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charts/chart9.xml" ContentType="application/vnd.openxmlformats-officedocument.drawingml.chart+xml"/>
  <Override PartName="/xl/charts/style3.xml" ContentType="application/vnd.ms-office.chartstyle+xml"/>
  <Override PartName="/xl/charts/colors3.xml" ContentType="application/vnd.ms-office.chartcolorstyle+xml"/>
  <Override PartName="/xl/charts/chart10.xml" ContentType="application/vnd.openxmlformats-officedocument.drawingml.chart+xml"/>
  <Override PartName="/xl/charts/style4.xml" ContentType="application/vnd.ms-office.chartstyle+xml"/>
  <Override PartName="/xl/charts/colors4.xml" ContentType="application/vnd.ms-office.chartcolorstyle+xml"/>
  <Override PartName="/xl/charts/chart11.xml" ContentType="application/vnd.openxmlformats-officedocument.drawingml.chart+xml"/>
  <Override PartName="/xl/charts/chart12.xml" ContentType="application/vnd.openxmlformats-officedocument.drawingml.chart+xml"/>
  <Override PartName="/xl/theme/themeOverride1.xml" ContentType="application/vnd.openxmlformats-officedocument.themeOverride+xml"/>
  <Override PartName="/xl/charts/chart13.xml" ContentType="application/vnd.openxmlformats-officedocument.drawingml.chart+xml"/>
  <Override PartName="/xl/theme/themeOverride2.xml" ContentType="application/vnd.openxmlformats-officedocument.themeOverride+xml"/>
  <Override PartName="/xl/charts/chart14.xml" ContentType="application/vnd.openxmlformats-officedocument.drawingml.chart+xml"/>
  <Override PartName="/xl/theme/themeOverride3.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P:\Proyectos\3089307_HUELLA_CARBONO_21_25\03. DOCUMENTACIÓN PUBLICADA  O PENDIENTE DE PUBLICAR\futuras versiones\0. Para publicar junio 2023\"/>
    </mc:Choice>
  </mc:AlternateContent>
  <bookViews>
    <workbookView xWindow="0" yWindow="0" windowWidth="25200" windowHeight="11850" tabRatio="837"/>
  </bookViews>
  <sheets>
    <sheet name="CONTENIDO" sheetId="61" r:id="rId1"/>
    <sheet name="1.Datos generales organización " sheetId="52" r:id="rId2"/>
    <sheet name="2. Hoja de trabajo. Consumos" sheetId="56" r:id="rId3"/>
    <sheet name="3. Datos cultivos" sheetId="72" r:id="rId4"/>
    <sheet name="4. Emisiones cultivos" sheetId="73" r:id="rId5"/>
    <sheet name="5. Instalaciones fijas" sheetId="62" r:id="rId6"/>
    <sheet name="6. Vehículos y maquinaria" sheetId="60" r:id="rId7"/>
    <sheet name="7. Emisiones Fugitivas" sheetId="27" r:id="rId8"/>
    <sheet name="8. Emisiones de proceso" sheetId="64" r:id="rId9"/>
    <sheet name="9. Información adicional" sheetId="40" r:id="rId10"/>
    <sheet name="10. Electricidad y otras energ." sheetId="65" r:id="rId11"/>
    <sheet name="11. Informe final. Resultados" sheetId="68" r:id="rId12"/>
    <sheet name="12. Factores de emisión" sheetId="70" r:id="rId13"/>
    <sheet name="13. Revisiones calculadora" sheetId="49" r:id="rId14"/>
    <sheet name="Datos" sheetId="66" state="hidden" r:id="rId15"/>
  </sheets>
  <definedNames>
    <definedName name="_Com2007">Datos!$M$2011:$M$2025</definedName>
    <definedName name="_Com2008">Datos!$O$2011:$O$2023</definedName>
    <definedName name="_Com2009">Datos!$Q$2011:$Q$2028</definedName>
    <definedName name="_Com2010">Datos!$S$2011:$S$2030</definedName>
    <definedName name="_Com2011">Datos!$U$2011:$U$2035</definedName>
    <definedName name="_Com2012">Datos!$W$2011:$W$2037</definedName>
    <definedName name="_Com2013">Datos!$Y$2011:$Y$2047</definedName>
    <definedName name="_Com2014">Datos!$AA$2011:$AA$2053</definedName>
    <definedName name="_Com2015">Datos!$AC$2011:$AC$2077</definedName>
    <definedName name="_Com2016">Datos!$AE$2011:$AE$2130</definedName>
    <definedName name="_Com2017">Datos!$AG$2011:$AG$2134</definedName>
    <definedName name="_Com2018">Datos!$AI$2011:$AI$2185</definedName>
    <definedName name="_Com2019">Datos!$AK$2011:$AK$2210</definedName>
    <definedName name="_Com2020">Datos!$AM$2011:$AM$2255</definedName>
    <definedName name="_Com2021">Datos!$AO$2011:$AO$2246</definedName>
    <definedName name="_Com2022">Datos!$AQ$2011:$AQ$2200</definedName>
    <definedName name="_xlnm._FilterDatabase" localSheetId="14" hidden="1">Datos!$C$1281:$E$1321</definedName>
    <definedName name="_Mix2007">Datos!$N$2011:$N$2025</definedName>
    <definedName name="_Mix2008">Datos!$P$2011:$P$2023</definedName>
    <definedName name="_Mix2009">Datos!$R$2011:$R$2028</definedName>
    <definedName name="_Mix2010">Datos!$T$2011:$T$2030</definedName>
    <definedName name="_Mix2011">Datos!$V$2011:$V$2035</definedName>
    <definedName name="_Mix2012">Datos!$X$2011:$X$2037</definedName>
    <definedName name="_Mix2013">Datos!$Z$2011:$Z$2047</definedName>
    <definedName name="_Mix2014">Datos!$AB$2011:$AB$2053</definedName>
    <definedName name="_Mix2015">Datos!$AD$2011:$AD$2077</definedName>
    <definedName name="_Mix2016">Datos!$AF$2011:$AF$2130</definedName>
    <definedName name="_Mix2017">Datos!$AH$2011:$AH$2134</definedName>
    <definedName name="_Mix2018">Datos!$AJ$2011:$AJ$2185</definedName>
    <definedName name="_Mix2019">Datos!$AL$2011:$AL$2210</definedName>
    <definedName name="_Mix2020">Datos!$AN$2011:$AN$2255</definedName>
    <definedName name="_Mix2021">Datos!$AP$2011:$AP$2246</definedName>
    <definedName name="_Mix2022">Datos!$AR$2011:$AR$2200</definedName>
    <definedName name="Anchura">Datos!$E$1657:$E$1658</definedName>
    <definedName name="Año">Datos!$C$9:$C$24</definedName>
    <definedName name="Capacidad">Datos!$E$1716:$E$1717</definedName>
    <definedName name="Categoría_actividades">Datos!$C$1191:$C$1219</definedName>
    <definedName name="Categoría_Veh">Datos!$C$1328:$C$1331</definedName>
    <definedName name="Comb_fijas">Datos!$C$1126:$C$1147</definedName>
    <definedName name="Comb_fijas_agríc">Datos!$G$1126:$G$1134</definedName>
    <definedName name="Comb_Maq_1_2007">Datos!$C$1553:$C$1555</definedName>
    <definedName name="Comb_Maq_1_2008">Datos!$F$1553:$F$1555</definedName>
    <definedName name="Comb_Maq_1_2009">Datos!$I$1553:$I$1555</definedName>
    <definedName name="Comb_Maq_1_2010">Datos!$L$1553:$L$1555</definedName>
    <definedName name="Comb_Maq_1_2011">Datos!$O$1553:$O$1555</definedName>
    <definedName name="Comb_Maq_1_2012">Datos!$R$1553:$R$1555</definedName>
    <definedName name="Comb_Maq_1_2013">Datos!$U$1553:$U$1555</definedName>
    <definedName name="Comb_Maq_1_2014">Datos!$X$1553:$X$1555</definedName>
    <definedName name="Comb_Maq_1_2015">Datos!$AA$1553:$AA$1555</definedName>
    <definedName name="Comb_Maq_1_2016">Datos!$AD$1553:$AD$1555</definedName>
    <definedName name="Comb_Maq_1_2017">Datos!$AG$1553:$AG$1555</definedName>
    <definedName name="Comb_Maq_1_2018">Datos!$AJ$1553:$AJ$1555</definedName>
    <definedName name="Comb_Maq_1_2019">Datos!$AM$1553:$AM$1559</definedName>
    <definedName name="Comb_Maq_1_2020">Datos!$AP$1553:$AP$1559</definedName>
    <definedName name="Comb_Maq_1_2021">Datos!$AS$1553:$AS$1559</definedName>
    <definedName name="Comb_Maq_1_2022">Datos!$AV$1553:$AV$1559</definedName>
    <definedName name="Comb_Maq_2_2007">Datos!$D$1553:$D$1556</definedName>
    <definedName name="Comb_Maq_2_2008">Datos!$G$1553:$G$1556</definedName>
    <definedName name="Comb_Maq_2_2009">Datos!$J$1553:$J$1556</definedName>
    <definedName name="Comb_Maq_2_2010">Datos!$M$1553:$M$1556</definedName>
    <definedName name="Comb_Maq_2_2011">Datos!$P$1553:$P$1556</definedName>
    <definedName name="Comb_Maq_2_2012">Datos!$S$1553:$S$1556</definedName>
    <definedName name="Comb_Maq_2_2013">Datos!$V$1553:$V$1556</definedName>
    <definedName name="Comb_Maq_2_2014">Datos!$Y$1553:$Y$1556</definedName>
    <definedName name="Comb_Maq_2_2015">Datos!$AB$1553:$AB$1556</definedName>
    <definedName name="Comb_Maq_2_2016">Datos!$AE$1553:$AE$1556</definedName>
    <definedName name="Comb_Maq_2_2017">Datos!$AH$1553:$AH$1556</definedName>
    <definedName name="Comb_Maq_2_2018">Datos!$AK$1553:$AK$1556</definedName>
    <definedName name="Comb_Maq_2_2019">Datos!$AN$1553:$AN$1563</definedName>
    <definedName name="Comb_Maq_2_2020">Datos!$AQ$1553:$AQ$1563</definedName>
    <definedName name="Comb_Maq_2_2021">Datos!$AT$1553:$AT$1563</definedName>
    <definedName name="Comb_Maq_2_2022">Datos!$AW$1553:$AW$1563</definedName>
    <definedName name="Comb_Maq_3_2007">Datos!$E$1553:$E$1556</definedName>
    <definedName name="Comb_Maq_3_2008">Datos!$H$1553:$H$1556</definedName>
    <definedName name="Comb_Maq_3_2009">Datos!$K$1553:$K$1556</definedName>
    <definedName name="Comb_Maq_3_2010">Datos!$N$1553:$N$1556</definedName>
    <definedName name="Comb_Maq_3_2011">Datos!$Q$1553:$Q$1556</definedName>
    <definedName name="Comb_Maq_3_2012">Datos!$T$1553:$T$1556</definedName>
    <definedName name="Comb_Maq_3_2013">Datos!$W$1553:$W$1556</definedName>
    <definedName name="Comb_Maq_3_2014">Datos!$Z$1553:$Z$1556</definedName>
    <definedName name="Comb_Maq_3_2015">Datos!$AC$1553:$AC$1556</definedName>
    <definedName name="Comb_Maq_3_2016">Datos!$AF$1553:$AF$1556</definedName>
    <definedName name="Comb_Maq_3_2017">Datos!$AI$1553:$AI$1556</definedName>
    <definedName name="Comb_Maq_3_2018">Datos!$AL$1553:$AL$1556</definedName>
    <definedName name="Comb_Maq_3_2019">Datos!$AO$1553:$AO$1563</definedName>
    <definedName name="Comb_Maq_3_2020">Datos!$AR$1553:$AR$1563</definedName>
    <definedName name="Comb_Maq_3_2021">Datos!$AU$1553:$AU$1563</definedName>
    <definedName name="Comb_Maq_3_2022">Datos!$AX$1553:$AX$1563</definedName>
    <definedName name="Comb_Veh_1_2007">Datos!$C$1354:$C$1358</definedName>
    <definedName name="Comb_Veh_1_2008">Datos!$G$1354:$G$1358</definedName>
    <definedName name="Comb_Veh_1_2009">Datos!$K$1354:$K$1358</definedName>
    <definedName name="Comb_Veh_1_2010">Datos!$O$1354:$O$1358</definedName>
    <definedName name="Comb_Veh_1_2011">Datos!$S$1354:$S$1358</definedName>
    <definedName name="Comb_Veh_1_2012">Datos!$W$1354:$W$1358</definedName>
    <definedName name="Comb_Veh_1_2013">Datos!$AA$1354:$AA$1358</definedName>
    <definedName name="Comb_Veh_1_2014">Datos!$AE$1354:$AE$1358</definedName>
    <definedName name="Comb_Veh_1_2015">Datos!$AI$1354:$AI$1358</definedName>
    <definedName name="Comb_Veh_1_2016">Datos!$AM$1354:$AM$1358</definedName>
    <definedName name="Comb_Veh_1_2017">Datos!$AQ$1354:$AQ$1358</definedName>
    <definedName name="Comb_Veh_1_2018">Datos!$AU$1354:$AU$1358</definedName>
    <definedName name="Comb_Veh_1_2019">Datos!$AY$1354:$AY$1365</definedName>
    <definedName name="Comb_Veh_1_2020">Datos!$BC$1354:$BC$1365</definedName>
    <definedName name="Comb_Veh_1_2021">Datos!$BG$1354:$BG$1365</definedName>
    <definedName name="Comb_Veh_1_2022">Datos!$BK$1354:$BK$1365</definedName>
    <definedName name="Comb_Veh_2_2007">Datos!$D$1354:$D$1356</definedName>
    <definedName name="Comb_Veh_2_2008">Datos!$H$1354:$H$1356</definedName>
    <definedName name="Comb_Veh_2_2009">Datos!$L$1354:$L$1356</definedName>
    <definedName name="Comb_Veh_2_2010">Datos!$P$1354:$P$1356</definedName>
    <definedName name="Comb_Veh_2_2011">Datos!$T$1354:$T$1356</definedName>
    <definedName name="Comb_Veh_2_2012">Datos!$X$1354:$X$1356</definedName>
    <definedName name="Comb_Veh_2_2013">Datos!$AB$1354:$AB$1356</definedName>
    <definedName name="Comb_Veh_2_2014">Datos!$AF$1354:$AF$1356</definedName>
    <definedName name="Comb_Veh_2_2015">Datos!$AJ$1354:$AJ$1356</definedName>
    <definedName name="Comb_Veh_2_2016">Datos!$AN$1354:$AN$1356</definedName>
    <definedName name="Comb_Veh_2_2017">Datos!$AR$1354:$AR$1356</definedName>
    <definedName name="Comb_Veh_2_2018">Datos!$AV$1354:$AV$1356</definedName>
    <definedName name="Comb_Veh_2_2019">Datos!$AZ$1354:$AZ$1363</definedName>
    <definedName name="Comb_Veh_2_2020">Datos!$BD$1354:$BD$1363</definedName>
    <definedName name="Comb_Veh_2_2021">Datos!$BH$1354:$BH$1363</definedName>
    <definedName name="Comb_Veh_2_2022">Datos!$BL$1354:$BL$1363</definedName>
    <definedName name="Comb_Veh_3_2007">Datos!$E$1354:$E$1357</definedName>
    <definedName name="Comb_Veh_3_2008">Datos!$I$1354:$I$1357</definedName>
    <definedName name="Comb_Veh_3_2009">Datos!$M$1354:$M$1357</definedName>
    <definedName name="Comb_Veh_3_2010">Datos!$Q$1354:$Q$1357</definedName>
    <definedName name="Comb_Veh_3_2011">Datos!$U$1354:$U$1357</definedName>
    <definedName name="Comb_Veh_3_2012">Datos!$Y$1354:$Y$1357</definedName>
    <definedName name="Comb_Veh_3_2013">Datos!$AC$1354:$AC$1357</definedName>
    <definedName name="Comb_Veh_3_2014">Datos!$AG$1354:$AG$1357</definedName>
    <definedName name="Comb_Veh_3_2015">Datos!$AK$1354:$AK$1357</definedName>
    <definedName name="Comb_Veh_3_2016">Datos!$AO$1354:$AO$1357</definedName>
    <definedName name="Comb_Veh_3_2017">Datos!$AS$1354:$AS$1357</definedName>
    <definedName name="Comb_Veh_3_2018">Datos!$AW$1354:$AW$1357</definedName>
    <definedName name="Comb_Veh_3_2019">Datos!$BA$1354:$BA$1364</definedName>
    <definedName name="Comb_Veh_3_2020">Datos!$BE$1354:$BE$1364</definedName>
    <definedName name="Comb_Veh_3_2021">Datos!$BI$1354:$BI$1364</definedName>
    <definedName name="Comb_Veh_3_2022">Datos!$BM$1354:$BM$1364</definedName>
    <definedName name="Comb_Veh_4_2007">Datos!$F$1354:$F$1355</definedName>
    <definedName name="Comb_Veh_4_2008">Datos!$J$1354:$J$1355</definedName>
    <definedName name="Comb_Veh_4_2009">Datos!$N$1354:$N$1355</definedName>
    <definedName name="Comb_Veh_4_2010">Datos!$R$1354:$R$1355</definedName>
    <definedName name="Comb_Veh_4_2011">Datos!$V$1354:$V$1355</definedName>
    <definedName name="Comb_Veh_4_2012">Datos!$Z$1354:$Z$1355</definedName>
    <definedName name="Comb_Veh_4_2013">Datos!$AD$1354:$AD$1355</definedName>
    <definedName name="Comb_Veh_4_2014">Datos!$AH$1354:$AH$1355</definedName>
    <definedName name="Comb_Veh_4_2015">Datos!$AL$1354:$AL$1355</definedName>
    <definedName name="Comb_Veh_4_2016">Datos!$AP$1354:$AP$1355</definedName>
    <definedName name="Comb_Veh_4_2017">Datos!$AT$1354:$AT$1355</definedName>
    <definedName name="Comb_Veh_4_2018">Datos!$AX$1354:$AX$1355</definedName>
    <definedName name="Comb_Veh_4_2019">Datos!$BB$1354:$BB$1358</definedName>
    <definedName name="Comb_Veh_4_2020">Datos!$BF$1354:$BF$1358</definedName>
    <definedName name="Comb_Veh_4_2021">Datos!$BJ$1354:$BJ$1358</definedName>
    <definedName name="Comb_Veh_4_2022">Datos!$BN$1354:$BN$1358</definedName>
    <definedName name="Comb_Veh_Turismos_2007">Datos!$C$1354:$C$1357</definedName>
    <definedName name="Comb_Veh_Vehículoscomercialesligeros_2007">Datos!$D$1354:$D$1356</definedName>
    <definedName name="Comb_VehA2_1_2007">Datos!$C$1445:$C$1449</definedName>
    <definedName name="Comb_VehA2_1_2008">Datos!$G$1445:$G$1449</definedName>
    <definedName name="Comb_VehA2_1_2009">Datos!$K$1445:$K$1449</definedName>
    <definedName name="Comb_VehA2_1_2010">Datos!$O$1445:$O$1449</definedName>
    <definedName name="Comb_VehA2_1_2011">Datos!$S$1445:$S$1449</definedName>
    <definedName name="Comb_VehA2_1_2012">Datos!$W$1445:$W$1449</definedName>
    <definedName name="Comb_VehA2_1_2013">Datos!$AA$1445:$AA$1449</definedName>
    <definedName name="Comb_VehA2_1_2014">Datos!$AE$1445:$AE$1449</definedName>
    <definedName name="Comb_VehA2_1_2015">Datos!$AI$1445:$AI$1449</definedName>
    <definedName name="Comb_VehA2_1_2016">Datos!$AM$1445:$AM$1449</definedName>
    <definedName name="Comb_VehA2_1_2017">Datos!$AQ$1445:$AQ$1449</definedName>
    <definedName name="Comb_VehA2_1_2018">Datos!$AU$1445:$AU$1449</definedName>
    <definedName name="Comb_VehA2_1_2019">Datos!$AY$1445:$AY$1449</definedName>
    <definedName name="Comb_VehA2_1_2020">Datos!$BC$1445:$BC$1449</definedName>
    <definedName name="Comb_VehA2_1_2021">Datos!$BG$1445:$BG$1449</definedName>
    <definedName name="Comb_VehA2_1_2022">Datos!$BK$1445:$BK$1449</definedName>
    <definedName name="Comb_VehA2_2_2007">Datos!$D$1445:$D$1447</definedName>
    <definedName name="Comb_VehA2_2_2008">Datos!$H$1445:$H$1447</definedName>
    <definedName name="Comb_VehA2_2_2009">Datos!$L$1445:$L$1447</definedName>
    <definedName name="Comb_VehA2_2_2010">Datos!$P$1445:$P$1447</definedName>
    <definedName name="Comb_VehA2_2_2011">Datos!$T$1445:$T$1447</definedName>
    <definedName name="Comb_VehA2_2_2012">Datos!$X$1445:$X$1447</definedName>
    <definedName name="Comb_VehA2_2_2013">Datos!$AB$1445:$AB$1447</definedName>
    <definedName name="Comb_VehA2_2_2014">Datos!$AF$1445:$AF$1447</definedName>
    <definedName name="Comb_VehA2_2_2015">Datos!$AJ$1445:$AJ$1447</definedName>
    <definedName name="Comb_VehA2_2_2016">Datos!$AN$1445:$AN$1447</definedName>
    <definedName name="Comb_VehA2_2_2017">Datos!$AR$1445:$AR$1447</definedName>
    <definedName name="Comb_VehA2_2_2018">Datos!$AV$1445:$AV$1447</definedName>
    <definedName name="Comb_VehA2_2_2019">Datos!$AZ$1445:$AZ$1447</definedName>
    <definedName name="Comb_VehA2_2_2020">Datos!$BD$1445:$BD$1447</definedName>
    <definedName name="Comb_VehA2_2_2021">Datos!$BH$1445:$BH$1447</definedName>
    <definedName name="Comb_VehA2_2_2022">Datos!$BL$1445:$BL$1447</definedName>
    <definedName name="Comb_VehA2_3_2007">Datos!$E$1445:$E$1448</definedName>
    <definedName name="Comb_VehA2_3_2008">Datos!$I$1445:$I$1448</definedName>
    <definedName name="Comb_VehA2_3_2009">Datos!$M$1445:$M$1448</definedName>
    <definedName name="Comb_VehA2_3_2010">Datos!$Q$1445:$Q$1448</definedName>
    <definedName name="Comb_VehA2_3_2011">Datos!$U$1445:$U$1448</definedName>
    <definedName name="Comb_VehA2_3_2012">Datos!$Y$1445:$Y$1448</definedName>
    <definedName name="Comb_VehA2_3_2013">Datos!$AC$1445:$AC$1448</definedName>
    <definedName name="Comb_VehA2_3_2014">Datos!$AG$1445:$AG$1448</definedName>
    <definedName name="Comb_VehA2_3_2015">Datos!$AK$1445:$AK$1448</definedName>
    <definedName name="Comb_VehA2_3_2016">Datos!$AO$1445:$AO$1448</definedName>
    <definedName name="Comb_VehA2_3_2017">Datos!$AS$1445:$AS$1448</definedName>
    <definedName name="Comb_VehA2_3_2018">Datos!$AW$1445:$AW$1448</definedName>
    <definedName name="Comb_VehA2_3_2019">Datos!$BA$1445:$BA$1448</definedName>
    <definedName name="Comb_VehA2_3_2020">Datos!$BE$1445:$BE$1448</definedName>
    <definedName name="Comb_VehA2_3_2021">Datos!$BI$1445:$BI$1448</definedName>
    <definedName name="Comb_VehA2_3_2022">Datos!$BM$1445:$BM$1448</definedName>
    <definedName name="Comb_VehA2_4_2007">Datos!$F$1445:$F$1446</definedName>
    <definedName name="Comb_VehA2_4_2008">Datos!$J$1445:$J$1446</definedName>
    <definedName name="Comb_VehA2_4_2009">Datos!$N$1445:$N$1446</definedName>
    <definedName name="Comb_VehA2_4_2010">Datos!$R$1445:$R$1446</definedName>
    <definedName name="Comb_VehA2_4_2011">Datos!$V$1445:$V$1446</definedName>
    <definedName name="Comb_VehA2_4_2012">Datos!$Z$1445:$Z$1446</definedName>
    <definedName name="Comb_VehA2_4_2013">Datos!$AD$1445:$AD$1446</definedName>
    <definedName name="Comb_VehA2_4_2014">Datos!$AH$1445:$AH$1446</definedName>
    <definedName name="Comb_VehA2_4_2015">Datos!$AL$1445:$AL$1446</definedName>
    <definedName name="Comb_VehA2_4_2016">Datos!$AP$1445:$AP$1446</definedName>
    <definedName name="Comb_VehA2_4_2017">Datos!$AT$1445:$AT$1446</definedName>
    <definedName name="Comb_VehA2_4_2018">Datos!$AX$1445:$AX$1446</definedName>
    <definedName name="Comb_VehA2_4_2019">Datos!$BB$1445:$BB$1446</definedName>
    <definedName name="Comb_VehA2_4_2020">Datos!$BF$1445:$BF$1446</definedName>
    <definedName name="Comb_VehA2_4_2021">Datos!$BJ$1445:$BJ$1446</definedName>
    <definedName name="Comb_VehA2_4_2022">Datos!$BN$1445:$BN$1446</definedName>
    <definedName name="Combustible_No_Carr_1">Datos!$G$1800:$G$1801</definedName>
    <definedName name="Combustible_No_Carr_2">Datos!$H$1800:$H$1802</definedName>
    <definedName name="Combustible_No_Carr_3">Datos!$I$1800:$I$1802</definedName>
    <definedName name="Cultivos">Datos!$E$41:$E$60</definedName>
    <definedName name="Fugitivas_otros">Datos!$C$1914:$C$1924</definedName>
    <definedName name="GdO_1">Datos!$D$2038</definedName>
    <definedName name="GdO_2">Datos!$E$2038:$E$2040</definedName>
    <definedName name="Lista_fertilizantes">Datos!$J$41:$J$56</definedName>
    <definedName name="Lista_Otros_orgánicos">Datos!$G$42:$G$44</definedName>
    <definedName name="Maquinaria">Datos!$C$1716:$C$1734</definedName>
    <definedName name="Maquinaria_aperos">Datos!$C$1657:$C$1670</definedName>
    <definedName name="PCA_1">Datos!$C$1830:$E$1874</definedName>
    <definedName name="PCA_2">Datos!$C$1913:$E$1924</definedName>
    <definedName name="Provincia">Datos!$C$41:$C$91</definedName>
    <definedName name="Refrigerante">Datos!$C$1831:$C$1874</definedName>
    <definedName name="Sector">Datos!$E$9:$E$29</definedName>
    <definedName name="Sector_Industrial">Datos!$C$1948:$C$1960</definedName>
    <definedName name="Textura_profundidad">Datos!$E$1605:$E$1608</definedName>
    <definedName name="Tipo_de_apero">Datos!$C$1605:$C$1614</definedName>
    <definedName name="Tipo_EAdquirida">Datos!$I$2301:$I$2304</definedName>
    <definedName name="Tipo_ER">Datos!$C$1992:$C$1995</definedName>
    <definedName name="Tipo_estiércol">Datos!$M$41:$M$43</definedName>
    <definedName name="Tipo_estiércol_1">Datos!$T$41:$T$48</definedName>
    <definedName name="Tipo_estiércol_2">Datos!$U$41:$U$45</definedName>
    <definedName name="Tipo_estiércol_3">Datos!$V$41:$V$43</definedName>
    <definedName name="Tipo_inst">Datos!#REF!</definedName>
    <definedName name="Tipo_Maquinaria">Datos!$C$1537:$C$1539</definedName>
    <definedName name="Tipo_Org">Datos!$D$9:$D$15</definedName>
    <definedName name="Tipo_transporte">Datos!$C$1800:$C$1802</definedName>
    <definedName name="TipoOrg">Datos!$D$9:$D$15</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2377" i="66" l="1"/>
  <c r="AX1789" i="66" l="1"/>
  <c r="E1790" i="66"/>
  <c r="L1579" i="66" l="1"/>
  <c r="AV1552" i="66"/>
  <c r="AW1552" i="66"/>
  <c r="AX1552" i="66"/>
  <c r="AY1500" i="66"/>
  <c r="AX1500" i="66"/>
  <c r="E1502" i="66"/>
  <c r="E1503" i="66"/>
  <c r="E1504" i="66"/>
  <c r="E1505" i="66"/>
  <c r="E1506" i="66"/>
  <c r="E1507" i="66"/>
  <c r="E1508" i="66"/>
  <c r="E1509" i="66"/>
  <c r="E1510" i="66"/>
  <c r="E1511" i="66"/>
  <c r="E1512" i="66"/>
  <c r="E1513" i="66"/>
  <c r="E1514" i="66"/>
  <c r="E1515" i="66"/>
  <c r="E1516" i="66"/>
  <c r="E1517" i="66"/>
  <c r="E1518" i="66"/>
  <c r="E1519" i="66"/>
  <c r="E1520" i="66"/>
  <c r="E1521" i="66"/>
  <c r="E1522" i="66"/>
  <c r="E1523" i="66"/>
  <c r="E1524" i="66"/>
  <c r="E1525" i="66"/>
  <c r="E1526" i="66"/>
  <c r="E1527" i="66"/>
  <c r="E1528" i="66"/>
  <c r="E1529" i="66"/>
  <c r="E1530" i="66"/>
  <c r="E1531" i="66"/>
  <c r="E1501" i="66"/>
  <c r="C1444" i="66" l="1"/>
  <c r="J1462" i="66" l="1"/>
  <c r="K1462" i="66"/>
  <c r="L1462" i="66"/>
  <c r="J1463" i="66"/>
  <c r="K1463" i="66"/>
  <c r="L1463" i="66"/>
  <c r="J1464" i="66"/>
  <c r="K1464" i="66"/>
  <c r="L1464" i="66"/>
  <c r="J1465" i="66"/>
  <c r="K1465" i="66"/>
  <c r="L1465" i="66"/>
  <c r="J1466" i="66"/>
  <c r="K1466" i="66"/>
  <c r="L1466" i="66"/>
  <c r="J1467" i="66"/>
  <c r="K1467" i="66"/>
  <c r="L1467" i="66"/>
  <c r="J1468" i="66"/>
  <c r="K1468" i="66"/>
  <c r="L1468" i="66"/>
  <c r="J1469" i="66"/>
  <c r="K1469" i="66"/>
  <c r="L1469" i="66"/>
  <c r="J1470" i="66"/>
  <c r="K1470" i="66"/>
  <c r="L1470" i="66"/>
  <c r="J1471" i="66"/>
  <c r="K1471" i="66"/>
  <c r="L1471" i="66"/>
  <c r="J1472" i="66"/>
  <c r="K1472" i="66"/>
  <c r="L1472" i="66"/>
  <c r="J1473" i="66"/>
  <c r="K1473" i="66"/>
  <c r="L1473" i="66"/>
  <c r="J1474" i="66"/>
  <c r="K1474" i="66"/>
  <c r="L1474" i="66"/>
  <c r="J1475" i="66"/>
  <c r="K1475" i="66"/>
  <c r="L1475" i="66"/>
  <c r="J1476" i="66"/>
  <c r="K1476" i="66"/>
  <c r="L1476" i="66"/>
  <c r="J1477" i="66"/>
  <c r="K1477" i="66"/>
  <c r="L1477" i="66"/>
  <c r="J1478" i="66"/>
  <c r="K1478" i="66"/>
  <c r="L1478" i="66"/>
  <c r="J1479" i="66"/>
  <c r="K1479" i="66"/>
  <c r="L1479" i="66"/>
  <c r="J1480" i="66"/>
  <c r="K1480" i="66"/>
  <c r="L1480" i="66"/>
  <c r="K1461" i="66"/>
  <c r="L1461" i="66"/>
  <c r="J1461" i="66"/>
  <c r="F1462" i="66"/>
  <c r="F1463" i="66"/>
  <c r="F1464" i="66"/>
  <c r="F1465" i="66"/>
  <c r="F1466" i="66"/>
  <c r="F1467" i="66"/>
  <c r="F1468" i="66"/>
  <c r="F1469" i="66"/>
  <c r="F1470" i="66"/>
  <c r="F1471" i="66"/>
  <c r="F1472" i="66"/>
  <c r="F1473" i="66"/>
  <c r="F1474" i="66"/>
  <c r="F1475" i="66"/>
  <c r="F1476" i="66"/>
  <c r="F1477" i="66"/>
  <c r="F1478" i="66"/>
  <c r="F1479" i="66"/>
  <c r="F1480" i="66"/>
  <c r="F1461" i="66"/>
  <c r="D1462" i="66"/>
  <c r="E1462" i="66"/>
  <c r="D1463" i="66"/>
  <c r="E1421" i="66" s="1"/>
  <c r="E1463" i="66"/>
  <c r="D1464" i="66"/>
  <c r="E1422" i="66" s="1"/>
  <c r="E1464" i="66"/>
  <c r="D1465" i="66"/>
  <c r="E1423" i="66" s="1"/>
  <c r="E1465" i="66"/>
  <c r="D1466" i="66"/>
  <c r="E1424" i="66" s="1"/>
  <c r="E1466" i="66"/>
  <c r="D1467" i="66"/>
  <c r="E1425" i="66" s="1"/>
  <c r="E1467" i="66"/>
  <c r="D1468" i="66"/>
  <c r="E1426" i="66" s="1"/>
  <c r="E1468" i="66"/>
  <c r="D1469" i="66"/>
  <c r="E1427" i="66" s="1"/>
  <c r="E1469" i="66"/>
  <c r="D1470" i="66"/>
  <c r="E1428" i="66" s="1"/>
  <c r="E1470" i="66"/>
  <c r="D1471" i="66"/>
  <c r="E1429" i="66" s="1"/>
  <c r="E1471" i="66"/>
  <c r="D1472" i="66"/>
  <c r="E1430" i="66" s="1"/>
  <c r="E1472" i="66"/>
  <c r="D1473" i="66"/>
  <c r="E1431" i="66" s="1"/>
  <c r="E1473" i="66"/>
  <c r="D1474" i="66"/>
  <c r="E1432" i="66" s="1"/>
  <c r="E1474" i="66"/>
  <c r="D1475" i="66"/>
  <c r="E1433" i="66" s="1"/>
  <c r="E1475" i="66"/>
  <c r="D1476" i="66"/>
  <c r="E1434" i="66" s="1"/>
  <c r="E1476" i="66"/>
  <c r="D1477" i="66"/>
  <c r="E1435" i="66" s="1"/>
  <c r="E1477" i="66"/>
  <c r="D1478" i="66"/>
  <c r="E1436" i="66" s="1"/>
  <c r="E1478" i="66"/>
  <c r="D1479" i="66"/>
  <c r="E1437" i="66" s="1"/>
  <c r="E1479" i="66"/>
  <c r="D1480" i="66"/>
  <c r="E1438" i="66" s="1"/>
  <c r="E1480" i="66"/>
  <c r="E1461" i="66"/>
  <c r="D1461" i="66"/>
  <c r="E1419" i="66" s="1"/>
  <c r="C1462" i="66"/>
  <c r="C1463" i="66"/>
  <c r="C1464" i="66"/>
  <c r="C1465" i="66"/>
  <c r="C1466" i="66"/>
  <c r="C1467" i="66"/>
  <c r="C1468" i="66"/>
  <c r="C1469" i="66"/>
  <c r="C1470" i="66"/>
  <c r="C1471" i="66"/>
  <c r="C1472" i="66"/>
  <c r="C1473" i="66"/>
  <c r="C1474" i="66"/>
  <c r="C1475" i="66"/>
  <c r="C1476" i="66"/>
  <c r="C1477" i="66"/>
  <c r="C1478" i="66"/>
  <c r="C1479" i="66"/>
  <c r="C1480" i="66"/>
  <c r="C1461" i="66"/>
  <c r="E1420" i="66" l="1"/>
  <c r="BN1444" i="66"/>
  <c r="BM1444" i="66"/>
  <c r="BL1444" i="66"/>
  <c r="BK1444" i="66"/>
  <c r="BJ1444" i="66"/>
  <c r="BI1444" i="66"/>
  <c r="BH1444" i="66"/>
  <c r="BG1444" i="66"/>
  <c r="BF1444" i="66"/>
  <c r="BE1444" i="66"/>
  <c r="BD1444" i="66"/>
  <c r="BC1444" i="66"/>
  <c r="BB1444" i="66"/>
  <c r="BA1444" i="66"/>
  <c r="AZ1444" i="66"/>
  <c r="AY1444" i="66"/>
  <c r="AX1444" i="66"/>
  <c r="AW1444" i="66"/>
  <c r="AV1444" i="66"/>
  <c r="AU1444" i="66"/>
  <c r="AT1444" i="66"/>
  <c r="AS1444" i="66"/>
  <c r="AR1444" i="66"/>
  <c r="AQ1444" i="66"/>
  <c r="AP1444" i="66"/>
  <c r="AO1444" i="66"/>
  <c r="AN1444" i="66"/>
  <c r="AM1444" i="66"/>
  <c r="AL1444" i="66"/>
  <c r="AK1444" i="66"/>
  <c r="AJ1444" i="66"/>
  <c r="AI1444" i="66"/>
  <c r="AH1444" i="66"/>
  <c r="AG1444" i="66"/>
  <c r="AF1444" i="66"/>
  <c r="AE1444" i="66"/>
  <c r="AD1444" i="66"/>
  <c r="AC1444" i="66"/>
  <c r="AB1444" i="66"/>
  <c r="AA1444" i="66"/>
  <c r="Z1444" i="66"/>
  <c r="Y1444" i="66"/>
  <c r="X1444" i="66"/>
  <c r="W1444" i="66"/>
  <c r="V1444" i="66"/>
  <c r="U1444" i="66"/>
  <c r="T1444" i="66"/>
  <c r="S1444" i="66"/>
  <c r="R1444" i="66"/>
  <c r="Q1444" i="66"/>
  <c r="P1444" i="66"/>
  <c r="O1444" i="66"/>
  <c r="N1444" i="66"/>
  <c r="M1444" i="66"/>
  <c r="L1444" i="66"/>
  <c r="K1444" i="66"/>
  <c r="J1444" i="66"/>
  <c r="I1444" i="66"/>
  <c r="H1444" i="66"/>
  <c r="G1444" i="66"/>
  <c r="F1444" i="66"/>
  <c r="E1444" i="66"/>
  <c r="D1444" i="66"/>
  <c r="H1404" i="66"/>
  <c r="I1404" i="66"/>
  <c r="J1404" i="66"/>
  <c r="K1404" i="66"/>
  <c r="L1404" i="66"/>
  <c r="M1404" i="66"/>
  <c r="N1404" i="66"/>
  <c r="O1404" i="66"/>
  <c r="P1404" i="66"/>
  <c r="Q1404" i="66"/>
  <c r="R1404" i="66"/>
  <c r="S1404" i="66"/>
  <c r="T1404" i="66"/>
  <c r="U1404" i="66"/>
  <c r="V1404" i="66"/>
  <c r="W1404" i="66"/>
  <c r="X1404" i="66"/>
  <c r="Y1404" i="66"/>
  <c r="Z1404" i="66"/>
  <c r="AA1404" i="66"/>
  <c r="AB1404" i="66"/>
  <c r="AC1404" i="66"/>
  <c r="AD1404" i="66"/>
  <c r="AE1404" i="66"/>
  <c r="AF1404" i="66"/>
  <c r="AG1404" i="66"/>
  <c r="AH1404" i="66"/>
  <c r="AI1404" i="66"/>
  <c r="AJ1404" i="66"/>
  <c r="AK1404" i="66"/>
  <c r="AL1404" i="66"/>
  <c r="AM1404" i="66"/>
  <c r="AN1404" i="66"/>
  <c r="AO1404" i="66"/>
  <c r="AP1404" i="66"/>
  <c r="AQ1404" i="66"/>
  <c r="AR1404" i="66"/>
  <c r="AS1404" i="66"/>
  <c r="AT1404" i="66"/>
  <c r="AU1404" i="66"/>
  <c r="AV1404" i="66"/>
  <c r="AW1404" i="66"/>
  <c r="AX1404" i="66"/>
  <c r="AY1404" i="66"/>
  <c r="AZ1404" i="66"/>
  <c r="BA1404" i="66"/>
  <c r="G1404" i="66"/>
  <c r="F1404" i="66"/>
  <c r="L1393" i="66"/>
  <c r="K1393" i="66"/>
  <c r="J1393" i="66"/>
  <c r="I1393" i="66"/>
  <c r="G1281" i="66" l="1"/>
  <c r="H1281" i="66"/>
  <c r="I1281" i="66"/>
  <c r="J1281" i="66"/>
  <c r="K1281" i="66"/>
  <c r="L1281" i="66"/>
  <c r="M1281" i="66"/>
  <c r="N1281" i="66"/>
  <c r="O1281" i="66"/>
  <c r="P1281" i="66"/>
  <c r="Q1281" i="66"/>
  <c r="R1281" i="66"/>
  <c r="S1281" i="66"/>
  <c r="T1281" i="66"/>
  <c r="U1281" i="66"/>
  <c r="V1281" i="66"/>
  <c r="W1281" i="66"/>
  <c r="X1281" i="66"/>
  <c r="Y1281" i="66"/>
  <c r="Z1281" i="66"/>
  <c r="AA1281" i="66"/>
  <c r="AB1281" i="66"/>
  <c r="AC1281" i="66"/>
  <c r="AD1281" i="66"/>
  <c r="AE1281" i="66"/>
  <c r="AF1281" i="66"/>
  <c r="AG1281" i="66"/>
  <c r="AH1281" i="66"/>
  <c r="AI1281" i="66"/>
  <c r="AJ1281" i="66"/>
  <c r="AK1281" i="66"/>
  <c r="AL1281" i="66"/>
  <c r="AM1281" i="66"/>
  <c r="AN1281" i="66"/>
  <c r="AO1281" i="66"/>
  <c r="AP1281" i="66"/>
  <c r="AQ1281" i="66"/>
  <c r="AR1281" i="66"/>
  <c r="AS1281" i="66"/>
  <c r="AT1281" i="66"/>
  <c r="AU1281" i="66"/>
  <c r="AV1281" i="66"/>
  <c r="AW1281" i="66"/>
  <c r="AX1281" i="66"/>
  <c r="AY1281" i="66"/>
  <c r="AZ1281" i="66"/>
  <c r="BA1281" i="66"/>
  <c r="F1281" i="66"/>
  <c r="E1322" i="66"/>
  <c r="BK1353" i="66"/>
  <c r="BL1353" i="66"/>
  <c r="BM1353" i="66"/>
  <c r="BN1353" i="66"/>
  <c r="AY1097" i="66" l="1"/>
  <c r="AX1097" i="66"/>
  <c r="AW1097" i="66"/>
  <c r="AV1097" i="66"/>
  <c r="AU1097" i="66"/>
  <c r="AT1097" i="66"/>
  <c r="AS1097" i="66"/>
  <c r="AR1097" i="66"/>
  <c r="AQ1097" i="66"/>
  <c r="AP1097" i="66"/>
  <c r="AO1097" i="66"/>
  <c r="AN1097" i="66"/>
  <c r="AM1097" i="66"/>
  <c r="AL1097" i="66"/>
  <c r="AK1097" i="66"/>
  <c r="AJ1097" i="66"/>
  <c r="AI1097" i="66"/>
  <c r="AH1097" i="66"/>
  <c r="AG1097" i="66"/>
  <c r="AF1097" i="66"/>
  <c r="AE1097" i="66"/>
  <c r="AD1097" i="66"/>
  <c r="AC1097" i="66"/>
  <c r="AB1097" i="66"/>
  <c r="AA1097" i="66"/>
  <c r="Z1097" i="66"/>
  <c r="Y1097" i="66"/>
  <c r="X1097" i="66"/>
  <c r="W1097" i="66"/>
  <c r="V1097" i="66"/>
  <c r="U1097" i="66"/>
  <c r="T1097" i="66"/>
  <c r="S1097" i="66"/>
  <c r="R1097" i="66"/>
  <c r="Q1097" i="66"/>
  <c r="P1097" i="66"/>
  <c r="O1097" i="66"/>
  <c r="N1097" i="66"/>
  <c r="M1097" i="66"/>
  <c r="L1097" i="66"/>
  <c r="K1097" i="66"/>
  <c r="J1097" i="66"/>
  <c r="I1097" i="66"/>
  <c r="H1097" i="66"/>
  <c r="G1097" i="66"/>
  <c r="F1097" i="66"/>
  <c r="E1097" i="66"/>
  <c r="D1097" i="66"/>
  <c r="E912" i="66" l="1"/>
  <c r="E911" i="66"/>
  <c r="F924" i="66" l="1"/>
  <c r="D902" i="66"/>
  <c r="K686" i="66" l="1"/>
  <c r="K687" i="66"/>
  <c r="K688" i="66"/>
  <c r="K689" i="66"/>
  <c r="K690" i="66"/>
  <c r="K685" i="66"/>
  <c r="K505" i="66" l="1"/>
  <c r="K506" i="66"/>
  <c r="K507" i="66"/>
  <c r="K508" i="66"/>
  <c r="K509" i="66"/>
  <c r="J505" i="66"/>
  <c r="J506" i="66"/>
  <c r="J507" i="66"/>
  <c r="J508" i="66"/>
  <c r="J509" i="66"/>
  <c r="F505" i="66"/>
  <c r="F686" i="66" s="1"/>
  <c r="H56" i="73" s="1"/>
  <c r="F506" i="66"/>
  <c r="F687" i="66" s="1"/>
  <c r="H57" i="73" s="1"/>
  <c r="F507" i="66"/>
  <c r="F688" i="66" s="1"/>
  <c r="F508" i="66"/>
  <c r="F689" i="66" s="1"/>
  <c r="F509" i="66"/>
  <c r="F690" i="66" s="1"/>
  <c r="H60" i="73" s="1"/>
  <c r="E505" i="66"/>
  <c r="E686" i="66" s="1"/>
  <c r="G56" i="73" s="1"/>
  <c r="E506" i="66"/>
  <c r="E687" i="66" s="1"/>
  <c r="G57" i="73" s="1"/>
  <c r="E507" i="66"/>
  <c r="E688" i="66" s="1"/>
  <c r="G58" i="73" s="1"/>
  <c r="E508" i="66"/>
  <c r="E689" i="66" s="1"/>
  <c r="G59" i="73" s="1"/>
  <c r="E509" i="66"/>
  <c r="E690" i="66" s="1"/>
  <c r="G60" i="73" s="1"/>
  <c r="D505" i="66"/>
  <c r="D686" i="66" s="1"/>
  <c r="D506" i="66"/>
  <c r="D687" i="66" s="1"/>
  <c r="D507" i="66"/>
  <c r="D688" i="66" s="1"/>
  <c r="D508" i="66"/>
  <c r="D689" i="66" s="1"/>
  <c r="D509" i="66"/>
  <c r="D690" i="66" s="1"/>
  <c r="C505" i="66"/>
  <c r="C686" i="66" s="1"/>
  <c r="E56" i="73" s="1"/>
  <c r="C506" i="66"/>
  <c r="C687" i="66" s="1"/>
  <c r="E57" i="73" s="1"/>
  <c r="C507" i="66"/>
  <c r="C688" i="66" s="1"/>
  <c r="E58" i="73" s="1"/>
  <c r="C508" i="66"/>
  <c r="C689" i="66" s="1"/>
  <c r="E59" i="73" s="1"/>
  <c r="C509" i="66"/>
  <c r="C690" i="66" s="1"/>
  <c r="E60" i="73" s="1"/>
  <c r="F59" i="73" l="1"/>
  <c r="J689" i="66"/>
  <c r="L59" i="73" s="1"/>
  <c r="H59" i="73"/>
  <c r="J688" i="66"/>
  <c r="L58" i="73" s="1"/>
  <c r="F58" i="73"/>
  <c r="H58" i="73"/>
  <c r="J690" i="66"/>
  <c r="L60" i="73" s="1"/>
  <c r="F60" i="73"/>
  <c r="F56" i="73"/>
  <c r="F57" i="73"/>
  <c r="H505" i="66"/>
  <c r="H506" i="66"/>
  <c r="H507" i="66"/>
  <c r="H508" i="66"/>
  <c r="H509" i="66"/>
  <c r="H504" i="66" l="1"/>
  <c r="H483" i="66"/>
  <c r="H482" i="66"/>
  <c r="D504" i="66" l="1"/>
  <c r="D685" i="66" s="1"/>
  <c r="E504" i="66"/>
  <c r="E685" i="66" s="1"/>
  <c r="G55" i="73" s="1"/>
  <c r="F494" i="66"/>
  <c r="F672" i="66" s="1"/>
  <c r="H45" i="73" s="1"/>
  <c r="F495" i="66"/>
  <c r="F673" i="66" s="1"/>
  <c r="H46" i="73" s="1"/>
  <c r="F496" i="66"/>
  <c r="F674" i="66" s="1"/>
  <c r="H47" i="73" s="1"/>
  <c r="F497" i="66"/>
  <c r="F675" i="66" s="1"/>
  <c r="H48" i="73" s="1"/>
  <c r="F498" i="66"/>
  <c r="F676" i="66" s="1"/>
  <c r="H49" i="73" s="1"/>
  <c r="F493" i="66"/>
  <c r="F671" i="66" s="1"/>
  <c r="H44" i="73" s="1"/>
  <c r="F55" i="73" l="1"/>
  <c r="I509" i="66"/>
  <c r="I508" i="66"/>
  <c r="I507" i="66"/>
  <c r="AY97" i="66"/>
  <c r="AZ97" i="66"/>
  <c r="BA97" i="66"/>
  <c r="BB97" i="66"/>
  <c r="BC97" i="66"/>
  <c r="BD97" i="66"/>
  <c r="E404" i="66"/>
  <c r="E405" i="66"/>
  <c r="E406" i="66"/>
  <c r="E407" i="66"/>
  <c r="E408" i="66"/>
  <c r="E409" i="66"/>
  <c r="E410" i="66"/>
  <c r="E411" i="66"/>
  <c r="E412" i="66"/>
  <c r="E413" i="66"/>
  <c r="E414" i="66"/>
  <c r="E415" i="66"/>
  <c r="E416" i="66"/>
  <c r="E417" i="66"/>
  <c r="E418" i="66"/>
  <c r="E419" i="66"/>
  <c r="E420" i="66"/>
  <c r="E421" i="66"/>
  <c r="E422" i="66"/>
  <c r="E423" i="66"/>
  <c r="E424" i="66"/>
  <c r="E425" i="66"/>
  <c r="E426" i="66"/>
  <c r="E427" i="66"/>
  <c r="E428" i="66"/>
  <c r="E429" i="66"/>
  <c r="E430" i="66"/>
  <c r="E431" i="66"/>
  <c r="E432" i="66"/>
  <c r="E433" i="66"/>
  <c r="E434" i="66"/>
  <c r="E435" i="66"/>
  <c r="E436" i="66"/>
  <c r="E437" i="66"/>
  <c r="E438" i="66"/>
  <c r="E439" i="66"/>
  <c r="E440" i="66"/>
  <c r="E441" i="66"/>
  <c r="E442" i="66"/>
  <c r="E443" i="66"/>
  <c r="E444" i="66"/>
  <c r="E445" i="66"/>
  <c r="E446" i="66"/>
  <c r="E447" i="66"/>
  <c r="E448" i="66"/>
  <c r="E449" i="66"/>
  <c r="E450" i="66"/>
  <c r="E451" i="66"/>
  <c r="E452" i="66"/>
  <c r="E453" i="66"/>
  <c r="E454" i="66"/>
  <c r="K68" i="72" l="1"/>
  <c r="H688" i="66"/>
  <c r="J58" i="73" s="1"/>
  <c r="K69" i="72"/>
  <c r="H689" i="66"/>
  <c r="J59" i="73" s="1"/>
  <c r="K70" i="72"/>
  <c r="H690" i="66"/>
  <c r="J60" i="73" s="1"/>
  <c r="E98" i="66"/>
  <c r="F101" i="72" l="1"/>
  <c r="F96" i="72" l="1"/>
  <c r="J657" i="66" l="1"/>
  <c r="G976" i="66" l="1"/>
  <c r="G977" i="66"/>
  <c r="G978" i="66"/>
  <c r="G979" i="66"/>
  <c r="G980" i="66"/>
  <c r="G975" i="66"/>
  <c r="D628" i="66" l="1"/>
  <c r="D622" i="66"/>
  <c r="D621" i="66"/>
  <c r="D620" i="66"/>
  <c r="D619" i="66"/>
  <c r="D618" i="66"/>
  <c r="D617" i="66"/>
  <c r="D616" i="66"/>
  <c r="D615" i="66"/>
  <c r="D614" i="66"/>
  <c r="D613" i="66"/>
  <c r="D612" i="66"/>
  <c r="D611" i="66"/>
  <c r="D610" i="66"/>
  <c r="D609" i="66"/>
  <c r="F98" i="72" l="1"/>
  <c r="H36" i="68" l="1"/>
  <c r="I36" i="68"/>
  <c r="J36" i="68"/>
  <c r="I35" i="68"/>
  <c r="J35" i="68"/>
  <c r="H35" i="68"/>
  <c r="G2380" i="66"/>
  <c r="F2380" i="66"/>
  <c r="E2380" i="66"/>
  <c r="D2380" i="66"/>
  <c r="G2379" i="66"/>
  <c r="F2379" i="66"/>
  <c r="E2379" i="66"/>
  <c r="D2379" i="66"/>
  <c r="H32" i="52"/>
  <c r="H31" i="52"/>
  <c r="M31" i="52" s="1"/>
  <c r="H30" i="52"/>
  <c r="F2326" i="66"/>
  <c r="F2327" i="66"/>
  <c r="F2328" i="66"/>
  <c r="F2329" i="66"/>
  <c r="F2330" i="66"/>
  <c r="F2331" i="66"/>
  <c r="G2331" i="66"/>
  <c r="G2332" i="66"/>
  <c r="F2333" i="66"/>
  <c r="G2333" i="66"/>
  <c r="F2334" i="66"/>
  <c r="G2334" i="66"/>
  <c r="F2347" i="66"/>
  <c r="G2347" i="66"/>
  <c r="F2348" i="66"/>
  <c r="G2348" i="66"/>
  <c r="F2350" i="66"/>
  <c r="G2350" i="66"/>
  <c r="F2351" i="66"/>
  <c r="G2351" i="66"/>
  <c r="F2352" i="66"/>
  <c r="G2370" i="66" s="1"/>
  <c r="G2352" i="66"/>
  <c r="H2370" i="66" s="1"/>
  <c r="E2352" i="66"/>
  <c r="F2370" i="66" s="1"/>
  <c r="H37" i="68" s="1"/>
  <c r="E2351" i="66"/>
  <c r="E2350" i="66"/>
  <c r="E2348" i="66"/>
  <c r="E2347" i="66"/>
  <c r="E2335" i="66"/>
  <c r="E2332" i="66"/>
  <c r="E2331" i="66"/>
  <c r="E2330" i="66"/>
  <c r="E2329" i="66"/>
  <c r="E2328" i="66"/>
  <c r="E2327" i="66"/>
  <c r="E2326" i="66"/>
  <c r="D2319" i="66"/>
  <c r="K30" i="52" l="1"/>
  <c r="M30" i="52"/>
  <c r="H2363" i="66"/>
  <c r="J31" i="68" s="1"/>
  <c r="F2363" i="66"/>
  <c r="H31" i="68" s="1"/>
  <c r="G2363" i="66"/>
  <c r="I31" i="68" s="1"/>
  <c r="H2371" i="66"/>
  <c r="J38" i="68" s="1"/>
  <c r="J37" i="68"/>
  <c r="I37" i="68"/>
  <c r="G2371" i="66"/>
  <c r="I38" i="68" s="1"/>
  <c r="F2371" i="66"/>
  <c r="H38" i="68" s="1"/>
  <c r="C642" i="66"/>
  <c r="C641" i="66"/>
  <c r="C640" i="66"/>
  <c r="C639" i="66"/>
  <c r="C638" i="66"/>
  <c r="C637" i="66"/>
  <c r="C635" i="66"/>
  <c r="C634" i="66"/>
  <c r="C633" i="66"/>
  <c r="H6" i="66"/>
  <c r="N1766" i="66"/>
  <c r="O1766" i="66"/>
  <c r="N1767" i="66"/>
  <c r="O1767" i="66"/>
  <c r="N1768" i="66"/>
  <c r="O1768" i="66"/>
  <c r="N1769" i="66"/>
  <c r="O1769" i="66"/>
  <c r="N1770" i="66"/>
  <c r="O1770" i="66"/>
  <c r="N1771" i="66"/>
  <c r="O1771" i="66"/>
  <c r="N1772" i="66"/>
  <c r="O1772" i="66"/>
  <c r="N1773" i="66"/>
  <c r="O1773" i="66"/>
  <c r="N1774" i="66"/>
  <c r="O1774" i="66"/>
  <c r="N1775" i="66"/>
  <c r="O1775" i="66"/>
  <c r="M1767" i="66"/>
  <c r="M1768" i="66"/>
  <c r="M1769" i="66"/>
  <c r="M1770" i="66"/>
  <c r="M1771" i="66"/>
  <c r="M1772" i="66"/>
  <c r="M1773" i="66"/>
  <c r="M1774" i="66"/>
  <c r="M1775" i="66"/>
  <c r="M1766" i="66"/>
  <c r="H1767" i="66"/>
  <c r="H1768" i="66"/>
  <c r="H1769" i="66"/>
  <c r="H1770" i="66"/>
  <c r="H1771" i="66"/>
  <c r="H1772" i="66"/>
  <c r="H1773" i="66"/>
  <c r="H1774" i="66"/>
  <c r="H1775" i="66"/>
  <c r="H1766" i="66"/>
  <c r="G1767" i="66"/>
  <c r="G1768" i="66"/>
  <c r="G1769" i="66"/>
  <c r="G1770" i="66"/>
  <c r="G1771" i="66"/>
  <c r="G1772" i="66"/>
  <c r="G1773" i="66"/>
  <c r="G1774" i="66"/>
  <c r="G1775" i="66"/>
  <c r="G1766" i="66"/>
  <c r="C1767" i="66"/>
  <c r="D1767" i="66"/>
  <c r="E1767" i="66"/>
  <c r="C1768" i="66"/>
  <c r="D1768" i="66"/>
  <c r="E1768" i="66"/>
  <c r="C1769" i="66"/>
  <c r="D1769" i="66"/>
  <c r="E1769" i="66"/>
  <c r="C1770" i="66"/>
  <c r="D1770" i="66"/>
  <c r="E1770" i="66"/>
  <c r="C1771" i="66"/>
  <c r="D1771" i="66"/>
  <c r="E1771" i="66"/>
  <c r="C1772" i="66"/>
  <c r="D1772" i="66"/>
  <c r="E1772" i="66"/>
  <c r="C1773" i="66"/>
  <c r="D1773" i="66"/>
  <c r="E1773" i="66"/>
  <c r="C1774" i="66"/>
  <c r="D1774" i="66"/>
  <c r="E1774" i="66"/>
  <c r="C1775" i="66"/>
  <c r="D1775" i="66"/>
  <c r="E1775" i="66"/>
  <c r="D1766" i="66"/>
  <c r="E1766" i="66"/>
  <c r="C1766" i="66"/>
  <c r="N1699" i="66"/>
  <c r="O1699" i="66"/>
  <c r="N1700" i="66"/>
  <c r="O1700" i="66"/>
  <c r="N1701" i="66"/>
  <c r="O1701" i="66"/>
  <c r="N1702" i="66"/>
  <c r="O1702" i="66"/>
  <c r="N1703" i="66"/>
  <c r="O1703" i="66"/>
  <c r="N1704" i="66"/>
  <c r="O1704" i="66"/>
  <c r="N1705" i="66"/>
  <c r="O1705" i="66"/>
  <c r="N1706" i="66"/>
  <c r="O1706" i="66"/>
  <c r="N1707" i="66"/>
  <c r="O1707" i="66"/>
  <c r="N1708" i="66"/>
  <c r="O1708" i="66"/>
  <c r="M1700" i="66"/>
  <c r="M1701" i="66"/>
  <c r="M1702" i="66"/>
  <c r="M1703" i="66"/>
  <c r="M1704" i="66"/>
  <c r="M1705" i="66"/>
  <c r="M1706" i="66"/>
  <c r="M1707" i="66"/>
  <c r="M1708" i="66"/>
  <c r="M1699" i="66"/>
  <c r="H1699" i="66"/>
  <c r="H1700" i="66"/>
  <c r="H1701" i="66"/>
  <c r="H1702" i="66"/>
  <c r="H1703" i="66"/>
  <c r="H1704" i="66"/>
  <c r="H1705" i="66"/>
  <c r="H1706" i="66"/>
  <c r="H1707" i="66"/>
  <c r="H1708" i="66"/>
  <c r="G1700" i="66"/>
  <c r="G1701" i="66"/>
  <c r="G1702" i="66"/>
  <c r="G1703" i="66"/>
  <c r="G1704" i="66"/>
  <c r="G1705" i="66"/>
  <c r="G1706" i="66"/>
  <c r="G1707" i="66"/>
  <c r="G1708" i="66"/>
  <c r="G1699" i="66"/>
  <c r="C1700" i="66"/>
  <c r="D1700" i="66"/>
  <c r="E1700" i="66"/>
  <c r="C1701" i="66"/>
  <c r="D1701" i="66"/>
  <c r="E1701" i="66"/>
  <c r="C1702" i="66"/>
  <c r="D1702" i="66"/>
  <c r="E1702" i="66"/>
  <c r="C1703" i="66"/>
  <c r="D1703" i="66"/>
  <c r="E1703" i="66"/>
  <c r="C1704" i="66"/>
  <c r="D1704" i="66"/>
  <c r="E1704" i="66"/>
  <c r="C1705" i="66"/>
  <c r="D1705" i="66"/>
  <c r="E1705" i="66"/>
  <c r="C1706" i="66"/>
  <c r="D1706" i="66"/>
  <c r="E1706" i="66"/>
  <c r="C1707" i="66"/>
  <c r="D1707" i="66"/>
  <c r="E1707" i="66"/>
  <c r="C1708" i="66"/>
  <c r="D1708" i="66"/>
  <c r="E1708" i="66"/>
  <c r="D1699" i="66"/>
  <c r="E1699" i="66"/>
  <c r="C1699" i="66"/>
  <c r="M1641" i="66"/>
  <c r="N1641" i="66"/>
  <c r="O1641" i="66"/>
  <c r="M1642" i="66"/>
  <c r="N1642" i="66"/>
  <c r="O1642" i="66"/>
  <c r="M1643" i="66"/>
  <c r="N1643" i="66"/>
  <c r="O1643" i="66"/>
  <c r="M1644" i="66"/>
  <c r="N1644" i="66"/>
  <c r="O1644" i="66"/>
  <c r="M1645" i="66"/>
  <c r="N1645" i="66"/>
  <c r="O1645" i="66"/>
  <c r="M1646" i="66"/>
  <c r="N1646" i="66"/>
  <c r="O1646" i="66"/>
  <c r="M1647" i="66"/>
  <c r="N1647" i="66"/>
  <c r="O1647" i="66"/>
  <c r="M1648" i="66"/>
  <c r="N1648" i="66"/>
  <c r="O1648" i="66"/>
  <c r="M1649" i="66"/>
  <c r="N1649" i="66"/>
  <c r="O1649" i="66"/>
  <c r="N1640" i="66"/>
  <c r="O1640" i="66"/>
  <c r="M1640" i="66"/>
  <c r="H1641" i="66"/>
  <c r="H1642" i="66"/>
  <c r="H1643" i="66"/>
  <c r="H1644" i="66"/>
  <c r="H1645" i="66"/>
  <c r="H1646" i="66"/>
  <c r="H1647" i="66"/>
  <c r="H1648" i="66"/>
  <c r="H1649" i="66"/>
  <c r="H1640" i="66"/>
  <c r="G1641" i="66"/>
  <c r="G1642" i="66"/>
  <c r="G1643" i="66"/>
  <c r="G1644" i="66"/>
  <c r="G1645" i="66"/>
  <c r="G1646" i="66"/>
  <c r="G1647" i="66"/>
  <c r="G1648" i="66"/>
  <c r="G1649" i="66"/>
  <c r="G1640" i="66"/>
  <c r="E1640" i="66"/>
  <c r="E1641" i="66"/>
  <c r="E1642" i="66"/>
  <c r="E1643" i="66"/>
  <c r="E1644" i="66"/>
  <c r="E1645" i="66"/>
  <c r="E1646" i="66"/>
  <c r="E1647" i="66"/>
  <c r="E1648" i="66"/>
  <c r="E1649" i="66"/>
  <c r="D1640" i="66"/>
  <c r="D1641" i="66"/>
  <c r="D1642" i="66"/>
  <c r="D1643" i="66"/>
  <c r="D1644" i="66"/>
  <c r="D1645" i="66"/>
  <c r="D1646" i="66"/>
  <c r="D1647" i="66"/>
  <c r="D1648" i="66"/>
  <c r="D1649" i="66"/>
  <c r="C1641" i="66"/>
  <c r="C1642" i="66"/>
  <c r="C1643" i="66"/>
  <c r="C1644" i="66"/>
  <c r="C1645" i="66"/>
  <c r="C1646" i="66"/>
  <c r="C1647" i="66"/>
  <c r="C1648" i="66"/>
  <c r="C1649" i="66"/>
  <c r="C1640" i="66"/>
  <c r="J686" i="66" l="1"/>
  <c r="L56" i="73" s="1"/>
  <c r="J687" i="66"/>
  <c r="L57" i="73" s="1"/>
  <c r="I651" i="66"/>
  <c r="J685" i="66"/>
  <c r="K1649" i="66"/>
  <c r="M162" i="60" s="1"/>
  <c r="L1649" i="66"/>
  <c r="J1649" i="66"/>
  <c r="L162" i="60" s="1"/>
  <c r="L1647" i="66"/>
  <c r="N160" i="60" s="1"/>
  <c r="J1647" i="66"/>
  <c r="L160" i="60" s="1"/>
  <c r="K1647" i="66"/>
  <c r="M160" i="60" s="1"/>
  <c r="K1641" i="66"/>
  <c r="L1641" i="66"/>
  <c r="J1641" i="66"/>
  <c r="K1708" i="66"/>
  <c r="L1708" i="66"/>
  <c r="N186" i="60" s="1"/>
  <c r="J1708" i="66"/>
  <c r="L186" i="60" s="1"/>
  <c r="K1706" i="66"/>
  <c r="M184" i="60" s="1"/>
  <c r="L1706" i="66"/>
  <c r="N184" i="60" s="1"/>
  <c r="J1706" i="66"/>
  <c r="L184" i="60" s="1"/>
  <c r="K1704" i="66"/>
  <c r="M182" i="60" s="1"/>
  <c r="L1704" i="66"/>
  <c r="N182" i="60" s="1"/>
  <c r="J1704" i="66"/>
  <c r="L182" i="60" s="1"/>
  <c r="J1702" i="66"/>
  <c r="K1702" i="66"/>
  <c r="L1702" i="66"/>
  <c r="K1766" i="66"/>
  <c r="L1766" i="66"/>
  <c r="I1766" i="66"/>
  <c r="J1766" i="66"/>
  <c r="J1645" i="66"/>
  <c r="K1645" i="66"/>
  <c r="L1645" i="66"/>
  <c r="I1775" i="66"/>
  <c r="K208" i="60" s="1"/>
  <c r="J1775" i="66"/>
  <c r="L208" i="60" s="1"/>
  <c r="K1775" i="66"/>
  <c r="M208" i="60" s="1"/>
  <c r="L1775" i="66"/>
  <c r="N208" i="60" s="1"/>
  <c r="K1771" i="66"/>
  <c r="I1771" i="66"/>
  <c r="K204" i="60" s="1"/>
  <c r="L1771" i="66"/>
  <c r="J1771" i="66"/>
  <c r="J1646" i="66"/>
  <c r="K1646" i="66"/>
  <c r="L1646" i="66"/>
  <c r="I1644" i="66"/>
  <c r="K157" i="60" s="1"/>
  <c r="L1644" i="66"/>
  <c r="K1644" i="66"/>
  <c r="J1644" i="66"/>
  <c r="J1703" i="66"/>
  <c r="L181" i="60" s="1"/>
  <c r="K1703" i="66"/>
  <c r="M181" i="60" s="1"/>
  <c r="L1703" i="66"/>
  <c r="K1701" i="66"/>
  <c r="M179" i="60" s="1"/>
  <c r="J1701" i="66"/>
  <c r="L179" i="60" s="1"/>
  <c r="L1701" i="66"/>
  <c r="N179" i="60" s="1"/>
  <c r="K1643" i="66"/>
  <c r="M156" i="60" s="1"/>
  <c r="L1643" i="66"/>
  <c r="N156" i="60" s="1"/>
  <c r="J1643" i="66"/>
  <c r="L156" i="60" s="1"/>
  <c r="J1699" i="66"/>
  <c r="K1699" i="66"/>
  <c r="L1699" i="66"/>
  <c r="I1772" i="66"/>
  <c r="K205" i="60" s="1"/>
  <c r="K1772" i="66"/>
  <c r="M205" i="60" s="1"/>
  <c r="J1772" i="66"/>
  <c r="L205" i="60" s="1"/>
  <c r="L1772" i="66"/>
  <c r="N205" i="60" s="1"/>
  <c r="J1768" i="66"/>
  <c r="K1768" i="66"/>
  <c r="L1768" i="66"/>
  <c r="I1768" i="66"/>
  <c r="I1773" i="66"/>
  <c r="J1773" i="66"/>
  <c r="K1773" i="66"/>
  <c r="L1773" i="66"/>
  <c r="L1770" i="66"/>
  <c r="N203" i="60" s="1"/>
  <c r="I1770" i="66"/>
  <c r="K203" i="60" s="1"/>
  <c r="J1770" i="66"/>
  <c r="L203" i="60" s="1"/>
  <c r="K1770" i="66"/>
  <c r="M203" i="60" s="1"/>
  <c r="K1769" i="66"/>
  <c r="L1769" i="66"/>
  <c r="J1769" i="66"/>
  <c r="I1769" i="66"/>
  <c r="L1767" i="66"/>
  <c r="K1767" i="66"/>
  <c r="J1767" i="66"/>
  <c r="I1767" i="66"/>
  <c r="L1705" i="66"/>
  <c r="J1705" i="66"/>
  <c r="K1705" i="66"/>
  <c r="K1700" i="66"/>
  <c r="M178" i="60" s="1"/>
  <c r="J1700" i="66"/>
  <c r="L178" i="60" s="1"/>
  <c r="L1700" i="66"/>
  <c r="N178" i="60" s="1"/>
  <c r="L1642" i="66"/>
  <c r="K1642" i="66"/>
  <c r="J1642" i="66"/>
  <c r="J1774" i="66"/>
  <c r="L1774" i="66"/>
  <c r="K1774" i="66"/>
  <c r="I1774" i="66"/>
  <c r="K207" i="60" s="1"/>
  <c r="L1707" i="66"/>
  <c r="N185" i="60" s="1"/>
  <c r="K1707" i="66"/>
  <c r="M185" i="60" s="1"/>
  <c r="J1707" i="66"/>
  <c r="L185" i="60" s="1"/>
  <c r="K1648" i="66"/>
  <c r="M161" i="60" s="1"/>
  <c r="L1648" i="66"/>
  <c r="N161" i="60" s="1"/>
  <c r="J1648" i="66"/>
  <c r="L161" i="60" s="1"/>
  <c r="I1648" i="66"/>
  <c r="K161" i="60" s="1"/>
  <c r="F1706" i="66"/>
  <c r="H184" i="60" s="1"/>
  <c r="F1645" i="66"/>
  <c r="H158" i="60" s="1"/>
  <c r="N181" i="60"/>
  <c r="F1647" i="66"/>
  <c r="H160" i="60" s="1"/>
  <c r="I1647" i="66"/>
  <c r="K160" i="60" s="1"/>
  <c r="F1649" i="66"/>
  <c r="H162" i="60" s="1"/>
  <c r="N162" i="60"/>
  <c r="I1649" i="66"/>
  <c r="K162" i="60" s="1"/>
  <c r="I1642" i="66"/>
  <c r="K155" i="60" s="1"/>
  <c r="I1708" i="66"/>
  <c r="K186" i="60" s="1"/>
  <c r="M186" i="60"/>
  <c r="F1700" i="66"/>
  <c r="H178" i="60" s="1"/>
  <c r="I1646" i="66"/>
  <c r="I1641" i="66"/>
  <c r="K154" i="60" s="1"/>
  <c r="F1648" i="66"/>
  <c r="H161" i="60" s="1"/>
  <c r="F1643" i="66"/>
  <c r="H156" i="60" s="1"/>
  <c r="I1643" i="66"/>
  <c r="K156" i="60" s="1"/>
  <c r="I1640" i="66"/>
  <c r="F1641" i="66"/>
  <c r="H154" i="60" s="1"/>
  <c r="F1642" i="66"/>
  <c r="H155" i="60" s="1"/>
  <c r="F1705" i="66"/>
  <c r="H183" i="60" s="1"/>
  <c r="I1701" i="66"/>
  <c r="K179" i="60" s="1"/>
  <c r="F1646" i="66"/>
  <c r="H159" i="60" s="1"/>
  <c r="F3" i="72"/>
  <c r="G5" i="68"/>
  <c r="F1644" i="66"/>
  <c r="H157" i="60" s="1"/>
  <c r="I1700" i="66"/>
  <c r="K178" i="60" s="1"/>
  <c r="F1769" i="66"/>
  <c r="F1775" i="66"/>
  <c r="H208" i="60" s="1"/>
  <c r="I1706" i="66"/>
  <c r="K184" i="60" s="1"/>
  <c r="F1774" i="66"/>
  <c r="H207" i="60" s="1"/>
  <c r="F1640" i="66"/>
  <c r="H153" i="60" s="1"/>
  <c r="I1704" i="66"/>
  <c r="K182" i="60" s="1"/>
  <c r="F1704" i="66"/>
  <c r="H182" i="60" s="1"/>
  <c r="F1768" i="66"/>
  <c r="F1699" i="66"/>
  <c r="H177" i="60" s="1"/>
  <c r="F1703" i="66"/>
  <c r="H181" i="60" s="1"/>
  <c r="F1773" i="66"/>
  <c r="H206" i="60" s="1"/>
  <c r="F1767" i="66"/>
  <c r="H200" i="60" s="1"/>
  <c r="F1708" i="66"/>
  <c r="H186" i="60" s="1"/>
  <c r="F1702" i="66"/>
  <c r="H180" i="60" s="1"/>
  <c r="I1703" i="66"/>
  <c r="K181" i="60" s="1"/>
  <c r="F1772" i="66"/>
  <c r="H205" i="60" s="1"/>
  <c r="F1707" i="66"/>
  <c r="H185" i="60" s="1"/>
  <c r="F1701" i="66"/>
  <c r="H179" i="60" s="1"/>
  <c r="F1771" i="66"/>
  <c r="H204" i="60" s="1"/>
  <c r="I1707" i="66"/>
  <c r="K185" i="60" s="1"/>
  <c r="F1766" i="66"/>
  <c r="F1770" i="66"/>
  <c r="H203" i="60" s="1"/>
  <c r="D37" i="66" l="1"/>
  <c r="D38" i="66"/>
  <c r="I1645" i="66"/>
  <c r="K158" i="60" s="1"/>
  <c r="K159" i="60"/>
  <c r="K206" i="60"/>
  <c r="K200" i="60"/>
  <c r="H199" i="60"/>
  <c r="K199" i="60"/>
  <c r="H201" i="60"/>
  <c r="K201" i="60"/>
  <c r="H202" i="60"/>
  <c r="K202" i="60"/>
  <c r="I1705" i="66"/>
  <c r="K183" i="60" s="1"/>
  <c r="K153" i="60"/>
  <c r="I1699" i="66"/>
  <c r="K177" i="60" s="1"/>
  <c r="I1702" i="66"/>
  <c r="K180" i="60" s="1"/>
  <c r="I1024" i="66" l="1"/>
  <c r="I1025" i="66"/>
  <c r="I1026" i="66"/>
  <c r="I1027" i="66"/>
  <c r="I1028" i="66"/>
  <c r="I1029" i="66"/>
  <c r="C523" i="66"/>
  <c r="C701" i="66" s="1"/>
  <c r="E68" i="73" s="1"/>
  <c r="C524" i="66"/>
  <c r="C702" i="66" s="1"/>
  <c r="E69" i="73" s="1"/>
  <c r="C525" i="66"/>
  <c r="C703" i="66" s="1"/>
  <c r="E70" i="73" s="1"/>
  <c r="C526" i="66"/>
  <c r="C704" i="66" s="1"/>
  <c r="E71" i="73" s="1"/>
  <c r="C527" i="66"/>
  <c r="C705" i="66" s="1"/>
  <c r="E72" i="73" s="1"/>
  <c r="C522" i="66"/>
  <c r="C700" i="66" s="1"/>
  <c r="C1075" i="66" s="1"/>
  <c r="E143" i="73" s="1"/>
  <c r="C515" i="66"/>
  <c r="C1003" i="66" s="1"/>
  <c r="E120" i="73" s="1"/>
  <c r="C514" i="66"/>
  <c r="C1002" i="66" s="1"/>
  <c r="E119" i="73" s="1"/>
  <c r="C504" i="66"/>
  <c r="C685" i="66" s="1"/>
  <c r="C494" i="66"/>
  <c r="C672" i="66" s="1"/>
  <c r="E45" i="73" s="1"/>
  <c r="C495" i="66"/>
  <c r="C673" i="66" s="1"/>
  <c r="E46" i="73" s="1"/>
  <c r="C496" i="66"/>
  <c r="C674" i="66" s="1"/>
  <c r="E47" i="73" s="1"/>
  <c r="C497" i="66"/>
  <c r="C675" i="66" s="1"/>
  <c r="E48" i="73" s="1"/>
  <c r="C498" i="66"/>
  <c r="C676" i="66" s="1"/>
  <c r="E49" i="73" s="1"/>
  <c r="C493" i="66"/>
  <c r="C671" i="66" s="1"/>
  <c r="E44" i="73" s="1"/>
  <c r="C483" i="66"/>
  <c r="C658" i="66" s="1"/>
  <c r="E34" i="73" s="1"/>
  <c r="C484" i="66"/>
  <c r="C659" i="66" s="1"/>
  <c r="E35" i="73" s="1"/>
  <c r="C485" i="66"/>
  <c r="C660" i="66" s="1"/>
  <c r="E36" i="73" s="1"/>
  <c r="C486" i="66"/>
  <c r="C661" i="66" s="1"/>
  <c r="E37" i="73" s="1"/>
  <c r="C487" i="66"/>
  <c r="C662" i="66" s="1"/>
  <c r="E38" i="73" s="1"/>
  <c r="C482" i="66"/>
  <c r="C657" i="66" s="1"/>
  <c r="E55" i="73" l="1"/>
  <c r="C1076" i="66"/>
  <c r="E144" i="73" s="1"/>
  <c r="C1079" i="66"/>
  <c r="E147" i="73" s="1"/>
  <c r="E33" i="73"/>
  <c r="C1077" i="66"/>
  <c r="E145" i="73" s="1"/>
  <c r="E67" i="73"/>
  <c r="C1080" i="66"/>
  <c r="E148" i="73" s="1"/>
  <c r="C1078" i="66"/>
  <c r="E146" i="73" s="1"/>
  <c r="C470" i="66" l="1"/>
  <c r="C471" i="66"/>
  <c r="C472" i="66"/>
  <c r="C473" i="66"/>
  <c r="C474" i="66"/>
  <c r="C469" i="66"/>
  <c r="K1075" i="66"/>
  <c r="K1076" i="66"/>
  <c r="K1077" i="66"/>
  <c r="K1078" i="66"/>
  <c r="K1079" i="66"/>
  <c r="K1080" i="66"/>
  <c r="J1076" i="66"/>
  <c r="J1077" i="66"/>
  <c r="J1078" i="66"/>
  <c r="J1079" i="66"/>
  <c r="J1080" i="66"/>
  <c r="J1075" i="66"/>
  <c r="C1070" i="66"/>
  <c r="C1018" i="66"/>
  <c r="G1003" i="66"/>
  <c r="G1002" i="66"/>
  <c r="E515" i="66"/>
  <c r="E1003" i="66" s="1"/>
  <c r="E514" i="66"/>
  <c r="E1002" i="66" s="1"/>
  <c r="C997" i="66"/>
  <c r="C970" i="66"/>
  <c r="G950" i="66"/>
  <c r="G951" i="66"/>
  <c r="G952" i="66"/>
  <c r="G953" i="66"/>
  <c r="G954" i="66"/>
  <c r="G949" i="66"/>
  <c r="C944" i="66"/>
  <c r="E935" i="66"/>
  <c r="C921" i="66"/>
  <c r="F925" i="66"/>
  <c r="K701" i="66"/>
  <c r="K702" i="66"/>
  <c r="K703" i="66"/>
  <c r="K704" i="66"/>
  <c r="K705" i="66"/>
  <c r="K700" i="66"/>
  <c r="F523" i="66"/>
  <c r="G701" i="66" s="1"/>
  <c r="F524" i="66"/>
  <c r="G702" i="66" s="1"/>
  <c r="F525" i="66"/>
  <c r="G703" i="66" s="1"/>
  <c r="F526" i="66"/>
  <c r="G704" i="66" s="1"/>
  <c r="F527" i="66"/>
  <c r="G705" i="66" s="1"/>
  <c r="F522" i="66"/>
  <c r="G700" i="66" s="1"/>
  <c r="E523" i="66"/>
  <c r="E524" i="66"/>
  <c r="E525" i="66"/>
  <c r="E526" i="66"/>
  <c r="E527" i="66"/>
  <c r="E522" i="66"/>
  <c r="F700" i="66" s="1"/>
  <c r="F470" i="66"/>
  <c r="E701" i="66" s="1"/>
  <c r="G68" i="73" s="1"/>
  <c r="F471" i="66"/>
  <c r="E702" i="66" s="1"/>
  <c r="G69" i="73" s="1"/>
  <c r="F472" i="66"/>
  <c r="E703" i="66" s="1"/>
  <c r="G70" i="73" s="1"/>
  <c r="F473" i="66"/>
  <c r="E704" i="66" s="1"/>
  <c r="G71" i="73" s="1"/>
  <c r="F474" i="66"/>
  <c r="E705" i="66" s="1"/>
  <c r="G72" i="73" s="1"/>
  <c r="F469" i="66"/>
  <c r="E700" i="66" s="1"/>
  <c r="G67" i="73" s="1"/>
  <c r="E470" i="66"/>
  <c r="E471" i="66"/>
  <c r="E472" i="66"/>
  <c r="E473" i="66"/>
  <c r="E474" i="66"/>
  <c r="E469" i="66"/>
  <c r="D470" i="66"/>
  <c r="D976" i="66" s="1"/>
  <c r="F976" i="66" s="1"/>
  <c r="D471" i="66"/>
  <c r="D977" i="66" s="1"/>
  <c r="D472" i="66"/>
  <c r="D978" i="66" s="1"/>
  <c r="D473" i="66"/>
  <c r="D979" i="66" s="1"/>
  <c r="F979" i="66" s="1"/>
  <c r="D474" i="66"/>
  <c r="D980" i="66" s="1"/>
  <c r="F980" i="66" s="1"/>
  <c r="D469" i="66"/>
  <c r="D975" i="66" s="1"/>
  <c r="F975" i="66" s="1"/>
  <c r="C696" i="66"/>
  <c r="C636" i="66" s="1"/>
  <c r="C681" i="66"/>
  <c r="C653" i="66"/>
  <c r="C667" i="66"/>
  <c r="H616" i="66"/>
  <c r="G616" i="66"/>
  <c r="F616" i="66"/>
  <c r="E616" i="66"/>
  <c r="H614" i="66"/>
  <c r="G614" i="66"/>
  <c r="F614" i="66"/>
  <c r="E614" i="66"/>
  <c r="K672" i="66"/>
  <c r="K673" i="66"/>
  <c r="K674" i="66"/>
  <c r="K675" i="66"/>
  <c r="K676" i="66"/>
  <c r="K671" i="66"/>
  <c r="J658" i="66"/>
  <c r="J659" i="66"/>
  <c r="J660" i="66"/>
  <c r="J661" i="66"/>
  <c r="J662" i="66"/>
  <c r="K504" i="66"/>
  <c r="I505" i="66"/>
  <c r="I506" i="66"/>
  <c r="J504" i="66"/>
  <c r="F504" i="66"/>
  <c r="F685" i="66" s="1"/>
  <c r="H55" i="73" s="1"/>
  <c r="D494" i="66"/>
  <c r="D495" i="66"/>
  <c r="D496" i="66"/>
  <c r="D497" i="66"/>
  <c r="D498" i="66"/>
  <c r="D493" i="66"/>
  <c r="D671" i="66" s="1"/>
  <c r="E494" i="66"/>
  <c r="E495" i="66"/>
  <c r="E496" i="66"/>
  <c r="E497" i="66"/>
  <c r="E498" i="66"/>
  <c r="E493" i="66"/>
  <c r="J494" i="66"/>
  <c r="J495" i="66"/>
  <c r="J496" i="66"/>
  <c r="J497" i="66"/>
  <c r="J498" i="66"/>
  <c r="J493" i="66"/>
  <c r="I483" i="66"/>
  <c r="I484" i="66"/>
  <c r="I485" i="66"/>
  <c r="I486" i="66"/>
  <c r="I487" i="66"/>
  <c r="I482" i="66"/>
  <c r="G494" i="66"/>
  <c r="G672" i="66" s="1"/>
  <c r="I45" i="73" s="1"/>
  <c r="G495" i="66"/>
  <c r="G673" i="66" s="1"/>
  <c r="I46" i="73" s="1"/>
  <c r="G496" i="66"/>
  <c r="G674" i="66" s="1"/>
  <c r="I47" i="73" s="1"/>
  <c r="G497" i="66"/>
  <c r="G675" i="66" s="1"/>
  <c r="I48" i="73" s="1"/>
  <c r="G498" i="66"/>
  <c r="G676" i="66" s="1"/>
  <c r="I49" i="73" s="1"/>
  <c r="G493" i="66"/>
  <c r="G671" i="66" s="1"/>
  <c r="I44" i="73" s="1"/>
  <c r="H484" i="66"/>
  <c r="H485" i="66"/>
  <c r="H486" i="66"/>
  <c r="H487" i="66"/>
  <c r="F483" i="66"/>
  <c r="F658" i="66" s="1"/>
  <c r="H34" i="73" s="1"/>
  <c r="F484" i="66"/>
  <c r="F485" i="66"/>
  <c r="F486" i="66"/>
  <c r="F661" i="66" s="1"/>
  <c r="H37" i="73" s="1"/>
  <c r="F487" i="66"/>
  <c r="F662" i="66" s="1"/>
  <c r="H38" i="73" s="1"/>
  <c r="F482" i="66"/>
  <c r="F657" i="66" s="1"/>
  <c r="H33" i="73" s="1"/>
  <c r="E483" i="66"/>
  <c r="E658" i="66" s="1"/>
  <c r="G34" i="73" s="1"/>
  <c r="E484" i="66"/>
  <c r="E659" i="66" s="1"/>
  <c r="G35" i="73" s="1"/>
  <c r="E485" i="66"/>
  <c r="E660" i="66" s="1"/>
  <c r="G36" i="73" s="1"/>
  <c r="E486" i="66"/>
  <c r="E487" i="66"/>
  <c r="E662" i="66" s="1"/>
  <c r="G38" i="73" s="1"/>
  <c r="E482" i="66"/>
  <c r="D483" i="66"/>
  <c r="D484" i="66"/>
  <c r="D485" i="66"/>
  <c r="D486" i="66"/>
  <c r="D487" i="66"/>
  <c r="D482" i="66"/>
  <c r="G482" i="66" s="1"/>
  <c r="G657" i="66" s="1"/>
  <c r="D522" i="66"/>
  <c r="D700" i="66" s="1"/>
  <c r="D527" i="66"/>
  <c r="D705" i="66" s="1"/>
  <c r="F100" i="72"/>
  <c r="D526" i="66" s="1"/>
  <c r="D704" i="66" s="1"/>
  <c r="D524" i="66"/>
  <c r="D702" i="66" s="1"/>
  <c r="F97" i="72"/>
  <c r="D523" i="66" s="1"/>
  <c r="D701" i="66" s="1"/>
  <c r="F99" i="72"/>
  <c r="D525" i="66" s="1"/>
  <c r="D703" i="66" s="1"/>
  <c r="I494" i="66"/>
  <c r="I495" i="66"/>
  <c r="I496" i="66"/>
  <c r="I497" i="66"/>
  <c r="I498" i="66"/>
  <c r="I493" i="66"/>
  <c r="K66" i="72" l="1"/>
  <c r="H686" i="66"/>
  <c r="J56" i="73" s="1"/>
  <c r="J700" i="66"/>
  <c r="J67" i="73" s="1"/>
  <c r="J702" i="66"/>
  <c r="J69" i="73" s="1"/>
  <c r="J705" i="66"/>
  <c r="J72" i="73" s="1"/>
  <c r="J701" i="66"/>
  <c r="J68" i="73" s="1"/>
  <c r="K67" i="72"/>
  <c r="H687" i="66"/>
  <c r="J57" i="73" s="1"/>
  <c r="J703" i="66"/>
  <c r="J70" i="73" s="1"/>
  <c r="I504" i="66"/>
  <c r="K65" i="72" s="1"/>
  <c r="J704" i="66"/>
  <c r="J71" i="73" s="1"/>
  <c r="J671" i="66"/>
  <c r="L44" i="73" s="1"/>
  <c r="G487" i="66"/>
  <c r="G485" i="66"/>
  <c r="H700" i="66"/>
  <c r="F705" i="66"/>
  <c r="F1080" i="66" s="1"/>
  <c r="H148" i="73" s="1"/>
  <c r="F702" i="66"/>
  <c r="F1077" i="66" s="1"/>
  <c r="H145" i="73" s="1"/>
  <c r="F704" i="66"/>
  <c r="F1079" i="66" s="1"/>
  <c r="H147" i="73" s="1"/>
  <c r="F703" i="66"/>
  <c r="F1078" i="66" s="1"/>
  <c r="H146" i="73" s="1"/>
  <c r="F701" i="66"/>
  <c r="H701" i="66" s="1"/>
  <c r="G483" i="66"/>
  <c r="G658" i="66" s="1"/>
  <c r="H658" i="66" s="1"/>
  <c r="I38" i="72"/>
  <c r="G484" i="66"/>
  <c r="G486" i="66"/>
  <c r="D661" i="66"/>
  <c r="D660" i="66"/>
  <c r="F1003" i="66"/>
  <c r="H120" i="73" s="1"/>
  <c r="F1002" i="66"/>
  <c r="H119" i="73" s="1"/>
  <c r="C975" i="66"/>
  <c r="E107" i="73" s="1"/>
  <c r="E975" i="66"/>
  <c r="G107" i="73" s="1"/>
  <c r="F44" i="73"/>
  <c r="C980" i="66"/>
  <c r="E112" i="73" s="1"/>
  <c r="E980" i="66"/>
  <c r="H980" i="66" s="1"/>
  <c r="E979" i="66"/>
  <c r="H979" i="66" s="1"/>
  <c r="C979" i="66"/>
  <c r="E111" i="73" s="1"/>
  <c r="E978" i="66"/>
  <c r="C978" i="66"/>
  <c r="E110" i="73" s="1"/>
  <c r="C977" i="66"/>
  <c r="E109" i="73" s="1"/>
  <c r="E977" i="66"/>
  <c r="E976" i="66"/>
  <c r="C976" i="66"/>
  <c r="E108" i="73" s="1"/>
  <c r="H705" i="66"/>
  <c r="H72" i="73" s="1"/>
  <c r="F67" i="73"/>
  <c r="F68" i="73"/>
  <c r="F72" i="73"/>
  <c r="D1077" i="66"/>
  <c r="D1076" i="66"/>
  <c r="D1075" i="66"/>
  <c r="I1075" i="66" s="1"/>
  <c r="F71" i="73"/>
  <c r="D1079" i="66"/>
  <c r="F70" i="73"/>
  <c r="D1078" i="66"/>
  <c r="E1077" i="66"/>
  <c r="G145" i="73" s="1"/>
  <c r="E1076" i="66"/>
  <c r="G144" i="73" s="1"/>
  <c r="E1080" i="66"/>
  <c r="G148" i="73" s="1"/>
  <c r="D1080" i="66"/>
  <c r="E1079" i="66"/>
  <c r="G147" i="73" s="1"/>
  <c r="E1078" i="66"/>
  <c r="G146" i="73" s="1"/>
  <c r="E1075" i="66"/>
  <c r="G120" i="73"/>
  <c r="G119" i="73"/>
  <c r="F107" i="73"/>
  <c r="F69" i="73"/>
  <c r="E671" i="66"/>
  <c r="G44" i="73" s="1"/>
  <c r="D659" i="66"/>
  <c r="I659" i="66" s="1"/>
  <c r="D662" i="66"/>
  <c r="I662" i="66" s="1"/>
  <c r="D658" i="66"/>
  <c r="I658" i="66" s="1"/>
  <c r="F659" i="66"/>
  <c r="D657" i="66"/>
  <c r="E657" i="66"/>
  <c r="G33" i="73" s="1"/>
  <c r="E661" i="66"/>
  <c r="G37" i="73" s="1"/>
  <c r="F660" i="66"/>
  <c r="H36" i="73" s="1"/>
  <c r="H1002" i="66" l="1"/>
  <c r="J119" i="73" s="1"/>
  <c r="H704" i="66"/>
  <c r="I704" i="66" s="1"/>
  <c r="I71" i="73" s="1"/>
  <c r="H703" i="66"/>
  <c r="H70" i="73" s="1"/>
  <c r="H702" i="66"/>
  <c r="H69" i="73" s="1"/>
  <c r="H685" i="66"/>
  <c r="J55" i="73" s="1"/>
  <c r="D1027" i="66"/>
  <c r="F133" i="73" s="1"/>
  <c r="I660" i="66"/>
  <c r="K36" i="73" s="1"/>
  <c r="C953" i="66"/>
  <c r="E98" i="73" s="1"/>
  <c r="I661" i="66"/>
  <c r="I657" i="66"/>
  <c r="F1076" i="66"/>
  <c r="H144" i="73" s="1"/>
  <c r="F37" i="73"/>
  <c r="D953" i="66"/>
  <c r="E953" i="66" s="1"/>
  <c r="F953" i="66" s="1"/>
  <c r="H98" i="73" s="1"/>
  <c r="D1028" i="66"/>
  <c r="F134" i="73" s="1"/>
  <c r="D952" i="66"/>
  <c r="F97" i="73" s="1"/>
  <c r="F36" i="73"/>
  <c r="C952" i="66"/>
  <c r="E97" i="73" s="1"/>
  <c r="H1003" i="66"/>
  <c r="J120" i="73" s="1"/>
  <c r="K34" i="73"/>
  <c r="C950" i="66"/>
  <c r="E95" i="73" s="1"/>
  <c r="I1080" i="66"/>
  <c r="K148" i="73" s="1"/>
  <c r="H1080" i="66"/>
  <c r="J148" i="73" s="1"/>
  <c r="H1079" i="66"/>
  <c r="J147" i="73" s="1"/>
  <c r="I1079" i="66"/>
  <c r="K147" i="73" s="1"/>
  <c r="H1075" i="66"/>
  <c r="J143" i="73" s="1"/>
  <c r="D1026" i="66"/>
  <c r="C951" i="66"/>
  <c r="E96" i="73" s="1"/>
  <c r="K35" i="73"/>
  <c r="C949" i="66"/>
  <c r="E94" i="73" s="1"/>
  <c r="D1029" i="66"/>
  <c r="C954" i="66"/>
  <c r="E99" i="73" s="1"/>
  <c r="K38" i="73"/>
  <c r="H1078" i="66"/>
  <c r="J146" i="73" s="1"/>
  <c r="I1078" i="66"/>
  <c r="K146" i="73" s="1"/>
  <c r="H1077" i="66"/>
  <c r="J145" i="73" s="1"/>
  <c r="I1077" i="66"/>
  <c r="K145" i="73" s="1"/>
  <c r="H1076" i="66"/>
  <c r="J144" i="73" s="1"/>
  <c r="I1076" i="66"/>
  <c r="K144" i="73" s="1"/>
  <c r="D1025" i="66"/>
  <c r="D950" i="66"/>
  <c r="E950" i="66" s="1"/>
  <c r="F33" i="73"/>
  <c r="D1024" i="66"/>
  <c r="D949" i="66"/>
  <c r="F38" i="73"/>
  <c r="D954" i="66"/>
  <c r="F35" i="73"/>
  <c r="D951" i="66"/>
  <c r="E951" i="66" s="1"/>
  <c r="F951" i="66" s="1"/>
  <c r="H96" i="73" s="1"/>
  <c r="F34" i="73"/>
  <c r="F145" i="73"/>
  <c r="F143" i="73"/>
  <c r="K143" i="73"/>
  <c r="F111" i="73"/>
  <c r="F108" i="73"/>
  <c r="F112" i="73"/>
  <c r="F109" i="73"/>
  <c r="F110" i="73"/>
  <c r="F144" i="73"/>
  <c r="G1077" i="66"/>
  <c r="F146" i="73"/>
  <c r="G1078" i="66"/>
  <c r="G143" i="73"/>
  <c r="I700" i="66"/>
  <c r="I67" i="73" s="1"/>
  <c r="F1075" i="66"/>
  <c r="H143" i="73" s="1"/>
  <c r="F147" i="73"/>
  <c r="G1079" i="66"/>
  <c r="G1080" i="66"/>
  <c r="F148" i="73"/>
  <c r="I705" i="66"/>
  <c r="I72" i="73" s="1"/>
  <c r="I701" i="66"/>
  <c r="I68" i="73" s="1"/>
  <c r="H68" i="73"/>
  <c r="H35" i="73"/>
  <c r="H71" i="73" l="1"/>
  <c r="L704" i="66"/>
  <c r="M704" i="66" s="1"/>
  <c r="M71" i="73" s="1"/>
  <c r="I703" i="66"/>
  <c r="I70" i="73" s="1"/>
  <c r="I702" i="66"/>
  <c r="I69" i="73" s="1"/>
  <c r="H1027" i="66"/>
  <c r="I133" i="73" s="1"/>
  <c r="C1027" i="66"/>
  <c r="E133" i="73" s="1"/>
  <c r="H1028" i="66"/>
  <c r="I134" i="73" s="1"/>
  <c r="F98" i="73"/>
  <c r="G1076" i="66"/>
  <c r="L1076" i="66" s="1"/>
  <c r="N144" i="73" s="1"/>
  <c r="C1028" i="66"/>
  <c r="E134" i="73" s="1"/>
  <c r="I1002" i="66"/>
  <c r="K119" i="73" s="1"/>
  <c r="F950" i="66"/>
  <c r="H95" i="73" s="1"/>
  <c r="F94" i="73"/>
  <c r="I146" i="73"/>
  <c r="L1078" i="66"/>
  <c r="M1078" i="66"/>
  <c r="O146" i="73" s="1"/>
  <c r="I145" i="73"/>
  <c r="L1077" i="66"/>
  <c r="N145" i="73" s="1"/>
  <c r="M1077" i="66"/>
  <c r="O145" i="73" s="1"/>
  <c r="I148" i="73"/>
  <c r="L1080" i="66"/>
  <c r="N148" i="73" s="1"/>
  <c r="M1080" i="66"/>
  <c r="O148" i="73" s="1"/>
  <c r="I147" i="73"/>
  <c r="M1079" i="66"/>
  <c r="O147" i="73" s="1"/>
  <c r="L1079" i="66"/>
  <c r="F131" i="73"/>
  <c r="E1025" i="66"/>
  <c r="F1025" i="66" s="1"/>
  <c r="F135" i="73"/>
  <c r="F132" i="73"/>
  <c r="F130" i="73"/>
  <c r="H1024" i="66"/>
  <c r="I130" i="73" s="1"/>
  <c r="C1025" i="66"/>
  <c r="E131" i="73" s="1"/>
  <c r="H1025" i="66"/>
  <c r="I131" i="73" s="1"/>
  <c r="C1029" i="66"/>
  <c r="E135" i="73" s="1"/>
  <c r="H1029" i="66"/>
  <c r="I135" i="73" s="1"/>
  <c r="C1024" i="66"/>
  <c r="E130" i="73" s="1"/>
  <c r="H1026" i="66"/>
  <c r="I132" i="73" s="1"/>
  <c r="C1026" i="66"/>
  <c r="E132" i="73" s="1"/>
  <c r="G109" i="73"/>
  <c r="G108" i="73"/>
  <c r="G110" i="73"/>
  <c r="G112" i="73"/>
  <c r="G111" i="73"/>
  <c r="H67" i="73"/>
  <c r="G1075" i="66"/>
  <c r="M1075" i="66" s="1"/>
  <c r="L705" i="66"/>
  <c r="M705" i="66" s="1"/>
  <c r="M72" i="73" s="1"/>
  <c r="F96" i="73"/>
  <c r="F99" i="73"/>
  <c r="F95" i="73"/>
  <c r="K37" i="73"/>
  <c r="L700" i="66"/>
  <c r="L701" i="66"/>
  <c r="L71" i="73" l="1"/>
  <c r="L703" i="66"/>
  <c r="M703" i="66" s="1"/>
  <c r="M70" i="73" s="1"/>
  <c r="I706" i="66"/>
  <c r="L702" i="66"/>
  <c r="D997" i="66"/>
  <c r="E2333" i="66" s="1"/>
  <c r="I144" i="73"/>
  <c r="M1076" i="66"/>
  <c r="O144" i="73" s="1"/>
  <c r="G997" i="66"/>
  <c r="D640" i="66" s="1"/>
  <c r="G22" i="73" s="1"/>
  <c r="N147" i="73"/>
  <c r="N1079" i="66"/>
  <c r="P147" i="73" s="1"/>
  <c r="N146" i="73"/>
  <c r="N1078" i="66"/>
  <c r="P146" i="73" s="1"/>
  <c r="G1025" i="66"/>
  <c r="H131" i="73" s="1"/>
  <c r="G131" i="73"/>
  <c r="N1077" i="66"/>
  <c r="P145" i="73" s="1"/>
  <c r="N1080" i="66"/>
  <c r="P148" i="73" s="1"/>
  <c r="L1075" i="66"/>
  <c r="L1081" i="66" s="1"/>
  <c r="I143" i="73"/>
  <c r="L72" i="73"/>
  <c r="H950" i="66"/>
  <c r="J95" i="73" s="1"/>
  <c r="G95" i="73"/>
  <c r="H951" i="66"/>
  <c r="J96" i="73" s="1"/>
  <c r="G96" i="73"/>
  <c r="M701" i="66"/>
  <c r="M68" i="73" s="1"/>
  <c r="L68" i="73"/>
  <c r="M700" i="66"/>
  <c r="L67" i="73"/>
  <c r="L706" i="66" l="1"/>
  <c r="F696" i="66" s="1"/>
  <c r="G2329" i="66" s="1"/>
  <c r="L70" i="73"/>
  <c r="L69" i="73"/>
  <c r="M702" i="66"/>
  <c r="M69" i="73" s="1"/>
  <c r="M1081" i="66"/>
  <c r="F1070" i="66" s="1"/>
  <c r="G2335" i="66" s="1"/>
  <c r="N1076" i="66"/>
  <c r="P144" i="73" s="1"/>
  <c r="H2333" i="66"/>
  <c r="J1025" i="66"/>
  <c r="K131" i="73" s="1"/>
  <c r="O143" i="73"/>
  <c r="N143" i="73"/>
  <c r="E1070" i="66"/>
  <c r="F2335" i="66" s="1"/>
  <c r="N1075" i="66"/>
  <c r="M67" i="73"/>
  <c r="M706" i="66" l="1"/>
  <c r="G696" i="66" s="1"/>
  <c r="D636" i="66" s="1"/>
  <c r="G18" i="73" s="1"/>
  <c r="N700" i="66"/>
  <c r="N67" i="73" s="1"/>
  <c r="P143" i="73"/>
  <c r="N1081" i="66"/>
  <c r="O1075" i="66"/>
  <c r="Q143" i="73" s="1"/>
  <c r="H2329" i="66" l="1"/>
  <c r="G1070" i="66"/>
  <c r="H2335" i="66" s="1"/>
  <c r="E672" i="66"/>
  <c r="G45" i="73" s="1"/>
  <c r="E674" i="66"/>
  <c r="G47" i="73" s="1"/>
  <c r="E675" i="66"/>
  <c r="G48" i="73" s="1"/>
  <c r="D672" i="66"/>
  <c r="J672" i="66" s="1"/>
  <c r="L45" i="73" s="1"/>
  <c r="Q41" i="66"/>
  <c r="Q42" i="66"/>
  <c r="G659" i="66"/>
  <c r="I35" i="73" l="1"/>
  <c r="H659" i="66"/>
  <c r="E1026" i="66" s="1"/>
  <c r="F1026" i="66" s="1"/>
  <c r="D642" i="66"/>
  <c r="G24" i="73" s="1"/>
  <c r="F45" i="73"/>
  <c r="Q46" i="66"/>
  <c r="D676" i="66"/>
  <c r="J676" i="66" s="1"/>
  <c r="L49" i="73" s="1"/>
  <c r="E676" i="66"/>
  <c r="G49" i="73" s="1"/>
  <c r="Q45" i="66"/>
  <c r="D675" i="66"/>
  <c r="J675" i="66" s="1"/>
  <c r="L48" i="73" s="1"/>
  <c r="Q44" i="66"/>
  <c r="D674" i="66"/>
  <c r="J674" i="66" s="1"/>
  <c r="L47" i="73" s="1"/>
  <c r="Q43" i="66"/>
  <c r="D673" i="66"/>
  <c r="J673" i="66" s="1"/>
  <c r="L46" i="73" s="1"/>
  <c r="E673" i="66"/>
  <c r="G46" i="73" s="1"/>
  <c r="Q47" i="66"/>
  <c r="I40" i="72"/>
  <c r="H657" i="66"/>
  <c r="K657" i="66" s="1"/>
  <c r="L657" i="66" s="1"/>
  <c r="I43" i="72"/>
  <c r="G662" i="66"/>
  <c r="I42" i="72"/>
  <c r="G661" i="66"/>
  <c r="I39" i="72"/>
  <c r="I41" i="72"/>
  <c r="G660" i="66"/>
  <c r="AX1596" i="66"/>
  <c r="AW1596" i="66"/>
  <c r="AV1596" i="66"/>
  <c r="AU1596" i="66"/>
  <c r="AT1596" i="66"/>
  <c r="AS1596" i="66"/>
  <c r="AR1596" i="66"/>
  <c r="AQ1596" i="66"/>
  <c r="AP1596" i="66"/>
  <c r="AO1596" i="66"/>
  <c r="AN1596" i="66"/>
  <c r="AM1596" i="66"/>
  <c r="AL1596" i="66"/>
  <c r="AK1596" i="66"/>
  <c r="AJ1596" i="66"/>
  <c r="AI1596" i="66"/>
  <c r="AH1596" i="66"/>
  <c r="AG1596" i="66"/>
  <c r="AF1596" i="66"/>
  <c r="AE1596" i="66"/>
  <c r="AD1596" i="66"/>
  <c r="AC1596" i="66"/>
  <c r="AB1596" i="66"/>
  <c r="AA1596" i="66"/>
  <c r="Z1596" i="66"/>
  <c r="Y1596" i="66"/>
  <c r="X1596" i="66"/>
  <c r="W1596" i="66"/>
  <c r="V1596" i="66"/>
  <c r="U1596" i="66"/>
  <c r="T1596" i="66"/>
  <c r="S1596" i="66"/>
  <c r="R1596" i="66"/>
  <c r="Q1596" i="66"/>
  <c r="P1596" i="66"/>
  <c r="O1596" i="66"/>
  <c r="N1596" i="66"/>
  <c r="M1596" i="66"/>
  <c r="L1596" i="66"/>
  <c r="K1596" i="66"/>
  <c r="J1596" i="66"/>
  <c r="I1596" i="66"/>
  <c r="H1596" i="66"/>
  <c r="G1596" i="66"/>
  <c r="F1596" i="66"/>
  <c r="E1596" i="66"/>
  <c r="D1596" i="66"/>
  <c r="C1596" i="66"/>
  <c r="E403" i="66"/>
  <c r="E402" i="66"/>
  <c r="E401" i="66"/>
  <c r="E400" i="66"/>
  <c r="E399" i="66"/>
  <c r="E398" i="66"/>
  <c r="E397" i="66"/>
  <c r="E396" i="66"/>
  <c r="E395" i="66"/>
  <c r="E394" i="66"/>
  <c r="E393" i="66"/>
  <c r="E392" i="66"/>
  <c r="E391" i="66"/>
  <c r="E390" i="66"/>
  <c r="E389" i="66"/>
  <c r="E388" i="66"/>
  <c r="E387" i="66"/>
  <c r="E386" i="66"/>
  <c r="E385" i="66"/>
  <c r="E384" i="66"/>
  <c r="E383" i="66"/>
  <c r="E382" i="66"/>
  <c r="E381" i="66"/>
  <c r="E380" i="66"/>
  <c r="E379" i="66"/>
  <c r="E378" i="66"/>
  <c r="E377" i="66"/>
  <c r="E376" i="66"/>
  <c r="E375" i="66"/>
  <c r="E374" i="66"/>
  <c r="E373" i="66"/>
  <c r="E372" i="66"/>
  <c r="E371" i="66"/>
  <c r="E370" i="66"/>
  <c r="E369" i="66"/>
  <c r="E368" i="66"/>
  <c r="E367" i="66"/>
  <c r="E366" i="66"/>
  <c r="E365" i="66"/>
  <c r="E364" i="66"/>
  <c r="E363" i="66"/>
  <c r="E362" i="66"/>
  <c r="E361" i="66"/>
  <c r="E360" i="66"/>
  <c r="E359" i="66"/>
  <c r="E358" i="66"/>
  <c r="E357" i="66"/>
  <c r="E356" i="66"/>
  <c r="E355" i="66"/>
  <c r="E354" i="66"/>
  <c r="E353" i="66"/>
  <c r="E352" i="66"/>
  <c r="E351" i="66"/>
  <c r="E350" i="66"/>
  <c r="E349" i="66"/>
  <c r="E348" i="66"/>
  <c r="E347" i="66"/>
  <c r="E346" i="66"/>
  <c r="E345" i="66"/>
  <c r="E344" i="66"/>
  <c r="E343" i="66"/>
  <c r="E342" i="66"/>
  <c r="E341" i="66"/>
  <c r="E340" i="66"/>
  <c r="E339" i="66"/>
  <c r="E338" i="66"/>
  <c r="E337" i="66"/>
  <c r="E336" i="66"/>
  <c r="E335" i="66"/>
  <c r="E334" i="66"/>
  <c r="E333" i="66"/>
  <c r="E332" i="66"/>
  <c r="E331" i="66"/>
  <c r="E330" i="66"/>
  <c r="E329" i="66"/>
  <c r="E328" i="66"/>
  <c r="E327" i="66"/>
  <c r="E326" i="66"/>
  <c r="E325" i="66"/>
  <c r="E324" i="66"/>
  <c r="E323" i="66"/>
  <c r="E322" i="66"/>
  <c r="E321" i="66"/>
  <c r="E320" i="66"/>
  <c r="E319" i="66"/>
  <c r="E318" i="66"/>
  <c r="E317" i="66"/>
  <c r="E316" i="66"/>
  <c r="E315" i="66"/>
  <c r="E314" i="66"/>
  <c r="E313" i="66"/>
  <c r="E312" i="66"/>
  <c r="E311" i="66"/>
  <c r="E310" i="66"/>
  <c r="E309" i="66"/>
  <c r="E308" i="66"/>
  <c r="E307" i="66"/>
  <c r="E306" i="66"/>
  <c r="E305" i="66"/>
  <c r="E304" i="66"/>
  <c r="E303" i="66"/>
  <c r="E302" i="66"/>
  <c r="E301" i="66"/>
  <c r="E300" i="66"/>
  <c r="E299" i="66"/>
  <c r="E298" i="66"/>
  <c r="E297" i="66"/>
  <c r="E296" i="66"/>
  <c r="E295" i="66"/>
  <c r="E294" i="66"/>
  <c r="E293" i="66"/>
  <c r="E292" i="66"/>
  <c r="E291" i="66"/>
  <c r="E290" i="66"/>
  <c r="E289" i="66"/>
  <c r="E288" i="66"/>
  <c r="E287" i="66"/>
  <c r="E286" i="66"/>
  <c r="E285" i="66"/>
  <c r="E284" i="66"/>
  <c r="E283" i="66"/>
  <c r="E282" i="66"/>
  <c r="E281" i="66"/>
  <c r="E280" i="66"/>
  <c r="E279" i="66"/>
  <c r="E278" i="66"/>
  <c r="E277" i="66"/>
  <c r="E276" i="66"/>
  <c r="E275" i="66"/>
  <c r="E274" i="66"/>
  <c r="E273" i="66"/>
  <c r="E272" i="66"/>
  <c r="E271" i="66"/>
  <c r="E270" i="66"/>
  <c r="E269" i="66"/>
  <c r="E268" i="66"/>
  <c r="E267" i="66"/>
  <c r="E266" i="66"/>
  <c r="E265" i="66"/>
  <c r="E264" i="66"/>
  <c r="E263" i="66"/>
  <c r="E262" i="66"/>
  <c r="E261" i="66"/>
  <c r="E260" i="66"/>
  <c r="E259" i="66"/>
  <c r="E258" i="66"/>
  <c r="E257" i="66"/>
  <c r="E256" i="66"/>
  <c r="E255" i="66"/>
  <c r="E254" i="66"/>
  <c r="E253" i="66"/>
  <c r="E252" i="66"/>
  <c r="E251" i="66"/>
  <c r="E250" i="66"/>
  <c r="E249" i="66"/>
  <c r="E248" i="66"/>
  <c r="E247" i="66"/>
  <c r="E246" i="66"/>
  <c r="E245" i="66"/>
  <c r="E244" i="66"/>
  <c r="E243" i="66"/>
  <c r="E242" i="66"/>
  <c r="E241" i="66"/>
  <c r="E240" i="66"/>
  <c r="E239" i="66"/>
  <c r="E238" i="66"/>
  <c r="E237" i="66"/>
  <c r="E236" i="66"/>
  <c r="E235" i="66"/>
  <c r="E234" i="66"/>
  <c r="E233" i="66"/>
  <c r="E232" i="66"/>
  <c r="E231" i="66"/>
  <c r="E230" i="66"/>
  <c r="E229" i="66"/>
  <c r="E228" i="66"/>
  <c r="E227" i="66"/>
  <c r="E226" i="66"/>
  <c r="E225" i="66"/>
  <c r="E224" i="66"/>
  <c r="E223" i="66"/>
  <c r="E222" i="66"/>
  <c r="E221" i="66"/>
  <c r="E220" i="66"/>
  <c r="E219" i="66"/>
  <c r="E218" i="66"/>
  <c r="E217" i="66"/>
  <c r="E216" i="66"/>
  <c r="E215" i="66"/>
  <c r="E214" i="66"/>
  <c r="E213" i="66"/>
  <c r="E212" i="66"/>
  <c r="E211" i="66"/>
  <c r="E210" i="66"/>
  <c r="E209" i="66"/>
  <c r="E208" i="66"/>
  <c r="E207" i="66"/>
  <c r="E206" i="66"/>
  <c r="E205" i="66"/>
  <c r="E204" i="66"/>
  <c r="E203" i="66"/>
  <c r="E202" i="66"/>
  <c r="E201" i="66"/>
  <c r="E200" i="66"/>
  <c r="E199" i="66"/>
  <c r="E198" i="66"/>
  <c r="E197" i="66"/>
  <c r="E196" i="66"/>
  <c r="E195" i="66"/>
  <c r="E194" i="66"/>
  <c r="E193" i="66"/>
  <c r="E192" i="66"/>
  <c r="E191" i="66"/>
  <c r="E190" i="66"/>
  <c r="E189" i="66"/>
  <c r="E188" i="66"/>
  <c r="E187" i="66"/>
  <c r="E186" i="66"/>
  <c r="E185" i="66"/>
  <c r="E184" i="66"/>
  <c r="E183" i="66"/>
  <c r="E182" i="66"/>
  <c r="E181" i="66"/>
  <c r="E180" i="66"/>
  <c r="E179" i="66"/>
  <c r="E178" i="66"/>
  <c r="E177" i="66"/>
  <c r="E176" i="66"/>
  <c r="E175" i="66"/>
  <c r="E174" i="66"/>
  <c r="E173" i="66"/>
  <c r="E172" i="66"/>
  <c r="E171" i="66"/>
  <c r="E170" i="66"/>
  <c r="E169" i="66"/>
  <c r="E168" i="66"/>
  <c r="E167" i="66"/>
  <c r="E166" i="66"/>
  <c r="E165" i="66"/>
  <c r="E164" i="66"/>
  <c r="E163" i="66"/>
  <c r="E162" i="66"/>
  <c r="E161" i="66"/>
  <c r="E160" i="66"/>
  <c r="E159" i="66"/>
  <c r="E158" i="66"/>
  <c r="E157" i="66"/>
  <c r="E156" i="66"/>
  <c r="E155" i="66"/>
  <c r="E154" i="66"/>
  <c r="E153" i="66"/>
  <c r="E152" i="66"/>
  <c r="E151" i="66"/>
  <c r="E150" i="66"/>
  <c r="E149" i="66"/>
  <c r="E148" i="66"/>
  <c r="E147" i="66"/>
  <c r="E146" i="66"/>
  <c r="E145" i="66"/>
  <c r="E144" i="66"/>
  <c r="E143" i="66"/>
  <c r="E142" i="66"/>
  <c r="E141" i="66"/>
  <c r="E140" i="66"/>
  <c r="E139" i="66"/>
  <c r="E138" i="66"/>
  <c r="E137" i="66"/>
  <c r="E136" i="66"/>
  <c r="E135" i="66"/>
  <c r="E134" i="66"/>
  <c r="E133" i="66"/>
  <c r="E132" i="66"/>
  <c r="E131" i="66"/>
  <c r="E130" i="66"/>
  <c r="E129" i="66"/>
  <c r="E128" i="66"/>
  <c r="E127" i="66"/>
  <c r="E126" i="66"/>
  <c r="E125" i="66"/>
  <c r="E124" i="66"/>
  <c r="E123" i="66"/>
  <c r="E122" i="66"/>
  <c r="E121" i="66"/>
  <c r="E120" i="66"/>
  <c r="E119" i="66"/>
  <c r="E118" i="66"/>
  <c r="E117" i="66"/>
  <c r="E116" i="66"/>
  <c r="E115" i="66"/>
  <c r="E114" i="66"/>
  <c r="E113" i="66"/>
  <c r="E112" i="66"/>
  <c r="E111" i="66"/>
  <c r="E110" i="66"/>
  <c r="E109" i="66"/>
  <c r="E108" i="66"/>
  <c r="E107" i="66"/>
  <c r="E106" i="66"/>
  <c r="E105" i="66"/>
  <c r="E104" i="66"/>
  <c r="E103" i="66"/>
  <c r="E102" i="66"/>
  <c r="E101" i="66"/>
  <c r="E100" i="66"/>
  <c r="E99" i="66"/>
  <c r="AX97" i="66"/>
  <c r="AW97" i="66"/>
  <c r="AV97" i="66"/>
  <c r="AU97" i="66"/>
  <c r="AT97" i="66"/>
  <c r="AS97" i="66"/>
  <c r="AR97" i="66"/>
  <c r="AQ97" i="66"/>
  <c r="AP97" i="66"/>
  <c r="AO97" i="66"/>
  <c r="AN97" i="66"/>
  <c r="AM97" i="66"/>
  <c r="AL97" i="66"/>
  <c r="AK97" i="66"/>
  <c r="AJ97" i="66"/>
  <c r="AI97" i="66"/>
  <c r="AH97" i="66"/>
  <c r="AG97" i="66"/>
  <c r="AF97" i="66"/>
  <c r="AE97" i="66"/>
  <c r="AD97" i="66"/>
  <c r="AC97" i="66"/>
  <c r="AB97" i="66"/>
  <c r="AA97" i="66"/>
  <c r="Z97" i="66"/>
  <c r="Y97" i="66"/>
  <c r="X97" i="66"/>
  <c r="W97" i="66"/>
  <c r="V97" i="66"/>
  <c r="U97" i="66"/>
  <c r="T97" i="66"/>
  <c r="S97" i="66"/>
  <c r="R97" i="66"/>
  <c r="Q97" i="66"/>
  <c r="P97" i="66"/>
  <c r="O97" i="66"/>
  <c r="N97" i="66"/>
  <c r="M97" i="66"/>
  <c r="L97" i="66"/>
  <c r="K97" i="66"/>
  <c r="J97" i="66"/>
  <c r="I97" i="66"/>
  <c r="H97" i="66"/>
  <c r="G97" i="66"/>
  <c r="F97" i="66"/>
  <c r="G132" i="73" l="1"/>
  <c r="G1026" i="66"/>
  <c r="E949" i="66"/>
  <c r="F949" i="66" s="1"/>
  <c r="H94" i="73" s="1"/>
  <c r="E1024" i="66"/>
  <c r="F1024" i="66" s="1"/>
  <c r="G1024" i="66" s="1"/>
  <c r="I37" i="73"/>
  <c r="H661" i="66"/>
  <c r="E1028" i="66" s="1"/>
  <c r="F1028" i="66" s="1"/>
  <c r="J35" i="73"/>
  <c r="K659" i="66"/>
  <c r="F46" i="73"/>
  <c r="F49" i="73"/>
  <c r="F47" i="73"/>
  <c r="F48" i="73"/>
  <c r="I34" i="73"/>
  <c r="I33" i="73"/>
  <c r="H660" i="66"/>
  <c r="E1027" i="66" s="1"/>
  <c r="F1027" i="66" s="1"/>
  <c r="I36" i="73"/>
  <c r="H662" i="66"/>
  <c r="E1029" i="66" s="1"/>
  <c r="F1029" i="66" s="1"/>
  <c r="I38" i="73"/>
  <c r="R1772" i="66"/>
  <c r="T205" i="60" s="1"/>
  <c r="Q1775" i="66"/>
  <c r="S208" i="60" s="1"/>
  <c r="J1026" i="66" l="1"/>
  <c r="K132" i="73" s="1"/>
  <c r="H132" i="73"/>
  <c r="H663" i="66"/>
  <c r="G1027" i="66"/>
  <c r="G133" i="73"/>
  <c r="G134" i="73"/>
  <c r="G1028" i="66"/>
  <c r="G135" i="73"/>
  <c r="G1029" i="66"/>
  <c r="K662" i="66"/>
  <c r="E954" i="66"/>
  <c r="K660" i="66"/>
  <c r="E952" i="66"/>
  <c r="H953" i="66"/>
  <c r="J98" i="73" s="1"/>
  <c r="G98" i="73"/>
  <c r="J37" i="73"/>
  <c r="K661" i="66"/>
  <c r="L659" i="66"/>
  <c r="N35" i="73" s="1"/>
  <c r="M35" i="73"/>
  <c r="R1775" i="66"/>
  <c r="T208" i="60" s="1"/>
  <c r="P1772" i="66"/>
  <c r="R205" i="60" s="1"/>
  <c r="Q1772" i="66"/>
  <c r="S205" i="60" s="1"/>
  <c r="R1770" i="66"/>
  <c r="T203" i="60" s="1"/>
  <c r="Q1770" i="66"/>
  <c r="S203" i="60" s="1"/>
  <c r="P1770" i="66"/>
  <c r="R203" i="60" s="1"/>
  <c r="P1775" i="66"/>
  <c r="Q1701" i="66"/>
  <c r="S179" i="60" s="1"/>
  <c r="P1701" i="66"/>
  <c r="R179" i="60" s="1"/>
  <c r="R1701" i="66"/>
  <c r="T179" i="60" s="1"/>
  <c r="P1704" i="66"/>
  <c r="R182" i="60" s="1"/>
  <c r="Q1704" i="66"/>
  <c r="S182" i="60" s="1"/>
  <c r="R1704" i="66"/>
  <c r="T182" i="60" s="1"/>
  <c r="P1700" i="66"/>
  <c r="R178" i="60" s="1"/>
  <c r="Q1700" i="66"/>
  <c r="S178" i="60" s="1"/>
  <c r="R1700" i="66"/>
  <c r="T178" i="60" s="1"/>
  <c r="R1703" i="66"/>
  <c r="T181" i="60" s="1"/>
  <c r="P1703" i="66"/>
  <c r="R181" i="60" s="1"/>
  <c r="Q1703" i="66"/>
  <c r="S181" i="60" s="1"/>
  <c r="R1707" i="66"/>
  <c r="T185" i="60" s="1"/>
  <c r="P1707" i="66"/>
  <c r="R185" i="60" s="1"/>
  <c r="Q1707" i="66"/>
  <c r="S185" i="60" s="1"/>
  <c r="R1708" i="66"/>
  <c r="T186" i="60" s="1"/>
  <c r="P1708" i="66"/>
  <c r="R186" i="60" s="1"/>
  <c r="Q1708" i="66"/>
  <c r="S186" i="60" s="1"/>
  <c r="P1706" i="66"/>
  <c r="R184" i="60" s="1"/>
  <c r="Q1706" i="66"/>
  <c r="S184" i="60" s="1"/>
  <c r="R1706" i="66"/>
  <c r="T184" i="60" s="1"/>
  <c r="R1643" i="66"/>
  <c r="T156" i="60" s="1"/>
  <c r="P1649" i="66"/>
  <c r="R162" i="60" s="1"/>
  <c r="R1648" i="66"/>
  <c r="T161" i="60" s="1"/>
  <c r="P1647" i="66"/>
  <c r="R160" i="60" s="1"/>
  <c r="Q1648" i="66"/>
  <c r="S161" i="60" s="1"/>
  <c r="P1643" i="66"/>
  <c r="R156" i="60" s="1"/>
  <c r="P1648" i="66"/>
  <c r="R161" i="60" s="1"/>
  <c r="R1649" i="66"/>
  <c r="T162" i="60" s="1"/>
  <c r="R1647" i="66"/>
  <c r="T160" i="60" s="1"/>
  <c r="Q1649" i="66"/>
  <c r="S162" i="60" s="1"/>
  <c r="Q1643" i="66"/>
  <c r="S156" i="60" s="1"/>
  <c r="Q1647" i="66"/>
  <c r="S160" i="60" s="1"/>
  <c r="K658" i="66"/>
  <c r="H949" i="66"/>
  <c r="J33" i="73"/>
  <c r="J36" i="73"/>
  <c r="J38" i="73"/>
  <c r="J34" i="73"/>
  <c r="L658" i="66" l="1"/>
  <c r="K663" i="66"/>
  <c r="J1027" i="66"/>
  <c r="K133" i="73" s="1"/>
  <c r="H133" i="73"/>
  <c r="J1028" i="66"/>
  <c r="K134" i="73" s="1"/>
  <c r="H134" i="73"/>
  <c r="J1029" i="66"/>
  <c r="K135" i="73" s="1"/>
  <c r="H135" i="73"/>
  <c r="F954" i="66"/>
  <c r="H99" i="73" s="1"/>
  <c r="G99" i="73"/>
  <c r="F952" i="66"/>
  <c r="H97" i="73" s="1"/>
  <c r="H952" i="66"/>
  <c r="J97" i="73" s="1"/>
  <c r="G97" i="73"/>
  <c r="M37" i="73"/>
  <c r="L661" i="66"/>
  <c r="N37" i="73" s="1"/>
  <c r="S1775" i="66"/>
  <c r="U208" i="60" s="1"/>
  <c r="R208" i="60"/>
  <c r="S1770" i="66"/>
  <c r="U203" i="60" s="1"/>
  <c r="S1772" i="66"/>
  <c r="U205" i="60" s="1"/>
  <c r="S1707" i="66"/>
  <c r="U185" i="60" s="1"/>
  <c r="S1700" i="66"/>
  <c r="U178" i="60" s="1"/>
  <c r="S1708" i="66"/>
  <c r="U186" i="60" s="1"/>
  <c r="S1703" i="66"/>
  <c r="U181" i="60" s="1"/>
  <c r="S1701" i="66"/>
  <c r="U179" i="60" s="1"/>
  <c r="S1706" i="66"/>
  <c r="U184" i="60" s="1"/>
  <c r="S1704" i="66"/>
  <c r="U182" i="60" s="1"/>
  <c r="S1643" i="66"/>
  <c r="U156" i="60" s="1"/>
  <c r="S1647" i="66"/>
  <c r="U160" i="60" s="1"/>
  <c r="S1649" i="66"/>
  <c r="U162" i="60" s="1"/>
  <c r="S1648" i="66"/>
  <c r="U161" i="60" s="1"/>
  <c r="J94" i="73"/>
  <c r="G94" i="73"/>
  <c r="M38" i="73"/>
  <c r="L662" i="66"/>
  <c r="N38" i="73" s="1"/>
  <c r="M36" i="73"/>
  <c r="L660" i="66"/>
  <c r="N36" i="73" s="1"/>
  <c r="M34" i="73"/>
  <c r="L663" i="66" l="1"/>
  <c r="H954" i="66"/>
  <c r="J99" i="73" s="1"/>
  <c r="J1024" i="66"/>
  <c r="J1030" i="66" s="1"/>
  <c r="G130" i="73"/>
  <c r="N34" i="73"/>
  <c r="I949" i="66" l="1"/>
  <c r="K94" i="73" s="1"/>
  <c r="H955" i="66"/>
  <c r="G944" i="66" s="1"/>
  <c r="H2331" i="66" s="1"/>
  <c r="D1018" i="66"/>
  <c r="E2334" i="66" s="1"/>
  <c r="F2356" i="66" s="1"/>
  <c r="H24" i="68" s="1"/>
  <c r="G1018" i="66"/>
  <c r="K130" i="73"/>
  <c r="H130" i="73"/>
  <c r="D638" i="66" l="1"/>
  <c r="G20" i="73" s="1"/>
  <c r="D641" i="66"/>
  <c r="G23" i="73" s="1"/>
  <c r="H2334" i="66"/>
  <c r="L130" i="73"/>
  <c r="F1500" i="66" l="1"/>
  <c r="BA1500" i="66"/>
  <c r="AZ1500" i="66"/>
  <c r="AW1500" i="66"/>
  <c r="AV1500" i="66"/>
  <c r="AU1500" i="66"/>
  <c r="AT1500" i="66"/>
  <c r="AS1500" i="66"/>
  <c r="AR1500" i="66"/>
  <c r="AQ1500" i="66"/>
  <c r="AP1500" i="66"/>
  <c r="AO1500" i="66"/>
  <c r="AN1500" i="66"/>
  <c r="AM1500" i="66"/>
  <c r="AL1500" i="66"/>
  <c r="AK1500" i="66"/>
  <c r="AJ1500" i="66"/>
  <c r="AI1500" i="66"/>
  <c r="AH1500" i="66"/>
  <c r="AG1500" i="66"/>
  <c r="AF1500" i="66"/>
  <c r="AE1500" i="66"/>
  <c r="AD1500" i="66"/>
  <c r="AC1500" i="66"/>
  <c r="AB1500" i="66"/>
  <c r="AA1500" i="66"/>
  <c r="Z1500" i="66"/>
  <c r="Y1500" i="66"/>
  <c r="X1500" i="66"/>
  <c r="W1500" i="66"/>
  <c r="V1500" i="66"/>
  <c r="U1500" i="66"/>
  <c r="T1500" i="66"/>
  <c r="S1500" i="66"/>
  <c r="R1500" i="66"/>
  <c r="Q1500" i="66"/>
  <c r="P1500" i="66"/>
  <c r="O1500" i="66"/>
  <c r="N1500" i="66"/>
  <c r="M1500" i="66"/>
  <c r="L1500" i="66"/>
  <c r="K1500" i="66"/>
  <c r="J1500" i="66"/>
  <c r="I1500" i="66"/>
  <c r="H1500" i="66"/>
  <c r="G1500" i="66"/>
  <c r="D1574" i="66"/>
  <c r="E1542" i="66" s="1"/>
  <c r="E1574" i="66"/>
  <c r="F1574" i="66"/>
  <c r="J1574" i="66"/>
  <c r="K1574" i="66"/>
  <c r="L1574" i="66"/>
  <c r="D1575" i="66"/>
  <c r="E1543" i="66" s="1"/>
  <c r="E1575" i="66"/>
  <c r="F1575" i="66"/>
  <c r="J1575" i="66"/>
  <c r="K1575" i="66"/>
  <c r="L1575" i="66"/>
  <c r="D1576" i="66"/>
  <c r="E1544" i="66" s="1"/>
  <c r="E1576" i="66"/>
  <c r="F1576" i="66"/>
  <c r="J1576" i="66"/>
  <c r="K1576" i="66"/>
  <c r="L1576" i="66"/>
  <c r="D1577" i="66"/>
  <c r="E1577" i="66"/>
  <c r="F1577" i="66"/>
  <c r="J1577" i="66"/>
  <c r="K1577" i="66"/>
  <c r="L1577" i="66"/>
  <c r="D1578" i="66"/>
  <c r="E1578" i="66"/>
  <c r="F1578" i="66"/>
  <c r="J1578" i="66"/>
  <c r="K1578" i="66"/>
  <c r="L1578" i="66"/>
  <c r="D1579" i="66"/>
  <c r="E1579" i="66"/>
  <c r="F1579" i="66"/>
  <c r="J1579" i="66"/>
  <c r="K1579" i="66"/>
  <c r="C1579" i="66"/>
  <c r="C1574" i="66"/>
  <c r="C1575" i="66"/>
  <c r="C1576" i="66"/>
  <c r="C1577" i="66"/>
  <c r="C1578" i="66"/>
  <c r="AS1552" i="66"/>
  <c r="AU1552" i="66"/>
  <c r="AT1552" i="66"/>
  <c r="F1552" i="66"/>
  <c r="G1552" i="66"/>
  <c r="H1552" i="66"/>
  <c r="I1552" i="66"/>
  <c r="J1552" i="66"/>
  <c r="K1552" i="66"/>
  <c r="L1552" i="66"/>
  <c r="M1552" i="66"/>
  <c r="N1552" i="66"/>
  <c r="O1552" i="66"/>
  <c r="P1552" i="66"/>
  <c r="Q1552" i="66"/>
  <c r="R1552" i="66"/>
  <c r="S1552" i="66"/>
  <c r="T1552" i="66"/>
  <c r="U1552" i="66"/>
  <c r="V1552" i="66"/>
  <c r="W1552" i="66"/>
  <c r="X1552" i="66"/>
  <c r="Y1552" i="66"/>
  <c r="Z1552" i="66"/>
  <c r="AA1552" i="66"/>
  <c r="AB1552" i="66"/>
  <c r="AC1552" i="66"/>
  <c r="AD1552" i="66"/>
  <c r="AE1552" i="66"/>
  <c r="AF1552" i="66"/>
  <c r="AG1552" i="66"/>
  <c r="AH1552" i="66"/>
  <c r="AI1552" i="66"/>
  <c r="AJ1552" i="66"/>
  <c r="AK1552" i="66"/>
  <c r="AL1552" i="66"/>
  <c r="AM1552" i="66"/>
  <c r="AN1552" i="66"/>
  <c r="AO1552" i="66"/>
  <c r="AP1552" i="66"/>
  <c r="AQ1552" i="66"/>
  <c r="AR1552" i="66"/>
  <c r="D1552" i="66"/>
  <c r="E1552" i="66"/>
  <c r="C1552" i="66"/>
  <c r="C1353" i="66"/>
  <c r="E1547" i="66" l="1"/>
  <c r="E1546" i="66"/>
  <c r="E1545" i="66"/>
  <c r="C1881" i="66" l="1"/>
  <c r="D1881" i="66"/>
  <c r="G1881" i="66"/>
  <c r="H1881" i="66"/>
  <c r="C1882" i="66"/>
  <c r="D1882" i="66"/>
  <c r="G1882" i="66"/>
  <c r="H1882" i="66"/>
  <c r="C1883" i="66"/>
  <c r="D1883" i="66"/>
  <c r="G1883" i="66"/>
  <c r="H1883" i="66"/>
  <c r="C1884" i="66"/>
  <c r="D1884" i="66"/>
  <c r="G1884" i="66"/>
  <c r="H1884" i="66"/>
  <c r="C1885" i="66"/>
  <c r="D1885" i="66"/>
  <c r="G1885" i="66"/>
  <c r="H1885" i="66"/>
  <c r="C1886" i="66"/>
  <c r="D1886" i="66"/>
  <c r="G1886" i="66"/>
  <c r="H1886" i="66"/>
  <c r="C1887" i="66"/>
  <c r="D1887" i="66"/>
  <c r="G1887" i="66"/>
  <c r="H1887" i="66"/>
  <c r="C1888" i="66"/>
  <c r="D1888" i="66"/>
  <c r="G1888" i="66"/>
  <c r="H1888" i="66"/>
  <c r="C1889" i="66"/>
  <c r="D1889" i="66"/>
  <c r="G1889" i="66"/>
  <c r="H1889" i="66"/>
  <c r="C1890" i="66"/>
  <c r="D1890" i="66"/>
  <c r="G1890" i="66"/>
  <c r="H1890" i="66"/>
  <c r="C1891" i="66"/>
  <c r="D1891" i="66"/>
  <c r="G1891" i="66"/>
  <c r="H1891" i="66"/>
  <c r="C1892" i="66"/>
  <c r="D1892" i="66"/>
  <c r="G1892" i="66"/>
  <c r="H1892" i="66"/>
  <c r="C1893" i="66"/>
  <c r="D1893" i="66"/>
  <c r="G1893" i="66"/>
  <c r="H1893" i="66"/>
  <c r="C1894" i="66"/>
  <c r="D1894" i="66"/>
  <c r="G1894" i="66"/>
  <c r="H1894" i="66"/>
  <c r="C1895" i="66"/>
  <c r="D1895" i="66"/>
  <c r="G1895" i="66"/>
  <c r="H1895" i="66"/>
  <c r="C1896" i="66"/>
  <c r="D1896" i="66"/>
  <c r="G1896" i="66"/>
  <c r="H1896" i="66"/>
  <c r="C1897" i="66"/>
  <c r="D1897" i="66"/>
  <c r="G1897" i="66"/>
  <c r="H1897" i="66"/>
  <c r="C1898" i="66"/>
  <c r="D1898" i="66"/>
  <c r="G1898" i="66"/>
  <c r="H1898" i="66"/>
  <c r="C1899" i="66"/>
  <c r="D1899" i="66"/>
  <c r="G1899" i="66"/>
  <c r="H1899" i="66"/>
  <c r="C1900" i="66"/>
  <c r="D1900" i="66"/>
  <c r="G1900" i="66"/>
  <c r="H1900" i="66"/>
  <c r="C1901" i="66"/>
  <c r="D1901" i="66"/>
  <c r="G1901" i="66"/>
  <c r="H1901" i="66"/>
  <c r="H1880" i="66"/>
  <c r="G1880" i="66"/>
  <c r="D1880" i="66"/>
  <c r="F1893" i="66" l="1"/>
  <c r="I1893" i="66" s="1"/>
  <c r="E1893" i="66"/>
  <c r="F1900" i="66"/>
  <c r="I1900" i="66" s="1"/>
  <c r="E1900" i="66"/>
  <c r="E1897" i="66"/>
  <c r="F1897" i="66"/>
  <c r="I1897" i="66" s="1"/>
  <c r="E1891" i="66"/>
  <c r="F1891" i="66"/>
  <c r="I1891" i="66" s="1"/>
  <c r="E1888" i="66"/>
  <c r="F1888" i="66"/>
  <c r="I1888" i="66" s="1"/>
  <c r="F1885" i="66"/>
  <c r="I1885" i="66" s="1"/>
  <c r="E1885" i="66"/>
  <c r="E1896" i="66"/>
  <c r="F1896" i="66"/>
  <c r="I1896" i="66" s="1"/>
  <c r="E1890" i="66"/>
  <c r="F1890" i="66"/>
  <c r="I1890" i="66" s="1"/>
  <c r="E1884" i="66"/>
  <c r="F1884" i="66"/>
  <c r="I1884" i="66" s="1"/>
  <c r="E1901" i="66"/>
  <c r="F1901" i="66"/>
  <c r="I1901" i="66" s="1"/>
  <c r="F1898" i="66"/>
  <c r="I1898" i="66" s="1"/>
  <c r="E1898" i="66"/>
  <c r="E1895" i="66"/>
  <c r="F1895" i="66"/>
  <c r="I1895" i="66" s="1"/>
  <c r="E1892" i="66"/>
  <c r="F1892" i="66"/>
  <c r="I1892" i="66" s="1"/>
  <c r="E1889" i="66"/>
  <c r="F1889" i="66"/>
  <c r="I1889" i="66" s="1"/>
  <c r="E1886" i="66"/>
  <c r="F1886" i="66"/>
  <c r="I1886" i="66" s="1"/>
  <c r="F1883" i="66"/>
  <c r="I1883" i="66" s="1"/>
  <c r="E1883" i="66"/>
  <c r="E1880" i="66"/>
  <c r="F1880" i="66"/>
  <c r="I1880" i="66" s="1"/>
  <c r="E1881" i="66"/>
  <c r="F1881" i="66"/>
  <c r="I1881" i="66" s="1"/>
  <c r="F1899" i="66"/>
  <c r="I1899" i="66" s="1"/>
  <c r="E1899" i="66"/>
  <c r="E1894" i="66"/>
  <c r="F1894" i="66"/>
  <c r="I1894" i="66" s="1"/>
  <c r="E1887" i="66"/>
  <c r="F1887" i="66"/>
  <c r="I1887" i="66" s="1"/>
  <c r="F1882" i="66"/>
  <c r="I1882" i="66" s="1"/>
  <c r="E1882" i="66"/>
  <c r="E1283" i="66" l="1"/>
  <c r="E1284" i="66"/>
  <c r="E1285" i="66"/>
  <c r="E1286" i="66"/>
  <c r="E1287" i="66"/>
  <c r="E1288" i="66"/>
  <c r="E1289" i="66"/>
  <c r="E1290" i="66"/>
  <c r="E1291" i="66"/>
  <c r="E1292" i="66"/>
  <c r="E1293" i="66"/>
  <c r="E1294" i="66"/>
  <c r="E1295" i="66"/>
  <c r="E1296" i="66"/>
  <c r="E1297" i="66"/>
  <c r="E1298" i="66"/>
  <c r="E1299" i="66"/>
  <c r="E1300" i="66"/>
  <c r="E1301" i="66"/>
  <c r="E1302" i="66"/>
  <c r="E1303" i="66"/>
  <c r="E1304" i="66"/>
  <c r="E1305" i="66"/>
  <c r="E1306" i="66"/>
  <c r="E1307" i="66"/>
  <c r="E1308" i="66"/>
  <c r="E1309" i="66"/>
  <c r="E1310" i="66"/>
  <c r="E1311" i="66"/>
  <c r="E1312" i="66"/>
  <c r="E1313" i="66"/>
  <c r="E1314" i="66"/>
  <c r="E1315" i="66"/>
  <c r="E1316" i="66"/>
  <c r="E1317" i="66"/>
  <c r="E1318" i="66"/>
  <c r="E1319" i="66"/>
  <c r="E1320" i="66"/>
  <c r="E1321" i="66"/>
  <c r="E1282" i="66"/>
  <c r="Q66" i="56" l="1"/>
  <c r="D6" i="66" l="1"/>
  <c r="F977" i="66" s="1"/>
  <c r="H977" i="66" s="1"/>
  <c r="F978" i="66" l="1"/>
  <c r="H498" i="66"/>
  <c r="J56" i="72" s="1"/>
  <c r="H495" i="66"/>
  <c r="J53" i="72" s="1"/>
  <c r="H1574" i="66"/>
  <c r="I1575" i="66"/>
  <c r="G1577" i="66"/>
  <c r="I1576" i="66"/>
  <c r="O1576" i="66" s="1"/>
  <c r="I1574" i="66"/>
  <c r="G1576" i="66"/>
  <c r="H1577" i="66"/>
  <c r="H1575" i="66"/>
  <c r="G1575" i="66"/>
  <c r="M1575" i="66" s="1"/>
  <c r="H1576" i="66"/>
  <c r="N1576" i="66" s="1"/>
  <c r="I1577" i="66"/>
  <c r="G1574" i="66"/>
  <c r="G1579" i="66"/>
  <c r="G1578" i="66"/>
  <c r="H1579" i="66"/>
  <c r="H1578" i="66"/>
  <c r="I1579" i="66"/>
  <c r="I1578" i="66"/>
  <c r="I976" i="66"/>
  <c r="H1478" i="66"/>
  <c r="G1465" i="66"/>
  <c r="G1469" i="66"/>
  <c r="H1476" i="66"/>
  <c r="H1464" i="66"/>
  <c r="G1470" i="66"/>
  <c r="G1476" i="66"/>
  <c r="G1468" i="66"/>
  <c r="H1474" i="66"/>
  <c r="G1479" i="66"/>
  <c r="G1463" i="66"/>
  <c r="H1471" i="66"/>
  <c r="H1480" i="66"/>
  <c r="I1465" i="66"/>
  <c r="H1465" i="66"/>
  <c r="H1475" i="66"/>
  <c r="I1479" i="66"/>
  <c r="I1480" i="66"/>
  <c r="I1467" i="66"/>
  <c r="H1472" i="66"/>
  <c r="I1463" i="66"/>
  <c r="I1464" i="66"/>
  <c r="I1474" i="66"/>
  <c r="I1466" i="66"/>
  <c r="H1466" i="66"/>
  <c r="G1475" i="66"/>
  <c r="G1461" i="66"/>
  <c r="I1461" i="66"/>
  <c r="H1463" i="66"/>
  <c r="I1475" i="66"/>
  <c r="G1477" i="66"/>
  <c r="G1474" i="66"/>
  <c r="H1470" i="66"/>
  <c r="G1478" i="66"/>
  <c r="G1480" i="66"/>
  <c r="G1472" i="66"/>
  <c r="G1464" i="66"/>
  <c r="I1476" i="66"/>
  <c r="G1471" i="66"/>
  <c r="H1462" i="66"/>
  <c r="H1461" i="66"/>
  <c r="H1467" i="66"/>
  <c r="I1473" i="66"/>
  <c r="H1473" i="66"/>
  <c r="I1471" i="66"/>
  <c r="G1473" i="66"/>
  <c r="H1468" i="66"/>
  <c r="G1466" i="66"/>
  <c r="I1472" i="66"/>
  <c r="I1478" i="66"/>
  <c r="I1470" i="66"/>
  <c r="G1462" i="66"/>
  <c r="I1468" i="66"/>
  <c r="G1467" i="66"/>
  <c r="I1462" i="66"/>
  <c r="H1479" i="66"/>
  <c r="I1477" i="66"/>
  <c r="I1469" i="66"/>
  <c r="H1469" i="66"/>
  <c r="H1477" i="66"/>
  <c r="H494" i="66"/>
  <c r="H497" i="66"/>
  <c r="H493" i="66"/>
  <c r="J51" i="72" s="1"/>
  <c r="H496" i="66"/>
  <c r="D900" i="66"/>
  <c r="F900" i="66" s="1"/>
  <c r="D899" i="66"/>
  <c r="D901" i="66"/>
  <c r="G508" i="66"/>
  <c r="G506" i="66"/>
  <c r="G504" i="66"/>
  <c r="G509" i="66"/>
  <c r="G507" i="66"/>
  <c r="G505" i="66"/>
  <c r="L1628" i="66"/>
  <c r="K1640" i="66"/>
  <c r="M153" i="60" s="1"/>
  <c r="L1640" i="66"/>
  <c r="N153" i="60" s="1"/>
  <c r="J1640" i="66"/>
  <c r="G13" i="68"/>
  <c r="H1967" i="66"/>
  <c r="I1967" i="66"/>
  <c r="H1968" i="66"/>
  <c r="I1968" i="66"/>
  <c r="H1969" i="66"/>
  <c r="I1969" i="66"/>
  <c r="H1970" i="66"/>
  <c r="I1970" i="66"/>
  <c r="H1971" i="66"/>
  <c r="I1971" i="66"/>
  <c r="H1972" i="66"/>
  <c r="I1972" i="66"/>
  <c r="H1973" i="66"/>
  <c r="I1973" i="66"/>
  <c r="H1974" i="66"/>
  <c r="I1974" i="66"/>
  <c r="H1975" i="66"/>
  <c r="I1975" i="66"/>
  <c r="H1976" i="66"/>
  <c r="I1976" i="66"/>
  <c r="H1977" i="66"/>
  <c r="I1977" i="66"/>
  <c r="H1978" i="66"/>
  <c r="I1978" i="66"/>
  <c r="H1979" i="66"/>
  <c r="I1979" i="66"/>
  <c r="H1980" i="66"/>
  <c r="I1980" i="66"/>
  <c r="I1966" i="66"/>
  <c r="H1966" i="66"/>
  <c r="G1967" i="66"/>
  <c r="G1968" i="66"/>
  <c r="G1969" i="66"/>
  <c r="G1970" i="66"/>
  <c r="G1971" i="66"/>
  <c r="G1972" i="66"/>
  <c r="G1973" i="66"/>
  <c r="G1974" i="66"/>
  <c r="G1975" i="66"/>
  <c r="G1976" i="66"/>
  <c r="G1977" i="66"/>
  <c r="G1978" i="66"/>
  <c r="G1979" i="66"/>
  <c r="G1980" i="66"/>
  <c r="G1966" i="66"/>
  <c r="H978" i="66" l="1"/>
  <c r="J110" i="73" s="1"/>
  <c r="H110" i="73"/>
  <c r="I978" i="66"/>
  <c r="J87" i="60"/>
  <c r="N1469" i="66"/>
  <c r="P87" i="60" s="1"/>
  <c r="K80" i="60"/>
  <c r="O1462" i="66"/>
  <c r="Q80" i="60" s="1"/>
  <c r="K88" i="60"/>
  <c r="O1470" i="66"/>
  <c r="Q88" i="60" s="1"/>
  <c r="J86" i="60"/>
  <c r="N1468" i="66"/>
  <c r="P86" i="60" s="1"/>
  <c r="K91" i="60"/>
  <c r="O1473" i="66"/>
  <c r="Q91" i="60" s="1"/>
  <c r="I89" i="60"/>
  <c r="M1471" i="66"/>
  <c r="O89" i="60" s="1"/>
  <c r="I98" i="60"/>
  <c r="M1480" i="66"/>
  <c r="O98" i="60" s="1"/>
  <c r="I95" i="60"/>
  <c r="M1477" i="66"/>
  <c r="O95" i="60" s="1"/>
  <c r="I79" i="60"/>
  <c r="M1461" i="66"/>
  <c r="O79" i="60" s="1"/>
  <c r="K92" i="60"/>
  <c r="O1474" i="66"/>
  <c r="Q92" i="60" s="1"/>
  <c r="K85" i="60"/>
  <c r="O1467" i="66"/>
  <c r="Q85" i="60" s="1"/>
  <c r="J83" i="60"/>
  <c r="N1465" i="66"/>
  <c r="P83" i="60" s="1"/>
  <c r="I81" i="60"/>
  <c r="M1463" i="66"/>
  <c r="O81" i="60" s="1"/>
  <c r="I94" i="60"/>
  <c r="M1476" i="66"/>
  <c r="O94" i="60" s="1"/>
  <c r="I87" i="60"/>
  <c r="M1469" i="66"/>
  <c r="O87" i="60" s="1"/>
  <c r="K87" i="60"/>
  <c r="O1469" i="66"/>
  <c r="Q87" i="60" s="1"/>
  <c r="I85" i="60"/>
  <c r="M1467" i="66"/>
  <c r="O85" i="60" s="1"/>
  <c r="K96" i="60"/>
  <c r="O1478" i="66"/>
  <c r="Q96" i="60" s="1"/>
  <c r="I91" i="60"/>
  <c r="M1473" i="66"/>
  <c r="O91" i="60" s="1"/>
  <c r="J85" i="60"/>
  <c r="N1467" i="66"/>
  <c r="P85" i="60" s="1"/>
  <c r="K94" i="60"/>
  <c r="O1476" i="66"/>
  <c r="Q94" i="60" s="1"/>
  <c r="I96" i="60"/>
  <c r="M1478" i="66"/>
  <c r="O96" i="60" s="1"/>
  <c r="K93" i="60"/>
  <c r="O1475" i="66"/>
  <c r="Q93" i="60" s="1"/>
  <c r="I93" i="60"/>
  <c r="M1475" i="66"/>
  <c r="O93" i="60" s="1"/>
  <c r="K82" i="60"/>
  <c r="O1464" i="66"/>
  <c r="Q82" i="60" s="1"/>
  <c r="K98" i="60"/>
  <c r="O1480" i="66"/>
  <c r="Q98" i="60" s="1"/>
  <c r="K83" i="60"/>
  <c r="O1465" i="66"/>
  <c r="Q83" i="60" s="1"/>
  <c r="I97" i="60"/>
  <c r="M1479" i="66"/>
  <c r="O97" i="60" s="1"/>
  <c r="I88" i="60"/>
  <c r="M1470" i="66"/>
  <c r="O88" i="60" s="1"/>
  <c r="I83" i="60"/>
  <c r="M1465" i="66"/>
  <c r="O83" i="60" s="1"/>
  <c r="K95" i="60"/>
  <c r="O1477" i="66"/>
  <c r="Q95" i="60" s="1"/>
  <c r="K86" i="60"/>
  <c r="O1468" i="66"/>
  <c r="Q86" i="60" s="1"/>
  <c r="K90" i="60"/>
  <c r="O1472" i="66"/>
  <c r="Q90" i="60" s="1"/>
  <c r="K89" i="60"/>
  <c r="O1471" i="66"/>
  <c r="Q89" i="60" s="1"/>
  <c r="J79" i="60"/>
  <c r="N1461" i="66"/>
  <c r="P79" i="60" s="1"/>
  <c r="I82" i="60"/>
  <c r="M1464" i="66"/>
  <c r="O82" i="60" s="1"/>
  <c r="J88" i="60"/>
  <c r="N1470" i="66"/>
  <c r="P88" i="60" s="1"/>
  <c r="J81" i="60"/>
  <c r="N1463" i="66"/>
  <c r="P81" i="60" s="1"/>
  <c r="J84" i="60"/>
  <c r="N1466" i="66"/>
  <c r="P84" i="60" s="1"/>
  <c r="K81" i="60"/>
  <c r="O1463" i="66"/>
  <c r="Q81" i="60" s="1"/>
  <c r="K97" i="60"/>
  <c r="O1479" i="66"/>
  <c r="Q97" i="60" s="1"/>
  <c r="J98" i="60"/>
  <c r="N1480" i="66"/>
  <c r="J92" i="60"/>
  <c r="N1474" i="66"/>
  <c r="P92" i="60" s="1"/>
  <c r="J82" i="60"/>
  <c r="N1464" i="66"/>
  <c r="P82" i="60" s="1"/>
  <c r="J96" i="60"/>
  <c r="N1478" i="66"/>
  <c r="P96" i="60" s="1"/>
  <c r="J95" i="60"/>
  <c r="N1477" i="66"/>
  <c r="P95" i="60" s="1"/>
  <c r="J97" i="60"/>
  <c r="N1479" i="66"/>
  <c r="P97" i="60" s="1"/>
  <c r="I80" i="60"/>
  <c r="M1462" i="66"/>
  <c r="I84" i="60"/>
  <c r="M1466" i="66"/>
  <c r="O84" i="60" s="1"/>
  <c r="J91" i="60"/>
  <c r="N1473" i="66"/>
  <c r="J80" i="60"/>
  <c r="N1462" i="66"/>
  <c r="P80" i="60" s="1"/>
  <c r="I90" i="60"/>
  <c r="M1472" i="66"/>
  <c r="O90" i="60" s="1"/>
  <c r="I92" i="60"/>
  <c r="M1474" i="66"/>
  <c r="O92" i="60" s="1"/>
  <c r="K79" i="60"/>
  <c r="O1461" i="66"/>
  <c r="K84" i="60"/>
  <c r="O1466" i="66"/>
  <c r="J90" i="60"/>
  <c r="N1472" i="66"/>
  <c r="P90" i="60" s="1"/>
  <c r="J93" i="60"/>
  <c r="N1475" i="66"/>
  <c r="P93" i="60" s="1"/>
  <c r="J89" i="60"/>
  <c r="N1471" i="66"/>
  <c r="P89" i="60" s="1"/>
  <c r="I86" i="60"/>
  <c r="M1468" i="66"/>
  <c r="J94" i="60"/>
  <c r="N1476" i="66"/>
  <c r="P94" i="60" s="1"/>
  <c r="H671" i="66"/>
  <c r="I671" i="66" s="1"/>
  <c r="L671" i="66" s="1"/>
  <c r="M671" i="66" s="1"/>
  <c r="I65" i="72"/>
  <c r="G685" i="66"/>
  <c r="I66" i="72"/>
  <c r="G686" i="66"/>
  <c r="I68" i="72"/>
  <c r="G688" i="66"/>
  <c r="I67" i="72"/>
  <c r="G687" i="66"/>
  <c r="I70" i="72"/>
  <c r="G690" i="66"/>
  <c r="I69" i="72"/>
  <c r="G689" i="66"/>
  <c r="H674" i="66"/>
  <c r="J54" i="72"/>
  <c r="H675" i="66"/>
  <c r="J55" i="72"/>
  <c r="H673" i="66"/>
  <c r="H108" i="73"/>
  <c r="H976" i="66"/>
  <c r="J108" i="73" s="1"/>
  <c r="H672" i="66"/>
  <c r="J52" i="72"/>
  <c r="N158" i="60"/>
  <c r="R1645" i="66"/>
  <c r="T158" i="60" s="1"/>
  <c r="M158" i="60"/>
  <c r="Q1645" i="66"/>
  <c r="S158" i="60" s="1"/>
  <c r="L158" i="60"/>
  <c r="P1645" i="66"/>
  <c r="L199" i="60"/>
  <c r="P1766" i="66"/>
  <c r="N199" i="60"/>
  <c r="R1766" i="66"/>
  <c r="T199" i="60" s="1"/>
  <c r="N201" i="60"/>
  <c r="R1768" i="66"/>
  <c r="T201" i="60" s="1"/>
  <c r="L201" i="60"/>
  <c r="P1768" i="66"/>
  <c r="M201" i="60"/>
  <c r="Q1768" i="66"/>
  <c r="S201" i="60" s="1"/>
  <c r="M199" i="60"/>
  <c r="Q1766" i="66"/>
  <c r="S199" i="60" s="1"/>
  <c r="H676" i="66"/>
  <c r="I676" i="66" s="1"/>
  <c r="H111" i="73"/>
  <c r="J111" i="73"/>
  <c r="I979" i="66"/>
  <c r="H975" i="66"/>
  <c r="I975" i="66"/>
  <c r="L55" i="73"/>
  <c r="M154" i="60"/>
  <c r="Q1641" i="66"/>
  <c r="S154" i="60" s="1"/>
  <c r="N154" i="60"/>
  <c r="R1641" i="66"/>
  <c r="T154" i="60" s="1"/>
  <c r="M155" i="60"/>
  <c r="Q1642" i="66"/>
  <c r="S155" i="60" s="1"/>
  <c r="L155" i="60"/>
  <c r="P1642" i="66"/>
  <c r="L154" i="60"/>
  <c r="P1641" i="66"/>
  <c r="N155" i="60"/>
  <c r="R1642" i="66"/>
  <c r="T155" i="60" s="1"/>
  <c r="L207" i="60"/>
  <c r="P1774" i="66"/>
  <c r="M207" i="60"/>
  <c r="Q1774" i="66"/>
  <c r="S207" i="60" s="1"/>
  <c r="N207" i="60"/>
  <c r="R1774" i="66"/>
  <c r="T207" i="60" s="1"/>
  <c r="L206" i="60"/>
  <c r="P1773" i="66"/>
  <c r="M206" i="60"/>
  <c r="Q1773" i="66"/>
  <c r="S206" i="60" s="1"/>
  <c r="N206" i="60"/>
  <c r="R1773" i="66"/>
  <c r="T206" i="60" s="1"/>
  <c r="L200" i="60"/>
  <c r="P1767" i="66"/>
  <c r="N200" i="60"/>
  <c r="R1767" i="66"/>
  <c r="T200" i="60" s="1"/>
  <c r="L157" i="60"/>
  <c r="P1644" i="66"/>
  <c r="M157" i="60"/>
  <c r="Q1644" i="66"/>
  <c r="S157" i="60" s="1"/>
  <c r="L204" i="60"/>
  <c r="P1771" i="66"/>
  <c r="N157" i="60"/>
  <c r="R1644" i="66"/>
  <c r="T157" i="60" s="1"/>
  <c r="M200" i="60"/>
  <c r="Q1767" i="66"/>
  <c r="S200" i="60" s="1"/>
  <c r="N204" i="60"/>
  <c r="R1771" i="66"/>
  <c r="T204" i="60" s="1"/>
  <c r="M204" i="60"/>
  <c r="Q1771" i="66"/>
  <c r="S204" i="60" s="1"/>
  <c r="R1702" i="66"/>
  <c r="T180" i="60" s="1"/>
  <c r="N180" i="60"/>
  <c r="M159" i="60"/>
  <c r="Q1646" i="66"/>
  <c r="S159" i="60" s="1"/>
  <c r="Q1702" i="66"/>
  <c r="S180" i="60" s="1"/>
  <c r="M180" i="60"/>
  <c r="P1640" i="66"/>
  <c r="R153" i="60" s="1"/>
  <c r="L153" i="60"/>
  <c r="Q1699" i="66"/>
  <c r="S177" i="60" s="1"/>
  <c r="M177" i="60"/>
  <c r="N159" i="60"/>
  <c r="R1646" i="66"/>
  <c r="T159" i="60" s="1"/>
  <c r="P1702" i="66"/>
  <c r="R180" i="60" s="1"/>
  <c r="L180" i="60"/>
  <c r="P1699" i="66"/>
  <c r="R177" i="60" s="1"/>
  <c r="L177" i="60"/>
  <c r="L159" i="60"/>
  <c r="P1646" i="66"/>
  <c r="R1769" i="66"/>
  <c r="N202" i="60"/>
  <c r="Q1769" i="66"/>
  <c r="M202" i="60"/>
  <c r="R1699" i="66"/>
  <c r="T177" i="60" s="1"/>
  <c r="N177" i="60"/>
  <c r="P1769" i="66"/>
  <c r="R202" i="60" s="1"/>
  <c r="L202" i="60"/>
  <c r="L183" i="60"/>
  <c r="P1705" i="66"/>
  <c r="M183" i="60"/>
  <c r="Q1705" i="66"/>
  <c r="S183" i="60" s="1"/>
  <c r="N183" i="60"/>
  <c r="R1705" i="66"/>
  <c r="T183" i="60" s="1"/>
  <c r="H109" i="73"/>
  <c r="I977" i="66"/>
  <c r="H112" i="73"/>
  <c r="I980" i="66"/>
  <c r="J112" i="73"/>
  <c r="H107" i="73"/>
  <c r="O129" i="60"/>
  <c r="I129" i="60"/>
  <c r="M1579" i="66"/>
  <c r="O133" i="60" s="1"/>
  <c r="I133" i="60"/>
  <c r="M1576" i="66"/>
  <c r="I130" i="60"/>
  <c r="O1578" i="66"/>
  <c r="Q132" i="60" s="1"/>
  <c r="K132" i="60"/>
  <c r="N1579" i="66"/>
  <c r="P133" i="60" s="1"/>
  <c r="J133" i="60"/>
  <c r="M1574" i="66"/>
  <c r="O128" i="60" s="1"/>
  <c r="I128" i="60"/>
  <c r="N1574" i="66"/>
  <c r="P128" i="60" s="1"/>
  <c r="J128" i="60"/>
  <c r="O1579" i="66"/>
  <c r="Q133" i="60" s="1"/>
  <c r="K133" i="60"/>
  <c r="P130" i="60"/>
  <c r="J130" i="60"/>
  <c r="O1574" i="66"/>
  <c r="Q128" i="60" s="1"/>
  <c r="K128" i="60"/>
  <c r="O1575" i="66"/>
  <c r="Q129" i="60" s="1"/>
  <c r="K129" i="60"/>
  <c r="N1575" i="66"/>
  <c r="P129" i="60" s="1"/>
  <c r="J129" i="60"/>
  <c r="M1578" i="66"/>
  <c r="I132" i="60"/>
  <c r="N1578" i="66"/>
  <c r="P132" i="60" s="1"/>
  <c r="J132" i="60"/>
  <c r="M1577" i="66"/>
  <c r="O131" i="60" s="1"/>
  <c r="I131" i="60"/>
  <c r="N1577" i="66"/>
  <c r="P131" i="60" s="1"/>
  <c r="J131" i="60"/>
  <c r="Q130" i="60"/>
  <c r="K130" i="60"/>
  <c r="O1577" i="66"/>
  <c r="Q131" i="60" s="1"/>
  <c r="K131" i="60"/>
  <c r="J1971" i="66"/>
  <c r="J1977" i="66"/>
  <c r="J1980" i="66"/>
  <c r="J1974" i="66"/>
  <c r="J1968" i="66"/>
  <c r="J1979" i="66"/>
  <c r="J1973" i="66"/>
  <c r="J1967" i="66"/>
  <c r="J1978" i="66"/>
  <c r="J1972" i="66"/>
  <c r="J1976" i="66"/>
  <c r="J1970" i="66"/>
  <c r="J1966" i="66"/>
  <c r="J1975" i="66"/>
  <c r="J1969" i="66"/>
  <c r="F2303" i="66"/>
  <c r="F2304" i="66"/>
  <c r="F2305" i="66"/>
  <c r="F2306" i="66"/>
  <c r="F2307" i="66"/>
  <c r="F2308" i="66"/>
  <c r="F2309" i="66"/>
  <c r="F2310" i="66"/>
  <c r="F2311" i="66"/>
  <c r="F2302" i="66"/>
  <c r="J71" i="65"/>
  <c r="I71" i="65"/>
  <c r="J25" i="65"/>
  <c r="I25" i="65"/>
  <c r="O1481" i="66" l="1"/>
  <c r="F1395" i="66" s="1"/>
  <c r="G2339" i="66" s="1"/>
  <c r="Q79" i="60"/>
  <c r="P1473" i="66"/>
  <c r="R91" i="60" s="1"/>
  <c r="P91" i="60"/>
  <c r="P1480" i="66"/>
  <c r="R98" i="60" s="1"/>
  <c r="P98" i="60"/>
  <c r="P1468" i="66"/>
  <c r="R86" i="60" s="1"/>
  <c r="O86" i="60"/>
  <c r="P1466" i="66"/>
  <c r="R84" i="60" s="1"/>
  <c r="Q84" i="60"/>
  <c r="P1462" i="66"/>
  <c r="R80" i="60" s="1"/>
  <c r="O80" i="60"/>
  <c r="P1464" i="66"/>
  <c r="R82" i="60" s="1"/>
  <c r="P1479" i="66"/>
  <c r="R97" i="60" s="1"/>
  <c r="P1475" i="66"/>
  <c r="R93" i="60" s="1"/>
  <c r="P1478" i="66"/>
  <c r="R96" i="60" s="1"/>
  <c r="P1465" i="66"/>
  <c r="R83" i="60" s="1"/>
  <c r="P1474" i="66"/>
  <c r="R92" i="60" s="1"/>
  <c r="P1477" i="66"/>
  <c r="R95" i="60" s="1"/>
  <c r="P1471" i="66"/>
  <c r="R89" i="60" s="1"/>
  <c r="P1461" i="66"/>
  <c r="R79" i="60" s="1"/>
  <c r="N1481" i="66"/>
  <c r="E1395" i="66" s="1"/>
  <c r="F2339" i="66" s="1"/>
  <c r="P1472" i="66"/>
  <c r="R90" i="60" s="1"/>
  <c r="P1470" i="66"/>
  <c r="R88" i="60" s="1"/>
  <c r="P1476" i="66"/>
  <c r="R94" i="60" s="1"/>
  <c r="P1467" i="66"/>
  <c r="R85" i="60" s="1"/>
  <c r="P1463" i="66"/>
  <c r="R81" i="60" s="1"/>
  <c r="M1481" i="66"/>
  <c r="D1395" i="66" s="1"/>
  <c r="P1469" i="66"/>
  <c r="R87" i="60" s="1"/>
  <c r="J44" i="73"/>
  <c r="I58" i="73"/>
  <c r="I688" i="66"/>
  <c r="I56" i="73"/>
  <c r="I686" i="66"/>
  <c r="I59" i="73"/>
  <c r="I689" i="66"/>
  <c r="I57" i="73"/>
  <c r="I687" i="66"/>
  <c r="I55" i="73"/>
  <c r="I685" i="66"/>
  <c r="I60" i="73"/>
  <c r="I690" i="66"/>
  <c r="R158" i="60"/>
  <c r="S1645" i="66"/>
  <c r="U158" i="60" s="1"/>
  <c r="R199" i="60"/>
  <c r="S1766" i="66"/>
  <c r="U199" i="60" s="1"/>
  <c r="R201" i="60"/>
  <c r="S1768" i="66"/>
  <c r="U201" i="60" s="1"/>
  <c r="J49" i="73"/>
  <c r="H981" i="66"/>
  <c r="E970" i="66" s="1"/>
  <c r="F2332" i="66" s="1"/>
  <c r="G2356" i="66" s="1"/>
  <c r="I981" i="66"/>
  <c r="J975" i="66" s="1"/>
  <c r="K107" i="73" s="1"/>
  <c r="K49" i="73"/>
  <c r="L676" i="66"/>
  <c r="N49" i="73" s="1"/>
  <c r="J45" i="73"/>
  <c r="I672" i="66"/>
  <c r="R155" i="60"/>
  <c r="S1642" i="66"/>
  <c r="U155" i="60" s="1"/>
  <c r="R154" i="60"/>
  <c r="S1641" i="66"/>
  <c r="U154" i="60" s="1"/>
  <c r="R206" i="60"/>
  <c r="S1773" i="66"/>
  <c r="U206" i="60" s="1"/>
  <c r="R207" i="60"/>
  <c r="S1774" i="66"/>
  <c r="U207" i="60" s="1"/>
  <c r="R157" i="60"/>
  <c r="S1644" i="66"/>
  <c r="U157" i="60" s="1"/>
  <c r="R204" i="60"/>
  <c r="S1771" i="66"/>
  <c r="U204" i="60" s="1"/>
  <c r="R200" i="60"/>
  <c r="S1767" i="66"/>
  <c r="U200" i="60" s="1"/>
  <c r="S1769" i="66"/>
  <c r="U202" i="60" s="1"/>
  <c r="P1709" i="66"/>
  <c r="D1586" i="66" s="1"/>
  <c r="E2342" i="66" s="1"/>
  <c r="R1709" i="66"/>
  <c r="T187" i="60" s="1"/>
  <c r="S1699" i="66"/>
  <c r="R183" i="60"/>
  <c r="S1705" i="66"/>
  <c r="U183" i="60" s="1"/>
  <c r="R159" i="60"/>
  <c r="S1646" i="66"/>
  <c r="U159" i="60" s="1"/>
  <c r="Q1709" i="66"/>
  <c r="Q1776" i="66"/>
  <c r="S202" i="60"/>
  <c r="S1702" i="66"/>
  <c r="U180" i="60" s="1"/>
  <c r="P1776" i="66"/>
  <c r="R1776" i="66"/>
  <c r="T202" i="60"/>
  <c r="J109" i="73"/>
  <c r="J107" i="73"/>
  <c r="I673" i="66"/>
  <c r="J46" i="73"/>
  <c r="K44" i="73"/>
  <c r="I674" i="66"/>
  <c r="J47" i="73"/>
  <c r="I675" i="66"/>
  <c r="J48" i="73"/>
  <c r="O132" i="60"/>
  <c r="P1578" i="66"/>
  <c r="R132" i="60" s="1"/>
  <c r="O130" i="60"/>
  <c r="P1576" i="66"/>
  <c r="R130" i="60" s="1"/>
  <c r="P1577" i="66"/>
  <c r="R131" i="60" s="1"/>
  <c r="P1574" i="66"/>
  <c r="R128" i="60" s="1"/>
  <c r="P1579" i="66"/>
  <c r="R133" i="60" s="1"/>
  <c r="P1575" i="66"/>
  <c r="R129" i="60" s="1"/>
  <c r="E2303" i="66"/>
  <c r="E2304" i="66"/>
  <c r="E2305" i="66"/>
  <c r="E2306" i="66"/>
  <c r="E2307" i="66"/>
  <c r="E2308" i="66"/>
  <c r="E2309" i="66"/>
  <c r="E2310" i="66"/>
  <c r="E2311" i="66"/>
  <c r="E2302" i="66"/>
  <c r="G2302" i="66" s="1"/>
  <c r="E2017" i="66"/>
  <c r="E2012" i="66"/>
  <c r="I24" i="68" l="1"/>
  <c r="O99" i="60"/>
  <c r="P99" i="60"/>
  <c r="R99" i="60"/>
  <c r="G1396" i="66"/>
  <c r="Q99" i="60"/>
  <c r="P1481" i="66"/>
  <c r="G1395" i="66" s="1"/>
  <c r="K60" i="73"/>
  <c r="L690" i="66"/>
  <c r="K59" i="73"/>
  <c r="L689" i="66"/>
  <c r="K58" i="73"/>
  <c r="L688" i="66"/>
  <c r="K57" i="73"/>
  <c r="L687" i="66"/>
  <c r="I691" i="66"/>
  <c r="F902" i="66" s="1"/>
  <c r="K56" i="73"/>
  <c r="L686" i="66"/>
  <c r="I677" i="66"/>
  <c r="K55" i="73"/>
  <c r="L685" i="66"/>
  <c r="M676" i="66"/>
  <c r="O49" i="73" s="1"/>
  <c r="K45" i="73"/>
  <c r="L672" i="66"/>
  <c r="S1776" i="66"/>
  <c r="G1587" i="66" s="1"/>
  <c r="H2343" i="66" s="1"/>
  <c r="F1586" i="66"/>
  <c r="G2342" i="66" s="1"/>
  <c r="R187" i="60"/>
  <c r="S1709" i="66"/>
  <c r="G1586" i="66" s="1"/>
  <c r="H2342" i="66" s="1"/>
  <c r="U177" i="60"/>
  <c r="E1587" i="66"/>
  <c r="F2343" i="66" s="1"/>
  <c r="S209" i="60"/>
  <c r="E1586" i="66"/>
  <c r="F2342" i="66" s="1"/>
  <c r="S187" i="60"/>
  <c r="F1587" i="66"/>
  <c r="G2343" i="66" s="1"/>
  <c r="T209" i="60"/>
  <c r="D1587" i="66"/>
  <c r="E2343" i="66" s="1"/>
  <c r="R209" i="60"/>
  <c r="G970" i="66"/>
  <c r="K47" i="73"/>
  <c r="L674" i="66"/>
  <c r="N47" i="73" s="1"/>
  <c r="N44" i="73"/>
  <c r="K48" i="73"/>
  <c r="L675" i="66"/>
  <c r="N48" i="73" s="1"/>
  <c r="K46" i="73"/>
  <c r="L673" i="66"/>
  <c r="N46" i="73" s="1"/>
  <c r="G2311" i="66"/>
  <c r="G2305" i="66"/>
  <c r="G2306" i="66"/>
  <c r="G2310" i="66"/>
  <c r="G2304" i="66"/>
  <c r="G2309" i="66"/>
  <c r="G2303" i="66"/>
  <c r="G2308" i="66"/>
  <c r="G2307" i="66"/>
  <c r="F2032" i="66"/>
  <c r="E2279" i="66"/>
  <c r="E2280" i="66"/>
  <c r="E2281" i="66"/>
  <c r="E2282" i="66"/>
  <c r="E2283" i="66"/>
  <c r="E2284" i="66"/>
  <c r="E2285" i="66"/>
  <c r="E2286" i="66"/>
  <c r="E2287" i="66"/>
  <c r="F2279" i="66"/>
  <c r="F2280" i="66"/>
  <c r="F2281" i="66"/>
  <c r="F2282" i="66"/>
  <c r="F2283" i="66"/>
  <c r="F2284" i="66"/>
  <c r="F2285" i="66"/>
  <c r="F2286" i="66"/>
  <c r="F2287" i="66"/>
  <c r="F2278" i="66"/>
  <c r="F2013" i="66"/>
  <c r="F2014" i="66"/>
  <c r="F2015" i="66"/>
  <c r="F2016" i="66"/>
  <c r="F2017" i="66"/>
  <c r="F2018" i="66"/>
  <c r="F2019" i="66"/>
  <c r="F2020" i="66"/>
  <c r="F2021" i="66"/>
  <c r="F2022" i="66"/>
  <c r="F2023" i="66"/>
  <c r="F2024" i="66"/>
  <c r="F2025" i="66"/>
  <c r="F2026" i="66"/>
  <c r="F2027" i="66"/>
  <c r="F2028" i="66"/>
  <c r="F2029" i="66"/>
  <c r="F2030" i="66"/>
  <c r="F2031" i="66"/>
  <c r="F2033" i="66"/>
  <c r="F2012" i="66"/>
  <c r="F901" i="66" l="1"/>
  <c r="F899" i="66"/>
  <c r="M690" i="66"/>
  <c r="O60" i="73" s="1"/>
  <c r="N60" i="73"/>
  <c r="N59" i="73"/>
  <c r="M689" i="66"/>
  <c r="O59" i="73" s="1"/>
  <c r="M688" i="66"/>
  <c r="O58" i="73" s="1"/>
  <c r="N58" i="73"/>
  <c r="M687" i="66"/>
  <c r="O57" i="73" s="1"/>
  <c r="N57" i="73"/>
  <c r="N56" i="73"/>
  <c r="M686" i="66"/>
  <c r="O56" i="73" s="1"/>
  <c r="N45" i="73"/>
  <c r="L677" i="66"/>
  <c r="F667" i="66" s="1"/>
  <c r="G2327" i="66" s="1"/>
  <c r="N55" i="73"/>
  <c r="L691" i="66"/>
  <c r="F681" i="66" s="1"/>
  <c r="G2328" i="66" s="1"/>
  <c r="D924" i="66"/>
  <c r="D925" i="66"/>
  <c r="E925" i="66" s="1"/>
  <c r="G82" i="73" s="1"/>
  <c r="M685" i="66"/>
  <c r="M672" i="66"/>
  <c r="O45" i="73" s="1"/>
  <c r="U209" i="60"/>
  <c r="D639" i="66"/>
  <c r="G21" i="73" s="1"/>
  <c r="H2332" i="66"/>
  <c r="U187" i="60"/>
  <c r="M673" i="66"/>
  <c r="O46" i="73" s="1"/>
  <c r="O44" i="73"/>
  <c r="M674" i="66"/>
  <c r="O47" i="73" s="1"/>
  <c r="M675" i="66"/>
  <c r="O48" i="73" s="1"/>
  <c r="G2312" i="66"/>
  <c r="G2295" i="66" s="1"/>
  <c r="H2352" i="66" s="1"/>
  <c r="I2370" i="66" s="1"/>
  <c r="K37" i="68" s="1"/>
  <c r="K1569" i="66"/>
  <c r="L1569" i="66"/>
  <c r="K1570" i="66"/>
  <c r="L1570" i="66"/>
  <c r="K1571" i="66"/>
  <c r="L1571" i="66"/>
  <c r="K1572" i="66"/>
  <c r="L1572" i="66"/>
  <c r="K1573" i="66"/>
  <c r="L1573" i="66"/>
  <c r="J1570" i="66"/>
  <c r="J1571" i="66"/>
  <c r="J1572" i="66"/>
  <c r="J1573" i="66"/>
  <c r="J1569" i="66"/>
  <c r="E1793" i="66"/>
  <c r="E1794" i="66"/>
  <c r="N685" i="66" l="1"/>
  <c r="P55" i="73" s="1"/>
  <c r="M691" i="66"/>
  <c r="G681" i="66" s="1"/>
  <c r="M677" i="66"/>
  <c r="G667" i="66" s="1"/>
  <c r="N671" i="66"/>
  <c r="P44" i="73" s="1"/>
  <c r="E924" i="66"/>
  <c r="G924" i="66" s="1"/>
  <c r="O55" i="73"/>
  <c r="G925" i="66"/>
  <c r="H925" i="66" s="1"/>
  <c r="F81" i="73"/>
  <c r="F82" i="73"/>
  <c r="D1967" i="66"/>
  <c r="E1967" i="66"/>
  <c r="F1967" i="66"/>
  <c r="D1968" i="66"/>
  <c r="E1968" i="66"/>
  <c r="F1968" i="66"/>
  <c r="D1969" i="66"/>
  <c r="E1969" i="66"/>
  <c r="F1969" i="66"/>
  <c r="D1970" i="66"/>
  <c r="E1970" i="66"/>
  <c r="F1970" i="66"/>
  <c r="D1971" i="66"/>
  <c r="E1971" i="66"/>
  <c r="F1971" i="66"/>
  <c r="D1972" i="66"/>
  <c r="E1972" i="66"/>
  <c r="F1972" i="66"/>
  <c r="D1973" i="66"/>
  <c r="E1973" i="66"/>
  <c r="F1973" i="66"/>
  <c r="D1974" i="66"/>
  <c r="E1974" i="66"/>
  <c r="F1974" i="66"/>
  <c r="D1975" i="66"/>
  <c r="E1975" i="66"/>
  <c r="F1975" i="66"/>
  <c r="D1976" i="66"/>
  <c r="E1976" i="66"/>
  <c r="F1976" i="66"/>
  <c r="D1977" i="66"/>
  <c r="E1977" i="66"/>
  <c r="F1977" i="66"/>
  <c r="D1978" i="66"/>
  <c r="E1978" i="66"/>
  <c r="F1978" i="66"/>
  <c r="D1979" i="66"/>
  <c r="E1979" i="66"/>
  <c r="F1979" i="66"/>
  <c r="D1980" i="66"/>
  <c r="E1980" i="66"/>
  <c r="F1980" i="66"/>
  <c r="F1966" i="66"/>
  <c r="E1966" i="66"/>
  <c r="D1966" i="66"/>
  <c r="C1226" i="66"/>
  <c r="D635" i="66" l="1"/>
  <c r="G17" i="73" s="1"/>
  <c r="H2328" i="66"/>
  <c r="G81" i="73"/>
  <c r="D634" i="66"/>
  <c r="G16" i="73" s="1"/>
  <c r="H2327" i="66"/>
  <c r="I82" i="73"/>
  <c r="J82" i="73"/>
  <c r="L16" i="64"/>
  <c r="H924" i="66" l="1"/>
  <c r="J81" i="73" s="1"/>
  <c r="G926" i="66"/>
  <c r="F921" i="66" s="1"/>
  <c r="G2330" i="66" s="1"/>
  <c r="I81" i="73"/>
  <c r="F2384" i="66"/>
  <c r="F2388" i="66" s="1"/>
  <c r="F2391" i="66" s="1"/>
  <c r="F2378" i="66"/>
  <c r="E2378" i="66"/>
  <c r="G2378" i="66"/>
  <c r="D2378" i="66"/>
  <c r="I924" i="66" l="1"/>
  <c r="K81" i="73" s="1"/>
  <c r="H926" i="66"/>
  <c r="G921" i="66" s="1"/>
  <c r="D637" i="66" s="1"/>
  <c r="G19" i="73" s="1"/>
  <c r="D33" i="66"/>
  <c r="D31" i="66"/>
  <c r="G3" i="68" s="1"/>
  <c r="I87" i="68"/>
  <c r="I103" i="68" s="1"/>
  <c r="C2279" i="66"/>
  <c r="C2280" i="66"/>
  <c r="C2281" i="66"/>
  <c r="C2282" i="66"/>
  <c r="C2283" i="66"/>
  <c r="C2284" i="66"/>
  <c r="C2285" i="66"/>
  <c r="C2286" i="66"/>
  <c r="C2287" i="66"/>
  <c r="C2278" i="66"/>
  <c r="C1570" i="66"/>
  <c r="C1571" i="66"/>
  <c r="C1572" i="66"/>
  <c r="C1573" i="66"/>
  <c r="C1569" i="66"/>
  <c r="C1813" i="66"/>
  <c r="C1814" i="66"/>
  <c r="C1815" i="66"/>
  <c r="C1816" i="66"/>
  <c r="C1812" i="66"/>
  <c r="C1371" i="66"/>
  <c r="C1372" i="66"/>
  <c r="C1373" i="66"/>
  <c r="C1374" i="66"/>
  <c r="C1375" i="66"/>
  <c r="C1376" i="66"/>
  <c r="C1377" i="66"/>
  <c r="C1378" i="66"/>
  <c r="C1379" i="66"/>
  <c r="C1380" i="66"/>
  <c r="C1381" i="66"/>
  <c r="C1382" i="66"/>
  <c r="C1383" i="66"/>
  <c r="C1384" i="66"/>
  <c r="C1385" i="66"/>
  <c r="C1386" i="66"/>
  <c r="C1387" i="66"/>
  <c r="C1388" i="66"/>
  <c r="C1389" i="66"/>
  <c r="C1370" i="66"/>
  <c r="H2330" i="66" l="1"/>
  <c r="I95" i="68"/>
  <c r="I111" i="68"/>
  <c r="C2303" i="66"/>
  <c r="C2304" i="66"/>
  <c r="C2305" i="66"/>
  <c r="C2306" i="66"/>
  <c r="C2307" i="66"/>
  <c r="C2308" i="66"/>
  <c r="C2309" i="66"/>
  <c r="C2310" i="66"/>
  <c r="C2311" i="66"/>
  <c r="C2302" i="66"/>
  <c r="C2013" i="66"/>
  <c r="C2014" i="66"/>
  <c r="C2015" i="66"/>
  <c r="C2016" i="66"/>
  <c r="C2017" i="66"/>
  <c r="C2018" i="66"/>
  <c r="C2019" i="66"/>
  <c r="C2020" i="66"/>
  <c r="C2021" i="66"/>
  <c r="C2022" i="66"/>
  <c r="C2023" i="66"/>
  <c r="C2024" i="66"/>
  <c r="C2025" i="66"/>
  <c r="C2026" i="66"/>
  <c r="C2027" i="66"/>
  <c r="C2028" i="66"/>
  <c r="C2029" i="66"/>
  <c r="C2030" i="66"/>
  <c r="C2031" i="66"/>
  <c r="C2032" i="66"/>
  <c r="C2033" i="66"/>
  <c r="C2012" i="66"/>
  <c r="D2013" i="66"/>
  <c r="C2039" i="66" s="1"/>
  <c r="D2014" i="66"/>
  <c r="C2040" i="66" s="1"/>
  <c r="D2015" i="66"/>
  <c r="C2041" i="66" s="1"/>
  <c r="D2016" i="66"/>
  <c r="C2042" i="66" s="1"/>
  <c r="D2017" i="66"/>
  <c r="C2043" i="66" s="1"/>
  <c r="D2018" i="66"/>
  <c r="C2044" i="66" s="1"/>
  <c r="D2019" i="66"/>
  <c r="C2045" i="66" s="1"/>
  <c r="D2020" i="66"/>
  <c r="C2046" i="66" s="1"/>
  <c r="D2021" i="66"/>
  <c r="C2047" i="66" s="1"/>
  <c r="D2022" i="66"/>
  <c r="C2048" i="66" s="1"/>
  <c r="D2023" i="66"/>
  <c r="C2049" i="66" s="1"/>
  <c r="D2024" i="66"/>
  <c r="C2050" i="66" s="1"/>
  <c r="D2025" i="66"/>
  <c r="C2051" i="66" s="1"/>
  <c r="D2026" i="66"/>
  <c r="C2052" i="66" s="1"/>
  <c r="D2027" i="66"/>
  <c r="C2053" i="66" s="1"/>
  <c r="D2028" i="66"/>
  <c r="C2054" i="66" s="1"/>
  <c r="D2029" i="66"/>
  <c r="C2055" i="66" s="1"/>
  <c r="D2030" i="66"/>
  <c r="C2056" i="66" s="1"/>
  <c r="D2031" i="66"/>
  <c r="C2057" i="66" s="1"/>
  <c r="D2032" i="66"/>
  <c r="C2058" i="66" s="1"/>
  <c r="D2033" i="66"/>
  <c r="C2059" i="66" s="1"/>
  <c r="D2012" i="66"/>
  <c r="C2038" i="66" s="1"/>
  <c r="C1967" i="66"/>
  <c r="C1968" i="66"/>
  <c r="C1969" i="66"/>
  <c r="C1970" i="66"/>
  <c r="C1971" i="66"/>
  <c r="C1972" i="66"/>
  <c r="C1973" i="66"/>
  <c r="C1974" i="66"/>
  <c r="C1975" i="66"/>
  <c r="C1976" i="66"/>
  <c r="C1977" i="66"/>
  <c r="C1978" i="66"/>
  <c r="C1979" i="66"/>
  <c r="C1980" i="66"/>
  <c r="C1966" i="66"/>
  <c r="C1931" i="66"/>
  <c r="C1932" i="66"/>
  <c r="C1933" i="66"/>
  <c r="C1934" i="66"/>
  <c r="C1935" i="66"/>
  <c r="C1936" i="66"/>
  <c r="C1937" i="66"/>
  <c r="C1930" i="66"/>
  <c r="C1880" i="66"/>
  <c r="D1227" i="66"/>
  <c r="D1228" i="66"/>
  <c r="D1229" i="66"/>
  <c r="D1230" i="66"/>
  <c r="D1231" i="66"/>
  <c r="D1232" i="66"/>
  <c r="D1233" i="66"/>
  <c r="D1234" i="66"/>
  <c r="D1235" i="66"/>
  <c r="D1236" i="66"/>
  <c r="D1237" i="66"/>
  <c r="D1238" i="66"/>
  <c r="D1239" i="66"/>
  <c r="D1240" i="66"/>
  <c r="D1241" i="66"/>
  <c r="D1242" i="66"/>
  <c r="D1243" i="66"/>
  <c r="D1244" i="66"/>
  <c r="D1245" i="66"/>
  <c r="D1246" i="66"/>
  <c r="D1247" i="66"/>
  <c r="D1248" i="66"/>
  <c r="D1249" i="66"/>
  <c r="D1250" i="66"/>
  <c r="D1251" i="66"/>
  <c r="D1252" i="66"/>
  <c r="D1253" i="66"/>
  <c r="D1254" i="66"/>
  <c r="D1255" i="66"/>
  <c r="D1256" i="66"/>
  <c r="D1257" i="66"/>
  <c r="D1226" i="66"/>
  <c r="C1158" i="66"/>
  <c r="C1227" i="66"/>
  <c r="E1227" i="66"/>
  <c r="C1228" i="66"/>
  <c r="E1228" i="66"/>
  <c r="C1229" i="66"/>
  <c r="E1229" i="66"/>
  <c r="C1230" i="66"/>
  <c r="E1230" i="66"/>
  <c r="C1231" i="66"/>
  <c r="E1231" i="66"/>
  <c r="C1232" i="66"/>
  <c r="E1232" i="66"/>
  <c r="C1233" i="66"/>
  <c r="E1233" i="66"/>
  <c r="C1234" i="66"/>
  <c r="E1234" i="66"/>
  <c r="C1235" i="66"/>
  <c r="E1235" i="66"/>
  <c r="C1236" i="66"/>
  <c r="E1236" i="66"/>
  <c r="C1237" i="66"/>
  <c r="E1237" i="66"/>
  <c r="C1238" i="66"/>
  <c r="E1238" i="66"/>
  <c r="C1239" i="66"/>
  <c r="E1239" i="66"/>
  <c r="C1240" i="66"/>
  <c r="E1240" i="66"/>
  <c r="C1241" i="66"/>
  <c r="E1241" i="66"/>
  <c r="C1242" i="66"/>
  <c r="E1242" i="66"/>
  <c r="C1243" i="66"/>
  <c r="E1243" i="66"/>
  <c r="C1244" i="66"/>
  <c r="E1244" i="66"/>
  <c r="C1245" i="66"/>
  <c r="E1245" i="66"/>
  <c r="C1246" i="66"/>
  <c r="E1246" i="66"/>
  <c r="C1247" i="66"/>
  <c r="E1247" i="66"/>
  <c r="C1248" i="66"/>
  <c r="E1248" i="66"/>
  <c r="C1249" i="66"/>
  <c r="E1249" i="66"/>
  <c r="C1250" i="66"/>
  <c r="E1250" i="66"/>
  <c r="C1251" i="66"/>
  <c r="E1251" i="66"/>
  <c r="C1252" i="66"/>
  <c r="E1252" i="66"/>
  <c r="C1253" i="66"/>
  <c r="E1253" i="66"/>
  <c r="C1254" i="66"/>
  <c r="E1254" i="66"/>
  <c r="C1255" i="66"/>
  <c r="E1255" i="66"/>
  <c r="C1256" i="66"/>
  <c r="E1256" i="66"/>
  <c r="C1257" i="66"/>
  <c r="E1257" i="66"/>
  <c r="C1159" i="66"/>
  <c r="C1160" i="66"/>
  <c r="C1161" i="66"/>
  <c r="C1162" i="66"/>
  <c r="C1163" i="66"/>
  <c r="C1164" i="66"/>
  <c r="C1165" i="66"/>
  <c r="C1166" i="66"/>
  <c r="C1167" i="66"/>
  <c r="C1168" i="66"/>
  <c r="C1169" i="66"/>
  <c r="C1170" i="66"/>
  <c r="C1171" i="66"/>
  <c r="C1172" i="66"/>
  <c r="C1173" i="66"/>
  <c r="C1174" i="66"/>
  <c r="C1175" i="66"/>
  <c r="C1176" i="66"/>
  <c r="C1177" i="66"/>
  <c r="C1178" i="66"/>
  <c r="C1179" i="66"/>
  <c r="F93" i="68"/>
  <c r="D2279" i="66"/>
  <c r="J2278" i="66" s="1"/>
  <c r="D2280" i="66"/>
  <c r="J2279" i="66" s="1"/>
  <c r="D2281" i="66"/>
  <c r="J2280" i="66" s="1"/>
  <c r="D2282" i="66"/>
  <c r="J2281" i="66" s="1"/>
  <c r="D2283" i="66"/>
  <c r="J2282" i="66" s="1"/>
  <c r="D2284" i="66"/>
  <c r="J2283" i="66" s="1"/>
  <c r="D2285" i="66"/>
  <c r="J2284" i="66" s="1"/>
  <c r="D2286" i="66"/>
  <c r="J2285" i="66" s="1"/>
  <c r="D2287" i="66"/>
  <c r="J2286" i="66" s="1"/>
  <c r="E2278" i="66"/>
  <c r="D2278" i="66"/>
  <c r="J2277" i="66" s="1"/>
  <c r="J1813" i="66"/>
  <c r="K1813" i="66"/>
  <c r="L1813" i="66"/>
  <c r="J1814" i="66"/>
  <c r="K1814" i="66"/>
  <c r="L1814" i="66"/>
  <c r="J1815" i="66"/>
  <c r="K1815" i="66"/>
  <c r="L1815" i="66"/>
  <c r="J1816" i="66"/>
  <c r="K1816" i="66"/>
  <c r="L1816" i="66"/>
  <c r="K1812" i="66"/>
  <c r="L1812" i="66"/>
  <c r="J1812" i="66"/>
  <c r="D1814" i="66"/>
  <c r="E1814" i="66"/>
  <c r="F1814" i="66"/>
  <c r="D1815" i="66"/>
  <c r="E1815" i="66"/>
  <c r="F1815" i="66"/>
  <c r="D1816" i="66"/>
  <c r="E1816" i="66"/>
  <c r="F1816" i="66"/>
  <c r="F1813" i="66"/>
  <c r="E1813" i="66"/>
  <c r="D1813" i="66"/>
  <c r="F1812" i="66"/>
  <c r="E1812" i="66"/>
  <c r="D1812" i="66"/>
  <c r="E1791" i="66"/>
  <c r="E1792" i="66"/>
  <c r="E1804" i="66" l="1"/>
  <c r="E1802" i="66"/>
  <c r="E1801" i="66"/>
  <c r="E1800" i="66"/>
  <c r="E1803" i="66"/>
  <c r="L22" i="64"/>
  <c r="D1159" i="66"/>
  <c r="D1158" i="66"/>
  <c r="I1159" i="66"/>
  <c r="J1159" i="66"/>
  <c r="K1159" i="66"/>
  <c r="I1160" i="66"/>
  <c r="J1160" i="66"/>
  <c r="K1160" i="66"/>
  <c r="I1161" i="66"/>
  <c r="J1161" i="66"/>
  <c r="K1161" i="66"/>
  <c r="I1162" i="66"/>
  <c r="J1162" i="66"/>
  <c r="K1162" i="66"/>
  <c r="I1163" i="66"/>
  <c r="J1163" i="66"/>
  <c r="K1163" i="66"/>
  <c r="I1164" i="66"/>
  <c r="J1164" i="66"/>
  <c r="K1164" i="66"/>
  <c r="I1165" i="66"/>
  <c r="J1165" i="66"/>
  <c r="K1165" i="66"/>
  <c r="I1166" i="66"/>
  <c r="J1166" i="66"/>
  <c r="K1166" i="66"/>
  <c r="I1167" i="66"/>
  <c r="J1167" i="66"/>
  <c r="K1167" i="66"/>
  <c r="I1168" i="66"/>
  <c r="J1168" i="66"/>
  <c r="K1168" i="66"/>
  <c r="I1169" i="66"/>
  <c r="J1169" i="66"/>
  <c r="K1169" i="66"/>
  <c r="I1170" i="66"/>
  <c r="J1170" i="66"/>
  <c r="K1170" i="66"/>
  <c r="I1171" i="66"/>
  <c r="J1171" i="66"/>
  <c r="K1171" i="66"/>
  <c r="I1172" i="66"/>
  <c r="J1172" i="66"/>
  <c r="K1172" i="66"/>
  <c r="I1173" i="66"/>
  <c r="J1173" i="66"/>
  <c r="K1173" i="66"/>
  <c r="I1174" i="66"/>
  <c r="J1174" i="66"/>
  <c r="K1174" i="66"/>
  <c r="I1175" i="66"/>
  <c r="J1175" i="66"/>
  <c r="K1175" i="66"/>
  <c r="I1176" i="66"/>
  <c r="J1176" i="66"/>
  <c r="K1176" i="66"/>
  <c r="I1177" i="66"/>
  <c r="J1177" i="66"/>
  <c r="K1177" i="66"/>
  <c r="I1178" i="66"/>
  <c r="J1178" i="66"/>
  <c r="K1178" i="66"/>
  <c r="I1179" i="66"/>
  <c r="J1179" i="66"/>
  <c r="K1179" i="66"/>
  <c r="J1158" i="66"/>
  <c r="K1158" i="66"/>
  <c r="E1159" i="66"/>
  <c r="D1160" i="66"/>
  <c r="E1160" i="66"/>
  <c r="D1161" i="66"/>
  <c r="E1161" i="66"/>
  <c r="D1162" i="66"/>
  <c r="E1162" i="66"/>
  <c r="D1163" i="66"/>
  <c r="E1163" i="66"/>
  <c r="D1164" i="66"/>
  <c r="E1164" i="66"/>
  <c r="D1165" i="66"/>
  <c r="E1165" i="66"/>
  <c r="D1166" i="66"/>
  <c r="E1166" i="66"/>
  <c r="D1167" i="66"/>
  <c r="E1167" i="66"/>
  <c r="D1168" i="66"/>
  <c r="E1168" i="66"/>
  <c r="D1169" i="66"/>
  <c r="E1169" i="66"/>
  <c r="D1170" i="66"/>
  <c r="E1170" i="66"/>
  <c r="D1171" i="66"/>
  <c r="E1171" i="66"/>
  <c r="D1172" i="66"/>
  <c r="E1172" i="66"/>
  <c r="D1173" i="66"/>
  <c r="E1173" i="66"/>
  <c r="D1174" i="66"/>
  <c r="E1174" i="66"/>
  <c r="D1175" i="66"/>
  <c r="E1175" i="66"/>
  <c r="D1176" i="66"/>
  <c r="E1176" i="66"/>
  <c r="D1177" i="66"/>
  <c r="E1177" i="66"/>
  <c r="D1178" i="66"/>
  <c r="E1178" i="66"/>
  <c r="D1179" i="66"/>
  <c r="E1179" i="66"/>
  <c r="E1158" i="66"/>
  <c r="F1227" i="66"/>
  <c r="G1227" i="66"/>
  <c r="H1227" i="66"/>
  <c r="F1228" i="66"/>
  <c r="G1228" i="66"/>
  <c r="H1228" i="66"/>
  <c r="F1229" i="66"/>
  <c r="G1229" i="66"/>
  <c r="H1229" i="66"/>
  <c r="F1230" i="66"/>
  <c r="G1230" i="66"/>
  <c r="H1230" i="66"/>
  <c r="F1231" i="66"/>
  <c r="G1231" i="66"/>
  <c r="H1231" i="66"/>
  <c r="F1232" i="66"/>
  <c r="G1232" i="66"/>
  <c r="H1232" i="66"/>
  <c r="F1233" i="66"/>
  <c r="G1233" i="66"/>
  <c r="H1233" i="66"/>
  <c r="F1234" i="66"/>
  <c r="G1234" i="66"/>
  <c r="H1234" i="66"/>
  <c r="F1235" i="66"/>
  <c r="G1235" i="66"/>
  <c r="H1235" i="66"/>
  <c r="F1236" i="66"/>
  <c r="G1236" i="66"/>
  <c r="H1236" i="66"/>
  <c r="F1237" i="66"/>
  <c r="G1237" i="66"/>
  <c r="H1237" i="66"/>
  <c r="F1238" i="66"/>
  <c r="G1238" i="66"/>
  <c r="H1238" i="66"/>
  <c r="F1239" i="66"/>
  <c r="G1239" i="66"/>
  <c r="H1239" i="66"/>
  <c r="F1240" i="66"/>
  <c r="G1240" i="66"/>
  <c r="H1240" i="66"/>
  <c r="F1241" i="66"/>
  <c r="G1241" i="66"/>
  <c r="H1241" i="66"/>
  <c r="F1242" i="66"/>
  <c r="G1242" i="66"/>
  <c r="H1242" i="66"/>
  <c r="F1243" i="66"/>
  <c r="G1243" i="66"/>
  <c r="H1243" i="66"/>
  <c r="F1244" i="66"/>
  <c r="G1244" i="66"/>
  <c r="H1244" i="66"/>
  <c r="F1245" i="66"/>
  <c r="G1245" i="66"/>
  <c r="H1245" i="66"/>
  <c r="F1246" i="66"/>
  <c r="G1246" i="66"/>
  <c r="H1246" i="66"/>
  <c r="F1247" i="66"/>
  <c r="G1247" i="66"/>
  <c r="H1247" i="66"/>
  <c r="F1248" i="66"/>
  <c r="G1248" i="66"/>
  <c r="H1248" i="66"/>
  <c r="F1249" i="66"/>
  <c r="G1249" i="66"/>
  <c r="H1249" i="66"/>
  <c r="F1250" i="66"/>
  <c r="G1250" i="66"/>
  <c r="H1250" i="66"/>
  <c r="F1251" i="66"/>
  <c r="G1251" i="66"/>
  <c r="H1251" i="66"/>
  <c r="F1252" i="66"/>
  <c r="G1252" i="66"/>
  <c r="H1252" i="66"/>
  <c r="F1253" i="66"/>
  <c r="G1253" i="66"/>
  <c r="H1253" i="66"/>
  <c r="F1254" i="66"/>
  <c r="G1254" i="66"/>
  <c r="H1254" i="66"/>
  <c r="F1255" i="66"/>
  <c r="G1255" i="66"/>
  <c r="H1255" i="66"/>
  <c r="F1256" i="66"/>
  <c r="G1256" i="66"/>
  <c r="H1256" i="66"/>
  <c r="F1257" i="66"/>
  <c r="G1257" i="66"/>
  <c r="H1257" i="66"/>
  <c r="G1226" i="66"/>
  <c r="H1226" i="66"/>
  <c r="F1226" i="66"/>
  <c r="E1226" i="66"/>
  <c r="F1179" i="66" l="1"/>
  <c r="G1179" i="66"/>
  <c r="H1179" i="66"/>
  <c r="F1175" i="66"/>
  <c r="G1175" i="66"/>
  <c r="H1175" i="66"/>
  <c r="F1171" i="66"/>
  <c r="G1171" i="66"/>
  <c r="H1171" i="66"/>
  <c r="F1163" i="66"/>
  <c r="G1163" i="66"/>
  <c r="H1163" i="66"/>
  <c r="H1178" i="66"/>
  <c r="F1178" i="66"/>
  <c r="G1178" i="66"/>
  <c r="H1174" i="66"/>
  <c r="F1174" i="66"/>
  <c r="G1174" i="66"/>
  <c r="H1170" i="66"/>
  <c r="F1170" i="66"/>
  <c r="G1170" i="66"/>
  <c r="F1166" i="66"/>
  <c r="G1166" i="66"/>
  <c r="H1166" i="66"/>
  <c r="G1164" i="66"/>
  <c r="H1164" i="66"/>
  <c r="F1164" i="66"/>
  <c r="F1162" i="66"/>
  <c r="G1162" i="66"/>
  <c r="H1162" i="66"/>
  <c r="F1159" i="66"/>
  <c r="G1159" i="66"/>
  <c r="H1159" i="66"/>
  <c r="G1176" i="66"/>
  <c r="H1176" i="66"/>
  <c r="F1176" i="66"/>
  <c r="G1172" i="66"/>
  <c r="H1172" i="66"/>
  <c r="F1172" i="66"/>
  <c r="G1168" i="66"/>
  <c r="F1168" i="66"/>
  <c r="H1168" i="66"/>
  <c r="G1160" i="66"/>
  <c r="H1160" i="66"/>
  <c r="F1160" i="66"/>
  <c r="H1177" i="66"/>
  <c r="G1177" i="66"/>
  <c r="F1177" i="66"/>
  <c r="H1173" i="66"/>
  <c r="F1173" i="66"/>
  <c r="G1173" i="66"/>
  <c r="H1169" i="66"/>
  <c r="F1169" i="66"/>
  <c r="G1169" i="66"/>
  <c r="F1167" i="66"/>
  <c r="G1167" i="66"/>
  <c r="H1167" i="66"/>
  <c r="H1165" i="66"/>
  <c r="F1165" i="66"/>
  <c r="G1165" i="66"/>
  <c r="H1161" i="66"/>
  <c r="G1161" i="66"/>
  <c r="F1161" i="66"/>
  <c r="F1158" i="66"/>
  <c r="G1158" i="66"/>
  <c r="H1158" i="66"/>
  <c r="F1258" i="66"/>
  <c r="N97" i="62" s="1"/>
  <c r="H1258" i="66"/>
  <c r="P97" i="62" s="1"/>
  <c r="G1258" i="66"/>
  <c r="O97" i="62" s="1"/>
  <c r="I1229" i="66"/>
  <c r="Q68" i="62" s="1"/>
  <c r="I1226" i="66"/>
  <c r="Q65" i="62" s="1"/>
  <c r="I1246" i="66"/>
  <c r="Q85" i="62" s="1"/>
  <c r="I1242" i="66"/>
  <c r="Q81" i="62" s="1"/>
  <c r="I1236" i="66"/>
  <c r="I1234" i="66"/>
  <c r="Q73" i="62" s="1"/>
  <c r="I1228" i="66"/>
  <c r="Q67" i="62" s="1"/>
  <c r="I1248" i="66"/>
  <c r="Q87" i="62" s="1"/>
  <c r="I1244" i="66"/>
  <c r="Q83" i="62" s="1"/>
  <c r="I1230" i="66"/>
  <c r="Q69" i="62" s="1"/>
  <c r="I1240" i="66"/>
  <c r="Q79" i="62" s="1"/>
  <c r="I1238" i="66"/>
  <c r="Q77" i="62" s="1"/>
  <c r="I1232" i="66"/>
  <c r="Q71" i="62" s="1"/>
  <c r="I1255" i="66"/>
  <c r="Q94" i="62" s="1"/>
  <c r="I1249" i="66"/>
  <c r="Q88" i="62" s="1"/>
  <c r="I1245" i="66"/>
  <c r="Q84" i="62" s="1"/>
  <c r="I1239" i="66"/>
  <c r="Q78" i="62" s="1"/>
  <c r="I1233" i="66"/>
  <c r="Q72" i="62" s="1"/>
  <c r="I1227" i="66"/>
  <c r="Q66" i="62" s="1"/>
  <c r="I1257" i="66"/>
  <c r="Q96" i="62" s="1"/>
  <c r="I1253" i="66"/>
  <c r="Q92" i="62" s="1"/>
  <c r="I1251" i="66"/>
  <c r="Q90" i="62" s="1"/>
  <c r="I1247" i="66"/>
  <c r="Q86" i="62" s="1"/>
  <c r="I1243" i="66"/>
  <c r="Q82" i="62" s="1"/>
  <c r="I1241" i="66"/>
  <c r="Q80" i="62" s="1"/>
  <c r="I1237" i="66"/>
  <c r="Q76" i="62" s="1"/>
  <c r="I1235" i="66"/>
  <c r="Q74" i="62" s="1"/>
  <c r="I1231" i="66"/>
  <c r="Q70" i="62" s="1"/>
  <c r="I1256" i="66"/>
  <c r="Q95" i="62" s="1"/>
  <c r="I1254" i="66"/>
  <c r="Q93" i="62" s="1"/>
  <c r="I1250" i="66"/>
  <c r="Q89" i="62" s="1"/>
  <c r="I1252" i="66"/>
  <c r="Q91" i="62" s="1"/>
  <c r="D1185" i="66" l="1"/>
  <c r="E2337" i="66" s="1"/>
  <c r="E1185" i="66"/>
  <c r="F2337" i="66" s="1"/>
  <c r="F1185" i="66"/>
  <c r="G2337" i="66" s="1"/>
  <c r="Q75" i="62"/>
  <c r="I1258" i="66"/>
  <c r="G1186" i="66" l="1"/>
  <c r="G1185" i="66"/>
  <c r="H2337" i="66" s="1"/>
  <c r="Q97" i="62"/>
  <c r="G2296" i="66"/>
  <c r="G2272" i="66"/>
  <c r="G1987" i="66"/>
  <c r="D2318" i="66"/>
  <c r="I102" i="65"/>
  <c r="I103" i="65"/>
  <c r="I104" i="65"/>
  <c r="I105" i="65"/>
  <c r="I106" i="65"/>
  <c r="I107" i="65"/>
  <c r="I108" i="65"/>
  <c r="I109" i="65"/>
  <c r="I110" i="65"/>
  <c r="D2303" i="66"/>
  <c r="D2304" i="66"/>
  <c r="D2305" i="66"/>
  <c r="D2306" i="66"/>
  <c r="D2307" i="66"/>
  <c r="D2308" i="66"/>
  <c r="D2309" i="66"/>
  <c r="D2310" i="66"/>
  <c r="D2311" i="66"/>
  <c r="D2302" i="66"/>
  <c r="M2281" i="66"/>
  <c r="M2280" i="66"/>
  <c r="I101" i="65" l="1"/>
  <c r="G1931" i="66"/>
  <c r="G1932" i="66"/>
  <c r="G1933" i="66"/>
  <c r="G1934" i="66"/>
  <c r="G1935" i="66"/>
  <c r="G1936" i="66"/>
  <c r="G1937" i="66"/>
  <c r="G1930" i="66"/>
  <c r="H1931" i="66"/>
  <c r="H1932" i="66"/>
  <c r="H1933" i="66"/>
  <c r="H1934" i="66"/>
  <c r="H1935" i="66"/>
  <c r="H1936" i="66"/>
  <c r="H1937" i="66"/>
  <c r="H1930" i="66"/>
  <c r="D1931" i="66"/>
  <c r="D1932" i="66"/>
  <c r="D1933" i="66"/>
  <c r="D1934" i="66"/>
  <c r="D1935" i="66"/>
  <c r="D1936" i="66"/>
  <c r="D1937" i="66"/>
  <c r="D1930" i="66"/>
  <c r="E1935" i="66" l="1"/>
  <c r="G64" i="27" s="1"/>
  <c r="F1935" i="66"/>
  <c r="H64" i="27" s="1"/>
  <c r="F1934" i="66"/>
  <c r="H63" i="27" s="1"/>
  <c r="E1934" i="66"/>
  <c r="G63" i="27" s="1"/>
  <c r="F1937" i="66"/>
  <c r="H66" i="27" s="1"/>
  <c r="E1937" i="66"/>
  <c r="G66" i="27" s="1"/>
  <c r="F1931" i="66"/>
  <c r="H60" i="27" s="1"/>
  <c r="E1931" i="66"/>
  <c r="G60" i="27" s="1"/>
  <c r="F1936" i="66"/>
  <c r="H65" i="27" s="1"/>
  <c r="E1936" i="66"/>
  <c r="G65" i="27" s="1"/>
  <c r="E1933" i="66"/>
  <c r="G62" i="27" s="1"/>
  <c r="F1933" i="66"/>
  <c r="H62" i="27" s="1"/>
  <c r="E1930" i="66"/>
  <c r="G59" i="27" s="1"/>
  <c r="F1930" i="66"/>
  <c r="I1930" i="66" s="1"/>
  <c r="M59" i="27" s="1"/>
  <c r="E1932" i="66"/>
  <c r="G61" i="27" s="1"/>
  <c r="F1932" i="66"/>
  <c r="H61" i="27" s="1"/>
  <c r="G42" i="27"/>
  <c r="G30" i="27"/>
  <c r="G24" i="27"/>
  <c r="H39" i="27"/>
  <c r="G33" i="27"/>
  <c r="H27" i="27"/>
  <c r="G22" i="27"/>
  <c r="G32" i="27"/>
  <c r="G26" i="27"/>
  <c r="H43" i="27"/>
  <c r="H37" i="27"/>
  <c r="G31" i="27"/>
  <c r="G25" i="27"/>
  <c r="N41" i="27"/>
  <c r="H35" i="27"/>
  <c r="H29" i="27"/>
  <c r="N40" i="27"/>
  <c r="H34" i="27"/>
  <c r="N28" i="27"/>
  <c r="G36" i="27"/>
  <c r="H23" i="27"/>
  <c r="G38" i="27"/>
  <c r="H38" i="27"/>
  <c r="H26" i="27"/>
  <c r="G35" i="27"/>
  <c r="G23" i="27"/>
  <c r="G40" i="27"/>
  <c r="G34" i="27"/>
  <c r="G28" i="27"/>
  <c r="H22" i="27"/>
  <c r="G39" i="27"/>
  <c r="G27" i="27"/>
  <c r="H32" i="27"/>
  <c r="H33" i="27"/>
  <c r="G41" i="27"/>
  <c r="G29" i="27"/>
  <c r="H42" i="27"/>
  <c r="G43" i="27"/>
  <c r="G37" i="27"/>
  <c r="I1936" i="66" l="1"/>
  <c r="M65" i="27" s="1"/>
  <c r="N23" i="27"/>
  <c r="H59" i="27"/>
  <c r="N39" i="27"/>
  <c r="I1937" i="66"/>
  <c r="M66" i="27" s="1"/>
  <c r="I1934" i="66"/>
  <c r="M63" i="27" s="1"/>
  <c r="N37" i="27"/>
  <c r="H41" i="27"/>
  <c r="N34" i="27"/>
  <c r="N29" i="27"/>
  <c r="N27" i="27"/>
  <c r="I1931" i="66"/>
  <c r="I1933" i="66"/>
  <c r="M62" i="27" s="1"/>
  <c r="H40" i="27"/>
  <c r="N35" i="27"/>
  <c r="N32" i="27"/>
  <c r="N36" i="27"/>
  <c r="I1932" i="66"/>
  <c r="N38" i="27"/>
  <c r="N24" i="27"/>
  <c r="N42" i="27"/>
  <c r="H28" i="27"/>
  <c r="N31" i="27"/>
  <c r="N30" i="27"/>
  <c r="I1935" i="66"/>
  <c r="M64" i="27" s="1"/>
  <c r="N25" i="27"/>
  <c r="N43" i="27"/>
  <c r="N26" i="27"/>
  <c r="H36" i="27"/>
  <c r="H25" i="27"/>
  <c r="H31" i="27"/>
  <c r="H24" i="27"/>
  <c r="H30" i="27"/>
  <c r="N33" i="27" l="1"/>
  <c r="N22" i="27"/>
  <c r="I1902" i="66"/>
  <c r="G1825" i="66" s="1"/>
  <c r="H2347" i="66" s="1"/>
  <c r="E2013" i="66"/>
  <c r="E2014" i="66"/>
  <c r="E2015" i="66"/>
  <c r="E2016" i="66"/>
  <c r="E2018" i="66"/>
  <c r="E2019" i="66"/>
  <c r="E2020" i="66"/>
  <c r="E2021" i="66"/>
  <c r="E2022" i="66"/>
  <c r="E2023" i="66"/>
  <c r="E2024" i="66"/>
  <c r="E2025" i="66"/>
  <c r="E2026" i="66"/>
  <c r="E2027" i="66"/>
  <c r="E2028" i="66"/>
  <c r="E2029" i="66"/>
  <c r="E2030" i="66"/>
  <c r="E2031" i="66"/>
  <c r="E2032" i="66"/>
  <c r="E2033" i="66"/>
  <c r="BA1789" i="66"/>
  <c r="AZ1789" i="66"/>
  <c r="AY1789" i="66"/>
  <c r="AW1789" i="66"/>
  <c r="AV1789" i="66"/>
  <c r="AU1789" i="66"/>
  <c r="AT1789" i="66"/>
  <c r="AS1789" i="66"/>
  <c r="AR1789" i="66"/>
  <c r="AQ1789" i="66"/>
  <c r="AP1789" i="66"/>
  <c r="AO1789" i="66"/>
  <c r="AN1789" i="66"/>
  <c r="AM1789" i="66"/>
  <c r="AL1789" i="66"/>
  <c r="AK1789" i="66"/>
  <c r="AJ1789" i="66"/>
  <c r="AI1789" i="66"/>
  <c r="AH1789" i="66"/>
  <c r="AG1789" i="66"/>
  <c r="AF1789" i="66"/>
  <c r="AE1789" i="66"/>
  <c r="AD1789" i="66"/>
  <c r="AC1789" i="66"/>
  <c r="AB1789" i="66"/>
  <c r="AA1789" i="66"/>
  <c r="Z1789" i="66"/>
  <c r="Y1789" i="66"/>
  <c r="X1789" i="66"/>
  <c r="W1789" i="66"/>
  <c r="V1789" i="66"/>
  <c r="U1789" i="66"/>
  <c r="T1789" i="66"/>
  <c r="S1789" i="66"/>
  <c r="R1789" i="66"/>
  <c r="Q1789" i="66"/>
  <c r="P1789" i="66"/>
  <c r="O1789" i="66"/>
  <c r="N1789" i="66"/>
  <c r="M1789" i="66"/>
  <c r="L1789" i="66"/>
  <c r="K1789" i="66"/>
  <c r="J1789" i="66"/>
  <c r="I1789" i="66"/>
  <c r="H1789" i="66"/>
  <c r="G1789" i="66"/>
  <c r="G1815" i="66" l="1"/>
  <c r="G1814" i="66"/>
  <c r="H1813" i="66"/>
  <c r="I1812" i="66"/>
  <c r="H1816" i="66"/>
  <c r="I1815" i="66"/>
  <c r="H1814" i="66"/>
  <c r="G1813" i="66"/>
  <c r="H1812" i="66"/>
  <c r="G1816" i="66"/>
  <c r="H1815" i="66"/>
  <c r="I1814" i="66"/>
  <c r="I1813" i="66"/>
  <c r="G1812" i="66"/>
  <c r="I226" i="60" s="1"/>
  <c r="I1816" i="66"/>
  <c r="E1570" i="66"/>
  <c r="E1571" i="66"/>
  <c r="E1572" i="66"/>
  <c r="E1573" i="66"/>
  <c r="F1570" i="66"/>
  <c r="F1571" i="66"/>
  <c r="F1572" i="66"/>
  <c r="F1573" i="66"/>
  <c r="F1569" i="66"/>
  <c r="E1569" i="66"/>
  <c r="D1570" i="66"/>
  <c r="D1571" i="66"/>
  <c r="D1572" i="66"/>
  <c r="E1540" i="66" s="1"/>
  <c r="D1573" i="66"/>
  <c r="E1541" i="66" s="1"/>
  <c r="D1569" i="66"/>
  <c r="I1572" i="66" l="1"/>
  <c r="H1572" i="66"/>
  <c r="G1572" i="66"/>
  <c r="G1573" i="66"/>
  <c r="I127" i="60" s="1"/>
  <c r="I1573" i="66"/>
  <c r="K127" i="60" s="1"/>
  <c r="H1573" i="66"/>
  <c r="J127" i="60" s="1"/>
  <c r="E1539" i="66"/>
  <c r="G1571" i="66"/>
  <c r="H1571" i="66"/>
  <c r="I1571" i="66"/>
  <c r="E1538" i="66"/>
  <c r="I1570" i="66"/>
  <c r="G1570" i="66"/>
  <c r="M1570" i="66" s="1"/>
  <c r="H1570" i="66"/>
  <c r="E1537" i="66"/>
  <c r="G1569" i="66"/>
  <c r="M1569" i="66" s="1"/>
  <c r="I1569" i="66"/>
  <c r="H1569" i="66"/>
  <c r="W1353" i="66" l="1"/>
  <c r="D1353" i="66"/>
  <c r="E1353" i="66"/>
  <c r="F1353" i="66"/>
  <c r="G1353" i="66"/>
  <c r="H1353" i="66"/>
  <c r="I1353" i="66"/>
  <c r="J1353" i="66"/>
  <c r="K1353" i="66"/>
  <c r="L1353" i="66"/>
  <c r="M1353" i="66"/>
  <c r="N1353" i="66"/>
  <c r="O1353" i="66"/>
  <c r="P1353" i="66"/>
  <c r="Q1353" i="66"/>
  <c r="R1353" i="66"/>
  <c r="S1353" i="66"/>
  <c r="T1353" i="66"/>
  <c r="U1353" i="66"/>
  <c r="V1353" i="66"/>
  <c r="X1353" i="66"/>
  <c r="Y1353" i="66"/>
  <c r="Z1353" i="66"/>
  <c r="AA1353" i="66"/>
  <c r="AB1353" i="66"/>
  <c r="AC1353" i="66"/>
  <c r="AD1353" i="66"/>
  <c r="AE1353" i="66"/>
  <c r="AF1353" i="66"/>
  <c r="AG1353" i="66"/>
  <c r="AH1353" i="66"/>
  <c r="AI1353" i="66"/>
  <c r="AJ1353" i="66"/>
  <c r="AK1353" i="66"/>
  <c r="AL1353" i="66"/>
  <c r="AM1353" i="66"/>
  <c r="AN1353" i="66"/>
  <c r="AO1353" i="66"/>
  <c r="AP1353" i="66"/>
  <c r="AQ1353" i="66"/>
  <c r="AR1353" i="66"/>
  <c r="AS1353" i="66"/>
  <c r="AT1353" i="66"/>
  <c r="AU1353" i="66"/>
  <c r="AV1353" i="66"/>
  <c r="AW1353" i="66"/>
  <c r="AX1353" i="66"/>
  <c r="AY1353" i="66"/>
  <c r="AZ1353" i="66"/>
  <c r="BA1353" i="66"/>
  <c r="BB1353" i="66"/>
  <c r="BC1353" i="66"/>
  <c r="BD1353" i="66"/>
  <c r="BE1353" i="66"/>
  <c r="BF1353" i="66"/>
  <c r="BG1353" i="66"/>
  <c r="BH1353" i="66"/>
  <c r="BI1353" i="66"/>
  <c r="BJ1353" i="66"/>
  <c r="K1370" i="66" l="1"/>
  <c r="L1370" i="66"/>
  <c r="K1371" i="66"/>
  <c r="L1371" i="66"/>
  <c r="K1372" i="66"/>
  <c r="L1372" i="66"/>
  <c r="K1373" i="66"/>
  <c r="L1373" i="66"/>
  <c r="K1374" i="66"/>
  <c r="L1374" i="66"/>
  <c r="K1375" i="66"/>
  <c r="L1375" i="66"/>
  <c r="K1376" i="66"/>
  <c r="L1376" i="66"/>
  <c r="K1377" i="66"/>
  <c r="L1377" i="66"/>
  <c r="K1378" i="66"/>
  <c r="L1378" i="66"/>
  <c r="K1379" i="66"/>
  <c r="L1379" i="66"/>
  <c r="K1380" i="66"/>
  <c r="L1380" i="66"/>
  <c r="K1381" i="66"/>
  <c r="L1381" i="66"/>
  <c r="K1382" i="66"/>
  <c r="L1382" i="66"/>
  <c r="K1383" i="66"/>
  <c r="L1383" i="66"/>
  <c r="K1384" i="66"/>
  <c r="L1384" i="66"/>
  <c r="K1385" i="66"/>
  <c r="L1385" i="66"/>
  <c r="K1386" i="66"/>
  <c r="L1386" i="66"/>
  <c r="K1387" i="66"/>
  <c r="L1387" i="66"/>
  <c r="K1388" i="66"/>
  <c r="L1388" i="66"/>
  <c r="K1389" i="66"/>
  <c r="L1389" i="66"/>
  <c r="J1371" i="66"/>
  <c r="J1372" i="66"/>
  <c r="J1373" i="66"/>
  <c r="J1374" i="66"/>
  <c r="J1375" i="66"/>
  <c r="J1376" i="66"/>
  <c r="J1377" i="66"/>
  <c r="J1378" i="66"/>
  <c r="J1379" i="66"/>
  <c r="J1380" i="66"/>
  <c r="J1381" i="66"/>
  <c r="J1382" i="66"/>
  <c r="J1383" i="66"/>
  <c r="J1384" i="66"/>
  <c r="J1385" i="66"/>
  <c r="J1386" i="66"/>
  <c r="J1387" i="66"/>
  <c r="J1388" i="66"/>
  <c r="J1389" i="66"/>
  <c r="J1370" i="66"/>
  <c r="F1371" i="66"/>
  <c r="F1372" i="66"/>
  <c r="F1373" i="66"/>
  <c r="F1374" i="66"/>
  <c r="F1375" i="66"/>
  <c r="F1376" i="66"/>
  <c r="F1377" i="66"/>
  <c r="F1378" i="66"/>
  <c r="F1379" i="66"/>
  <c r="F1380" i="66"/>
  <c r="F1381" i="66"/>
  <c r="F1382" i="66"/>
  <c r="F1383" i="66"/>
  <c r="F1384" i="66"/>
  <c r="F1385" i="66"/>
  <c r="F1386" i="66"/>
  <c r="F1387" i="66"/>
  <c r="F1388" i="66"/>
  <c r="F1389" i="66"/>
  <c r="F1370" i="66"/>
  <c r="E1371" i="66"/>
  <c r="E1372" i="66"/>
  <c r="E1373" i="66"/>
  <c r="E1374" i="66"/>
  <c r="E1375" i="66"/>
  <c r="E1376" i="66"/>
  <c r="E1377" i="66"/>
  <c r="E1378" i="66"/>
  <c r="E1379" i="66"/>
  <c r="E1380" i="66"/>
  <c r="E1381" i="66"/>
  <c r="E1382" i="66"/>
  <c r="E1383" i="66"/>
  <c r="E1384" i="66"/>
  <c r="E1385" i="66"/>
  <c r="E1386" i="66"/>
  <c r="E1387" i="66"/>
  <c r="E1388" i="66"/>
  <c r="E1389" i="66"/>
  <c r="E1370" i="66"/>
  <c r="D1371" i="66"/>
  <c r="E1329" i="66" s="1"/>
  <c r="D1372" i="66"/>
  <c r="E1330" i="66" s="1"/>
  <c r="D1373" i="66"/>
  <c r="E1331" i="66" s="1"/>
  <c r="D1374" i="66"/>
  <c r="D1375" i="66"/>
  <c r="D1376" i="66"/>
  <c r="E1334" i="66" s="1"/>
  <c r="D1377" i="66"/>
  <c r="D1378" i="66"/>
  <c r="E1336" i="66" s="1"/>
  <c r="D1379" i="66"/>
  <c r="E1337" i="66" s="1"/>
  <c r="D1380" i="66"/>
  <c r="E1338" i="66" s="1"/>
  <c r="D1381" i="66"/>
  <c r="E1339" i="66" s="1"/>
  <c r="D1382" i="66"/>
  <c r="E1340" i="66" s="1"/>
  <c r="D1383" i="66"/>
  <c r="E1341" i="66" s="1"/>
  <c r="D1384" i="66"/>
  <c r="E1342" i="66" s="1"/>
  <c r="D1385" i="66"/>
  <c r="E1343" i="66" s="1"/>
  <c r="D1386" i="66"/>
  <c r="E1344" i="66" s="1"/>
  <c r="D1387" i="66"/>
  <c r="E1345" i="66" s="1"/>
  <c r="D1388" i="66"/>
  <c r="E1346" i="66" s="1"/>
  <c r="D1389" i="66"/>
  <c r="E1347" i="66" s="1"/>
  <c r="D1370" i="66"/>
  <c r="E1328" i="66" s="1"/>
  <c r="H1389" i="66" l="1"/>
  <c r="I1389" i="66"/>
  <c r="G1389" i="66"/>
  <c r="G1381" i="66"/>
  <c r="I1381" i="66"/>
  <c r="H1381" i="66"/>
  <c r="G1384" i="66"/>
  <c r="H1384" i="66"/>
  <c r="I1384" i="66"/>
  <c r="G1380" i="66"/>
  <c r="H1380" i="66"/>
  <c r="I1380" i="66"/>
  <c r="H1376" i="66"/>
  <c r="I1376" i="66"/>
  <c r="G1376" i="66"/>
  <c r="G1387" i="66"/>
  <c r="H1387" i="66"/>
  <c r="I1387" i="66"/>
  <c r="G1383" i="66"/>
  <c r="H1383" i="66"/>
  <c r="I1383" i="66"/>
  <c r="G1379" i="66"/>
  <c r="H1379" i="66"/>
  <c r="I1379" i="66"/>
  <c r="G1375" i="66"/>
  <c r="H1375" i="66"/>
  <c r="I1375" i="66"/>
  <c r="I1371" i="66"/>
  <c r="G1371" i="66"/>
  <c r="H1371" i="66"/>
  <c r="G1385" i="66"/>
  <c r="I1385" i="66"/>
  <c r="H1385" i="66"/>
  <c r="G1377" i="66"/>
  <c r="H1377" i="66"/>
  <c r="I1377" i="66"/>
  <c r="H1388" i="66"/>
  <c r="I1388" i="66"/>
  <c r="G1388" i="66"/>
  <c r="G1372" i="66"/>
  <c r="H1372" i="66"/>
  <c r="I1372" i="66"/>
  <c r="G1370" i="66"/>
  <c r="I1370" i="66"/>
  <c r="H1370" i="66"/>
  <c r="I1386" i="66"/>
  <c r="G1386" i="66"/>
  <c r="H1386" i="66"/>
  <c r="G1382" i="66"/>
  <c r="H1382" i="66"/>
  <c r="I1382" i="66"/>
  <c r="G1378" i="66"/>
  <c r="H1378" i="66"/>
  <c r="I1378" i="66"/>
  <c r="I1374" i="66"/>
  <c r="G1374" i="66"/>
  <c r="H1374" i="66"/>
  <c r="I1373" i="66"/>
  <c r="G1373" i="66"/>
  <c r="H1373" i="66"/>
  <c r="E1335" i="66"/>
  <c r="E1333" i="66"/>
  <c r="E1332" i="66"/>
  <c r="E2384" i="66"/>
  <c r="E2388" i="66" s="1"/>
  <c r="D2384" i="66"/>
  <c r="D2388" i="66" s="1"/>
  <c r="G2377" i="66"/>
  <c r="F2377" i="66"/>
  <c r="E2377" i="66"/>
  <c r="F101" i="68" s="1"/>
  <c r="D2387" i="66"/>
  <c r="I111" i="65"/>
  <c r="G109" i="68" l="1"/>
  <c r="F2390" i="66"/>
  <c r="G107" i="68" s="1"/>
  <c r="D2390" i="66"/>
  <c r="G91" i="68" s="1"/>
  <c r="D2389" i="66"/>
  <c r="G95" i="68" s="1"/>
  <c r="D2391" i="66"/>
  <c r="E2391" i="66"/>
  <c r="G101" i="68" s="1"/>
  <c r="E2390" i="66"/>
  <c r="G99" i="68" s="1"/>
  <c r="F2389" i="66"/>
  <c r="G111" i="68" s="1"/>
  <c r="E2389" i="66"/>
  <c r="G103" i="68" s="1"/>
  <c r="F2387" i="66"/>
  <c r="F109" i="68"/>
  <c r="G2387" i="66"/>
  <c r="F85" i="68"/>
  <c r="L1159" i="66"/>
  <c r="L1165" i="66"/>
  <c r="I34" i="62"/>
  <c r="J34" i="62"/>
  <c r="I41" i="60"/>
  <c r="K41" i="60"/>
  <c r="J41" i="60"/>
  <c r="M1572" i="66"/>
  <c r="I43" i="62"/>
  <c r="J46" i="62"/>
  <c r="L1179" i="66"/>
  <c r="J42" i="62"/>
  <c r="J36" i="62"/>
  <c r="L1171" i="66"/>
  <c r="I47" i="62"/>
  <c r="I41" i="62"/>
  <c r="I35" i="62"/>
  <c r="L1160" i="66"/>
  <c r="L1161" i="66"/>
  <c r="L1169" i="66"/>
  <c r="J37" i="62"/>
  <c r="J27" i="62"/>
  <c r="J43" i="62"/>
  <c r="L1177" i="66"/>
  <c r="I48" i="62"/>
  <c r="L1173" i="66"/>
  <c r="L1167" i="66"/>
  <c r="I40" i="62"/>
  <c r="J47" i="62"/>
  <c r="J41" i="62"/>
  <c r="J35" i="62"/>
  <c r="I29" i="62"/>
  <c r="I30" i="62"/>
  <c r="I37" i="62"/>
  <c r="I27" i="62"/>
  <c r="L1174" i="66"/>
  <c r="I46" i="62"/>
  <c r="J48" i="62"/>
  <c r="I42" i="62"/>
  <c r="I36" i="62"/>
  <c r="J40" i="62"/>
  <c r="L1178" i="66"/>
  <c r="L1172" i="66"/>
  <c r="L1166" i="66"/>
  <c r="J29" i="62"/>
  <c r="J30" i="62"/>
  <c r="L1163" i="66"/>
  <c r="I31" i="62"/>
  <c r="I28" i="62"/>
  <c r="I45" i="62"/>
  <c r="I39" i="62"/>
  <c r="I33" i="62"/>
  <c r="L1175" i="66"/>
  <c r="L1158" i="66"/>
  <c r="J31" i="62"/>
  <c r="J28" i="62"/>
  <c r="J45" i="62"/>
  <c r="J39" i="62"/>
  <c r="J33" i="62"/>
  <c r="I44" i="62"/>
  <c r="I38" i="62"/>
  <c r="I32" i="62"/>
  <c r="L1162" i="66"/>
  <c r="L1176" i="66"/>
  <c r="L1170" i="66"/>
  <c r="L1164" i="66"/>
  <c r="J44" i="62"/>
  <c r="J38" i="62"/>
  <c r="J32" i="62"/>
  <c r="L1168" i="66"/>
  <c r="D2320" i="66"/>
  <c r="M1375" i="66"/>
  <c r="K42" i="60"/>
  <c r="M1385" i="66"/>
  <c r="O1385" i="66"/>
  <c r="N1370" i="66"/>
  <c r="O1370" i="66"/>
  <c r="N1375" i="66"/>
  <c r="P42" i="60" s="1"/>
  <c r="F2383" i="66"/>
  <c r="D2383" i="66"/>
  <c r="G2383" i="66"/>
  <c r="E2383" i="66"/>
  <c r="E2387" i="66"/>
  <c r="D2400" i="66" l="1"/>
  <c r="G93" i="68"/>
  <c r="D2394" i="66"/>
  <c r="I124" i="60"/>
  <c r="O124" i="60"/>
  <c r="K124" i="60"/>
  <c r="O1570" i="66"/>
  <c r="Q124" i="60" s="1"/>
  <c r="J124" i="60"/>
  <c r="N1570" i="66"/>
  <c r="P124" i="60" s="1"/>
  <c r="J126" i="60"/>
  <c r="N1572" i="66"/>
  <c r="P126" i="60" s="1"/>
  <c r="K123" i="60"/>
  <c r="O1569" i="66"/>
  <c r="J125" i="60"/>
  <c r="N1571" i="66"/>
  <c r="P125" i="60" s="1"/>
  <c r="K125" i="60"/>
  <c r="O1571" i="66"/>
  <c r="Q125" i="60" s="1"/>
  <c r="J123" i="60"/>
  <c r="N1569" i="66"/>
  <c r="I125" i="60"/>
  <c r="M1571" i="66"/>
  <c r="O125" i="60" s="1"/>
  <c r="K126" i="60"/>
  <c r="O1572" i="66"/>
  <c r="Q126" i="60" s="1"/>
  <c r="O1573" i="66"/>
  <c r="Q127" i="60" s="1"/>
  <c r="M1573" i="66"/>
  <c r="O127" i="60" s="1"/>
  <c r="N1573" i="66"/>
  <c r="P127" i="60" s="1"/>
  <c r="H34" i="62"/>
  <c r="H39" i="62"/>
  <c r="N1374" i="66"/>
  <c r="M1374" i="66"/>
  <c r="O1374" i="66"/>
  <c r="I311" i="68"/>
  <c r="I309" i="68"/>
  <c r="P308" i="68"/>
  <c r="P311" i="68"/>
  <c r="P309" i="68"/>
  <c r="I308" i="68"/>
  <c r="I293" i="68"/>
  <c r="I291" i="68"/>
  <c r="P290" i="68"/>
  <c r="P293" i="68"/>
  <c r="P291" i="68"/>
  <c r="I290" i="68"/>
  <c r="I275" i="68"/>
  <c r="I273" i="68"/>
  <c r="P257" i="68"/>
  <c r="P221" i="68"/>
  <c r="P185" i="68"/>
  <c r="P149" i="68"/>
  <c r="P255" i="68"/>
  <c r="P219" i="68"/>
  <c r="P183" i="68"/>
  <c r="P147" i="68"/>
  <c r="P272" i="68"/>
  <c r="P254" i="68"/>
  <c r="P218" i="68"/>
  <c r="P182" i="68"/>
  <c r="P146" i="68"/>
  <c r="P239" i="68"/>
  <c r="P203" i="68"/>
  <c r="P167" i="68"/>
  <c r="P275" i="68"/>
  <c r="P273" i="68"/>
  <c r="I272" i="68"/>
  <c r="P237" i="68"/>
  <c r="P201" i="68"/>
  <c r="P165" i="68"/>
  <c r="P236" i="68"/>
  <c r="P200" i="68"/>
  <c r="P164" i="68"/>
  <c r="I257" i="68"/>
  <c r="I255" i="68"/>
  <c r="I254" i="68"/>
  <c r="I236" i="68"/>
  <c r="I239" i="68"/>
  <c r="I237" i="68"/>
  <c r="I221" i="68"/>
  <c r="I219" i="68"/>
  <c r="I218" i="68"/>
  <c r="I200" i="68"/>
  <c r="I203" i="68"/>
  <c r="I201" i="68"/>
  <c r="I182" i="68"/>
  <c r="I183" i="68"/>
  <c r="I185" i="68"/>
  <c r="I167" i="68"/>
  <c r="I165" i="68"/>
  <c r="I164" i="68"/>
  <c r="I146" i="68"/>
  <c r="P128" i="68"/>
  <c r="I131" i="68"/>
  <c r="I149" i="68"/>
  <c r="I147" i="68"/>
  <c r="P131" i="68"/>
  <c r="P129" i="68"/>
  <c r="I129" i="68"/>
  <c r="I128" i="68"/>
  <c r="I126" i="60"/>
  <c r="H37" i="62"/>
  <c r="N37" i="62"/>
  <c r="H28" i="62"/>
  <c r="H35" i="62"/>
  <c r="H42" i="62"/>
  <c r="H38" i="62"/>
  <c r="N38" i="62"/>
  <c r="H40" i="62"/>
  <c r="H36" i="62"/>
  <c r="H41" i="62"/>
  <c r="N41" i="62"/>
  <c r="H30" i="62"/>
  <c r="H33" i="62"/>
  <c r="H47" i="62"/>
  <c r="N47" i="62"/>
  <c r="H43" i="62"/>
  <c r="H46" i="62"/>
  <c r="H45" i="62"/>
  <c r="N45" i="62"/>
  <c r="H44" i="62"/>
  <c r="H48" i="62"/>
  <c r="H31" i="62"/>
  <c r="N31" i="62"/>
  <c r="H32" i="62"/>
  <c r="I229" i="60"/>
  <c r="M1815" i="66"/>
  <c r="K229" i="60"/>
  <c r="O1815" i="66"/>
  <c r="Q229" i="60" s="1"/>
  <c r="J229" i="60"/>
  <c r="N1815" i="66"/>
  <c r="P229" i="60" s="1"/>
  <c r="N1814" i="66"/>
  <c r="J228" i="60"/>
  <c r="O1814" i="66"/>
  <c r="K228" i="60"/>
  <c r="O1816" i="66"/>
  <c r="Q230" i="60" s="1"/>
  <c r="K230" i="60"/>
  <c r="M1814" i="66"/>
  <c r="I228" i="60"/>
  <c r="N1816" i="66"/>
  <c r="P230" i="60" s="1"/>
  <c r="J230" i="60"/>
  <c r="M1816" i="66"/>
  <c r="O230" i="60" s="1"/>
  <c r="I230" i="60"/>
  <c r="N1812" i="66"/>
  <c r="J226" i="60"/>
  <c r="O1812" i="66"/>
  <c r="K226" i="60"/>
  <c r="M1812" i="66"/>
  <c r="N1813" i="66"/>
  <c r="J227" i="60"/>
  <c r="O1813" i="66"/>
  <c r="K227" i="60"/>
  <c r="M1813" i="66"/>
  <c r="I227" i="60"/>
  <c r="H29" i="62"/>
  <c r="N1177" i="66"/>
  <c r="P46" i="62" s="1"/>
  <c r="N39" i="62"/>
  <c r="N1171" i="66"/>
  <c r="P40" i="62" s="1"/>
  <c r="M1169" i="66"/>
  <c r="O38" i="62" s="1"/>
  <c r="M1174" i="66"/>
  <c r="O43" i="62" s="1"/>
  <c r="N1164" i="66"/>
  <c r="P33" i="62" s="1"/>
  <c r="N1159" i="66"/>
  <c r="P28" i="62" s="1"/>
  <c r="M1172" i="66"/>
  <c r="O41" i="62" s="1"/>
  <c r="M1178" i="66"/>
  <c r="O47" i="62" s="1"/>
  <c r="M1168" i="66"/>
  <c r="O37" i="62" s="1"/>
  <c r="N1169" i="66"/>
  <c r="P38" i="62" s="1"/>
  <c r="N27" i="62"/>
  <c r="H27" i="62"/>
  <c r="M1176" i="66"/>
  <c r="O45" i="62" s="1"/>
  <c r="N46" i="62"/>
  <c r="M1161" i="66"/>
  <c r="O30" i="62" s="1"/>
  <c r="M1162" i="66"/>
  <c r="O31" i="62" s="1"/>
  <c r="M1163" i="66"/>
  <c r="O32" i="62" s="1"/>
  <c r="M1170" i="66"/>
  <c r="O39" i="62" s="1"/>
  <c r="M1159" i="66"/>
  <c r="O28" i="62" s="1"/>
  <c r="N1162" i="66"/>
  <c r="P31" i="62" s="1"/>
  <c r="N1161" i="66"/>
  <c r="P30" i="62" s="1"/>
  <c r="M1167" i="66"/>
  <c r="O36" i="62" s="1"/>
  <c r="N1178" i="66"/>
  <c r="P47" i="62" s="1"/>
  <c r="N48" i="62"/>
  <c r="M1177" i="66"/>
  <c r="O46" i="62" s="1"/>
  <c r="N1176" i="66"/>
  <c r="P45" i="62" s="1"/>
  <c r="N40" i="62"/>
  <c r="M1164" i="66"/>
  <c r="O33" i="62" s="1"/>
  <c r="N28" i="62"/>
  <c r="N1174" i="66"/>
  <c r="P43" i="62" s="1"/>
  <c r="N1167" i="66"/>
  <c r="P36" i="62" s="1"/>
  <c r="M1173" i="66"/>
  <c r="O42" i="62" s="1"/>
  <c r="N1170" i="66"/>
  <c r="P39" i="62" s="1"/>
  <c r="N1163" i="66"/>
  <c r="P32" i="62" s="1"/>
  <c r="N1158" i="66"/>
  <c r="P27" i="62" s="1"/>
  <c r="N1173" i="66"/>
  <c r="P42" i="62" s="1"/>
  <c r="M1179" i="66"/>
  <c r="O48" i="62" s="1"/>
  <c r="M1158" i="66"/>
  <c r="O27" i="62" s="1"/>
  <c r="N34" i="62"/>
  <c r="N30" i="62"/>
  <c r="N32" i="62"/>
  <c r="N1175" i="66"/>
  <c r="P44" i="62" s="1"/>
  <c r="N43" i="62"/>
  <c r="N1165" i="66"/>
  <c r="P34" i="62" s="1"/>
  <c r="M1171" i="66"/>
  <c r="O40" i="62" s="1"/>
  <c r="N1179" i="66"/>
  <c r="P48" i="62" s="1"/>
  <c r="N44" i="62"/>
  <c r="N36" i="62"/>
  <c r="M1165" i="66"/>
  <c r="N1172" i="66"/>
  <c r="P41" i="62" s="1"/>
  <c r="M1175" i="66"/>
  <c r="O44" i="62" s="1"/>
  <c r="N1168" i="66"/>
  <c r="P37" i="62" s="1"/>
  <c r="N33" i="62"/>
  <c r="N1166" i="66"/>
  <c r="P35" i="62" s="1"/>
  <c r="M1166" i="66"/>
  <c r="O35" i="62" s="1"/>
  <c r="M1160" i="66"/>
  <c r="O29" i="62" s="1"/>
  <c r="N1160" i="66"/>
  <c r="P29" i="62" s="1"/>
  <c r="N29" i="62"/>
  <c r="M60" i="27"/>
  <c r="I123" i="60"/>
  <c r="O1375" i="66"/>
  <c r="Q42" i="60" s="1"/>
  <c r="J42" i="60"/>
  <c r="I42" i="60"/>
  <c r="K37" i="60"/>
  <c r="Q37" i="60"/>
  <c r="J55" i="60"/>
  <c r="N1388" i="66"/>
  <c r="P55" i="60" s="1"/>
  <c r="I39" i="60"/>
  <c r="M1372" i="66"/>
  <c r="J53" i="60"/>
  <c r="N1386" i="66"/>
  <c r="P53" i="60" s="1"/>
  <c r="J38" i="60"/>
  <c r="N1371" i="66"/>
  <c r="P38" i="60" s="1"/>
  <c r="K56" i="60"/>
  <c r="O1389" i="66"/>
  <c r="Q56" i="60" s="1"/>
  <c r="O1377" i="66"/>
  <c r="K44" i="60"/>
  <c r="N1377" i="66"/>
  <c r="P44" i="60" s="1"/>
  <c r="J44" i="60"/>
  <c r="I52" i="60"/>
  <c r="M1384" i="66"/>
  <c r="I51" i="60"/>
  <c r="O1378" i="66"/>
  <c r="Q45" i="60" s="1"/>
  <c r="K45" i="60"/>
  <c r="I53" i="60"/>
  <c r="M1386" i="66"/>
  <c r="N1384" i="66"/>
  <c r="P51" i="60" s="1"/>
  <c r="J51" i="60"/>
  <c r="P37" i="60"/>
  <c r="J37" i="60"/>
  <c r="K54" i="60"/>
  <c r="O1387" i="66"/>
  <c r="Q54" i="60" s="1"/>
  <c r="O1373" i="66"/>
  <c r="Q40" i="60" s="1"/>
  <c r="K40" i="60"/>
  <c r="N1373" i="66"/>
  <c r="P40" i="60" s="1"/>
  <c r="J40" i="60"/>
  <c r="M1383" i="66"/>
  <c r="I50" i="60"/>
  <c r="J52" i="60"/>
  <c r="N1385" i="66"/>
  <c r="P52" i="60" s="1"/>
  <c r="O1376" i="66"/>
  <c r="Q43" i="60" s="1"/>
  <c r="K43" i="60"/>
  <c r="M1370" i="66"/>
  <c r="P1370" i="66" s="1"/>
  <c r="I37" i="60"/>
  <c r="N1387" i="66"/>
  <c r="P54" i="60" s="1"/>
  <c r="J54" i="60"/>
  <c r="J49" i="60"/>
  <c r="N1382" i="66"/>
  <c r="I47" i="60"/>
  <c r="M1380" i="66"/>
  <c r="K52" i="60"/>
  <c r="Q52" i="60"/>
  <c r="I49" i="60"/>
  <c r="M1382" i="66"/>
  <c r="I55" i="60"/>
  <c r="M1388" i="66"/>
  <c r="M1381" i="66"/>
  <c r="I48" i="60"/>
  <c r="O1388" i="66"/>
  <c r="Q55" i="60" s="1"/>
  <c r="K55" i="60"/>
  <c r="O1371" i="66"/>
  <c r="Q38" i="60" s="1"/>
  <c r="K38" i="60"/>
  <c r="N1380" i="66"/>
  <c r="P47" i="60" s="1"/>
  <c r="J47" i="60"/>
  <c r="I45" i="60"/>
  <c r="M1378" i="66"/>
  <c r="K50" i="60"/>
  <c r="O1383" i="66"/>
  <c r="Q50" i="60" s="1"/>
  <c r="N1383" i="66"/>
  <c r="P50" i="60" s="1"/>
  <c r="J50" i="60"/>
  <c r="J56" i="60"/>
  <c r="N1389" i="66"/>
  <c r="P56" i="60" s="1"/>
  <c r="M1379" i="66"/>
  <c r="I46" i="60"/>
  <c r="O1384" i="66"/>
  <c r="Q51" i="60" s="1"/>
  <c r="K51" i="60"/>
  <c r="N1372" i="66"/>
  <c r="J39" i="60"/>
  <c r="J45" i="60"/>
  <c r="N1378" i="66"/>
  <c r="P45" i="60" s="1"/>
  <c r="I43" i="60"/>
  <c r="M1376" i="66"/>
  <c r="K48" i="60"/>
  <c r="O1381" i="66"/>
  <c r="Q48" i="60" s="1"/>
  <c r="N1381" i="66"/>
  <c r="P48" i="60" s="1"/>
  <c r="J48" i="60"/>
  <c r="I56" i="60"/>
  <c r="M1389" i="66"/>
  <c r="M1377" i="66"/>
  <c r="I44" i="60"/>
  <c r="O1382" i="66"/>
  <c r="Q49" i="60" s="1"/>
  <c r="K49" i="60"/>
  <c r="O1386" i="66"/>
  <c r="Q53" i="60" s="1"/>
  <c r="K53" i="60"/>
  <c r="J43" i="60"/>
  <c r="N1376" i="66"/>
  <c r="P43" i="60" s="1"/>
  <c r="M1371" i="66"/>
  <c r="I38" i="60"/>
  <c r="K46" i="60"/>
  <c r="O1379" i="66"/>
  <c r="Q46" i="60" s="1"/>
  <c r="J46" i="60"/>
  <c r="N1379" i="66"/>
  <c r="P46" i="60" s="1"/>
  <c r="M1387" i="66"/>
  <c r="I54" i="60"/>
  <c r="I40" i="60"/>
  <c r="M1373" i="66"/>
  <c r="O1380" i="66"/>
  <c r="Q47" i="60" s="1"/>
  <c r="K47" i="60"/>
  <c r="O1372" i="66"/>
  <c r="Q39" i="60" s="1"/>
  <c r="K39" i="60"/>
  <c r="O42" i="60"/>
  <c r="M1817" i="66" l="1"/>
  <c r="N1817" i="66"/>
  <c r="O1817" i="66"/>
  <c r="Q228" i="60"/>
  <c r="F1784" i="66"/>
  <c r="G2346" i="66" s="1"/>
  <c r="H2362" i="66" s="1"/>
  <c r="J30" i="68" s="1"/>
  <c r="O228" i="60"/>
  <c r="D1784" i="66"/>
  <c r="E2346" i="66" s="1"/>
  <c r="F2362" i="66" s="1"/>
  <c r="H30" i="68" s="1"/>
  <c r="P228" i="60"/>
  <c r="E1784" i="66"/>
  <c r="F2346" i="66" s="1"/>
  <c r="G2362" i="66" s="1"/>
  <c r="I30" i="68" s="1"/>
  <c r="Q227" i="60"/>
  <c r="F1783" i="66"/>
  <c r="G2345" i="66" s="1"/>
  <c r="H2361" i="66" s="1"/>
  <c r="J29" i="68" s="1"/>
  <c r="P227" i="60"/>
  <c r="E1783" i="66"/>
  <c r="F2345" i="66" s="1"/>
  <c r="G2361" i="66" s="1"/>
  <c r="I29" i="68" s="1"/>
  <c r="O227" i="60"/>
  <c r="D1783" i="66"/>
  <c r="E2345" i="66" s="1"/>
  <c r="F2361" i="66" s="1"/>
  <c r="H29" i="68" s="1"/>
  <c r="Q226" i="60"/>
  <c r="F1782" i="66"/>
  <c r="O226" i="60"/>
  <c r="D1782" i="66"/>
  <c r="P226" i="60"/>
  <c r="E1782" i="66"/>
  <c r="N1580" i="66"/>
  <c r="E1489" i="66" s="1"/>
  <c r="F2340" i="66" s="1"/>
  <c r="O1580" i="66"/>
  <c r="M1580" i="66"/>
  <c r="D1489" i="66" s="1"/>
  <c r="E2340" i="66" s="1"/>
  <c r="P1569" i="66"/>
  <c r="L1180" i="66"/>
  <c r="D1090" i="66" s="1"/>
  <c r="E2336" i="66" s="1"/>
  <c r="F2357" i="66" s="1"/>
  <c r="P1374" i="66"/>
  <c r="P1814" i="66"/>
  <c r="O126" i="60"/>
  <c r="P1572" i="66"/>
  <c r="O229" i="60"/>
  <c r="P1815" i="66"/>
  <c r="P1816" i="66"/>
  <c r="P1813" i="66"/>
  <c r="P1812" i="66"/>
  <c r="N35" i="62"/>
  <c r="O1166" i="66"/>
  <c r="Q35" i="62" s="1"/>
  <c r="O34" i="62"/>
  <c r="O1165" i="66"/>
  <c r="Q34" i="62" s="1"/>
  <c r="O1159" i="66"/>
  <c r="Q28" i="62" s="1"/>
  <c r="O1176" i="66"/>
  <c r="Q45" i="62" s="1"/>
  <c r="O1158" i="66"/>
  <c r="O1163" i="66"/>
  <c r="Q32" i="62" s="1"/>
  <c r="O1169" i="66"/>
  <c r="Q38" i="62" s="1"/>
  <c r="O1162" i="66"/>
  <c r="Q31" i="62" s="1"/>
  <c r="O1170" i="66"/>
  <c r="Q39" i="62" s="1"/>
  <c r="O1171" i="66"/>
  <c r="Q40" i="62" s="1"/>
  <c r="O1164" i="66"/>
  <c r="Q33" i="62" s="1"/>
  <c r="O1178" i="66"/>
  <c r="Q47" i="62" s="1"/>
  <c r="O1175" i="66"/>
  <c r="Q44" i="62" s="1"/>
  <c r="O1173" i="66"/>
  <c r="Q42" i="62" s="1"/>
  <c r="N42" i="62"/>
  <c r="O1161" i="66"/>
  <c r="Q30" i="62" s="1"/>
  <c r="O1168" i="66"/>
  <c r="Q37" i="62" s="1"/>
  <c r="O1167" i="66"/>
  <c r="Q36" i="62" s="1"/>
  <c r="O1172" i="66"/>
  <c r="Q41" i="62" s="1"/>
  <c r="O1179" i="66"/>
  <c r="O1177" i="66"/>
  <c r="Q46" i="62" s="1"/>
  <c r="O1174" i="66"/>
  <c r="Q43" i="62" s="1"/>
  <c r="N1180" i="66"/>
  <c r="F1090" i="66" s="1"/>
  <c r="G2336" i="66" s="1"/>
  <c r="H2357" i="66" s="1"/>
  <c r="J25" i="68" s="1"/>
  <c r="M1180" i="66"/>
  <c r="E1090" i="66" s="1"/>
  <c r="F2336" i="66" s="1"/>
  <c r="G2357" i="66" s="1"/>
  <c r="O1160" i="66"/>
  <c r="Q29" i="62" s="1"/>
  <c r="O123" i="60"/>
  <c r="P123" i="60"/>
  <c r="Q123" i="60"/>
  <c r="P1385" i="66"/>
  <c r="R52" i="60" s="1"/>
  <c r="P1375" i="66"/>
  <c r="R42" i="60" s="1"/>
  <c r="P1571" i="66"/>
  <c r="P1570" i="66"/>
  <c r="P1573" i="66"/>
  <c r="P1371" i="66"/>
  <c r="R38" i="60" s="1"/>
  <c r="O46" i="60"/>
  <c r="P1379" i="66"/>
  <c r="R37" i="60"/>
  <c r="O37" i="60"/>
  <c r="O52" i="60"/>
  <c r="P1378" i="66"/>
  <c r="R45" i="60" s="1"/>
  <c r="O45" i="60"/>
  <c r="O49" i="60"/>
  <c r="P1382" i="66"/>
  <c r="R49" i="60" s="1"/>
  <c r="P49" i="60"/>
  <c r="P1377" i="66"/>
  <c r="R44" i="60" s="1"/>
  <c r="O44" i="60"/>
  <c r="P39" i="60"/>
  <c r="O40" i="60"/>
  <c r="P1373" i="66"/>
  <c r="R40" i="60" s="1"/>
  <c r="O56" i="60"/>
  <c r="P1389" i="66"/>
  <c r="P1376" i="66"/>
  <c r="R43" i="60" s="1"/>
  <c r="O43" i="60"/>
  <c r="O48" i="60"/>
  <c r="P1381" i="66"/>
  <c r="R48" i="60" s="1"/>
  <c r="P1384" i="66"/>
  <c r="R51" i="60" s="1"/>
  <c r="O51" i="60"/>
  <c r="Q44" i="60"/>
  <c r="P1388" i="66"/>
  <c r="R55" i="60" s="1"/>
  <c r="O55" i="60"/>
  <c r="O47" i="60"/>
  <c r="P1380" i="66"/>
  <c r="R47" i="60" s="1"/>
  <c r="O53" i="60"/>
  <c r="P1386" i="66"/>
  <c r="R53" i="60" s="1"/>
  <c r="O39" i="60"/>
  <c r="P1372" i="66"/>
  <c r="R39" i="60" s="1"/>
  <c r="O54" i="60"/>
  <c r="P1387" i="66"/>
  <c r="R54" i="60" s="1"/>
  <c r="P1383" i="66"/>
  <c r="R50" i="60" s="1"/>
  <c r="O50" i="60"/>
  <c r="O38" i="60"/>
  <c r="M1390" i="66"/>
  <c r="D1268" i="66" s="1"/>
  <c r="E2338" i="66" s="1"/>
  <c r="O41" i="60"/>
  <c r="Q41" i="60"/>
  <c r="O1390" i="66"/>
  <c r="F1268" i="66" s="1"/>
  <c r="P41" i="60"/>
  <c r="N1390" i="66"/>
  <c r="E1268" i="66" s="1"/>
  <c r="H25" i="68" l="1"/>
  <c r="I25" i="68"/>
  <c r="D1785" i="66"/>
  <c r="E2344" i="66"/>
  <c r="F2360" i="66" s="1"/>
  <c r="H28" i="68" s="1"/>
  <c r="E1785" i="66"/>
  <c r="F2344" i="66"/>
  <c r="G2360" i="66" s="1"/>
  <c r="I28" i="68" s="1"/>
  <c r="F1785" i="66"/>
  <c r="G2344" i="66"/>
  <c r="H2360" i="66" s="1"/>
  <c r="J28" i="68" s="1"/>
  <c r="G1782" i="66"/>
  <c r="H2344" i="66" s="1"/>
  <c r="I2360" i="66" s="1"/>
  <c r="K28" i="68" s="1"/>
  <c r="R228" i="60"/>
  <c r="G1784" i="66"/>
  <c r="H2346" i="66" s="1"/>
  <c r="I2362" i="66" s="1"/>
  <c r="K30" i="68" s="1"/>
  <c r="R227" i="60"/>
  <c r="G1783" i="66"/>
  <c r="H2345" i="66" s="1"/>
  <c r="I2361" i="66" s="1"/>
  <c r="K29" i="68" s="1"/>
  <c r="O57" i="60"/>
  <c r="G2338" i="66"/>
  <c r="H2358" i="66" s="1"/>
  <c r="J26" i="68" s="1"/>
  <c r="F2338" i="66"/>
  <c r="G2358" i="66" s="1"/>
  <c r="I26" i="68" s="1"/>
  <c r="R127" i="60"/>
  <c r="R229" i="60"/>
  <c r="O134" i="60"/>
  <c r="P1580" i="66"/>
  <c r="G1489" i="66" s="1"/>
  <c r="H2340" i="66" s="1"/>
  <c r="P134" i="60"/>
  <c r="Q134" i="60"/>
  <c r="F1489" i="66"/>
  <c r="R230" i="60"/>
  <c r="R125" i="60"/>
  <c r="R126" i="60"/>
  <c r="P1817" i="66"/>
  <c r="R124" i="60"/>
  <c r="R226" i="60"/>
  <c r="Q48" i="62"/>
  <c r="R46" i="60"/>
  <c r="R56" i="60"/>
  <c r="Q27" i="62"/>
  <c r="O49" i="62"/>
  <c r="P49" i="62"/>
  <c r="N49" i="62"/>
  <c r="O1180" i="66"/>
  <c r="R123" i="60"/>
  <c r="R41" i="60"/>
  <c r="P1390" i="66"/>
  <c r="G1268" i="66" s="1"/>
  <c r="H2338" i="66" s="1"/>
  <c r="G1785" i="66" l="1"/>
  <c r="R57" i="60"/>
  <c r="G2340" i="66"/>
  <c r="R134" i="60"/>
  <c r="G1269" i="66"/>
  <c r="G1091" i="66"/>
  <c r="G1090" i="66"/>
  <c r="Q49" i="62"/>
  <c r="G1490" i="66"/>
  <c r="H2336" i="66" l="1"/>
  <c r="I2357" i="66" s="1"/>
  <c r="K25" i="68" s="1"/>
  <c r="I2336" i="66" l="1"/>
  <c r="P57" i="60" l="1"/>
  <c r="Q57" i="60"/>
  <c r="P66" i="56" l="1"/>
  <c r="O66" i="56"/>
  <c r="N66" i="56"/>
  <c r="M66" i="56"/>
  <c r="L66" i="56"/>
  <c r="K66" i="56"/>
  <c r="J66" i="56"/>
  <c r="I66" i="56"/>
  <c r="H66" i="56"/>
  <c r="G66" i="56"/>
  <c r="F66" i="56"/>
  <c r="Y5" i="52" l="1"/>
  <c r="Y6" i="52"/>
  <c r="H21" i="52"/>
  <c r="H28" i="52" s="1"/>
  <c r="K32" i="52"/>
  <c r="M32" i="52" l="1"/>
  <c r="K31" i="52"/>
  <c r="I1981" i="66" l="1"/>
  <c r="F1943" i="66" s="1"/>
  <c r="K31" i="64"/>
  <c r="N44" i="27"/>
  <c r="G2349" i="66" l="1"/>
  <c r="H2364" i="66" s="1"/>
  <c r="J32" i="68" s="1"/>
  <c r="L27" i="64"/>
  <c r="L21" i="64" l="1"/>
  <c r="L28" i="64"/>
  <c r="L20" i="64"/>
  <c r="L19" i="64"/>
  <c r="L24" i="64"/>
  <c r="L17" i="64"/>
  <c r="H1981" i="66"/>
  <c r="E1943" i="66" s="1"/>
  <c r="L29" i="64"/>
  <c r="L23" i="64"/>
  <c r="L25" i="64"/>
  <c r="L26" i="64"/>
  <c r="F2349" i="66" l="1"/>
  <c r="G2364" i="66" s="1"/>
  <c r="I32" i="68" s="1"/>
  <c r="L18" i="64"/>
  <c r="L30" i="64"/>
  <c r="L31" i="64" l="1"/>
  <c r="I1938" i="66" l="1"/>
  <c r="G1908" i="66" s="1"/>
  <c r="H2348" i="66" s="1"/>
  <c r="I2363" i="66" s="1"/>
  <c r="K31" i="68" s="1"/>
  <c r="I2347" i="66" l="1"/>
  <c r="M61" i="27"/>
  <c r="M67" i="27" s="1"/>
  <c r="I1158" i="66" l="1"/>
  <c r="I31" i="64" l="1"/>
  <c r="J31" i="64" l="1"/>
  <c r="G1981" i="66" l="1"/>
  <c r="D1943" i="66" s="1"/>
  <c r="E2349" i="66" s="1"/>
  <c r="F2364" i="66" s="1"/>
  <c r="H32" i="68" s="1"/>
  <c r="J1981" i="66"/>
  <c r="G1943" i="66" s="1"/>
  <c r="H2349" i="66" s="1"/>
  <c r="I2364" i="66" s="1"/>
  <c r="K32" i="68" s="1"/>
  <c r="I2349" i="66" l="1"/>
  <c r="G1944" i="66"/>
  <c r="R1640" i="66" l="1"/>
  <c r="Q1640" i="66"/>
  <c r="S153" i="60" s="1"/>
  <c r="R1650" i="66" l="1"/>
  <c r="F1585" i="66" s="1"/>
  <c r="G2341" i="66" s="1"/>
  <c r="T153" i="60"/>
  <c r="Q1650" i="66"/>
  <c r="E1585" i="66" s="1"/>
  <c r="F2341" i="66" s="1"/>
  <c r="S1640" i="66"/>
  <c r="U1640" i="66"/>
  <c r="P1650" i="66"/>
  <c r="D1585" i="66" s="1"/>
  <c r="E2341" i="66" s="1"/>
  <c r="F2359" i="66" s="1"/>
  <c r="G2359" i="66" l="1"/>
  <c r="H27" i="68"/>
  <c r="H2359" i="66"/>
  <c r="J27" i="68" s="1"/>
  <c r="S1650" i="66"/>
  <c r="U153" i="60"/>
  <c r="E117" i="68"/>
  <c r="I27" i="68" l="1"/>
  <c r="G2365" i="66"/>
  <c r="I33" i="68" s="1"/>
  <c r="G1585" i="66"/>
  <c r="H2341" i="66" s="1"/>
  <c r="U163" i="60"/>
  <c r="L117" i="68"/>
  <c r="O129" i="68" s="1"/>
  <c r="H123" i="68"/>
  <c r="H130" i="68"/>
  <c r="H120" i="68"/>
  <c r="H124" i="68"/>
  <c r="H121" i="68"/>
  <c r="H122" i="68"/>
  <c r="H119" i="68"/>
  <c r="H128" i="68"/>
  <c r="H129" i="68"/>
  <c r="H125" i="68"/>
  <c r="I16" i="68" l="1"/>
  <c r="I19" i="68" s="1"/>
  <c r="G2373" i="66"/>
  <c r="I40" i="68" s="1"/>
  <c r="I2359" i="66"/>
  <c r="K27" i="68" s="1"/>
  <c r="O121" i="68"/>
  <c r="O124" i="68"/>
  <c r="O120" i="68"/>
  <c r="O128" i="68"/>
  <c r="O125" i="68"/>
  <c r="O122" i="68"/>
  <c r="O130" i="68"/>
  <c r="O119" i="68"/>
  <c r="O123" i="68"/>
  <c r="H126" i="68"/>
  <c r="H131" i="68"/>
  <c r="E135" i="68"/>
  <c r="L135" i="68" l="1"/>
  <c r="O142" i="68" s="1"/>
  <c r="O131" i="68"/>
  <c r="O126" i="68"/>
  <c r="H133" i="68"/>
  <c r="H141" i="68"/>
  <c r="H137" i="68"/>
  <c r="H139" i="68"/>
  <c r="H138" i="68"/>
  <c r="H148" i="68"/>
  <c r="H143" i="68"/>
  <c r="H142" i="68"/>
  <c r="H140" i="68"/>
  <c r="H146" i="68"/>
  <c r="H147" i="68"/>
  <c r="O137" i="68" l="1"/>
  <c r="O141" i="68"/>
  <c r="O140" i="68"/>
  <c r="O139" i="68"/>
  <c r="O148" i="68"/>
  <c r="O143" i="68"/>
  <c r="O147" i="68"/>
  <c r="O138" i="68"/>
  <c r="O146" i="68"/>
  <c r="O133" i="68"/>
  <c r="E153" i="68"/>
  <c r="H149" i="68"/>
  <c r="H144" i="68"/>
  <c r="O144" i="68" l="1"/>
  <c r="O149" i="68"/>
  <c r="L153" i="68"/>
  <c r="O156" i="68" s="1"/>
  <c r="H151" i="68"/>
  <c r="H159" i="68"/>
  <c r="H156" i="68"/>
  <c r="E154" i="68"/>
  <c r="H166" i="68"/>
  <c r="H155" i="68"/>
  <c r="H160" i="68"/>
  <c r="H158" i="68"/>
  <c r="H157" i="68"/>
  <c r="H164" i="68"/>
  <c r="H165" i="68"/>
  <c r="H161" i="68"/>
  <c r="O151" i="68" l="1"/>
  <c r="O165" i="68"/>
  <c r="O155" i="68"/>
  <c r="O166" i="68"/>
  <c r="O158" i="68"/>
  <c r="O160" i="68"/>
  <c r="O157" i="68"/>
  <c r="O159" i="68"/>
  <c r="E171" i="68"/>
  <c r="H179" i="68" s="1"/>
  <c r="O161" i="68"/>
  <c r="O164" i="68"/>
  <c r="H167" i="68"/>
  <c r="H162" i="68"/>
  <c r="O167" i="68" l="1"/>
  <c r="H173" i="68"/>
  <c r="O162" i="68"/>
  <c r="H182" i="68"/>
  <c r="H183" i="68"/>
  <c r="H184" i="68"/>
  <c r="H177" i="68"/>
  <c r="H174" i="68"/>
  <c r="H175" i="68"/>
  <c r="L171" i="68"/>
  <c r="O173" i="68" s="1"/>
  <c r="H178" i="68"/>
  <c r="H176" i="68"/>
  <c r="H169" i="68"/>
  <c r="O169" i="68" l="1"/>
  <c r="O174" i="68"/>
  <c r="E189" i="68"/>
  <c r="H191" i="68" s="1"/>
  <c r="H185" i="68"/>
  <c r="H180" i="68"/>
  <c r="O184" i="68"/>
  <c r="O182" i="68"/>
  <c r="O178" i="68"/>
  <c r="O177" i="68"/>
  <c r="O175" i="68"/>
  <c r="O183" i="68"/>
  <c r="O179" i="68"/>
  <c r="O176" i="68"/>
  <c r="H200" i="68" l="1"/>
  <c r="H193" i="68"/>
  <c r="H201" i="68"/>
  <c r="H194" i="68"/>
  <c r="H195" i="68"/>
  <c r="L189" i="68"/>
  <c r="O192" i="68" s="1"/>
  <c r="H196" i="68"/>
  <c r="H202" i="68"/>
  <c r="H192" i="68"/>
  <c r="H197" i="68"/>
  <c r="H187" i="68"/>
  <c r="O185" i="68"/>
  <c r="O180" i="68"/>
  <c r="E207" i="68"/>
  <c r="O197" i="68" l="1"/>
  <c r="O201" i="68"/>
  <c r="O202" i="68"/>
  <c r="O195" i="68"/>
  <c r="O200" i="68"/>
  <c r="O191" i="68"/>
  <c r="O194" i="68"/>
  <c r="O193" i="68"/>
  <c r="O196" i="68"/>
  <c r="H203" i="68"/>
  <c r="H198" i="68"/>
  <c r="O187" i="68"/>
  <c r="L207" i="68"/>
  <c r="H213" i="68"/>
  <c r="H215" i="68"/>
  <c r="H210" i="68"/>
  <c r="H219" i="68"/>
  <c r="H214" i="68"/>
  <c r="H212" i="68"/>
  <c r="H220" i="68"/>
  <c r="H211" i="68"/>
  <c r="H218" i="68"/>
  <c r="H209" i="68"/>
  <c r="O203" i="68" l="1"/>
  <c r="O198" i="68"/>
  <c r="H205" i="68"/>
  <c r="O213" i="68"/>
  <c r="O211" i="68"/>
  <c r="O215" i="68"/>
  <c r="O210" i="68"/>
  <c r="O209" i="68"/>
  <c r="O220" i="68"/>
  <c r="O212" i="68"/>
  <c r="O214" i="68"/>
  <c r="O219" i="68"/>
  <c r="O218" i="68"/>
  <c r="E225" i="68"/>
  <c r="H216" i="68"/>
  <c r="H221" i="68"/>
  <c r="O205" i="68" l="1"/>
  <c r="L225" i="68"/>
  <c r="H223" i="68"/>
  <c r="H231" i="68"/>
  <c r="H228" i="68"/>
  <c r="H232" i="68"/>
  <c r="H230" i="68"/>
  <c r="H233" i="68"/>
  <c r="H229" i="68"/>
  <c r="H227" i="68"/>
  <c r="H237" i="68"/>
  <c r="H238" i="68"/>
  <c r="H236" i="68"/>
  <c r="O216" i="68"/>
  <c r="O221" i="68"/>
  <c r="H234" i="68" l="1"/>
  <c r="O223" i="68"/>
  <c r="H239" i="68"/>
  <c r="E243" i="68"/>
  <c r="O231" i="68"/>
  <c r="O228" i="68"/>
  <c r="O227" i="68"/>
  <c r="O232" i="68"/>
  <c r="O230" i="68"/>
  <c r="O233" i="68"/>
  <c r="O229" i="68"/>
  <c r="O238" i="68"/>
  <c r="O237" i="68"/>
  <c r="O236" i="68"/>
  <c r="H241" i="68" l="1"/>
  <c r="O234" i="68"/>
  <c r="L243" i="68"/>
  <c r="O239" i="68"/>
  <c r="H249" i="68"/>
  <c r="H246" i="68"/>
  <c r="H245" i="68"/>
  <c r="H256" i="68"/>
  <c r="H251" i="68"/>
  <c r="H248" i="68"/>
  <c r="H247" i="68"/>
  <c r="H250" i="68"/>
  <c r="H254" i="68"/>
  <c r="H255" i="68"/>
  <c r="O241" i="68" l="1"/>
  <c r="H252" i="68"/>
  <c r="E261" i="68"/>
  <c r="O250" i="68"/>
  <c r="O246" i="68"/>
  <c r="O251" i="68"/>
  <c r="O249" i="68"/>
  <c r="O256" i="68"/>
  <c r="O248" i="68"/>
  <c r="O247" i="68"/>
  <c r="O245" i="68"/>
  <c r="O254" i="68"/>
  <c r="O255" i="68"/>
  <c r="H257" i="68"/>
  <c r="H259" i="68" l="1"/>
  <c r="L261" i="68"/>
  <c r="H267" i="68"/>
  <c r="H265" i="68"/>
  <c r="H269" i="68"/>
  <c r="H264" i="68"/>
  <c r="H273" i="68"/>
  <c r="H268" i="68"/>
  <c r="H263" i="68"/>
  <c r="H266" i="68"/>
  <c r="H274" i="68"/>
  <c r="H272" i="68"/>
  <c r="O257" i="68"/>
  <c r="O252" i="68"/>
  <c r="H270" i="68" l="1"/>
  <c r="E279" i="68"/>
  <c r="O259" i="68"/>
  <c r="O263" i="68"/>
  <c r="O274" i="68"/>
  <c r="O264" i="68"/>
  <c r="O267" i="68"/>
  <c r="O272" i="68"/>
  <c r="O265" i="68"/>
  <c r="O273" i="68"/>
  <c r="O266" i="68"/>
  <c r="O268" i="68"/>
  <c r="O269" i="68"/>
  <c r="H275" i="68"/>
  <c r="H277" i="68" l="1"/>
  <c r="O275" i="68"/>
  <c r="O270" i="68"/>
  <c r="H282" i="68"/>
  <c r="H284" i="68"/>
  <c r="H281" i="68"/>
  <c r="H285" i="68"/>
  <c r="H291" i="68"/>
  <c r="H286" i="68"/>
  <c r="H290" i="68"/>
  <c r="H292" i="68"/>
  <c r="H283" i="68"/>
  <c r="H287" i="68"/>
  <c r="L279" i="68"/>
  <c r="O277" i="68" l="1"/>
  <c r="H293" i="68"/>
  <c r="O287" i="68"/>
  <c r="O284" i="68"/>
  <c r="O290" i="68"/>
  <c r="O291" i="68"/>
  <c r="O285" i="68"/>
  <c r="O286" i="68"/>
  <c r="O292" i="68"/>
  <c r="O281" i="68"/>
  <c r="O283" i="68"/>
  <c r="O282" i="68"/>
  <c r="E297" i="68"/>
  <c r="H288" i="68"/>
  <c r="K2062" i="66"/>
  <c r="K2244" i="66"/>
  <c r="J2167" i="66"/>
  <c r="K2230" i="66"/>
  <c r="J2031" i="66"/>
  <c r="J2130" i="66"/>
  <c r="K2235" i="66"/>
  <c r="K2091" i="66"/>
  <c r="J2124" i="66"/>
  <c r="K2177" i="66"/>
  <c r="K2014" i="66"/>
  <c r="K2038" i="66"/>
  <c r="K2123" i="66"/>
  <c r="K2103" i="66"/>
  <c r="K2054" i="66"/>
  <c r="J2149" i="66"/>
  <c r="K2222" i="66"/>
  <c r="J2236" i="66"/>
  <c r="K2022" i="66"/>
  <c r="J2066" i="66"/>
  <c r="K2219" i="66"/>
  <c r="K2216" i="66"/>
  <c r="K2175" i="66"/>
  <c r="K2017" i="66"/>
  <c r="K2135" i="66"/>
  <c r="J2041" i="66"/>
  <c r="K2158" i="66"/>
  <c r="J2087" i="66"/>
  <c r="K2036" i="66"/>
  <c r="J2121" i="66"/>
  <c r="J2142" i="66"/>
  <c r="J2201" i="66"/>
  <c r="K2116" i="66"/>
  <c r="K2088" i="66"/>
  <c r="J2051" i="66"/>
  <c r="J2247" i="66"/>
  <c r="J2176" i="66"/>
  <c r="J2105" i="66"/>
  <c r="J2157" i="66"/>
  <c r="K2197" i="66"/>
  <c r="K2061" i="66"/>
  <c r="K2160" i="66"/>
  <c r="K2218" i="66"/>
  <c r="J2227" i="66"/>
  <c r="J2169" i="66"/>
  <c r="K2092" i="66"/>
  <c r="J2147" i="66"/>
  <c r="K2248" i="66"/>
  <c r="J2056" i="66"/>
  <c r="K2163" i="66"/>
  <c r="J2208" i="66"/>
  <c r="K2220" i="66"/>
  <c r="K2035" i="66"/>
  <c r="K2154" i="66"/>
  <c r="J2078" i="66"/>
  <c r="K2167" i="66"/>
  <c r="J2097" i="66"/>
  <c r="J2242" i="66"/>
  <c r="K2018" i="66"/>
  <c r="K2076" i="66"/>
  <c r="K2072" i="66"/>
  <c r="J2179" i="66"/>
  <c r="K2217" i="66"/>
  <c r="K2156" i="66"/>
  <c r="J2202" i="66"/>
  <c r="K2204" i="66"/>
  <c r="J2077" i="66"/>
  <c r="J2054" i="66"/>
  <c r="K2153" i="66"/>
  <c r="K2183" i="66"/>
  <c r="J2153" i="66"/>
  <c r="K2207" i="66"/>
  <c r="J2065" i="66"/>
  <c r="K2145" i="66"/>
  <c r="K2180" i="66"/>
  <c r="K2078" i="66"/>
  <c r="J2212" i="66"/>
  <c r="J2155" i="66"/>
  <c r="K2173" i="66"/>
  <c r="J2255" i="66"/>
  <c r="J2187" i="66"/>
  <c r="J2050" i="66"/>
  <c r="J2058" i="66"/>
  <c r="J2122" i="66"/>
  <c r="K2104" i="66"/>
  <c r="J2069" i="66"/>
  <c r="K2083" i="66"/>
  <c r="K2075" i="66"/>
  <c r="J2131" i="66"/>
  <c r="J2248" i="66"/>
  <c r="K2071" i="66"/>
  <c r="J2029" i="66"/>
  <c r="K2140" i="66"/>
  <c r="J2068" i="66"/>
  <c r="J2203" i="66"/>
  <c r="K2189" i="66"/>
  <c r="K2119" i="66"/>
  <c r="K2139" i="66"/>
  <c r="K2168" i="66"/>
  <c r="K2221" i="66"/>
  <c r="J2126" i="66"/>
  <c r="J2123" i="66"/>
  <c r="K2170" i="66"/>
  <c r="J2168" i="66"/>
  <c r="J2014" i="66"/>
  <c r="J2245" i="66"/>
  <c r="J2188" i="66"/>
  <c r="J2234" i="66"/>
  <c r="K2242" i="66"/>
  <c r="K2245" i="66"/>
  <c r="K2111" i="66"/>
  <c r="K2099" i="66"/>
  <c r="K2122" i="66"/>
  <c r="K2161" i="66"/>
  <c r="K2030" i="66"/>
  <c r="J2161" i="66"/>
  <c r="J2251" i="66"/>
  <c r="J2222" i="66"/>
  <c r="J2224" i="66"/>
  <c r="K2237" i="66"/>
  <c r="J2070" i="66"/>
  <c r="J2083" i="66"/>
  <c r="K2019" i="66"/>
  <c r="K2171" i="66"/>
  <c r="J2043" i="66"/>
  <c r="K2184" i="66"/>
  <c r="J2217" i="66"/>
  <c r="J2252" i="66"/>
  <c r="J2210" i="66"/>
  <c r="J2018" i="66"/>
  <c r="J2250" i="66"/>
  <c r="K2096" i="66"/>
  <c r="J2231" i="66"/>
  <c r="K2128" i="66"/>
  <c r="K2133" i="66"/>
  <c r="K2015" i="66"/>
  <c r="J2067" i="66"/>
  <c r="K2136" i="66"/>
  <c r="J2199" i="66"/>
  <c r="J2173" i="66"/>
  <c r="J2107" i="66"/>
  <c r="K2112" i="66"/>
  <c r="K2144" i="66"/>
  <c r="J2148" i="66"/>
  <c r="K2188" i="66"/>
  <c r="J2233" i="66"/>
  <c r="J2254" i="66"/>
  <c r="K2205" i="66"/>
  <c r="K2152" i="66"/>
  <c r="J2025" i="66"/>
  <c r="K2016" i="66"/>
  <c r="J2220" i="66"/>
  <c r="J2253" i="66"/>
  <c r="K2138" i="66"/>
  <c r="J2024" i="66"/>
  <c r="K2202" i="66"/>
  <c r="J2162" i="66"/>
  <c r="K2094" i="66"/>
  <c r="J2099" i="66"/>
  <c r="K2141" i="66"/>
  <c r="K2049" i="66"/>
  <c r="J2021" i="66"/>
  <c r="K2213" i="66"/>
  <c r="J2071" i="66"/>
  <c r="J2172" i="66"/>
  <c r="J2081" i="66"/>
  <c r="J2184" i="66"/>
  <c r="K2251" i="66"/>
  <c r="K2252" i="66"/>
  <c r="K2051" i="66"/>
  <c r="K2058" i="66"/>
  <c r="J2249" i="66"/>
  <c r="J2117" i="66"/>
  <c r="K2118" i="66"/>
  <c r="J2040" i="66"/>
  <c r="K2057" i="66"/>
  <c r="J2093" i="66"/>
  <c r="K2146" i="66"/>
  <c r="J2080" i="66"/>
  <c r="J2177" i="66"/>
  <c r="K2164" i="66"/>
  <c r="J2223" i="66"/>
  <c r="K2041" i="66"/>
  <c r="K2043" i="66"/>
  <c r="J2089" i="66"/>
  <c r="J2059" i="66"/>
  <c r="K2073" i="66"/>
  <c r="K2080" i="66"/>
  <c r="J2114" i="66"/>
  <c r="J2088" i="66"/>
  <c r="K2132" i="66"/>
  <c r="K2211" i="66"/>
  <c r="J2178" i="66"/>
  <c r="K2233" i="66"/>
  <c r="K2195" i="66"/>
  <c r="J2192" i="66"/>
  <c r="K2064" i="66"/>
  <c r="J2175" i="66"/>
  <c r="J2218" i="66"/>
  <c r="K2231" i="66"/>
  <c r="J2045" i="66"/>
  <c r="K2203" i="66"/>
  <c r="K2052" i="66"/>
  <c r="K2198" i="66"/>
  <c r="K2121" i="66"/>
  <c r="J2044" i="66"/>
  <c r="K2238" i="66"/>
  <c r="J2049" i="66"/>
  <c r="K2229" i="66"/>
  <c r="J2072" i="66"/>
  <c r="J2086" i="66"/>
  <c r="J2061" i="66"/>
  <c r="J2052" i="66"/>
  <c r="K2196" i="66"/>
  <c r="J2144" i="66"/>
  <c r="K2048" i="66"/>
  <c r="K2093" i="66"/>
  <c r="K2120" i="66"/>
  <c r="J2150" i="66"/>
  <c r="J2139" i="66"/>
  <c r="K2129" i="66"/>
  <c r="K2239" i="66"/>
  <c r="K2255" i="66"/>
  <c r="J2125" i="66"/>
  <c r="K2254" i="66"/>
  <c r="K2055" i="66"/>
  <c r="K2214" i="66"/>
  <c r="J2084" i="66"/>
  <c r="J2183" i="66"/>
  <c r="K2053" i="66"/>
  <c r="J2191" i="66"/>
  <c r="K2087" i="66"/>
  <c r="J2063" i="66"/>
  <c r="K2124" i="66"/>
  <c r="K2249" i="66"/>
  <c r="J2137" i="66"/>
  <c r="J2228" i="66"/>
  <c r="K2178" i="66"/>
  <c r="J2038" i="66"/>
  <c r="J2180" i="66"/>
  <c r="K2225" i="66"/>
  <c r="J2112" i="66"/>
  <c r="J2034" i="66"/>
  <c r="J2076" i="66"/>
  <c r="J2013" i="66"/>
  <c r="J2091" i="66"/>
  <c r="K2234" i="66"/>
  <c r="J2020" i="66"/>
  <c r="J2211" i="66"/>
  <c r="J2164" i="66"/>
  <c r="J2196" i="66"/>
  <c r="K2185" i="66"/>
  <c r="K2236" i="66"/>
  <c r="J2011" i="66"/>
  <c r="J2225" i="66"/>
  <c r="K2029" i="66"/>
  <c r="J2030" i="66"/>
  <c r="J2185" i="66"/>
  <c r="J2221" i="66"/>
  <c r="J2132" i="66"/>
  <c r="K2253" i="66"/>
  <c r="K2068" i="66"/>
  <c r="J2209" i="66"/>
  <c r="K2063" i="66"/>
  <c r="K2105" i="66"/>
  <c r="K2174" i="66"/>
  <c r="K2020" i="66"/>
  <c r="K2046" i="66"/>
  <c r="K2089" i="66"/>
  <c r="K2226" i="66"/>
  <c r="J2103" i="66"/>
  <c r="K2199" i="66"/>
  <c r="J2237" i="66"/>
  <c r="K2113" i="66"/>
  <c r="J2165" i="66"/>
  <c r="J2230" i="66"/>
  <c r="K2190" i="66"/>
  <c r="K2032" i="66"/>
  <c r="J2092" i="66"/>
  <c r="J2116" i="66"/>
  <c r="J2205" i="66"/>
  <c r="J2152" i="66"/>
  <c r="K2033" i="66"/>
  <c r="K2181" i="66"/>
  <c r="K2186" i="66"/>
  <c r="J2104" i="66"/>
  <c r="J2170" i="66"/>
  <c r="J2171" i="66"/>
  <c r="J2206" i="66"/>
  <c r="J2136" i="66"/>
  <c r="K2031" i="66"/>
  <c r="K2047" i="66"/>
  <c r="J2026" i="66"/>
  <c r="K2182" i="66"/>
  <c r="K2159" i="66"/>
  <c r="K2165" i="66"/>
  <c r="J2108" i="66"/>
  <c r="K2040" i="66"/>
  <c r="K2193" i="66"/>
  <c r="K2169" i="66"/>
  <c r="K2187" i="66"/>
  <c r="K2108" i="66"/>
  <c r="J2207" i="66"/>
  <c r="K2131" i="66"/>
  <c r="J2154" i="66"/>
  <c r="K2066" i="66"/>
  <c r="J2138" i="66"/>
  <c r="K2110" i="66"/>
  <c r="J2118" i="66"/>
  <c r="K2125" i="66"/>
  <c r="J2128" i="66"/>
  <c r="J2229" i="66"/>
  <c r="J2042" i="66"/>
  <c r="J2235" i="66"/>
  <c r="K2025" i="66"/>
  <c r="J2194" i="66"/>
  <c r="K2090" i="66"/>
  <c r="K2215" i="66"/>
  <c r="J2062" i="66"/>
  <c r="J2110" i="66"/>
  <c r="K2023" i="66"/>
  <c r="K2044" i="66"/>
  <c r="K2042" i="66"/>
  <c r="K2192" i="66"/>
  <c r="J2085" i="66"/>
  <c r="J2226" i="66"/>
  <c r="J2186" i="66"/>
  <c r="J2022" i="66"/>
  <c r="J2240" i="66"/>
  <c r="K2011" i="66"/>
  <c r="J2048" i="66"/>
  <c r="J2055" i="66"/>
  <c r="J2016" i="66"/>
  <c r="J2120" i="66"/>
  <c r="K2085" i="66"/>
  <c r="K2147" i="66"/>
  <c r="K2098" i="66"/>
  <c r="J2190" i="66"/>
  <c r="J2017" i="66"/>
  <c r="J2216" i="66"/>
  <c r="J2127" i="66"/>
  <c r="K2232" i="66"/>
  <c r="K2150" i="66"/>
  <c r="J2113" i="66"/>
  <c r="J2204" i="66"/>
  <c r="K2240" i="66"/>
  <c r="J2181" i="66"/>
  <c r="K2065" i="66"/>
  <c r="J2239" i="66"/>
  <c r="J2074" i="66"/>
  <c r="K2126" i="66"/>
  <c r="K2142" i="66"/>
  <c r="J2094" i="66"/>
  <c r="K2250" i="66"/>
  <c r="J2163" i="66"/>
  <c r="K2134" i="66"/>
  <c r="K2069" i="66"/>
  <c r="K2246" i="66"/>
  <c r="K2067" i="66"/>
  <c r="J2246" i="66"/>
  <c r="J2015" i="66"/>
  <c r="K2149" i="66"/>
  <c r="K2101" i="66"/>
  <c r="J2036" i="66"/>
  <c r="J2053" i="66"/>
  <c r="J2100" i="66"/>
  <c r="J2064" i="66"/>
  <c r="J2098" i="66"/>
  <c r="K2157" i="66"/>
  <c r="J2046" i="66"/>
  <c r="K2059" i="66"/>
  <c r="J2134" i="66"/>
  <c r="K2201" i="66"/>
  <c r="K2209" i="66"/>
  <c r="J2129" i="66"/>
  <c r="K2176" i="66"/>
  <c r="J2047" i="66"/>
  <c r="J2096" i="66"/>
  <c r="K2210" i="66"/>
  <c r="K2148" i="66"/>
  <c r="K2081" i="66"/>
  <c r="J2151" i="66"/>
  <c r="J2174" i="66"/>
  <c r="J2197" i="66"/>
  <c r="J2102" i="66"/>
  <c r="J2027" i="66"/>
  <c r="K2200" i="66"/>
  <c r="K2166" i="66"/>
  <c r="J2095" i="66"/>
  <c r="K2241" i="66"/>
  <c r="K2106" i="66"/>
  <c r="K2130" i="66"/>
  <c r="J2145" i="66"/>
  <c r="J2159" i="66"/>
  <c r="J2160" i="66"/>
  <c r="J2238" i="66"/>
  <c r="J2028" i="66"/>
  <c r="K2109" i="66"/>
  <c r="K2155" i="66"/>
  <c r="J2111" i="66"/>
  <c r="J2115" i="66"/>
  <c r="J2193" i="66"/>
  <c r="J2143" i="66"/>
  <c r="J2200" i="66"/>
  <c r="J2082" i="66"/>
  <c r="K2115" i="66"/>
  <c r="K2079" i="66"/>
  <c r="K2074" i="66"/>
  <c r="J2012" i="66"/>
  <c r="J2156" i="66"/>
  <c r="K2212" i="66"/>
  <c r="K2102" i="66"/>
  <c r="J2033" i="66"/>
  <c r="J2243" i="66"/>
  <c r="J2079" i="66"/>
  <c r="K2045" i="66"/>
  <c r="K2021" i="66"/>
  <c r="K2137" i="66"/>
  <c r="J2109" i="66"/>
  <c r="K2194" i="66"/>
  <c r="J2146" i="66"/>
  <c r="K2208" i="66"/>
  <c r="K2012" i="66"/>
  <c r="K2206" i="66"/>
  <c r="J2158" i="66"/>
  <c r="J2214" i="66"/>
  <c r="K2243" i="66"/>
  <c r="K2060" i="66"/>
  <c r="K2172" i="66"/>
  <c r="J2213" i="66"/>
  <c r="K2228" i="66"/>
  <c r="J2057" i="66"/>
  <c r="K2070" i="66"/>
  <c r="K2151" i="66"/>
  <c r="J2039" i="66"/>
  <c r="K2077" i="66"/>
  <c r="J2232" i="66"/>
  <c r="K2097" i="66"/>
  <c r="J2182" i="66"/>
  <c r="J2219" i="66"/>
  <c r="K2028" i="66"/>
  <c r="K2179" i="66"/>
  <c r="J2119" i="66"/>
  <c r="J2241" i="66"/>
  <c r="K2050" i="66"/>
  <c r="J2060" i="66"/>
  <c r="K2013" i="66"/>
  <c r="K2027" i="66"/>
  <c r="K2114" i="66"/>
  <c r="K2127" i="66"/>
  <c r="K2082" i="66"/>
  <c r="J2106" i="66"/>
  <c r="J2023" i="66"/>
  <c r="K2095" i="66"/>
  <c r="J2101" i="66"/>
  <c r="K2056" i="66"/>
  <c r="J2140" i="66"/>
  <c r="J2166" i="66"/>
  <c r="K2223" i="66"/>
  <c r="J2037" i="66"/>
  <c r="K2039" i="66"/>
  <c r="K2162" i="66"/>
  <c r="K2224" i="66"/>
  <c r="J2195" i="66"/>
  <c r="J2215" i="66"/>
  <c r="K2107" i="66"/>
  <c r="J2244" i="66"/>
  <c r="J2133" i="66"/>
  <c r="K2037" i="66"/>
  <c r="J2075" i="66"/>
  <c r="J2032" i="66"/>
  <c r="K2034" i="66"/>
  <c r="J2035" i="66"/>
  <c r="J2189" i="66"/>
  <c r="K2227" i="66"/>
  <c r="J2073" i="66"/>
  <c r="K2117" i="66"/>
  <c r="K2247" i="66"/>
  <c r="J2135" i="66"/>
  <c r="K2024" i="66"/>
  <c r="K2026" i="66"/>
  <c r="J2198" i="66"/>
  <c r="K2143" i="66"/>
  <c r="J2019" i="66"/>
  <c r="J2141" i="66"/>
  <c r="J2090" i="66"/>
  <c r="K2086" i="66"/>
  <c r="K2084" i="66"/>
  <c r="K2191" i="66"/>
  <c r="K2100" i="66"/>
  <c r="G2022" i="66" l="1"/>
  <c r="G2023" i="66"/>
  <c r="G2032" i="66"/>
  <c r="G2021" i="66"/>
  <c r="G2284" i="66"/>
  <c r="H2284" i="66" s="1"/>
  <c r="J79" i="65" s="1"/>
  <c r="G2026" i="66"/>
  <c r="G2033" i="66"/>
  <c r="G2283" i="66"/>
  <c r="I78" i="65" s="1"/>
  <c r="G2280" i="66"/>
  <c r="I75" i="65" s="1"/>
  <c r="G2027" i="66"/>
  <c r="I42" i="65" s="1"/>
  <c r="G2016" i="66"/>
  <c r="G2285" i="66"/>
  <c r="G2281" i="66"/>
  <c r="G2029" i="66"/>
  <c r="I44" i="65" s="1"/>
  <c r="G2013" i="66"/>
  <c r="I28" i="65" s="1"/>
  <c r="G2014" i="66"/>
  <c r="I29" i="65" s="1"/>
  <c r="G2024" i="66"/>
  <c r="I39" i="65" s="1"/>
  <c r="G2030" i="66"/>
  <c r="I45" i="65" s="1"/>
  <c r="G2017" i="66"/>
  <c r="H2017" i="66" s="1"/>
  <c r="J32" i="65" s="1"/>
  <c r="G2025" i="66"/>
  <c r="G2012" i="66"/>
  <c r="H2012" i="66" s="1"/>
  <c r="J27" i="65" s="1"/>
  <c r="G2282" i="66"/>
  <c r="I77" i="65" s="1"/>
  <c r="G2286" i="66"/>
  <c r="I81" i="65" s="1"/>
  <c r="G2028" i="66"/>
  <c r="I43" i="65" s="1"/>
  <c r="G2020" i="66"/>
  <c r="I35" i="65" s="1"/>
  <c r="G2279" i="66"/>
  <c r="H2279" i="66" s="1"/>
  <c r="J74" i="65" s="1"/>
  <c r="G2015" i="66"/>
  <c r="I30" i="65" s="1"/>
  <c r="G2018" i="66"/>
  <c r="H2018" i="66" s="1"/>
  <c r="J33" i="65" s="1"/>
  <c r="G2287" i="66"/>
  <c r="H2287" i="66" s="1"/>
  <c r="J82" i="65" s="1"/>
  <c r="G2278" i="66"/>
  <c r="G2031" i="66"/>
  <c r="I46" i="65" s="1"/>
  <c r="G2019" i="66"/>
  <c r="H2019" i="66" s="1"/>
  <c r="J34" i="65" s="1"/>
  <c r="H2024" i="66"/>
  <c r="J39" i="65" s="1"/>
  <c r="H2013" i="66"/>
  <c r="J28" i="65" s="1"/>
  <c r="H2030" i="66"/>
  <c r="J45" i="65" s="1"/>
  <c r="I79" i="65"/>
  <c r="H2027" i="66"/>
  <c r="J42" i="65" s="1"/>
  <c r="I32" i="65"/>
  <c r="H2028" i="66"/>
  <c r="J43" i="65" s="1"/>
  <c r="H2282" i="66"/>
  <c r="J77" i="65" s="1"/>
  <c r="H2280" i="66"/>
  <c r="J75" i="65" s="1"/>
  <c r="H295" i="68"/>
  <c r="L297" i="68"/>
  <c r="H303" i="68"/>
  <c r="H308" i="68"/>
  <c r="H305" i="68"/>
  <c r="H302" i="68"/>
  <c r="H304" i="68"/>
  <c r="H309" i="68"/>
  <c r="H299" i="68"/>
  <c r="H310" i="68"/>
  <c r="H300" i="68"/>
  <c r="H301" i="68"/>
  <c r="O293" i="68"/>
  <c r="O288" i="68"/>
  <c r="H2286" i="66" l="1"/>
  <c r="J81" i="65" s="1"/>
  <c r="I74" i="65"/>
  <c r="H2031" i="66"/>
  <c r="J46" i="65" s="1"/>
  <c r="H2029" i="66"/>
  <c r="J44" i="65" s="1"/>
  <c r="I34" i="65"/>
  <c r="H2283" i="66"/>
  <c r="J78" i="65" s="1"/>
  <c r="H2014" i="66"/>
  <c r="J29" i="65" s="1"/>
  <c r="I33" i="65"/>
  <c r="H2015" i="66"/>
  <c r="J30" i="65" s="1"/>
  <c r="I27" i="65"/>
  <c r="I40" i="65"/>
  <c r="H2025" i="66"/>
  <c r="J40" i="65" s="1"/>
  <c r="I80" i="65"/>
  <c r="H2285" i="66"/>
  <c r="J80" i="65" s="1"/>
  <c r="I36" i="65"/>
  <c r="H2021" i="66"/>
  <c r="J36" i="65" s="1"/>
  <c r="I31" i="65"/>
  <c r="H2016" i="66"/>
  <c r="J31" i="65" s="1"/>
  <c r="I48" i="65"/>
  <c r="H2033" i="66"/>
  <c r="J48" i="65" s="1"/>
  <c r="I47" i="65"/>
  <c r="H2032" i="66"/>
  <c r="J47" i="65" s="1"/>
  <c r="H2020" i="66"/>
  <c r="J35" i="65" s="1"/>
  <c r="I82" i="65"/>
  <c r="I73" i="65"/>
  <c r="H2278" i="66"/>
  <c r="J73" i="65" s="1"/>
  <c r="J83" i="65" s="1"/>
  <c r="H2026" i="66"/>
  <c r="J41" i="65" s="1"/>
  <c r="I41" i="65"/>
  <c r="H2023" i="66"/>
  <c r="J38" i="65" s="1"/>
  <c r="I38" i="65"/>
  <c r="I76" i="65"/>
  <c r="H2281" i="66"/>
  <c r="J76" i="65" s="1"/>
  <c r="I37" i="65"/>
  <c r="H2022" i="66"/>
  <c r="J37" i="65" s="1"/>
  <c r="H2034" i="66"/>
  <c r="G2005" i="66" s="1"/>
  <c r="H2350" i="66" s="1"/>
  <c r="I2368" i="66" s="1"/>
  <c r="O295" i="68"/>
  <c r="H306" i="68"/>
  <c r="O303" i="68"/>
  <c r="O300" i="68"/>
  <c r="O308" i="68"/>
  <c r="O304" i="68"/>
  <c r="O302" i="68"/>
  <c r="O299" i="68"/>
  <c r="O310" i="68"/>
  <c r="O309" i="68"/>
  <c r="O301" i="68"/>
  <c r="O305" i="68"/>
  <c r="H311" i="68"/>
  <c r="H2288" i="66" l="1"/>
  <c r="G2271" i="66" s="1"/>
  <c r="H2351" i="66" s="1"/>
  <c r="I2369" i="66" s="1"/>
  <c r="K36" i="68" s="1"/>
  <c r="J49" i="65"/>
  <c r="I2350" i="66"/>
  <c r="K35" i="68"/>
  <c r="H313" i="68"/>
  <c r="O311" i="68"/>
  <c r="O306" i="68"/>
  <c r="I2371" i="66" l="1"/>
  <c r="K2370" i="66"/>
  <c r="D2322" i="66"/>
  <c r="K38" i="68"/>
  <c r="K2371" i="66"/>
  <c r="K17" i="68"/>
  <c r="K2369" i="66"/>
  <c r="K2368" i="66"/>
  <c r="O313" i="68"/>
  <c r="K33" i="73" l="1"/>
  <c r="M33" i="73" l="1"/>
  <c r="M657" i="66" l="1"/>
  <c r="O33" i="73" s="1"/>
  <c r="F653" i="66"/>
  <c r="G2326" i="66" s="1"/>
  <c r="H2356" i="66" s="1"/>
  <c r="N33" i="73"/>
  <c r="J24" i="68" l="1"/>
  <c r="H2365" i="66"/>
  <c r="J16" i="68" s="1"/>
  <c r="J19" i="68" s="1"/>
  <c r="G653" i="66"/>
  <c r="H2326" i="66" s="1"/>
  <c r="I2356" i="66" s="1"/>
  <c r="K24" i="68" l="1"/>
  <c r="D633" i="66"/>
  <c r="G15" i="73" s="1"/>
  <c r="G25" i="73" s="1"/>
  <c r="I2326" i="66"/>
  <c r="H2373" i="66"/>
  <c r="J40" i="68" s="1"/>
  <c r="J33" i="68"/>
  <c r="D643" i="66" l="1"/>
  <c r="H2339" i="66" l="1"/>
  <c r="E2339" i="66" l="1"/>
  <c r="F2358" i="66" s="1"/>
  <c r="F2365" i="66" s="1"/>
  <c r="I2338" i="66"/>
  <c r="I2358" i="66"/>
  <c r="I2365" i="66" l="1"/>
  <c r="K2358" i="66" s="1"/>
  <c r="K26" i="68"/>
  <c r="H26" i="68"/>
  <c r="K2359" i="66" l="1"/>
  <c r="K2357" i="66"/>
  <c r="K2363" i="66"/>
  <c r="K2362" i="66"/>
  <c r="K2360" i="66"/>
  <c r="K2364" i="66"/>
  <c r="K2361" i="66"/>
  <c r="K2365" i="66"/>
  <c r="D2321" i="66"/>
  <c r="D2323" i="66" s="1"/>
  <c r="K16" i="68"/>
  <c r="K19" i="68" s="1"/>
  <c r="K2356" i="66"/>
  <c r="K33" i="68"/>
  <c r="I2373" i="66"/>
  <c r="K40" i="68" s="1"/>
  <c r="H16" i="68"/>
  <c r="H19" i="68" s="1"/>
  <c r="F2373" i="66"/>
  <c r="H40" i="68" s="1"/>
  <c r="H33" i="68"/>
  <c r="K21" i="52" l="1"/>
  <c r="G2384" i="66"/>
  <c r="G2388" i="66" s="1"/>
  <c r="G2390" i="66" l="1"/>
  <c r="G2391" i="66"/>
  <c r="G2389" i="66"/>
  <c r="G87" i="68" s="1"/>
  <c r="D2401" i="66" l="1"/>
  <c r="G85" i="68"/>
  <c r="D2395" i="66"/>
  <c r="G83" i="68"/>
  <c r="F2396" i="66" l="1"/>
  <c r="D2396" i="66"/>
  <c r="D2397" i="66"/>
  <c r="F2394" i="66" s="1"/>
  <c r="F2402" i="66"/>
  <c r="D2402" i="66"/>
  <c r="D2403" i="66"/>
  <c r="F2400" i="66" s="1"/>
  <c r="G2395" i="66" l="1"/>
  <c r="K95" i="68" s="1"/>
  <c r="H2395" i="66"/>
  <c r="L95" i="68" s="1"/>
  <c r="G2401" i="66"/>
  <c r="K111" i="68" s="1"/>
  <c r="H2401" i="66"/>
  <c r="L111" i="68" s="1"/>
</calcChain>
</file>

<file path=xl/comments1.xml><?xml version="1.0" encoding="utf-8"?>
<comments xmlns="http://schemas.openxmlformats.org/spreadsheetml/2006/main">
  <authors>
    <author>Notario Lopez, Elisa</author>
  </authors>
  <commentList>
    <comment ref="C602" authorId="0" shapeId="0">
      <text>
        <r>
          <rPr>
            <sz val="9"/>
            <color indexed="81"/>
            <rFont val="Tahoma"/>
            <family val="2"/>
          </rPr>
          <t>N2 - 14x2=28
O -16
N2O - 28+16 =44
44/28</t>
        </r>
        <r>
          <rPr>
            <b/>
            <sz val="9"/>
            <color indexed="81"/>
            <rFont val="Tahoma"/>
            <family val="2"/>
          </rPr>
          <t xml:space="preserve">
</t>
        </r>
      </text>
    </comment>
    <comment ref="C1305" authorId="0" shapeId="0">
      <text>
        <r>
          <rPr>
            <sz val="9"/>
            <color indexed="81"/>
            <rFont val="Tahoma"/>
            <family val="2"/>
          </rPr>
          <t>Habría que sumarle la parte fósil de los FAME</t>
        </r>
      </text>
    </comment>
    <comment ref="E1871" authorId="0" shapeId="0">
      <text>
        <r>
          <rPr>
            <sz val="9"/>
            <color indexed="81"/>
            <rFont val="Tahoma"/>
            <family val="2"/>
          </rPr>
          <t xml:space="preserve">En AR5 para HFO-1234yf se indica que su PCA es menor a 1 y ponemos 1
</t>
        </r>
      </text>
    </comment>
    <comment ref="E1872" authorId="0" shapeId="0">
      <text>
        <r>
          <rPr>
            <sz val="9"/>
            <color indexed="81"/>
            <rFont val="Tahoma"/>
            <family val="2"/>
          </rPr>
          <t>En AR5 para R601a se aplica PCA 1 según Comité Air Condicional and Heat bombs Technical Options Comité (Protocolo Montreal)</t>
        </r>
        <r>
          <rPr>
            <b/>
            <sz val="9"/>
            <color indexed="81"/>
            <rFont val="Tahoma"/>
            <family val="2"/>
          </rPr>
          <t xml:space="preserve">
</t>
        </r>
      </text>
    </comment>
    <comment ref="H2277" authorId="0" shapeId="0">
      <text>
        <r>
          <rPr>
            <sz val="9"/>
            <color indexed="81"/>
            <rFont val="Tahoma"/>
            <family val="2"/>
          </rPr>
          <t>No se tiene en cuenta en resultados desglosados por edificios</t>
        </r>
      </text>
    </comment>
    <comment ref="G2301" authorId="0" shapeId="0">
      <text>
        <r>
          <rPr>
            <sz val="9"/>
            <color indexed="81"/>
            <rFont val="Tahoma"/>
            <family val="2"/>
          </rPr>
          <t>No se tiene en cuenta en resultados desglosados por edificios</t>
        </r>
      </text>
    </comment>
  </commentList>
</comments>
</file>

<file path=xl/sharedStrings.xml><?xml version="1.0" encoding="utf-8"?>
<sst xmlns="http://schemas.openxmlformats.org/spreadsheetml/2006/main" count="29723" uniqueCount="2402">
  <si>
    <t>Otras</t>
  </si>
  <si>
    <t>Combustible</t>
  </si>
  <si>
    <t>Valor</t>
  </si>
  <si>
    <t>Gas butano (kg)</t>
  </si>
  <si>
    <t>Datos generales de la organización</t>
  </si>
  <si>
    <t>Año de cálculo</t>
  </si>
  <si>
    <t xml:space="preserve"> </t>
  </si>
  <si>
    <t>No</t>
  </si>
  <si>
    <t>Tipo de Energía Renovable</t>
  </si>
  <si>
    <t>Instalaciones fijas</t>
  </si>
  <si>
    <t>A.- Agricultura, ganadería, silvicultura y pesca</t>
  </si>
  <si>
    <t>B.- Industrias extractivas</t>
  </si>
  <si>
    <t>C.- Industria manufacturera</t>
  </si>
  <si>
    <t>D.- Suministro de energía eléctrica, gas, vapor y aire acondicionado</t>
  </si>
  <si>
    <t>E.- Suministro de agua, actividades de saneamiento, gestión de residuos y descontaminación</t>
  </si>
  <si>
    <t>F.- Construcción</t>
  </si>
  <si>
    <t>G.- Comercio al por mayor y al por menor; reparación de vehículos de motor y motocicletas</t>
  </si>
  <si>
    <t>H.- Transporte y almacenamiento</t>
  </si>
  <si>
    <t>I.- Hostelería</t>
  </si>
  <si>
    <t>J.- Información y comunicaciones</t>
  </si>
  <si>
    <t>K.- Actividades financieras y de seguros</t>
  </si>
  <si>
    <t>L.- Actividades inmobiliarias</t>
  </si>
  <si>
    <t>M.- Actividades profesionales, científicas y técnicas</t>
  </si>
  <si>
    <t>N.- Actividades administrativas y servicios auxiliares</t>
  </si>
  <si>
    <t>O.- Administración pública y defensa; seguridad social obligatoria</t>
  </si>
  <si>
    <t>P.- Educación</t>
  </si>
  <si>
    <t>Q.- Actividades sanitarias y de servicios sociales</t>
  </si>
  <si>
    <t>R.- Actividades artísticas, recreativas y de entretenimiento</t>
  </si>
  <si>
    <t>S.- Otros servicios</t>
  </si>
  <si>
    <t>T.- Actividades de los hogares como empleadores de personal doméstico; actividades de los hogares como productores de bienes y servicios para uso propio</t>
  </si>
  <si>
    <t>U.- Actividades de organizaciones y organismos extraterritoriales</t>
  </si>
  <si>
    <t>Energía consumida / vendida (kWh)</t>
  </si>
  <si>
    <t>Valor numérico</t>
  </si>
  <si>
    <t>E10 (l)</t>
  </si>
  <si>
    <t>E85 (l)</t>
  </si>
  <si>
    <t>Otros (ud)</t>
  </si>
  <si>
    <t>Informe final: Resultados</t>
  </si>
  <si>
    <t>1.</t>
  </si>
  <si>
    <t>2.</t>
  </si>
  <si>
    <t>3.</t>
  </si>
  <si>
    <t>4.</t>
  </si>
  <si>
    <t>5.</t>
  </si>
  <si>
    <t>6.</t>
  </si>
  <si>
    <t>7.</t>
  </si>
  <si>
    <t xml:space="preserve"> Dato numérico a introducir en las unidades indicadas</t>
  </si>
  <si>
    <t xml:space="preserve"> Dato a introducir entre los considerados en el desplegable</t>
  </si>
  <si>
    <t xml:space="preserve"> Dato de cumplimentación voluntaria</t>
  </si>
  <si>
    <t xml:space="preserve"> Resultado parcial de emisiones</t>
  </si>
  <si>
    <t xml:space="preserve"> Resultado total de emisiones</t>
  </si>
  <si>
    <t>1. Datos de la organización</t>
  </si>
  <si>
    <t>Comercializadora</t>
  </si>
  <si>
    <t>COMERCIALIZADORA LERSA , S.L.</t>
  </si>
  <si>
    <t>IBERDROLA GENERACION, S.A.U.</t>
  </si>
  <si>
    <t>LA UNION ELECTRO INDUSTRIAL, S.L. "UNIPERSONAL"</t>
  </si>
  <si>
    <t>FACTOR ENERGÍA, S.A.</t>
  </si>
  <si>
    <t>GDF SUEZ ESPAÑA, S.A.U.</t>
  </si>
  <si>
    <t>ALPIQ ENERGÍA ESPAÑA, S.A.U.</t>
  </si>
  <si>
    <t>UNION FENOSA COMERCIAL, S.L.</t>
  </si>
  <si>
    <t>GAS NATURAL COMERCIALIZADORA, S.A.</t>
  </si>
  <si>
    <t>GAS NATURAL SERVICIOS SDG, S.A.</t>
  </si>
  <si>
    <t>NATURGAS ENERGÍA COMERCIALIZADORA, S.A.U.</t>
  </si>
  <si>
    <t>ENÉRGYA VM GESTIÓN DE ENERGÍA, S.L.U.</t>
  </si>
  <si>
    <t>ACCIONA GREEN ENERGY DEVELOPMENTS, S.L.</t>
  </si>
  <si>
    <t>GEOATLANTER, S.L.</t>
  </si>
  <si>
    <t>GESTERNOVA, S.A.</t>
  </si>
  <si>
    <t>NEXUS RENOVABLES, S.L.</t>
  </si>
  <si>
    <t>HIDROELÉCTRICA EL CARMEN ENERGÍA, S.L.</t>
  </si>
  <si>
    <t>ENARA GESTIÓN Y MEDIACIÓN, S.L.</t>
  </si>
  <si>
    <t>SOM ENERGÍA, S.C.C.L.</t>
  </si>
  <si>
    <t>ZENCER, S. COOP. AND</t>
  </si>
  <si>
    <t>Por defecto</t>
  </si>
  <si>
    <t>Nombre de la organización</t>
  </si>
  <si>
    <t>Año  de cálculo</t>
  </si>
  <si>
    <t>R-404A</t>
  </si>
  <si>
    <t>R-407A</t>
  </si>
  <si>
    <t>R-407B</t>
  </si>
  <si>
    <t>R-407C</t>
  </si>
  <si>
    <t>R-407F</t>
  </si>
  <si>
    <t>R-410A</t>
  </si>
  <si>
    <t>R-410B</t>
  </si>
  <si>
    <t>R-413A</t>
  </si>
  <si>
    <t>R-417A</t>
  </si>
  <si>
    <t>R-417B</t>
  </si>
  <si>
    <t>R-422A</t>
  </si>
  <si>
    <t>R-422D</t>
  </si>
  <si>
    <t>R-424A</t>
  </si>
  <si>
    <t>R-426A</t>
  </si>
  <si>
    <t>R-427A</t>
  </si>
  <si>
    <t>R-428A</t>
  </si>
  <si>
    <t>R-434A</t>
  </si>
  <si>
    <t>R-437A</t>
  </si>
  <si>
    <t>R-438A</t>
  </si>
  <si>
    <t>R-442A</t>
  </si>
  <si>
    <t>R-507A</t>
  </si>
  <si>
    <t>R-125/143a/134a (44/52/4)</t>
  </si>
  <si>
    <t>R-32/125/134a (20/40/40)</t>
  </si>
  <si>
    <t xml:space="preserve">R-32/125/134a (10/70/20)  </t>
  </si>
  <si>
    <t>R-32/125/134a (23/25/52)</t>
  </si>
  <si>
    <t>R-32/125/134a (30/30/40)</t>
  </si>
  <si>
    <t xml:space="preserve">R-32/125 (50/50) </t>
  </si>
  <si>
    <t xml:space="preserve">R-32/125 (45/55) </t>
  </si>
  <si>
    <t>R-218/134a/600a (9/88/3)</t>
  </si>
  <si>
    <t>R-125/134a/600 (46,6/50/3,4)</t>
  </si>
  <si>
    <t>R-125/134a/600 (79/18,25/2,75)</t>
  </si>
  <si>
    <t>R-125/134a/600a (85,1/11,5/3,4)</t>
  </si>
  <si>
    <t>R-125/134a/600a (65,1/31,5/3,4)</t>
  </si>
  <si>
    <t>R-125/134a/600a/600/601a (50,5/47/0,9/1/0)</t>
  </si>
  <si>
    <t>R-134a/125/600/601a (93/5,1/1,3/0,6)</t>
  </si>
  <si>
    <t>R-32/125/143a/134a (15/25/10/50)</t>
  </si>
  <si>
    <t xml:space="preserve">R-125/143a/600a/290 (77,5/20/1,9/06)              </t>
  </si>
  <si>
    <t>R-125/143a/134a/600a (63,2/18/16/2,8)</t>
  </si>
  <si>
    <t>R-125/134a/600/601 (19,5/78,5/1,4/06)</t>
  </si>
  <si>
    <t>R-32/125/134a/600/601a (8,5/45/44,2/1,7/0,6)</t>
  </si>
  <si>
    <t>R-32/125/134a/152a/227ea (31/31/30/3/5)</t>
  </si>
  <si>
    <t>R-125/143a (50/50)</t>
  </si>
  <si>
    <t>Fórmula  química</t>
  </si>
  <si>
    <t>Varias comercializadoras</t>
  </si>
  <si>
    <t>AÑO 1</t>
  </si>
  <si>
    <t>AÑO 2</t>
  </si>
  <si>
    <t>HC AÑO 1</t>
  </si>
  <si>
    <t>Año 1</t>
  </si>
  <si>
    <t>AÑO</t>
  </si>
  <si>
    <t>Año 2</t>
  </si>
  <si>
    <t>RESULTADOS ABSOLUTOS AÑO DE CÁLCULO</t>
  </si>
  <si>
    <t>HC AÑO 2</t>
  </si>
  <si>
    <t xml:space="preserve">                                          DATOS GENERALES DE LA ORGANIZACIÓN                                                                             </t>
  </si>
  <si>
    <t>Mix 2013</t>
  </si>
  <si>
    <t>DERIVADOS ENERGÉTICOS PARA EL TRANSPORTE Y LA INDUSTRIA, S.A. (DETISA)</t>
  </si>
  <si>
    <t>AXPO IBERIA, S.L.</t>
  </si>
  <si>
    <t>CEPSA GAS Y ELECTRICIDAD</t>
  </si>
  <si>
    <t>CLIDOM ENERGY, S.L.</t>
  </si>
  <si>
    <t>ELECTRICA SOLLERENSE, S.A.</t>
  </si>
  <si>
    <t>ENDESA GENERACIÓN, S.A.</t>
  </si>
  <si>
    <t>ENERCOLUZ ENERGÍA, S.L.</t>
  </si>
  <si>
    <t>ENERGY BY COGEN, S.L.</t>
  </si>
  <si>
    <t>GOIENER S.COOP</t>
  </si>
  <si>
    <t>HIDROELECTRICA DEL VALIRA, S.L.</t>
  </si>
  <si>
    <t>OLTEN-LLUM, S.L.</t>
  </si>
  <si>
    <t>UNIELÉCTRICA ENERGÍA, S.L.</t>
  </si>
  <si>
    <t>Mix 2012</t>
  </si>
  <si>
    <t>NATURGAS COMERCIALIZADORA, S.A.</t>
  </si>
  <si>
    <t>AE3000 AGENT COMERCIALITZADOR, S.L.</t>
  </si>
  <si>
    <t>http://gdo.cnmc.es/CNE/resumenGdo.do?anio=2011</t>
  </si>
  <si>
    <t>http://gdo.cnmc.es/CNE/resumenGdo.do?anio=2012</t>
  </si>
  <si>
    <t>http://gdo.cnmc.es/CNE/resumenGdo.do?anio=2013</t>
  </si>
  <si>
    <t>Comercializadoras2012</t>
  </si>
  <si>
    <t>Comercializadoras2013</t>
  </si>
  <si>
    <t>AÑO DE CÁLCULO</t>
  </si>
  <si>
    <t>HFC-23</t>
  </si>
  <si>
    <t>HFC-32</t>
  </si>
  <si>
    <t>HFC-41</t>
  </si>
  <si>
    <t>HFC-43-10mee</t>
  </si>
  <si>
    <t>HFC-125</t>
  </si>
  <si>
    <t>HFC-134</t>
  </si>
  <si>
    <t>HFC-134a</t>
  </si>
  <si>
    <t>HFC-152a</t>
  </si>
  <si>
    <t>HFC-143</t>
  </si>
  <si>
    <t>HFC-143a</t>
  </si>
  <si>
    <t>HFC-227ea</t>
  </si>
  <si>
    <t>HFC-236fa</t>
  </si>
  <si>
    <t>HFC-245ca</t>
  </si>
  <si>
    <t>HFC-236cb</t>
  </si>
  <si>
    <t>HFC-236ea</t>
  </si>
  <si>
    <t>Nombre</t>
  </si>
  <si>
    <t>Fórmula química</t>
  </si>
  <si>
    <t>-</t>
  </si>
  <si>
    <t>HFC-152</t>
  </si>
  <si>
    <t>HFC-161</t>
  </si>
  <si>
    <t>Unidades</t>
  </si>
  <si>
    <t>NOMBRE DE LA ORGANIZACIÓN</t>
  </si>
  <si>
    <t xml:space="preserve"> Tipo de equipo</t>
  </si>
  <si>
    <t>Lista tipo 
de ER</t>
  </si>
  <si>
    <t>Eólica</t>
  </si>
  <si>
    <t>Solar</t>
  </si>
  <si>
    <t>Geotérmica</t>
  </si>
  <si>
    <t>Hidráulica</t>
  </si>
  <si>
    <t>Otros</t>
  </si>
  <si>
    <t>C.I.F. / N.I.F.</t>
  </si>
  <si>
    <t>Versión</t>
  </si>
  <si>
    <t>V1</t>
  </si>
  <si>
    <t>V2</t>
  </si>
  <si>
    <t>Fecha de publicación en la web</t>
  </si>
  <si>
    <t xml:space="preserve">                                                                  REVISIONES DE LA CALCULADORA DE HUELLA DE CARBONO</t>
  </si>
  <si>
    <t>Revisiones</t>
  </si>
  <si>
    <t>V3</t>
  </si>
  <si>
    <t>ÍNDICE DE ACTIVIDAD</t>
  </si>
  <si>
    <t>AÑO 1:</t>
  </si>
  <si>
    <t>AÑO 2:</t>
  </si>
  <si>
    <t xml:space="preserve">AÑO DE
 CÁLCULO:    </t>
  </si>
  <si>
    <t>Comercializadoras2014</t>
  </si>
  <si>
    <t>Mix 2014</t>
  </si>
  <si>
    <t>http://gdo.cnmc.es/CNE/resumenGdo.do?anio=2014</t>
  </si>
  <si>
    <t>Año de cálc.</t>
  </si>
  <si>
    <t>Emisiones absolutas (t CO2)</t>
  </si>
  <si>
    <t>Edificio</t>
  </si>
  <si>
    <t>Índice de actividad</t>
  </si>
  <si>
    <t>Año</t>
  </si>
  <si>
    <t>Emisiones relativas (t CO2/ud)</t>
  </si>
  <si>
    <t>AGENTE DEL MERCADO ELÉCTRICO, S.A.</t>
  </si>
  <si>
    <t>AURA ENERGÍA, S.L.</t>
  </si>
  <si>
    <t>AVANZALIA ENERGÍA COMERCIALIZADORA, S.A.</t>
  </si>
  <si>
    <t>CEPSA GAS Y ELECTRICIDAD, S.A.</t>
  </si>
  <si>
    <t>CIDE HCENERGÍA S.A.</t>
  </si>
  <si>
    <t>ENEL GREEN POWER ESPAÑA, S.L.</t>
  </si>
  <si>
    <t>GDF SUEZ ENERGÍA ESPAÑA, S.A.U.</t>
  </si>
  <si>
    <t>IBERDROLA CLIENTES, S.A.U.</t>
  </si>
  <si>
    <t>ON DEMAND FACILITIES, S.L.</t>
  </si>
  <si>
    <t>THE YELLOW ENERGY, S.L.</t>
  </si>
  <si>
    <t>UNIELÉCTRICA ENERGÍA, S.A.</t>
  </si>
  <si>
    <t xml:space="preserve">                                          INFORMACIÓN ADICIONAL - INSTALACIONES PROPIAS DE ENERGÍA RENOVABLE</t>
  </si>
  <si>
    <t xml:space="preserve">                                          INFORME FINAL: RESULTADOS</t>
  </si>
  <si>
    <t>Fórmula Comercializadoras por año</t>
  </si>
  <si>
    <t>Fórmula Mix Comercializadoras por año</t>
  </si>
  <si>
    <t>V4</t>
  </si>
  <si>
    <t>V5</t>
  </si>
  <si>
    <t>V6</t>
  </si>
  <si>
    <t>http://gdo.cnmc.es/CNE/resumenGdo.do?anio=2015</t>
  </si>
  <si>
    <t>Comercializadoras2015</t>
  </si>
  <si>
    <t>Mix 2015</t>
  </si>
  <si>
    <t>ALDRO ENERGÍA Y SOLUCIONES, S.L.U.</t>
  </si>
  <si>
    <t>ANOTHER ENERGY OPTION, S.L.</t>
  </si>
  <si>
    <t>AUDAX ENERGÍA, S.L.U.</t>
  </si>
  <si>
    <t>BASSOLS ENERGÍA COMERCIAL, S.L.</t>
  </si>
  <si>
    <t>COMERCIALIZADORA ZERO ELECTRUM, S.L.</t>
  </si>
  <si>
    <t>COMPAÑÍA ESCANDINAVA DE ELECTRICIDAD EN ESPAÑA, S.L.</t>
  </si>
  <si>
    <t>COOPERATIVA ELECTRICA DE CASTELLAR, S.C.V.</t>
  </si>
  <si>
    <t>DREUE ELECTRIC, S.L.</t>
  </si>
  <si>
    <t>ELECTRICA DE CHERA, S.C.V.</t>
  </si>
  <si>
    <t>ELECTRICA DE GUADASSUAR COOP. V.</t>
  </si>
  <si>
    <t>ELÉCTRICA DE MELIANA, S.C.V.</t>
  </si>
  <si>
    <t>ELÉCTRICA DE SOT DE CHERA S. COOP.V.</t>
  </si>
  <si>
    <t>ELÉCTRICA DE VINALESA, S.L.U.</t>
  </si>
  <si>
    <t>EMASP, S. COOP.</t>
  </si>
  <si>
    <t>ENERGY STROM XXI, S.L.</t>
  </si>
  <si>
    <t>ENERGÍA COLECTIVA, S.L.</t>
  </si>
  <si>
    <t>ENERPLUS ENERGÍA, S.A.</t>
  </si>
  <si>
    <t>INICIATIVA E. NOVA, S.L.</t>
  </si>
  <si>
    <t>LIGHT UP, S.L.</t>
  </si>
  <si>
    <t>LUCI MUNDI ENERGÍA, S.L.</t>
  </si>
  <si>
    <t>PROT ENERGÍA COMERCIALIZACIÓN, S.L.</t>
  </si>
  <si>
    <t>RENEWABLE VENTURES, S.L.</t>
  </si>
  <si>
    <t>SAMPOL INGENIERÍA Y OBRAS, S.A.</t>
  </si>
  <si>
    <t>SUMINISTROS ESPECIALES ALGINETENSES COOP. V.</t>
  </si>
  <si>
    <t>SYDER COMERCIALIZADORA VERDE, S.L.</t>
  </si>
  <si>
    <t>TELEFÓNICA SOLUCIONES DE INFORMÁTICA Y COMUNICACIONES DE ESPAÑA, S.A.U.</t>
  </si>
  <si>
    <t>WATIUM, S.L.</t>
  </si>
  <si>
    <t>V7</t>
  </si>
  <si>
    <t>Gasóleo C (l)</t>
  </si>
  <si>
    <t>Coque de petróleo (kg)</t>
  </si>
  <si>
    <t>V8</t>
  </si>
  <si>
    <t>B10 (l)</t>
  </si>
  <si>
    <t>Comercializadoras2016</t>
  </si>
  <si>
    <t>Mix 2016</t>
  </si>
  <si>
    <t>Comercializadoras2019</t>
  </si>
  <si>
    <t>Comercializadora escogida</t>
  </si>
  <si>
    <t>Fórmula FE</t>
  </si>
  <si>
    <t>Fórmula Emisiones</t>
  </si>
  <si>
    <t>emisiones</t>
  </si>
  <si>
    <t>edificio</t>
  </si>
  <si>
    <t>6_Resultados</t>
  </si>
  <si>
    <t>Nombre organización</t>
  </si>
  <si>
    <t>Resultado huella 1+2</t>
  </si>
  <si>
    <t>Celda vacía</t>
  </si>
  <si>
    <t>AÑO 3</t>
  </si>
  <si>
    <t>Año 3</t>
  </si>
  <si>
    <t>AÑO 3:</t>
  </si>
  <si>
    <t>HC AÑO 3</t>
  </si>
  <si>
    <r>
      <rPr>
        <b/>
        <sz val="12"/>
        <color indexed="9"/>
        <rFont val="Arial Narrow"/>
        <family val="2"/>
      </rPr>
      <t xml:space="preserve">HC </t>
    </r>
    <r>
      <rPr>
        <b/>
        <sz val="10"/>
        <color indexed="9"/>
        <rFont val="Arial Narrow"/>
        <family val="2"/>
      </rPr>
      <t>año de cálculo</t>
    </r>
  </si>
  <si>
    <r>
      <t xml:space="preserve">AÑO </t>
    </r>
    <r>
      <rPr>
        <b/>
        <sz val="10"/>
        <color indexed="9"/>
        <rFont val="Arial Narrow"/>
        <family val="2"/>
      </rPr>
      <t>de cálculo</t>
    </r>
  </si>
  <si>
    <t>V9</t>
  </si>
  <si>
    <t>AÑO de cálculo</t>
  </si>
  <si>
    <t>Revisiones de la calculadora</t>
  </si>
  <si>
    <t>8.</t>
  </si>
  <si>
    <r>
      <t xml:space="preserve">Edificio / Sede </t>
    </r>
    <r>
      <rPr>
        <b/>
        <vertAlign val="superscript"/>
        <sz val="10"/>
        <color indexed="9"/>
        <rFont val="Arial Narrow"/>
        <family val="2"/>
      </rPr>
      <t>(1)</t>
    </r>
  </si>
  <si>
    <t>https://gdo.cnmc.es/CNE/resumenGdo.do?anio=2016</t>
  </si>
  <si>
    <t>ACCIÓN ENERGÍA COMERCIALIZADORA, S.L.</t>
  </si>
  <si>
    <t>ADEINNOVA ENERGÍA, S.L.U.</t>
  </si>
  <si>
    <t>AGRI-ENERGÍA, S.A.</t>
  </si>
  <si>
    <t>AQUÍ ENERGÍA, S.L.</t>
  </si>
  <si>
    <t>BETA RENOWABLE GROUP, S.A.</t>
  </si>
  <si>
    <t xml:space="preserve">CEMOI ELECTRICITE, S.L. </t>
  </si>
  <si>
    <t>COMERCIALIZADORA ELÉCTRICA DE CADIZ, S.A.</t>
  </si>
  <si>
    <t>COMPAÑÍA LUMISA ENERGÍAS, S.L.</t>
  </si>
  <si>
    <t>COOPERATIVA ELÉCTRICA DE CASTELLAR, S.C.V.</t>
  </si>
  <si>
    <t>COOPERATIVA ELÉCTRICA BENÉFICA CATRALENSE, COOP. V.</t>
  </si>
  <si>
    <t>COOPERATIVA ELÉCTRICA BENÉFICA SAN FRANCISCO DE ASÍS, COOP. V.</t>
  </si>
  <si>
    <t>COOPERATIVA ELÉCTRICA-BENÉFICA ALBATERENSE, COOP.V.</t>
  </si>
  <si>
    <t>DAIMUZ ENERGÍA, S.L.</t>
  </si>
  <si>
    <t>DRK ENERGY, S.L.</t>
  </si>
  <si>
    <t>EDP COMERCIALIZADORA, S.A.U.</t>
  </si>
  <si>
    <t>EDP Energía S.A.U.</t>
  </si>
  <si>
    <t>ELECNOVA SIGLO XXI, S.L.</t>
  </si>
  <si>
    <t>ELÉCTRICA ALBATERENSE, S.L.</t>
  </si>
  <si>
    <t>ELÉCTRICA ALGIMIA DE ALFARA, S.COOP.V.</t>
  </si>
  <si>
    <t>ELÉCTRICA CATRALENSE, S.L.</t>
  </si>
  <si>
    <t>ELÉCTRICA DE CHERA, S.C.V.</t>
  </si>
  <si>
    <t>ELÉCTRICA DE GUADASSUAR COOP. V.</t>
  </si>
  <si>
    <t>ELÉCTRICA DIRECTA ENERGÍA, S.L.</t>
  </si>
  <si>
    <t>ELÉCTRICA SOLLERENSE, S.A.</t>
  </si>
  <si>
    <t>ELECTRODISTRIBUIDORA DE FUERZA Y ALUMBRADO CASABLANCA, S. COOP.V.</t>
  </si>
  <si>
    <t>ELYGAS POWER, S.L.</t>
  </si>
  <si>
    <t>ELÉCTRICA DEL POZO, S.COOP.MAD.</t>
  </si>
  <si>
    <t>ELÉCTRICA NTRA. SRA. DE GRACIA SDAD. COOP. VALENCIANA</t>
  </si>
  <si>
    <t>ENERGEA SAVING ENERGY, S.L.</t>
  </si>
  <si>
    <t>ENERGY TRADER SOLUTIONS, S.L.</t>
  </si>
  <si>
    <t>ENERGÍA DLR COMERCIALIZADORA, S.L.</t>
  </si>
  <si>
    <t>ENGIE ESPAÑA, S.L.U.</t>
  </si>
  <si>
    <t>ESTABANELL Y PAHISA MERCATOR, S.A.</t>
  </si>
  <si>
    <t>ESTRATEGIAS ELÉCTRICAS INTEGRALES, S.A.</t>
  </si>
  <si>
    <t>EXPORT INNOVATION GROUP S.L.</t>
  </si>
  <si>
    <t>FLUIDO ELÉCTRICO MUSEROS, SCV</t>
  </si>
  <si>
    <t>FOENER COMERCIALIZACIÓN, S.L.U.</t>
  </si>
  <si>
    <t>FUSIONA COMERCIALIZADORA, S.A.</t>
  </si>
  <si>
    <t>GAOLANIA SERVICIOS, S.L.</t>
  </si>
  <si>
    <t>GEO ALTERNATIVA, S.L.</t>
  </si>
  <si>
    <t>GIGABUSINESS, S.L.</t>
  </si>
  <si>
    <t>GLOBAL BIOSFERA PROTEC, S.L.</t>
  </si>
  <si>
    <t>HIDROELÉCTRICA DEL VALIRA, S.L.</t>
  </si>
  <si>
    <t>LONJAS TECNOLOGIA, S.A.</t>
  </si>
  <si>
    <t>LUVON ENERGÍA, S.L.</t>
  </si>
  <si>
    <t>NINOBE SERVICIOS ENERGÉTICOS, S.L.</t>
  </si>
  <si>
    <t>NOBE SOLUCIONES Y ENERGÍA</t>
  </si>
  <si>
    <t>NOSA ENERXIA SOCIEDADE COOP GALEGA</t>
  </si>
  <si>
    <t>ODF ENERGÍA LIBRE COMERCIALIZADORA, S.L.</t>
  </si>
  <si>
    <t>ON DEMAND FACILITIES, S.L.U.</t>
  </si>
  <si>
    <t>PEPEENERGY</t>
  </si>
  <si>
    <t>PHOTON GESTION</t>
  </si>
  <si>
    <t>PULSAR SERVICIOS ENERGÉTICOS,</t>
  </si>
  <si>
    <t>RONDA OESTE ENERGÍA, S.L.</t>
  </si>
  <si>
    <t>SUNAIR ONE ENERGY, S.L.</t>
  </si>
  <si>
    <t>TRADE UNIVERSAL ENERGY, S.A.</t>
  </si>
  <si>
    <t>UNIC GLOBAL-LOGISTICS S.L.</t>
  </si>
  <si>
    <t>V3J INGENIERIA Y SERVICIOS, S.L.</t>
  </si>
  <si>
    <t>VIESGO ENERGíA, S.L.</t>
  </si>
  <si>
    <t>WIND TO MARKET, S.A.</t>
  </si>
  <si>
    <t>Aumento</t>
  </si>
  <si>
    <t>Reducción</t>
  </si>
  <si>
    <t>Gasolina (l)</t>
  </si>
  <si>
    <t>V10</t>
  </si>
  <si>
    <t>Comercializadoras2017</t>
  </si>
  <si>
    <t>Mix 2017</t>
  </si>
  <si>
    <t>V11</t>
  </si>
  <si>
    <t>En el caso de haber calculado la huella de carbono de su organización para otros años anteriores, indique a continuación cuáles son y los valores de huella de carbono de alcance 1+2 obtenidos. Comience a introducir los datos por el AÑO 1.</t>
  </si>
  <si>
    <t>APELES ELECTRICIDAD, S.L.</t>
  </si>
  <si>
    <t>AUSARTA PRIMA, S.L.</t>
  </si>
  <si>
    <t>COMERCIALIZADORA ELÉCTRICA TALAYUELAS, S.L.</t>
  </si>
  <si>
    <t>COOPERATIVA VALENCIANA ELECTRODISTRIBUIDORA DE FUERZA Y ALUMBRADO SERRALLO, S.Coop.V.</t>
  </si>
  <si>
    <t>ECOFUTURA LUZ ENERGÍA, S.L.</t>
  </si>
  <si>
    <t>EDP ENERGÍA S.A.U.</t>
  </si>
  <si>
    <t>GAS NATURAL FENOSA RENOVABLES, S.L.U.</t>
  </si>
  <si>
    <t>IM3 ENERGÍA, S.L.</t>
  </si>
  <si>
    <t>KILOWATIOS VERDES, S.L.</t>
  </si>
  <si>
    <t>LUBALOO, S.L.</t>
  </si>
  <si>
    <t>NUEVA COMERCIALIZADORA ESPAÑOLA, S.L.</t>
  </si>
  <si>
    <t>PETRO NAVARRA, S.L.</t>
  </si>
  <si>
    <t>VIESGO ENERGÍA, S.L.</t>
  </si>
  <si>
    <t>https://gdo.cnmc.es/CNE/resumenGdo.do?anio=2017</t>
  </si>
  <si>
    <t xml:space="preserve">A-DOS ENERGíA, S.L. </t>
  </si>
  <si>
    <t>INTEGRACIÓN EUROPEA DE ENERGÍA, S.A.U.</t>
  </si>
  <si>
    <t xml:space="preserve">ASAL DE ENERGÍA, S.L. </t>
  </si>
  <si>
    <t>ACSOL ENERGÍA GLOBAL, S.A.</t>
  </si>
  <si>
    <t>ALCANZIA ENERGÍA, S.L.</t>
  </si>
  <si>
    <t>COMERCIALIZADORA ELÉCTRICA DE CÁDIZ, S.A.</t>
  </si>
  <si>
    <t>COX ENERGÍA COMERCIALIZADORA ESPAÑA, S.L.U.</t>
  </si>
  <si>
    <t>CYE ENERGÍA, S.L.</t>
  </si>
  <si>
    <t>DISA ENERGÍA ELÉCTRICA, S.L.U.</t>
  </si>
  <si>
    <t>ELÉCTRICA DE GUIXES ENERG¿A, S.L.</t>
  </si>
  <si>
    <t>EMPRESA DE ALUMBRADO ELÉCTRICO DE CEUTA, S.A.</t>
  </si>
  <si>
    <t>ENDESA ENERGÍA, S.A.</t>
  </si>
  <si>
    <t>GALP ENERGÍA ESPAÑA S.A.U.</t>
  </si>
  <si>
    <t>GNERA ENERGÍA Y TECNOLOGÍA, S.L.</t>
  </si>
  <si>
    <t>INDEXO ENERGÍA, S.L.</t>
  </si>
  <si>
    <t>INTEGRACIÓN EUROPEA DE ENERGÍA SUR, S.L.</t>
  </si>
  <si>
    <t>LA UNIÓN ELECTRO INDUSTRIAL, S.L.U.</t>
  </si>
  <si>
    <t>PETRONIEVES ENERGÍA 1, S.L.</t>
  </si>
  <si>
    <t>PHOTON GESTIÓN</t>
  </si>
  <si>
    <t>PULSAR SERVICIOS ENERGÉTICOS, S.L.</t>
  </si>
  <si>
    <t>SUMINISTRADORA ELÉCTRICA VIENTOS ALISIOS DE LANZAROTE, S.L.</t>
  </si>
  <si>
    <t>SWAP ENERGÍA, S.A.</t>
  </si>
  <si>
    <t>R-449A</t>
  </si>
  <si>
    <t>R-32/R-125/HFO-1234yf/R-134a (24,3/24,7/25,3/25,7)</t>
  </si>
  <si>
    <t>V12</t>
  </si>
  <si>
    <t>B7 (l)</t>
  </si>
  <si>
    <t>V13</t>
  </si>
  <si>
    <r>
      <t xml:space="preserve"> Dato de consumo (</t>
    </r>
    <r>
      <rPr>
        <b/>
        <sz val="9"/>
        <color indexed="9"/>
        <rFont val="Arial Narrow"/>
        <family val="2"/>
      </rPr>
      <t>kWh)</t>
    </r>
  </si>
  <si>
    <t>V14</t>
  </si>
  <si>
    <t>Comercializadoras2018</t>
  </si>
  <si>
    <t>Mix 2018</t>
  </si>
  <si>
    <t>24-7 UTILITIES, S.L.U.</t>
  </si>
  <si>
    <t>AGUAS DE BARBASTRO ENERGÍA, S.L.</t>
  </si>
  <si>
    <t>ALILUZ MEDITERRANEA, S.L.</t>
  </si>
  <si>
    <t>CATGAS ENERGÍA, S.A.</t>
  </si>
  <si>
    <t>CEPSA COMERCIAL PETRÓLEO,_x000D_
S.A.U.</t>
  </si>
  <si>
    <t>CHITAHI ENERGY, S.L.</t>
  </si>
  <si>
    <t>COMERCIALIZADORA DE ELECTRICIDAD Y GAS DEL MEDITERRÁNEO, S.L.</t>
  </si>
  <si>
    <t>COMERCIALIZADORA DE ENERGÍA DIRECTA, S.L.</t>
  </si>
  <si>
    <t>COMERCIALIZADORA ELECTRICA DE CADIZ, S.A.</t>
  </si>
  <si>
    <t>ECOEQ ENERGÉTICA, S.L.</t>
  </si>
  <si>
    <t>ECONACTIVA, S. COOP DE C-LM</t>
  </si>
  <si>
    <t>ELECTRA CUNTIENSE COMERCIALIZADORA, S.L.U.</t>
  </si>
  <si>
    <t>ELECTRA NORTE ENERGÍA, S.A.U.</t>
  </si>
  <si>
    <t>ELECTRICA ALBATERENSE, S.L.</t>
  </si>
  <si>
    <t>ELECTRICA CATRALENSE, S.L.</t>
  </si>
  <si>
    <t>ELECTRICA DIRECTA ENERGÍA, S.L.</t>
  </si>
  <si>
    <t>ELECTRICA SEROSENSE, S.L.</t>
  </si>
  <si>
    <t>EMPRESA DE ALUMBRADO ELECTRICO DE CEUTA, S.A.</t>
  </si>
  <si>
    <t>ENERGÍA ELÉCTRICA EFICIENTE, S.L</t>
  </si>
  <si>
    <t>ENERKIA ENERGÍA, S.L</t>
  </si>
  <si>
    <t>ENERPLUS, S.COOP.</t>
  </si>
  <si>
    <t>ENSTROGA, S.L.</t>
  </si>
  <si>
    <t>EVERGREEN ELÉCTRICA, S.L.</t>
  </si>
  <si>
    <t>FORZA VSUNAIR, S.L.</t>
  </si>
  <si>
    <t>GERENTA ENERGÍA, S.L.U</t>
  </si>
  <si>
    <t>GRUPO IBERSOGAS ENERGÍA, S.L.</t>
  </si>
  <si>
    <t>HELIA COOP V</t>
  </si>
  <si>
    <t>IBERDROLA GENERACION ESPAÑA, S.A.U.</t>
  </si>
  <si>
    <t>IBERDROLA SERVICIOS ENERGETICOS, S.A.U.</t>
  </si>
  <si>
    <t>IBERELECTRICA COMERCIALIZADORA, S.L.</t>
  </si>
  <si>
    <t>LA UNION ELECTRO INDUSTRIAL, S.L.U.</t>
  </si>
  <si>
    <t>LEDESMA COMERCIALIZADORA ELÉCTRICA, S.L.</t>
  </si>
  <si>
    <t>MEGARA ENERGÍA SOCIEDAD COOPERATIVA CYL</t>
  </si>
  <si>
    <t>MULTIENERGÍA VERDE, S.L.</t>
  </si>
  <si>
    <t>REMICA COMERCIALIZADORA, S.A.U.</t>
  </si>
  <si>
    <t xml:space="preserve">RESPIRA ENERGÍA ESPAÑA, S.L. </t>
  </si>
  <si>
    <t>STIN, S.A.</t>
  </si>
  <si>
    <t>SUMINISTRADORA ELECTRICA VIENTOS ALISIOS DE LANZAROTE S.L.</t>
  </si>
  <si>
    <t>SUNAIR ONE HOME, S.L.</t>
  </si>
  <si>
    <t>TELEFONICA SOLUCIONES DE INFORMATICA Y COMUNICACIONES DE ESPAÑA, S.A.U.</t>
  </si>
  <si>
    <t>VIRTUS GLOBAL ENERGY SL</t>
  </si>
  <si>
    <t>VIVE ENERGÍA ELÉCTRICA, S.A</t>
  </si>
  <si>
    <t>WATIO WHOLESALE, S.L.</t>
  </si>
  <si>
    <t>https://gdo.cnmc.es/CNE/resumenGdo.do?anio=2018</t>
  </si>
  <si>
    <r>
      <t>Pestaña "</t>
    </r>
    <r>
      <rPr>
        <b/>
        <sz val="11"/>
        <rFont val="Arial Narrow"/>
        <family val="2"/>
      </rPr>
      <t>Factores de emisión</t>
    </r>
    <r>
      <rPr>
        <sz val="11"/>
        <rFont val="Arial Narrow"/>
        <family val="2"/>
      </rPr>
      <t xml:space="preserve">": actualización de los valores de los factores de emisión y de los PCI a partir del </t>
    </r>
    <r>
      <rPr>
        <i/>
        <sz val="11"/>
        <rFont val="Arial Narrow"/>
        <family val="2"/>
      </rPr>
      <t>Inventario de emisiones de gases de efecto invernadero de España. Años 1990-2017</t>
    </r>
    <r>
      <rPr>
        <sz val="11"/>
        <rFont val="Arial Narrow"/>
        <family val="2"/>
      </rPr>
      <t xml:space="preserve"> y los factores de los mix eléctricos de las comercializadoras de electricidad publicados por la Comisión Nacional de los Mercados y la Competencia.</t>
    </r>
  </si>
  <si>
    <t>ELECTRICA DE GUIXES ENERGÍA, S.L.</t>
  </si>
  <si>
    <t>ENERGÍA NUFRI, S.L.U.</t>
  </si>
  <si>
    <t>RTOTAL GAS Y ELECTRICIDAD ESPAÑA, S.A.U.</t>
  </si>
  <si>
    <t>SHELL ESPAÑA, S.A.</t>
  </si>
  <si>
    <t>TOTAL GAS Y ELECTRICIDAD ESPAÑA S.A.U.</t>
  </si>
  <si>
    <t>TRACTAMENT I SELECCIÓ DE RESIDUS, S.A.</t>
  </si>
  <si>
    <t>V15</t>
  </si>
  <si>
    <r>
      <t>Pestaña "</t>
    </r>
    <r>
      <rPr>
        <b/>
        <sz val="11"/>
        <rFont val="Arial Narrow"/>
        <family val="2"/>
      </rPr>
      <t>Electricidad</t>
    </r>
    <r>
      <rPr>
        <sz val="11"/>
        <rFont val="Arial Narrow"/>
        <family val="2"/>
      </rPr>
      <t>":  las Garantías de Origen de la electricidad (GdO) a las que se refiere esta calculadora son las que acreditan que la energía eléctrica generada proviene de fuentes renovables.</t>
    </r>
  </si>
  <si>
    <t>HFC-245fa</t>
  </si>
  <si>
    <t>HFC-365mfc</t>
  </si>
  <si>
    <t>V16</t>
  </si>
  <si>
    <t>V17</t>
  </si>
  <si>
    <t>Mix 2019</t>
  </si>
  <si>
    <t>ADS ENERGY 8,0, S.L.</t>
  </si>
  <si>
    <t>ADURIZ ENERGÍA, S.L.U.</t>
  </si>
  <si>
    <t>AHORRELUZ SERVICIOS ONLINE S.L</t>
  </si>
  <si>
    <t>BEYOND SUN SL</t>
  </si>
  <si>
    <t>COMERCIALIZADORA ENERGÉTICA SOSTENIBLE, S.A.U.</t>
  </si>
  <si>
    <t>ELECTRA AVELLANA COMERCIAL, S.L.</t>
  </si>
  <si>
    <t>ELECTRICA VINALESA SDAD COOP VALENCIANA</t>
  </si>
  <si>
    <t>ELÉCTRICAS HIDROBESORA, S.L.</t>
  </si>
  <si>
    <t>ELECTRICIDAD ELEIA S.L.</t>
  </si>
  <si>
    <t>ENELUZ 2025, S.L.</t>
  </si>
  <si>
    <t>FAIN Energía S.L.</t>
  </si>
  <si>
    <t>Foener Energía, S.L</t>
  </si>
  <si>
    <t>GAIA GLOBAL ENERGY SOCIEDAD LIMITADA</t>
  </si>
  <si>
    <t>GLOBELIGHT ENERGY S.L</t>
  </si>
  <si>
    <t>INNOVA DESARROLLO Y EFICIENCIA ENERGÉTICA, S.L.</t>
  </si>
  <si>
    <t>KISHOA, S.L.</t>
  </si>
  <si>
    <t>LA CORRIENTE SOCIEDAD COOPERATIVA</t>
  </si>
  <si>
    <t>LOOP ELECTRICIDAD Y GAS S.L.</t>
  </si>
  <si>
    <t>LUX FORUM SL</t>
  </si>
  <si>
    <t>NATURGY IBERIA, S.A.</t>
  </si>
  <si>
    <t>NATURGY RENOVABLES, S.L.U.</t>
  </si>
  <si>
    <t>REPSOL COMERCIALIZADORA DE ELECTRICIDAD Y GAS, S.L.U.</t>
  </si>
  <si>
    <t>THE ENERGY HOUSE GROUP, S.L.</t>
  </si>
  <si>
    <t>VÓLTICO ENERGÍA, S.L.</t>
  </si>
  <si>
    <t>https://gdo.cnmc.es/CNE/resumenGdo.do?anio=2019</t>
  </si>
  <si>
    <t>CEPSA COMERCIAL PETRÓLEO,_x000D_ S.A.U.</t>
  </si>
  <si>
    <t>ELECTRICA VAQUER ENERGÍA, S.A.</t>
  </si>
  <si>
    <t>ELEVA 2 COMERCIALIZADORA, S.L.</t>
  </si>
  <si>
    <t>ENDI ENERGY TRADING, S.L.</t>
  </si>
  <si>
    <t>ENERGÉTICA DEL ESTE, S.L.</t>
  </si>
  <si>
    <t>FOX ENERGÍA, S.A.</t>
  </si>
  <si>
    <t>INTELIGENCIA PARA EL AHORRO ENERGÉTICO, S.L.</t>
  </si>
  <si>
    <t>NEOWATIO, S.L.</t>
  </si>
  <si>
    <t>OVO ENERGY SPAIN, S.L.</t>
  </si>
  <si>
    <t>POTENZIA COMERCIALIZADORA, S.L.</t>
  </si>
  <si>
    <t>PULSAR SERVICIOS ENERGÉTICOS</t>
  </si>
  <si>
    <t>SUMINISTRADORA ELECTRICA VIENTOS ALISIOS DE LANZAROTE, S.L.</t>
  </si>
  <si>
    <t>TERUGAS ENERGY, S.L.</t>
  </si>
  <si>
    <t>TOTAL GAS Y ELECTRICIDAD ESPAÑA, S.A.U.</t>
  </si>
  <si>
    <t>VIRTUS GLOBAL ENERGY, S.L.</t>
  </si>
  <si>
    <t>VIVE ENERGÍA ELÉCTRICA, S.A.</t>
  </si>
  <si>
    <t>E.ON ENERGÍA, S.L.</t>
  </si>
  <si>
    <t>NEXUS ENERGÍA, S.A.</t>
  </si>
  <si>
    <t>EGL ENERGÍA IBERIA, S.L.</t>
  </si>
  <si>
    <t>HIDROCANTABRICO ENERGÍA, S.A. Unipersonal</t>
  </si>
  <si>
    <t>FENIE ENERGÍA, S.A.</t>
  </si>
  <si>
    <t>VERTSEL ENERGÍA, S.L.U.</t>
  </si>
  <si>
    <t>ELECTRA DEL CARDENER ENERGÍA, S.A.</t>
  </si>
  <si>
    <t>GNERA ENERGÍA Y TECNOLOGIA, S.L.</t>
  </si>
  <si>
    <t>ENERGÍA NARANJA, S.L.</t>
  </si>
  <si>
    <t>EPRESA ENERGÍA, S.A.U.</t>
  </si>
  <si>
    <t>GENERA ENERGÍA Y TECNOLOGIA, S.L.</t>
  </si>
  <si>
    <t>REYSE ENERGÍA, S.L.</t>
  </si>
  <si>
    <t>ADELFAS ENERGÍA, S.L.</t>
  </si>
  <si>
    <t>ELECTRA CALDENSE ENERGÍA, S.A.</t>
  </si>
  <si>
    <t>DISA ENERGÍA ELECTRICA, S.L.U.</t>
  </si>
  <si>
    <t>ELECTRA ALTO MIÑO COMERCIALIZADORA DE ENERGÍA, S.L.U.</t>
  </si>
  <si>
    <t>ELECTRA ENERGÍA, S.A.U.</t>
  </si>
  <si>
    <t>NABALIA ENERGÍA 2000, S.A.</t>
  </si>
  <si>
    <t>HELIOELEC ENERGÍA ELECTRICA, S.L.</t>
  </si>
  <si>
    <t>INER ENERGÍA CASTILLA LA MANCHA, S.L.</t>
  </si>
  <si>
    <t>INTEGRACION EUROPEA DE ENERGÍA SUR, S.L.</t>
  </si>
  <si>
    <t>RESPIRA ENERGÍA, S.A.</t>
  </si>
  <si>
    <t>AHORRO ENERGÍA HOGAR INVESTMENTS, S.L.</t>
  </si>
  <si>
    <t>ALPEX IBERICA DE ENERGÍA, S.L.U</t>
  </si>
  <si>
    <t>ATLAS ENERGÍA COMERCIAL, S.L.</t>
  </si>
  <si>
    <t>BSG ENERGÍA S.L.</t>
  </si>
  <si>
    <t>BULB ENERGÍA IBERICA, S.L.</t>
  </si>
  <si>
    <t>ELEKTRON COMERCIALIZADORA DE ENERGÍA, S.L.</t>
  </si>
  <si>
    <t>ENERGÍA VIVA SPAIN, S.L.</t>
  </si>
  <si>
    <t>IBERCOEN ENERGÍA, S.A.</t>
  </si>
  <si>
    <t>ROFEICA ENERGÍA, S.A</t>
  </si>
  <si>
    <t>VISALIA ENERGÍA, S.L.</t>
  </si>
  <si>
    <t>VIVO ENERGÍA FUTURA, S.A.</t>
  </si>
  <si>
    <t>EDP ENERGÍA, S.A.U.</t>
  </si>
  <si>
    <t>COMERCIALIZADORA ELECTRICA PENINSULAR, S.L.</t>
  </si>
  <si>
    <t>LPG (l)</t>
  </si>
  <si>
    <t>E5 (l)</t>
  </si>
  <si>
    <t>B20 (l)</t>
  </si>
  <si>
    <t>B30 (l)</t>
  </si>
  <si>
    <t>B100 (l)</t>
  </si>
  <si>
    <t>Adapte esta tabla según sus necesidades</t>
  </si>
  <si>
    <t>Consumo_</t>
  </si>
  <si>
    <t>Enero</t>
  </si>
  <si>
    <t>Febrero</t>
  </si>
  <si>
    <t>Marzo</t>
  </si>
  <si>
    <t>Abril</t>
  </si>
  <si>
    <t>Mayo</t>
  </si>
  <si>
    <t>Junio</t>
  </si>
  <si>
    <t>Julio</t>
  </si>
  <si>
    <t>Agosto</t>
  </si>
  <si>
    <t>Septiembre</t>
  </si>
  <si>
    <t>Octubre</t>
  </si>
  <si>
    <t>Noviembre</t>
  </si>
  <si>
    <t>Diciembre</t>
  </si>
  <si>
    <t>TOTAL</t>
  </si>
  <si>
    <t>R-453A</t>
  </si>
  <si>
    <t>R-452A</t>
  </si>
  <si>
    <t>R-125/R-32/HFO-1234yf (59/11/30)</t>
  </si>
  <si>
    <t>R-134a/125/32/227ea/600/601a (53,8/20/20/5/0,6/0,6)</t>
  </si>
  <si>
    <t>V18</t>
  </si>
  <si>
    <t>Gasóleo B (l)</t>
  </si>
  <si>
    <t>E100 (l)</t>
  </si>
  <si>
    <t>PCA</t>
  </si>
  <si>
    <t>V19</t>
  </si>
  <si>
    <t>redondear a 4 decimales</t>
  </si>
  <si>
    <t>redondear a 2 decimales</t>
  </si>
  <si>
    <t>Promedio ratio trienio (a-3, a-2, a-1)</t>
  </si>
  <si>
    <t>Promedio ratio trienio (a-2, a-1, a)</t>
  </si>
  <si>
    <t>https://gdo.cnmc.es/CNE/resumenGdo.do?anio=2020</t>
  </si>
  <si>
    <t>Comercializadoras2020</t>
  </si>
  <si>
    <t>Mix 2020</t>
  </si>
  <si>
    <t>GdO energía renovable</t>
  </si>
  <si>
    <t>GdO cogeneración de alta eficiencia</t>
  </si>
  <si>
    <t>GdO "varias" y "otras" (solo se despliega "No")</t>
  </si>
  <si>
    <t>GdO genérico, si se indica una comercializadora concreta (se despliegan las tres opciones)</t>
  </si>
  <si>
    <t>¿GdO?</t>
  </si>
  <si>
    <t>FE Mix GdO para todos los años</t>
  </si>
  <si>
    <t>Gas propano (kg)</t>
  </si>
  <si>
    <t>CH2F3</t>
  </si>
  <si>
    <t>CH2F2</t>
  </si>
  <si>
    <t>CH3F</t>
  </si>
  <si>
    <t>C2HF5</t>
  </si>
  <si>
    <t>C2H2F4</t>
  </si>
  <si>
    <t>CH2FCF3</t>
  </si>
  <si>
    <t>C2H3F3.</t>
  </si>
  <si>
    <t>C2H3F3</t>
  </si>
  <si>
    <t>CH2FCH2F</t>
  </si>
  <si>
    <t>C2H4F2</t>
  </si>
  <si>
    <t>C2H2F</t>
  </si>
  <si>
    <t>C3HF7</t>
  </si>
  <si>
    <t>CH2FCF2CF3</t>
  </si>
  <si>
    <t>CHF2CHFCF3</t>
  </si>
  <si>
    <t>C3H2F6</t>
  </si>
  <si>
    <t>C3H3F5</t>
  </si>
  <si>
    <t>C4H5F5</t>
  </si>
  <si>
    <t>C5H2F10</t>
  </si>
  <si>
    <t>SF6</t>
  </si>
  <si>
    <t>ACTIVA COMERCIALIZADORA DE ENERGÍA SL</t>
  </si>
  <si>
    <t>AIRE COMERCIALIZADORA S.L.</t>
  </si>
  <si>
    <t>AIRE LIMPIO SL</t>
  </si>
  <si>
    <t>ALPEX IBÉRICA DE ENERGÍA, S.L.U</t>
  </si>
  <si>
    <t>ALSET COMERCIALIZADORA, S.L.</t>
  </si>
  <si>
    <t>ARACÁN ENERGÍA, S.L.</t>
  </si>
  <si>
    <t>ARSUS ENERGÍA, S.L</t>
  </si>
  <si>
    <t>ATENCO ENERGÍA SL</t>
  </si>
  <si>
    <t>BIROU GAS S.L.</t>
  </si>
  <si>
    <t>BON PREU, SAU</t>
  </si>
  <si>
    <t>BULB ENERGÍA IBÉRICA SL</t>
  </si>
  <si>
    <t>BY ENERGYC ENERGÍA EFICIENTE, S.L.</t>
  </si>
  <si>
    <t>COMERCIALIZADORA ELÉCTRICA PENINSULAR S.L.</t>
  </si>
  <si>
    <t>COMERCIALIZADORA TORRES ENERGÍA, S.L.</t>
  </si>
  <si>
    <t>CONECTA ENERGÍA VERDE, S.L.</t>
  </si>
  <si>
    <t>CORPOLUX, S.L.</t>
  </si>
  <si>
    <t>CORPORACIÓN ALIMENTARIA GUISSONA, S.A.</t>
  </si>
  <si>
    <t>COX ENERGÍA COMERCIALIZADORA ESPA¿A, S.L.U.</t>
  </si>
  <si>
    <t>DOMÉSTICA GAS Y ELECTRICIDAD SLU</t>
  </si>
  <si>
    <t>DUFENERGY TRADING S.A.</t>
  </si>
  <si>
    <t>EDP CLIENTES SAU</t>
  </si>
  <si>
    <t>ELECTRACOMERCIAL CENTELLES, S.L.</t>
  </si>
  <si>
    <t>ELÉCTRICA DE GUIXES ENERGÍA, S.L.</t>
  </si>
  <si>
    <t>ELÉCTRICA VAQUER ENERGÍA, S.A.</t>
  </si>
  <si>
    <t>ELÉCTRICA VINALESA SDAD COOP VALENCIANA</t>
  </si>
  <si>
    <t>ELEGA ENERGÍA SL</t>
  </si>
  <si>
    <t>ELEKTRON COMERCIALIZADORA DE ENERGÍA, SOCIEDAD LIMITADA</t>
  </si>
  <si>
    <t>ELEVA 2 COMERCIALIZADORA SL</t>
  </si>
  <si>
    <t>ENDESA ENERGÍA RENOVABLE, S.L.</t>
  </si>
  <si>
    <t>ENDI ENERGY TRADING SOCIEDAD LIMITADA</t>
  </si>
  <si>
    <t>ENERGÍA NÓRDICA, GAS Y ELECTRICIDAD , SL</t>
  </si>
  <si>
    <t>ENERGÍA RIO EZKA-EZKA IBAIA ENERGÍA, S.L.</t>
  </si>
  <si>
    <t>ENERGÍAS DE ESCARRILLA SL</t>
  </si>
  <si>
    <t>ENERGÍA COSTA DORADA SL</t>
  </si>
  <si>
    <t>ENERGÍAS DE PANTICOSA COMERCIALIZADORA, S.L.</t>
  </si>
  <si>
    <t>ENERGYA VM GESTIÓN DE ENERGÍA, S.L.U.</t>
  </si>
  <si>
    <t>ETERNAL ENERGY S.L.</t>
  </si>
  <si>
    <t>FACTOR INTEGRAL TRADING SERVICES SAU</t>
  </si>
  <si>
    <t>FAIN ENERGÍA, S.L.</t>
  </si>
  <si>
    <t>FORTIA ENERGÍA, S.L.</t>
  </si>
  <si>
    <t>FOX ENERGÍA S.A</t>
  </si>
  <si>
    <t>FOENER ENERGÍA, S.L</t>
  </si>
  <si>
    <t>GASILUZ ECO ENERCIA S.L.</t>
  </si>
  <si>
    <t>GESTINER INGENIEROS, S.L.</t>
  </si>
  <si>
    <t>GRUPO ENERGALICIA, S.A.</t>
  </si>
  <si>
    <t>HANWHA ENERGY RETAIL SPAIN SL</t>
  </si>
  <si>
    <t>HELIOELEC ENERGÍA ELÉCTRICA, S.L.</t>
  </si>
  <si>
    <t>HIDROELÉCTRICA DEL CANTÁBRICO, S.A.</t>
  </si>
  <si>
    <t>HIDROELÉCTRICA LUMYMEY, S.L.</t>
  </si>
  <si>
    <t>HOLALUZ-CLIDOM, S.A.</t>
  </si>
  <si>
    <t>INSIGNIA ENERGÍA, S.L.</t>
  </si>
  <si>
    <t>INTELIGENCIA PARA EL AHORRO ENERGÉTICO S.L.</t>
  </si>
  <si>
    <t>KIPIN ENERGY SL</t>
  </si>
  <si>
    <t>LONJAS TECNOLOGÍA, S.A.</t>
  </si>
  <si>
    <t>LOVE ENERGY, S.L.</t>
  </si>
  <si>
    <t>LUCE CAPITAL GROUP SL</t>
  </si>
  <si>
    <t>LUZ SOLIDARIA S.L.</t>
  </si>
  <si>
    <t>MASQLUZ 2020, S.L.</t>
  </si>
  <si>
    <t>MENTA ENERGÍA COMERCIALIZADORA SL</t>
  </si>
  <si>
    <t>NEOELECTRA ENERGÍA, S.L.U.</t>
  </si>
  <si>
    <t>NEOWATIO S.L.</t>
  </si>
  <si>
    <t>OVO ENERGY SPAIN S.L.</t>
  </si>
  <si>
    <t>POTENZIA COMERCIALIZADORA SL</t>
  </si>
  <si>
    <t>RA&amp;AN ELÉCTRICA SL</t>
  </si>
  <si>
    <t>SIMPLES ENERGÍA DE ESPAÑA, S.L.</t>
  </si>
  <si>
    <t>SISTEMAS URBANOS DE ENERGÍAS RENOVABLES SOCIEDAD LIMITADA</t>
  </si>
  <si>
    <t>SOLABRIA, S.COOP</t>
  </si>
  <si>
    <t>SOLELEC IBÉRICA, S.L.</t>
  </si>
  <si>
    <t>SUNAIR ONE CANARIAS, S.L.</t>
  </si>
  <si>
    <t>TENSINA DE ENERGÍA Y SERVICIOS, S.L.</t>
  </si>
  <si>
    <t>UMEME ENERGÍA SOCIEDAD LIMITADA</t>
  </si>
  <si>
    <t>V3J INGENIERÍA Y SERVICIOS, S.L.</t>
  </si>
  <si>
    <t>VILLAR MIR ENERGÍA, S.L.</t>
  </si>
  <si>
    <t>VISALIA ENERGÍA S.L.</t>
  </si>
  <si>
    <t>VITA CAPITAL TRADING SL</t>
  </si>
  <si>
    <t>VIVO ENERGÍA FUTURA S.A</t>
  </si>
  <si>
    <t>ZULUX ENERGÍA SL</t>
  </si>
  <si>
    <t>Micro</t>
  </si>
  <si>
    <t>Pequeña</t>
  </si>
  <si>
    <t>Mediana</t>
  </si>
  <si>
    <t>Gran empresa</t>
  </si>
  <si>
    <t>Administración</t>
  </si>
  <si>
    <t>Entidad sin ánimo de lucro</t>
  </si>
  <si>
    <t>CNG (kg)</t>
  </si>
  <si>
    <t>Emisiones parciales</t>
  </si>
  <si>
    <t>Maquinaria agrícola</t>
  </si>
  <si>
    <t>Maquinaria forestal</t>
  </si>
  <si>
    <t>Marítimo</t>
  </si>
  <si>
    <t>Aéreo</t>
  </si>
  <si>
    <t>Turismos</t>
  </si>
  <si>
    <t>Vehículos comerciales ligeros</t>
  </si>
  <si>
    <t>Autobuses / autocares</t>
  </si>
  <si>
    <t>Aux</t>
  </si>
  <si>
    <t>Tipo de Combustible</t>
  </si>
  <si>
    <t>Cantidad comb. (ud)</t>
  </si>
  <si>
    <t>CO2 (kg/ud)</t>
  </si>
  <si>
    <t>CH4 (g/ud)</t>
  </si>
  <si>
    <t>N2O (g/ud)</t>
  </si>
  <si>
    <t>Otro (ud)</t>
  </si>
  <si>
    <t>GWP 5th AR</t>
  </si>
  <si>
    <t>CH4</t>
  </si>
  <si>
    <t>N2O</t>
  </si>
  <si>
    <t>Transporte marítimo</t>
  </si>
  <si>
    <t>CO2</t>
  </si>
  <si>
    <t>Gas</t>
  </si>
  <si>
    <t>PCA AR4</t>
  </si>
  <si>
    <t>PCAs AR5</t>
  </si>
  <si>
    <t>NF3</t>
  </si>
  <si>
    <t>PCA 5th</t>
  </si>
  <si>
    <t>Calor</t>
  </si>
  <si>
    <t>Vapor</t>
  </si>
  <si>
    <t>Frío</t>
  </si>
  <si>
    <t>Aire comprimido</t>
  </si>
  <si>
    <r>
      <t xml:space="preserve"> Dato de consumo </t>
    </r>
    <r>
      <rPr>
        <b/>
        <sz val="9"/>
        <color indexed="9"/>
        <rFont val="Arial Narrow"/>
        <family val="2"/>
      </rPr>
      <t>(kWh)</t>
    </r>
  </si>
  <si>
    <t>EMISIONES DIRECTAS</t>
  </si>
  <si>
    <t>Consumo de combustibles fósiles en instalaciones fijas</t>
  </si>
  <si>
    <t>Consumo de combustibles fósiles en vehículos y maquinaria</t>
  </si>
  <si>
    <t>Emisiones fugitivas (equipos de climatización y otros)</t>
  </si>
  <si>
    <t>Emisiones de proceso</t>
  </si>
  <si>
    <t>RESULTADOS</t>
  </si>
  <si>
    <t>Dióxido de Carbono</t>
  </si>
  <si>
    <t>Isoflurano</t>
  </si>
  <si>
    <t>HCFE-235da2</t>
  </si>
  <si>
    <t>Desflurano</t>
  </si>
  <si>
    <t>HFE-236ea2</t>
  </si>
  <si>
    <t>HFE-347mmz1</t>
  </si>
  <si>
    <t>C2F6(PFC-116)</t>
  </si>
  <si>
    <t>Octofluorpropano</t>
  </si>
  <si>
    <t>ANEXOS</t>
  </si>
  <si>
    <t>11.</t>
  </si>
  <si>
    <t>Información adicional (instalaciones propias de generación de energía renovable)</t>
  </si>
  <si>
    <r>
      <t xml:space="preserve">Cantidad comb. (ud) </t>
    </r>
    <r>
      <rPr>
        <b/>
        <vertAlign val="superscript"/>
        <sz val="10"/>
        <color indexed="9"/>
        <rFont val="Arial Narrow"/>
        <family val="2"/>
      </rPr>
      <t>(3)</t>
    </r>
  </si>
  <si>
    <t>Consumo de combustibles en instalaciones fijas como calderas, turbinas, etc. que pertenecen o son controladas por la organización.</t>
  </si>
  <si>
    <t>A.    TRANSPORTE POR CARRETERA (ELECTRICIDAD EN OTRA PESTAÑA)</t>
  </si>
  <si>
    <t>A.   Transporte por carretera</t>
  </si>
  <si>
    <t>Opción A.1 (Combustible consumido)</t>
  </si>
  <si>
    <r>
      <t>kg CO</t>
    </r>
    <r>
      <rPr>
        <b/>
        <vertAlign val="subscript"/>
        <sz val="9"/>
        <color indexed="9"/>
        <rFont val="Arial Narrow"/>
        <family val="2"/>
      </rPr>
      <t>2</t>
    </r>
    <r>
      <rPr>
        <b/>
        <sz val="9"/>
        <color indexed="9"/>
        <rFont val="Arial Narrow"/>
        <family val="2"/>
      </rPr>
      <t>/ud</t>
    </r>
  </si>
  <si>
    <r>
      <t>g CH</t>
    </r>
    <r>
      <rPr>
        <b/>
        <vertAlign val="subscript"/>
        <sz val="9"/>
        <color indexed="9"/>
        <rFont val="Arial Narrow"/>
        <family val="2"/>
      </rPr>
      <t>4</t>
    </r>
    <r>
      <rPr>
        <b/>
        <sz val="9"/>
        <color indexed="9"/>
        <rFont val="Arial Narrow"/>
        <family val="2"/>
      </rPr>
      <t>/ud</t>
    </r>
  </si>
  <si>
    <r>
      <t>g N</t>
    </r>
    <r>
      <rPr>
        <b/>
        <vertAlign val="subscript"/>
        <sz val="9"/>
        <color indexed="9"/>
        <rFont val="Arial Narrow"/>
        <family val="2"/>
      </rPr>
      <t>2</t>
    </r>
    <r>
      <rPr>
        <b/>
        <sz val="9"/>
        <color indexed="9"/>
        <rFont val="Arial Narrow"/>
        <family val="2"/>
      </rPr>
      <t>O/ud</t>
    </r>
  </si>
  <si>
    <r>
      <t>kg CO</t>
    </r>
    <r>
      <rPr>
        <b/>
        <vertAlign val="subscript"/>
        <sz val="9"/>
        <color indexed="9"/>
        <rFont val="Arial Narrow"/>
        <family val="2"/>
      </rPr>
      <t>2</t>
    </r>
  </si>
  <si>
    <r>
      <t>g CH</t>
    </r>
    <r>
      <rPr>
        <b/>
        <vertAlign val="subscript"/>
        <sz val="9"/>
        <color indexed="9"/>
        <rFont val="Arial Narrow"/>
        <family val="2"/>
      </rPr>
      <t>4</t>
    </r>
  </si>
  <si>
    <r>
      <t>g N</t>
    </r>
    <r>
      <rPr>
        <b/>
        <vertAlign val="subscript"/>
        <sz val="9"/>
        <color indexed="9"/>
        <rFont val="Arial Narrow"/>
        <family val="2"/>
      </rPr>
      <t>2</t>
    </r>
    <r>
      <rPr>
        <b/>
        <sz val="9"/>
        <color indexed="9"/>
        <rFont val="Arial Narrow"/>
        <family val="2"/>
      </rPr>
      <t>O</t>
    </r>
  </si>
  <si>
    <t>Emisiones parciales A.1</t>
  </si>
  <si>
    <t>Opción A.2 (km recorridos y modelo de coche)</t>
  </si>
  <si>
    <t>Tipo de transporte</t>
  </si>
  <si>
    <t>Transporte ferroviario</t>
  </si>
  <si>
    <t>Transporte aéreo</t>
  </si>
  <si>
    <t>Transporte por carretera</t>
  </si>
  <si>
    <t>Combustible_No_Carr_1</t>
  </si>
  <si>
    <t>Combustible_No_Carr_2</t>
  </si>
  <si>
    <t>Combustible_No_Carr_3</t>
  </si>
  <si>
    <t>Ferrocarril</t>
  </si>
  <si>
    <t>Gasóleo (l)</t>
  </si>
  <si>
    <t>Fuelóleo (l)</t>
  </si>
  <si>
    <t>Tipo de maquinaria</t>
  </si>
  <si>
    <t>Funcionamiento de maquinaria</t>
  </si>
  <si>
    <t>Tipo_Maquinaria</t>
  </si>
  <si>
    <t>Maquinaria comercial, institucional e industrial</t>
  </si>
  <si>
    <t>Agrícola</t>
  </si>
  <si>
    <t>Forestal</t>
  </si>
  <si>
    <t>Comercial, institucional e industrial</t>
  </si>
  <si>
    <t>Combustible_Maq_1</t>
  </si>
  <si>
    <t>Combustible_Maq_2</t>
  </si>
  <si>
    <t>Combustible_Maq_3</t>
  </si>
  <si>
    <t>Consumo de combustibles debido al transporte de pasajeros y/o de mercancías que realiza la organización en trenes, embarcaciones y/o aeronaves que son de su propiedad, o sobre los que tiene control.</t>
  </si>
  <si>
    <t>A.   Equipos de climatización / refrigeración</t>
  </si>
  <si>
    <t>B.   Otros</t>
  </si>
  <si>
    <t>Fugas en equipos de conmutación de alta tensión, fugas y/o uso de extintores, de gases anestésicos, de gases propelentes en aerosoles alimentarios, etc.</t>
  </si>
  <si>
    <t>Fugas de gases de efecto invernadero que se producen en instalaciones de climatización y/o refrigeración, sistemas de protección contra incendios (extintores), equipos de conmutación de alta tensión, etc. que son propiedad de la organización o que están bajo su control.</t>
  </si>
  <si>
    <t>A.    EQUIPOS DE CLIMATIZACIÓN / REFRIGERACIÓN</t>
  </si>
  <si>
    <t>Fugas de equipos de climatización y/o refrigeración que emplean gases de efecto invernadero y suceden durante su uso o durante las labores de mantenimiento de los mismos.</t>
  </si>
  <si>
    <t>B.    OTROS</t>
  </si>
  <si>
    <t xml:space="preserve">                                          EMISIONES DE PROCESO</t>
  </si>
  <si>
    <t>Sector industrial</t>
  </si>
  <si>
    <t>Ejemplos de procesos industriales que dan lugar a emisiones directas de proceso pueden ser la producción de cemento y cal, la producción de sustancias químicas, el refino de petróleo, etc.</t>
  </si>
  <si>
    <t>Producción de vidrio (descarbonatación)</t>
  </si>
  <si>
    <t>Edificio / sede</t>
  </si>
  <si>
    <t>Producción anual</t>
  </si>
  <si>
    <t>Cantidad</t>
  </si>
  <si>
    <t>Unidad</t>
  </si>
  <si>
    <t>Tipo_Energía</t>
  </si>
  <si>
    <t>A.    CONSUMO DE ELECTRICIDAD EN EDIFICIOS</t>
  </si>
  <si>
    <t>C.    CONSUMO DE CALOR, VAPOR, FRÍO O AIRE COMPRIMIDO</t>
  </si>
  <si>
    <t>Consumos de electricidad comprada para los edificios y/o vehículos que son propiedad de la organización, o sobre los que tiene control.</t>
  </si>
  <si>
    <t>Además, se incluyen posibles consumos de calor, vapor o frío que se adquieren externamente, para su utilización en equipos o instalaciones propiedad de la organización o que están bajo su control.</t>
  </si>
  <si>
    <t>C.   Consumo de calor, vapor, frío o aire comprimido</t>
  </si>
  <si>
    <t>A.   Consumo eléctrico en edificios</t>
  </si>
  <si>
    <t>B.   Consumo eléctrico en vehículos</t>
  </si>
  <si>
    <t xml:space="preserve">B.    CONSUMO DE ELECTRICIDAD EN VEHÍCULOS </t>
  </si>
  <si>
    <t>Vehículos eléctricos y/o híbridos enchufables.</t>
  </si>
  <si>
    <t>Con el fin de evitar doble contabilidad, en este apartado no se incluyen los consumos (y emisiones) debidos a:</t>
  </si>
  <si>
    <t xml:space="preserve"> - Electricidad comprada para ser revendida.</t>
  </si>
  <si>
    <t xml:space="preserve"> - La construcción de la planta eléctrica y las pérdidas por transporte y distribución de la electricidad.
</t>
  </si>
  <si>
    <t>Calor, vapor, frío o aire comprimido que se adquieren externamente.</t>
  </si>
  <si>
    <t>Incluya el nombre de la comercializadora eléctrica contratada el año de cálculo, si dispone de certificado de Garantía de Origen (GdO) de la electricidad (procedente de fuentes de energía renovable o de sistemas de cogeneración de alta eficiencia), y la suma de los kWh consumidos durante el año de cálculo.</t>
  </si>
  <si>
    <t xml:space="preserve"> - La factura de electricidad incluye además de los consumos del edificio, los consumos de los puntos de recarga para vehículos del garaje (único CUP): en este caso no dispondrá del dato desglosado para vehículos y edificio y deberá incluir el dato global en el primer apartado de esta  pestaña. </t>
  </si>
  <si>
    <t xml:space="preserve"> - Existen CUPS independientes para los consumos del edificio y para los puntos de recarga de los vehículos: en este caso deberá cumplimentar los dos apartados de esta pestaña a partir de las facturas de los distintos CUPS.</t>
  </si>
  <si>
    <t>Tipo de energía adquirida</t>
  </si>
  <si>
    <t>Emisiones indirectas por energía comprada: electricidad y otros</t>
  </si>
  <si>
    <t>TipoOrg</t>
  </si>
  <si>
    <t>Sector</t>
  </si>
  <si>
    <t>Inclusión de "BIO" y de LUBRICANTES 3.a</t>
  </si>
  <si>
    <t>Hay tres periodos:</t>
  </si>
  <si>
    <t>2007-2010: La ley no exige descuentos "BIO"</t>
  </si>
  <si>
    <t>2011-2018: Se aplican descuentos mínimos exigidos por la legislación</t>
  </si>
  <si>
    <t>2019 en adelante: Se dan valores específicos según el etiquetado</t>
  </si>
  <si>
    <t>La ley no exige descuentos "BIO"</t>
  </si>
  <si>
    <t>Se aplican descuentos mínimos exigidos por la legislación</t>
  </si>
  <si>
    <t>Se dan valores específicos según el etiquetado</t>
  </si>
  <si>
    <t>CO2 (kg/l)</t>
  </si>
  <si>
    <t>CH4 (g/l)</t>
  </si>
  <si>
    <t>N2O (g/l)</t>
  </si>
  <si>
    <t>Motocicletas y ciclomotores</t>
  </si>
  <si>
    <t xml:space="preserve">Se consideran los mismos FE de lubricantes para todos loa años </t>
  </si>
  <si>
    <t>Categoría_Veh</t>
  </si>
  <si>
    <t>A.    TRANSPORTE POR CARRETERA</t>
  </si>
  <si>
    <t>Emisiones</t>
  </si>
  <si>
    <t>Gasolina para aviación (l)</t>
  </si>
  <si>
    <t>Queroseno (l)</t>
  </si>
  <si>
    <t>Factores de emisión</t>
  </si>
  <si>
    <t>Desplegables</t>
  </si>
  <si>
    <t>Cálculos</t>
  </si>
  <si>
    <r>
      <t xml:space="preserve">Desplegables </t>
    </r>
    <r>
      <rPr>
        <i/>
        <sz val="11"/>
        <color theme="1"/>
        <rFont val="Calibri"/>
        <family val="2"/>
        <scheme val="minor"/>
      </rPr>
      <t>(diferentes según año)</t>
    </r>
  </si>
  <si>
    <t>Transporte Ferroviario</t>
  </si>
  <si>
    <t>Transporte Marítimo</t>
  </si>
  <si>
    <t>Transporte Aéreo</t>
  </si>
  <si>
    <t>Comercializadoras2011</t>
  </si>
  <si>
    <t>Mix 2011</t>
  </si>
  <si>
    <t>Comercializadoras2010</t>
  </si>
  <si>
    <t>Mix 2010</t>
  </si>
  <si>
    <t>Comercializadoras2009</t>
  </si>
  <si>
    <t>Mix 2009</t>
  </si>
  <si>
    <t>Comercializadoras2008</t>
  </si>
  <si>
    <t>Mix 2008</t>
  </si>
  <si>
    <t>Comercializadoras2007</t>
  </si>
  <si>
    <t>Mix 2007</t>
  </si>
  <si>
    <t>Comercializadoras2021</t>
  </si>
  <si>
    <t>Mix 2021</t>
  </si>
  <si>
    <t>CENTRICA ENERGIA, S.L.U.</t>
  </si>
  <si>
    <t>ENDESA ENERGIA, S.A.</t>
  </si>
  <si>
    <t>ENEL VIESGO ENERGIA, S.L.</t>
  </si>
  <si>
    <t>HIDROCANTABRICO ENERGÍA S.A.</t>
  </si>
  <si>
    <t>HIDROCANTABRICO ENERGIA, S.A. UNIPERSONAL</t>
  </si>
  <si>
    <t>IBERDROLA , S.A.</t>
  </si>
  <si>
    <t>NEXUS ENERGIA, S.A.</t>
  </si>
  <si>
    <t>E.ON ENERGIA, S.L.</t>
  </si>
  <si>
    <t>ELEKTRIZITÄTS-GESELLSCHAFT LAUFENBURG ESPAÑA, S.L.</t>
  </si>
  <si>
    <t>GAS NATURAL SUR SDG, S.A</t>
  </si>
  <si>
    <t>FACTOR ENERGIA, S.A</t>
  </si>
  <si>
    <t>HISPAELEC ENERGIA, S.A</t>
  </si>
  <si>
    <t>EGL ENERGIA IBERIA, S.L.</t>
  </si>
  <si>
    <t>Extenderla en AP;AQ</t>
  </si>
  <si>
    <t>Añadir nuevo año</t>
  </si>
  <si>
    <t>Extender formula</t>
  </si>
  <si>
    <t>Hexafluoruro de azufre</t>
  </si>
  <si>
    <t>Trifluoruro de nitrógeno</t>
  </si>
  <si>
    <t xml:space="preserve"> A.    EQUIPOS DE CLIMATIZACIÓN / REFRIGERACIÓN</t>
  </si>
  <si>
    <t xml:space="preserve"> B.    OTROS</t>
  </si>
  <si>
    <t>Metano</t>
  </si>
  <si>
    <t>Óxido nitroso</t>
  </si>
  <si>
    <t>Formula química</t>
  </si>
  <si>
    <t>Sevoflurano</t>
  </si>
  <si>
    <t>Hexafluoroetano</t>
  </si>
  <si>
    <t>Factores de emisión y desplegables</t>
  </si>
  <si>
    <t>Nombre del gas o de la mezcla</t>
  </si>
  <si>
    <t>Otros PCA</t>
  </si>
  <si>
    <t>Recarga</t>
  </si>
  <si>
    <t>R-600 (butano)</t>
  </si>
  <si>
    <t>Uso</t>
  </si>
  <si>
    <t>Resultado información adicional</t>
  </si>
  <si>
    <t>Resultado emisiones de proceso</t>
  </si>
  <si>
    <t>Resultado fugitivas "Otros"</t>
  </si>
  <si>
    <t>Resultado fugitivas "climatización"</t>
  </si>
  <si>
    <t>Resultado Maquinaria</t>
  </si>
  <si>
    <t>Tipo transporte</t>
  </si>
  <si>
    <t>Consumo</t>
  </si>
  <si>
    <t>Resultado Transporte A1</t>
  </si>
  <si>
    <t>Resultado Transporte A2</t>
  </si>
  <si>
    <t>FE Por defecto</t>
  </si>
  <si>
    <t>FE Otros</t>
  </si>
  <si>
    <t>Tipo vehículo</t>
  </si>
  <si>
    <t>Tipo combustible</t>
  </si>
  <si>
    <t>Cantidad comb.</t>
  </si>
  <si>
    <t>Resultado electricidad vehículos</t>
  </si>
  <si>
    <t>Resultado calor/vapor/aire comp</t>
  </si>
  <si>
    <t>Factores de emisión y cálculos</t>
  </si>
  <si>
    <t>GdO_2</t>
  </si>
  <si>
    <t>Aux despl GdO</t>
  </si>
  <si>
    <t>GdO_1</t>
  </si>
  <si>
    <t>Resultado electricidad edificios</t>
  </si>
  <si>
    <t>Cálculos y desplegables</t>
  </si>
  <si>
    <t>FE</t>
  </si>
  <si>
    <t>CO2 (kg)</t>
  </si>
  <si>
    <t>CH4 (g)</t>
  </si>
  <si>
    <t>N2O (g)</t>
  </si>
  <si>
    <t>CO2e (kg)</t>
  </si>
  <si>
    <t>C3F8 (PFC-218)</t>
  </si>
  <si>
    <t>Cumplimente este apartado si su organización dispone de instalaciones fijas sujetas a las obligaciones de seguimiento y notificación de emisiones establecidas en la Ley 1/2005, de 9 de marzo, por la que se regula el régimen del comercio de derechos de emisión de gases de efecto invernadero.</t>
  </si>
  <si>
    <t>Instalación</t>
  </si>
  <si>
    <t>Emisiones verificadas Ley 1/2005</t>
  </si>
  <si>
    <r>
      <t>Edificio / Sede</t>
    </r>
    <r>
      <rPr>
        <b/>
        <vertAlign val="superscript"/>
        <sz val="10"/>
        <color indexed="9"/>
        <rFont val="Arial Narrow"/>
        <family val="2"/>
      </rPr>
      <t xml:space="preserve"> </t>
    </r>
  </si>
  <si>
    <t>Resultado Instalaciones fijas B</t>
  </si>
  <si>
    <t>Resultado Instalaciones fijas A</t>
  </si>
  <si>
    <t>1. Combustión en instalaciones (PTN &gt; 20 MW)</t>
  </si>
  <si>
    <t>2. Refinería de petróleo</t>
  </si>
  <si>
    <t>3. Producción de coque</t>
  </si>
  <si>
    <t>4. Calcinación o sinterización, incluida la peletización, de minerales metálicos, incluido el mineral sulfuroso</t>
  </si>
  <si>
    <t>5. Producción de arrabio o de acero (instalaciones colada continua &gt; de 2,5 t/h)</t>
  </si>
  <si>
    <t>6. Producción o transformación de metales férreos (PTN &gt; 20 MW)</t>
  </si>
  <si>
    <t xml:space="preserve">7. Producción de aluminio primario </t>
  </si>
  <si>
    <t>8. Producción de aluminio secundario (PTN &gt; 20 MW)</t>
  </si>
  <si>
    <t>9. Producción o transformación de metales no férreos (PTN &gt; 20 MW)</t>
  </si>
  <si>
    <t>10. Fabricación de cemento sin pulverizar («clinker») con producción &gt; 50 t/día</t>
  </si>
  <si>
    <t>11. Producción de cal o calcinación de dolomita o magnesita (producción &gt; 50 t/día)</t>
  </si>
  <si>
    <t>12. Fabricación de vidrio incluida la fibra de vidrio (capacidad de fusión &gt; 20 t/día)</t>
  </si>
  <si>
    <t>13. Fabricación de productos cerámicos (producción &gt; 75 t/día)</t>
  </si>
  <si>
    <t>14. Fabricación de material aislante de lana mineral utilizando cristal, roca o escoria (producción &gt; 20 t/día)</t>
  </si>
  <si>
    <t>15. Secado o calcinación de yeso o producción de placas de yeso laminado y otros productos de yeso (PTN &gt;20 MW)</t>
  </si>
  <si>
    <t>16. Fabricación de pasta de papel</t>
  </si>
  <si>
    <t>17. Papel o cartón (producción &gt; 20 t/día)</t>
  </si>
  <si>
    <t>18. Producción de negro de humo</t>
  </si>
  <si>
    <t>19. Producción de ácido nítrico</t>
  </si>
  <si>
    <t>20. Producción de ácido adípico</t>
  </si>
  <si>
    <t>21. Producción de ácido de glioxal y ácido glioxílico</t>
  </si>
  <si>
    <t>22. Producción de amoníaco</t>
  </si>
  <si>
    <t>23. Fabricación de productos químicos orgánicos en bruto (producción &gt; 100 t/día)</t>
  </si>
  <si>
    <t>24. Producción de hidrógeno (H2) y gas de síntesis (producción &gt; 25 t/día)</t>
  </si>
  <si>
    <t>25. Producción de carbonato sódico (Na2CO3) y bicarbonato de sodio (NaHCO3)</t>
  </si>
  <si>
    <t>26. Captura de gases de efecto invernadero (Directiva 2009/31/CE)</t>
  </si>
  <si>
    <t>27. Transporte de gases de efecto invernadero (Directiva 2009/31/CE)</t>
  </si>
  <si>
    <t>28. Almacenamiento geológico de gases de efecto invernadero (Directiva 2009/31/CE)</t>
  </si>
  <si>
    <t>29. Aviación</t>
  </si>
  <si>
    <t>Categoría_actividades</t>
  </si>
  <si>
    <t>Categoría de actividad (según Anexo I de la Ley 1/2005, de 9 de marzo)</t>
  </si>
  <si>
    <t>2007CO2 (kg/l)</t>
  </si>
  <si>
    <t xml:space="preserve">    </t>
  </si>
  <si>
    <t>Solo se muestra el resultado de CO2e</t>
  </si>
  <si>
    <t>Edificio /sede</t>
  </si>
  <si>
    <r>
      <t>EMISIONES 
kg CO</t>
    </r>
    <r>
      <rPr>
        <b/>
        <vertAlign val="subscript"/>
        <sz val="9"/>
        <color indexed="9"/>
        <rFont val="Arial Narrow"/>
        <family val="2"/>
      </rPr>
      <t>2</t>
    </r>
    <r>
      <rPr>
        <b/>
        <sz val="9"/>
        <color indexed="9"/>
        <rFont val="Arial Narrow"/>
        <family val="2"/>
      </rPr>
      <t>e</t>
    </r>
  </si>
  <si>
    <t>Sede</t>
  </si>
  <si>
    <t>Transporte ferroviario, marítimo y aéreo</t>
  </si>
  <si>
    <t>Calor, vapor, aire comprimido</t>
  </si>
  <si>
    <t>Electricidad edificios</t>
  </si>
  <si>
    <t>Electricidad vehículos</t>
  </si>
  <si>
    <t>3.1</t>
  </si>
  <si>
    <t>3.2</t>
  </si>
  <si>
    <t>Proceso</t>
  </si>
  <si>
    <t>B.   Instalaciones fijas (calderas, turbinas, hornos, etc.) sujetas a las obligaciones establecidas en la Ley 1/2005, de 9 de marzo</t>
  </si>
  <si>
    <t>A.    INSTALACIONES FIJAS NO LEY 1/2005</t>
  </si>
  <si>
    <t>B.    INSTALACIONES FIJAS SUJETAS LEY 1/2005</t>
  </si>
  <si>
    <t>Edificio / Sede</t>
  </si>
  <si>
    <t>Fugitivas - climatización y refrigeración</t>
  </si>
  <si>
    <r>
      <t>g N</t>
    </r>
    <r>
      <rPr>
        <b/>
        <vertAlign val="subscript"/>
        <sz val="11"/>
        <color indexed="9"/>
        <rFont val="Arial Narrow"/>
        <family val="2"/>
      </rPr>
      <t>2</t>
    </r>
    <r>
      <rPr>
        <b/>
        <sz val="11"/>
        <color indexed="9"/>
        <rFont val="Arial Narrow"/>
        <family val="2"/>
      </rPr>
      <t>O</t>
    </r>
  </si>
  <si>
    <r>
      <t>g CH</t>
    </r>
    <r>
      <rPr>
        <b/>
        <vertAlign val="subscript"/>
        <sz val="11"/>
        <color indexed="9"/>
        <rFont val="Arial Narrow"/>
        <family val="2"/>
      </rPr>
      <t>4</t>
    </r>
  </si>
  <si>
    <r>
      <t>kg CO</t>
    </r>
    <r>
      <rPr>
        <b/>
        <vertAlign val="subscript"/>
        <sz val="11"/>
        <color indexed="9"/>
        <rFont val="Arial Narrow"/>
        <family val="2"/>
      </rPr>
      <t>2</t>
    </r>
  </si>
  <si>
    <r>
      <t>kg CO</t>
    </r>
    <r>
      <rPr>
        <b/>
        <vertAlign val="subscript"/>
        <sz val="11"/>
        <color indexed="9"/>
        <rFont val="Arial Narrow"/>
        <family val="2"/>
      </rPr>
      <t>2</t>
    </r>
    <r>
      <rPr>
        <b/>
        <sz val="11"/>
        <color indexed="9"/>
        <rFont val="Arial Narrow"/>
        <family val="2"/>
      </rPr>
      <t>e</t>
    </r>
  </si>
  <si>
    <t>TOTAL EMISIONES DIRECTAS</t>
  </si>
  <si>
    <t>EMISIONES INDIRECTAS (ELECTRICIDAD)</t>
  </si>
  <si>
    <t>SUBTOTAL</t>
  </si>
  <si>
    <t>Se engloban las actividades de generación de calor y, en su caso, de calor y electricidad (cogeneración) en organizaciones cuyas instalaciones están sujetas a las obligaciones de seguimiento y notificación de emisiones establecidas en la Ley 1/2005, de 9 de marzo, por la que se regula el régimen del comercio de derechos de emisión de gases de efecto invernadero. Se trata generalmente de calderas, turbinas u hornos en organizaciones de sectores industriales, ya sean de la industria del sector energético (plantas de generación de electricidad, refinerías de petróleo, etc.), o de las industrias manufactureras (plantas siderúrgicas, acerías, cementeras, papeleras, industrias de procesado de alimentos, etc.).</t>
  </si>
  <si>
    <t>Se engloban las actividades de generación de calor y, en su caso, de calor y electricidad (cogeneración) en organizaciones cuyas instalaciones no están sujetas a las obligaciones de seguimiento y notificación de emisiones establecidas en la Ley 1/2005, de 9 de marzo, por la que se regula el régimen del comercio de derechos de emisión de gases de efecto invernadero. Se trata generalmente de calderas en oficinas, comercios, establecimientos agroganaderos, etc.</t>
  </si>
  <si>
    <t xml:space="preserve"> % DIRECTAS</t>
  </si>
  <si>
    <t>Fugitivas - climatización, refrigeración y otros</t>
  </si>
  <si>
    <t>t CO₂e</t>
  </si>
  <si>
    <t>Instalaciones fijas no Ley 1/2005</t>
  </si>
  <si>
    <t>Instalaciones fijas Ley 1/2005</t>
  </si>
  <si>
    <r>
      <t xml:space="preserve">  TIPO DE ORGANIZACIÓN</t>
    </r>
    <r>
      <rPr>
        <b/>
        <vertAlign val="superscript"/>
        <sz val="11"/>
        <color indexed="9"/>
        <rFont val="Arial Narrow"/>
        <family val="2"/>
      </rPr>
      <t xml:space="preserve">                     </t>
    </r>
  </si>
  <si>
    <t>SECTOR</t>
  </si>
  <si>
    <t>Consideraciones:</t>
  </si>
  <si>
    <t xml:space="preserve"> - Las emisiones calculadas en este apartado se deben a fugas que han podido producirse durante años anteriores pero no han sido registradas hasta el año en que se realiza su recarga.</t>
  </si>
  <si>
    <t xml:space="preserve"> - Las fugas se producen durante el año en que se registran y que la cantidad fugada es igual a la cantidad recargada.</t>
  </si>
  <si>
    <r>
      <t xml:space="preserve">    Otras mezclas </t>
    </r>
    <r>
      <rPr>
        <b/>
        <vertAlign val="superscript"/>
        <sz val="10"/>
        <color theme="0"/>
        <rFont val="Arial Narrow"/>
        <family val="2"/>
      </rPr>
      <t>(1)</t>
    </r>
  </si>
  <si>
    <r>
      <t>Nombre del gas o de la mezcla</t>
    </r>
    <r>
      <rPr>
        <b/>
        <vertAlign val="superscript"/>
        <sz val="10"/>
        <color indexed="9"/>
        <rFont val="Arial Narrow"/>
        <family val="2"/>
      </rPr>
      <t xml:space="preserve"> (1)</t>
    </r>
  </si>
  <si>
    <t>Capacidad equipo (kg)</t>
  </si>
  <si>
    <t>Producción</t>
  </si>
  <si>
    <r>
      <t xml:space="preserve"> Dato de consumo </t>
    </r>
    <r>
      <rPr>
        <b/>
        <sz val="9"/>
        <color indexed="9"/>
        <rFont val="Arial Narrow"/>
        <family val="2"/>
      </rPr>
      <t>kWh</t>
    </r>
  </si>
  <si>
    <r>
      <t>Emisiones
kg CO</t>
    </r>
    <r>
      <rPr>
        <b/>
        <vertAlign val="subscript"/>
        <sz val="11"/>
        <color theme="0"/>
        <rFont val="Arial Narrow"/>
        <family val="2"/>
      </rPr>
      <t>2</t>
    </r>
    <r>
      <rPr>
        <b/>
        <sz val="11"/>
        <color theme="0"/>
        <rFont val="Arial Narrow"/>
        <family val="2"/>
      </rPr>
      <t>e</t>
    </r>
  </si>
  <si>
    <t>Gas manufacturado (kg)</t>
  </si>
  <si>
    <t>Coque de carbón (kg)</t>
  </si>
  <si>
    <t>Hulla y antracita (kg)</t>
  </si>
  <si>
    <t>Hullas subituminosas (kg)</t>
  </si>
  <si>
    <t>Densidades</t>
  </si>
  <si>
    <t>PCI (Poder Calorífico Inferior)</t>
  </si>
  <si>
    <t>Comb_fijas</t>
  </si>
  <si>
    <t>Emisiones parciales C</t>
  </si>
  <si>
    <r>
      <rPr>
        <b/>
        <sz val="10"/>
        <color indexed="9"/>
        <rFont val="Arial Narrow"/>
        <family val="2"/>
      </rPr>
      <t>Emisiones 
totales C</t>
    </r>
    <r>
      <rPr>
        <b/>
        <sz val="9"/>
        <color indexed="9"/>
        <rFont val="Arial Narrow"/>
        <family val="2"/>
      </rPr>
      <t xml:space="preserve">
kg CO</t>
    </r>
    <r>
      <rPr>
        <b/>
        <vertAlign val="subscript"/>
        <sz val="9"/>
        <color indexed="9"/>
        <rFont val="Arial Narrow"/>
        <family val="2"/>
      </rPr>
      <t>2</t>
    </r>
    <r>
      <rPr>
        <b/>
        <sz val="9"/>
        <color indexed="9"/>
        <rFont val="Arial Narrow"/>
        <family val="2"/>
      </rPr>
      <t>e</t>
    </r>
  </si>
  <si>
    <r>
      <rPr>
        <b/>
        <sz val="10"/>
        <color indexed="9"/>
        <rFont val="Arial Narrow"/>
        <family val="2"/>
      </rPr>
      <t>Emisiones 
totales B</t>
    </r>
    <r>
      <rPr>
        <b/>
        <sz val="9"/>
        <color indexed="9"/>
        <rFont val="Arial Narrow"/>
        <family val="2"/>
      </rPr>
      <t xml:space="preserve">
kg CO</t>
    </r>
    <r>
      <rPr>
        <b/>
        <vertAlign val="subscript"/>
        <sz val="9"/>
        <color indexed="9"/>
        <rFont val="Arial Narrow"/>
        <family val="2"/>
      </rPr>
      <t>2</t>
    </r>
    <r>
      <rPr>
        <b/>
        <sz val="9"/>
        <color indexed="9"/>
        <rFont val="Arial Narrow"/>
        <family val="2"/>
      </rPr>
      <t>e</t>
    </r>
  </si>
  <si>
    <r>
      <rPr>
        <b/>
        <sz val="10"/>
        <color indexed="9"/>
        <rFont val="Arial Narrow"/>
        <family val="2"/>
      </rPr>
      <t xml:space="preserve">Emisiones 
totales </t>
    </r>
    <r>
      <rPr>
        <b/>
        <sz val="9"/>
        <color indexed="9"/>
        <rFont val="Arial Narrow"/>
        <family val="2"/>
      </rPr>
      <t>A1
kg CO</t>
    </r>
    <r>
      <rPr>
        <b/>
        <vertAlign val="subscript"/>
        <sz val="9"/>
        <color indexed="9"/>
        <rFont val="Arial Narrow"/>
        <family val="2"/>
      </rPr>
      <t>2</t>
    </r>
    <r>
      <rPr>
        <b/>
        <sz val="9"/>
        <color indexed="9"/>
        <rFont val="Arial Narrow"/>
        <family val="2"/>
      </rPr>
      <t>e</t>
    </r>
  </si>
  <si>
    <r>
      <rPr>
        <b/>
        <sz val="10"/>
        <color indexed="9"/>
        <rFont val="Arial Narrow"/>
        <family val="2"/>
      </rPr>
      <t>Emisiones 
totales A</t>
    </r>
    <r>
      <rPr>
        <b/>
        <sz val="9"/>
        <color indexed="9"/>
        <rFont val="Arial Narrow"/>
        <family val="2"/>
      </rPr>
      <t xml:space="preserve">
kg CO</t>
    </r>
    <r>
      <rPr>
        <b/>
        <vertAlign val="subscript"/>
        <sz val="9"/>
        <color indexed="9"/>
        <rFont val="Arial Narrow"/>
        <family val="2"/>
      </rPr>
      <t>2</t>
    </r>
    <r>
      <rPr>
        <b/>
        <sz val="9"/>
        <color indexed="9"/>
        <rFont val="Arial Narrow"/>
        <family val="2"/>
      </rPr>
      <t>e</t>
    </r>
  </si>
  <si>
    <t>B.    INSTALACIONES FIJAS (CALDERAS, TURBINAS, HORNOS, ETC.) SUJETAS A LAS OBLIGACIONES ESTABLECIDAS EN LA LEY 1/2005, DE 9 DE MARZO</t>
  </si>
  <si>
    <r>
      <t>Emisiones B
kg CO</t>
    </r>
    <r>
      <rPr>
        <b/>
        <vertAlign val="subscript"/>
        <sz val="10"/>
        <color indexed="9"/>
        <rFont val="Arial Narrow"/>
        <family val="2"/>
      </rPr>
      <t>2</t>
    </r>
    <r>
      <rPr>
        <b/>
        <sz val="10"/>
        <color indexed="9"/>
        <rFont val="Arial Narrow"/>
        <family val="2"/>
      </rPr>
      <t>e</t>
    </r>
  </si>
  <si>
    <r>
      <t>Emisiones A
kg CO</t>
    </r>
    <r>
      <rPr>
        <b/>
        <vertAlign val="subscript"/>
        <sz val="10"/>
        <color indexed="9"/>
        <rFont val="Arial Narrow"/>
        <family val="2"/>
      </rPr>
      <t>2</t>
    </r>
    <r>
      <rPr>
        <b/>
        <sz val="10"/>
        <color indexed="9"/>
        <rFont val="Arial Narrow"/>
        <family val="2"/>
      </rPr>
      <t>e</t>
    </r>
  </si>
  <si>
    <r>
      <rPr>
        <b/>
        <sz val="10"/>
        <color indexed="9"/>
        <rFont val="Arial Narrow"/>
        <family val="2"/>
      </rPr>
      <t>Emisiones totales</t>
    </r>
    <r>
      <rPr>
        <b/>
        <sz val="9"/>
        <color indexed="9"/>
        <rFont val="Arial Narrow"/>
        <family val="2"/>
      </rPr>
      <t xml:space="preserve">
kg CO</t>
    </r>
    <r>
      <rPr>
        <b/>
        <vertAlign val="subscript"/>
        <sz val="9"/>
        <color indexed="9"/>
        <rFont val="Arial Narrow"/>
        <family val="2"/>
      </rPr>
      <t>2</t>
    </r>
    <r>
      <rPr>
        <b/>
        <sz val="9"/>
        <color indexed="9"/>
        <rFont val="Arial Narrow"/>
        <family val="2"/>
      </rPr>
      <t>e</t>
    </r>
  </si>
  <si>
    <t>No se contabilizan las emisiones de CO2 de la biomasa al considerarse de origen biogénico</t>
  </si>
  <si>
    <t>Gas natural (kWhPCS)*</t>
  </si>
  <si>
    <t>Biomasa madera (kg)**</t>
  </si>
  <si>
    <t>Biomasa pellets (kg)**</t>
  </si>
  <si>
    <t xml:space="preserve"> Tipo de Combustible</t>
  </si>
  <si>
    <t xml:space="preserve">Cantidad comb. (ud) </t>
  </si>
  <si>
    <t xml:space="preserve">    Factor emisión</t>
  </si>
  <si>
    <t>Hoja de trabajo. Consumos</t>
  </si>
  <si>
    <t xml:space="preserve"> - Nombre del combustible</t>
  </si>
  <si>
    <t xml:space="preserve"> - Fuente de información</t>
  </si>
  <si>
    <t>Combustible 1</t>
  </si>
  <si>
    <t>Combustible 2</t>
  </si>
  <si>
    <t>Combustible 3</t>
  </si>
  <si>
    <t xml:space="preserve">                                               HOJA DE TRABAJO. CONSUMOS                                                                        </t>
  </si>
  <si>
    <t>A. Transporte por carretera</t>
  </si>
  <si>
    <t>A. Climatización / refrigeración</t>
  </si>
  <si>
    <t>B. Otros</t>
  </si>
  <si>
    <r>
      <t>Gasolina  (</t>
    </r>
    <r>
      <rPr>
        <sz val="10"/>
        <color theme="1"/>
        <rFont val="Arial Narrow"/>
        <family val="2"/>
      </rPr>
      <t>l)</t>
    </r>
  </si>
  <si>
    <r>
      <t>E5 (</t>
    </r>
    <r>
      <rPr>
        <sz val="10"/>
        <color theme="1"/>
        <rFont val="Arial Narrow"/>
        <family val="2"/>
      </rPr>
      <t>l)</t>
    </r>
  </si>
  <si>
    <r>
      <t>E10 (</t>
    </r>
    <r>
      <rPr>
        <sz val="10"/>
        <color theme="1"/>
        <rFont val="Arial Narrow"/>
        <family val="2"/>
      </rPr>
      <t>l)</t>
    </r>
  </si>
  <si>
    <r>
      <t>E85 (</t>
    </r>
    <r>
      <rPr>
        <sz val="10"/>
        <color theme="1"/>
        <rFont val="Arial Narrow"/>
        <family val="2"/>
      </rPr>
      <t>l)</t>
    </r>
  </si>
  <si>
    <r>
      <t>E100 (</t>
    </r>
    <r>
      <rPr>
        <sz val="10"/>
        <color theme="1"/>
        <rFont val="Arial Narrow"/>
        <family val="2"/>
      </rPr>
      <t>l)</t>
    </r>
  </si>
  <si>
    <r>
      <t>B7 (</t>
    </r>
    <r>
      <rPr>
        <sz val="10"/>
        <color theme="1"/>
        <rFont val="Arial Narrow"/>
        <family val="2"/>
      </rPr>
      <t>l)</t>
    </r>
  </si>
  <si>
    <r>
      <t>B10 (</t>
    </r>
    <r>
      <rPr>
        <sz val="10"/>
        <color theme="1"/>
        <rFont val="Arial Narrow"/>
        <family val="2"/>
      </rPr>
      <t>l)</t>
    </r>
  </si>
  <si>
    <r>
      <t>B20 (</t>
    </r>
    <r>
      <rPr>
        <sz val="10"/>
        <color theme="1"/>
        <rFont val="Arial Narrow"/>
        <family val="2"/>
      </rPr>
      <t>l)</t>
    </r>
  </si>
  <si>
    <r>
      <t>B30 (</t>
    </r>
    <r>
      <rPr>
        <sz val="10"/>
        <color theme="1"/>
        <rFont val="Arial Narrow"/>
        <family val="2"/>
      </rPr>
      <t>l)</t>
    </r>
  </si>
  <si>
    <r>
      <t>B100 (</t>
    </r>
    <r>
      <rPr>
        <sz val="10"/>
        <color theme="1"/>
        <rFont val="Arial Narrow"/>
        <family val="2"/>
      </rPr>
      <t>l)</t>
    </r>
  </si>
  <si>
    <r>
      <t>CO</t>
    </r>
    <r>
      <rPr>
        <vertAlign val="subscript"/>
        <sz val="10"/>
        <color theme="1"/>
        <rFont val="Arial Narrow"/>
        <family val="2"/>
      </rPr>
      <t>2</t>
    </r>
    <r>
      <rPr>
        <sz val="10"/>
        <color theme="1"/>
        <rFont val="Arial Narrow"/>
        <family val="2"/>
      </rPr>
      <t xml:space="preserve"> (kg/ud)</t>
    </r>
  </si>
  <si>
    <r>
      <t>CH</t>
    </r>
    <r>
      <rPr>
        <vertAlign val="subscript"/>
        <sz val="10"/>
        <color theme="1"/>
        <rFont val="Arial Narrow"/>
        <family val="2"/>
      </rPr>
      <t>4</t>
    </r>
    <r>
      <rPr>
        <sz val="10"/>
        <color theme="1"/>
        <rFont val="Arial Narrow"/>
        <family val="2"/>
      </rPr>
      <t xml:space="preserve"> (g/ud)</t>
    </r>
  </si>
  <si>
    <r>
      <t>N</t>
    </r>
    <r>
      <rPr>
        <vertAlign val="subscript"/>
        <sz val="10"/>
        <color theme="1"/>
        <rFont val="Arial Narrow"/>
        <family val="2"/>
      </rPr>
      <t>2</t>
    </r>
    <r>
      <rPr>
        <sz val="10"/>
        <color theme="1"/>
        <rFont val="Arial Narrow"/>
        <family val="2"/>
      </rPr>
      <t>O (g/ud)</t>
    </r>
  </si>
  <si>
    <t>Gasóleo  (l)</t>
  </si>
  <si>
    <t>PCA 5AR</t>
  </si>
  <si>
    <r>
      <t>CO</t>
    </r>
    <r>
      <rPr>
        <vertAlign val="subscript"/>
        <sz val="10"/>
        <color rgb="FF000000"/>
        <rFont val="Arial Narrow"/>
        <family val="2"/>
      </rPr>
      <t>2</t>
    </r>
  </si>
  <si>
    <r>
      <t>CH</t>
    </r>
    <r>
      <rPr>
        <vertAlign val="subscript"/>
        <sz val="10"/>
        <color rgb="FF000000"/>
        <rFont val="Arial Narrow"/>
        <family val="2"/>
      </rPr>
      <t>4</t>
    </r>
  </si>
  <si>
    <r>
      <t>N</t>
    </r>
    <r>
      <rPr>
        <vertAlign val="subscript"/>
        <sz val="10"/>
        <color rgb="FF000000"/>
        <rFont val="Arial Narrow"/>
        <family val="2"/>
      </rPr>
      <t>2</t>
    </r>
    <r>
      <rPr>
        <sz val="10"/>
        <color rgb="FF000000"/>
        <rFont val="Arial Narrow"/>
        <family val="2"/>
      </rPr>
      <t>O</t>
    </r>
  </si>
  <si>
    <r>
      <t>NF</t>
    </r>
    <r>
      <rPr>
        <vertAlign val="subscript"/>
        <sz val="10"/>
        <color rgb="FF000000"/>
        <rFont val="Arial Narrow"/>
        <family val="2"/>
      </rPr>
      <t>3</t>
    </r>
  </si>
  <si>
    <r>
      <t>SF</t>
    </r>
    <r>
      <rPr>
        <vertAlign val="subscript"/>
        <sz val="10"/>
        <color rgb="FF000000"/>
        <rFont val="Arial Narrow"/>
        <family val="2"/>
      </rPr>
      <t>6</t>
    </r>
  </si>
  <si>
    <r>
      <t>C</t>
    </r>
    <r>
      <rPr>
        <vertAlign val="subscript"/>
        <sz val="10"/>
        <color rgb="FF000000"/>
        <rFont val="Arial Narrow"/>
        <family val="2"/>
      </rPr>
      <t>2</t>
    </r>
    <r>
      <rPr>
        <sz val="10"/>
        <color rgb="FF000000"/>
        <rFont val="Arial Narrow"/>
        <family val="2"/>
      </rPr>
      <t>F</t>
    </r>
    <r>
      <rPr>
        <vertAlign val="subscript"/>
        <sz val="10"/>
        <color rgb="FF000000"/>
        <rFont val="Arial Narrow"/>
        <family val="2"/>
      </rPr>
      <t>6</t>
    </r>
    <r>
      <rPr>
        <sz val="10"/>
        <color rgb="FF000000"/>
        <rFont val="Arial Narrow"/>
        <family val="2"/>
      </rPr>
      <t>(PFC-116)</t>
    </r>
  </si>
  <si>
    <r>
      <t>C</t>
    </r>
    <r>
      <rPr>
        <vertAlign val="subscript"/>
        <sz val="10"/>
        <color rgb="FF000000"/>
        <rFont val="Arial Narrow"/>
        <family val="2"/>
      </rPr>
      <t>3</t>
    </r>
    <r>
      <rPr>
        <sz val="10"/>
        <color rgb="FF000000"/>
        <rFont val="Arial Narrow"/>
        <family val="2"/>
      </rPr>
      <t>F</t>
    </r>
    <r>
      <rPr>
        <vertAlign val="subscript"/>
        <sz val="10"/>
        <color rgb="FF000000"/>
        <rFont val="Arial Narrow"/>
        <family val="2"/>
      </rPr>
      <t>8</t>
    </r>
    <r>
      <rPr>
        <sz val="10"/>
        <color rgb="FF000000"/>
        <rFont val="Arial Narrow"/>
        <family val="2"/>
      </rPr>
      <t xml:space="preserve"> (PFC-218)</t>
    </r>
  </si>
  <si>
    <r>
      <t>kg CO</t>
    </r>
    <r>
      <rPr>
        <vertAlign val="subscript"/>
        <sz val="10"/>
        <rFont val="Arial Narrow"/>
        <family val="2"/>
      </rPr>
      <t>2</t>
    </r>
    <r>
      <rPr>
        <sz val="10"/>
        <rFont val="Arial Narrow"/>
        <family val="2"/>
      </rPr>
      <t>/kWh</t>
    </r>
  </si>
  <si>
    <t>Mix sin GdO</t>
  </si>
  <si>
    <t xml:space="preserve">Factor GdO renovable </t>
  </si>
  <si>
    <t>Factor GdO cog. alta eficiencia</t>
  </si>
  <si>
    <r>
      <t>kg CO</t>
    </r>
    <r>
      <rPr>
        <vertAlign val="subscript"/>
        <sz val="9"/>
        <rFont val="Arial Narrow"/>
        <family val="2"/>
      </rPr>
      <t>2</t>
    </r>
    <r>
      <rPr>
        <sz val="9"/>
        <rFont val="Arial Narrow"/>
        <family val="2"/>
      </rPr>
      <t>/kWh</t>
    </r>
  </si>
  <si>
    <t>https://gdo.cnmc.es/CNE/resumenGdo.do?anio=2021</t>
  </si>
  <si>
    <t>ACCIÓN ENERGIA COMERCIALIZADORA, S.L.</t>
  </si>
  <si>
    <t>ACSOL ENERGIA GLOBAL, S.A.</t>
  </si>
  <si>
    <t>ADELFAS ENERGIA, S.L.</t>
  </si>
  <si>
    <t>ALCANZIA ENERGIA, S.L.</t>
  </si>
  <si>
    <t>ALPIQ ENERGIA ESPAÑA, S.A.U.</t>
  </si>
  <si>
    <t xml:space="preserve">ASAL DE ENERG¿A, S.L. </t>
  </si>
  <si>
    <t>COMPA¿¿A ESCANDINAVA DE ELECTRICIDAD EN ESPA¿A, S.L.</t>
  </si>
  <si>
    <t>COX ENERGIA COMERCIALIZADORA ESPA¿A, S.L.U.</t>
  </si>
  <si>
    <t>CYE ENERGIA, S.L.</t>
  </si>
  <si>
    <t>DISA ENERGIA ELECTRICA, S.L.U.</t>
  </si>
  <si>
    <t>ELECTRA ALTO MIÑO COMERCIALIZADORA DE ENERGIA, S.L.U.</t>
  </si>
  <si>
    <t>ELECTRA CALDENSE ENERGIA, S.A.</t>
  </si>
  <si>
    <t>ELECTRA DEL CARDENER ENERGIA, S.A.</t>
  </si>
  <si>
    <t>ELECTRA ENERGIA, S.A.U.</t>
  </si>
  <si>
    <t>ELECTRICA DE GUIXES ENERG¿A, S.L.</t>
  </si>
  <si>
    <t>ELECTRICA VAQUER ENERGIA, S.A.</t>
  </si>
  <si>
    <t>ENERGIA NARANJA, S.L.</t>
  </si>
  <si>
    <t>ENERG¿A NUFRI, S.L.U.</t>
  </si>
  <si>
    <t>ENGIE ESPA¿A, S.L.U.</t>
  </si>
  <si>
    <t>EPRESA ENERGIA, S.A.U.</t>
  </si>
  <si>
    <t>FENIE ENERGIA, S.A.</t>
  </si>
  <si>
    <t>GALP ENERGIA ESPAÑA S.A.U.</t>
  </si>
  <si>
    <t>GNERA ENERGIA Y TECNOLOGIA, S.L.</t>
  </si>
  <si>
    <t>HELIOELEC ENERGIA ELECTRICA, S.L.</t>
  </si>
  <si>
    <t>INDEXO ENERGIA, S.L.</t>
  </si>
  <si>
    <t>INER ENERGIA CASTILLA LA MANCHA, S.L.</t>
  </si>
  <si>
    <t>INTEGRACION EUROPEA DE ENERGIA SUR, S.L.</t>
  </si>
  <si>
    <t>INTEGRACIÓN EUROPEA DE ENERGIA, S.A.U.</t>
  </si>
  <si>
    <t>NABALIA ENERGIA 2000, S.A.</t>
  </si>
  <si>
    <t>PETRONIEVES ENERGIA 1, S.L.</t>
  </si>
  <si>
    <t>RESPIRA ENERGIA, S.A.</t>
  </si>
  <si>
    <t>RTOTAL GAS Y ELECTRICIDAD ESPA¿A,
S.A.U.</t>
  </si>
  <si>
    <t>SHELL ESPA¿A, S.A.</t>
  </si>
  <si>
    <t>TOTAL GAS Y ELECTRICIDAD ESPA¿A S.A.U.</t>
  </si>
  <si>
    <t>TRACTAMENT I SELECCI¿ DE RESIDUS, S.A.</t>
  </si>
  <si>
    <t>http://gdo.cnmc.es/CNE/resumenGdo.do?anio=2009</t>
  </si>
  <si>
    <t>http://gdo.cnmc.es/CNE/resumenGdo.do?anio=2008</t>
  </si>
  <si>
    <t>http://gdo.cnmc.es/CNE/resumenGdo.do?anio=2007</t>
  </si>
  <si>
    <t>http://gdo.cnmc.es/CNE/resumenGdo.do?anio=2010</t>
  </si>
  <si>
    <r>
      <t>kg CO</t>
    </r>
    <r>
      <rPr>
        <vertAlign val="subscript"/>
        <sz val="10"/>
        <rFont val="Arial Narrow"/>
        <family val="2"/>
      </rPr>
      <t>2</t>
    </r>
    <r>
      <rPr>
        <sz val="10"/>
        <rFont val="Arial Narrow"/>
        <family val="2"/>
      </rPr>
      <t>e/kWh</t>
    </r>
  </si>
  <si>
    <r>
      <t>kg CO</t>
    </r>
    <r>
      <rPr>
        <vertAlign val="subscript"/>
        <sz val="9"/>
        <rFont val="Arial Narrow"/>
        <family val="2"/>
      </rPr>
      <t>2</t>
    </r>
    <r>
      <rPr>
        <sz val="9"/>
        <rFont val="Arial Narrow"/>
        <family val="2"/>
      </rPr>
      <t>e/kWh</t>
    </r>
  </si>
  <si>
    <r>
      <t>Transporte por carretera</t>
    </r>
    <r>
      <rPr>
        <b/>
        <vertAlign val="superscript"/>
        <sz val="10"/>
        <color indexed="9"/>
        <rFont val="Arial Narrow"/>
        <family val="2"/>
      </rPr>
      <t>(1)</t>
    </r>
  </si>
  <si>
    <t>Consumo (kWh)</t>
  </si>
  <si>
    <t>Consumo de calor, vapor, frío</t>
  </si>
  <si>
    <t>TOTAL EMISIONES INDIRECTAS ELECTRICIDAD</t>
  </si>
  <si>
    <r>
      <t>Electricidad vehículos</t>
    </r>
    <r>
      <rPr>
        <b/>
        <vertAlign val="superscript"/>
        <sz val="10"/>
        <color indexed="9"/>
        <rFont val="Arial Narrow"/>
        <family val="2"/>
      </rPr>
      <t>(2)</t>
    </r>
  </si>
  <si>
    <t xml:space="preserve"> % INDIRECTAS</t>
  </si>
  <si>
    <t>Calor, vapor, frío, aire comprimido</t>
  </si>
  <si>
    <r>
      <t xml:space="preserve">Tipo de Combustible </t>
    </r>
    <r>
      <rPr>
        <b/>
        <vertAlign val="superscript"/>
        <sz val="10"/>
        <color indexed="9"/>
        <rFont val="Arial Narrow"/>
        <family val="2"/>
      </rPr>
      <t>(2)</t>
    </r>
  </si>
  <si>
    <t>Factor emisión</t>
  </si>
  <si>
    <t>Opción A.1: Cantidad de combustible consumido</t>
  </si>
  <si>
    <t>Opción A.2: km recorridos y modelo de coche</t>
  </si>
  <si>
    <r>
      <t xml:space="preserve">Categoría de vehículo </t>
    </r>
    <r>
      <rPr>
        <b/>
        <vertAlign val="superscript"/>
        <sz val="10"/>
        <color indexed="9"/>
        <rFont val="Arial Narrow"/>
        <family val="2"/>
      </rPr>
      <t>(1)</t>
    </r>
  </si>
  <si>
    <r>
      <t xml:space="preserve">Otros </t>
    </r>
    <r>
      <rPr>
        <b/>
        <vertAlign val="superscript"/>
        <sz val="10"/>
        <color indexed="9"/>
        <rFont val="Arial Narrow"/>
        <family val="2"/>
      </rPr>
      <t>(4)</t>
    </r>
  </si>
  <si>
    <r>
      <t xml:space="preserve">Otros </t>
    </r>
    <r>
      <rPr>
        <b/>
        <vertAlign val="superscript"/>
        <sz val="10"/>
        <color indexed="9"/>
        <rFont val="Arial Narrow"/>
        <family val="2"/>
      </rPr>
      <t>(1)</t>
    </r>
  </si>
  <si>
    <t>EMISIONES DIRECTAS (ALCANCE 1)</t>
  </si>
  <si>
    <t>Otro</t>
  </si>
  <si>
    <r>
      <t>Recarga / Uso</t>
    </r>
    <r>
      <rPr>
        <b/>
        <vertAlign val="superscript"/>
        <sz val="10"/>
        <color theme="0"/>
        <rFont val="Arial Narrow"/>
        <family val="2"/>
      </rPr>
      <t>(2)</t>
    </r>
    <r>
      <rPr>
        <b/>
        <sz val="10"/>
        <color theme="0"/>
        <rFont val="Arial Narrow"/>
        <family val="2"/>
      </rPr>
      <t xml:space="preserve">
(kg)</t>
    </r>
  </si>
  <si>
    <r>
      <t>Recarga equipo</t>
    </r>
    <r>
      <rPr>
        <b/>
        <vertAlign val="superscript"/>
        <sz val="10"/>
        <color theme="0"/>
        <rFont val="Arial Narrow"/>
        <family val="2"/>
      </rPr>
      <t xml:space="preserve"> </t>
    </r>
    <r>
      <rPr>
        <b/>
        <sz val="10"/>
        <color theme="0"/>
        <rFont val="Arial Narrow"/>
        <family val="2"/>
      </rPr>
      <t>(kg)</t>
    </r>
    <r>
      <rPr>
        <b/>
        <vertAlign val="superscript"/>
        <sz val="10"/>
        <color theme="0"/>
        <rFont val="Arial Narrow"/>
        <family val="2"/>
      </rPr>
      <t>(2)</t>
    </r>
  </si>
  <si>
    <t>No considero la biomasa porque se engloba en instalaciones fijas</t>
  </si>
  <si>
    <r>
      <t xml:space="preserve">    Nombre de la comercializadora suministradora de energía</t>
    </r>
    <r>
      <rPr>
        <b/>
        <vertAlign val="superscript"/>
        <sz val="10"/>
        <color indexed="9"/>
        <rFont val="Arial Narrow"/>
        <family val="2"/>
      </rPr>
      <t>(1)</t>
    </r>
  </si>
  <si>
    <r>
      <t>¿Dispone de Garantía de Origen (GdO)?</t>
    </r>
    <r>
      <rPr>
        <b/>
        <vertAlign val="superscript"/>
        <sz val="10"/>
        <color theme="0"/>
        <rFont val="Arial Narrow"/>
        <family val="2"/>
      </rPr>
      <t>(2)</t>
    </r>
  </si>
  <si>
    <r>
      <t>Nombre de la comercializadora suministradora de energía</t>
    </r>
    <r>
      <rPr>
        <b/>
        <vertAlign val="superscript"/>
        <sz val="10"/>
        <color indexed="9"/>
        <rFont val="Arial Narrow"/>
        <family val="2"/>
      </rPr>
      <t>(1)</t>
    </r>
  </si>
  <si>
    <r>
      <t xml:space="preserve">  Factor emisión 
     </t>
    </r>
    <r>
      <rPr>
        <b/>
        <sz val="9"/>
        <color theme="0"/>
        <rFont val="Arial Narrow"/>
        <family val="2"/>
      </rPr>
      <t>kg CO</t>
    </r>
    <r>
      <rPr>
        <b/>
        <vertAlign val="subscript"/>
        <sz val="9"/>
        <color theme="0"/>
        <rFont val="Arial Narrow"/>
        <family val="2"/>
      </rPr>
      <t>2</t>
    </r>
    <r>
      <rPr>
        <b/>
        <sz val="9"/>
        <color theme="0"/>
        <rFont val="Arial Narrow"/>
        <family val="2"/>
      </rPr>
      <t>e/kWh</t>
    </r>
  </si>
  <si>
    <t>EMISIONES INDIRECTAS POR ENERGÍA COMPRADA</t>
  </si>
  <si>
    <r>
      <t xml:space="preserve">EMISIONES DIRECTAS 
</t>
    </r>
    <r>
      <rPr>
        <b/>
        <sz val="9"/>
        <color indexed="9"/>
        <rFont val="Arial Narrow"/>
        <family val="2"/>
      </rPr>
      <t>(ALCANCE 1)</t>
    </r>
  </si>
  <si>
    <t>ALCANCE 1</t>
  </si>
  <si>
    <t>ALCANCE 2</t>
  </si>
  <si>
    <r>
      <t>Electricidad edificios</t>
    </r>
    <r>
      <rPr>
        <b/>
        <vertAlign val="superscript"/>
        <sz val="10"/>
        <color indexed="9"/>
        <rFont val="Arial Narrow"/>
        <family val="2"/>
      </rPr>
      <t>(2)</t>
    </r>
  </si>
  <si>
    <t>2. Hoja de trabajo. Consumos</t>
  </si>
  <si>
    <r>
      <t>t CO</t>
    </r>
    <r>
      <rPr>
        <vertAlign val="subscript"/>
        <sz val="11"/>
        <color indexed="8"/>
        <rFont val="Arial Narrow"/>
        <family val="2"/>
      </rPr>
      <t xml:space="preserve">2 </t>
    </r>
    <r>
      <rPr>
        <sz val="11"/>
        <color indexed="8"/>
        <rFont val="Arial Narrow"/>
        <family val="2"/>
      </rPr>
      <t>e</t>
    </r>
  </si>
  <si>
    <r>
      <t>t CO</t>
    </r>
    <r>
      <rPr>
        <b/>
        <vertAlign val="subscript"/>
        <sz val="14"/>
        <color indexed="8"/>
        <rFont val="Arial Narrow"/>
        <family val="2"/>
      </rPr>
      <t xml:space="preserve">2 </t>
    </r>
    <r>
      <rPr>
        <b/>
        <sz val="14"/>
        <color indexed="8"/>
        <rFont val="Arial Narrow"/>
        <family val="2"/>
      </rPr>
      <t>e</t>
    </r>
  </si>
  <si>
    <t>Sector_Industrial</t>
  </si>
  <si>
    <t>Producción de cemento</t>
  </si>
  <si>
    <t>Producción de cal</t>
  </si>
  <si>
    <t>Otros usos de carbonato sódico (calcinación)</t>
  </si>
  <si>
    <t>Fabricación de magnesitas no metalúrgica</t>
  </si>
  <si>
    <t>Producción de amoniaco</t>
  </si>
  <si>
    <t>Producción de ácido nítrico</t>
  </si>
  <si>
    <t>Producción de caprolactama</t>
  </si>
  <si>
    <t>Producción de carburos</t>
  </si>
  <si>
    <t>Producción de carbonato sódico</t>
  </si>
  <si>
    <t>Industria petroquímica y negro de humo</t>
  </si>
  <si>
    <t>Producción cerámica (baldosas, ladrillos y tejas)</t>
  </si>
  <si>
    <r>
      <t>Desplegables</t>
    </r>
    <r>
      <rPr>
        <i/>
        <sz val="11"/>
        <color theme="1"/>
        <rFont val="Calibri"/>
        <family val="2"/>
        <scheme val="minor"/>
      </rPr>
      <t xml:space="preserve"> (los mismos para todos los años)</t>
    </r>
  </si>
  <si>
    <t>AB ENERGÍA 1903, S.L.</t>
  </si>
  <si>
    <t>ABOUTWHITE SL</t>
  </si>
  <si>
    <t>ACCIONA GREEN ENERGY DEVELOPMENTS SL</t>
  </si>
  <si>
    <t>ACTIVA COMERCIALIZADORA DE ENERGIA SL</t>
  </si>
  <si>
    <t>ADEINNOVA ENERGIA S.L</t>
  </si>
  <si>
    <t>ADELFAS ENERGIA SL</t>
  </si>
  <si>
    <t>ADS ENERGY 8.0 SL</t>
  </si>
  <si>
    <t>ADURIZ ENERGÍA, SLU</t>
  </si>
  <si>
    <t>AGRI-ENERGIA, S.A.</t>
  </si>
  <si>
    <t>ALPEX IBERICA DE ENERGIA, S.L.U</t>
  </si>
  <si>
    <t>ALPIQ ENERGIA ESPAÑA SAU</t>
  </si>
  <si>
    <t>ALUMBRA CORPORACIÓN, S.L.</t>
  </si>
  <si>
    <t>AQUI ENERGIA</t>
  </si>
  <si>
    <t>ARACAN ENERGIA S.L.</t>
  </si>
  <si>
    <t>ARSUS ENERGIA, S.L</t>
  </si>
  <si>
    <t>ATENCO ENERGIA SL</t>
  </si>
  <si>
    <t>ATLAS ENERGIA COMERCIAL, S.L.</t>
  </si>
  <si>
    <t>AUDAX RENOVABLES, S.A</t>
  </si>
  <si>
    <t>AVANZALIA ENERGIA COMERCIALIZADORA SA</t>
  </si>
  <si>
    <t>AXPO IBERIA S.L.</t>
  </si>
  <si>
    <t>BARPER FRANCHISING, S.L.</t>
  </si>
  <si>
    <t>BASSOLS ENERGIA COMERCIAL, S.L</t>
  </si>
  <si>
    <t>BIOWATIO COMERCIALIZADORA ENERGÉTICA SLU</t>
  </si>
  <si>
    <t>BP GAS EUROPE SA</t>
  </si>
  <si>
    <t>BULB ENERGIA IBERICA SL</t>
  </si>
  <si>
    <t>CAPITAL ENERGY COMERCIALIZADORA, S.L.U</t>
  </si>
  <si>
    <t>CATGAS ENERGIA SA</t>
  </si>
  <si>
    <t>CEPSA COMERCIAL PETROLEO S.A.</t>
  </si>
  <si>
    <t>CEPSA GAS Y ELECTRICIDAD, S.A.U.</t>
  </si>
  <si>
    <t>CIDE HCENERGÍA S.A.U</t>
  </si>
  <si>
    <t>CIMA ENERGIA COMERCIALIZADORA SL</t>
  </si>
  <si>
    <t>COMERCIALIZADORA DE ELECTRICIDAD Y GAS DEL MEDITERRÁNEO S.L</t>
  </si>
  <si>
    <t>COMERCIALIZADORA DE ENERGIA DIRECTA SL</t>
  </si>
  <si>
    <t>COMERCIALIZADORA ELECTRICA DE CADIZ, S.A.U</t>
  </si>
  <si>
    <t>COMERCIALIZADORA ELECTRICA DEL SURESTE</t>
  </si>
  <si>
    <t>COMERCIALIZADORA ELECTRICA PENINSULAR S.L.</t>
  </si>
  <si>
    <t>COMERCIALIZADORA ELECTRICA TALAYUELAS S.L</t>
  </si>
  <si>
    <t>COMERCIALIZADORA LERSA, S.L.</t>
  </si>
  <si>
    <t>COMERCIALIZADORA TORRES ENERGIA, S.L.</t>
  </si>
  <si>
    <t>CONECTA ENERGIA VERDE, S.L.</t>
  </si>
  <si>
    <t>CONECTA2 ENERGIA, S.L.</t>
  </si>
  <si>
    <t>COOP VALENCIANA ELECTRODISTRIBUIDORA DE FUERZA Y ALUMBRADO SERRALLO</t>
  </si>
  <si>
    <t>COOPERATIVA ELECTRICA DE CASTELLAR, S.C.V (COMERC)</t>
  </si>
  <si>
    <t>COX ENERGÍA COMERCIALIZADORA ESPAÑA S.L.U.</t>
  </si>
  <si>
    <t>CYE ENERGIA SL</t>
  </si>
  <si>
    <t>DAIMUZ ENERGÍA S.L.</t>
  </si>
  <si>
    <t>DISA ENERGIA ELECTRICA S.L.</t>
  </si>
  <si>
    <t>DOMESTICA GAS Y ELECTRICIDAD SLU</t>
  </si>
  <si>
    <t>DREUE ELECTRIC, S.L.U</t>
  </si>
  <si>
    <t>ECOLUZ ENERGIA, SL</t>
  </si>
  <si>
    <t>EDP ESPAÑA, S.A</t>
  </si>
  <si>
    <t>EKILUZ ENERGÍA COMERCIALIZADORA, S.L.</t>
  </si>
  <si>
    <t>ELECNOVA SIGLO XXI SL</t>
  </si>
  <si>
    <t>ELECTED ENERGY, S.L -</t>
  </si>
  <si>
    <t>ELECTIAPLUS COMERCIALIZADORA DE ENERGIA S.L.U</t>
  </si>
  <si>
    <t>ELECTRA AVELLANA COMERCIAL, S.L</t>
  </si>
  <si>
    <t>ELECTRA ENERGIA, S.A.</t>
  </si>
  <si>
    <t>ELECTRA NORTE ENERGÍA, S.A.</t>
  </si>
  <si>
    <t>ELECTRICA DE CHERA, SCV</t>
  </si>
  <si>
    <t>ELECTRICA DE GUADASSUAR COOP V</t>
  </si>
  <si>
    <t>ELECTRICA DE GUIXES ENERGIA, SL</t>
  </si>
  <si>
    <t>ELECTRICA DE SOT DE CHERA SCV</t>
  </si>
  <si>
    <t>ELECTRICA DE VINALESA SOCIEDAD COOPERATIVA VALENCIANA</t>
  </si>
  <si>
    <t>ELÉCTRICA VAQUER ENERGIA, S.A</t>
  </si>
  <si>
    <t>ELEGA ENERGIA SL</t>
  </si>
  <si>
    <t>ELEVA 2 COMERCIALIZADORA, S.L</t>
  </si>
  <si>
    <t>E-LUZ ENERGY SOLUTIONS, S.L.</t>
  </si>
  <si>
    <t>ENDESA ENERGÍA S.A.U.</t>
  </si>
  <si>
    <t>ENDI ENERGY TRADING SL</t>
  </si>
  <si>
    <t>ENERCOLUZ ENERGIA SL</t>
  </si>
  <si>
    <t>ENERGIA DLR COMERCIALIZADORA, SL</t>
  </si>
  <si>
    <t>ENERGÍA ECOLÓGICA ECONÓMICA, S.L.</t>
  </si>
  <si>
    <t>ENERGÍA GRAFENO S.L.</t>
  </si>
  <si>
    <t>ENERGÍA LIBRE COMERCIALIZADORA, S.L.</t>
  </si>
  <si>
    <t>ENERGIA NORDICA GAS Y ELECTRICIDAD</t>
  </si>
  <si>
    <t>ENERGIA NUFRI SL</t>
  </si>
  <si>
    <t>ENERGIA VIVA SPAIN, S.L.</t>
  </si>
  <si>
    <t>ENERGY BY COGEN S.L.U.</t>
  </si>
  <si>
    <t>ENERGY INTERSOL 15, S.L.</t>
  </si>
  <si>
    <t>ENERGY STROM XXI SL</t>
  </si>
  <si>
    <t>ENERGYA VM GESTION DE ENERGÍA, S.L</t>
  </si>
  <si>
    <t>ENERXIA GALEGA MAIS SLU</t>
  </si>
  <si>
    <t>ENGIE ESPAÑA, S.L</t>
  </si>
  <si>
    <t>EPRESA ENERGÍA S.A.</t>
  </si>
  <si>
    <t>ESCANDINAVA DE ELECTRICIDAD, S.L.U</t>
  </si>
  <si>
    <t>ESTABANELL IMPULSA, S.A.U.</t>
  </si>
  <si>
    <t>FACTOR ENERGÍA ESPAÑA, S.A.</t>
  </si>
  <si>
    <t>FEED ENERGÍA, S.L.</t>
  </si>
  <si>
    <t>FENIE ENERGIA SA</t>
  </si>
  <si>
    <t>FORTIA ENERGIA S.L.</t>
  </si>
  <si>
    <t>FORZA  VILALTA GREEN ENERGY, S.L.</t>
  </si>
  <si>
    <t>GALP ENERGÍA ESPAÑA, S.A.U.</t>
  </si>
  <si>
    <t>GAOLANIA SERVICIOS SL</t>
  </si>
  <si>
    <t>GAS NATURAL COMERCIALIZADORA SA</t>
  </si>
  <si>
    <t>GASELEC DIVERSIFICACIÓN S.L.</t>
  </si>
  <si>
    <t>GEO ALTERNATIVA S.L.</t>
  </si>
  <si>
    <t>GEOATLANTER SA</t>
  </si>
  <si>
    <t>GERENTA ENERGÍA, S.L.U.</t>
  </si>
  <si>
    <t>GESTERNOVA, S.A</t>
  </si>
  <si>
    <t>GREEN POWER SUPPLY, S.L.U.</t>
  </si>
  <si>
    <t>GURBTEC ENERGIA, S.L.</t>
  </si>
  <si>
    <t>HELIOS ENERGÍA INTELIGENTE, S.L.</t>
  </si>
  <si>
    <t>HIDROELÉCTRICA EL CARMEN ENERGÍA, S.L</t>
  </si>
  <si>
    <t>HIDROELÉCTRICA LUMYMEY S.L.U.</t>
  </si>
  <si>
    <t>HOLALUZ-CLIDOM, S.A</t>
  </si>
  <si>
    <t>IBERELECTRICA COMERCIALIZADORA, SL</t>
  </si>
  <si>
    <t>IM3 ENERGIA SL</t>
  </si>
  <si>
    <t>INDEXO ENERGIA SL</t>
  </si>
  <si>
    <t>INER ENERGIA CASTILLA LA MANCHA SL</t>
  </si>
  <si>
    <t>IRIS ENERGÍA EFICIENTE S.A.</t>
  </si>
  <si>
    <t>JUAN ENERGY, S.L.</t>
  </si>
  <si>
    <t>KILOWATIOS VERDES S.L.</t>
  </si>
  <si>
    <t>LA UNIÓN ELECTRO INDUSTRIAL, S.L.U</t>
  </si>
  <si>
    <t>LIBERA ENERGIAS RENOVABLES, S.L</t>
  </si>
  <si>
    <t>LIDERA COMERCIALIZADORA ENERGIA, S.L.</t>
  </si>
  <si>
    <t>LOOP ELECTRICIDAD Y GAS, S.L</t>
  </si>
  <si>
    <t>LUZÍA ENERGÍA, S.L</t>
  </si>
  <si>
    <t>MEGARA ENERGIA SOC. COOP</t>
  </si>
  <si>
    <t>MULTIENERGIA VERDE, S.L.</t>
  </si>
  <si>
    <t>MY ENERGIA ONER S.L</t>
  </si>
  <si>
    <t>NABALIA ENERGIA 2000 S.A</t>
  </si>
  <si>
    <t>NATURGY RENOVABLES, S.LU.</t>
  </si>
  <si>
    <t>NEXUS ENERGIA SA</t>
  </si>
  <si>
    <t>NINOBE SERVICIOS ENERGÉTICOS, SL</t>
  </si>
  <si>
    <t>NOSA ENERXIA SCG</t>
  </si>
  <si>
    <t>NUEVA COMERCIALIZADORA ESPAÑOLA SL</t>
  </si>
  <si>
    <t>OCTOPUS ENERGY ESPAÑA, S.L.U.</t>
  </si>
  <si>
    <t>OHMIO ELECTRA, S.L.</t>
  </si>
  <si>
    <t>ON DEMAND FACILITIES, SLU</t>
  </si>
  <si>
    <t>PEPEENERGY, S.L.</t>
  </si>
  <si>
    <t>PLANETGY SL</t>
  </si>
  <si>
    <t>PLENA ENERGIA RENOVABLE, S.L.</t>
  </si>
  <si>
    <t>PROT ENERGIA COMERCIALIZACION, S.L</t>
  </si>
  <si>
    <t>RECICLAJES ECOLOGICOS NAGINI, S.L.</t>
  </si>
  <si>
    <t>RELUZCA ENERGÍA, S..L.</t>
  </si>
  <si>
    <t>RENEWABLE VENTURES SLU</t>
  </si>
  <si>
    <t>RENOVAE CONSULTING, S.L.</t>
  </si>
  <si>
    <t>REPSOL COMERCIALIZADORA DE ELECTRICIDAD Y GAS, S.L.U</t>
  </si>
  <si>
    <t>RESPIRA ENERGÍA ESPAÑA, S.L.</t>
  </si>
  <si>
    <t>RESPIRA ENERGÍA S.A</t>
  </si>
  <si>
    <t>ROFEICA ENERGIA, S.A</t>
  </si>
  <si>
    <t>ROMA ENERGÍAS S.L.</t>
  </si>
  <si>
    <t>RONDA OESTE ENERGÍA, S.L</t>
  </si>
  <si>
    <t>SAMPOL INGENIERIA Y OBRAS SA</t>
  </si>
  <si>
    <t>SERVIGAS S XXI SA</t>
  </si>
  <si>
    <t>SHELL ESPAÑA, S.A</t>
  </si>
  <si>
    <t>SIMPLES ENERGIA DE ESPAÑA, S.L.</t>
  </si>
  <si>
    <t>SISTEMAS URBANOS DE ENERGÍAS RENOVABLES S.L.</t>
  </si>
  <si>
    <t>SOLABRIA S.COOP. - ENERPLUS S.C.</t>
  </si>
  <si>
    <t>SOM ENERGIA SCCL</t>
  </si>
  <si>
    <t>STIN S.A</t>
  </si>
  <si>
    <t>SUMINISTROS ESPECIALES ALGINETENSES S.COOP V.</t>
  </si>
  <si>
    <t>SUNAIR ONE ENERGY S.L</t>
  </si>
  <si>
    <t>SUNAIR ONE HOME S.L</t>
  </si>
  <si>
    <t>SYDER COMERCIALIZADORA VERDE SL</t>
  </si>
  <si>
    <t>TAMECO ENERGIA, S.L.U.</t>
  </si>
  <si>
    <t>TELECOR S.A. UNIPERSONAL</t>
  </si>
  <si>
    <t>TELEFÓNICA SOLUCIONES DE INFORMÁTICA Y COMUNICACIONES DE ESPAÑA, S.A.U</t>
  </si>
  <si>
    <t>THE YELLOW ENERGY, S.L</t>
  </si>
  <si>
    <t>TOTALENERGIES CLIENTES S.A.U.</t>
  </si>
  <si>
    <t>TOTALENERGIES ELECTRICIDAD Y GAS ESPAÑA, S.A.U.</t>
  </si>
  <si>
    <t>TOTALENERGIES MERCADO ESPAÑA, S.A.U</t>
  </si>
  <si>
    <t>TU COMERCIALIZADORA DE ENERGÍA LUZ, DOS, TRES, S.L.</t>
  </si>
  <si>
    <t>UNIELECTRICA ENERGIA, S.A</t>
  </si>
  <si>
    <t>V3J INGENIERIA Y SERVICIOS, S.L</t>
  </si>
  <si>
    <t>VILLAR MIR ENERGÍA,S.L</t>
  </si>
  <si>
    <t>VISALIA ENERGIA S.L.</t>
  </si>
  <si>
    <t>VIVO ENERGIA FUTURA S.A</t>
  </si>
  <si>
    <t>VÓLTICO ENERGÍA SL</t>
  </si>
  <si>
    <t>WATIO WHOLESALE, S.L</t>
  </si>
  <si>
    <t>WIND TO MARKET S.A</t>
  </si>
  <si>
    <t>WOMBBAT ENERGY S.L</t>
  </si>
  <si>
    <t>ZULUX ENERGIA SL</t>
  </si>
  <si>
    <t>Etiquetado restante de comercializadoras que han efectuado redenciones de GdO</t>
  </si>
  <si>
    <t>Etiquetado de comercializadoras que no han efectuado redenciones de GdO</t>
  </si>
  <si>
    <t>Fuente</t>
  </si>
  <si>
    <t>En este apartado además de considerar fugas de gases de efecto invernadero de otro tipo de equipos (como los de conmutación de alta tensión, o los de de extinción de incendios), también se considerarán las emisiones de determinados gases cuya liberación a la atmósfera se produce como consecuencia de su propio uso (como los anestésicos) en cuyo caso se considera que la cantidad empleada es equivalente a la cantidad liberada.</t>
  </si>
  <si>
    <t>Etiquetado de comercializadoras</t>
  </si>
  <si>
    <t xml:space="preserve">En este apartado solo se deben introducir los datos de consumo de los ferrocarriles (tren, metro, tranvía), embarcaciones y/o aeronaves que sean propiedad de la organización o sobre los que tiene control (emisiones directas o de alcance 1). </t>
  </si>
  <si>
    <t>RESULTADOS RELATIVOS - EVOLUCIÓN</t>
  </si>
  <si>
    <t>Electricidad y otras energías</t>
  </si>
  <si>
    <r>
      <t>Tipo de maquinaria</t>
    </r>
    <r>
      <rPr>
        <b/>
        <vertAlign val="superscript"/>
        <sz val="10"/>
        <color indexed="9"/>
        <rFont val="Arial Narrow"/>
        <family val="2"/>
      </rPr>
      <t>(1)</t>
    </r>
  </si>
  <si>
    <r>
      <t>Otros</t>
    </r>
    <r>
      <rPr>
        <b/>
        <vertAlign val="superscript"/>
        <sz val="10"/>
        <color indexed="9"/>
        <rFont val="Arial Narrow"/>
        <family val="2"/>
      </rPr>
      <t xml:space="preserve"> (2)</t>
    </r>
  </si>
  <si>
    <t>Turismos (M1)</t>
  </si>
  <si>
    <t>Furgonetas y furgones (N1)</t>
  </si>
  <si>
    <t>Camiones y autobuses (N2, N3, M2, M3)</t>
  </si>
  <si>
    <t>Ciclomotores y motocicletas (L)</t>
  </si>
  <si>
    <r>
      <t xml:space="preserve">EMISIONES INDIRECTAS ELECTRICIDAD Y OTRAS ENERGÍAS
</t>
    </r>
    <r>
      <rPr>
        <b/>
        <sz val="9"/>
        <color indexed="9"/>
        <rFont val="Arial Narrow"/>
        <family val="2"/>
      </rPr>
      <t>(ALCANCE 2)</t>
    </r>
  </si>
  <si>
    <r>
      <t>Gasóleo (</t>
    </r>
    <r>
      <rPr>
        <sz val="10"/>
        <color theme="1"/>
        <rFont val="Arial Narrow"/>
        <family val="2"/>
      </rPr>
      <t>l)</t>
    </r>
  </si>
  <si>
    <t>EMISIONES INDIRECTAS POR LA COMPRA DE ELECTRICIDAD Y OTRAS ENERGÍAS (ALCANCE 2)</t>
  </si>
  <si>
    <t>EMISIONES DIRECTAS (ALCANCE 1)
EMISIONES INDIRECTAS POR LA COMPRA DE ELECTRICIDAD Y OTRAS ENERGÍAS (ALCANCE 2)</t>
  </si>
  <si>
    <t xml:space="preserve">                                           EMISIONES INDIRECTAS POR LA COMPRA DE ELECTRICIDAD Y OTRAS ENERGÍAS</t>
  </si>
  <si>
    <r>
      <t>t CO</t>
    </r>
    <r>
      <rPr>
        <b/>
        <vertAlign val="subscript"/>
        <sz val="11"/>
        <color indexed="9"/>
        <rFont val="Arial Narrow"/>
        <family val="2"/>
      </rPr>
      <t>2</t>
    </r>
  </si>
  <si>
    <r>
      <t>kg CH</t>
    </r>
    <r>
      <rPr>
        <b/>
        <vertAlign val="subscript"/>
        <sz val="11"/>
        <color indexed="9"/>
        <rFont val="Arial Narrow"/>
        <family val="2"/>
      </rPr>
      <t>4</t>
    </r>
  </si>
  <si>
    <r>
      <t>kg N</t>
    </r>
    <r>
      <rPr>
        <b/>
        <vertAlign val="subscript"/>
        <sz val="11"/>
        <color indexed="9"/>
        <rFont val="Arial Narrow"/>
        <family val="2"/>
      </rPr>
      <t>2</t>
    </r>
    <r>
      <rPr>
        <b/>
        <sz val="11"/>
        <color indexed="9"/>
        <rFont val="Arial Narrow"/>
        <family val="2"/>
      </rPr>
      <t>O</t>
    </r>
  </si>
  <si>
    <r>
      <t>t CO</t>
    </r>
    <r>
      <rPr>
        <b/>
        <vertAlign val="subscript"/>
        <sz val="11"/>
        <color indexed="9"/>
        <rFont val="Arial Narrow"/>
        <family val="2"/>
      </rPr>
      <t>2</t>
    </r>
    <r>
      <rPr>
        <b/>
        <sz val="11"/>
        <color indexed="9"/>
        <rFont val="Arial Narrow"/>
        <family val="2"/>
      </rPr>
      <t>e</t>
    </r>
  </si>
  <si>
    <t xml:space="preserve"> - Valores de los factores de emisión y unidades en las que se expresan</t>
  </si>
  <si>
    <t xml:space="preserve">Consumo de combustibles en equipos de transporte, tales como vehículos de motor, camiones, barcos, que pertenecen o son controladas por la organización. Además, se incluyen en esta pestaña los consumos de combustible de la maquinaria móvil (tractores, motosierras, etc.).
</t>
  </si>
  <si>
    <t>Consumo de combustibles debido al transporte de pasajeros y/o de mercancías que realiza la organización a través de vehículos rodados que son propiedad de la organización, o sobre los que tiene control.</t>
  </si>
  <si>
    <t>Consumo de combustibles de la maquinaria móvil agrícola, forestal, comercial, institucional o industrial (tractores, motosierras, etc.) que es propiedad de la organización, o sobre la que tiene control.</t>
  </si>
  <si>
    <t>Tenga en cuenta que en caso de que su organización disponga de instalaciones para la generación de energía renovable para su autoconsumo, su nivel de consumo proveniente la red eléctrica general y/o de combustibles fósiles se reducirá y este hecho tendrá una repercusión directa en el resultado final de la huella de carbono. Sin embargo, el consumo o generación de energía renovable no “resta” emisiones ya que, por concepto, la huella de carbono es la suma de gases de efecto invernadero emitidos.</t>
  </si>
  <si>
    <t>Emisiones dir. (alcance 1)</t>
  </si>
  <si>
    <t>Emisiones ind. electricidad (alcance 2)</t>
  </si>
  <si>
    <t>Biogás (kg)**</t>
  </si>
  <si>
    <t xml:space="preserve">Cumplimente este apartado si su organización dispone de instalaciones fijas (calderas, motores estacionarios, etc.) que no estén sujetas a las obligaciones de seguimiento y notificación de emisiones establecidas en la Ley 1/2005, de 9 de marzo, por la que se regula el régimen del comercio de derechos de emisión de gases de efecto invernadero. </t>
  </si>
  <si>
    <t>A.   Instalaciones fijas (calderas, motores estacionarios, etc.) no sujetas a las obligaciones establecidas en la Ley 1/2005, de 9 de marzo</t>
  </si>
  <si>
    <t>A.    INSTALACIONES FIJAS (CALDERAS, MOTORES ESTACIONARIOS, ETC.) NO SUJETAS A LAS OBLIGACIONES ESTABLECIDAS EN LA LEY 1/2005, DE 9 DE MARZO</t>
  </si>
  <si>
    <t>Se aplican descuentos mínimos exigidos por la legislación (y en gasóleo se tiene en cuenta en los FAME)</t>
  </si>
  <si>
    <t>Redondear 3 unidades</t>
  </si>
  <si>
    <r>
      <t>CO</t>
    </r>
    <r>
      <rPr>
        <vertAlign val="subscript"/>
        <sz val="10"/>
        <color theme="1"/>
        <rFont val="Arial Narrow"/>
        <family val="2"/>
      </rPr>
      <t>2</t>
    </r>
    <r>
      <rPr>
        <sz val="10"/>
        <color theme="1"/>
        <rFont val="Arial Narrow"/>
        <family val="2"/>
      </rPr>
      <t xml:space="preserve"> (kg/l)</t>
    </r>
  </si>
  <si>
    <r>
      <t>CH</t>
    </r>
    <r>
      <rPr>
        <vertAlign val="subscript"/>
        <sz val="10"/>
        <color theme="1"/>
        <rFont val="Arial Narrow"/>
        <family val="2"/>
      </rPr>
      <t>4</t>
    </r>
    <r>
      <rPr>
        <sz val="10"/>
        <color theme="1"/>
        <rFont val="Arial Narrow"/>
        <family val="2"/>
      </rPr>
      <t xml:space="preserve"> (g/l)</t>
    </r>
  </si>
  <si>
    <r>
      <t>N</t>
    </r>
    <r>
      <rPr>
        <vertAlign val="subscript"/>
        <sz val="10"/>
        <color theme="1"/>
        <rFont val="Arial Narrow"/>
        <family val="2"/>
      </rPr>
      <t>2</t>
    </r>
    <r>
      <rPr>
        <sz val="10"/>
        <color theme="1"/>
        <rFont val="Arial Narrow"/>
        <family val="2"/>
      </rPr>
      <t>O (g/l)</t>
    </r>
  </si>
  <si>
    <t>Factores de emisión por gases</t>
  </si>
  <si>
    <r>
      <t>t CO</t>
    </r>
    <r>
      <rPr>
        <b/>
        <vertAlign val="subscript"/>
        <sz val="10"/>
        <color indexed="9"/>
        <rFont val="Arial Narrow"/>
        <family val="2"/>
      </rPr>
      <t>2</t>
    </r>
    <r>
      <rPr>
        <b/>
        <sz val="10"/>
        <color indexed="9"/>
        <rFont val="Arial Narrow"/>
        <family val="2"/>
      </rPr>
      <t>e /</t>
    </r>
  </si>
  <si>
    <r>
      <t xml:space="preserve"> t CO</t>
    </r>
    <r>
      <rPr>
        <b/>
        <vertAlign val="subscript"/>
        <sz val="10"/>
        <color indexed="9"/>
        <rFont val="Arial Narrow"/>
        <family val="2"/>
      </rPr>
      <t>2</t>
    </r>
    <r>
      <rPr>
        <b/>
        <sz val="10"/>
        <color indexed="9"/>
        <rFont val="Arial Narrow"/>
        <family val="2"/>
      </rPr>
      <t>e /</t>
    </r>
  </si>
  <si>
    <t>Resultados por gases desglosados según actividades</t>
  </si>
  <si>
    <r>
      <t xml:space="preserve">Cumplimente las hojas en orden (comenzando por la hoja </t>
    </r>
    <r>
      <rPr>
        <i/>
        <sz val="12"/>
        <color rgb="FF663300"/>
        <rFont val="Arial Narrow"/>
        <family val="2"/>
      </rPr>
      <t>1. Datos generales organización)</t>
    </r>
    <r>
      <rPr>
        <sz val="12"/>
        <color rgb="FF663300"/>
        <rFont val="Arial Narrow"/>
        <family val="2"/>
      </rPr>
      <t>y tenga en cuenta el siguiente código de colores:</t>
    </r>
  </si>
  <si>
    <t>Óxido Nitroso</t>
  </si>
  <si>
    <t>Fertilizantes sintéticos</t>
  </si>
  <si>
    <t>%N</t>
  </si>
  <si>
    <t>Complejos</t>
  </si>
  <si>
    <t>a definir por el agricultor</t>
  </si>
  <si>
    <t>Otros Fertilizantes</t>
  </si>
  <si>
    <t>% de N de los estiércoles/purnes</t>
  </si>
  <si>
    <t>Tipo de especie ganadera</t>
  </si>
  <si>
    <t>Provincia</t>
  </si>
  <si>
    <t>Estiércol sólido</t>
  </si>
  <si>
    <t>Estiércol semilíquido</t>
  </si>
  <si>
    <t>Purín</t>
  </si>
  <si>
    <t>Avícola</t>
  </si>
  <si>
    <t>ALBACETE</t>
  </si>
  <si>
    <t>ALICANTE/ALACANT</t>
  </si>
  <si>
    <t>ALMERÍA</t>
  </si>
  <si>
    <t>ARABA/ÁLAVA</t>
  </si>
  <si>
    <t>ASTURIAS</t>
  </si>
  <si>
    <t>ÁVILA</t>
  </si>
  <si>
    <t>BADAJOZ</t>
  </si>
  <si>
    <t>BALEARS, ILLES</t>
  </si>
  <si>
    <t>BARCELONA</t>
  </si>
  <si>
    <t>BIZKAIA</t>
  </si>
  <si>
    <t>BURGOS</t>
  </si>
  <si>
    <t>CÁCERES</t>
  </si>
  <si>
    <t>CÁDIZ</t>
  </si>
  <si>
    <t>CANTABRIA</t>
  </si>
  <si>
    <t>CASTELLÓN/CASTELLÓ</t>
  </si>
  <si>
    <t>CIUDAD REAL</t>
  </si>
  <si>
    <t>CÓRDOBA</t>
  </si>
  <si>
    <t>CORUÑA, A</t>
  </si>
  <si>
    <t>CUENCA</t>
  </si>
  <si>
    <t>GIPUZKOA</t>
  </si>
  <si>
    <t>GIRONA</t>
  </si>
  <si>
    <t>GRANADA</t>
  </si>
  <si>
    <t>GUADALAJARA</t>
  </si>
  <si>
    <t>HUELVA</t>
  </si>
  <si>
    <t>HUESCA</t>
  </si>
  <si>
    <t>JAÉN</t>
  </si>
  <si>
    <t>LEÓN</t>
  </si>
  <si>
    <t>LLEIDA</t>
  </si>
  <si>
    <t>LUGO</t>
  </si>
  <si>
    <t>MADRID</t>
  </si>
  <si>
    <t>MÁLAGA</t>
  </si>
  <si>
    <t>MURCIA</t>
  </si>
  <si>
    <t>NAVARRA</t>
  </si>
  <si>
    <t>OURENSE</t>
  </si>
  <si>
    <t>PALENCIA</t>
  </si>
  <si>
    <t>PALMAS, LAS</t>
  </si>
  <si>
    <t>PONTEVEDRA</t>
  </si>
  <si>
    <t>RIOJA, LA</t>
  </si>
  <si>
    <t>SALAMANCA</t>
  </si>
  <si>
    <t>SANTA CRUZ DE TENERIFE</t>
  </si>
  <si>
    <t>SEGOVIA</t>
  </si>
  <si>
    <t>SEVILLA</t>
  </si>
  <si>
    <t>SORIA</t>
  </si>
  <si>
    <t>TARRAGONA</t>
  </si>
  <si>
    <t>TERUEL</t>
  </si>
  <si>
    <t>TOLEDO</t>
  </si>
  <si>
    <t>VALLADOLID</t>
  </si>
  <si>
    <t>ZAMORA</t>
  </si>
  <si>
    <t>ZARAGOZA</t>
  </si>
  <si>
    <t>CEUTA Y MELILLA</t>
  </si>
  <si>
    <t>Caprino</t>
  </si>
  <si>
    <t>Equino</t>
  </si>
  <si>
    <t>Ovino</t>
  </si>
  <si>
    <t>Porcino</t>
  </si>
  <si>
    <t>Vacuno</t>
  </si>
  <si>
    <t>Tipo de estiércol o purín</t>
  </si>
  <si>
    <t>Especie ganadera de procedencia</t>
  </si>
  <si>
    <t>Humedad (%)</t>
  </si>
  <si>
    <r>
      <rPr>
        <vertAlign val="superscript"/>
        <sz val="11"/>
        <rFont val="Arial Narrow"/>
        <family val="2"/>
      </rPr>
      <t>1.</t>
    </r>
    <r>
      <rPr>
        <sz val="11"/>
        <rFont val="Arial Narrow"/>
        <family val="2"/>
      </rPr>
      <t xml:space="preserve"> Fuente: </t>
    </r>
    <r>
      <rPr>
        <u/>
        <sz val="11"/>
        <color indexed="12"/>
        <rFont val="Arial Narrow"/>
        <family val="2"/>
      </rPr>
      <t>Tabla 14 de Informaciones Técnicas Agrarias Nº93 (Gobierno de Aragón) elaborada a partir de Ziegler D. y Heduit M., (1991). Engrais de ferme. Valeur fertilisante. Gestion, environnement. ITCF.</t>
    </r>
  </si>
  <si>
    <r>
      <rPr>
        <vertAlign val="superscript"/>
        <sz val="11"/>
        <rFont val="Arial Narrow"/>
        <family val="2"/>
      </rPr>
      <t>2.</t>
    </r>
    <r>
      <rPr>
        <sz val="11"/>
        <rFont val="Arial Narrow"/>
        <family val="2"/>
      </rPr>
      <t xml:space="preserve"> Fuente: elaboración propia a partir de </t>
    </r>
    <r>
      <rPr>
        <u/>
        <sz val="11"/>
        <color indexed="12"/>
        <rFont val="Arial Narrow"/>
        <family val="2"/>
      </rPr>
      <t>Tabla 14 de Informaciones Técnicas Agrarias Nº93 (Gobierno de Aragón) elaborada a partir de Ziegler D. y Heduit M., (1991). Engrais de ferme. Valeur fertilisante. Gestion, environnement. ITCF.</t>
    </r>
  </si>
  <si>
    <r>
      <rPr>
        <vertAlign val="superscript"/>
        <sz val="11"/>
        <color theme="1"/>
        <rFont val="Arial Narrow"/>
        <family val="2"/>
      </rPr>
      <t>3.</t>
    </r>
    <r>
      <rPr>
        <sz val="11"/>
        <color theme="1"/>
        <rFont val="Arial Narrow"/>
        <family val="2"/>
      </rPr>
      <t xml:space="preserve"> Fuente: elaboración propia a partir de:</t>
    </r>
  </si>
  <si>
    <t>Proporción de nitrógeno de lodos y compost</t>
  </si>
  <si>
    <t>Tipo de fertilizante orgánico</t>
  </si>
  <si>
    <t>% N</t>
  </si>
  <si>
    <t>Lodos de depuradora</t>
  </si>
  <si>
    <t>Proporción de materia seca de lodos y compost</t>
  </si>
  <si>
    <t>Lodos</t>
  </si>
  <si>
    <t>Compost</t>
  </si>
  <si>
    <t>A. Emisiones directas de N2O</t>
  </si>
  <si>
    <t>Fuente de emisión</t>
  </si>
  <si>
    <t>kg N2O-N / kg N aplicado</t>
  </si>
  <si>
    <t>Residuos de cultivos</t>
  </si>
  <si>
    <r>
      <t>La conversión de emisiones de N</t>
    </r>
    <r>
      <rPr>
        <vertAlign val="subscript"/>
        <sz val="11"/>
        <color rgb="FF000000"/>
        <rFont val="Arial Narrow"/>
        <family val="2"/>
      </rPr>
      <t>2</t>
    </r>
    <r>
      <rPr>
        <sz val="11"/>
        <color rgb="FF000000"/>
        <rFont val="Arial Narrow"/>
        <family val="2"/>
      </rPr>
      <t>O–N en emisiones de N</t>
    </r>
    <r>
      <rPr>
        <vertAlign val="subscript"/>
        <sz val="11"/>
        <color rgb="FF000000"/>
        <rFont val="Arial Narrow"/>
        <family val="2"/>
      </rPr>
      <t>2</t>
    </r>
    <r>
      <rPr>
        <sz val="11"/>
        <color rgb="FF000000"/>
        <rFont val="Arial Narrow"/>
        <family val="2"/>
      </rPr>
      <t>O se realiza empleando la siguiente ecuación: N</t>
    </r>
    <r>
      <rPr>
        <vertAlign val="subscript"/>
        <sz val="11"/>
        <color rgb="FF000000"/>
        <rFont val="Arial Narrow"/>
        <family val="2"/>
      </rPr>
      <t>2</t>
    </r>
    <r>
      <rPr>
        <sz val="11"/>
        <color rgb="FF000000"/>
        <rFont val="Arial Narrow"/>
        <family val="2"/>
      </rPr>
      <t>O = N</t>
    </r>
    <r>
      <rPr>
        <vertAlign val="subscript"/>
        <sz val="11"/>
        <color rgb="FF000000"/>
        <rFont val="Arial Narrow"/>
        <family val="2"/>
      </rPr>
      <t>2</t>
    </r>
    <r>
      <rPr>
        <sz val="11"/>
        <color rgb="FF000000"/>
        <rFont val="Arial Narrow"/>
        <family val="2"/>
      </rPr>
      <t>O–N * 44/28</t>
    </r>
  </si>
  <si>
    <t>Parámetros de los cultivos</t>
  </si>
  <si>
    <t>Cultivo</t>
  </si>
  <si>
    <t>Tasa Rastrojo - Residuo</t>
  </si>
  <si>
    <t>Tasa Residuo - Producción</t>
  </si>
  <si>
    <t>Materia Seca</t>
  </si>
  <si>
    <t>% C</t>
  </si>
  <si>
    <t>Factor de Combustión (Cf)</t>
  </si>
  <si>
    <t>Observaciones</t>
  </si>
  <si>
    <t>Cebada</t>
  </si>
  <si>
    <t>Trigo</t>
  </si>
  <si>
    <t>Maíz</t>
  </si>
  <si>
    <t>Avena</t>
  </si>
  <si>
    <t>Arroz</t>
  </si>
  <si>
    <t>Otros Cereales</t>
  </si>
  <si>
    <t>Asimilado al trigo</t>
  </si>
  <si>
    <t>Girasol</t>
  </si>
  <si>
    <t>Otros Industriales</t>
  </si>
  <si>
    <t>Asimilado al girasol</t>
  </si>
  <si>
    <t>Tubérculos</t>
  </si>
  <si>
    <t>Asimilado a la patata</t>
  </si>
  <si>
    <t>Leguminosas grano</t>
  </si>
  <si>
    <t>Asimilado a la veza</t>
  </si>
  <si>
    <t>Hortalizas</t>
  </si>
  <si>
    <t>Asimilado a hortalizas excepto patata (tomate)</t>
  </si>
  <si>
    <t>Alfalfa</t>
  </si>
  <si>
    <t>Leguminosas forrajeras</t>
  </si>
  <si>
    <t>Asimilado a la veza forrajera</t>
  </si>
  <si>
    <t>Otros forrajeros</t>
  </si>
  <si>
    <t>Olivar</t>
  </si>
  <si>
    <t>Viñedo</t>
  </si>
  <si>
    <t>Almendro</t>
  </si>
  <si>
    <t>Naranjo</t>
  </si>
  <si>
    <t>Otros Leñosos</t>
  </si>
  <si>
    <t>Asimilado a frutales cítricos (naranjo)</t>
  </si>
  <si>
    <t>Otros Labradío</t>
  </si>
  <si>
    <r>
      <rPr>
        <sz val="11"/>
        <color theme="1"/>
        <rFont val="Arial Narrow"/>
        <family val="2"/>
      </rPr>
      <t xml:space="preserve">Fuente: Tabla 10.3.1. Parámetros relativos a la quema de residuos de cultivos. </t>
    </r>
    <r>
      <rPr>
        <u/>
        <sz val="11"/>
        <color indexed="12"/>
        <rFont val="Arial Narrow"/>
        <family val="2"/>
      </rPr>
      <t>Capitulo 10 del Inventario Nacional de Emisiones de Gases de Efecto Invernadero. Edición 2014 (1990 - 2012)</t>
    </r>
  </si>
  <si>
    <r>
      <rPr>
        <sz val="11"/>
        <color theme="1"/>
        <rFont val="Arial Narrow"/>
        <family val="2"/>
      </rPr>
      <t xml:space="preserve">Cuadro 11.2. Factores por defecto para la estimación del nitrógeno agregado a los suelos a partir de residuos agrícolas de las </t>
    </r>
    <r>
      <rPr>
        <u/>
        <sz val="11"/>
        <color indexed="12"/>
        <rFont val="Arial Narrow"/>
        <family val="2"/>
      </rPr>
      <t>Directrices del IPCC de 2006 para los inventarios nacionales de gases de efecto invernadero (volumen 4, capítulo 11).</t>
    </r>
  </si>
  <si>
    <t>B. Emisiones indirectas de N2O</t>
  </si>
  <si>
    <t>Lixiviación y Escorrentía</t>
  </si>
  <si>
    <t>kg N2O–N / kg N lixiviado</t>
  </si>
  <si>
    <t>Volatilización y deposición atmosférica</t>
  </si>
  <si>
    <t>Fracciones de volatilización</t>
  </si>
  <si>
    <t>kg NH3-N + kg NOx-N / kg N aplicado</t>
  </si>
  <si>
    <t>Fracciones provinciales de lixiviación. Unidad: kg N lixiviado/kg N aplicado)</t>
  </si>
  <si>
    <t>PROVINCIA</t>
  </si>
  <si>
    <t>Albacete</t>
  </si>
  <si>
    <t>Alicante/Alacant</t>
  </si>
  <si>
    <t>Almería</t>
  </si>
  <si>
    <t>Araba/Álava</t>
  </si>
  <si>
    <t>Asturias</t>
  </si>
  <si>
    <t>Ávila</t>
  </si>
  <si>
    <t>Badajoz</t>
  </si>
  <si>
    <t>Balears, Illes</t>
  </si>
  <si>
    <t>Barcelona</t>
  </si>
  <si>
    <t>Bizkaia</t>
  </si>
  <si>
    <t>Burgos</t>
  </si>
  <si>
    <t>Cáceres</t>
  </si>
  <si>
    <t>Cádiz</t>
  </si>
  <si>
    <t>Cantabria</t>
  </si>
  <si>
    <t>Castellón/Castelló</t>
  </si>
  <si>
    <t>Ciudad Real</t>
  </si>
  <si>
    <t>Córdoba</t>
  </si>
  <si>
    <t>Coruña, A</t>
  </si>
  <si>
    <t>Cuenca</t>
  </si>
  <si>
    <t>Gipuzkoa</t>
  </si>
  <si>
    <t>Girona</t>
  </si>
  <si>
    <t>Granada</t>
  </si>
  <si>
    <t>Guadalajara</t>
  </si>
  <si>
    <t>Huelva</t>
  </si>
  <si>
    <t>Huesca</t>
  </si>
  <si>
    <t>Jaén</t>
  </si>
  <si>
    <t>León</t>
  </si>
  <si>
    <t>Lleida</t>
  </si>
  <si>
    <t>Lugo</t>
  </si>
  <si>
    <t>Madrid</t>
  </si>
  <si>
    <t>Málaga</t>
  </si>
  <si>
    <t>Murcia</t>
  </si>
  <si>
    <t>Navarra</t>
  </si>
  <si>
    <t>Ourense</t>
  </si>
  <si>
    <t>Palencia</t>
  </si>
  <si>
    <t>Palmas, Las</t>
  </si>
  <si>
    <t>Pontevedra</t>
  </si>
  <si>
    <t>Rioja, La</t>
  </si>
  <si>
    <t>Salamanca</t>
  </si>
  <si>
    <t>Santa Cruz de Tenerife</t>
  </si>
  <si>
    <t>Segovia</t>
  </si>
  <si>
    <t>Sevilla</t>
  </si>
  <si>
    <t>Soria</t>
  </si>
  <si>
    <t>Tarragona</t>
  </si>
  <si>
    <t>Teruel</t>
  </si>
  <si>
    <t>Toledo</t>
  </si>
  <si>
    <t>Valladolid</t>
  </si>
  <si>
    <t>Zamora</t>
  </si>
  <si>
    <t>Zaragoza</t>
  </si>
  <si>
    <r>
      <t>C. Consumo de Urea - emisiones de CO</t>
    </r>
    <r>
      <rPr>
        <b/>
        <vertAlign val="subscript"/>
        <sz val="14"/>
        <color rgb="FFA27800"/>
        <rFont val="Arial Narrow"/>
        <family val="2"/>
      </rPr>
      <t>2</t>
    </r>
  </si>
  <si>
    <t>Parámetros de cálculo</t>
  </si>
  <si>
    <t xml:space="preserve">Parámetro   </t>
  </si>
  <si>
    <t>g/mol</t>
  </si>
  <si>
    <r>
      <t>La conversión de emisiones de CO</t>
    </r>
    <r>
      <rPr>
        <vertAlign val="subscript"/>
        <sz val="11"/>
        <color rgb="FF000000"/>
        <rFont val="Arial Narrow"/>
        <family val="2"/>
      </rPr>
      <t>2</t>
    </r>
    <r>
      <rPr>
        <sz val="11"/>
        <color rgb="FF000000"/>
        <rFont val="Arial Narrow"/>
        <family val="2"/>
      </rPr>
      <t>–C en emisiones de CO</t>
    </r>
    <r>
      <rPr>
        <vertAlign val="subscript"/>
        <sz val="11"/>
        <color rgb="FF000000"/>
        <rFont val="Arial Narrow"/>
        <family val="2"/>
      </rPr>
      <t>2</t>
    </r>
    <r>
      <rPr>
        <sz val="11"/>
        <color rgb="FF000000"/>
        <rFont val="Arial Narrow"/>
        <family val="2"/>
      </rPr>
      <t xml:space="preserve"> se realiza aplicando la siguiente ecuación: CO</t>
    </r>
    <r>
      <rPr>
        <vertAlign val="subscript"/>
        <sz val="11"/>
        <color rgb="FF000000"/>
        <rFont val="Arial Narrow"/>
        <family val="2"/>
      </rPr>
      <t>2</t>
    </r>
    <r>
      <rPr>
        <sz val="11"/>
        <color rgb="FF000000"/>
        <rFont val="Arial Narrow"/>
        <family val="2"/>
      </rPr>
      <t xml:space="preserve"> = CO</t>
    </r>
    <r>
      <rPr>
        <vertAlign val="subscript"/>
        <sz val="11"/>
        <color rgb="FF000000"/>
        <rFont val="Arial Narrow"/>
        <family val="2"/>
      </rPr>
      <t>2</t>
    </r>
    <r>
      <rPr>
        <sz val="11"/>
        <color rgb="FF000000"/>
        <rFont val="Arial Narrow"/>
        <family val="2"/>
      </rPr>
      <t>–C * 44/12</t>
    </r>
  </si>
  <si>
    <r>
      <rPr>
        <sz val="11"/>
        <color theme="1"/>
        <rFont val="Arial Narrow"/>
        <family val="2"/>
      </rPr>
      <t xml:space="preserve">Fuente:  </t>
    </r>
    <r>
      <rPr>
        <u/>
        <sz val="11"/>
        <color indexed="12"/>
        <rFont val="Arial Narrow"/>
        <family val="2"/>
      </rPr>
      <t>Tabla 3.C de las Tablas de reporte (CRF) del Inventario Nacional de Gases de Efecto Invernadero Edición 2022 (1990 - 2020).</t>
    </r>
  </si>
  <si>
    <t>Para cada año se emplean los datos del año anterior indicados en la tabla 3.C</t>
  </si>
  <si>
    <r>
      <t>E. Aplicación de enmiendas calizas - emisiones de CO</t>
    </r>
    <r>
      <rPr>
        <b/>
        <vertAlign val="subscript"/>
        <sz val="14"/>
        <color rgb="FFA27800"/>
        <rFont val="Arial Narrow"/>
        <family val="2"/>
      </rPr>
      <t>2</t>
    </r>
  </si>
  <si>
    <t>factor de emisión</t>
  </si>
  <si>
    <t>Aplicación de caliza</t>
  </si>
  <si>
    <t>kg CO2-C / kg producto</t>
  </si>
  <si>
    <t>Aplicación de dolomita</t>
  </si>
  <si>
    <r>
      <t>F. Aplicación de otros fertilizantes con carbono - emisiones de CO</t>
    </r>
    <r>
      <rPr>
        <b/>
        <vertAlign val="subscript"/>
        <sz val="14"/>
        <color rgb="FFA27800"/>
        <rFont val="Arial Narrow"/>
        <family val="2"/>
      </rPr>
      <t>2</t>
    </r>
  </si>
  <si>
    <t>Factor de emisión de aplicación de caliza (CaCO3)</t>
  </si>
  <si>
    <t>Proporción de caliza en el fertilizante nitrato amónico cálcico</t>
  </si>
  <si>
    <t>%</t>
  </si>
  <si>
    <t>Se aplican los parámetros de cálculo empleados en el apartado A Emisiones directas - Residuos de cultivos.</t>
  </si>
  <si>
    <t>Tipo de cultivo</t>
  </si>
  <si>
    <t xml:space="preserve">Factor de emisión </t>
  </si>
  <si>
    <t>Los factores de emisión están referidos a kg de materia seca quemada.</t>
  </si>
  <si>
    <t>Tipo de apero</t>
  </si>
  <si>
    <t>Textura del suelo/profundidad de trabajo (l/ha)</t>
  </si>
  <si>
    <t>Profundidad media (cm)</t>
  </si>
  <si>
    <t>Ligera/Baja</t>
  </si>
  <si>
    <t>Ligera/Alta</t>
  </si>
  <si>
    <t>Pesada/Baja</t>
  </si>
  <si>
    <t>Pesada/Alta</t>
  </si>
  <si>
    <t>Subsolador</t>
  </si>
  <si>
    <t>Vertedera</t>
  </si>
  <si>
    <t>Arado de discos</t>
  </si>
  <si>
    <t>Chisel</t>
  </si>
  <si>
    <t>Rotocultor-Grada accionada</t>
  </si>
  <si>
    <t>Grada de discos</t>
  </si>
  <si>
    <t>Cultivador de brazos</t>
  </si>
  <si>
    <t>Vibrocultivador</t>
  </si>
  <si>
    <t>Grada de púas</t>
  </si>
  <si>
    <t>Para los trabajos de recolección se diferencian cuatro consumos en función de la textura del suelo y la profundidad de trabajo. En la textura se establecen dos grupos, “Ligera”, que incluye las texturas arenosas y francas y “Pesada”, que incluye las texturas arcillosas. En la profundidad de trabajo se establecen dos grupos, “Baja” y “Alta”, con relación a las profundidades medias reflejadas en la tabla anterior.</t>
  </si>
  <si>
    <t>Máquinaria/apero</t>
  </si>
  <si>
    <t>Anchura apero o trabajo en labor</t>
  </si>
  <si>
    <t>Normal</t>
  </si>
  <si>
    <t>Elevada</t>
  </si>
  <si>
    <t>Abonadora localizadora</t>
  </si>
  <si>
    <t>Sembradora de chorrillo</t>
  </si>
  <si>
    <t>Sembradora de chorrillo siembre directa</t>
  </si>
  <si>
    <t>Sembradora monograno</t>
  </si>
  <si>
    <t>Sembradora monograno siembre directa</t>
  </si>
  <si>
    <t>Sembradora de pratenses</t>
  </si>
  <si>
    <t>Binadora-Abonadora</t>
  </si>
  <si>
    <t xml:space="preserve">Binadora  </t>
  </si>
  <si>
    <t>Rodillo</t>
  </si>
  <si>
    <t>Pulverizador hidráulico</t>
  </si>
  <si>
    <t>Atomizador</t>
  </si>
  <si>
    <t>Remolque distribuidor estiércol</t>
  </si>
  <si>
    <t>Capacidades de trabajo ((l/ha)</t>
  </si>
  <si>
    <t>Media</t>
  </si>
  <si>
    <t>Cosechadora de cereal</t>
  </si>
  <si>
    <t>Cosechadora de maíz</t>
  </si>
  <si>
    <t>Cosechadora de girasol</t>
  </si>
  <si>
    <t>Cosechadora de patatas</t>
  </si>
  <si>
    <t>Segadora rotativa</t>
  </si>
  <si>
    <t>Segadora acondicionadora</t>
  </si>
  <si>
    <t>Rastrillo hilerador de forraje</t>
  </si>
  <si>
    <t>Empacadora (convencional)</t>
  </si>
  <si>
    <t>Carga de pacas</t>
  </si>
  <si>
    <t>Encintadora</t>
  </si>
  <si>
    <t>Remolque autocargador</t>
  </si>
  <si>
    <t>Cosechadora picadora de heno</t>
  </si>
  <si>
    <t>Cosechadora picadora de maiz</t>
  </si>
  <si>
    <t>Otros cosechadoras*</t>
  </si>
  <si>
    <t>Estiércoles aplicados al campo</t>
  </si>
  <si>
    <t>Otros fertilizantes orgánicos</t>
  </si>
  <si>
    <t>Deposición Atmosférica</t>
  </si>
  <si>
    <t>Fertilizante</t>
  </si>
  <si>
    <t>% Materia seca</t>
  </si>
  <si>
    <t xml:space="preserve">                                         DATOS DE CULTIVOS</t>
  </si>
  <si>
    <t>A continuación deberá indicar los siguientes datos sobre:</t>
  </si>
  <si>
    <t>A.   Superficies y producciones</t>
  </si>
  <si>
    <t>B.   Nitrógeno aplicado (fertilizantes sintéticos/orgánicos/otros)</t>
  </si>
  <si>
    <t>C.   Aplicación de enmiendas calizas</t>
  </si>
  <si>
    <t>D.   Residuos de cultivo: destino final</t>
  </si>
  <si>
    <t>A.    SUPERFICIES Y PRODUCCIONES</t>
  </si>
  <si>
    <t>Superficie (ha)</t>
  </si>
  <si>
    <t>Producción anual (kg)</t>
  </si>
  <si>
    <t>B.    NITRÓGENO APLICADO (FERTILIZANTES SINTÉTICOS / ORGÁNICOS / OTROS)</t>
  </si>
  <si>
    <t>FERTILIZANTES SINTÉTICOS NITROGENADOS</t>
  </si>
  <si>
    <t>Opción B.1</t>
  </si>
  <si>
    <t xml:space="preserve">  Opción B.2</t>
  </si>
  <si>
    <t>Fracción de N (%)</t>
  </si>
  <si>
    <t xml:space="preserve">    Opción B.2</t>
  </si>
  <si>
    <t>Cantidad 
(kg)</t>
  </si>
  <si>
    <t>Nitrógeno (kg N)</t>
  </si>
  <si>
    <t>C.   APLICACIÓN DE ENMIENDAS CALIZAS</t>
  </si>
  <si>
    <t>Cumplimentar en caso de que se apliquen enmiendas calizas al suelo.</t>
  </si>
  <si>
    <t>APLICACIÓN DE ENMIENDAS CALIZAS</t>
  </si>
  <si>
    <t>Enmienda</t>
  </si>
  <si>
    <t>Cantidad (kg)</t>
  </si>
  <si>
    <t>Caliza</t>
  </si>
  <si>
    <t>Dolomita</t>
  </si>
  <si>
    <t>D.   RESIDUOS DEL CULTIVO: DESTINO FINAL</t>
  </si>
  <si>
    <t>RESIDUOS DE CULTIVOS</t>
  </si>
  <si>
    <t>% superficie con retirada de paja/planta</t>
  </si>
  <si>
    <t>RESULTADOS ABSOLUTOS EMISIONES CULTIVOS</t>
  </si>
  <si>
    <r>
      <t>A.    EMISIONES DIRECTAS DE N</t>
    </r>
    <r>
      <rPr>
        <b/>
        <vertAlign val="subscript"/>
        <sz val="12"/>
        <color rgb="FFFFFFFF"/>
        <rFont val="Arial Narrow"/>
        <family val="2"/>
      </rPr>
      <t>2</t>
    </r>
    <r>
      <rPr>
        <b/>
        <sz val="12"/>
        <color rgb="FFFFFFFF"/>
        <rFont val="Arial Narrow"/>
        <family val="2"/>
      </rPr>
      <t>O</t>
    </r>
  </si>
  <si>
    <t>Nitrógeno 
(kg N)</t>
  </si>
  <si>
    <r>
      <rPr>
        <b/>
        <sz val="10"/>
        <color rgb="FFFFFFFF"/>
        <rFont val="Arial Narrow"/>
        <family val="2"/>
      </rPr>
      <t xml:space="preserve">    Factor emisión 
     (kg N</t>
    </r>
    <r>
      <rPr>
        <b/>
        <vertAlign val="subscript"/>
        <sz val="10"/>
        <color rgb="FFFFFFFF"/>
        <rFont val="Arial Narrow"/>
        <family val="2"/>
      </rPr>
      <t>2</t>
    </r>
    <r>
      <rPr>
        <b/>
        <sz val="10"/>
        <color rgb="FFFFFFFF"/>
        <rFont val="Arial Narrow"/>
        <family val="2"/>
      </rPr>
      <t>O-N/kg N aplicado)</t>
    </r>
  </si>
  <si>
    <r>
      <rPr>
        <b/>
        <sz val="10"/>
        <color rgb="FFFFFFFF"/>
        <rFont val="Arial Narrow"/>
        <family val="2"/>
      </rPr>
      <t>Emisiones parciales
(kg N</t>
    </r>
    <r>
      <rPr>
        <b/>
        <vertAlign val="subscript"/>
        <sz val="10"/>
        <color rgb="FFFFFFFF"/>
        <rFont val="Arial Narrow"/>
        <family val="2"/>
      </rPr>
      <t>2</t>
    </r>
    <r>
      <rPr>
        <b/>
        <sz val="10"/>
        <color rgb="FFFFFFFF"/>
        <rFont val="Arial Narrow"/>
        <family val="2"/>
      </rPr>
      <t xml:space="preserve">O) </t>
    </r>
  </si>
  <si>
    <t>ESTIÉRCOLES Y PURINES APLICADOS AL CAMPO</t>
  </si>
  <si>
    <t>N (kg)</t>
  </si>
  <si>
    <t>% Nitrógeno</t>
  </si>
  <si>
    <t>Producción anual
(kg)</t>
  </si>
  <si>
    <r>
      <rPr>
        <b/>
        <sz val="10"/>
        <color rgb="FFFFFFFF"/>
        <rFont val="Arial Narrow"/>
        <family val="2"/>
      </rPr>
      <t>% residuo en campo</t>
    </r>
    <r>
      <rPr>
        <b/>
        <vertAlign val="superscript"/>
        <sz val="10"/>
        <color rgb="FFFFFFFF"/>
        <rFont val="Arial Narrow"/>
        <family val="2"/>
      </rPr>
      <t>(1)</t>
    </r>
  </si>
  <si>
    <t>Residuo en el campo (kg N)</t>
  </si>
  <si>
    <r>
      <rPr>
        <b/>
        <sz val="10"/>
        <color rgb="FFFFFFFF"/>
        <rFont val="Arial Narrow"/>
        <family val="2"/>
      </rPr>
      <t xml:space="preserve">    Factor emisión 
     (kg N</t>
    </r>
    <r>
      <rPr>
        <b/>
        <vertAlign val="subscript"/>
        <sz val="10"/>
        <color rgb="FFFFFFFF"/>
        <rFont val="Arial Narrow"/>
        <family val="2"/>
      </rPr>
      <t>2</t>
    </r>
    <r>
      <rPr>
        <b/>
        <sz val="10"/>
        <color rgb="FFFFFFFF"/>
        <rFont val="Arial Narrow"/>
        <family val="2"/>
      </rPr>
      <t>O-N/kg N)</t>
    </r>
  </si>
  <si>
    <r>
      <rPr>
        <b/>
        <sz val="12"/>
        <color rgb="FFFFFFFF"/>
        <rFont val="Arial Narrow"/>
        <family val="2"/>
      </rPr>
      <t>B.    EMISIONES INDIRECTAS DE N</t>
    </r>
    <r>
      <rPr>
        <b/>
        <vertAlign val="subscript"/>
        <sz val="12"/>
        <color rgb="FFFFFFFF"/>
        <rFont val="Arial Narrow"/>
        <family val="2"/>
      </rPr>
      <t>2</t>
    </r>
    <r>
      <rPr>
        <b/>
        <sz val="12"/>
        <color rgb="FFFFFFFF"/>
        <rFont val="Arial Narrow"/>
        <family val="2"/>
      </rPr>
      <t>O</t>
    </r>
  </si>
  <si>
    <r>
      <rPr>
        <b/>
        <sz val="14"/>
        <color rgb="FFFFFFFF"/>
        <rFont val="Arial Narrow"/>
        <family val="2"/>
      </rPr>
      <t>EMISIONES INDIRECTAS  DE N</t>
    </r>
    <r>
      <rPr>
        <b/>
        <vertAlign val="subscript"/>
        <sz val="14"/>
        <color rgb="FFFFFFFF"/>
        <rFont val="Arial Narrow"/>
        <family val="2"/>
      </rPr>
      <t>2</t>
    </r>
    <r>
      <rPr>
        <b/>
        <sz val="14"/>
        <color rgb="FFFFFFFF"/>
        <rFont val="Arial Narrow"/>
        <family val="2"/>
      </rPr>
      <t>O</t>
    </r>
  </si>
  <si>
    <r>
      <rPr>
        <b/>
        <sz val="12"/>
        <color rgb="FFFFFFFF"/>
        <rFont val="Arial Narrow"/>
        <family val="2"/>
      </rPr>
      <t>C.    CONSUMO DE UREA - EMISIONES DE CO</t>
    </r>
    <r>
      <rPr>
        <b/>
        <vertAlign val="subscript"/>
        <sz val="12"/>
        <color rgb="FFFFFFFF"/>
        <rFont val="Arial Narrow"/>
        <family val="2"/>
      </rPr>
      <t>2</t>
    </r>
  </si>
  <si>
    <t>CONSUMO DE UREA</t>
  </si>
  <si>
    <r>
      <rPr>
        <b/>
        <sz val="10"/>
        <color rgb="FFFFFFFF"/>
        <rFont val="Arial Narrow"/>
        <family val="2"/>
      </rPr>
      <t xml:space="preserve">    Factor emisión 
     (kg CO</t>
    </r>
    <r>
      <rPr>
        <b/>
        <vertAlign val="subscript"/>
        <sz val="10"/>
        <color rgb="FFFFFFFF"/>
        <rFont val="Arial Narrow"/>
        <family val="2"/>
      </rPr>
      <t>2</t>
    </r>
    <r>
      <rPr>
        <b/>
        <sz val="10"/>
        <color rgb="FFFFFFFF"/>
        <rFont val="Arial Narrow"/>
        <family val="2"/>
      </rPr>
      <t>-C/kg aplicado)</t>
    </r>
  </si>
  <si>
    <r>
      <t>D.    CULTIVO DEL ARROZ - EMISIONES DE CH</t>
    </r>
    <r>
      <rPr>
        <b/>
        <vertAlign val="subscript"/>
        <sz val="12"/>
        <color rgb="FFFFFFFF"/>
        <rFont val="Arial Narrow"/>
        <family val="2"/>
      </rPr>
      <t>4</t>
    </r>
  </si>
  <si>
    <t>CULTIVO DEL ARROZ</t>
  </si>
  <si>
    <r>
      <t>E.   APLICACIÓN DE ENMIENDAS CALIZAS - EMISIONES DE CO</t>
    </r>
    <r>
      <rPr>
        <b/>
        <vertAlign val="subscript"/>
        <sz val="12"/>
        <color rgb="FFFFFFFF"/>
        <rFont val="Arial Narrow"/>
        <family val="2"/>
      </rPr>
      <t>2</t>
    </r>
  </si>
  <si>
    <r>
      <t xml:space="preserve">    Factor de emisión 
     (kg CO</t>
    </r>
    <r>
      <rPr>
        <b/>
        <vertAlign val="subscript"/>
        <sz val="10"/>
        <color rgb="FFFFFFFF"/>
        <rFont val="Arial Narrow"/>
        <family val="2"/>
      </rPr>
      <t>2</t>
    </r>
    <r>
      <rPr>
        <b/>
        <sz val="10"/>
        <color rgb="FFFFFFFF"/>
        <rFont val="Arial Narrow"/>
        <family val="2"/>
      </rPr>
      <t>-C/kg)</t>
    </r>
  </si>
  <si>
    <r>
      <t>F.   APLICACIÓN DE OTROS FERTILIZANTES CON CARBONO - EMISIONES DE CO</t>
    </r>
    <r>
      <rPr>
        <b/>
        <vertAlign val="subscript"/>
        <sz val="12"/>
        <color rgb="FFFFFFFF"/>
        <rFont val="Arial Narrow"/>
        <family val="2"/>
      </rPr>
      <t>2</t>
    </r>
  </si>
  <si>
    <r>
      <t>En este apartado se contabilizan las emisiones de CO</t>
    </r>
    <r>
      <rPr>
        <vertAlign val="subscript"/>
        <sz val="11"/>
        <color theme="1"/>
        <rFont val="Arial Narrow"/>
        <family val="2"/>
      </rPr>
      <t>2</t>
    </r>
    <r>
      <rPr>
        <sz val="11"/>
        <color theme="1"/>
        <rFont val="Arial Narrow"/>
        <family val="2"/>
      </rPr>
      <t xml:space="preserve"> debido a la aplicación de nitrato amónico cálcico en el suelo. Para estimar el contenido de caliza (CaCO</t>
    </r>
    <r>
      <rPr>
        <vertAlign val="subscript"/>
        <sz val="11"/>
        <color theme="1"/>
        <rFont val="Arial Narrow"/>
        <family val="2"/>
      </rPr>
      <t>3</t>
    </r>
    <r>
      <rPr>
        <sz val="11"/>
        <color theme="1"/>
        <rFont val="Arial Narrow"/>
        <family val="2"/>
      </rPr>
      <t>), se aplica una proporción del 23% a la cantidad total de fertilzante aplicada al suelo.</t>
    </r>
  </si>
  <si>
    <t>Cantidad de fertilizante (kg)</t>
  </si>
  <si>
    <r>
      <t>Cantidad de CaCO</t>
    </r>
    <r>
      <rPr>
        <b/>
        <vertAlign val="subscript"/>
        <sz val="10"/>
        <color rgb="FFFFFFFF"/>
        <rFont val="Arial Narrow"/>
        <family val="2"/>
      </rPr>
      <t>3</t>
    </r>
    <r>
      <rPr>
        <b/>
        <sz val="10"/>
        <color rgb="FFFFFFFF"/>
        <rFont val="Arial Narrow"/>
        <family val="2"/>
      </rPr>
      <t xml:space="preserve"> (kg)</t>
    </r>
  </si>
  <si>
    <t>Cantidad de CaCO3</t>
  </si>
  <si>
    <t>Residuo quemado (kg)</t>
  </si>
  <si>
    <r>
      <rPr>
        <b/>
        <sz val="10"/>
        <color rgb="FFFFFFFF"/>
        <rFont val="Arial Narrow"/>
        <family val="2"/>
      </rPr>
      <t>Emisiones parciales
(kg CH</t>
    </r>
    <r>
      <rPr>
        <b/>
        <vertAlign val="subscript"/>
        <sz val="10"/>
        <color rgb="FFFFFFFF"/>
        <rFont val="Arial Narrow"/>
        <family val="2"/>
      </rPr>
      <t>4</t>
    </r>
    <r>
      <rPr>
        <b/>
        <sz val="10"/>
        <color rgb="FFFFFFFF"/>
        <rFont val="Arial Narrow"/>
        <family val="2"/>
      </rPr>
      <t xml:space="preserve">) </t>
    </r>
  </si>
  <si>
    <t>Textura del suelo/profundidad de trabajo</t>
  </si>
  <si>
    <t>Superficie
(ha)</t>
  </si>
  <si>
    <t>Tipo de maquinaria/apero</t>
  </si>
  <si>
    <t>Provincia mayúscula</t>
  </si>
  <si>
    <t>Cultivos</t>
  </si>
  <si>
    <t>Lista_fertilizantes</t>
  </si>
  <si>
    <t>%N Fertilizantes</t>
  </si>
  <si>
    <t>Tipo_de_estiércol</t>
  </si>
  <si>
    <t>Tipo_estiercol</t>
  </si>
  <si>
    <t>Tipo_estiércol_1</t>
  </si>
  <si>
    <t>Tipo_estiércol_2</t>
  </si>
  <si>
    <t>Tipo_estiércol_3</t>
  </si>
  <si>
    <t>Fuente de las fracciones de nitrógeno de los estiércoles y purines:</t>
  </si>
  <si>
    <t>Guía práctica de la fertilización racional de los cultivos de España</t>
  </si>
  <si>
    <t>OTROS FETILIZANTES ORGÁNCIOS</t>
  </si>
  <si>
    <t>PCA-AR5</t>
  </si>
  <si>
    <t xml:space="preserve"> kg N2O–N / kg N-NH3 y N-Nox</t>
  </si>
  <si>
    <t>Inventario Nacional de Gases de Efecto Invernader. Edición 2022 (1990 - 2020).</t>
  </si>
  <si>
    <t>La conversión de emisiones de N2O–N en emisiones de N2O se realiza empleando la siguiente ecuación: N2O = N2O–N ● 44/28</t>
  </si>
  <si>
    <t>FE (Otros)</t>
  </si>
  <si>
    <t>% de materia seca</t>
  </si>
  <si>
    <t>Fuente: Registro Nacional de Lodos y Real Decreto 506/2013, de 28 de junio, sobre productos fertilizantes (Anexo I, Grupo 6. Enmiendas orgánicas).</t>
  </si>
  <si>
    <t>Calculos</t>
  </si>
  <si>
    <t>Fracciones de volatilización y lixiviación</t>
  </si>
  <si>
    <t>Factor de emisión</t>
  </si>
  <si>
    <t>Masa molar Urea &lt;CO(NH2)2&gt;</t>
  </si>
  <si>
    <t>Masa molar N2</t>
  </si>
  <si>
    <t>Factor de conversión estequimétrico (paso kg N a kg Urea)</t>
  </si>
  <si>
    <t>La conversión de emisiones de CO2–C en emisiones de CO2 se realiza empleando la siguiente ecuación: CO2 = CO2–C ● 44/12</t>
  </si>
  <si>
    <t>Año calculadora</t>
  </si>
  <si>
    <r>
      <t xml:space="preserve">    FE por defecto
     (kg CO</t>
    </r>
    <r>
      <rPr>
        <b/>
        <vertAlign val="subscript"/>
        <sz val="10"/>
        <rFont val="Arial Narrow"/>
        <family val="2"/>
      </rPr>
      <t>2</t>
    </r>
    <r>
      <rPr>
        <b/>
        <sz val="10"/>
        <rFont val="Arial Narrow"/>
        <family val="2"/>
      </rPr>
      <t>-C/kg)</t>
    </r>
  </si>
  <si>
    <t>kg N</t>
  </si>
  <si>
    <t>Cantidad de CaCO3 (kg)</t>
  </si>
  <si>
    <t>Se actualizan los factores de emisión de cultivos leñosos conforme a los datos del Inventario. No hay cambios para los factores de emisión en cultivos herbáceos</t>
  </si>
  <si>
    <t>No se actualiza en procedimiento de cálculo</t>
  </si>
  <si>
    <t>g CH4 / kg de m.s quemada</t>
  </si>
  <si>
    <t>g N2O / kg de m.s quemada</t>
  </si>
  <si>
    <t>(kg CH4)</t>
  </si>
  <si>
    <t>Consumos energéticos en las operaciones agrícolas en España (IDAE).</t>
  </si>
  <si>
    <t>Tipo_de_apero</t>
  </si>
  <si>
    <t>Textura_profundidad</t>
  </si>
  <si>
    <t>Consumo (l/ha)</t>
  </si>
  <si>
    <t>Consumo "Otros" (l /ha)</t>
  </si>
  <si>
    <t>Maquinaria_aperos</t>
  </si>
  <si>
    <t>Anchura</t>
  </si>
  <si>
    <t>Anchura de aporo/trabajo</t>
  </si>
  <si>
    <t>Maquinaria</t>
  </si>
  <si>
    <t>Capacidad</t>
  </si>
  <si>
    <t>Otras cosechadoras</t>
  </si>
  <si>
    <t>Datos de cultivos</t>
  </si>
  <si>
    <t>9.</t>
  </si>
  <si>
    <t>10.</t>
  </si>
  <si>
    <t>12.</t>
  </si>
  <si>
    <t>13.</t>
  </si>
  <si>
    <t>3. Datos cultivos</t>
  </si>
  <si>
    <t>Provincia:</t>
  </si>
  <si>
    <t>Valencia/Valéncia</t>
  </si>
  <si>
    <t>A. Superficies y producciones</t>
  </si>
  <si>
    <t>B. Nitrógeno aplicado</t>
  </si>
  <si>
    <t>C. Aplicación de enmienda caliza</t>
  </si>
  <si>
    <t>D. Residuos</t>
  </si>
  <si>
    <t>Ferilizantes sintéticos nitrogenados</t>
  </si>
  <si>
    <t>Estiércoles y purines aplicados al campo</t>
  </si>
  <si>
    <r>
      <t>Edificio / Sede</t>
    </r>
    <r>
      <rPr>
        <b/>
        <vertAlign val="superscript"/>
        <sz val="11"/>
        <rFont val="Calibri"/>
        <family val="2"/>
        <scheme val="minor"/>
      </rPr>
      <t xml:space="preserve"> (1)</t>
    </r>
  </si>
  <si>
    <r>
      <t xml:space="preserve"> Tipo de Combustible </t>
    </r>
    <r>
      <rPr>
        <b/>
        <vertAlign val="superscript"/>
        <sz val="11"/>
        <color indexed="9"/>
        <rFont val="Calibri"/>
        <family val="2"/>
        <scheme val="minor"/>
      </rPr>
      <t>(2)</t>
    </r>
  </si>
  <si>
    <r>
      <t xml:space="preserve">Tipo de cultivo </t>
    </r>
    <r>
      <rPr>
        <vertAlign val="superscript"/>
        <sz val="11"/>
        <rFont val="Calibri"/>
        <family val="2"/>
        <scheme val="minor"/>
      </rPr>
      <t>(1)</t>
    </r>
  </si>
  <si>
    <r>
      <t xml:space="preserve">Cantidad 
(kg) </t>
    </r>
    <r>
      <rPr>
        <vertAlign val="superscript"/>
        <sz val="11"/>
        <rFont val="Calibri"/>
        <family val="2"/>
        <scheme val="minor"/>
      </rPr>
      <t>(2)</t>
    </r>
  </si>
  <si>
    <r>
      <t xml:space="preserve">%N </t>
    </r>
    <r>
      <rPr>
        <vertAlign val="superscript"/>
        <sz val="11"/>
        <rFont val="Calibri"/>
        <family val="2"/>
        <scheme val="minor"/>
      </rPr>
      <t>(3)</t>
    </r>
  </si>
  <si>
    <r>
      <t>Cantidad 
(kg)</t>
    </r>
    <r>
      <rPr>
        <vertAlign val="superscript"/>
        <sz val="11"/>
        <rFont val="Calibri"/>
        <family val="2"/>
        <scheme val="minor"/>
      </rPr>
      <t>(4)</t>
    </r>
  </si>
  <si>
    <r>
      <t xml:space="preserve">Nitrógeno
(kg N) </t>
    </r>
    <r>
      <rPr>
        <vertAlign val="superscript"/>
        <sz val="11"/>
        <rFont val="Calibri"/>
        <family val="2"/>
        <scheme val="minor"/>
      </rPr>
      <t>(5)</t>
    </r>
  </si>
  <si>
    <r>
      <t xml:space="preserve">Cantidad  comb. (ud) </t>
    </r>
    <r>
      <rPr>
        <vertAlign val="superscript"/>
        <sz val="11"/>
        <rFont val="Calibri"/>
        <family val="2"/>
        <scheme val="minor"/>
      </rPr>
      <t>(9)</t>
    </r>
  </si>
  <si>
    <r>
      <t>kg CO</t>
    </r>
    <r>
      <rPr>
        <b/>
        <vertAlign val="subscript"/>
        <sz val="11"/>
        <rFont val="Calibri"/>
        <family val="2"/>
        <scheme val="minor"/>
      </rPr>
      <t>2</t>
    </r>
  </si>
  <si>
    <r>
      <t>g CH</t>
    </r>
    <r>
      <rPr>
        <b/>
        <vertAlign val="subscript"/>
        <sz val="11"/>
        <rFont val="Calibri"/>
        <family val="2"/>
        <scheme val="minor"/>
      </rPr>
      <t>4</t>
    </r>
  </si>
  <si>
    <r>
      <t>g N</t>
    </r>
    <r>
      <rPr>
        <b/>
        <vertAlign val="subscript"/>
        <sz val="11"/>
        <rFont val="Calibri"/>
        <family val="2"/>
        <scheme val="minor"/>
      </rPr>
      <t>2</t>
    </r>
    <r>
      <rPr>
        <b/>
        <sz val="11"/>
        <rFont val="Calibri"/>
        <family val="2"/>
        <scheme val="minor"/>
      </rPr>
      <t>O</t>
    </r>
  </si>
  <si>
    <r>
      <t>kg CO</t>
    </r>
    <r>
      <rPr>
        <b/>
        <vertAlign val="subscript"/>
        <sz val="11"/>
        <rFont val="Calibri"/>
        <family val="2"/>
        <scheme val="minor"/>
      </rPr>
      <t>2</t>
    </r>
    <r>
      <rPr>
        <b/>
        <sz val="11"/>
        <rFont val="Calibri"/>
        <family val="2"/>
        <scheme val="minor"/>
      </rPr>
      <t>e</t>
    </r>
  </si>
  <si>
    <r>
      <t xml:space="preserve">Cantidad comb. (ud) </t>
    </r>
    <r>
      <rPr>
        <b/>
        <vertAlign val="superscript"/>
        <sz val="11"/>
        <color indexed="9"/>
        <rFont val="Calibri"/>
        <family val="2"/>
        <scheme val="minor"/>
      </rPr>
      <t>(3)</t>
    </r>
  </si>
  <si>
    <r>
      <t xml:space="preserve">Nitrógeno (kg N) </t>
    </r>
    <r>
      <rPr>
        <vertAlign val="superscript"/>
        <sz val="11"/>
        <rFont val="Calibri"/>
        <family val="2"/>
        <scheme val="minor"/>
      </rPr>
      <t>(2)</t>
    </r>
  </si>
  <si>
    <r>
      <t xml:space="preserve">% superficie con quema </t>
    </r>
    <r>
      <rPr>
        <i/>
        <sz val="11"/>
        <rFont val="Calibri"/>
        <family val="2"/>
        <scheme val="minor"/>
      </rPr>
      <t>in situ</t>
    </r>
  </si>
  <si>
    <t xml:space="preserve"> Celda que ya no es necesario cumplimentar</t>
  </si>
  <si>
    <t xml:space="preserve"> Factores de emisión, PCA y cálculos automáticos</t>
  </si>
  <si>
    <t>4. Cultivos</t>
  </si>
  <si>
    <t>Fertilizantes nitrogenados</t>
  </si>
  <si>
    <r>
      <t xml:space="preserve">No deben considerarse en este apartado los viajes </t>
    </r>
    <r>
      <rPr>
        <i/>
        <sz val="11"/>
        <rFont val="Arial Narrow"/>
        <family val="2"/>
      </rPr>
      <t>in itinere</t>
    </r>
    <r>
      <rPr>
        <sz val="11"/>
        <rFont val="Arial Narrow"/>
        <family val="2"/>
      </rPr>
      <t xml:space="preserve"> de los empleados, los viajes de negocio en medios que no son propios, etc.</t>
    </r>
  </si>
  <si>
    <r>
      <t xml:space="preserve">Las emisiones causadas por el uso de vehículos no incluidos en los límites de la organización no deberán considerarse en este apartado ya que serían emisiones "indirectas" (viajes </t>
    </r>
    <r>
      <rPr>
        <i/>
        <sz val="11"/>
        <rFont val="Arial Narrow"/>
        <family val="2"/>
      </rPr>
      <t>in itinere</t>
    </r>
    <r>
      <rPr>
        <sz val="11"/>
        <rFont val="Arial Narrow"/>
        <family val="2"/>
      </rPr>
      <t xml:space="preserve"> de los empleados, viajes de negocio en medios que no son propios, etc.). </t>
    </r>
  </si>
  <si>
    <r>
      <rPr>
        <u/>
        <sz val="11"/>
        <rFont val="Arial Narrow"/>
        <family val="2"/>
      </rPr>
      <t>Tipo de combustible</t>
    </r>
    <r>
      <rPr>
        <sz val="11"/>
        <rFont val="Arial Narrow"/>
        <family val="2"/>
      </rPr>
      <t>: a partir del año 2019, y debido a la entrada en vigor del Real Decreto 639/2016, de 9 de diciembre, no encontrará en el desplegable de “Tipo de combustible” las opciones “Gasolina” o “Gasóleo” sino las denominaciones de las mezclas de dichos combustibles con la correspondiente proporción “bio” (E5, B7, etc.).
Si en su factura aparece el dato de combustible como gasolina o gasóleo A (no se especifica la proporción de biocombustible), deberá escoger la opción más conservadora que en caso de ser gasolina será «E5», y en caso de ser gasóleo A, será «B7».</t>
    </r>
  </si>
  <si>
    <r>
      <t xml:space="preserve">Las emisiones causadas por el uso de vehículos no incluidos en los límites de la organización no deberán considerarse en este apartado ya que serían emisiones indirectas o de alcance 3 (viajes </t>
    </r>
    <r>
      <rPr>
        <i/>
        <sz val="11"/>
        <rFont val="Arial Narrow"/>
        <family val="2"/>
      </rPr>
      <t>in itinere</t>
    </r>
    <r>
      <rPr>
        <sz val="11"/>
        <rFont val="Arial Narrow"/>
        <family val="2"/>
      </rPr>
      <t xml:space="preserve"> de los empleados, viajes de negocio en medios que no son propios, etc.).</t>
    </r>
  </si>
  <si>
    <r>
      <rPr>
        <sz val="11"/>
        <rFont val="Arial Narrow"/>
        <family val="2"/>
      </rPr>
      <t xml:space="preserve">Los datos necesarios son: </t>
    </r>
    <r>
      <rPr>
        <u/>
        <sz val="11"/>
        <rFont val="Arial Narrow"/>
        <family val="2"/>
      </rPr>
      <t>categoría de vehículo</t>
    </r>
    <r>
      <rPr>
        <sz val="11"/>
        <rFont val="Arial Narrow"/>
        <family val="2"/>
      </rPr>
      <t xml:space="preserve">, </t>
    </r>
    <r>
      <rPr>
        <u/>
        <sz val="11"/>
        <rFont val="Arial Narrow"/>
        <family val="2"/>
      </rPr>
      <t>tipo</t>
    </r>
    <r>
      <rPr>
        <sz val="11"/>
        <rFont val="Arial Narrow"/>
        <family val="2"/>
      </rPr>
      <t xml:space="preserve"> y </t>
    </r>
    <r>
      <rPr>
        <u/>
        <sz val="11"/>
        <rFont val="Arial Narrow"/>
        <family val="2"/>
      </rPr>
      <t>cantidad</t>
    </r>
    <r>
      <rPr>
        <sz val="11"/>
        <rFont val="Arial Narrow"/>
        <family val="2"/>
      </rPr>
      <t xml:space="preserve"> de </t>
    </r>
    <r>
      <rPr>
        <u/>
        <sz val="11"/>
        <rFont val="Arial Narrow"/>
        <family val="2"/>
      </rPr>
      <t>combustible</t>
    </r>
    <r>
      <rPr>
        <sz val="11"/>
        <rFont val="Arial Narrow"/>
        <family val="2"/>
      </rPr>
      <t>.</t>
    </r>
  </si>
  <si>
    <r>
      <t xml:space="preserve"> -</t>
    </r>
    <r>
      <rPr>
        <i/>
        <sz val="10"/>
        <rFont val="Arial Narrow"/>
        <family val="2"/>
      </rPr>
      <t xml:space="preserve"> Turismos (M1)</t>
    </r>
    <r>
      <rPr>
        <sz val="10"/>
        <rFont val="Arial Narrow"/>
        <family val="2"/>
      </rPr>
      <t>: vehículos de transporte de pasajeros de hasta 8 asientos (M1)</t>
    </r>
  </si>
  <si>
    <r>
      <t xml:space="preserve"> - </t>
    </r>
    <r>
      <rPr>
        <i/>
        <sz val="10"/>
        <rFont val="Arial Narrow"/>
        <family val="2"/>
      </rPr>
      <t>Furgonetas y furgones (N1)</t>
    </r>
    <r>
      <rPr>
        <sz val="10"/>
        <rFont val="Arial Narrow"/>
        <family val="2"/>
      </rPr>
      <t>: vehículos de mercancías de menos de 3,5 toneladas (N1)</t>
    </r>
  </si>
  <si>
    <r>
      <t xml:space="preserve"> - </t>
    </r>
    <r>
      <rPr>
        <i/>
        <sz val="10"/>
        <rFont val="Arial Narrow"/>
        <family val="2"/>
      </rPr>
      <t>Camiones y autobuses (N2, N3, M2, M3)</t>
    </r>
    <r>
      <rPr>
        <sz val="10"/>
        <rFont val="Arial Narrow"/>
        <family val="2"/>
      </rPr>
      <t>: vehículos de mercancías de más de 3,5 toneladas (N2, N3) y Autobuses (M2, M3)</t>
    </r>
  </si>
  <si>
    <r>
      <t xml:space="preserve"> - </t>
    </r>
    <r>
      <rPr>
        <i/>
        <sz val="10"/>
        <rFont val="Arial Narrow"/>
        <family val="2"/>
      </rPr>
      <t>Ciclomotores y motocicletas (L)</t>
    </r>
    <r>
      <rPr>
        <sz val="10"/>
        <rFont val="Arial Narrow"/>
        <family val="2"/>
      </rPr>
      <t>: categorías L1e, L2e, L3e, L4e, L5e, L6e, L7e</t>
    </r>
  </si>
  <si>
    <r>
      <rPr>
        <vertAlign val="superscript"/>
        <sz val="10"/>
        <rFont val="Arial Narrow"/>
        <family val="2"/>
      </rPr>
      <t>(2)</t>
    </r>
    <r>
      <rPr>
        <sz val="10"/>
        <rFont val="Arial Narrow"/>
        <family val="2"/>
      </rPr>
      <t>Si en su factura la denominación del combustible es gasolina o gasóleo (no se especifica la proporción de biocombustible), deberá escoger la opción más conservadora que en caso de ser gasolina será «E5», y en caso de ser gasóleo A, será «B7».</t>
    </r>
  </si>
  <si>
    <r>
      <rPr>
        <vertAlign val="superscript"/>
        <sz val="10"/>
        <rFont val="Arial Narrow"/>
        <family val="2"/>
      </rPr>
      <t xml:space="preserve">(4) </t>
    </r>
    <r>
      <rPr>
        <sz val="10"/>
        <rFont val="Arial Narrow"/>
        <family val="2"/>
      </rPr>
      <t>Si el combustible empleado no es uno de los disponibles en el desplegable y ha indicado la opción “</t>
    </r>
    <r>
      <rPr>
        <i/>
        <sz val="10"/>
        <rFont val="Arial Narrow"/>
        <family val="2"/>
      </rPr>
      <t>Otro (ud)</t>
    </r>
    <r>
      <rPr>
        <sz val="10"/>
        <rFont val="Arial Narrow"/>
        <family val="2"/>
      </rPr>
      <t xml:space="preserve">”, deberá introducir en estas columnas los factores de emisión teniendo en cuenta que las unidades en que se expresen deben ser coherentes con las unidades en las que se cuantifique la cantidad de combustible consumido. Además, deberá indicar en la pestaña </t>
    </r>
    <r>
      <rPr>
        <i/>
        <sz val="10"/>
        <rFont val="Arial Narrow"/>
        <family val="2"/>
      </rPr>
      <t xml:space="preserve">2. Hoja de trabajo. Consumos </t>
    </r>
    <r>
      <rPr>
        <sz val="10"/>
        <rFont val="Arial Narrow"/>
        <family val="2"/>
      </rPr>
      <t>el nombre del combustible, la fuente de donde se extraen sus factores de emisión, así como sus valores y unidades en las que se expresan.</t>
    </r>
  </si>
  <si>
    <r>
      <rPr>
        <vertAlign val="superscript"/>
        <sz val="10"/>
        <rFont val="Arial Narrow"/>
        <family val="2"/>
      </rPr>
      <t>(1)</t>
    </r>
    <r>
      <rPr>
        <sz val="10"/>
        <rFont val="Arial Narrow"/>
        <family val="2"/>
      </rPr>
      <t xml:space="preserve">Categoría de vehículo según la clasificación de vehículos la UNECE (United Nations Economic Commission for Europe): </t>
    </r>
    <r>
      <rPr>
        <u/>
        <sz val="10"/>
        <color rgb="FF0000FF"/>
        <rFont val="Arial Narrow"/>
        <family val="2"/>
      </rPr>
      <t>https://unece.org/classification-and-definition-vehicles</t>
    </r>
  </si>
  <si>
    <r>
      <rPr>
        <vertAlign val="superscript"/>
        <sz val="10"/>
        <rFont val="Arial Narrow"/>
        <family val="2"/>
      </rPr>
      <t>(3)</t>
    </r>
    <r>
      <rPr>
        <sz val="10"/>
        <rFont val="Arial Narrow"/>
        <family val="2"/>
      </rPr>
      <t>Cantidad de combustible expresada en las unidades indicadas en la columna “Tipo de combustible”. Si solo dispone del dato en euros gastados en combustible en ese periodo, se recomienda realizar la conversión a litros consumidos a partir de los precios que aparecen en el geoportal de hidrocarburos (</t>
    </r>
    <r>
      <rPr>
        <u/>
        <sz val="10"/>
        <color rgb="FF0000FF"/>
        <rFont val="Arial Narrow"/>
        <family val="2"/>
      </rPr>
      <t>https://energia.gob.es/es-es/Servicios/Paginas/consultasdecarburantes.aspx</t>
    </r>
    <r>
      <rPr>
        <sz val="10"/>
        <rFont val="Arial Narrow"/>
        <family val="2"/>
      </rPr>
      <t>)</t>
    </r>
  </si>
  <si>
    <r>
      <t xml:space="preserve">–  </t>
    </r>
    <r>
      <rPr>
        <i/>
        <sz val="10"/>
        <rFont val="Arial Narrow"/>
        <family val="2"/>
      </rPr>
      <t>Maquinaria móvil agrícola</t>
    </r>
    <r>
      <rPr>
        <sz val="10"/>
        <rFont val="Arial Narrow"/>
        <family val="2"/>
      </rPr>
      <t xml:space="preserve">: Actividad que contempla las emisiones relativas a la maquinaria empleada en el sector agrícola: tractores, motocultoras y cosechadoras (SNAP 08.06.).
</t>
    </r>
  </si>
  <si>
    <r>
      <t xml:space="preserve">– </t>
    </r>
    <r>
      <rPr>
        <i/>
        <sz val="10"/>
        <rFont val="Arial Narrow"/>
        <family val="2"/>
      </rPr>
      <t xml:space="preserve"> Maquinaria forestal</t>
    </r>
    <r>
      <rPr>
        <sz val="10"/>
        <rFont val="Arial Narrow"/>
        <family val="2"/>
      </rPr>
      <t>: Actividad que contempla las emisiones relativas a la maquinaria móvil para uso forestal. Dentro de esta categoría se contemplan las siguientes operaciones: repoblación forestal, arreglo y conservación de caminos forestales, apertura y conservación de cortafuegos, talas y otras actividades forestales (SNAP 08.07.).</t>
    </r>
  </si>
  <si>
    <r>
      <rPr>
        <vertAlign val="superscript"/>
        <sz val="10"/>
        <rFont val="Arial Narrow"/>
        <family val="2"/>
      </rPr>
      <t>(1)</t>
    </r>
    <r>
      <rPr>
        <sz val="10"/>
        <rFont val="Arial Narrow"/>
        <family val="2"/>
      </rPr>
      <t xml:space="preserve">Las tipologías de maquinaria se definen de la siguiente manera (Sistema Español de Inventarios: </t>
    </r>
    <r>
      <rPr>
        <u/>
        <sz val="10"/>
        <color rgb="FF0000FF"/>
        <rFont val="Arial Narrow"/>
        <family val="2"/>
      </rPr>
      <t>https://www.miteco.gob.es/es/calidad-y-evaluacion-ambiental/temas/sistema-espanol-de-inventario-sei-/08060708-maquinaria-movil_tcm30-456063.pdf</t>
    </r>
    <r>
      <rPr>
        <sz val="10"/>
        <rFont val="Arial Narrow"/>
        <family val="2"/>
      </rPr>
      <t>):</t>
    </r>
    <r>
      <rPr>
        <u/>
        <sz val="10"/>
        <rFont val="Arial Narrow"/>
        <family val="2"/>
      </rPr>
      <t xml:space="preserve">
</t>
    </r>
  </si>
  <si>
    <r>
      <t>Emisiones parciales
(kg CO</t>
    </r>
    <r>
      <rPr>
        <vertAlign val="subscript"/>
        <sz val="11"/>
        <rFont val="Calibri"/>
        <family val="2"/>
        <scheme val="minor"/>
      </rPr>
      <t>2</t>
    </r>
    <r>
      <rPr>
        <sz val="11"/>
        <rFont val="Calibri"/>
        <family val="2"/>
        <scheme val="minor"/>
      </rPr>
      <t xml:space="preserve">eq) </t>
    </r>
  </si>
  <si>
    <r>
      <t>EMISIONES 
TOTALES FERT. SINTÉTICOS
(kg CO</t>
    </r>
    <r>
      <rPr>
        <vertAlign val="subscript"/>
        <sz val="11"/>
        <rFont val="Calibri"/>
        <family val="2"/>
        <scheme val="minor"/>
      </rPr>
      <t>2</t>
    </r>
    <r>
      <rPr>
        <sz val="11"/>
        <rFont val="Calibri"/>
        <family val="2"/>
        <scheme val="minor"/>
      </rPr>
      <t xml:space="preserve">eq) </t>
    </r>
  </si>
  <si>
    <r>
      <t>EMISIONES 
TOTALES ESTIÉRCOLES
(kg CO</t>
    </r>
    <r>
      <rPr>
        <vertAlign val="subscript"/>
        <sz val="11"/>
        <rFont val="Calibri"/>
        <family val="2"/>
        <scheme val="minor"/>
      </rPr>
      <t>2</t>
    </r>
    <r>
      <rPr>
        <sz val="11"/>
        <rFont val="Calibri"/>
        <family val="2"/>
        <scheme val="minor"/>
      </rPr>
      <t xml:space="preserve">eq) </t>
    </r>
  </si>
  <si>
    <t>% de materia seca: Otros fertilizantes orgánicos</t>
  </si>
  <si>
    <t>Otros fertilizantes orgánicos (lodos, compost, otros)</t>
  </si>
  <si>
    <r>
      <t>Emisiones
(kg CO</t>
    </r>
    <r>
      <rPr>
        <vertAlign val="subscript"/>
        <sz val="11"/>
        <rFont val="Calibri"/>
        <family val="2"/>
        <scheme val="minor"/>
      </rPr>
      <t>2</t>
    </r>
    <r>
      <rPr>
        <sz val="11"/>
        <rFont val="Calibri"/>
        <family val="2"/>
        <scheme val="minor"/>
      </rPr>
      <t xml:space="preserve">eq) </t>
    </r>
  </si>
  <si>
    <r>
      <t>Emisiones
(kg N</t>
    </r>
    <r>
      <rPr>
        <vertAlign val="subscript"/>
        <sz val="11"/>
        <rFont val="Calibri"/>
        <family val="2"/>
        <scheme val="minor"/>
      </rPr>
      <t>2</t>
    </r>
    <r>
      <rPr>
        <sz val="11"/>
        <rFont val="Calibri"/>
        <family val="2"/>
        <scheme val="minor"/>
      </rPr>
      <t xml:space="preserve">O) </t>
    </r>
  </si>
  <si>
    <r>
      <t>Emisiones(kg N</t>
    </r>
    <r>
      <rPr>
        <vertAlign val="subscript"/>
        <sz val="11"/>
        <rFont val="Calibri"/>
        <family val="2"/>
        <scheme val="minor"/>
      </rPr>
      <t>2</t>
    </r>
    <r>
      <rPr>
        <sz val="11"/>
        <rFont val="Calibri"/>
        <family val="2"/>
        <scheme val="minor"/>
      </rPr>
      <t xml:space="preserve">O) </t>
    </r>
  </si>
  <si>
    <t>Residuos cultivo</t>
  </si>
  <si>
    <t xml:space="preserve">(1) El residuo en campo se compone de: i) la parte dejada en el campo, ii) los restos de la quema que no han ardido y iii) el rastrojo y raices que quedan tras la retirada de la paja/planta. </t>
  </si>
  <si>
    <t>Provincia minúscula</t>
  </si>
  <si>
    <t>A.1</t>
  </si>
  <si>
    <t>A.2</t>
  </si>
  <si>
    <t>A.3</t>
  </si>
  <si>
    <t>A.4</t>
  </si>
  <si>
    <r>
      <t>FE por defecto (kg N</t>
    </r>
    <r>
      <rPr>
        <vertAlign val="subscript"/>
        <sz val="10"/>
        <rFont val="Calibri"/>
        <family val="2"/>
        <scheme val="minor"/>
      </rPr>
      <t>2</t>
    </r>
    <r>
      <rPr>
        <sz val="10"/>
        <rFont val="Calibri"/>
        <family val="2"/>
        <scheme val="minor"/>
      </rPr>
      <t>O-N/kg N)</t>
    </r>
  </si>
  <si>
    <r>
      <rPr>
        <sz val="9"/>
        <rFont val="Calibri"/>
        <family val="2"/>
        <scheme val="minor"/>
      </rPr>
      <t>EMISIONES 
TOTALES OTROS FERTILIZANTES
(kg CO</t>
    </r>
    <r>
      <rPr>
        <vertAlign val="subscript"/>
        <sz val="9"/>
        <rFont val="Calibri"/>
        <family val="2"/>
        <scheme val="minor"/>
      </rPr>
      <t>2</t>
    </r>
    <r>
      <rPr>
        <sz val="9"/>
        <rFont val="Calibri"/>
        <family val="2"/>
        <scheme val="minor"/>
      </rPr>
      <t xml:space="preserve">eq) </t>
    </r>
  </si>
  <si>
    <r>
      <t>% residuo en campo</t>
    </r>
    <r>
      <rPr>
        <vertAlign val="superscript"/>
        <sz val="10"/>
        <rFont val="Calibri"/>
        <family val="2"/>
        <scheme val="minor"/>
      </rPr>
      <t>(1)</t>
    </r>
  </si>
  <si>
    <r>
      <rPr>
        <sz val="9"/>
        <rFont val="Calibri"/>
        <family val="2"/>
        <scheme val="minor"/>
      </rPr>
      <t>EMISIONES 
TOTALES RESIDUOS CULTIVOS
(kg CO</t>
    </r>
    <r>
      <rPr>
        <vertAlign val="subscript"/>
        <sz val="9"/>
        <rFont val="Calibri"/>
        <family val="2"/>
        <scheme val="minor"/>
      </rPr>
      <t>2</t>
    </r>
    <r>
      <rPr>
        <sz val="9"/>
        <rFont val="Calibri"/>
        <family val="2"/>
        <scheme val="minor"/>
      </rPr>
      <t xml:space="preserve">eq) </t>
    </r>
  </si>
  <si>
    <r>
      <t>EMISIONES INDIRECTAS
TOTALES (kg CO</t>
    </r>
    <r>
      <rPr>
        <vertAlign val="subscript"/>
        <sz val="9"/>
        <rFont val="Calibri"/>
        <family val="2"/>
        <scheme val="minor"/>
      </rPr>
      <t>2</t>
    </r>
    <r>
      <rPr>
        <sz val="9"/>
        <rFont val="Calibri"/>
        <family val="2"/>
        <scheme val="minor"/>
      </rPr>
      <t xml:space="preserve">eq) </t>
    </r>
  </si>
  <si>
    <t>Emisiones indirectas N2O</t>
  </si>
  <si>
    <t>C. Consumo de urea (emisiones de CO2)</t>
  </si>
  <si>
    <t>C</t>
  </si>
  <si>
    <t>B</t>
  </si>
  <si>
    <t>Consumo de urea</t>
  </si>
  <si>
    <r>
      <t>EMISIONES TOTALES CONSUMO UREA(kg CO</t>
    </r>
    <r>
      <rPr>
        <vertAlign val="subscript"/>
        <sz val="11"/>
        <rFont val="Calibri"/>
        <family val="2"/>
        <scheme val="minor"/>
      </rPr>
      <t>2</t>
    </r>
    <r>
      <rPr>
        <sz val="11"/>
        <rFont val="Calibri"/>
        <family val="2"/>
        <scheme val="minor"/>
      </rPr>
      <t xml:space="preserve">eq) </t>
    </r>
  </si>
  <si>
    <r>
      <t>Emisiones parciales
(kg CO</t>
    </r>
    <r>
      <rPr>
        <b/>
        <vertAlign val="subscript"/>
        <sz val="10"/>
        <color rgb="FFFFFFFF"/>
        <rFont val="Arial Narrow"/>
        <family val="2"/>
      </rPr>
      <t>2</t>
    </r>
    <r>
      <rPr>
        <b/>
        <sz val="10"/>
        <color rgb="FFFFFFFF"/>
        <rFont val="Arial Narrow"/>
        <family val="2"/>
      </rPr>
      <t xml:space="preserve">e) </t>
    </r>
  </si>
  <si>
    <r>
      <t>kg CH</t>
    </r>
    <r>
      <rPr>
        <vertAlign val="subscript"/>
        <sz val="11"/>
        <rFont val="Calibri"/>
        <family val="2"/>
        <scheme val="minor"/>
      </rPr>
      <t>4</t>
    </r>
    <r>
      <rPr>
        <sz val="11"/>
        <rFont val="Calibri"/>
        <family val="2"/>
        <scheme val="minor"/>
      </rPr>
      <t>/ha</t>
    </r>
  </si>
  <si>
    <r>
      <t>FE por defecto (kg CH</t>
    </r>
    <r>
      <rPr>
        <vertAlign val="subscript"/>
        <sz val="11"/>
        <rFont val="Calibri"/>
        <family val="2"/>
        <scheme val="minor"/>
      </rPr>
      <t>4</t>
    </r>
    <r>
      <rPr>
        <sz val="11"/>
        <rFont val="Calibri"/>
        <family val="2"/>
        <scheme val="minor"/>
      </rPr>
      <t>/ha)</t>
    </r>
  </si>
  <si>
    <t>Cultivo de arroz</t>
  </si>
  <si>
    <t>D. Cultivo de arroz (emisiones de CH4)</t>
  </si>
  <si>
    <t>D</t>
  </si>
  <si>
    <t xml:space="preserve">EMISIONES 
TOTALES CULTIVO ARROZ (kg CO2e) </t>
  </si>
  <si>
    <t xml:space="preserve">Emisiones
(kg CH4) </t>
  </si>
  <si>
    <t>E. Aplicación de enmiendas calizas (emisiones de CO2)</t>
  </si>
  <si>
    <t>Aplicación de enmiendas calizas</t>
  </si>
  <si>
    <r>
      <t>FE por defecto (kg CO</t>
    </r>
    <r>
      <rPr>
        <vertAlign val="subscript"/>
        <sz val="10"/>
        <rFont val="Arial Narrow"/>
        <family val="2"/>
      </rPr>
      <t>2</t>
    </r>
    <r>
      <rPr>
        <sz val="10"/>
        <rFont val="Arial Narrow"/>
        <family val="2"/>
      </rPr>
      <t>-C/kg)</t>
    </r>
  </si>
  <si>
    <r>
      <t>EMISIONES TOTALES (kg CO</t>
    </r>
    <r>
      <rPr>
        <vertAlign val="subscript"/>
        <sz val="9"/>
        <rFont val="Arial Narrow"/>
        <family val="2"/>
      </rPr>
      <t>2</t>
    </r>
    <r>
      <rPr>
        <sz val="9"/>
        <rFont val="Arial Narrow"/>
        <family val="2"/>
      </rPr>
      <t xml:space="preserve">e) </t>
    </r>
  </si>
  <si>
    <r>
      <t>Emisiones parciales (kg CO</t>
    </r>
    <r>
      <rPr>
        <b/>
        <vertAlign val="subscript"/>
        <sz val="10"/>
        <rFont val="Arial Narrow"/>
        <family val="2"/>
      </rPr>
      <t>2</t>
    </r>
    <r>
      <rPr>
        <sz val="10"/>
        <rFont val="Arial Narrow"/>
        <family val="2"/>
      </rPr>
      <t xml:space="preserve">e) </t>
    </r>
  </si>
  <si>
    <t>APLICACIÓN DE OTROS FERTILIZANTES CON CARBONO</t>
  </si>
  <si>
    <t>F. Aplicación de otros fertilizantes con carbono (emisiones de CO2)</t>
  </si>
  <si>
    <t>F</t>
  </si>
  <si>
    <t>Aplicación de otros fertilizantes con carbono</t>
  </si>
  <si>
    <r>
      <t>EMISIONES TOTALES
(kg CO</t>
    </r>
    <r>
      <rPr>
        <vertAlign val="subscript"/>
        <sz val="10"/>
        <rFont val="Arial Narrow"/>
        <family val="2"/>
      </rPr>
      <t>2</t>
    </r>
    <r>
      <rPr>
        <sz val="10"/>
        <rFont val="Arial Narrow"/>
        <family val="2"/>
      </rPr>
      <t xml:space="preserve">e) </t>
    </r>
  </si>
  <si>
    <t>Quema de residuos en campo abierto y quema de restos de poda</t>
  </si>
  <si>
    <r>
      <t>(kg N</t>
    </r>
    <r>
      <rPr>
        <vertAlign val="subscript"/>
        <sz val="10"/>
        <rFont val="Arial Narrow"/>
        <family val="2"/>
      </rPr>
      <t>2</t>
    </r>
    <r>
      <rPr>
        <sz val="10"/>
        <rFont val="Arial Narrow"/>
        <family val="2"/>
      </rPr>
      <t xml:space="preserve">O) </t>
    </r>
  </si>
  <si>
    <r>
      <t>Emisiones totales (kg CO</t>
    </r>
    <r>
      <rPr>
        <vertAlign val="subscript"/>
        <sz val="10"/>
        <rFont val="Arial Narrow"/>
        <family val="2"/>
      </rPr>
      <t>2</t>
    </r>
    <r>
      <rPr>
        <sz val="10"/>
        <rFont val="Arial Narrow"/>
        <family val="2"/>
      </rPr>
      <t xml:space="preserve">eq) </t>
    </r>
  </si>
  <si>
    <r>
      <t>EMISIONES  TOTALES (kg CO</t>
    </r>
    <r>
      <rPr>
        <vertAlign val="subscript"/>
        <sz val="9"/>
        <rFont val="Arial Narrow"/>
        <family val="2"/>
      </rPr>
      <t>2</t>
    </r>
    <r>
      <rPr>
        <sz val="9"/>
        <rFont val="Arial Narrow"/>
        <family val="2"/>
      </rPr>
      <t xml:space="preserve">eq) </t>
    </r>
  </si>
  <si>
    <r>
      <t>FE por defecto (g CH</t>
    </r>
    <r>
      <rPr>
        <vertAlign val="subscript"/>
        <sz val="10"/>
        <rFont val="Arial Narrow"/>
        <family val="2"/>
      </rPr>
      <t>4</t>
    </r>
    <r>
      <rPr>
        <sz val="10"/>
        <rFont val="Arial Narrow"/>
        <family val="2"/>
      </rPr>
      <t>/kg)</t>
    </r>
  </si>
  <si>
    <r>
      <t>FE por defecto (g N</t>
    </r>
    <r>
      <rPr>
        <vertAlign val="subscript"/>
        <sz val="10"/>
        <rFont val="Arial Narrow"/>
        <family val="2"/>
      </rPr>
      <t>2</t>
    </r>
    <r>
      <rPr>
        <sz val="10"/>
        <rFont val="Arial Narrow"/>
        <family val="2"/>
      </rPr>
      <t>O/kg)</t>
    </r>
  </si>
  <si>
    <r>
      <t>FE otros (g CH</t>
    </r>
    <r>
      <rPr>
        <vertAlign val="subscript"/>
        <sz val="10"/>
        <rFont val="Arial Narrow"/>
        <family val="2"/>
      </rPr>
      <t>4</t>
    </r>
    <r>
      <rPr>
        <sz val="10"/>
        <rFont val="Arial Narrow"/>
        <family val="2"/>
      </rPr>
      <t>/kg)</t>
    </r>
  </si>
  <si>
    <r>
      <t>FE otros (g N</t>
    </r>
    <r>
      <rPr>
        <vertAlign val="subscript"/>
        <sz val="10"/>
        <rFont val="Arial Narrow"/>
        <family val="2"/>
      </rPr>
      <t>2</t>
    </r>
    <r>
      <rPr>
        <sz val="10"/>
        <rFont val="Arial Narrow"/>
        <family val="2"/>
      </rPr>
      <t>O/kg)</t>
    </r>
  </si>
  <si>
    <t>1 - (% de superficie con quema insitu&lt;F77&gt; * factor de combustibón Cf) - (% de superficie con retirada de paja/planta * (1 - TasaRastrojoResiduo))</t>
  </si>
  <si>
    <t>% Residuo quemado</t>
  </si>
  <si>
    <t>El NIR aplica solo al Nitrato amónico cálcico (creemos que es porque es el que tiene carbono -CaCO3- los otros tienen óxido de calcio)</t>
  </si>
  <si>
    <r>
      <rPr>
        <sz val="11"/>
        <color theme="4"/>
        <rFont val="Calibri"/>
        <family val="2"/>
        <scheme val="minor"/>
      </rPr>
      <t>23%</t>
    </r>
    <r>
      <rPr>
        <sz val="11"/>
        <rFont val="Calibri"/>
        <family val="2"/>
        <scheme val="minor"/>
      </rPr>
      <t xml:space="preserve"> - fracción de caliza en nitrato amónico cálcico</t>
    </r>
  </si>
  <si>
    <r>
      <rPr>
        <sz val="11"/>
        <color theme="4"/>
        <rFont val="Calibri"/>
        <family val="2"/>
        <scheme val="minor"/>
      </rPr>
      <t>27%</t>
    </r>
    <r>
      <rPr>
        <sz val="11"/>
        <rFont val="Calibri"/>
        <family val="2"/>
        <scheme val="minor"/>
      </rPr>
      <t xml:space="preserve"> - contenido de N del Nitrato amónico cálcico</t>
    </r>
  </si>
  <si>
    <r>
      <rPr>
        <sz val="11"/>
        <color theme="4"/>
        <rFont val="Calibri"/>
        <family val="2"/>
        <scheme val="minor"/>
      </rPr>
      <t>0,120</t>
    </r>
    <r>
      <rPr>
        <sz val="11"/>
        <rFont val="Calibri"/>
        <family val="2"/>
        <scheme val="minor"/>
      </rPr>
      <t xml:space="preserve"> - El FE por defecto es el de aplicación de caliza</t>
    </r>
  </si>
  <si>
    <t>E</t>
  </si>
  <si>
    <t>G</t>
  </si>
  <si>
    <r>
      <t>Textura del suelo / profundidad de trabajo</t>
    </r>
    <r>
      <rPr>
        <b/>
        <vertAlign val="superscript"/>
        <sz val="10"/>
        <color rgb="FFFFFFFF"/>
        <rFont val="Arial Narrow"/>
        <family val="2"/>
      </rPr>
      <t>(1)</t>
    </r>
  </si>
  <si>
    <r>
      <rPr>
        <vertAlign val="superscript"/>
        <sz val="10"/>
        <rFont val="Arial Narrow"/>
        <family val="2"/>
      </rPr>
      <t>(1)</t>
    </r>
    <r>
      <rPr>
        <i/>
        <sz val="10"/>
        <rFont val="Arial Narrow"/>
        <family val="2"/>
      </rPr>
      <t>Textura ligera</t>
    </r>
    <r>
      <rPr>
        <sz val="10"/>
        <rFont val="Arial Narrow"/>
        <family val="2"/>
      </rPr>
      <t>: incluye las texturas arenosas y francas.</t>
    </r>
    <r>
      <rPr>
        <sz val="10"/>
        <color rgb="FFFF0000"/>
        <rFont val="Arial Narrow"/>
        <family val="2"/>
      </rPr>
      <t xml:space="preserve">
</t>
    </r>
    <r>
      <rPr>
        <sz val="10"/>
        <rFont val="Arial Narrow"/>
        <family val="2"/>
      </rPr>
      <t xml:space="preserve">
</t>
    </r>
  </si>
  <si>
    <r>
      <t xml:space="preserve">   </t>
    </r>
    <r>
      <rPr>
        <i/>
        <sz val="10"/>
        <rFont val="Arial Narrow"/>
        <family val="2"/>
      </rPr>
      <t>Textura pesada</t>
    </r>
    <r>
      <rPr>
        <sz val="10"/>
        <rFont val="Arial Narrow"/>
        <family val="2"/>
      </rPr>
      <t xml:space="preserve">: incluye las texturas arcillosas
</t>
    </r>
  </si>
  <si>
    <r>
      <t>Anchura de apero o trabajo de labor</t>
    </r>
    <r>
      <rPr>
        <b/>
        <vertAlign val="superscript"/>
        <sz val="10"/>
        <color rgb="FFFFFFFF"/>
        <rFont val="Arial Narrow"/>
        <family val="2"/>
      </rPr>
      <t>(1)</t>
    </r>
  </si>
  <si>
    <t>Laboreo del suelo</t>
  </si>
  <si>
    <t>Abonado, siembra, cultivo y tratamientos fitosanitarios</t>
  </si>
  <si>
    <t>Recolección</t>
  </si>
  <si>
    <t>(gasóleo B para maquinaria agrícola)</t>
  </si>
  <si>
    <r>
      <t xml:space="preserve">Cantidad 
comb. (ud) </t>
    </r>
    <r>
      <rPr>
        <b/>
        <vertAlign val="superscript"/>
        <sz val="10"/>
        <color rgb="FFFFFFFF"/>
        <rFont val="Arial Narrow"/>
        <family val="2"/>
      </rPr>
      <t>(9)</t>
    </r>
  </si>
  <si>
    <r>
      <t xml:space="preserve">En esta hoja de </t>
    </r>
    <r>
      <rPr>
        <b/>
        <sz val="11"/>
        <rFont val="Arial Narrow"/>
        <family val="2"/>
      </rPr>
      <t>cumplimentación voluntaria</t>
    </r>
    <r>
      <rPr>
        <sz val="11"/>
        <rFont val="Arial Narrow"/>
        <family val="2"/>
      </rPr>
      <t xml:space="preserve"> puede incluir los </t>
    </r>
    <r>
      <rPr>
        <b/>
        <sz val="11"/>
        <rFont val="Arial Narrow"/>
        <family val="2"/>
      </rPr>
      <t>cálculos auxiliares</t>
    </r>
    <r>
      <rPr>
        <sz val="11"/>
        <rFont val="Arial Narrow"/>
        <family val="2"/>
      </rPr>
      <t xml:space="preserve"> necesarios para obtener los </t>
    </r>
    <r>
      <rPr>
        <b/>
        <sz val="11"/>
        <rFont val="Arial Narrow"/>
        <family val="2"/>
      </rPr>
      <t>datos de consumo</t>
    </r>
    <r>
      <rPr>
        <sz val="11"/>
        <rFont val="Arial Narrow"/>
        <family val="2"/>
      </rPr>
      <t xml:space="preserve"> anuales. Si lo prefiere puede entregar esta información en un documento aparte. Estos cálculos servirán para </t>
    </r>
    <r>
      <rPr>
        <b/>
        <sz val="11"/>
        <rFont val="Arial Narrow"/>
        <family val="2"/>
      </rPr>
      <t xml:space="preserve">facilitar su trabajo de recopilación de datos </t>
    </r>
    <r>
      <rPr>
        <sz val="11"/>
        <rFont val="Arial Narrow"/>
        <family val="2"/>
      </rPr>
      <t xml:space="preserve">y </t>
    </r>
    <r>
      <rPr>
        <b/>
        <sz val="11"/>
        <rFont val="Arial Narrow"/>
        <family val="2"/>
      </rPr>
      <t>el cotejo de los consumos</t>
    </r>
    <r>
      <rPr>
        <sz val="11"/>
        <rFont val="Arial Narrow"/>
        <family val="2"/>
      </rPr>
      <t xml:space="preserve"> por parte del Registro de huella de carbono, compensación y proyectos de absorción de dióxido de carbono. </t>
    </r>
  </si>
  <si>
    <r>
      <t xml:space="preserve">En el caso excepcional en el que alguno de los </t>
    </r>
    <r>
      <rPr>
        <b/>
        <sz val="11"/>
        <rFont val="Arial Narrow"/>
        <family val="2"/>
      </rPr>
      <t>combustibles que emplee su organización no se encontrase entre los que se ofrecen en la herramienta</t>
    </r>
    <r>
      <rPr>
        <sz val="11"/>
        <rFont val="Arial Narrow"/>
        <family val="2"/>
      </rPr>
      <t>, también puede emplear esta hoja para añadir los siguientes datos:</t>
    </r>
  </si>
  <si>
    <r>
      <t xml:space="preserve">En cuanto a los </t>
    </r>
    <r>
      <rPr>
        <b/>
        <sz val="11"/>
        <rFont val="Arial Narrow"/>
        <family val="2"/>
      </rPr>
      <t>datos de consumo</t>
    </r>
    <r>
      <rPr>
        <sz val="11"/>
        <rFont val="Arial Narrow"/>
        <family val="2"/>
      </rPr>
      <t xml:space="preserve"> podría considerar los siguientes bloques:</t>
    </r>
  </si>
  <si>
    <r>
      <t xml:space="preserve"> - </t>
    </r>
    <r>
      <rPr>
        <u/>
        <sz val="11"/>
        <rFont val="Arial Narrow"/>
        <family val="2"/>
      </rPr>
      <t>Electricidad</t>
    </r>
    <r>
      <rPr>
        <sz val="11"/>
        <rFont val="Arial Narrow"/>
        <family val="2"/>
      </rPr>
      <t>: datos mensuales o bimensuales de las facturas de la comercializadora de electricidad.</t>
    </r>
  </si>
  <si>
    <r>
      <t>FE CO</t>
    </r>
    <r>
      <rPr>
        <vertAlign val="subscript"/>
        <sz val="11"/>
        <color theme="0"/>
        <rFont val="Arial Narrow"/>
        <family val="2"/>
      </rPr>
      <t>2</t>
    </r>
  </si>
  <si>
    <r>
      <t>FE CH</t>
    </r>
    <r>
      <rPr>
        <vertAlign val="subscript"/>
        <sz val="11"/>
        <color theme="0"/>
        <rFont val="Arial Narrow"/>
        <family val="2"/>
      </rPr>
      <t>4</t>
    </r>
  </si>
  <si>
    <r>
      <t>FE N</t>
    </r>
    <r>
      <rPr>
        <vertAlign val="subscript"/>
        <sz val="11"/>
        <color theme="0"/>
        <rFont val="Arial Narrow"/>
        <family val="2"/>
      </rPr>
      <t>2</t>
    </r>
    <r>
      <rPr>
        <sz val="11"/>
        <color theme="0"/>
        <rFont val="Arial Narrow"/>
        <family val="2"/>
      </rPr>
      <t>O</t>
    </r>
  </si>
  <si>
    <r>
      <t>* Indique la cantidad de gas natural consumida en kWh</t>
    </r>
    <r>
      <rPr>
        <vertAlign val="subscript"/>
        <sz val="10"/>
        <rFont val="Arial Narrow"/>
        <family val="2"/>
      </rPr>
      <t>PCS</t>
    </r>
    <r>
      <rPr>
        <sz val="10"/>
        <rFont val="Arial Narrow"/>
        <family val="2"/>
      </rPr>
      <t xml:space="preserve"> (Poder Calorífico Superior) ya que el factor de emisión del gas natural está expresado en kgCO</t>
    </r>
    <r>
      <rPr>
        <vertAlign val="subscript"/>
        <sz val="10"/>
        <rFont val="Arial Narrow"/>
        <family val="2"/>
      </rPr>
      <t>2</t>
    </r>
    <r>
      <rPr>
        <sz val="10"/>
        <rFont val="Arial Narrow"/>
        <family val="2"/>
      </rPr>
      <t>/kWh</t>
    </r>
    <r>
      <rPr>
        <vertAlign val="subscript"/>
        <sz val="10"/>
        <rFont val="Arial Narrow"/>
        <family val="2"/>
      </rPr>
      <t>PCS</t>
    </r>
    <r>
      <rPr>
        <sz val="10"/>
        <rFont val="Arial Narrow"/>
        <family val="2"/>
      </rPr>
      <t>.</t>
    </r>
  </si>
  <si>
    <r>
      <rPr>
        <u/>
        <sz val="11"/>
        <rFont val="Arial Narrow"/>
        <family val="2"/>
      </rPr>
      <t>En este caso no se proporcionan los valores de los factores de emisión</t>
    </r>
    <r>
      <rPr>
        <sz val="11"/>
        <rFont val="Arial Narrow"/>
        <family val="2"/>
      </rPr>
      <t>. Incluya en el siguiente cuadro, para cada instalación, las emisiones totales de cada uno de los gases de efecto invernadero verificadas y reportadas para el año de cálculo en cumplimiento de la Ley 1/2005, de 9 de marzo.</t>
    </r>
  </si>
  <si>
    <r>
      <t>También se considerarán en esta categoría las emisiones de determinados gases cuya liberación a la atmósfera se produce como consecuencia de su propio uso (N</t>
    </r>
    <r>
      <rPr>
        <vertAlign val="subscript"/>
        <sz val="11"/>
        <rFont val="Arial Narrow"/>
        <family val="2"/>
      </rPr>
      <t>2</t>
    </r>
    <r>
      <rPr>
        <sz val="11"/>
        <rFont val="Arial Narrow"/>
        <family val="2"/>
      </rPr>
      <t>O y otros gases en anestesia general, N</t>
    </r>
    <r>
      <rPr>
        <vertAlign val="subscript"/>
        <sz val="11"/>
        <rFont val="Arial Narrow"/>
        <family val="2"/>
      </rPr>
      <t>2</t>
    </r>
    <r>
      <rPr>
        <sz val="11"/>
        <rFont val="Arial Narrow"/>
        <family val="2"/>
      </rPr>
      <t xml:space="preserve">O en propelentes alimentarios, etc.). </t>
    </r>
  </si>
  <si>
    <r>
      <rPr>
        <vertAlign val="superscript"/>
        <sz val="10"/>
        <rFont val="Arial Narrow"/>
        <family val="2"/>
      </rPr>
      <t>(2)</t>
    </r>
    <r>
      <rPr>
        <sz val="10"/>
        <rFont val="Arial Narrow"/>
        <family val="2"/>
      </rPr>
      <t xml:space="preserve">Cantidad de gas refrigerante adicionado (expresado en kg) durante el periodo de cálculo. </t>
    </r>
  </si>
  <si>
    <r>
      <rPr>
        <vertAlign val="superscript"/>
        <sz val="10"/>
        <rFont val="Arial Narrow"/>
        <family val="2"/>
      </rPr>
      <t xml:space="preserve">(1) </t>
    </r>
    <r>
      <rPr>
        <sz val="10"/>
        <rFont val="Arial Narrow"/>
        <family val="2"/>
      </rPr>
      <t>En caso de considerar otros gases no incluidos en el listado, puede consultar su PCA en el capítulo 8 del Quinto Informe de Evaluación del IPCC (</t>
    </r>
    <r>
      <rPr>
        <u/>
        <sz val="10"/>
        <color rgb="FF0000FF"/>
        <rFont val="Arial Narrow"/>
        <family val="2"/>
      </rPr>
      <t>https://www.ipcc.ch/site/assets/uploads/2018/02/WG1AR5_Chapter08_FINAL.pdf</t>
    </r>
    <r>
      <rPr>
        <sz val="10"/>
        <rFont val="Arial Narrow"/>
        <family val="2"/>
      </rPr>
      <t xml:space="preserve">)
Además, deberá indicar en la pestaña </t>
    </r>
    <r>
      <rPr>
        <i/>
        <sz val="10"/>
        <rFont val="Arial Narrow"/>
        <family val="2"/>
      </rPr>
      <t>2. Hoja de trabajo. Consumos</t>
    </r>
    <r>
      <rPr>
        <sz val="10"/>
        <rFont val="Arial Narrow"/>
        <family val="2"/>
      </rPr>
      <t xml:space="preserve"> el nombre de la mezcla y de cada uno de sus componentes así como la proporción en que aparecen en la mezcla, sus PCA y la fuente de información.</t>
    </r>
  </si>
  <si>
    <r>
      <t>Las emisiones de proceso son aquellas emisiones de gases de efecto invernadero, distintas de las emisiones de combustión, producidas como resultado de reacciones, intencionadas o no, entre sustancias, o su transformación, incluyendo la reducción química o electrolítica de minerales metálicos, la descomposición térmica de sustancias y la formación de sustancias para utilizarlas como productos o materias primas para procesos. A modo de ejemplo, se pueden mencionar como emisiones de proceso aquellas derivadas de la descomposición de carbonatos, del uso de fertilizantes, de la gestión de estiércoles o de la ganadería rumiante. Se excluyen las emisiones de CO</t>
    </r>
    <r>
      <rPr>
        <vertAlign val="subscript"/>
        <sz val="11"/>
        <rFont val="Arial Narrow"/>
        <family val="2"/>
      </rPr>
      <t>2</t>
    </r>
    <r>
      <rPr>
        <sz val="11"/>
        <rFont val="Arial Narrow"/>
        <family val="2"/>
      </rPr>
      <t xml:space="preserve"> que proceden de procesos químicos o físicos a partir de la biomasa (por ejemplo: fermentación de uva para producir etanol, tratamiento aeróbico de residuos, otros), no así las posibles emisiones de otros gases como el CH</t>
    </r>
    <r>
      <rPr>
        <vertAlign val="subscript"/>
        <sz val="11"/>
        <rFont val="Arial Narrow"/>
        <family val="2"/>
      </rPr>
      <t>4</t>
    </r>
    <r>
      <rPr>
        <sz val="11"/>
        <rFont val="Arial Narrow"/>
        <family val="2"/>
      </rPr>
      <t xml:space="preserve"> y el N</t>
    </r>
    <r>
      <rPr>
        <vertAlign val="subscript"/>
        <sz val="11"/>
        <rFont val="Arial Narrow"/>
        <family val="2"/>
      </rPr>
      <t>2</t>
    </r>
    <r>
      <rPr>
        <sz val="11"/>
        <rFont val="Arial Narrow"/>
        <family val="2"/>
      </rPr>
      <t xml:space="preserve">O.
</t>
    </r>
  </si>
  <si>
    <r>
      <rPr>
        <u/>
        <sz val="11"/>
        <rFont val="Arial Narrow"/>
        <family val="2"/>
      </rPr>
      <t>En este caso no se proporcionan los valores de los factores de emisión</t>
    </r>
    <r>
      <rPr>
        <sz val="11"/>
        <rFont val="Arial Narrow"/>
        <family val="2"/>
      </rPr>
      <t>. Incluya en el siguiente cuadro las emisiones de proceso contabilizadas en su organización.</t>
    </r>
  </si>
  <si>
    <r>
      <rPr>
        <u/>
        <sz val="11"/>
        <rFont val="Arial Narrow"/>
        <family val="2"/>
      </rPr>
      <t>En este caso no se proporcionan los valores de los factores de emisión</t>
    </r>
    <r>
      <rPr>
        <sz val="11"/>
        <rFont val="Arial Narrow"/>
        <family val="2"/>
      </rPr>
      <t>. La organización deberá solicitar este dato para el año correspondiente a la compañía que le suministra esta energía (calor, vapor, frío, aire comprimido).</t>
    </r>
  </si>
  <si>
    <r>
      <rPr>
        <vertAlign val="superscript"/>
        <sz val="10"/>
        <rFont val="Arial Narrow"/>
        <family val="2"/>
      </rPr>
      <t>(1)</t>
    </r>
    <r>
      <rPr>
        <sz val="10"/>
        <rFont val="Arial Narrow"/>
        <family val="2"/>
      </rPr>
      <t>Comercializadora suministradora de electricidad que tiene contratada la organización durante el año de cálculo. En caso de realizarse recargas en electrolineras o puntos de recarga públicos, deberá indicar la opción “</t>
    </r>
    <r>
      <rPr>
        <i/>
        <sz val="10"/>
        <rFont val="Arial Narrow"/>
        <family val="2"/>
      </rPr>
      <t>Otras</t>
    </r>
    <r>
      <rPr>
        <sz val="10"/>
        <rFont val="Arial Narrow"/>
        <family val="2"/>
      </rPr>
      <t>” si desconoce cuál es la comercializadora que suministra la electricidad.</t>
    </r>
  </si>
  <si>
    <r>
      <rPr>
        <vertAlign val="superscript"/>
        <sz val="10"/>
        <rFont val="Arial Narrow"/>
        <family val="2"/>
      </rPr>
      <t xml:space="preserve">(2) </t>
    </r>
    <r>
      <rPr>
        <sz val="10"/>
        <rFont val="Arial Narrow"/>
        <family val="2"/>
      </rPr>
      <t>Acreditación, en formato electrónico, que asegura que un número determinado de megavatios-hora de energía eléctrica producidos en una central, en un periodo temporal determinado, han sido generados a partir de fuentes de energía renovables o de cogeneración de alta eficiencia.</t>
    </r>
  </si>
  <si>
    <r>
      <t>A partir del año 2021 los factores de mix eléctricos (y las emisiones calculadas a partir de los mismos) se expresan en kg CO</t>
    </r>
    <r>
      <rPr>
        <vertAlign val="subscript"/>
        <sz val="10"/>
        <rFont val="Arial Narrow"/>
        <family val="2"/>
      </rPr>
      <t>2</t>
    </r>
    <r>
      <rPr>
        <sz val="10"/>
        <rFont val="Arial Narrow"/>
        <family val="2"/>
      </rPr>
      <t>e/kWh. Para años anteriores únicamente se dispone del dato expresado en kg CO2/kWh. Además, también a partir de 2021 y en el caso de comercializadoras que han efectuado redenciones de garantías de origen a sus clientes, estos factores se refieren al “etiquetado restante” que es el factor que resulta una vez se detraen estas redenciones.</t>
    </r>
  </si>
  <si>
    <r>
      <rPr>
        <vertAlign val="superscript"/>
        <sz val="10"/>
        <rFont val="Arial Narrow"/>
        <family val="2"/>
      </rPr>
      <t>(4)</t>
    </r>
    <r>
      <rPr>
        <sz val="10"/>
        <rFont val="Arial Narrow"/>
        <family val="2"/>
      </rPr>
      <t>A partir del año 2021 los resultados se expresan en kg CO</t>
    </r>
    <r>
      <rPr>
        <vertAlign val="subscript"/>
        <sz val="10"/>
        <rFont val="Arial Narrow"/>
        <family val="2"/>
      </rPr>
      <t>2</t>
    </r>
    <r>
      <rPr>
        <sz val="10"/>
        <rFont val="Arial Narrow"/>
        <family val="2"/>
      </rPr>
      <t>e. Para años anteriores únicamente se dispone del dato expresado en kg CO</t>
    </r>
    <r>
      <rPr>
        <vertAlign val="subscript"/>
        <sz val="10"/>
        <rFont val="Arial Narrow"/>
        <family val="2"/>
      </rPr>
      <t>2</t>
    </r>
    <r>
      <rPr>
        <sz val="10"/>
        <rFont val="Arial Narrow"/>
        <family val="2"/>
      </rPr>
      <t xml:space="preserve">. </t>
    </r>
  </si>
  <si>
    <r>
      <rPr>
        <vertAlign val="superscript"/>
        <sz val="10"/>
        <rFont val="Arial Narrow"/>
        <family val="2"/>
      </rPr>
      <t>(3)</t>
    </r>
    <r>
      <rPr>
        <sz val="10"/>
        <rFont val="Arial Narrow"/>
        <family val="2"/>
      </rPr>
      <t>Factor de mix eléctrico empleado por cada comercializadora para el año de estudio que expresa las emisiones de CO</t>
    </r>
    <r>
      <rPr>
        <vertAlign val="subscript"/>
        <sz val="10"/>
        <rFont val="Arial Narrow"/>
        <family val="2"/>
      </rPr>
      <t>2</t>
    </r>
    <r>
      <rPr>
        <sz val="10"/>
        <rFont val="Arial Narrow"/>
        <family val="2"/>
      </rPr>
      <t xml:space="preserve"> asociadas a la generación de la electricidad que se consume. Este dato aparecerá automáticamente en función del año y la comercializadora seleccionada (</t>
    </r>
    <r>
      <rPr>
        <u/>
        <sz val="10"/>
        <color rgb="FF0000FF"/>
        <rFont val="Arial Narrow"/>
        <family val="2"/>
      </rPr>
      <t>https://gdo.cnmc.es/CNE/resumenGdo.do?anio</t>
    </r>
    <r>
      <rPr>
        <sz val="10"/>
        <rFont val="Arial Narrow"/>
        <family val="2"/>
      </rPr>
      <t>)</t>
    </r>
  </si>
  <si>
    <r>
      <t>En caso de realizarse recargas de coches eléctricos o híbridos enchufables en electrolineras o puntos de recarga públicos, deberá indicar la opción “</t>
    </r>
    <r>
      <rPr>
        <i/>
        <sz val="11"/>
        <rFont val="Arial Narrow"/>
        <family val="2"/>
      </rPr>
      <t>Otras</t>
    </r>
    <r>
      <rPr>
        <sz val="11"/>
        <rFont val="Arial Narrow"/>
        <family val="2"/>
      </rPr>
      <t xml:space="preserve">” si desconoce cuál es la comercializadora que suministra la electricidad. Si las recargas se realizan en el lugar de trabajo pueden darse dos circunstancias: </t>
    </r>
  </si>
  <si>
    <r>
      <rPr>
        <vertAlign val="superscript"/>
        <sz val="10"/>
        <rFont val="Arial Narrow"/>
        <family val="2"/>
      </rPr>
      <t>(1)</t>
    </r>
    <r>
      <rPr>
        <sz val="10"/>
        <rFont val="Arial Narrow"/>
        <family val="2"/>
      </rPr>
      <t>Comercializadora suministradora de electricidad que tiene contratada la organización durante el año de cálculo. Excepcionalmente se pueden dar dos casos en los que no se seleccione una comercializadora concreta y en ambos, se le aplicará el factor del mix correspondiente a las comercializadoras sin GdO del año correspondiente. 
 - Si  la comercializadora no fuera ninguna de las que aparecen en el desplegable o bien desconoce cuál (opción "</t>
    </r>
    <r>
      <rPr>
        <i/>
        <sz val="10"/>
        <rFont val="Arial Narrow"/>
        <family val="2"/>
      </rPr>
      <t>Otras</t>
    </r>
    <r>
      <rPr>
        <sz val="10"/>
        <rFont val="Arial Narrow"/>
        <family val="2"/>
      </rPr>
      <t>")
 - Si tiene contratada la electricidad con varias comercializadoras diferentes y, en lugar de desglosar los kWh consumidos en cada una de ellas, prefiere hacer la suma total (opción "</t>
    </r>
    <r>
      <rPr>
        <i/>
        <sz val="10"/>
        <rFont val="Arial Narrow"/>
        <family val="2"/>
      </rPr>
      <t>Varias comercializadoras</t>
    </r>
    <r>
      <rPr>
        <sz val="10"/>
        <rFont val="Arial Narrow"/>
        <family val="2"/>
      </rPr>
      <t>")</t>
    </r>
  </si>
  <si>
    <r>
      <t>En caso de que su comercializadora no sea ninguna de las que aparece en el listado, deberá indicar la opción "</t>
    </r>
    <r>
      <rPr>
        <i/>
        <sz val="11"/>
        <rFont val="Arial Narrow"/>
        <family val="2"/>
      </rPr>
      <t>Otras</t>
    </r>
    <r>
      <rPr>
        <sz val="11"/>
        <rFont val="Arial Narrow"/>
        <family val="2"/>
      </rPr>
      <t>". En caso de multisuministro, en lugar de desglosar los consumos según comercializadoras, puede si lo desea escoger la opción "</t>
    </r>
    <r>
      <rPr>
        <i/>
        <sz val="11"/>
        <rFont val="Arial Narrow"/>
        <family val="2"/>
      </rPr>
      <t>Varias comercializadoras</t>
    </r>
    <r>
      <rPr>
        <sz val="11"/>
        <rFont val="Arial Narrow"/>
        <family val="2"/>
      </rPr>
      <t>" y tendrá que indicar la suma de los kWh consumidos durante el año para todas las comercializadoras.</t>
    </r>
  </si>
  <si>
    <t xml:space="preserve">                                           EMISIONES FUGITIVAS</t>
  </si>
  <si>
    <r>
      <t>PROVINCIA</t>
    </r>
    <r>
      <rPr>
        <b/>
        <vertAlign val="superscript"/>
        <sz val="11"/>
        <color indexed="9"/>
        <rFont val="Arial Narrow"/>
        <family val="2"/>
      </rPr>
      <t>(1)</t>
    </r>
  </si>
  <si>
    <r>
      <rPr>
        <vertAlign val="superscript"/>
        <sz val="10"/>
        <color theme="1"/>
        <rFont val="Arial Narrow"/>
        <family val="2"/>
      </rPr>
      <t>(1)</t>
    </r>
    <r>
      <rPr>
        <sz val="10"/>
        <color theme="1"/>
        <rFont val="Arial Narrow"/>
        <family val="2"/>
      </rPr>
      <t>Provincia en la que se ubican los cultivos</t>
    </r>
  </si>
  <si>
    <r>
      <t>Superficie (ha)</t>
    </r>
    <r>
      <rPr>
        <b/>
        <vertAlign val="superscript"/>
        <sz val="10"/>
        <color indexed="9"/>
        <rFont val="Arial Narrow"/>
        <family val="2"/>
      </rPr>
      <t>(2)</t>
    </r>
  </si>
  <si>
    <r>
      <t>Producción (t)</t>
    </r>
    <r>
      <rPr>
        <b/>
        <vertAlign val="superscript"/>
        <sz val="10"/>
        <color indexed="9"/>
        <rFont val="Arial Narrow"/>
        <family val="2"/>
      </rPr>
      <t xml:space="preserve">(3) </t>
    </r>
  </si>
  <si>
    <t>Quema de residuos</t>
  </si>
  <si>
    <r>
      <t>kg CO</t>
    </r>
    <r>
      <rPr>
        <b/>
        <vertAlign val="subscript"/>
        <sz val="11"/>
        <color rgb="FFFFFFFF"/>
        <rFont val="Arial Narrow"/>
        <family val="2"/>
      </rPr>
      <t xml:space="preserve">2 </t>
    </r>
    <r>
      <rPr>
        <b/>
        <sz val="11"/>
        <color rgb="FFFFFFFF"/>
        <rFont val="Arial Narrow"/>
        <family val="2"/>
      </rPr>
      <t>e</t>
    </r>
  </si>
  <si>
    <t>kg CO2 e</t>
  </si>
  <si>
    <r>
      <t>Factor emisión (kg CH</t>
    </r>
    <r>
      <rPr>
        <b/>
        <vertAlign val="subscript"/>
        <sz val="10"/>
        <color rgb="FFFFFFFF"/>
        <rFont val="Arial Narrow"/>
        <family val="2"/>
      </rPr>
      <t>4</t>
    </r>
    <r>
      <rPr>
        <b/>
        <sz val="10"/>
        <color rgb="FFFFFFFF"/>
        <rFont val="Arial Narrow"/>
        <family val="2"/>
      </rPr>
      <t>/ha)</t>
    </r>
  </si>
  <si>
    <r>
      <t>Emisiones 
totales D
(kg CO</t>
    </r>
    <r>
      <rPr>
        <b/>
        <vertAlign val="subscript"/>
        <sz val="9"/>
        <color rgb="FFFFFFFF"/>
        <rFont val="Arial Narrow"/>
        <family val="2"/>
      </rPr>
      <t>2</t>
    </r>
    <r>
      <rPr>
        <b/>
        <sz val="9"/>
        <color rgb="FFFFFFFF"/>
        <rFont val="Arial Narrow"/>
        <family val="2"/>
      </rPr>
      <t xml:space="preserve">e) </t>
    </r>
  </si>
  <si>
    <r>
      <t>Emisiones parciales
(kg CH</t>
    </r>
    <r>
      <rPr>
        <b/>
        <vertAlign val="subscript"/>
        <sz val="9"/>
        <color rgb="FFFFFFFF"/>
        <rFont val="Arial Narrow"/>
        <family val="2"/>
      </rPr>
      <t>4</t>
    </r>
    <r>
      <rPr>
        <b/>
        <sz val="9"/>
        <color rgb="FFFFFFFF"/>
        <rFont val="Arial Narrow"/>
        <family val="2"/>
      </rPr>
      <t xml:space="preserve">) </t>
    </r>
  </si>
  <si>
    <r>
      <t>Emisiones 
totales C
(kg CO</t>
    </r>
    <r>
      <rPr>
        <b/>
        <vertAlign val="subscript"/>
        <sz val="9"/>
        <color rgb="FFFFFFFF"/>
        <rFont val="Arial Narrow"/>
        <family val="2"/>
      </rPr>
      <t>2</t>
    </r>
    <r>
      <rPr>
        <b/>
        <sz val="9"/>
        <color rgb="FFFFFFFF"/>
        <rFont val="Arial Narrow"/>
        <family val="2"/>
      </rPr>
      <t xml:space="preserve">e) </t>
    </r>
  </si>
  <si>
    <r>
      <t>Emisiones 
totales B
(kg CO</t>
    </r>
    <r>
      <rPr>
        <b/>
        <vertAlign val="subscript"/>
        <sz val="9"/>
        <color rgb="FFFFFFFF"/>
        <rFont val="Arial Narrow"/>
        <family val="2"/>
      </rPr>
      <t>2</t>
    </r>
    <r>
      <rPr>
        <b/>
        <sz val="9"/>
        <color rgb="FFFFFFFF"/>
        <rFont val="Arial Narrow"/>
        <family val="2"/>
      </rPr>
      <t xml:space="preserve">e) </t>
    </r>
  </si>
  <si>
    <r>
      <t>Emisiones 
totales A.1
(kg CO</t>
    </r>
    <r>
      <rPr>
        <b/>
        <vertAlign val="subscript"/>
        <sz val="9"/>
        <color rgb="FFFFFFFF"/>
        <rFont val="Arial Narrow"/>
        <family val="2"/>
      </rPr>
      <t>2</t>
    </r>
    <r>
      <rPr>
        <b/>
        <sz val="9"/>
        <color rgb="FFFFFFFF"/>
        <rFont val="Arial Narrow"/>
        <family val="2"/>
      </rPr>
      <t xml:space="preserve">e) </t>
    </r>
  </si>
  <si>
    <r>
      <t>Emisiones 
totales A.2
(kg CO</t>
    </r>
    <r>
      <rPr>
        <b/>
        <vertAlign val="subscript"/>
        <sz val="9"/>
        <color rgb="FFFFFFFF"/>
        <rFont val="Arial Narrow"/>
        <family val="2"/>
      </rPr>
      <t>2</t>
    </r>
    <r>
      <rPr>
        <b/>
        <sz val="9"/>
        <color rgb="FFFFFFFF"/>
        <rFont val="Arial Narrow"/>
        <family val="2"/>
      </rPr>
      <t xml:space="preserve">e) </t>
    </r>
  </si>
  <si>
    <r>
      <t>Emisiones 
totales A.3
(kg CO</t>
    </r>
    <r>
      <rPr>
        <b/>
        <vertAlign val="subscript"/>
        <sz val="9"/>
        <color rgb="FFFFFFFF"/>
        <rFont val="Arial Narrow"/>
        <family val="2"/>
      </rPr>
      <t>2</t>
    </r>
    <r>
      <rPr>
        <b/>
        <sz val="9"/>
        <color rgb="FFFFFFFF"/>
        <rFont val="Arial Narrow"/>
        <family val="2"/>
      </rPr>
      <t xml:space="preserve">e) </t>
    </r>
  </si>
  <si>
    <r>
      <t>Emisiones 
totales A.4
(kg CO</t>
    </r>
    <r>
      <rPr>
        <b/>
        <vertAlign val="subscript"/>
        <sz val="9"/>
        <color rgb="FFFFFFFF"/>
        <rFont val="Arial Narrow"/>
        <family val="2"/>
      </rPr>
      <t>2</t>
    </r>
    <r>
      <rPr>
        <b/>
        <sz val="9"/>
        <color rgb="FFFFFFFF"/>
        <rFont val="Arial Narrow"/>
        <family val="2"/>
      </rPr>
      <t xml:space="preserve">e) </t>
    </r>
  </si>
  <si>
    <r>
      <t>Emisiones 
totales E
(kg CO</t>
    </r>
    <r>
      <rPr>
        <b/>
        <vertAlign val="subscript"/>
        <sz val="9"/>
        <color rgb="FFFFFFFF"/>
        <rFont val="Arial Narrow"/>
        <family val="2"/>
      </rPr>
      <t>2</t>
    </r>
    <r>
      <rPr>
        <b/>
        <sz val="9"/>
        <color rgb="FFFFFFFF"/>
        <rFont val="Arial Narrow"/>
        <family val="2"/>
      </rPr>
      <t xml:space="preserve">e) </t>
    </r>
  </si>
  <si>
    <r>
      <t>Emisiones 
totales F
(kg CO</t>
    </r>
    <r>
      <rPr>
        <b/>
        <vertAlign val="subscript"/>
        <sz val="9"/>
        <color rgb="FFFFFFFF"/>
        <rFont val="Arial Narrow"/>
        <family val="2"/>
      </rPr>
      <t>2</t>
    </r>
    <r>
      <rPr>
        <b/>
        <sz val="9"/>
        <color rgb="FFFFFFFF"/>
        <rFont val="Arial Narrow"/>
        <family val="2"/>
      </rPr>
      <t xml:space="preserve">e) </t>
    </r>
  </si>
  <si>
    <r>
      <t>Emisiones 
totales G
(kg CO</t>
    </r>
    <r>
      <rPr>
        <b/>
        <vertAlign val="subscript"/>
        <sz val="9"/>
        <color rgb="FFFFFFFF"/>
        <rFont val="Arial Narrow"/>
        <family val="2"/>
      </rPr>
      <t>2</t>
    </r>
    <r>
      <rPr>
        <b/>
        <sz val="9"/>
        <color rgb="FFFFFFFF"/>
        <rFont val="Arial Narrow"/>
        <family val="2"/>
      </rPr>
      <t xml:space="preserve">e) </t>
    </r>
  </si>
  <si>
    <r>
      <t>Opción B.1</t>
    </r>
    <r>
      <rPr>
        <b/>
        <vertAlign val="superscript"/>
        <sz val="10"/>
        <color theme="0"/>
        <rFont val="Arial Narrow"/>
        <family val="2"/>
      </rPr>
      <t>(1)</t>
    </r>
  </si>
  <si>
    <r>
      <t xml:space="preserve">  Opción B.2</t>
    </r>
    <r>
      <rPr>
        <b/>
        <vertAlign val="superscript"/>
        <sz val="10"/>
        <color theme="0"/>
        <rFont val="Arial Narrow"/>
        <family val="2"/>
      </rPr>
      <t>(1)</t>
    </r>
  </si>
  <si>
    <t>Nitrógeno
(kg N)</t>
  </si>
  <si>
    <r>
      <t>Fertilizante</t>
    </r>
    <r>
      <rPr>
        <b/>
        <vertAlign val="superscript"/>
        <sz val="10"/>
        <color rgb="FFFFFFFF"/>
        <rFont val="Arial Narrow"/>
        <family val="2"/>
      </rPr>
      <t>(1)</t>
    </r>
  </si>
  <si>
    <t>Es importante tener en cuenta que la quema de residuos en campo es un tratamiento excepcional y sólo se llevará a cabo cuando se disponga de las autorizaciones correspondientes.</t>
  </si>
  <si>
    <r>
      <t>kg CO</t>
    </r>
    <r>
      <rPr>
        <vertAlign val="subscript"/>
        <sz val="11"/>
        <color theme="1" tint="0.499984740745262"/>
        <rFont val="Arial Narrow"/>
        <family val="2"/>
      </rPr>
      <t xml:space="preserve">2 </t>
    </r>
    <r>
      <rPr>
        <sz val="11"/>
        <color theme="1" tint="0.499984740745262"/>
        <rFont val="Arial Narrow"/>
        <family val="2"/>
      </rPr>
      <t>e</t>
    </r>
  </si>
  <si>
    <t>Cantidad 
comb. (ud)</t>
  </si>
  <si>
    <t>Tipo de maquinaria / apero</t>
  </si>
  <si>
    <t>(l/ha)</t>
  </si>
  <si>
    <r>
      <t>Pestaña "</t>
    </r>
    <r>
      <rPr>
        <b/>
        <sz val="11"/>
        <rFont val="Arial Narrow"/>
        <family val="2"/>
      </rPr>
      <t>Factores de emisión</t>
    </r>
    <r>
      <rPr>
        <sz val="11"/>
        <rFont val="Arial Narrow"/>
        <family val="2"/>
      </rPr>
      <t>": se incorporan los factores de emisión expresados en kg CO</t>
    </r>
    <r>
      <rPr>
        <vertAlign val="subscript"/>
        <sz val="11"/>
        <rFont val="Arial Narrow"/>
        <family val="2"/>
      </rPr>
      <t>2</t>
    </r>
    <r>
      <rPr>
        <sz val="11"/>
        <rFont val="Arial Narrow"/>
        <family val="2"/>
      </rPr>
      <t>/kg combustible para el CNG y el LNG para el transporte por carretera y se corrige el valor del factor de mix eléctrico de 2020 para la comercializadora Total Gas y Electricidad España, S.A.U.
Pestaña "</t>
    </r>
    <r>
      <rPr>
        <b/>
        <sz val="11"/>
        <rFont val="Arial Narrow"/>
        <family val="2"/>
      </rPr>
      <t>Resultados</t>
    </r>
    <r>
      <rPr>
        <sz val="11"/>
        <rFont val="Arial Narrow"/>
        <family val="2"/>
      </rPr>
      <t>": corrección del resultado del ratio de emisiones.</t>
    </r>
  </si>
  <si>
    <r>
      <t>Pestaña "</t>
    </r>
    <r>
      <rPr>
        <b/>
        <sz val="11"/>
        <rFont val="Arial Narrow"/>
        <family val="2"/>
      </rPr>
      <t>Combustibles fósiles</t>
    </r>
    <r>
      <rPr>
        <sz val="11"/>
        <rFont val="Arial Narrow"/>
        <family val="2"/>
      </rPr>
      <t>": corrección formula para la opción "Otros (ud)" en el apartado C1.
Pestaña "</t>
    </r>
    <r>
      <rPr>
        <b/>
        <sz val="11"/>
        <rFont val="Arial Narrow"/>
        <family val="2"/>
      </rPr>
      <t>Fluorados</t>
    </r>
    <r>
      <rPr>
        <sz val="11"/>
        <rFont val="Arial Narrow"/>
        <family val="2"/>
      </rPr>
      <t>": se añade el gas SF</t>
    </r>
    <r>
      <rPr>
        <vertAlign val="subscript"/>
        <sz val="11"/>
        <rFont val="Arial Narrow"/>
        <family val="2"/>
      </rPr>
      <t>6</t>
    </r>
    <r>
      <rPr>
        <sz val="11"/>
        <rFont val="Arial Narrow"/>
        <family val="2"/>
      </rPr>
      <t>.
Pestaña "</t>
    </r>
    <r>
      <rPr>
        <b/>
        <sz val="11"/>
        <rFont val="Arial Narrow"/>
        <family val="2"/>
      </rPr>
      <t>Electricidad</t>
    </r>
    <r>
      <rPr>
        <sz val="11"/>
        <rFont val="Arial Narrow"/>
        <family val="2"/>
      </rPr>
      <t>": se diferencian los dos tipos de garantías de origen de la electricidad, las GdO procedentes de fuentes de energía renovable y las GdO de sistemas de cogeneración de alta eficiencia.
Pestaña "</t>
    </r>
    <r>
      <rPr>
        <b/>
        <sz val="11"/>
        <rFont val="Arial Narrow"/>
        <family val="2"/>
      </rPr>
      <t>Resultados</t>
    </r>
    <r>
      <rPr>
        <sz val="11"/>
        <rFont val="Arial Narrow"/>
        <family val="2"/>
      </rPr>
      <t>": corrección del resultado de emisiones de alcance 2 incluyendo los vehículos eléctricos. Se redondea a dos decimales el resultado de huella de carbono de alcance 1+2.
Pestaña "</t>
    </r>
    <r>
      <rPr>
        <b/>
        <sz val="11"/>
        <rFont val="Arial Narrow"/>
        <family val="2"/>
      </rPr>
      <t>Factores de emisió</t>
    </r>
    <r>
      <rPr>
        <sz val="11"/>
        <rFont val="Arial Narrow"/>
        <family val="2"/>
      </rPr>
      <t>n": actualización de los valores de los factores de emisión, de las densidades y de los PCI a partir del último Inventario de emisiones de gases de efecto invernadero de España. Años 1990-2019. Se añaden los factores de los mix eléctricos según comercializadoras del año 2020.
Pestaña "</t>
    </r>
    <r>
      <rPr>
        <b/>
        <sz val="11"/>
        <rFont val="Arial Narrow"/>
        <family val="2"/>
      </rPr>
      <t>Observaciones</t>
    </r>
    <r>
      <rPr>
        <sz val="11"/>
        <rFont val="Arial Narrow"/>
        <family val="2"/>
      </rPr>
      <t>": el factor de emisión del gas natural se expresa en kgCO</t>
    </r>
    <r>
      <rPr>
        <vertAlign val="subscript"/>
        <sz val="11"/>
        <rFont val="Arial Narrow"/>
        <family val="2"/>
      </rPr>
      <t>2</t>
    </r>
    <r>
      <rPr>
        <sz val="11"/>
        <rFont val="Arial Narrow"/>
        <family val="2"/>
      </rPr>
      <t>/kWh</t>
    </r>
    <r>
      <rPr>
        <vertAlign val="subscript"/>
        <sz val="11"/>
        <rFont val="Arial Narrow"/>
        <family val="2"/>
      </rPr>
      <t>PCS</t>
    </r>
    <r>
      <rPr>
        <sz val="11"/>
        <rFont val="Arial Narrow"/>
        <family val="2"/>
      </rPr>
      <t>.</t>
    </r>
  </si>
  <si>
    <r>
      <t xml:space="preserve">Pestaña </t>
    </r>
    <r>
      <rPr>
        <b/>
        <sz val="11"/>
        <rFont val="Arial Narrow"/>
        <family val="2"/>
      </rPr>
      <t>"Combustibles fósiles"</t>
    </r>
    <r>
      <rPr>
        <sz val="11"/>
        <rFont val="Arial Narrow"/>
        <family val="2"/>
      </rPr>
      <t>: resultado de emisiones de los vehículos.
Pestaña "</t>
    </r>
    <r>
      <rPr>
        <b/>
        <sz val="11"/>
        <rFont val="Arial Narrow"/>
        <family val="2"/>
      </rPr>
      <t>Información adicional</t>
    </r>
    <r>
      <rPr>
        <sz val="11"/>
        <rFont val="Arial Narrow"/>
        <family val="2"/>
      </rPr>
      <t>": tabla prácticas de conservación de suelos.</t>
    </r>
  </si>
  <si>
    <r>
      <t>Pestaña "</t>
    </r>
    <r>
      <rPr>
        <b/>
        <sz val="11"/>
        <rFont val="Arial Narrow"/>
        <family val="2"/>
      </rPr>
      <t>Factores de emisión</t>
    </r>
    <r>
      <rPr>
        <sz val="11"/>
        <rFont val="Arial Narrow"/>
        <family val="2"/>
      </rPr>
      <t>": corrección del factor de emisión del gas natural expresado en kCO</t>
    </r>
    <r>
      <rPr>
        <vertAlign val="subscript"/>
        <sz val="11"/>
        <rFont val="Arial Narrow"/>
        <family val="2"/>
      </rPr>
      <t>2</t>
    </r>
    <r>
      <rPr>
        <sz val="11"/>
        <rFont val="Arial Narrow"/>
        <family val="2"/>
      </rPr>
      <t>/kWh</t>
    </r>
    <r>
      <rPr>
        <vertAlign val="subscript"/>
        <sz val="11"/>
        <rFont val="Arial Narrow"/>
        <family val="2"/>
      </rPr>
      <t>PCS</t>
    </r>
    <r>
      <rPr>
        <sz val="11"/>
        <rFont val="Arial Narrow"/>
        <family val="2"/>
      </rPr>
      <t>.</t>
    </r>
  </si>
  <si>
    <r>
      <t>Pestañas "</t>
    </r>
    <r>
      <rPr>
        <b/>
        <sz val="11"/>
        <rFont val="Arial Narrow"/>
        <family val="2"/>
      </rPr>
      <t>Combustibles fósiles</t>
    </r>
    <r>
      <rPr>
        <sz val="11"/>
        <rFont val="Arial Narrow"/>
        <family val="2"/>
      </rPr>
      <t>" y "</t>
    </r>
    <r>
      <rPr>
        <b/>
        <sz val="11"/>
        <rFont val="Arial Narrow"/>
        <family val="2"/>
      </rPr>
      <t>Factores de emisión</t>
    </r>
    <r>
      <rPr>
        <sz val="11"/>
        <rFont val="Arial Narrow"/>
        <family val="2"/>
      </rPr>
      <t>": corrección del factor de emisión del gasóleo B para toda la serie histórica en base a la densidad especificada en el Real Decreto 1088/2010 y sin aplicar los objetivos obligatorios mínimos de biocarburantes en cómputo anual considerados en el Real Decreto 1085/2015 que afectarían únicamente al gasóleo A. El factor de emisión del gas natural se expresa en PCS empleando un factor de conversión para el paso de PCS a PCI de 0,901 (</t>
    </r>
    <r>
      <rPr>
        <i/>
        <sz val="11"/>
        <rFont val="Arial Narrow"/>
        <family val="2"/>
      </rPr>
      <t>Inventario Nacional de Emisiones de España</t>
    </r>
    <r>
      <rPr>
        <sz val="11"/>
        <rFont val="Arial Narrow"/>
        <family val="2"/>
      </rPr>
      <t>).
Pestaña "</t>
    </r>
    <r>
      <rPr>
        <b/>
        <sz val="11"/>
        <rFont val="Arial Narrow"/>
        <family val="2"/>
      </rPr>
      <t>Fluorados</t>
    </r>
    <r>
      <rPr>
        <sz val="11"/>
        <rFont val="Arial Narrow"/>
        <family val="2"/>
      </rPr>
      <t>": se añaden los preparados R-452A y R-453A.</t>
    </r>
  </si>
  <si>
    <r>
      <t>Pestaña "</t>
    </r>
    <r>
      <rPr>
        <b/>
        <sz val="11"/>
        <rFont val="Arial Narrow"/>
        <family val="2"/>
      </rPr>
      <t>Factores de emisión</t>
    </r>
    <r>
      <rPr>
        <sz val="11"/>
        <rFont val="Arial Narrow"/>
        <family val="2"/>
      </rPr>
      <t>": actualización de los valores de los factores de emisión y de los PCI a partir del Inventario de emisiones de gases de efecto invernadero de España. Años 1990-2018 y los factores de los mix eléctricos de las comercializadoras de electricidad publicados por la Comisión Nacional de los Mercados y la Competencia.
Pestaña "</t>
    </r>
    <r>
      <rPr>
        <b/>
        <sz val="11"/>
        <rFont val="Arial Narrow"/>
        <family val="2"/>
      </rPr>
      <t>Combustibles fósiles</t>
    </r>
    <r>
      <rPr>
        <sz val="11"/>
        <rFont val="Arial Narrow"/>
        <family val="2"/>
      </rPr>
      <t>": se actualiza la denominación de los combustibles en base a la nueva normativa europea sobre etiquetado para carburantes y vehículos.</t>
    </r>
  </si>
  <si>
    <r>
      <t>Pestaña</t>
    </r>
    <r>
      <rPr>
        <b/>
        <sz val="11"/>
        <rFont val="Arial Narrow"/>
        <family val="2"/>
      </rPr>
      <t xml:space="preserve"> "Fluorados"</t>
    </r>
    <r>
      <rPr>
        <sz val="11"/>
        <rFont val="Arial Narrow"/>
        <family val="2"/>
      </rPr>
      <t>: corrección de los PCG de los preparados HFC-152a y R-413A.</t>
    </r>
  </si>
  <si>
    <r>
      <t>Pestaña "</t>
    </r>
    <r>
      <rPr>
        <b/>
        <sz val="11"/>
        <color rgb="FF1C1C1C"/>
        <rFont val="Arial Narrow"/>
        <family val="2"/>
      </rPr>
      <t>Fluorados</t>
    </r>
    <r>
      <rPr>
        <sz val="11"/>
        <color rgb="FF1C1C1C"/>
        <rFont val="Arial Narrow"/>
        <family val="2"/>
      </rPr>
      <t>": se añade el preparado R-449A.
Pestaña "</t>
    </r>
    <r>
      <rPr>
        <b/>
        <sz val="11"/>
        <color rgb="FF1C1C1C"/>
        <rFont val="Arial Narrow"/>
        <family val="2"/>
      </rPr>
      <t>Combustibles fósiles</t>
    </r>
    <r>
      <rPr>
        <sz val="11"/>
        <color rgb="FF1C1C1C"/>
        <rFont val="Arial Narrow"/>
        <family val="2"/>
      </rPr>
      <t>" y pestaña "</t>
    </r>
    <r>
      <rPr>
        <b/>
        <sz val="11"/>
        <color rgb="FF1C1C1C"/>
        <rFont val="Arial Narrow"/>
        <family val="2"/>
      </rPr>
      <t>Electricidad</t>
    </r>
    <r>
      <rPr>
        <sz val="11"/>
        <color rgb="FF1C1C1C"/>
        <rFont val="Arial Narrow"/>
        <family val="2"/>
      </rPr>
      <t>": se añade el combustible B7 en la pestaña "</t>
    </r>
    <r>
      <rPr>
        <b/>
        <sz val="11"/>
        <color rgb="FF1C1C1C"/>
        <rFont val="Arial Narrow"/>
        <family val="2"/>
      </rPr>
      <t>Combustibles fósiles</t>
    </r>
    <r>
      <rPr>
        <sz val="11"/>
        <color rgb="FF1C1C1C"/>
        <rFont val="Arial Narrow"/>
        <family val="2"/>
      </rPr>
      <t>" y se engloba la electricidad consumida por vehículos eléctricos y/o híbridos enchufables en las emisiones indirectas de alcance 2 (pestaña "</t>
    </r>
    <r>
      <rPr>
        <b/>
        <sz val="11"/>
        <color rgb="FF1C1C1C"/>
        <rFont val="Arial Narrow"/>
        <family val="2"/>
      </rPr>
      <t>Electricidad</t>
    </r>
    <r>
      <rPr>
        <sz val="11"/>
        <color rgb="FF1C1C1C"/>
        <rFont val="Arial Narrow"/>
        <family val="2"/>
      </rPr>
      <t>").</t>
    </r>
  </si>
  <si>
    <r>
      <t>Pestaña "</t>
    </r>
    <r>
      <rPr>
        <b/>
        <sz val="11"/>
        <color rgb="FF1C1C1C"/>
        <rFont val="Arial Narrow"/>
        <family val="2"/>
      </rPr>
      <t>Factores de emisión</t>
    </r>
    <r>
      <rPr>
        <sz val="11"/>
        <color rgb="FF1C1C1C"/>
        <rFont val="Arial Narrow"/>
        <family val="2"/>
      </rPr>
      <t>": se incorporan los factores de emisión para el año 2017 y se añade el gasóleo B como posible combustible de instalaciones fijas. Se corrigen los valores del PCG de los preparados R-407B, R-407F y R-442A.</t>
    </r>
  </si>
  <si>
    <r>
      <t xml:space="preserve">Pestaña </t>
    </r>
    <r>
      <rPr>
        <b/>
        <sz val="11"/>
        <color indexed="63"/>
        <rFont val="Arial Narrow"/>
        <family val="2"/>
      </rPr>
      <t>"Factores de emisión</t>
    </r>
    <r>
      <rPr>
        <sz val="11"/>
        <color indexed="63"/>
        <rFont val="Arial Narrow"/>
        <family val="2"/>
      </rPr>
      <t>": se dan por definitivos los factores de los mix eléctricos de las comercializadoras que disponen de GdO y que han estado operativas durante el año 2016.</t>
    </r>
  </si>
  <si>
    <r>
      <t>Pestaña "</t>
    </r>
    <r>
      <rPr>
        <b/>
        <sz val="11"/>
        <color indexed="63"/>
        <rFont val="Arial Narrow"/>
        <family val="2"/>
      </rPr>
      <t>Datos generales de la organización</t>
    </r>
    <r>
      <rPr>
        <sz val="11"/>
        <color indexed="63"/>
        <rFont val="Arial Narrow"/>
        <family val="2"/>
      </rPr>
      <t>": inclusión de un año más.
Pestaña "</t>
    </r>
    <r>
      <rPr>
        <b/>
        <sz val="11"/>
        <color indexed="63"/>
        <rFont val="Arial Narrow"/>
        <family val="2"/>
      </rPr>
      <t>Información adicional</t>
    </r>
    <r>
      <rPr>
        <sz val="11"/>
        <color indexed="63"/>
        <rFont val="Arial Narrow"/>
        <family val="2"/>
      </rPr>
      <t>": corrección de la fórmula aplicada al cálculo de sumideros según prácticas de conservación de suelos.
Pestaña</t>
    </r>
    <r>
      <rPr>
        <b/>
        <sz val="11"/>
        <color indexed="63"/>
        <rFont val="Arial Narrow"/>
        <family val="2"/>
      </rPr>
      <t xml:space="preserve"> </t>
    </r>
    <r>
      <rPr>
        <sz val="11"/>
        <color indexed="63"/>
        <rFont val="Arial Narrow"/>
        <family val="2"/>
      </rPr>
      <t>"</t>
    </r>
    <r>
      <rPr>
        <b/>
        <sz val="11"/>
        <color indexed="63"/>
        <rFont val="Arial Narrow"/>
        <family val="2"/>
      </rPr>
      <t>Resultados</t>
    </r>
    <r>
      <rPr>
        <sz val="11"/>
        <color indexed="63"/>
        <rFont val="Arial Narrow"/>
        <family val="2"/>
      </rPr>
      <t>": inclusión de un año más para la comparación de la media del ratio de emisiones de dos trienios.
Pestaña "</t>
    </r>
    <r>
      <rPr>
        <b/>
        <sz val="11"/>
        <color indexed="63"/>
        <rFont val="Arial Narrow"/>
        <family val="2"/>
      </rPr>
      <t>Factores de emisión</t>
    </r>
    <r>
      <rPr>
        <sz val="11"/>
        <color indexed="63"/>
        <rFont val="Arial Narrow"/>
        <family val="2"/>
      </rPr>
      <t xml:space="preserve">": corrección del PCG del R-417A, incorporación de los factores de emisión para el año 2016 (los factores de los mix eléctricos son provisionales) y actualización de los factores de emisión y los PCI para toda la serie histórica en base a las </t>
    </r>
    <r>
      <rPr>
        <i/>
        <sz val="11"/>
        <color indexed="63"/>
        <rFont val="Arial Narrow"/>
        <family val="2"/>
      </rPr>
      <t>Directrices del IPCC para los Inventarios nacionales de gases de efecto invernadero de 2006</t>
    </r>
    <r>
      <rPr>
        <sz val="11"/>
        <color indexed="63"/>
        <rFont val="Arial Narrow"/>
        <family val="2"/>
      </rPr>
      <t>.</t>
    </r>
  </si>
  <si>
    <r>
      <t>Pestaña "</t>
    </r>
    <r>
      <rPr>
        <b/>
        <sz val="11"/>
        <color indexed="63"/>
        <rFont val="Arial Narrow"/>
        <family val="2"/>
      </rPr>
      <t>Factores de emisión</t>
    </r>
    <r>
      <rPr>
        <sz val="11"/>
        <color indexed="63"/>
        <rFont val="Arial Narrow"/>
        <family val="2"/>
      </rPr>
      <t>": corrección de los factores de emisión del gas natural, el GNC y el GNL.</t>
    </r>
  </si>
  <si>
    <r>
      <t xml:space="preserve">Pestaña </t>
    </r>
    <r>
      <rPr>
        <b/>
        <sz val="11"/>
        <color indexed="63"/>
        <rFont val="Arial Narrow"/>
        <family val="2"/>
      </rPr>
      <t>"Factores de emisión"</t>
    </r>
    <r>
      <rPr>
        <sz val="11"/>
        <color indexed="63"/>
        <rFont val="Arial Narrow"/>
        <family val="2"/>
      </rPr>
      <t xml:space="preserve">: corrección de los factores de emisión y de los PCI de 2015 en función de las correcciones publicadas por el </t>
    </r>
    <r>
      <rPr>
        <i/>
        <sz val="11"/>
        <color indexed="63"/>
        <rFont val="Arial Narrow"/>
        <family val="2"/>
      </rPr>
      <t xml:space="preserve">Inventario de emisiones de gases de efecto invernadero de España. Años 1990-2014.
</t>
    </r>
    <r>
      <rPr>
        <sz val="11"/>
        <color indexed="63"/>
        <rFont val="Arial Narrow"/>
        <family val="2"/>
      </rPr>
      <t>Actualizaciones en base a las</t>
    </r>
    <r>
      <rPr>
        <i/>
        <sz val="11"/>
        <color indexed="63"/>
        <rFont val="Arial Narrow"/>
        <family val="2"/>
      </rPr>
      <t xml:space="preserve"> Directrices del IPCC para los Inventarios nacionales de gases de efecto invernadero de 2006.</t>
    </r>
  </si>
  <si>
    <r>
      <rPr>
        <sz val="11"/>
        <color indexed="63"/>
        <rFont val="Arial Narrow"/>
        <family val="2"/>
      </rPr>
      <t>Pestaña</t>
    </r>
    <r>
      <rPr>
        <b/>
        <sz val="11"/>
        <color indexed="63"/>
        <rFont val="Arial Narrow"/>
        <family val="2"/>
      </rPr>
      <t xml:space="preserve"> "Datos cultivos": </t>
    </r>
    <r>
      <rPr>
        <sz val="11"/>
        <color indexed="63"/>
        <rFont val="Arial Narrow"/>
        <family val="2"/>
      </rPr>
      <t>se añade categoría de "Complejos nitrogenados" en el listado de fertilizantes.</t>
    </r>
    <r>
      <rPr>
        <b/>
        <sz val="11"/>
        <color indexed="63"/>
        <rFont val="Arial Narrow"/>
        <family val="2"/>
      </rPr>
      <t xml:space="preserve">
</t>
    </r>
    <r>
      <rPr>
        <sz val="11"/>
        <color indexed="63"/>
        <rFont val="Arial Narrow"/>
        <family val="2"/>
      </rPr>
      <t>Pestaña "</t>
    </r>
    <r>
      <rPr>
        <b/>
        <sz val="11"/>
        <color indexed="63"/>
        <rFont val="Arial Narrow"/>
        <family val="2"/>
      </rPr>
      <t>Cultivos":</t>
    </r>
    <r>
      <rPr>
        <sz val="11"/>
        <color indexed="63"/>
        <rFont val="Arial Narrow"/>
        <family val="2"/>
      </rPr>
      <t xml:space="preserve"> corrección de la tabla "Estiércoles aplicados al campo".
Pestaña "</t>
    </r>
    <r>
      <rPr>
        <b/>
        <sz val="11"/>
        <color indexed="63"/>
        <rFont val="Arial Narrow"/>
        <family val="2"/>
      </rPr>
      <t>Combustibles fósiles":</t>
    </r>
    <r>
      <rPr>
        <sz val="11"/>
        <color indexed="63"/>
        <rFont val="Arial Narrow"/>
        <family val="2"/>
      </rPr>
      <t xml:space="preserve"> se incluye en el cuadro C2. CONSUMO DE COMBUSTIBLES EN LABORES AGRÍCOLAS la columna </t>
    </r>
    <r>
      <rPr>
        <i/>
        <sz val="11"/>
        <color indexed="63"/>
        <rFont val="Arial Narrow"/>
        <family val="2"/>
      </rPr>
      <t>Consumos "Otros" (l/ha)</t>
    </r>
    <r>
      <rPr>
        <sz val="11"/>
        <color indexed="63"/>
        <rFont val="Arial Narrow"/>
        <family val="2"/>
      </rPr>
      <t>.</t>
    </r>
    <r>
      <rPr>
        <b/>
        <sz val="11"/>
        <color indexed="63"/>
        <rFont val="Arial Narrow"/>
        <family val="2"/>
      </rPr>
      <t xml:space="preserve">
</t>
    </r>
    <r>
      <rPr>
        <sz val="11"/>
        <color indexed="63"/>
        <rFont val="Arial Narrow"/>
        <family val="2"/>
      </rPr>
      <t>Pestaña "</t>
    </r>
    <r>
      <rPr>
        <b/>
        <sz val="11"/>
        <color indexed="63"/>
        <rFont val="Arial Narrow"/>
        <family val="2"/>
      </rPr>
      <t xml:space="preserve">Factores de emisión": </t>
    </r>
    <r>
      <rPr>
        <sz val="11"/>
        <color indexed="63"/>
        <rFont val="Arial Narrow"/>
        <family val="2"/>
      </rPr>
      <t xml:space="preserve">actualización de los valores de los factores de emisión y de los PCI a partir del último </t>
    </r>
    <r>
      <rPr>
        <i/>
        <sz val="11"/>
        <color indexed="63"/>
        <rFont val="Arial Narrow"/>
        <family val="2"/>
      </rPr>
      <t>Inventario de emisiones de gases de efecto invernadero de España. Años 1990-2014</t>
    </r>
    <r>
      <rPr>
        <sz val="11"/>
        <color indexed="63"/>
        <rFont val="Arial Narrow"/>
        <family val="2"/>
      </rPr>
      <t>. Se añaden los factores de los mix eléctricos según comercializadoras del año 2015.</t>
    </r>
    <r>
      <rPr>
        <b/>
        <sz val="11"/>
        <color indexed="63"/>
        <rFont val="Arial Narrow"/>
        <family val="2"/>
      </rPr>
      <t xml:space="preserve">
</t>
    </r>
    <r>
      <rPr>
        <sz val="11"/>
        <color indexed="63"/>
        <rFont val="Arial Narrow"/>
        <family val="2"/>
      </rPr>
      <t>Pestaña</t>
    </r>
    <r>
      <rPr>
        <b/>
        <sz val="11"/>
        <color indexed="63"/>
        <rFont val="Arial Narrow"/>
        <family val="2"/>
      </rPr>
      <t xml:space="preserve"> "Información adicional"</t>
    </r>
    <r>
      <rPr>
        <sz val="11"/>
        <color indexed="63"/>
        <rFont val="Arial Narrow"/>
        <family val="2"/>
      </rPr>
      <t>: corrección del error en la fórmula de la celda K47.</t>
    </r>
  </si>
  <si>
    <r>
      <rPr>
        <sz val="11"/>
        <color indexed="63"/>
        <rFont val="Arial Narrow"/>
        <family val="2"/>
      </rPr>
      <t>Pestaña</t>
    </r>
    <r>
      <rPr>
        <b/>
        <sz val="11"/>
        <color indexed="63"/>
        <rFont val="Arial Narrow"/>
        <family val="2"/>
      </rPr>
      <t xml:space="preserve"> "Cultivos"</t>
    </r>
    <r>
      <rPr>
        <sz val="11"/>
        <color indexed="63"/>
        <rFont val="Arial Narrow"/>
        <family val="2"/>
      </rPr>
      <t>: corrección del error en la fórmula de la celda E25.
Pestaña</t>
    </r>
    <r>
      <rPr>
        <b/>
        <sz val="11"/>
        <color indexed="63"/>
        <rFont val="Arial Narrow"/>
        <family val="2"/>
      </rPr>
      <t xml:space="preserve"> "Electricidad"</t>
    </r>
    <r>
      <rPr>
        <sz val="11"/>
        <color indexed="63"/>
        <rFont val="Arial Narrow"/>
        <family val="2"/>
      </rPr>
      <t>: corrección del error en la fórmula de la columna I.</t>
    </r>
  </si>
  <si>
    <t>""</t>
  </si>
  <si>
    <t>Emisiones fugitivas "Otros"</t>
  </si>
  <si>
    <t>Emisiones fugitivas "climatización"</t>
  </si>
  <si>
    <t>Maquinaria: Laboreo del suelo</t>
  </si>
  <si>
    <t>Maquinaria: Abonado, siembra, cultivo y tratamientos fitosanitarios</t>
  </si>
  <si>
    <t>Maquinaria: Recolección</t>
  </si>
  <si>
    <t>C.    TRANSPORTE FERROVIARIO, MARÍTIMO Y AÉREO EN VEHÍCULOS SOBRE LOS QUE LA ORGANIZACIÓN TIENE CONTROL</t>
  </si>
  <si>
    <t>B.    FUNCIONAMIENTO DE MAQUINARIA (TRACTORES, ETC.)</t>
  </si>
  <si>
    <r>
      <rPr>
        <b/>
        <sz val="12"/>
        <color rgb="FF663300"/>
        <rFont val="Arial Narrow"/>
        <family val="2"/>
      </rPr>
      <t>Opción B.1</t>
    </r>
    <r>
      <rPr>
        <sz val="11"/>
        <color theme="1"/>
        <rFont val="Arial Narrow"/>
        <family val="2"/>
      </rPr>
      <t>: si conoce la cantidad de combustible consumido en las labores agricolas.</t>
    </r>
  </si>
  <si>
    <r>
      <rPr>
        <b/>
        <sz val="11"/>
        <color rgb="FF663300"/>
        <rFont val="Arial Narrow"/>
        <family val="2"/>
      </rPr>
      <t>B.2.1.</t>
    </r>
    <r>
      <rPr>
        <sz val="11"/>
        <color theme="1"/>
        <rFont val="Arial Narrow"/>
        <family val="2"/>
      </rPr>
      <t xml:space="preserve"> </t>
    </r>
    <r>
      <rPr>
        <i/>
        <sz val="11"/>
        <color theme="1"/>
        <rFont val="Arial Narrow"/>
        <family val="2"/>
      </rPr>
      <t>Trabajos de laboreo del suelo</t>
    </r>
    <r>
      <rPr>
        <sz val="11"/>
        <color theme="1"/>
        <rFont val="Arial Narrow"/>
        <family val="2"/>
      </rPr>
      <t>: tipo de apero, textura del suelo/profundidad de trabajo y superficie.</t>
    </r>
  </si>
  <si>
    <r>
      <rPr>
        <b/>
        <sz val="11"/>
        <color rgb="FF663300"/>
        <rFont val="Arial Narrow"/>
        <family val="2"/>
      </rPr>
      <t>B.2.2.</t>
    </r>
    <r>
      <rPr>
        <sz val="11"/>
        <color theme="1"/>
        <rFont val="Arial Narrow"/>
        <family val="2"/>
      </rPr>
      <t xml:space="preserve"> </t>
    </r>
    <r>
      <rPr>
        <i/>
        <sz val="11"/>
        <color theme="1"/>
        <rFont val="Arial Narrow"/>
        <family val="2"/>
      </rPr>
      <t>Trabajos de abonado, siembra, cultivo y tratamientos fitosanitarios</t>
    </r>
    <r>
      <rPr>
        <sz val="11"/>
        <color theme="1"/>
        <rFont val="Arial Narrow"/>
        <family val="2"/>
      </rPr>
      <t>: tipo de maquinaria/apero, anchura de apero o trabajo y superficie.</t>
    </r>
  </si>
  <si>
    <r>
      <rPr>
        <b/>
        <sz val="11"/>
        <color rgb="FF663300"/>
        <rFont val="Arial Narrow"/>
        <family val="2"/>
      </rPr>
      <t>B.2.3.</t>
    </r>
    <r>
      <rPr>
        <b/>
        <sz val="11"/>
        <color theme="1"/>
        <rFont val="Arial Narrow"/>
        <family val="2"/>
      </rPr>
      <t xml:space="preserve"> </t>
    </r>
    <r>
      <rPr>
        <i/>
        <sz val="11"/>
        <color theme="1"/>
        <rFont val="Arial Narrow"/>
        <family val="2"/>
      </rPr>
      <t>Trabajos de recolección</t>
    </r>
    <r>
      <rPr>
        <sz val="11"/>
        <color theme="1"/>
        <rFont val="Arial Narrow"/>
        <family val="2"/>
      </rPr>
      <t>: tipo de maquinaria, capacidad y superficie.</t>
    </r>
  </si>
  <si>
    <t>Emisiones parciales B.1</t>
  </si>
  <si>
    <r>
      <rPr>
        <b/>
        <sz val="10"/>
        <color indexed="9"/>
        <rFont val="Arial Narrow"/>
        <family val="2"/>
      </rPr>
      <t>Emisiones 
totales B.1</t>
    </r>
    <r>
      <rPr>
        <b/>
        <sz val="9"/>
        <color indexed="9"/>
        <rFont val="Arial Narrow"/>
        <family val="2"/>
      </rPr>
      <t xml:space="preserve">
kg CO</t>
    </r>
    <r>
      <rPr>
        <b/>
        <vertAlign val="subscript"/>
        <sz val="9"/>
        <color indexed="9"/>
        <rFont val="Arial Narrow"/>
        <family val="2"/>
      </rPr>
      <t>2</t>
    </r>
    <r>
      <rPr>
        <b/>
        <sz val="9"/>
        <color indexed="9"/>
        <rFont val="Arial Narrow"/>
        <family val="2"/>
      </rPr>
      <t>e</t>
    </r>
  </si>
  <si>
    <t>Emisiones parciales B.2.1</t>
  </si>
  <si>
    <r>
      <rPr>
        <b/>
        <sz val="10"/>
        <color indexed="9"/>
        <rFont val="Arial Narrow"/>
        <family val="2"/>
      </rPr>
      <t>Emisiones 
totales B.2.1</t>
    </r>
    <r>
      <rPr>
        <b/>
        <sz val="9"/>
        <color indexed="9"/>
        <rFont val="Arial Narrow"/>
        <family val="2"/>
      </rPr>
      <t xml:space="preserve">
kg CO</t>
    </r>
    <r>
      <rPr>
        <b/>
        <vertAlign val="subscript"/>
        <sz val="9"/>
        <color indexed="9"/>
        <rFont val="Arial Narrow"/>
        <family val="2"/>
      </rPr>
      <t>2</t>
    </r>
    <r>
      <rPr>
        <b/>
        <sz val="9"/>
        <color indexed="9"/>
        <rFont val="Arial Narrow"/>
        <family val="2"/>
      </rPr>
      <t>e</t>
    </r>
  </si>
  <si>
    <t>Emisiones parciales B.2.2</t>
  </si>
  <si>
    <r>
      <rPr>
        <b/>
        <sz val="10"/>
        <color indexed="9"/>
        <rFont val="Arial Narrow"/>
        <family val="2"/>
      </rPr>
      <t>Emisiones 
totales B.2.2</t>
    </r>
    <r>
      <rPr>
        <b/>
        <sz val="9"/>
        <color indexed="9"/>
        <rFont val="Arial Narrow"/>
        <family val="2"/>
      </rPr>
      <t xml:space="preserve">
kg CO</t>
    </r>
    <r>
      <rPr>
        <b/>
        <vertAlign val="subscript"/>
        <sz val="9"/>
        <color indexed="9"/>
        <rFont val="Arial Narrow"/>
        <family val="2"/>
      </rPr>
      <t>2</t>
    </r>
    <r>
      <rPr>
        <b/>
        <sz val="9"/>
        <color indexed="9"/>
        <rFont val="Arial Narrow"/>
        <family val="2"/>
      </rPr>
      <t>e</t>
    </r>
  </si>
  <si>
    <t>Emisiones parciales B.2.3</t>
  </si>
  <si>
    <r>
      <rPr>
        <b/>
        <sz val="10"/>
        <color indexed="9"/>
        <rFont val="Arial Narrow"/>
        <family val="2"/>
      </rPr>
      <t>Emisiones 
totales B.2.3</t>
    </r>
    <r>
      <rPr>
        <b/>
        <sz val="9"/>
        <color indexed="9"/>
        <rFont val="Arial Narrow"/>
        <family val="2"/>
      </rPr>
      <t xml:space="preserve">
kg CO</t>
    </r>
    <r>
      <rPr>
        <b/>
        <vertAlign val="subscript"/>
        <sz val="9"/>
        <color indexed="9"/>
        <rFont val="Arial Narrow"/>
        <family val="2"/>
      </rPr>
      <t>2</t>
    </r>
    <r>
      <rPr>
        <b/>
        <sz val="9"/>
        <color indexed="9"/>
        <rFont val="Arial Narrow"/>
        <family val="2"/>
      </rPr>
      <t>e</t>
    </r>
  </si>
  <si>
    <t>B.2.3 Trabajos de recolección</t>
  </si>
  <si>
    <r>
      <t xml:space="preserve">B.2.2 Trabajos de abonado, siembra, cultivo y tratamientos fitosanitarios: </t>
    </r>
    <r>
      <rPr>
        <sz val="11"/>
        <rFont val="Arial Narrow"/>
        <family val="2"/>
      </rPr>
      <t>tipo de maquinaria/apero, anchura de apero o trabajo y superficie</t>
    </r>
  </si>
  <si>
    <r>
      <t>B.2.1. Trabajos de laboreo del suelo</t>
    </r>
    <r>
      <rPr>
        <sz val="11"/>
        <rFont val="Arial Narrow"/>
        <family val="2"/>
      </rPr>
      <t>: tipo de apero, textura del suelo/profundidad de trabajo y superficie</t>
    </r>
  </si>
  <si>
    <t>Opción B.2: Superficie y características de la labor</t>
  </si>
  <si>
    <t>Opción B.1: Tipo de maquinaria y tipo y cantidad de combustible</t>
  </si>
  <si>
    <t xml:space="preserve">C.    TRANSPORTE FERROVIARIO, MARÍTIMO Y AÉREO </t>
  </si>
  <si>
    <t>B.2.1</t>
  </si>
  <si>
    <t>B.2.2</t>
  </si>
  <si>
    <t>B.2.3</t>
  </si>
  <si>
    <t>B.    FUNCIONAMIENTO DE MAQUINARIA (TRACTORES, MOTOSIERRAS, ETC.)</t>
  </si>
  <si>
    <t>B.1</t>
  </si>
  <si>
    <t>Vehículos (consumos)</t>
  </si>
  <si>
    <t>Vehículos (km - IDAE)</t>
  </si>
  <si>
    <t>Maquinaria (consumos)</t>
  </si>
  <si>
    <t>Instalaciones fijas sujetas a Ley 1/2005</t>
  </si>
  <si>
    <t>Instalaciones fijas no sujetas a Ley 1/2005</t>
  </si>
  <si>
    <t>ha</t>
  </si>
  <si>
    <t>Emisiones relativas (t CO2/ha)</t>
  </si>
  <si>
    <r>
      <t xml:space="preserve">Evolución respecto a </t>
    </r>
    <r>
      <rPr>
        <b/>
        <sz val="11"/>
        <color theme="1"/>
        <rFont val="Calibri"/>
        <family val="2"/>
        <scheme val="minor"/>
      </rPr>
      <t>superficie</t>
    </r>
  </si>
  <si>
    <t>Emisiones relativas (t CO2/t)</t>
  </si>
  <si>
    <t>Producción (t)</t>
  </si>
  <si>
    <r>
      <t xml:space="preserve">Evolución respecto a </t>
    </r>
    <r>
      <rPr>
        <b/>
        <sz val="11"/>
        <color theme="1"/>
        <rFont val="Calibri"/>
        <family val="2"/>
        <scheme val="minor"/>
      </rPr>
      <t>producción</t>
    </r>
  </si>
  <si>
    <t>5. Instalaciones fijas</t>
  </si>
  <si>
    <t>6. Vehículos y maquinaria</t>
  </si>
  <si>
    <t>7. Emisiones fugitivas</t>
  </si>
  <si>
    <t>8. Emisiones de proceso</t>
  </si>
  <si>
    <t>9. Información adicional</t>
  </si>
  <si>
    <t>10. Electricidad y otras energías</t>
  </si>
  <si>
    <t>11. Informe final: Resultados</t>
  </si>
  <si>
    <t>12. Factores de emisión</t>
  </si>
  <si>
    <t>13. Revisiones de la calculadora</t>
  </si>
  <si>
    <r>
      <rPr>
        <sz val="11"/>
        <rFont val="Arial Narrow"/>
        <family val="2"/>
      </rPr>
      <t>Capítulo 8 del Quinto Informe de Evaluación del IPCC (</t>
    </r>
    <r>
      <rPr>
        <u/>
        <sz val="11"/>
        <color rgb="FF0000FF"/>
        <rFont val="Arial Narrow"/>
        <family val="2"/>
      </rPr>
      <t>https://www.ipcc.ch/site/assets/uploads/2018/02/WG1AR5_Chapter08_FINAL.pdf</t>
    </r>
    <r>
      <rPr>
        <sz val="11"/>
        <rFont val="Arial Narrow"/>
        <family val="2"/>
      </rPr>
      <t>)</t>
    </r>
  </si>
  <si>
    <r>
      <rPr>
        <i/>
        <sz val="11"/>
        <color theme="1"/>
        <rFont val="Arial Narrow"/>
        <family val="2"/>
      </rPr>
      <t>Estiércol sólido</t>
    </r>
    <r>
      <rPr>
        <sz val="11"/>
        <color theme="1"/>
        <rFont val="Arial Narrow"/>
        <family val="2"/>
      </rPr>
      <t>: fertilizante orgánico que proviene de la fermentación en mayor o menor grado, de una mezcla de excrementos animales sólidos y líquidos con los materiales vegetales que, extendidos sobre el suelo del establo, se utilizan como cama para el ganado.</t>
    </r>
  </si>
  <si>
    <r>
      <rPr>
        <i/>
        <sz val="11"/>
        <color theme="1"/>
        <rFont val="Arial Narrow"/>
        <family val="2"/>
      </rPr>
      <t>Estiércol semilíquido o lissier:</t>
    </r>
    <r>
      <rPr>
        <sz val="11"/>
        <color theme="1"/>
        <rFont val="Arial Narrow"/>
        <family val="2"/>
      </rPr>
      <t xml:space="preserve"> compuesto por una mezcla de deyecciones sólidas y líquidas generalmente diluidas por las aguas de arrastre o limpieza de los fosos de recogida, sin presencia de materiales de cama, y que a veces de forma errónea, se confunden con los denominados purines</t>
    </r>
  </si>
  <si>
    <r>
      <rPr>
        <i/>
        <sz val="11"/>
        <color theme="1"/>
        <rFont val="Arial Narrow"/>
        <family val="2"/>
      </rPr>
      <t>Purín</t>
    </r>
    <r>
      <rPr>
        <sz val="11"/>
        <color theme="1"/>
        <rFont val="Arial Narrow"/>
        <family val="2"/>
      </rPr>
      <t>: proviene de los líquidos que fluyen de los alojamientos del ganado y de la lixiviación de los montones de estiércol, tienen por lo general un escaso contenido en materia orgánica, por lo que no debe ser considerado como una enmienda, sino como aportador de pequeñas cantidades de nutrientes, en menor grado que el lissier.</t>
    </r>
  </si>
  <si>
    <r>
      <t>Estiércol sólido</t>
    </r>
    <r>
      <rPr>
        <vertAlign val="superscript"/>
        <sz val="10"/>
        <color theme="1"/>
        <rFont val="Arial Narrow"/>
        <family val="2"/>
      </rPr>
      <t>1</t>
    </r>
  </si>
  <si>
    <r>
      <t>Estiércol semilíquido</t>
    </r>
    <r>
      <rPr>
        <vertAlign val="superscript"/>
        <sz val="10"/>
        <color theme="1"/>
        <rFont val="Arial Narrow"/>
        <family val="2"/>
      </rPr>
      <t>2</t>
    </r>
  </si>
  <si>
    <r>
      <t>Purín</t>
    </r>
    <r>
      <rPr>
        <vertAlign val="superscript"/>
        <sz val="10"/>
        <color theme="1"/>
        <rFont val="Arial Narrow"/>
        <family val="2"/>
      </rPr>
      <t>3</t>
    </r>
  </si>
  <si>
    <r>
      <t>N</t>
    </r>
    <r>
      <rPr>
        <vertAlign val="subscript"/>
        <sz val="10"/>
        <color theme="1"/>
        <rFont val="Arial Narrow"/>
        <family val="2"/>
      </rPr>
      <t>2</t>
    </r>
    <r>
      <rPr>
        <sz val="10"/>
        <color theme="1"/>
        <rFont val="Arial Narrow"/>
        <family val="2"/>
      </rPr>
      <t>O</t>
    </r>
  </si>
  <si>
    <t>Máquinaria / apero</t>
  </si>
  <si>
    <t>Ligera / Alta</t>
  </si>
  <si>
    <t>Pesada / Baja</t>
  </si>
  <si>
    <t>Pesada / Alta</t>
  </si>
  <si>
    <r>
      <t>Factor de emisión de CO</t>
    </r>
    <r>
      <rPr>
        <vertAlign val="subscript"/>
        <sz val="10"/>
        <color rgb="FF000000"/>
        <rFont val="Arial Narrow"/>
        <family val="2"/>
      </rPr>
      <t>2</t>
    </r>
    <r>
      <rPr>
        <sz val="10"/>
        <color rgb="FF000000"/>
        <rFont val="Arial Narrow"/>
        <family val="2"/>
      </rPr>
      <t>-C</t>
    </r>
  </si>
  <si>
    <r>
      <t>Masa molar Urea &lt;CO(NH</t>
    </r>
    <r>
      <rPr>
        <vertAlign val="subscript"/>
        <sz val="10"/>
        <color rgb="FF000000"/>
        <rFont val="Arial Narrow"/>
        <family val="2"/>
      </rPr>
      <t>2</t>
    </r>
    <r>
      <rPr>
        <sz val="10"/>
        <color rgb="FF000000"/>
        <rFont val="Arial Narrow"/>
        <family val="2"/>
      </rPr>
      <t>)</t>
    </r>
    <r>
      <rPr>
        <vertAlign val="subscript"/>
        <sz val="10"/>
        <color rgb="FF000000"/>
        <rFont val="Arial Narrow"/>
        <family val="2"/>
      </rPr>
      <t>2</t>
    </r>
    <r>
      <rPr>
        <sz val="10"/>
        <color rgb="FF000000"/>
        <rFont val="Arial Narrow"/>
        <family val="2"/>
      </rPr>
      <t>&gt;</t>
    </r>
  </si>
  <si>
    <r>
      <t>Masa molar N</t>
    </r>
    <r>
      <rPr>
        <vertAlign val="subscript"/>
        <sz val="10"/>
        <color rgb="FF000000"/>
        <rFont val="Arial Narrow"/>
        <family val="2"/>
      </rPr>
      <t>2</t>
    </r>
  </si>
  <si>
    <r>
      <t>kg CH</t>
    </r>
    <r>
      <rPr>
        <vertAlign val="subscript"/>
        <sz val="9"/>
        <rFont val="Arial Narrow"/>
        <family val="2"/>
      </rPr>
      <t>4</t>
    </r>
    <r>
      <rPr>
        <sz val="9"/>
        <rFont val="Arial Narrow"/>
        <family val="2"/>
      </rPr>
      <t>/ha</t>
    </r>
  </si>
  <si>
    <t>B.   Funcionamiento de maquinaria móvil (tractores, motosierras, etc.)</t>
  </si>
  <si>
    <t>C.   Transporte ferroviario, marítimo y aéreo que controla la organización (emisiones directas o de alcance 1)</t>
  </si>
  <si>
    <t>C. Transporte ferroviario, marítimo y aéreo (emisiones directas)</t>
  </si>
  <si>
    <t>B. Funcionamiento de maquinaria</t>
  </si>
  <si>
    <t>B.2.1 Trabajos de laboreo del suelo: los datos necesarios son tipo de apero, textura del suelo/profundidad de trabajo y superficie</t>
  </si>
  <si>
    <t>B.2.2 Trabajos de abonado, siembra, cultivo y tratamientos fitosanitarios: los datos necesarios son tipo de maquinaria/apero, anchura de apero o trabajo y superficie</t>
  </si>
  <si>
    <r>
      <rPr>
        <b/>
        <i/>
        <u/>
        <sz val="13"/>
        <color rgb="FF663300"/>
        <rFont val="Arial Narrow"/>
        <family val="2"/>
      </rPr>
      <t>Resultados</t>
    </r>
    <r>
      <rPr>
        <b/>
        <i/>
        <sz val="13"/>
        <color rgb="FF663300"/>
        <rFont val="Arial Narrow"/>
        <family val="2"/>
      </rPr>
      <t xml:space="preserve"> (</t>
    </r>
    <r>
      <rPr>
        <i/>
        <sz val="13"/>
        <color rgb="FF663300"/>
        <rFont val="Arial Narrow"/>
        <family val="2"/>
      </rPr>
      <t xml:space="preserve">el dato a introducir en el </t>
    </r>
    <r>
      <rPr>
        <b/>
        <i/>
        <sz val="13"/>
        <color rgb="FF663300"/>
        <rFont val="Arial Narrow"/>
        <family val="2"/>
      </rPr>
      <t xml:space="preserve">formulario </t>
    </r>
    <r>
      <rPr>
        <i/>
        <sz val="13"/>
        <color rgb="FF663300"/>
        <rFont val="Arial Narrow"/>
        <family val="2"/>
      </rPr>
      <t xml:space="preserve">en caso de solicitar la inscripción en el Registro es el expresado en </t>
    </r>
    <r>
      <rPr>
        <b/>
        <i/>
        <sz val="13"/>
        <color rgb="FF663300"/>
        <rFont val="Arial Narrow"/>
        <family val="2"/>
      </rPr>
      <t>t CO</t>
    </r>
    <r>
      <rPr>
        <b/>
        <i/>
        <vertAlign val="subscript"/>
        <sz val="13"/>
        <color rgb="FF663300"/>
        <rFont val="Arial Narrow"/>
        <family val="2"/>
      </rPr>
      <t>2</t>
    </r>
    <r>
      <rPr>
        <b/>
        <i/>
        <sz val="13"/>
        <color rgb="FF663300"/>
        <rFont val="Arial Narrow"/>
        <family val="2"/>
      </rPr>
      <t>e)</t>
    </r>
  </si>
  <si>
    <t>1. FERTILIZANTES SINTÉTICOS Y ORGÁNICOS</t>
  </si>
  <si>
    <t xml:space="preserve">                                          FACTORES DE EMISIÓN, PCA Y PARÁMETROS DE CÁLCULO</t>
  </si>
  <si>
    <t>2. CULTIVOS AGRÍCOLAS</t>
  </si>
  <si>
    <t>3.   INSTALACIONES FIJAS</t>
  </si>
  <si>
    <t>4.   VEHÍCULOS Y MAQUINARIA</t>
  </si>
  <si>
    <t>5.   EMISIONES FUGITIVAS (EQUIPOS DE CLIMATIZACIÓN Y OTROS)</t>
  </si>
  <si>
    <t>6.   FACTORES DE MIX ELÉCTRICO DE LAS COMERCIALIZADORAS (EMISIONES INDIRECTAS)</t>
  </si>
  <si>
    <t>Anchura apero o trabajo en labor (Normal)</t>
  </si>
  <si>
    <t>Anchura apero o trabajo en labor (Elevada)</t>
  </si>
  <si>
    <t>Anchura (m)</t>
  </si>
  <si>
    <t>Elevada (l/ha)</t>
  </si>
  <si>
    <t>&lt; 24</t>
  </si>
  <si>
    <t>&lt; 2</t>
  </si>
  <si>
    <t>&lt; 6</t>
  </si>
  <si>
    <t>&lt; 3</t>
  </si>
  <si>
    <t>&lt; 3,5</t>
  </si>
  <si>
    <t>&lt; 5</t>
  </si>
  <si>
    <t>&lt; 16</t>
  </si>
  <si>
    <t>&lt; 4</t>
  </si>
  <si>
    <t>≥ 24</t>
  </si>
  <si>
    <t>≥ 2</t>
  </si>
  <si>
    <t>≥ 6</t>
  </si>
  <si>
    <t>≥ 3</t>
  </si>
  <si>
    <t>≥ 3,5</t>
  </si>
  <si>
    <t>≥ 5</t>
  </si>
  <si>
    <t>≥ 16</t>
  </si>
  <si>
    <t>≥ 4</t>
  </si>
  <si>
    <r>
      <rPr>
        <sz val="11"/>
        <rFont val="Arial Narrow"/>
        <family val="2"/>
      </rPr>
      <t xml:space="preserve">* Fichas técnicas de maquinaria agrícola del </t>
    </r>
    <r>
      <rPr>
        <u/>
        <sz val="11"/>
        <color indexed="12"/>
        <rFont val="Arial Narrow"/>
        <family val="2"/>
      </rPr>
      <t>Observatorio de Tecnologías Probadas del Ministerio de Agricultura, Pesca y Alimentación.</t>
    </r>
  </si>
  <si>
    <r>
      <rPr>
        <sz val="11"/>
        <rFont val="Arial Narrow"/>
        <family val="2"/>
      </rPr>
      <t xml:space="preserve">** Valores obtenidos en las mediciones realizadas para cada tipo de maquinaria en el estudio </t>
    </r>
    <r>
      <rPr>
        <u/>
        <sz val="11"/>
        <color indexed="12"/>
        <rFont val="Arial Narrow"/>
        <family val="2"/>
      </rPr>
      <t>"Consumos energéticos en las operaciones agrícolas en España" del IDAE</t>
    </r>
  </si>
  <si>
    <t>Los rangos de anchuras de la tabla anterior se han determinado en base a los datos obtenidos de las siguientes fuentes:</t>
  </si>
  <si>
    <t>Abonadora centrífuta*</t>
  </si>
  <si>
    <t>Abonadora localizadora**</t>
  </si>
  <si>
    <t>Sembradora de chorrillo*</t>
  </si>
  <si>
    <t>Sembradora de chorrillo siembre directa*</t>
  </si>
  <si>
    <t>Sembradora monograno**</t>
  </si>
  <si>
    <t>Sembradora monograno siembre directa**</t>
  </si>
  <si>
    <t>Sembradora de pratenses*</t>
  </si>
  <si>
    <t>Binadora-Abonadora**</t>
  </si>
  <si>
    <t>Binadora **</t>
  </si>
  <si>
    <t>Rodillo*</t>
  </si>
  <si>
    <t>Pulverizador hidráulico*</t>
  </si>
  <si>
    <t>Atomizador*</t>
  </si>
  <si>
    <t>Remolque distribuidor estiércol*</t>
  </si>
  <si>
    <t>Capacidades de trabajo media</t>
  </si>
  <si>
    <t>Capacidades de trabajo elevada</t>
  </si>
  <si>
    <t>Rendimiento regadío</t>
  </si>
  <si>
    <t>Rendimiento secano</t>
  </si>
  <si>
    <t>Rendimiento alto</t>
  </si>
  <si>
    <t>Rendimiento normal</t>
  </si>
  <si>
    <t>Anchura de trabajo ≤ 1,5 m
Nº de líneas ≤ 3</t>
  </si>
  <si>
    <t>Anchura de trabajo &gt; 1,5 m
Nº de líneas &gt; 3</t>
  </si>
  <si>
    <t>Nº de líneas ≤ 6</t>
  </si>
  <si>
    <t>Nº de líneas &gt; 6</t>
  </si>
  <si>
    <t>Rendimiento alto o anchura de trabajo baja</t>
  </si>
  <si>
    <t>Rendimiento normal o anchura de trabajo alta</t>
  </si>
  <si>
    <t>Anchura de trabajo &gt;1,5 m
Nº de líneas &gt; 3</t>
  </si>
  <si>
    <t>RESULTADOS DE EMISIONES DEBIDAS A LOS CULTIVOS (FERTILIZANTES, QUEMA Y APORTES DE RESIDUOS AGRÍCOLAS)</t>
  </si>
  <si>
    <t>RESULTADOS ABSOLUTOS - EVOLUCIÓN</t>
  </si>
  <si>
    <t>Ceuta y Melilla</t>
  </si>
  <si>
    <t xml:space="preserve">                                        EMISIONES DE CULTIVOS: FERTILIZANTES, ENMIENDAS, QUEMA Y APORTES DE RESIDUOS AGRÍCOLAS</t>
  </si>
  <si>
    <t>4. Emisiones cultivos</t>
  </si>
  <si>
    <t>Emisiones cultivos</t>
  </si>
  <si>
    <t>Proporción de N (%)</t>
  </si>
  <si>
    <t>Proporciones medias de humedad de los estiércoles/purines</t>
  </si>
  <si>
    <t>Proporción de nitrógeno de los fertilizantes sintéticos</t>
  </si>
  <si>
    <t>Proporción de nitrógeno de estiércoles y purines (referida a peso húmedo)</t>
  </si>
  <si>
    <r>
      <t>OTROS FERTILIZANTES</t>
    </r>
    <r>
      <rPr>
        <b/>
        <sz val="14"/>
        <color rgb="FFFF0000"/>
        <rFont val="Arial Narrow"/>
        <family val="2"/>
      </rPr>
      <t xml:space="preserve"> </t>
    </r>
    <r>
      <rPr>
        <b/>
        <sz val="14"/>
        <color theme="0"/>
        <rFont val="Arial Narrow"/>
        <family val="2"/>
      </rPr>
      <t>ORGÁNICOS</t>
    </r>
  </si>
  <si>
    <r>
      <rPr>
        <vertAlign val="superscript"/>
        <sz val="10"/>
        <color theme="1"/>
        <rFont val="Arial Narrow"/>
        <family val="2"/>
      </rPr>
      <t>(1)</t>
    </r>
    <r>
      <rPr>
        <sz val="10"/>
        <color theme="1"/>
        <rFont val="Arial Narrow"/>
        <family val="2"/>
      </rPr>
      <t>Únicamente es necesario rellenar una de las dos opciones B1 o B2: "</t>
    </r>
    <r>
      <rPr>
        <i/>
        <sz val="10"/>
        <color theme="1"/>
        <rFont val="Arial Narrow"/>
        <family val="2"/>
      </rPr>
      <t>Cantidad de estiércol o purín</t>
    </r>
    <r>
      <rPr>
        <sz val="10"/>
        <color theme="1"/>
        <rFont val="Arial Narrow"/>
        <family val="2"/>
      </rPr>
      <t>" o "</t>
    </r>
    <r>
      <rPr>
        <i/>
        <sz val="10"/>
        <color theme="1"/>
        <rFont val="Arial Narrow"/>
        <family val="2"/>
      </rPr>
      <t>Cantidad de nitrógeno aplicado</t>
    </r>
    <r>
      <rPr>
        <sz val="10"/>
        <color theme="1"/>
        <rFont val="Arial Narrow"/>
        <family val="2"/>
      </rPr>
      <t>". Al incluir el dato en una de las dos opciones, la otra opción aparecerá sombreada indicando que ese dato ya no es necesario.</t>
    </r>
  </si>
  <si>
    <r>
      <rPr>
        <vertAlign val="superscript"/>
        <sz val="10"/>
        <rFont val="Arial Narrow"/>
        <family val="2"/>
      </rPr>
      <t>(1)</t>
    </r>
    <r>
      <rPr>
        <sz val="10"/>
        <rFont val="Arial Narrow"/>
        <family val="2"/>
      </rPr>
      <t>Únicamente es necesario rellenar una de las dos opciones B1 y B2: "</t>
    </r>
    <r>
      <rPr>
        <i/>
        <sz val="10"/>
        <rFont val="Arial Narrow"/>
        <family val="2"/>
      </rPr>
      <t>Cantidad de otros fertilizantes orgánicos (lodos/compost/otros)</t>
    </r>
    <r>
      <rPr>
        <sz val="10"/>
        <rFont val="Arial Narrow"/>
        <family val="2"/>
      </rPr>
      <t>" o "</t>
    </r>
    <r>
      <rPr>
        <i/>
        <sz val="10"/>
        <rFont val="Arial Narrow"/>
        <family val="2"/>
      </rPr>
      <t>Cantidad de nitrógeno aplicado</t>
    </r>
    <r>
      <rPr>
        <sz val="10"/>
        <rFont val="Arial Narrow"/>
        <family val="2"/>
      </rPr>
      <t>". Al incluir el dato en una de las dos opciones, la otra opción aparecerá sombreada indicando que ese dato ya no es necesario.</t>
    </r>
  </si>
  <si>
    <r>
      <t xml:space="preserve">    Opción B.2</t>
    </r>
    <r>
      <rPr>
        <b/>
        <vertAlign val="superscript"/>
        <sz val="10"/>
        <color theme="0"/>
        <rFont val="Arial Narrow"/>
        <family val="2"/>
      </rPr>
      <t>(1)</t>
    </r>
  </si>
  <si>
    <r>
      <t xml:space="preserve">Otros </t>
    </r>
    <r>
      <rPr>
        <b/>
        <vertAlign val="superscript"/>
        <sz val="10"/>
        <color rgb="FFFFFFFF"/>
        <rFont val="Arial Narrow"/>
        <family val="2"/>
      </rPr>
      <t>(2)</t>
    </r>
  </si>
  <si>
    <r>
      <t xml:space="preserve">Cantidad 
(kg) </t>
    </r>
    <r>
      <rPr>
        <b/>
        <vertAlign val="superscript"/>
        <sz val="10"/>
        <color rgb="FFFFFFFF"/>
        <rFont val="Arial Narrow"/>
        <family val="2"/>
      </rPr>
      <t>(2)</t>
    </r>
  </si>
  <si>
    <r>
      <t xml:space="preserve">Proporción de N (%) </t>
    </r>
    <r>
      <rPr>
        <b/>
        <vertAlign val="superscript"/>
        <sz val="10"/>
        <color rgb="FFFFFFFF"/>
        <rFont val="Arial Narrow"/>
        <family val="2"/>
      </rPr>
      <t>(3)</t>
    </r>
  </si>
  <si>
    <r>
      <rPr>
        <vertAlign val="superscript"/>
        <sz val="10"/>
        <color theme="1"/>
        <rFont val="Arial Narrow"/>
        <family val="2"/>
      </rPr>
      <t>(2)</t>
    </r>
    <r>
      <rPr>
        <sz val="10"/>
        <color theme="1"/>
        <rFont val="Arial Narrow"/>
        <family val="2"/>
      </rPr>
      <t xml:space="preserve"> La cantidad en kg de lodos/compost/otros ha de introducirse en peso humedo (materia fresca).</t>
    </r>
  </si>
  <si>
    <r>
      <rPr>
        <vertAlign val="superscript"/>
        <sz val="10"/>
        <color theme="1"/>
        <rFont val="Arial Narrow"/>
        <family val="2"/>
      </rPr>
      <t>(3)</t>
    </r>
    <r>
      <rPr>
        <sz val="10"/>
        <color theme="1"/>
        <rFont val="Arial Narrow"/>
        <family val="2"/>
      </rPr>
      <t xml:space="preserve"> Las proporciones de nitrógeno están expresadas sobre materia seca</t>
    </r>
  </si>
  <si>
    <t>Nitrato amónico</t>
  </si>
  <si>
    <t>Nitrato Amónico Cálcico</t>
  </si>
  <si>
    <t>Nitrato de calcio</t>
  </si>
  <si>
    <t>Nitrato de magnesio</t>
  </si>
  <si>
    <t>Nitrato potásico</t>
  </si>
  <si>
    <t>Nitromagnesio</t>
  </si>
  <si>
    <t>Nitrosulfato Amónico</t>
  </si>
  <si>
    <t>Solución nitrato de calcio</t>
  </si>
  <si>
    <t>Solución nitrato de magnesio</t>
  </si>
  <si>
    <t>Sulfato Amónico</t>
  </si>
  <si>
    <t>Urea</t>
  </si>
  <si>
    <t>Urea cristalina</t>
  </si>
  <si>
    <t>Nitrato amónico cálcico</t>
  </si>
  <si>
    <t>Nitrosulfato amónico</t>
  </si>
  <si>
    <t>Solución nitrogenada 32%</t>
  </si>
  <si>
    <t>Sulfato amónico</t>
  </si>
  <si>
    <r>
      <rPr>
        <vertAlign val="superscript"/>
        <sz val="10"/>
        <color theme="1"/>
        <rFont val="Arial Narrow"/>
        <family val="2"/>
      </rPr>
      <t>(1)</t>
    </r>
    <r>
      <rPr>
        <sz val="10"/>
        <color theme="1"/>
        <rFont val="Arial Narrow"/>
        <family val="2"/>
      </rPr>
      <t>Únicamente es necesario rellenar una de las dos casillas de las opciones B1 y B2: "</t>
    </r>
    <r>
      <rPr>
        <i/>
        <sz val="10"/>
        <color theme="1"/>
        <rFont val="Arial Narrow"/>
        <family val="2"/>
      </rPr>
      <t>Cantidad de fertilizante</t>
    </r>
    <r>
      <rPr>
        <sz val="10"/>
        <color theme="1"/>
        <rFont val="Arial Narrow"/>
        <family val="2"/>
      </rPr>
      <t>" o "</t>
    </r>
    <r>
      <rPr>
        <i/>
        <sz val="10"/>
        <color theme="1"/>
        <rFont val="Arial Narrow"/>
        <family val="2"/>
      </rPr>
      <t>Cantidad de nitrógeno aplicado</t>
    </r>
    <r>
      <rPr>
        <sz val="10"/>
        <color theme="1"/>
        <rFont val="Arial Narrow"/>
        <family val="2"/>
      </rPr>
      <t>". Al incluir el dato en una de las dos opciones, la otra opción aparecerá sombreada indicando que ese dato ya no es necesario.</t>
    </r>
  </si>
  <si>
    <r>
      <t>Para el caso "</t>
    </r>
    <r>
      <rPr>
        <i/>
        <sz val="11"/>
        <rFont val="Arial Narrow"/>
        <family val="2"/>
      </rPr>
      <t>Transporte ferroviario</t>
    </r>
    <r>
      <rPr>
        <sz val="11"/>
        <rFont val="Arial Narrow"/>
        <family val="2"/>
      </rPr>
      <t>" el consumo de electricidad debe cumplimentarse en el apartado</t>
    </r>
    <r>
      <rPr>
        <i/>
        <sz val="11"/>
        <rFont val="Arial Narrow"/>
        <family val="2"/>
      </rPr>
      <t xml:space="preserve"> B. Consumo de electricidad en vehículos</t>
    </r>
    <r>
      <rPr>
        <sz val="11"/>
        <rFont val="Arial Narrow"/>
        <family val="2"/>
      </rPr>
      <t xml:space="preserve"> de la pestaña</t>
    </r>
    <r>
      <rPr>
        <i/>
        <sz val="11"/>
        <rFont val="Arial Narrow"/>
        <family val="2"/>
      </rPr>
      <t xml:space="preserve"> 10. Electricidad y otras energías</t>
    </r>
    <r>
      <rPr>
        <sz val="11"/>
        <rFont val="Arial Narrow"/>
        <family val="2"/>
      </rPr>
      <t>.</t>
    </r>
  </si>
  <si>
    <t>Fuente de emisión 1</t>
  </si>
  <si>
    <t>Fuente de emisión 2</t>
  </si>
  <si>
    <t>Fuente de emisión 3</t>
  </si>
  <si>
    <t>Fertilizante orgánico 1</t>
  </si>
  <si>
    <t>Fertilizante orgánico 2</t>
  </si>
  <si>
    <t>Fertilizante orgánico 3</t>
  </si>
  <si>
    <t>Contenido de N</t>
  </si>
  <si>
    <t>Contenido de materia seca</t>
  </si>
  <si>
    <t>% m.s.</t>
  </si>
  <si>
    <t xml:space="preserve"> - Valores de los parámetros en las unidades indicadas</t>
  </si>
  <si>
    <t xml:space="preserve"> - Fuente de emisión</t>
  </si>
  <si>
    <t>Hay que tener en cuenta que la metodología seguida en esta herramienta está reconocida internacionalmente. Por tanto, las modificaciones en los factores de emisión deben hacerse sólo en el caso en que se disponga de información muy contrastada.</t>
  </si>
  <si>
    <t>Únicamente será necesario cumplimentar una de las dos opciones (B.1 o B.2) en función de los datos disponibles:</t>
  </si>
  <si>
    <t xml:space="preserve">Tipo de apero </t>
  </si>
  <si>
    <t xml:space="preserve">Para estos trabajos se diferencian cuatro niveles de consumo en función de la textura del suelo y la profundidad de trabajo (Ligera/Baja, Ligera/Alta, Pesada/Baja, Pesada/Alta). </t>
  </si>
  <si>
    <r>
      <t>Otros</t>
    </r>
    <r>
      <rPr>
        <b/>
        <vertAlign val="superscript"/>
        <sz val="10"/>
        <color indexed="9"/>
        <rFont val="Arial Narrow"/>
        <family val="2"/>
      </rPr>
      <t xml:space="preserve"> (3)</t>
    </r>
  </si>
  <si>
    <r>
      <rPr>
        <b/>
        <sz val="12"/>
        <color rgb="FF663300"/>
        <rFont val="Arial Narrow"/>
        <family val="2"/>
      </rPr>
      <t>Opción B.2</t>
    </r>
    <r>
      <rPr>
        <sz val="11"/>
        <rFont val="Arial Narrow"/>
        <family val="2"/>
      </rPr>
      <t>: si no dispone de los datos anteriores y sí conoce, para cada labor agrícola realizada, los datos de superficie y determinadas características que definen la labor. 
El combustible por defecto utilizado para realizar los cálculos es gasóleo B para maquinaria agrícola. Los datos necesarios según la labor son:</t>
    </r>
  </si>
  <si>
    <t>Para los trabajos de recolección se diferencian dos niveles de consumo según la capacidad de trabajo (Media y Elevada).</t>
  </si>
  <si>
    <r>
      <rPr>
        <b/>
        <sz val="10"/>
        <color rgb="FFFFFFFF"/>
        <rFont val="Arial Narrow"/>
        <family val="2"/>
      </rPr>
      <t>Capacidad de trabajo</t>
    </r>
    <r>
      <rPr>
        <b/>
        <vertAlign val="superscript"/>
        <sz val="10"/>
        <color rgb="FFFFFFFF"/>
        <rFont val="Arial Narrow"/>
        <family val="2"/>
      </rPr>
      <t>(1)</t>
    </r>
  </si>
  <si>
    <r>
      <t xml:space="preserve">  Profundidad de trabajo: se distingue </t>
    </r>
    <r>
      <rPr>
        <i/>
        <sz val="10"/>
        <rFont val="Arial Narrow"/>
        <family val="2"/>
      </rPr>
      <t>"Baja"</t>
    </r>
    <r>
      <rPr>
        <sz val="10"/>
        <rFont val="Arial Narrow"/>
        <family val="2"/>
      </rPr>
      <t xml:space="preserve"> y  </t>
    </r>
    <r>
      <rPr>
        <i/>
        <sz val="10"/>
        <rFont val="Arial Narrow"/>
        <family val="2"/>
      </rPr>
      <t>"Alta"</t>
    </r>
    <r>
      <rPr>
        <sz val="10"/>
        <rFont val="Arial Narrow"/>
        <family val="2"/>
      </rPr>
      <t xml:space="preserve"> en relación a las profundidades medias reflejadas en la tabla “B.2.1 Trabajos de laboreo del suelo” de la pestaña </t>
    </r>
    <r>
      <rPr>
        <i/>
        <sz val="10"/>
        <rFont val="Arial Narrow"/>
        <family val="2"/>
      </rPr>
      <t xml:space="preserve">12. Factores de emisión </t>
    </r>
    <r>
      <rPr>
        <sz val="10"/>
        <rFont val="Arial Narrow"/>
        <family val="2"/>
      </rPr>
      <t xml:space="preserve">(apartado 4. Vehículos y maquinaria, B. Funcionamiento de maquinaria).
</t>
    </r>
  </si>
  <si>
    <t>Deshojadora de remolacha</t>
  </si>
  <si>
    <t>Arrancadora de remolacha</t>
  </si>
  <si>
    <t>Cargadora de remolacha</t>
  </si>
  <si>
    <t>Segadora con barra de corte</t>
  </si>
  <si>
    <t>Nota: Otras cosechadoras es la media de cosechadoras de maiz, cereal, girasol y patatas</t>
  </si>
  <si>
    <t>Fertilizantes sintéticos nitrogenados</t>
  </si>
  <si>
    <r>
      <t xml:space="preserve">OTROS FERTILIZANTES </t>
    </r>
    <r>
      <rPr>
        <b/>
        <sz val="14"/>
        <color theme="0"/>
        <rFont val="Arial Narrow"/>
        <family val="2"/>
      </rPr>
      <t>ORGÁNICOS</t>
    </r>
  </si>
  <si>
    <r>
      <t>Emisiones indirectas N</t>
    </r>
    <r>
      <rPr>
        <b/>
        <vertAlign val="subscript"/>
        <sz val="11"/>
        <color rgb="FFFFFFFF"/>
        <rFont val="Arial Narrow"/>
        <family val="2"/>
      </rPr>
      <t>2</t>
    </r>
    <r>
      <rPr>
        <b/>
        <sz val="11"/>
        <color rgb="FFFFFFFF"/>
        <rFont val="Arial Narrow"/>
        <family val="2"/>
      </rPr>
      <t>O</t>
    </r>
  </si>
  <si>
    <r>
      <t>Emisiones indirectas N</t>
    </r>
    <r>
      <rPr>
        <vertAlign val="subscript"/>
        <sz val="11"/>
        <color theme="1"/>
        <rFont val="Calibri"/>
        <family val="2"/>
        <scheme val="minor"/>
      </rPr>
      <t>2</t>
    </r>
    <r>
      <rPr>
        <sz val="11"/>
        <color theme="1"/>
        <rFont val="Calibri"/>
        <family val="2"/>
        <scheme val="minor"/>
      </rPr>
      <t>O</t>
    </r>
  </si>
  <si>
    <t>Fertilizantes, enmiendas, quema y ap. res. agríc.</t>
  </si>
  <si>
    <t>Para los trabajos de recolección se diferencian dos consumos según la capacidad de trabajo, denominándose “Media” y “Elevada”. Los valores adjudicados a cada denominación, que se reflejan en el cuadro anterior, se atribuyen a lo indicado en "Observaciones" o a las diferencias de las características de las máquinas ensayadas de acuerdo con el estudio “Consumos energéticos en las operaciones agrícolas en España" del IDAE.</t>
  </si>
  <si>
    <r>
      <t xml:space="preserve">Se define como "rendimiento normal", el rendimiento medio en España del cultivo. Para el caso del maiz, se asume un rendimiento medio en España de 12 toneladas/ha en base a los rendimientos máximos y mínimos publicados por el </t>
    </r>
    <r>
      <rPr>
        <i/>
        <sz val="11"/>
        <color rgb="FF000000"/>
        <rFont val="Arial Narrow"/>
        <family val="2"/>
      </rPr>
      <t>Balance de Nitrógeno y Fósforo en la Agricultura Española (BNPAE) del MAPA.</t>
    </r>
  </si>
  <si>
    <r>
      <rPr>
        <sz val="11"/>
        <rFont val="Arial Narrow"/>
        <family val="2"/>
      </rPr>
      <t xml:space="preserve">Puede consultarse el Balance de Nitrógeno y Fósforo en la Agricultura Española (BNPAE) en el siguiente enlace: </t>
    </r>
    <r>
      <rPr>
        <u/>
        <sz val="11"/>
        <color indexed="12"/>
        <rFont val="Arial Narrow"/>
        <family val="2"/>
      </rPr>
      <t>https://www.mapa.gob.es/es/agricultura/temas/medios-de-produccion/productos-fertilizantes/</t>
    </r>
  </si>
  <si>
    <r>
      <t xml:space="preserve">Lixiviación y Escorrentía </t>
    </r>
    <r>
      <rPr>
        <vertAlign val="superscript"/>
        <sz val="10"/>
        <color theme="1"/>
        <rFont val="Arial Narrow"/>
        <family val="2"/>
      </rPr>
      <t>(1)</t>
    </r>
  </si>
  <si>
    <r>
      <t xml:space="preserve">Deposición Atmosférica </t>
    </r>
    <r>
      <rPr>
        <vertAlign val="superscript"/>
        <sz val="10"/>
        <color theme="1"/>
        <rFont val="Arial Narrow"/>
        <family val="2"/>
      </rPr>
      <t>(2)</t>
    </r>
  </si>
  <si>
    <r>
      <t>Caliza (CaCO</t>
    </r>
    <r>
      <rPr>
        <vertAlign val="subscript"/>
        <sz val="10"/>
        <color theme="1"/>
        <rFont val="Arial Narrow"/>
        <family val="2"/>
      </rPr>
      <t>3</t>
    </r>
    <r>
      <rPr>
        <sz val="10"/>
        <color theme="1"/>
        <rFont val="Arial Narrow"/>
        <family val="2"/>
      </rPr>
      <t>)</t>
    </r>
  </si>
  <si>
    <r>
      <t>Dolomita CaMg(CO</t>
    </r>
    <r>
      <rPr>
        <vertAlign val="subscript"/>
        <sz val="10"/>
        <color theme="1"/>
        <rFont val="Arial Narrow"/>
        <family val="2"/>
      </rPr>
      <t>3</t>
    </r>
    <r>
      <rPr>
        <sz val="10"/>
        <color theme="1"/>
        <rFont val="Arial Narrow"/>
        <family val="2"/>
      </rPr>
      <t>)</t>
    </r>
    <r>
      <rPr>
        <vertAlign val="subscript"/>
        <sz val="10"/>
        <color theme="1"/>
        <rFont val="Arial Narrow"/>
        <family val="2"/>
      </rPr>
      <t>2</t>
    </r>
  </si>
  <si>
    <r>
      <rPr>
        <sz val="11"/>
        <rFont val="Arial Narrow"/>
        <family val="2"/>
      </rPr>
      <t xml:space="preserve">Se asignan a las ciudades autónomas de Ceuta y Melilla las fracciones de lixiviación promedio estimadas para España disponibles en la tabla 3.D de las </t>
    </r>
    <r>
      <rPr>
        <u/>
        <sz val="11"/>
        <color indexed="12"/>
        <rFont val="Arial Narrow"/>
        <family val="2"/>
      </rPr>
      <t>Tablas de reporte (CRF) del Inventario Nacional de Gases de Efecto Invernadero Edición 2022 (1990 - 2020)</t>
    </r>
  </si>
  <si>
    <r>
      <rPr>
        <sz val="11"/>
        <rFont val="Arial Narrow"/>
        <family val="2"/>
      </rPr>
      <t xml:space="preserve">Las tipologías de estiércol/purín se definen de la siguiente manera en base a la </t>
    </r>
    <r>
      <rPr>
        <u/>
        <sz val="11"/>
        <color indexed="12"/>
        <rFont val="Arial Narrow"/>
        <family val="2"/>
      </rPr>
      <t xml:space="preserve">Guía práctica de la fertilización racional de los cultivos de España (MAGRAMA): </t>
    </r>
  </si>
  <si>
    <t>Compost de residuos orgánicos municipales</t>
  </si>
  <si>
    <r>
      <t xml:space="preserve">Lodos </t>
    </r>
    <r>
      <rPr>
        <vertAlign val="superscript"/>
        <sz val="10"/>
        <color theme="1"/>
        <rFont val="Arial Narrow"/>
        <family val="2"/>
      </rPr>
      <t>(1)</t>
    </r>
  </si>
  <si>
    <r>
      <t xml:space="preserve">Compost </t>
    </r>
    <r>
      <rPr>
        <vertAlign val="superscript"/>
        <sz val="10"/>
        <color theme="1"/>
        <rFont val="Arial Narrow"/>
        <family val="2"/>
      </rPr>
      <t>(2)</t>
    </r>
  </si>
  <si>
    <t>Fuentes:</t>
  </si>
  <si>
    <r>
      <rPr>
        <vertAlign val="superscript"/>
        <sz val="11"/>
        <color rgb="FF000000"/>
        <rFont val="Arial Narrow"/>
        <family val="2"/>
      </rPr>
      <t>(2)</t>
    </r>
    <r>
      <rPr>
        <sz val="11"/>
        <color rgb="FF000000"/>
        <rFont val="Arial Narrow"/>
        <family val="2"/>
      </rPr>
      <t xml:space="preserve"> Datos estimados en base a la humedad máxima del compost reflejada en el Real Decreto 506/2013, de 28 de junio, sobre productos fertilizantes (Anexo I, Grupo 6. Enmiendas orgánicas)</t>
    </r>
  </si>
  <si>
    <r>
      <t>A. Emisiones directas de N</t>
    </r>
    <r>
      <rPr>
        <b/>
        <vertAlign val="subscript"/>
        <sz val="14"/>
        <color rgb="FFA27800"/>
        <rFont val="Arial Narrow"/>
        <family val="2"/>
      </rPr>
      <t>2</t>
    </r>
    <r>
      <rPr>
        <b/>
        <sz val="14"/>
        <color rgb="FFA27800"/>
        <rFont val="Arial Narrow"/>
        <family val="2"/>
      </rPr>
      <t>O</t>
    </r>
  </si>
  <si>
    <r>
      <t>kg N</t>
    </r>
    <r>
      <rPr>
        <vertAlign val="subscript"/>
        <sz val="10"/>
        <color theme="1"/>
        <rFont val="Arial Narrow"/>
        <family val="2"/>
      </rPr>
      <t>2</t>
    </r>
    <r>
      <rPr>
        <sz val="10"/>
        <color theme="1"/>
        <rFont val="Arial Narrow"/>
        <family val="2"/>
      </rPr>
      <t>O-N / kg N aplicado</t>
    </r>
  </si>
  <si>
    <r>
      <t>B. Emisiones indirectas de N</t>
    </r>
    <r>
      <rPr>
        <b/>
        <vertAlign val="subscript"/>
        <sz val="14"/>
        <color rgb="FFA27800"/>
        <rFont val="Arial Narrow"/>
        <family val="2"/>
      </rPr>
      <t>2</t>
    </r>
    <r>
      <rPr>
        <b/>
        <sz val="14"/>
        <color rgb="FFA27800"/>
        <rFont val="Arial Narrow"/>
        <family val="2"/>
      </rPr>
      <t>O</t>
    </r>
  </si>
  <si>
    <r>
      <t>N</t>
    </r>
    <r>
      <rPr>
        <vertAlign val="subscript"/>
        <sz val="9"/>
        <color theme="1"/>
        <rFont val="Arial Narrow"/>
        <family val="2"/>
      </rPr>
      <t>2</t>
    </r>
    <r>
      <rPr>
        <sz val="9"/>
        <color theme="1"/>
        <rFont val="Arial Narrow"/>
        <family val="2"/>
      </rPr>
      <t>O</t>
    </r>
  </si>
  <si>
    <r>
      <t>kg N</t>
    </r>
    <r>
      <rPr>
        <vertAlign val="subscript"/>
        <sz val="10"/>
        <color theme="1"/>
        <rFont val="Arial Narrow"/>
        <family val="2"/>
      </rPr>
      <t>2</t>
    </r>
    <r>
      <rPr>
        <sz val="10"/>
        <color theme="1"/>
        <rFont val="Arial Narrow"/>
        <family val="2"/>
      </rPr>
      <t>O–N / kg N lixiviado</t>
    </r>
  </si>
  <si>
    <r>
      <t xml:space="preserve"> kg N</t>
    </r>
    <r>
      <rPr>
        <vertAlign val="subscript"/>
        <sz val="10"/>
        <color theme="1"/>
        <rFont val="Arial Narrow"/>
        <family val="2"/>
      </rPr>
      <t>2</t>
    </r>
    <r>
      <rPr>
        <sz val="10"/>
        <color theme="1"/>
        <rFont val="Arial Narrow"/>
        <family val="2"/>
      </rPr>
      <t>O–N / kg NH3-N y Nox-N</t>
    </r>
  </si>
  <si>
    <r>
      <t>kg NH</t>
    </r>
    <r>
      <rPr>
        <vertAlign val="subscript"/>
        <sz val="10"/>
        <color theme="1"/>
        <rFont val="Arial Narrow"/>
        <family val="2"/>
      </rPr>
      <t>3</t>
    </r>
    <r>
      <rPr>
        <sz val="10"/>
        <color theme="1"/>
        <rFont val="Arial Narrow"/>
        <family val="2"/>
      </rPr>
      <t>-N + kg NO</t>
    </r>
    <r>
      <rPr>
        <vertAlign val="subscript"/>
        <sz val="10"/>
        <color theme="1"/>
        <rFont val="Arial Narrow"/>
        <family val="2"/>
      </rPr>
      <t>x</t>
    </r>
    <r>
      <rPr>
        <sz val="10"/>
        <color theme="1"/>
        <rFont val="Arial Narrow"/>
        <family val="2"/>
      </rPr>
      <t>-N / kg N aplicado</t>
    </r>
  </si>
  <si>
    <r>
      <t>kg CO</t>
    </r>
    <r>
      <rPr>
        <vertAlign val="subscript"/>
        <sz val="10"/>
        <color rgb="FF000000"/>
        <rFont val="Arial Narrow"/>
        <family val="2"/>
      </rPr>
      <t>2</t>
    </r>
    <r>
      <rPr>
        <sz val="10"/>
        <color rgb="FF000000"/>
        <rFont val="Arial Narrow"/>
        <family val="2"/>
      </rPr>
      <t>-C / kg urea</t>
    </r>
  </si>
  <si>
    <r>
      <t>kg CO</t>
    </r>
    <r>
      <rPr>
        <vertAlign val="subscript"/>
        <sz val="10"/>
        <color theme="1"/>
        <rFont val="Arial Narrow"/>
        <family val="2"/>
      </rPr>
      <t>2</t>
    </r>
    <r>
      <rPr>
        <sz val="10"/>
        <color theme="1"/>
        <rFont val="Arial Narrow"/>
        <family val="2"/>
      </rPr>
      <t>-C / kg producto</t>
    </r>
  </si>
  <si>
    <r>
      <t>Aplicación de Caliza (CaCO</t>
    </r>
    <r>
      <rPr>
        <vertAlign val="subscript"/>
        <sz val="10"/>
        <color theme="1"/>
        <rFont val="Arial Narrow"/>
        <family val="2"/>
      </rPr>
      <t>3</t>
    </r>
    <r>
      <rPr>
        <sz val="10"/>
        <color theme="1"/>
        <rFont val="Arial Narrow"/>
        <family val="2"/>
      </rPr>
      <t>)</t>
    </r>
  </si>
  <si>
    <r>
      <t>Aplicación de dolomita CaMg(CO</t>
    </r>
    <r>
      <rPr>
        <vertAlign val="subscript"/>
        <sz val="10"/>
        <color theme="1"/>
        <rFont val="Arial Narrow"/>
        <family val="2"/>
      </rPr>
      <t>3</t>
    </r>
    <r>
      <rPr>
        <sz val="10"/>
        <color theme="1"/>
        <rFont val="Arial Narrow"/>
        <family val="2"/>
      </rPr>
      <t>)</t>
    </r>
    <r>
      <rPr>
        <vertAlign val="subscript"/>
        <sz val="10"/>
        <color theme="1"/>
        <rFont val="Arial Narrow"/>
        <family val="2"/>
      </rPr>
      <t>2</t>
    </r>
  </si>
  <si>
    <r>
      <t>D. Cultivo de arroz- emisiones de CH</t>
    </r>
    <r>
      <rPr>
        <b/>
        <vertAlign val="subscript"/>
        <sz val="14"/>
        <color rgb="FFA27800"/>
        <rFont val="Arial Narrow"/>
        <family val="2"/>
      </rPr>
      <t>4</t>
    </r>
  </si>
  <si>
    <r>
      <t>Se aplican los parámetros reflejados en la tabla "Parámetros de cultivos" del apartado 2. Cultivos Agrícolas (A. Emisiones directas de N</t>
    </r>
    <r>
      <rPr>
        <vertAlign val="subscript"/>
        <sz val="11"/>
        <color rgb="FF000000"/>
        <rFont val="Arial Narrow"/>
        <family val="2"/>
      </rPr>
      <t>2</t>
    </r>
    <r>
      <rPr>
        <sz val="11"/>
        <color rgb="FF000000"/>
        <rFont val="Arial Narrow"/>
        <family val="2"/>
      </rPr>
      <t>O) de esta hoja.</t>
    </r>
  </si>
  <si>
    <r>
      <t>g CH</t>
    </r>
    <r>
      <rPr>
        <vertAlign val="subscript"/>
        <sz val="9"/>
        <rFont val="Arial Narrow"/>
        <family val="2"/>
      </rPr>
      <t>4</t>
    </r>
    <r>
      <rPr>
        <sz val="9"/>
        <rFont val="Arial Narrow"/>
        <family val="2"/>
      </rPr>
      <t xml:space="preserve"> / kg de m.s. quemada</t>
    </r>
  </si>
  <si>
    <r>
      <t>g N</t>
    </r>
    <r>
      <rPr>
        <vertAlign val="subscript"/>
        <sz val="9"/>
        <rFont val="Arial Narrow"/>
        <family val="2"/>
      </rPr>
      <t>2</t>
    </r>
    <r>
      <rPr>
        <sz val="9"/>
        <rFont val="Arial Narrow"/>
        <family val="2"/>
      </rPr>
      <t>O / kg de m.s. quemada</t>
    </r>
  </si>
  <si>
    <t>Para esta tipología de trabajos se diferencian dos tipos de consumo, en relación con el ancho del apero o trabajo en la labor, denominándose “Normal” y “Elevado”. Los valores adjudicados a cada denominación, se corresponden con los resultados obtenidos en las zonas de ensayo del estudio mencionado. Las diferencias entre los valores asignados a "Normal" y "Elevado" se atribuyen a las anchuras y características de los aperos utilizados y a las dosis de aplicación de productos.</t>
  </si>
  <si>
    <t>Sedes</t>
  </si>
  <si>
    <t>Solución de abono nitrogenado 20%</t>
  </si>
  <si>
    <t>Anchura de apero/trabajo</t>
  </si>
  <si>
    <t>t</t>
  </si>
  <si>
    <t xml:space="preserve">Fuente: datos específicos de contenido de nitrógeno por tipología de estiércol/purín según especie ganadera y provincia de procedencia, proporcionados por el equipo del Sistema Español de Inventario (SEI). Las concentraciones de nitrógeno han sido estimadas en base a coeficientes teóricos zootécnicos de nitrógeno excretado y sólidos volátiles excretados por especie productiva en régimen estabulado, provenientes de los documentos “Bases zootécnicas para el cálculo del balance alimentario de nitrógeno y de fósforo” elaborados por el Ministerio de Agricultura, Pesca y Alimentación (MAPA). Dichos datos han sido procesados a nivel de provincial y para las especies ganaderas de procedencia del estiércol y purín más habituales, considerado los contenidos de humedad de la tabla “Proporciones medias de humedad de los estiércoles/purines” de este apartado. El dato de cada año corresponde al dato del año anterior en la fuente de información de origen. </t>
  </si>
  <si>
    <t>Fuente: datos específicos de fracciones de lixiviación anuales según provincia proporcionados por el equipo del Sistema Español de Inventario (SEI). El dato de cada año corresponde al dato del año anterior en la fuente de información de origen.</t>
  </si>
  <si>
    <r>
      <t xml:space="preserve">    Factor de emisión 
     (kg CO</t>
    </r>
    <r>
      <rPr>
        <b/>
        <vertAlign val="subscript"/>
        <sz val="10"/>
        <color rgb="FFFFFFFF"/>
        <rFont val="Arial Narrow"/>
        <family val="2"/>
      </rPr>
      <t>2</t>
    </r>
    <r>
      <rPr>
        <b/>
        <sz val="10"/>
        <color rgb="FFFFFFFF"/>
        <rFont val="Arial Narrow"/>
        <family val="2"/>
      </rPr>
      <t>-C/kg CaCO</t>
    </r>
    <r>
      <rPr>
        <b/>
        <vertAlign val="subscript"/>
        <sz val="10"/>
        <color rgb="FFFFFFFF"/>
        <rFont val="Arial Narrow"/>
        <family val="2"/>
      </rPr>
      <t>3</t>
    </r>
    <r>
      <rPr>
        <b/>
        <sz val="10"/>
        <color rgb="FFFFFFFF"/>
        <rFont val="Arial Narrow"/>
        <family val="2"/>
      </rPr>
      <t>)</t>
    </r>
  </si>
  <si>
    <r>
      <t>g CH</t>
    </r>
    <r>
      <rPr>
        <b/>
        <vertAlign val="subscript"/>
        <sz val="10"/>
        <color rgb="FFFFFFFF"/>
        <rFont val="Arial Narrow"/>
        <family val="2"/>
      </rPr>
      <t>4</t>
    </r>
    <r>
      <rPr>
        <b/>
        <sz val="10"/>
        <color rgb="FFFFFFFF"/>
        <rFont val="Arial Narrow"/>
        <family val="2"/>
      </rPr>
      <t>/kg m.s.</t>
    </r>
  </si>
  <si>
    <r>
      <t xml:space="preserve">   g N</t>
    </r>
    <r>
      <rPr>
        <b/>
        <vertAlign val="subscript"/>
        <sz val="10"/>
        <color rgb="FFFFFFFF"/>
        <rFont val="Arial Narrow"/>
        <family val="2"/>
      </rPr>
      <t>2</t>
    </r>
    <r>
      <rPr>
        <b/>
        <sz val="10"/>
        <color rgb="FFFFFFFF"/>
        <rFont val="Arial Narrow"/>
        <family val="2"/>
      </rPr>
      <t>O/kg m.s.</t>
    </r>
  </si>
  <si>
    <r>
      <t xml:space="preserve">Factor emisión por defecto </t>
    </r>
    <r>
      <rPr>
        <b/>
        <vertAlign val="superscript"/>
        <sz val="10"/>
        <color rgb="FFFFFFFF"/>
        <rFont val="Arial Narrow"/>
        <family val="2"/>
      </rPr>
      <t>(2)</t>
    </r>
  </si>
  <si>
    <r>
      <t xml:space="preserve">Factor emisión (otros) </t>
    </r>
    <r>
      <rPr>
        <b/>
        <vertAlign val="superscript"/>
        <sz val="10"/>
        <color rgb="FFFFFFFF"/>
        <rFont val="Arial Narrow"/>
        <family val="2"/>
      </rPr>
      <t>(2)</t>
    </r>
  </si>
  <si>
    <r>
      <t xml:space="preserve">En caso de que la organización consuma electricidad, calor o vapor proveniente de sus propias instalaciones de energía renovable, puede incluir datos relativos a las mismas en la pestaña </t>
    </r>
    <r>
      <rPr>
        <i/>
        <sz val="11"/>
        <rFont val="Arial Narrow"/>
        <family val="2"/>
      </rPr>
      <t>10. Información adicional.</t>
    </r>
  </si>
  <si>
    <t>Para cada año se emplean los datos del año anterior en la fuente de origen</t>
  </si>
  <si>
    <t>Fuente de los parámetros: Tabla 10.3.1 del Inventario Nacional de Emisiones de España (volumen 2) ed 90-12</t>
  </si>
  <si>
    <r>
      <t>Opción B.2</t>
    </r>
    <r>
      <rPr>
        <b/>
        <vertAlign val="superscript"/>
        <sz val="10"/>
        <color theme="0"/>
        <rFont val="Arial Narrow"/>
        <family val="2"/>
      </rPr>
      <t>(1)</t>
    </r>
  </si>
  <si>
    <r>
      <t xml:space="preserve">Indicar, para cada tipo de cultivo, el porcentaje de superfice en el que los residuos (paja, planta, etc.) son retirados del campo  y/o son quemados </t>
    </r>
    <r>
      <rPr>
        <i/>
        <sz val="11"/>
        <color theme="1"/>
        <rFont val="Arial Narrow"/>
        <family val="2"/>
      </rPr>
      <t>in situ</t>
    </r>
    <r>
      <rPr>
        <sz val="11"/>
        <color theme="1"/>
        <rFont val="Arial Narrow"/>
        <family val="2"/>
      </rPr>
      <t>. Se supondrá que el resto del residuo se incorpora al suelo.</t>
    </r>
  </si>
  <si>
    <t xml:space="preserve">El término “residuos” hace referencia tanto al residuo después de la recolección como a los restos de poda u otras prácticas. </t>
  </si>
  <si>
    <r>
      <t>La diferenciación entre emisiones directas e indirectas de N</t>
    </r>
    <r>
      <rPr>
        <vertAlign val="subscript"/>
        <sz val="11"/>
        <color theme="1"/>
        <rFont val="Arial Narrow"/>
        <family val="2"/>
      </rPr>
      <t>2</t>
    </r>
    <r>
      <rPr>
        <sz val="11"/>
        <color theme="1"/>
        <rFont val="Arial Narrow"/>
        <family val="2"/>
      </rPr>
      <t>O en cultivos agrícolas, se realiza en base a las "</t>
    </r>
    <r>
      <rPr>
        <i/>
        <sz val="11"/>
        <color theme="1"/>
        <rFont val="Arial Narrow"/>
        <family val="2"/>
      </rPr>
      <t xml:space="preserve">Directrices del IPCC de 2006 para los inventarios nacionales de gases de efecto invernadero" </t>
    </r>
    <r>
      <rPr>
        <sz val="11"/>
        <color theme="1"/>
        <rFont val="Arial Narrow"/>
        <family val="2"/>
      </rPr>
      <t>según las siguientes definiciones:</t>
    </r>
  </si>
  <si>
    <r>
      <rPr>
        <vertAlign val="superscript"/>
        <sz val="10"/>
        <color theme="1"/>
        <rFont val="Arial Narrow"/>
        <family val="2"/>
      </rPr>
      <t>(1)</t>
    </r>
    <r>
      <rPr>
        <sz val="10"/>
        <color theme="1"/>
        <rFont val="Arial Narrow"/>
        <family val="2"/>
      </rPr>
      <t xml:space="preserve">El residuo en campo se compone de: i) la parte dejada en el campo, ii) los restos de la quema que no han ardido y iii) el rastrojo y raices que quedan tras la retirada de la paja/planta. </t>
    </r>
  </si>
  <si>
    <r>
      <rPr>
        <b/>
        <sz val="11"/>
        <color rgb="FF663300"/>
        <rFont val="Arial Narrow"/>
        <family val="2"/>
      </rPr>
      <t>Emisiones directas de N</t>
    </r>
    <r>
      <rPr>
        <b/>
        <vertAlign val="subscript"/>
        <sz val="11"/>
        <color rgb="FF663300"/>
        <rFont val="Arial Narrow"/>
        <family val="2"/>
      </rPr>
      <t>2</t>
    </r>
    <r>
      <rPr>
        <b/>
        <sz val="11"/>
        <color rgb="FF663300"/>
        <rFont val="Arial Narrow"/>
        <family val="2"/>
      </rPr>
      <t>O</t>
    </r>
    <r>
      <rPr>
        <sz val="11"/>
        <color theme="1"/>
        <rFont val="Arial Narrow"/>
        <family val="2"/>
      </rPr>
      <t>: emisiones de N</t>
    </r>
    <r>
      <rPr>
        <vertAlign val="subscript"/>
        <sz val="11"/>
        <color theme="1"/>
        <rFont val="Arial Narrow"/>
        <family val="2"/>
      </rPr>
      <t>2</t>
    </r>
    <r>
      <rPr>
        <sz val="11"/>
        <color theme="1"/>
        <rFont val="Arial Narrow"/>
        <family val="2"/>
      </rPr>
      <t>O generadas directamente desde los suelos agrícolas que reciben aportaciones de nitrógeno en forma de fertilizantes sintéticos y orgánicos nitrogenados, residuos de cultivos, etc.</t>
    </r>
  </si>
  <si>
    <r>
      <rPr>
        <b/>
        <sz val="11"/>
        <color rgb="FF663300"/>
        <rFont val="Arial Narrow"/>
        <family val="2"/>
      </rPr>
      <t>Emisiones indirectas de N</t>
    </r>
    <r>
      <rPr>
        <b/>
        <vertAlign val="subscript"/>
        <sz val="11"/>
        <color rgb="FF663300"/>
        <rFont val="Arial Narrow"/>
        <family val="2"/>
      </rPr>
      <t>2</t>
    </r>
    <r>
      <rPr>
        <b/>
        <sz val="11"/>
        <color rgb="FF663300"/>
        <rFont val="Arial Narrow"/>
        <family val="2"/>
      </rPr>
      <t>O</t>
    </r>
    <r>
      <rPr>
        <i/>
        <sz val="11"/>
        <color theme="1"/>
        <rFont val="Arial Narrow"/>
        <family val="2"/>
      </rPr>
      <t>:</t>
    </r>
    <r>
      <rPr>
        <sz val="11"/>
        <color theme="1"/>
        <rFont val="Arial Narrow"/>
        <family val="2"/>
      </rPr>
      <t xml:space="preserve"> emisiones de formas químicas de nitrógeno diferentes a N</t>
    </r>
    <r>
      <rPr>
        <vertAlign val="subscript"/>
        <sz val="11"/>
        <color theme="1"/>
        <rFont val="Arial Narrow"/>
        <family val="2"/>
      </rPr>
      <t>2</t>
    </r>
    <r>
      <rPr>
        <sz val="11"/>
        <color theme="1"/>
        <rFont val="Arial Narrow"/>
        <family val="2"/>
      </rPr>
      <t>O (NO</t>
    </r>
    <r>
      <rPr>
        <vertAlign val="subscript"/>
        <sz val="11"/>
        <color theme="1"/>
        <rFont val="Arial Narrow"/>
        <family val="2"/>
      </rPr>
      <t>x</t>
    </r>
    <r>
      <rPr>
        <sz val="11"/>
        <color theme="1"/>
        <rFont val="Arial Narrow"/>
        <family val="2"/>
      </rPr>
      <t>, NH</t>
    </r>
    <r>
      <rPr>
        <vertAlign val="subscript"/>
        <sz val="11"/>
        <color theme="1"/>
        <rFont val="Arial Narrow"/>
        <family val="2"/>
      </rPr>
      <t>3</t>
    </r>
    <r>
      <rPr>
        <sz val="11"/>
        <color theme="1"/>
        <rFont val="Arial Narrow"/>
        <family val="2"/>
      </rPr>
      <t>, NH</t>
    </r>
    <r>
      <rPr>
        <vertAlign val="subscript"/>
        <sz val="11"/>
        <color theme="1"/>
        <rFont val="Arial Narrow"/>
        <family val="2"/>
      </rPr>
      <t>4</t>
    </r>
    <r>
      <rPr>
        <sz val="11"/>
        <color theme="1"/>
        <rFont val="Arial Narrow"/>
        <family val="2"/>
      </rPr>
      <t>+, NO</t>
    </r>
    <r>
      <rPr>
        <vertAlign val="subscript"/>
        <sz val="11"/>
        <color theme="1"/>
        <rFont val="Arial Narrow"/>
        <family val="2"/>
      </rPr>
      <t>3</t>
    </r>
    <r>
      <rPr>
        <sz val="11"/>
        <color theme="1"/>
        <rFont val="Arial Narrow"/>
        <family val="2"/>
      </rPr>
      <t>-, etc.) que tras su deposición, lixiviación o escurrimiento pueden dar lugar posteriormente a nuevas emisiones de N</t>
    </r>
    <r>
      <rPr>
        <vertAlign val="subscript"/>
        <sz val="11"/>
        <color theme="1"/>
        <rFont val="Arial Narrow"/>
        <family val="2"/>
      </rPr>
      <t>2</t>
    </r>
    <r>
      <rPr>
        <sz val="11"/>
        <color theme="1"/>
        <rFont val="Arial Narrow"/>
        <family val="2"/>
      </rPr>
      <t>O.</t>
    </r>
  </si>
  <si>
    <t>Abonadora centrífuga</t>
  </si>
  <si>
    <t>Para estos trabajos se diferencian dos niveles de consumos en función del ancho del apero o trabajo en la labor (Normal y Elevada).</t>
  </si>
  <si>
    <r>
      <rPr>
        <vertAlign val="superscript"/>
        <sz val="10"/>
        <rFont val="Arial Narrow"/>
        <family val="2"/>
      </rPr>
      <t>(1)</t>
    </r>
    <r>
      <rPr>
        <i/>
        <sz val="10"/>
        <rFont val="Arial Narrow"/>
        <family val="2"/>
      </rPr>
      <t>Anchura del apero o trabajo en labor</t>
    </r>
    <r>
      <rPr>
        <sz val="10"/>
        <rFont val="Arial Narrow"/>
        <family val="2"/>
      </rPr>
      <t>: se distingue</t>
    </r>
    <r>
      <rPr>
        <i/>
        <sz val="10"/>
        <rFont val="Arial Narrow"/>
        <family val="2"/>
      </rPr>
      <t xml:space="preserve"> “Normal”</t>
    </r>
    <r>
      <rPr>
        <sz val="10"/>
        <rFont val="Arial Narrow"/>
        <family val="2"/>
      </rPr>
      <t xml:space="preserve"> y </t>
    </r>
    <r>
      <rPr>
        <i/>
        <sz val="10"/>
        <rFont val="Arial Narrow"/>
        <family val="2"/>
      </rPr>
      <t>“Elevada”</t>
    </r>
    <r>
      <rPr>
        <sz val="10"/>
        <rFont val="Arial Narrow"/>
        <family val="2"/>
      </rPr>
      <t xml:space="preserve"> según las anchuras reflejadas en la tabla “B.2.2 Trabajos de abonado, siembra, cultivo y tratamientos fitosanitarios” de la pestaña </t>
    </r>
    <r>
      <rPr>
        <i/>
        <sz val="10"/>
        <rFont val="Arial Narrow"/>
        <family val="2"/>
      </rPr>
      <t xml:space="preserve">12 Factores de emisión </t>
    </r>
    <r>
      <rPr>
        <sz val="10"/>
        <rFont val="Arial Narrow"/>
        <family val="2"/>
      </rPr>
      <t xml:space="preserve">(apartado 4. Vehículos y maquinaria, B. Funcionamiento de maquinaria).
</t>
    </r>
  </si>
  <si>
    <t>Indique para cada tipo de cultivo la superficie expresada en ha y la producción anual expresada en kg.</t>
  </si>
  <si>
    <t>La opción B.1 proporciona valores por defecto de contenido de nitrógeno referido a peso húmedo (masa fresca) por tipo de estiércol/purín, para las especies ganaderas de procedencia más habituales. En caso de que cuente con valores específicos, puede indicarlos en la columna “Otros”. Debe tener en cuenta que las unidades en que se exprese el contenido de nitrógeno deben ser coherentes con las unidades en las que se cuantifique la cantidad de estiércol/purín.</t>
  </si>
  <si>
    <r>
      <rPr>
        <vertAlign val="superscript"/>
        <sz val="10"/>
        <color theme="1"/>
        <rFont val="Arial Narrow"/>
        <family val="2"/>
      </rPr>
      <t>(1)</t>
    </r>
    <r>
      <rPr>
        <sz val="10"/>
        <color theme="1"/>
        <rFont val="Arial Narrow"/>
        <family val="2"/>
      </rPr>
      <t>Las tipologías de cultivo consideradas son: Cebada, Trigo, Maiz, Avena, Arroz, Otros Cereales, Girasol , Otros Industriales, Tubérculos, Hortalizas, Alfalfa, Otros forrajeros, Olivar, Viñedo, Almendro, Naranjo, Otros Leñosos, Otros Labradío. Esta herramienta no permite el cálculo de la huella de carbono para otro tipo de cultivos.</t>
    </r>
  </si>
  <si>
    <r>
      <t>En caso de que haya indicado en la columna "</t>
    </r>
    <r>
      <rPr>
        <i/>
        <sz val="11"/>
        <rFont val="Arial Narrow"/>
        <family val="2"/>
      </rPr>
      <t>Otros</t>
    </r>
    <r>
      <rPr>
        <sz val="11"/>
        <rFont val="Arial Narrow"/>
        <family val="2"/>
      </rPr>
      <t>",</t>
    </r>
    <r>
      <rPr>
        <b/>
        <sz val="11"/>
        <rFont val="Arial Narrow"/>
        <family val="2"/>
      </rPr>
      <t xml:space="preserve"> factores de emisión de los cultivos (fertilizantes, enmiendas, residuos, etc.) distintos a los que ofrece por defecto esta herramienta</t>
    </r>
    <r>
      <rPr>
        <sz val="11"/>
        <rFont val="Arial Narrow"/>
        <family val="2"/>
      </rPr>
      <t>, debe cumplimentar en esta hoja los siguientes datos:</t>
    </r>
  </si>
  <si>
    <r>
      <rPr>
        <vertAlign val="superscript"/>
        <sz val="10"/>
        <color theme="1"/>
        <rFont val="Arial Narrow"/>
        <family val="2"/>
      </rPr>
      <t>(2)</t>
    </r>
    <r>
      <rPr>
        <sz val="10"/>
        <color theme="1"/>
        <rFont val="Arial Narrow"/>
        <family val="2"/>
      </rPr>
      <t>Si el apero utilizado no se corresponde con ninguno de los incluidos en el desplegable y ha indicado la opción "</t>
    </r>
    <r>
      <rPr>
        <i/>
        <sz val="10"/>
        <color theme="1"/>
        <rFont val="Arial Narrow"/>
        <family val="2"/>
      </rPr>
      <t>Otros</t>
    </r>
    <r>
      <rPr>
        <sz val="10"/>
        <color theme="1"/>
        <rFont val="Arial Narrow"/>
        <family val="2"/>
      </rPr>
      <t>", deberá introducir en esta columna su consumo. Debe tener en cuenta que las unidades en que se exprese el consumo deben ser coherentes con las unidades en las que se expresen los factores de emisión.</t>
    </r>
  </si>
  <si>
    <r>
      <rPr>
        <vertAlign val="superscript"/>
        <sz val="10"/>
        <color theme="1"/>
        <rFont val="Arial Narrow"/>
        <family val="2"/>
      </rPr>
      <t>(3)</t>
    </r>
    <r>
      <rPr>
        <sz val="10"/>
        <color theme="1"/>
        <rFont val="Arial Narrow"/>
        <family val="2"/>
      </rPr>
      <t xml:space="preserve">Si el apero utilizado no se corresponde con ninguno de los incluidos en el desplegable y ha indicado la opción "Otros", deberá introducir en estas columnas los factores de emisión. Debe tener cuenta que las unidades en que se expresen los factores deben ser coherentes con las unidades en las que se cuantifique el consumo y la cantidad de combustible. Además, deberá indicar en la pestaña </t>
    </r>
    <r>
      <rPr>
        <i/>
        <sz val="10"/>
        <color theme="1"/>
        <rFont val="Arial Narrow"/>
        <family val="2"/>
      </rPr>
      <t xml:space="preserve">2. Hoja de trabajo. Consumos </t>
    </r>
    <r>
      <rPr>
        <sz val="10"/>
        <color theme="1"/>
        <rFont val="Arial Narrow"/>
        <family val="2"/>
      </rPr>
      <t>el nombre del combustible, la fuente de donde se extraen sus factores de emisión, así como sus valores y unidades en las que se expresan.</t>
    </r>
  </si>
  <si>
    <t>Opción b.1: si conoce la cantidad de combustible consumido en las labores agricolas.</t>
  </si>
  <si>
    <t>Opción b.2: si conoce la cantidad de combustible consumido en las labores agricolas.</t>
  </si>
  <si>
    <t>b.2.1. Trabajos de laboreo del suelo: tipo de apero, textura del suelo/profundidad de trabajo y superficie.</t>
  </si>
  <si>
    <t>b.2.2. Trabajos de abonado, siembra, cultivo y tratamientos fitosanitarios: tipo de maquinaria/apero, anchura de apero o trabajo y superficie.</t>
  </si>
  <si>
    <t>b.2.3. Trabajos de recolección: tipo de maquinaria, capacidad y superficie.</t>
  </si>
  <si>
    <r>
      <t>G.  QUEMA DE RESIDUOS EN CAMPO ABIERTO - EMISIONES DE CH</t>
    </r>
    <r>
      <rPr>
        <b/>
        <vertAlign val="subscript"/>
        <sz val="12"/>
        <color theme="0"/>
        <rFont val="Arial Narrow"/>
        <family val="2"/>
      </rPr>
      <t>4</t>
    </r>
    <r>
      <rPr>
        <b/>
        <sz val="12"/>
        <color theme="0"/>
        <rFont val="Arial Narrow"/>
        <family val="2"/>
      </rPr>
      <t xml:space="preserve"> Y N</t>
    </r>
    <r>
      <rPr>
        <b/>
        <vertAlign val="subscript"/>
        <sz val="12"/>
        <color theme="0"/>
        <rFont val="Arial Narrow"/>
        <family val="2"/>
      </rPr>
      <t>2</t>
    </r>
    <r>
      <rPr>
        <b/>
        <sz val="12"/>
        <color theme="0"/>
        <rFont val="Arial Narrow"/>
        <family val="2"/>
      </rPr>
      <t>O</t>
    </r>
  </si>
  <si>
    <t>Quema de residuos en campo abierto</t>
  </si>
  <si>
    <r>
      <t>G. Quema de residuos en campo abierto - emisiones de CH</t>
    </r>
    <r>
      <rPr>
        <b/>
        <vertAlign val="subscript"/>
        <sz val="14"/>
        <color rgb="FFA27800"/>
        <rFont val="Arial Narrow"/>
        <family val="2"/>
      </rPr>
      <t>4</t>
    </r>
    <r>
      <rPr>
        <b/>
        <sz val="14"/>
        <color rgb="FFA27800"/>
        <rFont val="Arial Narrow"/>
        <family val="2"/>
      </rPr>
      <t xml:space="preserve"> y N</t>
    </r>
    <r>
      <rPr>
        <b/>
        <vertAlign val="subscript"/>
        <sz val="14"/>
        <color rgb="FFA27800"/>
        <rFont val="Arial Narrow"/>
        <family val="2"/>
      </rPr>
      <t>2</t>
    </r>
    <r>
      <rPr>
        <b/>
        <sz val="14"/>
        <color rgb="FFA27800"/>
        <rFont val="Arial Narrow"/>
        <family val="2"/>
      </rPr>
      <t>O</t>
    </r>
  </si>
  <si>
    <t>QUEMA DE RESIDUOS EN CAMPO ABIERTO</t>
  </si>
  <si>
    <r>
      <t xml:space="preserve">Tipo de cultivo </t>
    </r>
    <r>
      <rPr>
        <b/>
        <vertAlign val="superscript"/>
        <sz val="10"/>
        <color rgb="FFFFFFFF"/>
        <rFont val="Arial Narrow"/>
        <family val="2"/>
      </rPr>
      <t>(1)</t>
    </r>
  </si>
  <si>
    <r>
      <t xml:space="preserve">% superficie con quema </t>
    </r>
    <r>
      <rPr>
        <b/>
        <i/>
        <sz val="10"/>
        <color rgb="FFFFFFFF"/>
        <rFont val="Arial Narrow"/>
        <family val="2"/>
      </rPr>
      <t>in situ</t>
    </r>
  </si>
  <si>
    <r>
      <rPr>
        <b/>
        <sz val="14"/>
        <color rgb="FF663300"/>
        <rFont val="Arial Narrow"/>
        <family val="2"/>
      </rPr>
      <t>Opción B.1</t>
    </r>
    <r>
      <rPr>
        <sz val="11"/>
        <color theme="1"/>
        <rFont val="Arial Narrow"/>
        <family val="2"/>
      </rPr>
      <t xml:space="preserve">: cantidad aplicada de fertilizante sintético </t>
    </r>
    <r>
      <rPr>
        <sz val="11"/>
        <rFont val="Arial Narrow"/>
        <family val="2"/>
      </rPr>
      <t>/ estiércol y/o purín</t>
    </r>
    <r>
      <rPr>
        <sz val="11"/>
        <color theme="1"/>
        <rFont val="Arial Narrow"/>
        <family val="2"/>
      </rPr>
      <t xml:space="preserve"> / </t>
    </r>
    <r>
      <rPr>
        <sz val="11"/>
        <rFont val="Arial Narrow"/>
        <family val="2"/>
      </rPr>
      <t>otros fertilizantes orgánicos.</t>
    </r>
    <r>
      <rPr>
        <sz val="11"/>
        <color theme="1"/>
        <rFont val="Arial Narrow"/>
        <family val="2"/>
      </rPr>
      <t xml:space="preserve"> Se aportan valores por defecto para el contenido de nitrógeno. Sin embargo, si se dispone de información es posible incorporar un porcentaje de nitrógeno distinto al valor por defeco en la columna "Otros". Puede consultar los parámetros de cálculo relacionados con los fertilizantes sintéticos y orgánicos en la pestaña 12. Factores de emisión, apartados 1. Fertilizantes sintéticos y orgánicos y 2. Cultivos agrícolas.</t>
    </r>
  </si>
  <si>
    <r>
      <rPr>
        <b/>
        <sz val="14"/>
        <color rgb="FF663300"/>
        <rFont val="Arial Narrow"/>
        <family val="2"/>
      </rPr>
      <t>Opción B.2</t>
    </r>
    <r>
      <rPr>
        <sz val="11"/>
        <color theme="1"/>
        <rFont val="Arial Narrow"/>
        <family val="2"/>
      </rPr>
      <t>: cantidad total de nitrógeno aplicado.</t>
    </r>
  </si>
  <si>
    <t xml:space="preserve"> - Tipo de fertilizante orgánico y, en su caso, animal de procedencia</t>
  </si>
  <si>
    <r>
      <t>A continuación deberá indicar el índice (nombre, valor numérico y unidades) que refleje de manera más adecuada el nivel de actividad de su organización. 
En el apartado 11</t>
    </r>
    <r>
      <rPr>
        <i/>
        <sz val="11"/>
        <rFont val="Arial Narrow"/>
        <family val="2"/>
      </rPr>
      <t>. Informe final. Resultados</t>
    </r>
    <r>
      <rPr>
        <sz val="11"/>
        <rFont val="Arial Narrow"/>
        <family val="2"/>
      </rPr>
      <t xml:space="preserve"> podrá encontrar el valor del ratio de emisiones referido a este índice.</t>
    </r>
  </si>
  <si>
    <r>
      <rPr>
        <vertAlign val="superscript"/>
        <sz val="10"/>
        <color theme="1"/>
        <rFont val="Arial Narrow"/>
        <family val="2"/>
      </rPr>
      <t>(2)</t>
    </r>
    <r>
      <rPr>
        <sz val="10"/>
        <color theme="1"/>
        <rFont val="Arial Narrow"/>
        <family val="2"/>
      </rPr>
      <t xml:space="preserve"> Superficie cultivada expresada en hectáreas (ha)</t>
    </r>
  </si>
  <si>
    <r>
      <rPr>
        <vertAlign val="superscript"/>
        <sz val="10"/>
        <color theme="1"/>
        <rFont val="Arial Narrow"/>
        <family val="2"/>
      </rPr>
      <t>(3)</t>
    </r>
    <r>
      <rPr>
        <sz val="10"/>
        <color theme="1"/>
        <rFont val="Arial Narrow"/>
        <family val="2"/>
      </rPr>
      <t xml:space="preserve"> Producción obtenida ese año expresada en tonaladas (t)</t>
    </r>
  </si>
  <si>
    <r>
      <t xml:space="preserve">Cumplimentar de manera adicional en caso de que la organización disponga de instalaciones para la generación de energía renovable (paneles fotovoltaicos, turbinas de viento, etc.) ya sea para su venta o para autoconsumo. 
La biomasa no se incluye en este apartado sino como uno de los combustibles considerados en el apartado </t>
    </r>
    <r>
      <rPr>
        <i/>
        <sz val="11"/>
        <rFont val="Arial Narrow"/>
        <family val="2"/>
      </rPr>
      <t>5. Instalaciones fijas</t>
    </r>
    <r>
      <rPr>
        <sz val="11"/>
        <rFont val="Arial Narrow"/>
        <family val="2"/>
      </rPr>
      <t xml:space="preserve"> ya que, aunque se considera neutra en emisiones de CO</t>
    </r>
    <r>
      <rPr>
        <vertAlign val="subscript"/>
        <sz val="11"/>
        <rFont val="Arial Narrow"/>
        <family val="2"/>
      </rPr>
      <t>2</t>
    </r>
    <r>
      <rPr>
        <sz val="11"/>
        <rFont val="Arial Narrow"/>
        <family val="2"/>
      </rPr>
      <t xml:space="preserve"> al ser de origen biogénico, sí se contabilizan las emisiones de CH</t>
    </r>
    <r>
      <rPr>
        <vertAlign val="subscript"/>
        <sz val="11"/>
        <rFont val="Arial Narrow"/>
        <family val="2"/>
      </rPr>
      <t>4</t>
    </r>
    <r>
      <rPr>
        <sz val="11"/>
        <rFont val="Arial Narrow"/>
        <family val="2"/>
      </rPr>
      <t xml:space="preserve"> y N</t>
    </r>
    <r>
      <rPr>
        <vertAlign val="subscript"/>
        <sz val="11"/>
        <rFont val="Arial Narrow"/>
        <family val="2"/>
      </rPr>
      <t>2</t>
    </r>
    <r>
      <rPr>
        <sz val="11"/>
        <rFont val="Arial Narrow"/>
        <family val="2"/>
      </rPr>
      <t>O que se generan en su combustión.</t>
    </r>
  </si>
  <si>
    <r>
      <t xml:space="preserve">Los casos de autoconsumo en instalaciones propias deben reportarse en el apartado </t>
    </r>
    <r>
      <rPr>
        <i/>
        <sz val="11"/>
        <rFont val="Arial Narrow"/>
        <family val="2"/>
      </rPr>
      <t>9. Información adicional (instalaciones propias de energía renovable)</t>
    </r>
    <r>
      <rPr>
        <sz val="11"/>
        <rFont val="Arial Narrow"/>
        <family val="2"/>
      </rPr>
      <t xml:space="preserve">. </t>
    </r>
  </si>
  <si>
    <r>
      <t>En las siguientes tablas se calculan las emisiones de N</t>
    </r>
    <r>
      <rPr>
        <vertAlign val="subscript"/>
        <sz val="11"/>
        <color theme="1"/>
        <rFont val="Arial Narrow"/>
        <family val="2"/>
      </rPr>
      <t>2</t>
    </r>
    <r>
      <rPr>
        <sz val="11"/>
        <color theme="1"/>
        <rFont val="Arial Narrow"/>
        <family val="2"/>
      </rPr>
      <t>O y CO</t>
    </r>
    <r>
      <rPr>
        <vertAlign val="subscript"/>
        <sz val="11"/>
        <color theme="1"/>
        <rFont val="Arial Narrow"/>
        <family val="2"/>
      </rPr>
      <t>2</t>
    </r>
    <r>
      <rPr>
        <sz val="11"/>
        <color theme="1"/>
        <rFont val="Arial Narrow"/>
        <family val="2"/>
      </rPr>
      <t xml:space="preserve"> derivadas de los cultivos. Se dan los valores de los factores de emisión "</t>
    </r>
    <r>
      <rPr>
        <i/>
        <sz val="11"/>
        <color theme="1"/>
        <rFont val="Arial Narrow"/>
        <family val="2"/>
      </rPr>
      <t>Por defecto</t>
    </r>
    <r>
      <rPr>
        <sz val="11"/>
        <color theme="1"/>
        <rFont val="Arial Narrow"/>
        <family val="2"/>
      </rPr>
      <t>" aunque si dispone de factores más exhaustivos para sus cultivos puede incluirlos en la columna "</t>
    </r>
    <r>
      <rPr>
        <i/>
        <sz val="11"/>
        <color theme="1"/>
        <rFont val="Arial Narrow"/>
        <family val="2"/>
      </rPr>
      <t>Otros</t>
    </r>
    <r>
      <rPr>
        <sz val="11"/>
        <color theme="1"/>
        <rFont val="Arial Narrow"/>
        <family val="2"/>
      </rPr>
      <t xml:space="preserve">", en cuyo caso, deberá indicar en la pestaña </t>
    </r>
    <r>
      <rPr>
        <i/>
        <sz val="11"/>
        <color theme="1"/>
        <rFont val="Arial Narrow"/>
        <family val="2"/>
      </rPr>
      <t xml:space="preserve">2. Hoja de trabajo. Consumos </t>
    </r>
    <r>
      <rPr>
        <sz val="11"/>
        <color theme="1"/>
        <rFont val="Arial Narrow"/>
        <family val="2"/>
      </rPr>
      <t>la siguiente información: fuente de emisión, fuente bibliográfica de donde se extraen los factores de emisión, valor de los factores y unidades en las que se expresan.</t>
    </r>
  </si>
  <si>
    <r>
      <t>Emisiones parciales
(kg N</t>
    </r>
    <r>
      <rPr>
        <b/>
        <vertAlign val="subscript"/>
        <sz val="10"/>
        <color rgb="FFFFFFFF"/>
        <rFont val="Arial Narrow"/>
        <family val="2"/>
      </rPr>
      <t>2</t>
    </r>
    <r>
      <rPr>
        <b/>
        <sz val="10"/>
        <color rgb="FFFFFFFF"/>
        <rFont val="Arial Narrow"/>
        <family val="2"/>
      </rPr>
      <t>O)</t>
    </r>
    <r>
      <rPr>
        <b/>
        <vertAlign val="superscript"/>
        <sz val="10"/>
        <color rgb="FFFFFFFF"/>
        <rFont val="Arial Narrow"/>
        <family val="2"/>
      </rPr>
      <t>(1)</t>
    </r>
  </si>
  <si>
    <r>
      <t>Emisiones parciales
(kg N</t>
    </r>
    <r>
      <rPr>
        <b/>
        <vertAlign val="subscript"/>
        <sz val="10"/>
        <color rgb="FFFFFFFF"/>
        <rFont val="Arial Narrow"/>
        <family val="2"/>
      </rPr>
      <t>2</t>
    </r>
    <r>
      <rPr>
        <b/>
        <sz val="10"/>
        <color rgb="FFFFFFFF"/>
        <rFont val="Arial Narrow"/>
        <family val="2"/>
      </rPr>
      <t>O)</t>
    </r>
    <r>
      <rPr>
        <b/>
        <vertAlign val="superscript"/>
        <sz val="10"/>
        <color rgb="FFFFFFFF"/>
        <rFont val="Arial Narrow"/>
        <family val="2"/>
      </rPr>
      <t>(2)</t>
    </r>
  </si>
  <si>
    <r>
      <t>Emisiones parciales
(kg N</t>
    </r>
    <r>
      <rPr>
        <b/>
        <vertAlign val="subscript"/>
        <sz val="10"/>
        <color rgb="FFFFFFFF"/>
        <rFont val="Arial Narrow"/>
        <family val="2"/>
      </rPr>
      <t>2</t>
    </r>
    <r>
      <rPr>
        <b/>
        <sz val="10"/>
        <color rgb="FFFFFFFF"/>
        <rFont val="Arial Narrow"/>
        <family val="2"/>
      </rPr>
      <t>O)</t>
    </r>
    <r>
      <rPr>
        <b/>
        <vertAlign val="superscript"/>
        <sz val="10"/>
        <color rgb="FFFFFFFF"/>
        <rFont val="Arial Narrow"/>
        <family val="2"/>
      </rPr>
      <t>(3)</t>
    </r>
  </si>
  <si>
    <r>
      <t>Emisiones parciales
(kg CO</t>
    </r>
    <r>
      <rPr>
        <b/>
        <vertAlign val="subscript"/>
        <sz val="10"/>
        <color rgb="FFFFFFFF"/>
        <rFont val="Arial Narrow"/>
        <family val="2"/>
      </rPr>
      <t>2</t>
    </r>
    <r>
      <rPr>
        <b/>
        <sz val="10"/>
        <color rgb="FFFFFFFF"/>
        <rFont val="Arial Narrow"/>
        <family val="2"/>
      </rPr>
      <t xml:space="preserve">e) </t>
    </r>
    <r>
      <rPr>
        <b/>
        <vertAlign val="superscript"/>
        <sz val="10"/>
        <color rgb="FFFFFFFF"/>
        <rFont val="Arial Narrow"/>
        <family val="2"/>
      </rPr>
      <t>(1)</t>
    </r>
  </si>
  <si>
    <t>G. Quema de residuos en campo abierto (emisiones de CH4 y CO2)</t>
  </si>
  <si>
    <r>
      <rPr>
        <vertAlign val="superscript"/>
        <sz val="10"/>
        <color theme="1"/>
        <rFont val="Arial Narrow"/>
        <family val="2"/>
      </rPr>
      <t>(1)</t>
    </r>
    <r>
      <rPr>
        <sz val="10"/>
        <color theme="1"/>
        <rFont val="Arial Narrow"/>
        <family val="2"/>
      </rPr>
      <t>La conversión de emisiones de N</t>
    </r>
    <r>
      <rPr>
        <vertAlign val="subscript"/>
        <sz val="10"/>
        <color theme="1"/>
        <rFont val="Arial Narrow"/>
        <family val="2"/>
      </rPr>
      <t>2</t>
    </r>
    <r>
      <rPr>
        <sz val="10"/>
        <color theme="1"/>
        <rFont val="Arial Narrow"/>
        <family val="2"/>
      </rPr>
      <t>O–N en emisiones de N</t>
    </r>
    <r>
      <rPr>
        <vertAlign val="subscript"/>
        <sz val="10"/>
        <color theme="1"/>
        <rFont val="Arial Narrow"/>
        <family val="2"/>
      </rPr>
      <t>2</t>
    </r>
    <r>
      <rPr>
        <sz val="10"/>
        <color theme="1"/>
        <rFont val="Arial Narrow"/>
        <family val="2"/>
      </rPr>
      <t>O se realiza empleando la siguiente ecuación: N</t>
    </r>
    <r>
      <rPr>
        <vertAlign val="subscript"/>
        <sz val="10"/>
        <color theme="1"/>
        <rFont val="Arial Narrow"/>
        <family val="2"/>
      </rPr>
      <t>2</t>
    </r>
    <r>
      <rPr>
        <sz val="10"/>
        <color theme="1"/>
        <rFont val="Arial Narrow"/>
        <family val="2"/>
      </rPr>
      <t>O = N</t>
    </r>
    <r>
      <rPr>
        <vertAlign val="subscript"/>
        <sz val="10"/>
        <color theme="1"/>
        <rFont val="Arial Narrow"/>
        <family val="2"/>
      </rPr>
      <t>2</t>
    </r>
    <r>
      <rPr>
        <sz val="10"/>
        <color theme="1"/>
        <rFont val="Arial Narrow"/>
        <family val="2"/>
      </rPr>
      <t>O–N * 44/28</t>
    </r>
  </si>
  <si>
    <r>
      <t>Nitrógeno 
(kg N)</t>
    </r>
    <r>
      <rPr>
        <b/>
        <vertAlign val="superscript"/>
        <sz val="10"/>
        <color rgb="FFFFFFFF"/>
        <rFont val="Arial Narrow"/>
        <family val="2"/>
      </rPr>
      <t>(1)</t>
    </r>
  </si>
  <si>
    <r>
      <rPr>
        <vertAlign val="superscript"/>
        <sz val="10"/>
        <color theme="1"/>
        <rFont val="Arial Narrow"/>
        <family val="2"/>
      </rPr>
      <t>(2)</t>
    </r>
    <r>
      <rPr>
        <sz val="10"/>
        <color theme="1"/>
        <rFont val="Arial Narrow"/>
        <family val="2"/>
      </rPr>
      <t>La conversión de emisiones de N</t>
    </r>
    <r>
      <rPr>
        <vertAlign val="subscript"/>
        <sz val="10"/>
        <color theme="1"/>
        <rFont val="Arial Narrow"/>
        <family val="2"/>
      </rPr>
      <t>2</t>
    </r>
    <r>
      <rPr>
        <sz val="10"/>
        <color theme="1"/>
        <rFont val="Arial Narrow"/>
        <family val="2"/>
      </rPr>
      <t>O–N en emisiones de N</t>
    </r>
    <r>
      <rPr>
        <vertAlign val="subscript"/>
        <sz val="10"/>
        <color theme="1"/>
        <rFont val="Arial Narrow"/>
        <family val="2"/>
      </rPr>
      <t>2</t>
    </r>
    <r>
      <rPr>
        <sz val="10"/>
        <color theme="1"/>
        <rFont val="Arial Narrow"/>
        <family val="2"/>
      </rPr>
      <t>O se realiza empleando la siguiente ecuación: N</t>
    </r>
    <r>
      <rPr>
        <vertAlign val="subscript"/>
        <sz val="10"/>
        <color theme="1"/>
        <rFont val="Arial Narrow"/>
        <family val="2"/>
      </rPr>
      <t>2</t>
    </r>
    <r>
      <rPr>
        <sz val="10"/>
        <color theme="1"/>
        <rFont val="Arial Narrow"/>
        <family val="2"/>
      </rPr>
      <t>O = N</t>
    </r>
    <r>
      <rPr>
        <vertAlign val="subscript"/>
        <sz val="10"/>
        <color theme="1"/>
        <rFont val="Arial Narrow"/>
        <family val="2"/>
      </rPr>
      <t>2</t>
    </r>
    <r>
      <rPr>
        <sz val="10"/>
        <color theme="1"/>
        <rFont val="Arial Narrow"/>
        <family val="2"/>
      </rPr>
      <t>O–N * 44/28</t>
    </r>
  </si>
  <si>
    <r>
      <rPr>
        <vertAlign val="superscript"/>
        <sz val="10"/>
        <color theme="1"/>
        <rFont val="Arial Narrow"/>
        <family val="2"/>
      </rPr>
      <t>(2)</t>
    </r>
    <r>
      <rPr>
        <sz val="10"/>
        <color theme="1"/>
        <rFont val="Arial Narrow"/>
        <family val="2"/>
      </rPr>
      <t>Emisiones indirectas de N</t>
    </r>
    <r>
      <rPr>
        <vertAlign val="subscript"/>
        <sz val="10"/>
        <color theme="1"/>
        <rFont val="Arial Narrow"/>
        <family val="2"/>
      </rPr>
      <t>2</t>
    </r>
    <r>
      <rPr>
        <sz val="10"/>
        <color theme="1"/>
        <rFont val="Arial Narrow"/>
        <family val="2"/>
      </rPr>
      <t>O debido a la volatilización y posterior deposición de otras formas químicas de nitrógeno: emisiones debidas a la volatilización de nitrógeno como NH</t>
    </r>
    <r>
      <rPr>
        <vertAlign val="subscript"/>
        <sz val="10"/>
        <color theme="1"/>
        <rFont val="Arial Narrow"/>
        <family val="2"/>
      </rPr>
      <t>3</t>
    </r>
    <r>
      <rPr>
        <sz val="10"/>
        <color theme="1"/>
        <rFont val="Arial Narrow"/>
        <family val="2"/>
      </rPr>
      <t xml:space="preserve"> y óxidos de nitrógeno (NO</t>
    </r>
    <r>
      <rPr>
        <vertAlign val="subscript"/>
        <sz val="10"/>
        <color theme="1"/>
        <rFont val="Arial Narrow"/>
        <family val="2"/>
      </rPr>
      <t>x</t>
    </r>
    <r>
      <rPr>
        <sz val="10"/>
        <color theme="1"/>
        <rFont val="Arial Narrow"/>
        <family val="2"/>
      </rPr>
      <t>), y la posterior deposición de estos gases y de sus productos NH</t>
    </r>
    <r>
      <rPr>
        <vertAlign val="subscript"/>
        <sz val="10"/>
        <color theme="1"/>
        <rFont val="Arial Narrow"/>
        <family val="2"/>
      </rPr>
      <t>4</t>
    </r>
    <r>
      <rPr>
        <vertAlign val="superscript"/>
        <sz val="10"/>
        <color theme="1"/>
        <rFont val="Arial Narrow"/>
        <family val="2"/>
      </rPr>
      <t>+</t>
    </r>
    <r>
      <rPr>
        <sz val="10"/>
        <color theme="1"/>
        <rFont val="Arial Narrow"/>
        <family val="2"/>
      </rPr>
      <t xml:space="preserve"> y NO</t>
    </r>
    <r>
      <rPr>
        <vertAlign val="subscript"/>
        <sz val="10"/>
        <color theme="1"/>
        <rFont val="Arial Narrow"/>
        <family val="2"/>
      </rPr>
      <t>3</t>
    </r>
    <r>
      <rPr>
        <vertAlign val="superscript"/>
        <sz val="10"/>
        <color theme="1"/>
        <rFont val="Arial Narrow"/>
        <family val="2"/>
      </rPr>
      <t>-</t>
    </r>
    <r>
      <rPr>
        <sz val="10"/>
        <color theme="1"/>
        <rFont val="Arial Narrow"/>
        <family val="2"/>
      </rPr>
      <t xml:space="preserve"> sobre los suelos y la superficie de los lagos y otras masas de agua. Posteriormente a la deposición, dichas sustancias se volatilizan como emisiones de N</t>
    </r>
    <r>
      <rPr>
        <vertAlign val="subscript"/>
        <sz val="10"/>
        <color theme="1"/>
        <rFont val="Arial Narrow"/>
        <family val="2"/>
      </rPr>
      <t>2</t>
    </r>
    <r>
      <rPr>
        <sz val="10"/>
        <color theme="1"/>
        <rFont val="Arial Narrow"/>
        <family val="2"/>
      </rPr>
      <t>O. En esta herramienta, dicha categoría incluye los aportes de nitrógeno de fertilizantes sintéticos y orgánicos.</t>
    </r>
  </si>
  <si>
    <r>
      <rPr>
        <vertAlign val="superscript"/>
        <sz val="10"/>
        <color theme="1"/>
        <rFont val="Arial Narrow"/>
        <family val="2"/>
      </rPr>
      <t>(3)</t>
    </r>
    <r>
      <rPr>
        <sz val="10"/>
        <color theme="1"/>
        <rFont val="Arial Narrow"/>
        <family val="2"/>
      </rPr>
      <t>La conversión de emisiones de N</t>
    </r>
    <r>
      <rPr>
        <vertAlign val="subscript"/>
        <sz val="10"/>
        <color theme="1"/>
        <rFont val="Arial Narrow"/>
        <family val="2"/>
      </rPr>
      <t>2</t>
    </r>
    <r>
      <rPr>
        <sz val="10"/>
        <color theme="1"/>
        <rFont val="Arial Narrow"/>
        <family val="2"/>
      </rPr>
      <t>O–N en emisiones de N</t>
    </r>
    <r>
      <rPr>
        <vertAlign val="subscript"/>
        <sz val="10"/>
        <color theme="1"/>
        <rFont val="Arial Narrow"/>
        <family val="2"/>
      </rPr>
      <t>2</t>
    </r>
    <r>
      <rPr>
        <sz val="10"/>
        <color theme="1"/>
        <rFont val="Arial Narrow"/>
        <family val="2"/>
      </rPr>
      <t>O se realiza empleando la siguiente ecuación: N</t>
    </r>
    <r>
      <rPr>
        <vertAlign val="subscript"/>
        <sz val="10"/>
        <color theme="1"/>
        <rFont val="Arial Narrow"/>
        <family val="2"/>
      </rPr>
      <t>2</t>
    </r>
    <r>
      <rPr>
        <sz val="10"/>
        <color theme="1"/>
        <rFont val="Arial Narrow"/>
        <family val="2"/>
      </rPr>
      <t>O = N</t>
    </r>
    <r>
      <rPr>
        <vertAlign val="subscript"/>
        <sz val="10"/>
        <color theme="1"/>
        <rFont val="Arial Narrow"/>
        <family val="2"/>
      </rPr>
      <t>2</t>
    </r>
    <r>
      <rPr>
        <sz val="10"/>
        <color theme="1"/>
        <rFont val="Arial Narrow"/>
        <family val="2"/>
      </rPr>
      <t>O–N * 44/28</t>
    </r>
  </si>
  <si>
    <r>
      <rPr>
        <vertAlign val="superscript"/>
        <sz val="10"/>
        <color theme="1"/>
        <rFont val="Arial Narrow"/>
        <family val="2"/>
      </rPr>
      <t>(2)</t>
    </r>
    <r>
      <rPr>
        <sz val="10"/>
        <color theme="1"/>
        <rFont val="Arial Narrow"/>
        <family val="2"/>
      </rPr>
      <t>Los factores de emisión se expresan en g CH</t>
    </r>
    <r>
      <rPr>
        <vertAlign val="subscript"/>
        <sz val="10"/>
        <color theme="1"/>
        <rFont val="Arial Narrow"/>
        <family val="2"/>
      </rPr>
      <t>4</t>
    </r>
    <r>
      <rPr>
        <sz val="10"/>
        <color theme="1"/>
        <rFont val="Arial Narrow"/>
        <family val="2"/>
      </rPr>
      <t>/kg materia seca y g N</t>
    </r>
    <r>
      <rPr>
        <vertAlign val="subscript"/>
        <sz val="10"/>
        <color theme="1"/>
        <rFont val="Arial Narrow"/>
        <family val="2"/>
      </rPr>
      <t>2</t>
    </r>
    <r>
      <rPr>
        <sz val="10"/>
        <color theme="1"/>
        <rFont val="Arial Narrow"/>
        <family val="2"/>
      </rPr>
      <t>O/kg materia seca.</t>
    </r>
  </si>
  <si>
    <r>
      <rPr>
        <vertAlign val="superscript"/>
        <sz val="10"/>
        <color theme="1"/>
        <rFont val="Arial Narrow"/>
        <family val="2"/>
      </rPr>
      <t>(1)</t>
    </r>
    <r>
      <rPr>
        <sz val="10"/>
        <color theme="1"/>
        <rFont val="Arial Narrow"/>
        <family val="2"/>
      </rPr>
      <t>La cantidad de residuo quemado se expresa en kg de materia seca.</t>
    </r>
  </si>
  <si>
    <r>
      <rPr>
        <vertAlign val="superscript"/>
        <sz val="10"/>
        <color rgb="FF000000"/>
        <rFont val="Arial Narrow"/>
        <family val="2"/>
      </rPr>
      <t>(1)</t>
    </r>
    <r>
      <rPr>
        <sz val="10"/>
        <color rgb="FF000000"/>
        <rFont val="Arial Narrow"/>
        <family val="2"/>
      </rPr>
      <t>La conversión de emisiones de CO</t>
    </r>
    <r>
      <rPr>
        <vertAlign val="subscript"/>
        <sz val="10"/>
        <color rgb="FF000000"/>
        <rFont val="Arial Narrow"/>
        <family val="2"/>
      </rPr>
      <t>2</t>
    </r>
    <r>
      <rPr>
        <sz val="10"/>
        <color rgb="FF000000"/>
        <rFont val="Arial Narrow"/>
        <family val="2"/>
      </rPr>
      <t>–C en emisiones de CO</t>
    </r>
    <r>
      <rPr>
        <vertAlign val="subscript"/>
        <sz val="10"/>
        <color rgb="FF000000"/>
        <rFont val="Arial Narrow"/>
        <family val="2"/>
      </rPr>
      <t>2</t>
    </r>
    <r>
      <rPr>
        <sz val="10"/>
        <color rgb="FF000000"/>
        <rFont val="Arial Narrow"/>
        <family val="2"/>
      </rPr>
      <t xml:space="preserve"> se realiza aplicando la siguiente ecuación: CO</t>
    </r>
    <r>
      <rPr>
        <vertAlign val="subscript"/>
        <sz val="10"/>
        <color rgb="FF000000"/>
        <rFont val="Arial Narrow"/>
        <family val="2"/>
      </rPr>
      <t>2</t>
    </r>
    <r>
      <rPr>
        <sz val="10"/>
        <color rgb="FF000000"/>
        <rFont val="Arial Narrow"/>
        <family val="2"/>
      </rPr>
      <t xml:space="preserve"> = CO</t>
    </r>
    <r>
      <rPr>
        <vertAlign val="subscript"/>
        <sz val="10"/>
        <color rgb="FF000000"/>
        <rFont val="Arial Narrow"/>
        <family val="2"/>
      </rPr>
      <t>2</t>
    </r>
    <r>
      <rPr>
        <sz val="10"/>
        <color rgb="FF000000"/>
        <rFont val="Arial Narrow"/>
        <family val="2"/>
      </rPr>
      <t>–C * 44/12</t>
    </r>
  </si>
  <si>
    <r>
      <rPr>
        <vertAlign val="superscript"/>
        <sz val="10"/>
        <color theme="1"/>
        <rFont val="Arial Narrow"/>
        <family val="2"/>
      </rPr>
      <t>(1)</t>
    </r>
    <r>
      <rPr>
        <sz val="10"/>
        <color theme="1"/>
        <rFont val="Arial Narrow"/>
        <family val="2"/>
      </rPr>
      <t>Emisiones indirectas de N</t>
    </r>
    <r>
      <rPr>
        <vertAlign val="subscript"/>
        <sz val="10"/>
        <color theme="1"/>
        <rFont val="Arial Narrow"/>
        <family val="2"/>
      </rPr>
      <t>2</t>
    </r>
    <r>
      <rPr>
        <sz val="10"/>
        <color theme="1"/>
        <rFont val="Arial Narrow"/>
        <family val="2"/>
      </rPr>
      <t>O debido a la lixiviación y escorrentía de nitrógeno: se producen debido a la lixiviación y el escurrimiento desde la tierra de otras formas de nitrógeno (principalmente NO</t>
    </r>
    <r>
      <rPr>
        <vertAlign val="subscript"/>
        <sz val="10"/>
        <color theme="1"/>
        <rFont val="Arial Narrow"/>
        <family val="2"/>
      </rPr>
      <t>3</t>
    </r>
    <r>
      <rPr>
        <vertAlign val="superscript"/>
        <sz val="10"/>
        <color theme="1"/>
        <rFont val="Arial Narrow"/>
        <family val="2"/>
      </rPr>
      <t>-</t>
    </r>
    <r>
      <rPr>
        <sz val="10"/>
        <color theme="1"/>
        <rFont val="Arial Narrow"/>
        <family val="2"/>
      </rPr>
      <t>). La fracción del nitrógeno que se pierde por lixiviación y escorrentía posteriormente se volatiliza a la atmósfera como N</t>
    </r>
    <r>
      <rPr>
        <vertAlign val="subscript"/>
        <sz val="10"/>
        <color theme="1"/>
        <rFont val="Arial Narrow"/>
        <family val="2"/>
      </rPr>
      <t>2</t>
    </r>
    <r>
      <rPr>
        <sz val="10"/>
        <color theme="1"/>
        <rFont val="Arial Narrow"/>
        <family val="2"/>
      </rPr>
      <t>O. En esta heramienta, dicha categoría incluye el nitrógeno procedente de agregados de fertilizantes sintéticos y orgánicos y de los residuos agrícolas.</t>
    </r>
  </si>
  <si>
    <r>
      <rPr>
        <vertAlign val="superscript"/>
        <sz val="10"/>
        <rFont val="Arial Narrow"/>
        <family val="2"/>
      </rPr>
      <t>(2)</t>
    </r>
    <r>
      <rPr>
        <sz val="10"/>
        <rFont val="Arial Narrow"/>
        <family val="2"/>
      </rPr>
      <t>Si el combustible empleado no es uno de los disponibles en el desplegable y ha indicado la opción “</t>
    </r>
    <r>
      <rPr>
        <i/>
        <sz val="10"/>
        <rFont val="Arial Narrow"/>
        <family val="2"/>
      </rPr>
      <t>Otro (ud)</t>
    </r>
    <r>
      <rPr>
        <sz val="10"/>
        <rFont val="Arial Narrow"/>
        <family val="2"/>
      </rPr>
      <t xml:space="preserve">”, deberá introducir en estas columnas los factores de emisión teniendo en cuenta que las unidades en que se expresen deben ser coherentes con las unidades en las que se cuantifique la cantidad de combustible consumido. Además, deberá indicar en la pestaña </t>
    </r>
    <r>
      <rPr>
        <i/>
        <sz val="10"/>
        <rFont val="Arial Narrow"/>
        <family val="2"/>
      </rPr>
      <t xml:space="preserve">2. Hoja de trabajo. Consumos </t>
    </r>
    <r>
      <rPr>
        <sz val="10"/>
        <rFont val="Arial Narrow"/>
        <family val="2"/>
      </rPr>
      <t>el nombre del combustible, la fuente de donde se extraen sus factores de emisión, así como sus valores y unidades en las que se expresan.</t>
    </r>
  </si>
  <si>
    <r>
      <rPr>
        <vertAlign val="superscript"/>
        <sz val="10"/>
        <rFont val="Arial Narrow"/>
        <family val="2"/>
      </rPr>
      <t>(2)</t>
    </r>
    <r>
      <rPr>
        <sz val="10"/>
        <rFont val="Arial Narrow"/>
        <family val="2"/>
      </rPr>
      <t>Si el tipo de maquinaria o apero utilizado no se corresponde con ninguno de los incluidos en el desplegable y ha indicado la opción "Otros", deberá introducir en esta columna su consumo. Debe tener en cuenta que las unidades en que se exprese el consumo han de ser coherentes con las unidades en las que se expresen los factores de emisión.</t>
    </r>
  </si>
  <si>
    <r>
      <rPr>
        <vertAlign val="superscript"/>
        <sz val="10"/>
        <color theme="1"/>
        <rFont val="Arial Narrow"/>
        <family val="2"/>
      </rPr>
      <t>(3)</t>
    </r>
    <r>
      <rPr>
        <sz val="10"/>
        <color theme="1"/>
        <rFont val="Arial Narrow"/>
        <family val="2"/>
      </rPr>
      <t>Si el tipo de apero empleado no es uno de los disponibles en el desplegable y ha indicado la opción “</t>
    </r>
    <r>
      <rPr>
        <i/>
        <sz val="10"/>
        <color theme="1"/>
        <rFont val="Arial Narrow"/>
        <family val="2"/>
      </rPr>
      <t>Otros</t>
    </r>
    <r>
      <rPr>
        <sz val="10"/>
        <color theme="1"/>
        <rFont val="Arial Narrow"/>
        <family val="2"/>
      </rPr>
      <t xml:space="preserve">”, deberá introducir en estas columnas los factores de emisión. Debe tener cuenta que las unidades en que se expresen los factores deben ser coherentes con las unidades en las que se cuantifique el consumo y la cantidad de combustible. Además, deberá indicar en la pestaña </t>
    </r>
    <r>
      <rPr>
        <i/>
        <sz val="10"/>
        <color theme="1"/>
        <rFont val="Arial Narrow"/>
        <family val="2"/>
      </rPr>
      <t xml:space="preserve">2. Hoja de trabajo. Consumos </t>
    </r>
    <r>
      <rPr>
        <sz val="10"/>
        <color theme="1"/>
        <rFont val="Arial Narrow"/>
        <family val="2"/>
      </rPr>
      <t>el nombre del combustible, la fuente de donde se extraen sus factores de emisión, así como sus valores y unidades en las que se expresan.</t>
    </r>
  </si>
  <si>
    <r>
      <t>(1)</t>
    </r>
    <r>
      <rPr>
        <sz val="10"/>
        <rFont val="Arial Narrow"/>
        <family val="2"/>
      </rPr>
      <t xml:space="preserve">Capacidad de trabajo: se distingue </t>
    </r>
    <r>
      <rPr>
        <i/>
        <sz val="10"/>
        <rFont val="Arial Narrow"/>
        <family val="2"/>
      </rPr>
      <t>“Media”</t>
    </r>
    <r>
      <rPr>
        <sz val="10"/>
        <rFont val="Arial Narrow"/>
        <family val="2"/>
      </rPr>
      <t xml:space="preserve"> y </t>
    </r>
    <r>
      <rPr>
        <i/>
        <sz val="10"/>
        <rFont val="Arial Narrow"/>
        <family val="2"/>
      </rPr>
      <t>“Elevada”</t>
    </r>
    <r>
      <rPr>
        <sz val="10"/>
        <rFont val="Arial Narrow"/>
        <family val="2"/>
      </rPr>
      <t xml:space="preserve"> según lo indicado en las columnas “Observaciones” de la tabla “B.2.3 Trabajos de recolección” de la pestaña </t>
    </r>
    <r>
      <rPr>
        <i/>
        <sz val="10"/>
        <rFont val="Arial Narrow"/>
        <family val="2"/>
      </rPr>
      <t xml:space="preserve">12. Factores de emisión </t>
    </r>
    <r>
      <rPr>
        <sz val="10"/>
        <rFont val="Arial Narrow"/>
        <family val="2"/>
      </rPr>
      <t>(apartado 4. Vehículos y maquinaria, B. Funcionamiento de maquinaria)</t>
    </r>
    <r>
      <rPr>
        <i/>
        <sz val="10"/>
        <rFont val="Arial Narrow"/>
        <family val="2"/>
      </rPr>
      <t>.</t>
    </r>
    <r>
      <rPr>
        <vertAlign val="superscript"/>
        <sz val="10"/>
        <rFont val="Arial Narrow"/>
        <family val="2"/>
      </rPr>
      <t xml:space="preserve">
</t>
    </r>
  </si>
  <si>
    <r>
      <rPr>
        <vertAlign val="superscript"/>
        <sz val="10"/>
        <color theme="1"/>
        <rFont val="Arial Narrow"/>
        <family val="2"/>
      </rPr>
      <t>(3)</t>
    </r>
    <r>
      <rPr>
        <sz val="10"/>
        <color theme="1"/>
        <rFont val="Arial Narrow"/>
        <family val="2"/>
      </rPr>
      <t xml:space="preserve">Si el tipo de apero empleado no es uno de los disponibles en el desplegable y ha indicado la opción “Otros”, deberá introducir en estas columnas los factores de emisión. Debe tener cuenta que las unidades en que se expresen los factores han de ser coherentes con las unidades en las que se cuantifique el consumo y la cantidad de combustible. Además, deberá indicar en la pestaña </t>
    </r>
    <r>
      <rPr>
        <i/>
        <sz val="10"/>
        <color theme="1"/>
        <rFont val="Arial Narrow"/>
        <family val="2"/>
      </rPr>
      <t xml:space="preserve">2. Hoja de trabajo. Consumos </t>
    </r>
    <r>
      <rPr>
        <sz val="10"/>
        <color theme="1"/>
        <rFont val="Arial Narrow"/>
        <family val="2"/>
      </rPr>
      <t>el nombre del combustible, la fuente de donde se extraen sus factores de emisión, así como sus valores y unidades en las que se expresan.</t>
    </r>
  </si>
  <si>
    <r>
      <rPr>
        <vertAlign val="superscript"/>
        <sz val="10"/>
        <rFont val="Arial Narrow"/>
        <family val="2"/>
      </rPr>
      <t>(1)</t>
    </r>
    <r>
      <rPr>
        <sz val="10"/>
        <rFont val="Arial Narrow"/>
        <family val="2"/>
      </rPr>
      <t>En caso de considerar otros gases no incluidos en el listado, puede consultar su PCA en el capítulo 8 del Quinto Informe de Evaluación del IPCC (</t>
    </r>
    <r>
      <rPr>
        <u/>
        <sz val="10"/>
        <color rgb="FF0000FF"/>
        <rFont val="Arial Narrow"/>
        <family val="2"/>
      </rPr>
      <t>https://www.ipcc.ch/site/assets/uploads/2018/02/WG1AR5_Chapter08_FINAL.pdf</t>
    </r>
    <r>
      <rPr>
        <sz val="10"/>
        <rFont val="Arial Narrow"/>
        <family val="2"/>
      </rPr>
      <t xml:space="preserve">)
Además, deberá indicar en la pestaña </t>
    </r>
    <r>
      <rPr>
        <i/>
        <sz val="10"/>
        <rFont val="Arial Narrow"/>
        <family val="2"/>
      </rPr>
      <t>2. Hoja de trabajo. Consumos</t>
    </r>
    <r>
      <rPr>
        <sz val="10"/>
        <rFont val="Arial Narrow"/>
        <family val="2"/>
      </rPr>
      <t xml:space="preserve"> el nombre de la mezcla y de cada uno de sus componentes así como la proporción en que aparecen en la mezcla, sus PCA y la fuente de información.</t>
    </r>
  </si>
  <si>
    <r>
      <rPr>
        <vertAlign val="superscript"/>
        <sz val="10"/>
        <rFont val="Arial Narrow"/>
        <family val="2"/>
      </rPr>
      <t>(2)</t>
    </r>
    <r>
      <rPr>
        <sz val="10"/>
        <rFont val="Arial Narrow"/>
        <family val="2"/>
      </rPr>
      <t>Cantidad expresada en kg de gas recargado en caso de “fuga” o consumido en caso de “uso”.</t>
    </r>
  </si>
  <si>
    <r>
      <t>Se incluyen emisiones de CH</t>
    </r>
    <r>
      <rPr>
        <vertAlign val="subscript"/>
        <sz val="11"/>
        <rFont val="Arial Narrow"/>
        <family val="2"/>
      </rPr>
      <t>4</t>
    </r>
    <r>
      <rPr>
        <sz val="11"/>
        <rFont val="Arial Narrow"/>
        <family val="2"/>
      </rPr>
      <t xml:space="preserve"> y N</t>
    </r>
    <r>
      <rPr>
        <vertAlign val="subscript"/>
        <sz val="11"/>
        <rFont val="Arial Narrow"/>
        <family val="2"/>
      </rPr>
      <t>2</t>
    </r>
    <r>
      <rPr>
        <sz val="11"/>
        <rFont val="Arial Narrow"/>
        <family val="2"/>
      </rPr>
      <t>O.
Se revisan y actualizan las fuentes de algunos de los factores de emisión de CO</t>
    </r>
    <r>
      <rPr>
        <vertAlign val="subscript"/>
        <sz val="11"/>
        <rFont val="Arial Narrow"/>
        <family val="2"/>
      </rPr>
      <t>2</t>
    </r>
    <r>
      <rPr>
        <sz val="11"/>
        <rFont val="Arial Narrow"/>
        <family val="2"/>
      </rPr>
      <t>, CH</t>
    </r>
    <r>
      <rPr>
        <vertAlign val="subscript"/>
        <sz val="11"/>
        <rFont val="Arial Narrow"/>
        <family val="2"/>
      </rPr>
      <t>4</t>
    </r>
    <r>
      <rPr>
        <sz val="11"/>
        <rFont val="Arial Narrow"/>
        <family val="2"/>
      </rPr>
      <t xml:space="preserve"> y N</t>
    </r>
    <r>
      <rPr>
        <vertAlign val="subscript"/>
        <sz val="11"/>
        <rFont val="Arial Narrow"/>
        <family val="2"/>
      </rPr>
      <t>2</t>
    </r>
    <r>
      <rPr>
        <sz val="11"/>
        <rFont val="Arial Narrow"/>
        <family val="2"/>
      </rPr>
      <t>O consideradas anteriormente.
Se modifica el desglose de actividades emisoras consideradas.
Se modifican y actualizan algunos factores de emisión y parámetros de cálculo de las emisiones de los cultivos y se añade la categoría F. Aplicación de otros fertilizantes con carbono – Emisiones de CO</t>
    </r>
    <r>
      <rPr>
        <vertAlign val="subscript"/>
        <sz val="11"/>
        <rFont val="Arial Narrow"/>
        <family val="2"/>
      </rPr>
      <t>2.</t>
    </r>
    <r>
      <rPr>
        <sz val="11"/>
        <rFont val="Arial Narrow"/>
        <family val="2"/>
      </rPr>
      <t xml:space="preserve">
Pestaña “</t>
    </r>
    <r>
      <rPr>
        <b/>
        <sz val="11"/>
        <rFont val="Arial Narrow"/>
        <family val="2"/>
      </rPr>
      <t>Información adicional</t>
    </r>
    <r>
      <rPr>
        <sz val="11"/>
        <rFont val="Arial Narrow"/>
        <family val="2"/>
      </rPr>
      <t>”: se suprime la posibilidad de estimar las absorciones de carbono por prácticas de conservación de suelos.
Pestaña "</t>
    </r>
    <r>
      <rPr>
        <b/>
        <sz val="11"/>
        <rFont val="Arial Narrow"/>
        <family val="2"/>
      </rPr>
      <t>Vehículos y maquinaria"</t>
    </r>
    <r>
      <rPr>
        <sz val="11"/>
        <rFont val="Arial Narrow"/>
        <family val="2"/>
      </rPr>
      <t>: se modifica la metodología de estimación del consumo de combustible en labores agrícolas (opción B.2).</t>
    </r>
  </si>
  <si>
    <r>
      <rPr>
        <vertAlign val="superscript"/>
        <sz val="10"/>
        <rFont val="Arial Narrow"/>
        <family val="2"/>
      </rPr>
      <t xml:space="preserve">(1) </t>
    </r>
    <r>
      <rPr>
        <sz val="10"/>
        <rFont val="Arial Narrow"/>
        <family val="2"/>
      </rPr>
      <t>Las emisiones de los vehículos eléctricos se engloban en emisiones indirectas debidas al consumo de electricidad.</t>
    </r>
  </si>
  <si>
    <r>
      <rPr>
        <vertAlign val="superscript"/>
        <sz val="10"/>
        <rFont val="Arial Narrow"/>
        <family val="2"/>
      </rPr>
      <t xml:space="preserve">(2) </t>
    </r>
    <r>
      <rPr>
        <sz val="10"/>
        <rFont val="Arial Narrow"/>
        <family val="2"/>
      </rPr>
      <t>Para años anteriores a 2021 las emisiones debidas al consumo eléctrico solo tienen en cuenta el CO</t>
    </r>
    <r>
      <rPr>
        <vertAlign val="subscript"/>
        <sz val="10"/>
        <rFont val="Arial Narrow"/>
        <family val="2"/>
      </rPr>
      <t>2</t>
    </r>
    <r>
      <rPr>
        <sz val="10"/>
        <rFont val="Arial Narrow"/>
        <family val="2"/>
      </rPr>
      <t xml:space="preserve"> y no otros GEI.</t>
    </r>
  </si>
  <si>
    <r>
      <t xml:space="preserve">La proporción de nitrógeno se aplica en función del año de cálculo y la provincia seleccionados en la pestaña </t>
    </r>
    <r>
      <rPr>
        <i/>
        <sz val="11"/>
        <color theme="1"/>
        <rFont val="Arial Narrow"/>
        <family val="2"/>
      </rPr>
      <t xml:space="preserve">1. Datos generales organización </t>
    </r>
    <r>
      <rPr>
        <sz val="11"/>
        <color theme="1"/>
        <rFont val="Arial Narrow"/>
        <family val="2"/>
      </rPr>
      <t>y el tipo de estiércol/purín y especie ganadera de procedencia escogidos en la pestaña 3</t>
    </r>
    <r>
      <rPr>
        <i/>
        <sz val="11"/>
        <color theme="1"/>
        <rFont val="Arial Narrow"/>
        <family val="2"/>
      </rPr>
      <t>. Datos de cultivos</t>
    </r>
    <r>
      <rPr>
        <sz val="11"/>
        <color theme="1"/>
        <rFont val="Arial Narrow"/>
        <family val="2"/>
      </rPr>
      <t>. Las proporciones medias de humedad de los estiércoles/purienes se reflejan a continuación:</t>
    </r>
  </si>
  <si>
    <r>
      <t xml:space="preserve">La fracción de lixiviación se aplica en función del año de cálculo y la provincia seleccionados en la pestaña </t>
    </r>
    <r>
      <rPr>
        <i/>
        <sz val="11"/>
        <color rgb="FF000000"/>
        <rFont val="Arial Narrow"/>
        <family val="2"/>
      </rPr>
      <t>1. Datos generales organización</t>
    </r>
    <r>
      <rPr>
        <sz val="11"/>
        <color rgb="FF000000"/>
        <rFont val="Arial Narrow"/>
        <family val="2"/>
      </rPr>
      <t>.</t>
    </r>
  </si>
  <si>
    <r>
      <rPr>
        <sz val="11"/>
        <rFont val="Arial Narrow"/>
        <family val="2"/>
      </rPr>
      <t xml:space="preserve">Fuente: apartado 6.1 Resultados finales del estudio </t>
    </r>
    <r>
      <rPr>
        <i/>
        <u/>
        <sz val="11"/>
        <color indexed="12"/>
        <rFont val="Arial Narrow"/>
        <family val="2"/>
      </rPr>
      <t>"Consumos energéticos en las operaciones agrícolas en España" del IDAE</t>
    </r>
  </si>
  <si>
    <t>V20</t>
  </si>
  <si>
    <t>Corrección de la contribución del uso de lubricantes en el factor de emisión de las gasolinas para transporte por carretera.</t>
  </si>
  <si>
    <r>
      <t>Gas natural (kWh</t>
    </r>
    <r>
      <rPr>
        <vertAlign val="subscript"/>
        <sz val="10"/>
        <rFont val="Arial Narrow"/>
        <family val="2"/>
      </rPr>
      <t>PCS</t>
    </r>
    <r>
      <rPr>
        <sz val="10"/>
        <rFont val="Arial Narrow"/>
        <family val="2"/>
      </rPr>
      <t>)*</t>
    </r>
  </si>
  <si>
    <r>
      <t>* Factor de emisión del gas natural expresado en kgCO</t>
    </r>
    <r>
      <rPr>
        <vertAlign val="subscript"/>
        <sz val="10"/>
        <rFont val="Arial Narrow"/>
        <family val="2"/>
      </rPr>
      <t>2</t>
    </r>
    <r>
      <rPr>
        <sz val="10"/>
        <rFont val="Arial Narrow"/>
        <family val="2"/>
      </rPr>
      <t>/kWh</t>
    </r>
    <r>
      <rPr>
        <vertAlign val="subscript"/>
        <sz val="10"/>
        <rFont val="Arial Narrow"/>
        <family val="2"/>
      </rPr>
      <t>PCS</t>
    </r>
    <r>
      <rPr>
        <sz val="10"/>
        <rFont val="Arial Narrow"/>
        <family val="2"/>
      </rPr>
      <t xml:space="preserve"> (Poder Calorífico Superior). Para el paso de PCS a PCI se utiliza el factor de conversión de 0,901.</t>
    </r>
  </si>
  <si>
    <t>V21</t>
  </si>
  <si>
    <r>
      <t xml:space="preserve">Residuo quemado
(kg m.s.) </t>
    </r>
    <r>
      <rPr>
        <b/>
        <vertAlign val="superscript"/>
        <sz val="10"/>
        <color rgb="FFFFFFFF"/>
        <rFont val="Arial Narrow"/>
        <family val="2"/>
      </rPr>
      <t>(1)</t>
    </r>
  </si>
  <si>
    <r>
      <t xml:space="preserve">Se modifica la fórmula de cálculo de emisiones debidas a los residuos depositados en campo para considerar por defecto una proporción de 100% de residuo en campo en caso de no cumplimentar los datos en el apartado </t>
    </r>
    <r>
      <rPr>
        <i/>
        <sz val="11"/>
        <rFont val="Arial Narrow"/>
        <family val="2"/>
      </rPr>
      <t>D. Residuos del cultivo: destino final</t>
    </r>
    <r>
      <rPr>
        <sz val="11"/>
        <rFont val="Arial Narrow"/>
        <family val="2"/>
      </rPr>
      <t xml:space="preserve"> de la pestaña </t>
    </r>
    <r>
      <rPr>
        <i/>
        <sz val="11"/>
        <rFont val="Arial Narrow"/>
        <family val="2"/>
      </rPr>
      <t>3. Datos cultivos</t>
    </r>
    <r>
      <rPr>
        <sz val="11"/>
        <rFont val="Arial Narrow"/>
        <family val="2"/>
      </rPr>
      <t>.</t>
    </r>
  </si>
  <si>
    <t>Cunícola</t>
  </si>
  <si>
    <t>VALENCIA/VALÉNCIA</t>
  </si>
  <si>
    <t>FERTILIZANTES INORGÁNICOS</t>
  </si>
  <si>
    <t>FERTILIZANTES ORGÁNICOS</t>
  </si>
  <si>
    <t>Resto cultivos</t>
  </si>
  <si>
    <t>UNIDAD: kg N2O-N/kg N</t>
  </si>
  <si>
    <t>Fuente: Datos específcos proporcionados por el Sistena Español de Inventario de Emisiones (SEI)</t>
  </si>
  <si>
    <t>Factores de emisión de N2O-N debidos a los aportes de N en cultivos agrícolas (excepto arrozales), desagregados según el tipo de aporte de N y el clima de la provincia en donde se aplican.</t>
  </si>
  <si>
    <t>Aportes de N mediante fertilización en arroz</t>
  </si>
  <si>
    <t>Lista_Otros_orgánicos</t>
  </si>
  <si>
    <r>
      <t>Fracciones provinciales de volatilización y deposición atmosférica para estiércoles y purines aplicados al campo. Unidad: kg NH</t>
    </r>
    <r>
      <rPr>
        <i/>
        <u/>
        <vertAlign val="subscript"/>
        <sz val="11"/>
        <color theme="1"/>
        <rFont val="Calibri"/>
        <family val="2"/>
        <scheme val="minor"/>
      </rPr>
      <t>3</t>
    </r>
    <r>
      <rPr>
        <i/>
        <u/>
        <sz val="11"/>
        <color theme="1"/>
        <rFont val="Calibri"/>
        <family val="2"/>
        <scheme val="minor"/>
      </rPr>
      <t>-N+Nox-N volatilizado /kg N aplicado)</t>
    </r>
  </si>
  <si>
    <r>
      <t>Fracciones provinciales de volatilización y deposición atmosférica para fertilizantes sintéticos. Unidad: kg NH</t>
    </r>
    <r>
      <rPr>
        <i/>
        <u/>
        <vertAlign val="subscript"/>
        <sz val="11"/>
        <color theme="1"/>
        <rFont val="Calibri"/>
        <family val="2"/>
        <scheme val="minor"/>
      </rPr>
      <t>3</t>
    </r>
    <r>
      <rPr>
        <i/>
        <u/>
        <sz val="11"/>
        <color theme="1"/>
        <rFont val="Calibri"/>
        <family val="2"/>
        <scheme val="minor"/>
      </rPr>
      <t>-N+Nox-N volatilizado /kg N aplicado</t>
    </r>
  </si>
  <si>
    <t>Fracciones de lixiviación provinciales. Unidad: kg N lixiviado/kg N aplicado</t>
  </si>
  <si>
    <t>Fracción de N fertilizantes orgánicos que se volatiliza como NH3 y NOx (FracGASM)*</t>
  </si>
  <si>
    <t xml:space="preserve">* Fracción de volatilización por defecto (igual para todos los años) aplicada en el caso de los aportes de nitrógeno de "compost, lodos y otros fertilizantes orgánicos". Esta fracción no se emplea cuando los aportes de nitrógeno provienen de estiércoles y purines. </t>
  </si>
  <si>
    <t>Fracciones de lixiviación y deposición atmosférica para la provincia y año de cálculo</t>
  </si>
  <si>
    <t>Fracción de lixiviación*</t>
  </si>
  <si>
    <t>* Valores específicos para la provincia y año proporcionados por el equipo del SEI</t>
  </si>
  <si>
    <r>
      <t>kg NH</t>
    </r>
    <r>
      <rPr>
        <vertAlign val="subscript"/>
        <sz val="11"/>
        <color theme="1"/>
        <rFont val="Calibri"/>
        <family val="2"/>
        <scheme val="minor"/>
      </rPr>
      <t>3</t>
    </r>
    <r>
      <rPr>
        <sz val="11"/>
        <color theme="1"/>
        <rFont val="Calibri"/>
        <family val="2"/>
        <scheme val="minor"/>
      </rPr>
      <t>-N+NO</t>
    </r>
    <r>
      <rPr>
        <vertAlign val="subscript"/>
        <sz val="11"/>
        <color theme="1"/>
        <rFont val="Calibri"/>
        <family val="2"/>
        <scheme val="minor"/>
      </rPr>
      <t>x</t>
    </r>
    <r>
      <rPr>
        <sz val="11"/>
        <color theme="1"/>
        <rFont val="Calibri"/>
        <family val="2"/>
        <scheme val="minor"/>
      </rPr>
      <t>-N volatilizado /kg N aplicado</t>
    </r>
  </si>
  <si>
    <t>Fracción de volatilización y deposición atmosférica de fertilizantes sintéticos*</t>
  </si>
  <si>
    <t>Fracción de volatilización y deposición atmosférica de estiércoles y purines*</t>
  </si>
  <si>
    <t>Fracción de volatilización y deposición atmosférica de "compost, lodos y otros orgánicos"**</t>
  </si>
  <si>
    <t>kg N lixiviado/kg N aplicado</t>
  </si>
  <si>
    <t>Fracción</t>
  </si>
  <si>
    <t>Tipo</t>
  </si>
  <si>
    <t xml:space="preserve"> kg N2O–N / (kg NH3-N y Nox-N)</t>
  </si>
  <si>
    <t>Fuente: Datos provinciales específicos proporcionados por el equipo del Sistema Español de Inventario de Emisiones (SEI)</t>
  </si>
  <si>
    <t>En el caso de Ceuta y Melilla, para cada año se emplea la fracción de lixiviación promedio para España del año anterior, que aparece en las tablas de reporte (CRF) "Table 3.D" del Sistema Español de Inventario de Emisiones (SEI).</t>
  </si>
  <si>
    <t>En el caso de Ceuta y Melilla, para cada año se emplea la fracción de volatilización promedio para España del año anterior, que aparece en las tablas de reporte (CRF) "Table 3.D" del Sistema Español de Inventario de Emisiones (SEI).</t>
  </si>
  <si>
    <r>
      <t xml:space="preserve">** Fracción por defecto de </t>
    </r>
    <r>
      <rPr>
        <i/>
        <sz val="10"/>
        <color theme="1"/>
        <rFont val="Calibri"/>
        <family val="2"/>
        <scheme val="minor"/>
      </rPr>
      <t>2019 Refinement to the 2006 IPCC Guidelines for National Greenhouse Gas Inventories</t>
    </r>
  </si>
  <si>
    <t xml:space="preserve"> - Fertilización en arroz: Tabla 11.1 Default emission factors to estimate direct N2O emissions from managed soils.</t>
  </si>
  <si>
    <t>2019 Refinement to the 2006 IPCC Guidelines for National Greenhouse Gas Inventories</t>
  </si>
  <si>
    <t>https://www.miteco.gob.es/es/calidad-y-evaluacion-ambiental/temas/sistema-espanol-de-inventario-sei-/default.aspx</t>
  </si>
  <si>
    <t xml:space="preserve"> - Lixiviación y escorrentía y deposición atmosférica: Tabla 5.6.7 Factores de emisión por defecto y fracciones de volatilización y lixiviación
(Guía IPCC 2006) del Inventario Nacional de Gases de Efecto Invernadero</t>
  </si>
  <si>
    <t>Los factores de emisión anteriores son iguales para todos los años</t>
  </si>
  <si>
    <t>Fuente: Inventario Nacional de Gases de Efecto Invernadero</t>
  </si>
  <si>
    <t>Datos específicos proporcionados por el equipo del Sistema Español de Inventario de Emisiones (SEI)</t>
  </si>
  <si>
    <t>Fuente: Table 11.3 Default emission, volatilisation and leaching factors for indirect soil N2O emissions.</t>
  </si>
  <si>
    <t xml:space="preserve"> - Tabla 5.6.7 Factores de emisión por defecto y fracciones de volatilización y lixiviación
(Guía IPCC 2006) del Inventario Nacional de Gases de Efecto Invernadero</t>
  </si>
  <si>
    <t xml:space="preserve"> - Para cada año se emplean los datos del año anterior que aparecen en las tablas de reporte (CRF) "Table 3.C" del Sistema Español de Inventario de Emisiones.</t>
  </si>
  <si>
    <t>Fuente: Inventario Nacional de Gases de Efecto Invernadero. Apartado 5.8.2 Aplicación de urea (3H).</t>
  </si>
  <si>
    <t>Fuente: Inventario Nacional de Gases de Efecto Invernadero. Apartado 5.8.1 Aplicación de enmiendas calizas (3G).</t>
  </si>
  <si>
    <t xml:space="preserve">Fuente: Apartado 5.8.3. Aplicación de otros fertilizantes con carbono (3I) del Inventario Nacional de Gases de Efecto Invernadero. </t>
  </si>
  <si>
    <t>Fuente: Inventario Nacional de Gases de Efecto Invernadero. Apartados 5.7 Quema en campo de residuos agrícolas (3F) y 7.6.1 Incineración y quema al aire libre de residuos (5C).</t>
  </si>
  <si>
    <t>Comprobación con cálculos</t>
  </si>
  <si>
    <t>Biomasa astillas (kg)**</t>
  </si>
  <si>
    <t>Biomasa serrines virutas (kg)**</t>
  </si>
  <si>
    <t>Biomasa cáscara f. secos (kg)**</t>
  </si>
  <si>
    <t>Biomasa hueso aceituna (kg)**</t>
  </si>
  <si>
    <t>Carbón vegetal (kg)**</t>
  </si>
  <si>
    <r>
      <t xml:space="preserve">Categoría de vehículo </t>
    </r>
    <r>
      <rPr>
        <b/>
        <vertAlign val="superscript"/>
        <sz val="10"/>
        <color rgb="FFFFFFFF"/>
        <rFont val="Arial Narrow"/>
        <family val="2"/>
      </rPr>
      <t>(1)</t>
    </r>
  </si>
  <si>
    <r>
      <t>Tipo de Combustible</t>
    </r>
    <r>
      <rPr>
        <b/>
        <vertAlign val="superscript"/>
        <sz val="10"/>
        <color rgb="FFFFFFFF"/>
        <rFont val="Arial Narrow"/>
        <family val="2"/>
      </rPr>
      <t xml:space="preserve"> (2)</t>
    </r>
  </si>
  <si>
    <t>Distancia recorrida (km)</t>
  </si>
  <si>
    <r>
      <t xml:space="preserve">Otros </t>
    </r>
    <r>
      <rPr>
        <b/>
        <vertAlign val="superscript"/>
        <sz val="10"/>
        <color indexed="9"/>
        <rFont val="Arial Narrow"/>
        <family val="2"/>
      </rPr>
      <t>(3)</t>
    </r>
  </si>
  <si>
    <r>
      <rPr>
        <b/>
        <sz val="10"/>
        <color indexed="9"/>
        <rFont val="Arial Narrow"/>
        <family val="2"/>
      </rPr>
      <t xml:space="preserve">Emisiones 
totales </t>
    </r>
    <r>
      <rPr>
        <b/>
        <sz val="9"/>
        <color indexed="9"/>
        <rFont val="Arial Narrow"/>
        <family val="2"/>
      </rPr>
      <t>A.2
kg CO</t>
    </r>
    <r>
      <rPr>
        <b/>
        <vertAlign val="subscript"/>
        <sz val="9"/>
        <color indexed="9"/>
        <rFont val="Arial Narrow"/>
        <family val="2"/>
      </rPr>
      <t>2</t>
    </r>
    <r>
      <rPr>
        <b/>
        <sz val="9"/>
        <color indexed="9"/>
        <rFont val="Arial Narrow"/>
        <family val="2"/>
      </rPr>
      <t>e</t>
    </r>
  </si>
  <si>
    <t>Emisiones parciales A.2</t>
  </si>
  <si>
    <t>Las emisiones causadas por el uso de vehículos no incluidos en los límites de la organización no deberán considerarse en este apartado ya que serían emisiones indirectas o de alcance 3 (viajes in itinere de los empleados, viajes de negocio en medios que no son propios, etc.).</t>
  </si>
  <si>
    <t>Los datos necesarios son: categoría de vehículo, tipo genérico de combustible y distancia recorrida expresada en km.</t>
  </si>
  <si>
    <r>
      <rPr>
        <vertAlign val="superscript"/>
        <sz val="10"/>
        <rFont val="Arial Narrow"/>
        <family val="2"/>
      </rPr>
      <t>(2)</t>
    </r>
    <r>
      <rPr>
        <sz val="10"/>
        <rFont val="Arial Narrow"/>
        <family val="2"/>
      </rPr>
      <t xml:space="preserve"> En este caso se consideran tipos de combustible genéricos cuya composición no incluye la parte de biocombustible que se estima que contienen cada año en España (el factor se corresponde únicamente con la parte fósil).</t>
    </r>
  </si>
  <si>
    <r>
      <rPr>
        <vertAlign val="superscript"/>
        <sz val="10"/>
        <color indexed="8"/>
        <rFont val="Arial Narrow"/>
        <family val="2"/>
      </rPr>
      <t>(3)</t>
    </r>
    <r>
      <rPr>
        <sz val="10"/>
        <color indexed="8"/>
        <rFont val="Arial Narrow"/>
        <family val="2"/>
      </rPr>
      <t xml:space="preserve"> Si el combustible empleado no es uno de los disponibles en el desplegable y ha indicado la opción “Otro (ud)”, deberá introducir en estas columnas los factores de emisión teniendo en cuenta que las unidades en que se expresen deben ser coherentes con las unidades en las que se cuantifique el dato de actividad (kilómetros recorridos). Además, deberá indicar en la pestaña 2. Hoja de trabajo. Consumos el nombre del combustible, la fuente de donde se extraen sus factores de emisión, así como sus valores y unidades en las que se expresan.     </t>
    </r>
  </si>
  <si>
    <t>Gasolina (km)</t>
  </si>
  <si>
    <t>Gasóleo (km)</t>
  </si>
  <si>
    <t>CNG (km)</t>
  </si>
  <si>
    <t>LPG (km)</t>
  </si>
  <si>
    <t>CO2 (kg/km)</t>
  </si>
  <si>
    <t>CH4 (g/km)</t>
  </si>
  <si>
    <t>N2O (g/km)</t>
  </si>
  <si>
    <t>Gasóleo (km)Turismos (M1)</t>
  </si>
  <si>
    <t>Gasolina (km)Turismos (M1)</t>
  </si>
  <si>
    <t>LPG (km)Turismos (M1)</t>
  </si>
  <si>
    <t>CNG (km)Turismos (M1)</t>
  </si>
  <si>
    <t>Gasóleo (km)Furgonetas y furgones (N1)</t>
  </si>
  <si>
    <t>Gasolina (km)Furgonetas y furgones (N1)</t>
  </si>
  <si>
    <t>Gasóleo (km)Camiones y autobuses (N2, N3, M2, M3)</t>
  </si>
  <si>
    <t>Gasolina (km)Camiones y autobuses (N2, N3, M2, M3)</t>
  </si>
  <si>
    <t>CNG (km)Camiones y autobuses (N2, N3, M2, M3)</t>
  </si>
  <si>
    <t>Gasolina (km)Ciclomotores y motocicletas (L)</t>
  </si>
  <si>
    <t>(a partir de V27 se dan FE por km en lugar de derivar al IDAE)</t>
  </si>
  <si>
    <r>
      <t>kg CO</t>
    </r>
    <r>
      <rPr>
        <b/>
        <vertAlign val="subscript"/>
        <sz val="10"/>
        <rFont val="Calibri"/>
        <family val="2"/>
        <scheme val="minor"/>
      </rPr>
      <t>2</t>
    </r>
  </si>
  <si>
    <r>
      <t>g CH</t>
    </r>
    <r>
      <rPr>
        <b/>
        <vertAlign val="subscript"/>
        <sz val="10"/>
        <rFont val="Calibri"/>
        <family val="2"/>
        <scheme val="minor"/>
      </rPr>
      <t>4</t>
    </r>
  </si>
  <si>
    <r>
      <t>g N</t>
    </r>
    <r>
      <rPr>
        <b/>
        <vertAlign val="subscript"/>
        <sz val="10"/>
        <rFont val="Calibri"/>
        <family val="2"/>
        <scheme val="minor"/>
      </rPr>
      <t>2</t>
    </r>
    <r>
      <rPr>
        <b/>
        <sz val="10"/>
        <rFont val="Calibri"/>
        <family val="2"/>
        <scheme val="minor"/>
      </rPr>
      <t>O</t>
    </r>
  </si>
  <si>
    <r>
      <t>kg CO</t>
    </r>
    <r>
      <rPr>
        <b/>
        <vertAlign val="subscript"/>
        <sz val="10"/>
        <rFont val="Calibri"/>
        <family val="2"/>
        <scheme val="minor"/>
      </rPr>
      <t>2</t>
    </r>
    <r>
      <rPr>
        <b/>
        <sz val="10"/>
        <rFont val="Calibri"/>
        <family val="2"/>
        <scheme val="minor"/>
      </rPr>
      <t>e</t>
    </r>
  </si>
  <si>
    <t>Comb_VehA2_1_2007</t>
  </si>
  <si>
    <r>
      <t>** La utilización de la biomasa (madera, pellets, biogás, etc.) como combustible se considera neutra en emisiones de CO</t>
    </r>
    <r>
      <rPr>
        <vertAlign val="subscript"/>
        <sz val="10"/>
        <rFont val="Arial Narrow"/>
        <family val="2"/>
      </rPr>
      <t>2</t>
    </r>
    <r>
      <rPr>
        <sz val="10"/>
        <rFont val="Arial Narrow"/>
        <family val="2"/>
      </rPr>
      <t xml:space="preserve"> al ser de origen biogénico pero sí producirá emisiones de CH</t>
    </r>
    <r>
      <rPr>
        <vertAlign val="subscript"/>
        <sz val="10"/>
        <rFont val="Arial Narrow"/>
        <family val="2"/>
      </rPr>
      <t>4</t>
    </r>
    <r>
      <rPr>
        <sz val="10"/>
        <rFont val="Arial Narrow"/>
        <family val="2"/>
      </rPr>
      <t xml:space="preserve"> y N</t>
    </r>
    <r>
      <rPr>
        <vertAlign val="subscript"/>
        <sz val="10"/>
        <rFont val="Arial Narrow"/>
        <family val="2"/>
      </rPr>
      <t>2</t>
    </r>
    <r>
      <rPr>
        <sz val="10"/>
        <rFont val="Arial Narrow"/>
        <family val="2"/>
      </rPr>
      <t>O.</t>
    </r>
  </si>
  <si>
    <r>
      <t xml:space="preserve">–  </t>
    </r>
    <r>
      <rPr>
        <i/>
        <sz val="10"/>
        <rFont val="Arial Narrow"/>
        <family val="2"/>
      </rPr>
      <t>Maquinaria móvil industrial</t>
    </r>
    <r>
      <rPr>
        <sz val="10"/>
        <rFont val="Arial Narrow"/>
        <family val="2"/>
      </rPr>
      <t xml:space="preserve">: Actividad que contempla el parque de maquinaria móvil que opera en espacios abiertos, esencialmente en las ramas de la minería, construcción, obras públicas e industria: extendedoras asfálticas, compactadoras, carros de perforación, excavadoras, motoniveladoras, explanadoras, tractores oruga, retrocargadoras, zanjadoras, fresadoras, etc. (SNAP 08.08.). Otros ejemplos de maquinaria móvil que pueden incluirse en esta categoría son las carretillas elevadoras y los grupos electrógenos.
  </t>
    </r>
  </si>
  <si>
    <t>No consideramos parte bio ni lubricantes porque el NIR no lo hace</t>
  </si>
  <si>
    <t>(En la edición con FE de 2021 estaban mal las unidades de gasolina para aviación y queroseno, se indicada que eran kgCO2/l y se estaban dando kgCO2/kg)</t>
  </si>
  <si>
    <r>
      <rPr>
        <vertAlign val="superscript"/>
        <sz val="10"/>
        <rFont val="Arial Narrow"/>
        <family val="2"/>
      </rPr>
      <t xml:space="preserve">(1) </t>
    </r>
    <r>
      <rPr>
        <sz val="10"/>
        <rFont val="Arial Narrow"/>
        <family val="2"/>
      </rPr>
      <t>Si el combustible empleado no es uno de los disponibles en el desplegable y ha indicado la opción “Otro (ud)”, deberá introducir en estas columnas los factores de emisión teniendo en cuenta que las unidades en que se expresen deben ser coherentes con las unidades en las que se cuantifique la cantidad de combustible consumido. Además, deberá indicar en la pestaña 2. Hoja de trabajo. Consumos el nombre del combustible, la fuente de donde se extraen sus factores de emisión, así como sus valores y unidades en las que se expresan.</t>
    </r>
  </si>
  <si>
    <t>Comercializadoras2022</t>
  </si>
  <si>
    <t>Mix 2022</t>
  </si>
  <si>
    <t>AED ENERGIA ELECTRICA, S.L.</t>
  </si>
  <si>
    <t>AMPERIOS ENERGY TRADE, S.L.</t>
  </si>
  <si>
    <t>ASTRALCAD ENERGIA, S.L.</t>
  </si>
  <si>
    <t>BARTER SHARING, S.L.</t>
  </si>
  <si>
    <t>BLUBAT PULSAR, S.L.</t>
  </si>
  <si>
    <t>BP GAS &amp; POWER IBERIA, S.A.U.</t>
  </si>
  <si>
    <t>CLEARVIEW ENERGY S.L.</t>
  </si>
  <si>
    <t>COMERCIALIZADORA ADI ESPAÑA, S.L.</t>
  </si>
  <si>
    <t>ELECTRACOMERCIAL CENTELLES, S.L.UNIPERSONAL</t>
  </si>
  <si>
    <t>ENERGÉTICA DEL ESTE SL</t>
  </si>
  <si>
    <t>ENERPLUS ENERGIA, S.A.</t>
  </si>
  <si>
    <t>ENI PLENITUDE IBERIA, S.L.</t>
  </si>
  <si>
    <t>GABA COMERCIALIZADORA DE ELECTRICIDAD, S.L.U.</t>
  </si>
  <si>
    <t>GLOBAL BIOSFERA PROTEC S.L</t>
  </si>
  <si>
    <t>IBERDROLA ENERGÍA ESPAÑA, S.A.U</t>
  </si>
  <si>
    <t>INER EUSKADI, S.L.</t>
  </si>
  <si>
    <t>MET ENERGIA ESPAÑA, S.A</t>
  </si>
  <si>
    <t>NATURGY CLIENTES, S.A.U.</t>
  </si>
  <si>
    <t>NEOELECTRA  ENERGIA</t>
  </si>
  <si>
    <t>PASIÓN ENERGÍA, S.L.</t>
  </si>
  <si>
    <t>SMART ELECTRIC ENGINEERING P2P SL</t>
  </si>
  <si>
    <t>SOCIEDAD ARAGONESA DE COMERCIALIZACION DE ENERGIA S.L.</t>
  </si>
  <si>
    <t>SOLAR EAAS, S.L.</t>
  </si>
  <si>
    <t>SOLARPACK ENERGY, S.L.</t>
  </si>
  <si>
    <t>VODAFONE ENERGÍA, S.L.</t>
  </si>
  <si>
    <t>Aportes de N de fertilizantes sintéticos</t>
  </si>
  <si>
    <t>Aportes de N de fertilizantes orgánicos</t>
  </si>
  <si>
    <t>Aportes de N de residuos del cultivo</t>
  </si>
  <si>
    <r>
      <t>kg N</t>
    </r>
    <r>
      <rPr>
        <vertAlign val="subscript"/>
        <sz val="11"/>
        <color rgb="FF000000"/>
        <rFont val="Arial Narrow"/>
        <family val="2"/>
      </rPr>
      <t>2</t>
    </r>
    <r>
      <rPr>
        <sz val="11"/>
        <color rgb="FF000000"/>
        <rFont val="Arial Narrow"/>
        <family val="2"/>
      </rPr>
      <t>O-N/kg N</t>
    </r>
  </si>
  <si>
    <r>
      <t>Factor de emisión de N</t>
    </r>
    <r>
      <rPr>
        <u/>
        <vertAlign val="subscript"/>
        <sz val="11"/>
        <color rgb="FF663300"/>
        <rFont val="Arial Narrow"/>
        <family val="2"/>
      </rPr>
      <t>2</t>
    </r>
    <r>
      <rPr>
        <u/>
        <sz val="11"/>
        <color rgb="FF663300"/>
        <rFont val="Arial Narrow"/>
        <family val="2"/>
      </rPr>
      <t>O-N debido a los aportes de nitrógeno en cultivos agrícolas</t>
    </r>
  </si>
  <si>
    <r>
      <t>Factores de emisión de N</t>
    </r>
    <r>
      <rPr>
        <u/>
        <vertAlign val="subscript"/>
        <sz val="11"/>
        <color rgb="FF663300"/>
        <rFont val="Arial Narrow"/>
        <family val="2"/>
      </rPr>
      <t>2</t>
    </r>
    <r>
      <rPr>
        <u/>
        <sz val="11"/>
        <color rgb="FF663300"/>
        <rFont val="Arial Narrow"/>
        <family val="2"/>
      </rPr>
      <t>O-N debidos a los aportes de nitrógeno en cultivos agrícolas (excepto arrozales) desglosados según la pronvincia de localización del cultivo y el tipo de aporte</t>
    </r>
  </si>
  <si>
    <t>Ceuta y Melilla*</t>
  </si>
  <si>
    <r>
      <t xml:space="preserve">*Los factores de emisión de las ciudades autónomas de Ceuta y Melilla corresponden a los valores para "All N inputs in dry climates" de la Tabla 11.1 Default emission factors to estimate direct N2O emissions from managed soils de la </t>
    </r>
    <r>
      <rPr>
        <i/>
        <sz val="11"/>
        <color rgb="FF000000"/>
        <rFont val="Arial Narrow"/>
        <family val="2"/>
      </rPr>
      <t>Guía 2019 Refinement to the 2006 IPCC Guidelines for National Greenhouse Gas Inventories</t>
    </r>
    <r>
      <rPr>
        <sz val="11"/>
        <color rgb="FF000000"/>
        <rFont val="Arial Narrow"/>
        <family val="2"/>
      </rPr>
      <t>.</t>
    </r>
  </si>
  <si>
    <r>
      <rPr>
        <sz val="11"/>
        <rFont val="Arial Narrow"/>
        <family val="2"/>
      </rPr>
      <t xml:space="preserve">Fuente: Apartado 5.6 Suelos agrícolas (3D) del </t>
    </r>
    <r>
      <rPr>
        <u/>
        <sz val="11"/>
        <color indexed="12"/>
        <rFont val="Arial Narrow"/>
        <family val="2"/>
      </rPr>
      <t>Inventario Nacional de Gases de Efecto Invernadero.</t>
    </r>
  </si>
  <si>
    <r>
      <rPr>
        <sz val="11"/>
        <rFont val="Arial Narrow"/>
        <family val="2"/>
      </rPr>
      <t xml:space="preserve">Fuente: Tabla 5.6.7 Factores de emisión por defecto y fracciones de volatilización y lixiviación del </t>
    </r>
    <r>
      <rPr>
        <u/>
        <sz val="11"/>
        <color indexed="12"/>
        <rFont val="Arial Narrow"/>
        <family val="2"/>
      </rPr>
      <t>Inventario Nacional de Gases de Efecto Invernadero.</t>
    </r>
  </si>
  <si>
    <t>Fuente: Datos específcos proporcionados por el equipo del Sistena Español de Inventario de Emisiones (SEI).</t>
  </si>
  <si>
    <r>
      <rPr>
        <sz val="11"/>
        <rFont val="Arial Narrow"/>
        <family val="2"/>
      </rPr>
      <t xml:space="preserve">Fuente: </t>
    </r>
    <r>
      <rPr>
        <u/>
        <sz val="11"/>
        <color indexed="12"/>
        <rFont val="Arial Narrow"/>
        <family val="2"/>
      </rPr>
      <t>Guía práctica de la fertilización racional  de los fertilizantes en España (MAGRAMA).</t>
    </r>
  </si>
  <si>
    <r>
      <rPr>
        <sz val="11"/>
        <rFont val="Arial Narrow"/>
        <family val="2"/>
      </rPr>
      <t>Los documentos "Bases zootécnicas para el cálculo del balance alimentario de nitrógeno y de fósforo” pueden consultarse en el siguiente enlace:</t>
    </r>
    <r>
      <rPr>
        <u/>
        <sz val="11"/>
        <color indexed="12"/>
        <rFont val="Arial Narrow"/>
        <family val="2"/>
      </rPr>
      <t xml:space="preserve"> Balance de nitrógeno e inventario de emisiones de gases.</t>
    </r>
  </si>
  <si>
    <t>https://ruralcat.gencat.cat/documents/20181/81525/Subproductes2_72_Adaptacion_uso_CE.pdf/3ca2615f-22b1-406c-825e-1763f38d7898</t>
  </si>
  <si>
    <t>https://ruralcat.gencat.cat/documents/20181/81525/Subproductes1_71_Determ_rap_nutri.pdf/ad0103b1-5658-4c15-a389-81f1705797b6</t>
  </si>
  <si>
    <t>Parera, J., Domingo, F., Mallol, C., N. Canut; (2010) Determinación rápida de los nutrientes del purín de bovino de leche in situ en base a la lectura de la conductividad eléctrica (CE) para una correcta fertilización. Libro de Actas II Congreso Español de Gestión Integral de Deyecciones Ganaderas 2010.</t>
  </si>
  <si>
    <t>Domingo, F., Mallol, C., N. Canut; (2010) Adaptación del uso de la conductividad eléctrica (CE) para determinar de forma rápida el contenido en nutrientes del purín porcino en Catalunya. Libro de Actas II Congreso Español de Gestión Integral de Deyecciones Ganaderas 2010.</t>
  </si>
  <si>
    <t>Fuente: Tabla 11.1 Default emission factors to estimate direct N2O emissions from managed soils de la Guía 2019 Refinement to the 2006 IPCC Guidelines for National Greenhouse Gas Inventories.</t>
  </si>
  <si>
    <t xml:space="preserve">Fuente: Table 11.3 Default emission, volatilisation and leaching factors for indirect soil N2O emissions de la Guía 2019 Refinement to the 2006 IPCC Guidelines for National Greenhouse Gas Inventories. </t>
  </si>
  <si>
    <t xml:space="preserve">Se aplica cuando los aportes de nitrógeno provienen de "compost, lodos y otros fertilizantes orgánicos". Esta fracción no se emplea cuando los aportes de nitrógeno provienen de estiércoles y purines. </t>
  </si>
  <si>
    <t>Fracción de volatilización y deposición atmosférica del nitrógeno de "compost, lodos y otros fertilizantes orgánicos".</t>
  </si>
  <si>
    <r>
      <t>Fracción de N de fertilizantes orgánicos que se volatiliza como NH</t>
    </r>
    <r>
      <rPr>
        <vertAlign val="subscript"/>
        <sz val="11"/>
        <color theme="1"/>
        <rFont val="Arial Narrow"/>
        <family val="2"/>
      </rPr>
      <t>3</t>
    </r>
    <r>
      <rPr>
        <sz val="11"/>
        <color theme="1"/>
        <rFont val="Arial Narrow"/>
        <family val="2"/>
      </rPr>
      <t xml:space="preserve"> y NO</t>
    </r>
    <r>
      <rPr>
        <vertAlign val="subscript"/>
        <sz val="11"/>
        <color theme="1"/>
        <rFont val="Arial Narrow"/>
        <family val="2"/>
      </rPr>
      <t>x</t>
    </r>
    <r>
      <rPr>
        <sz val="11"/>
        <color theme="1"/>
        <rFont val="Arial Narrow"/>
        <family val="2"/>
      </rPr>
      <t xml:space="preserve"> (FracGASM)</t>
    </r>
  </si>
  <si>
    <r>
      <t>Fracciones provinciales de volatilización y deposición atmosférica del nitrógeno de estiércoles y purines aplicados al campo. Unidad: kg NH</t>
    </r>
    <r>
      <rPr>
        <u/>
        <vertAlign val="subscript"/>
        <sz val="11"/>
        <color rgb="FF663300"/>
        <rFont val="Arial Narrow"/>
        <family val="2"/>
      </rPr>
      <t>3</t>
    </r>
    <r>
      <rPr>
        <u/>
        <sz val="11"/>
        <color rgb="FF663300"/>
        <rFont val="Arial Narrow"/>
        <family val="2"/>
      </rPr>
      <t>-N+NO</t>
    </r>
    <r>
      <rPr>
        <u/>
        <vertAlign val="subscript"/>
        <sz val="11"/>
        <color rgb="FF663300"/>
        <rFont val="Arial Narrow"/>
        <family val="2"/>
      </rPr>
      <t>x</t>
    </r>
    <r>
      <rPr>
        <u/>
        <sz val="11"/>
        <color rgb="FF663300"/>
        <rFont val="Arial Narrow"/>
        <family val="2"/>
      </rPr>
      <t>-N volatilizado /kg N aplicado</t>
    </r>
  </si>
  <si>
    <r>
      <rPr>
        <sz val="11"/>
        <rFont val="Arial Narrow"/>
        <family val="2"/>
      </rPr>
      <t xml:space="preserve">Se asignan a las ciudades autónomas de Ceuta y Melilla las fracciones promedio estimadas para España disponibles en la tabla 3.D de las Tablas de reporte (CRF) del </t>
    </r>
    <r>
      <rPr>
        <u/>
        <sz val="11"/>
        <color indexed="12"/>
        <rFont val="Arial Narrow"/>
        <family val="2"/>
      </rPr>
      <t>Inventario Nacional de Gases de Efecto Invernadero.</t>
    </r>
  </si>
  <si>
    <r>
      <t>Fracciones provinciales de volatilización y deposición atmosférica del nitrógeno de fertilizantes sintéticos. Unidad: kg NH</t>
    </r>
    <r>
      <rPr>
        <u/>
        <vertAlign val="subscript"/>
        <sz val="11"/>
        <color rgb="FF663300"/>
        <rFont val="Arial Narrow"/>
        <family val="2"/>
      </rPr>
      <t>3</t>
    </r>
    <r>
      <rPr>
        <u/>
        <sz val="11"/>
        <color rgb="FF663300"/>
        <rFont val="Arial Narrow"/>
        <family val="2"/>
      </rPr>
      <t>-N+NO</t>
    </r>
    <r>
      <rPr>
        <u/>
        <vertAlign val="subscript"/>
        <sz val="11"/>
        <color rgb="FF663300"/>
        <rFont val="Arial Narrow"/>
        <family val="2"/>
      </rPr>
      <t>x</t>
    </r>
    <r>
      <rPr>
        <u/>
        <sz val="11"/>
        <color rgb="FF663300"/>
        <rFont val="Arial Narrow"/>
        <family val="2"/>
      </rPr>
      <t>-N volatilizado /kg N aplicado</t>
    </r>
  </si>
  <si>
    <r>
      <t xml:space="preserve">La fracción de volatilización y deposición atmosférica se aplica en función del año de cálculo y la provincia seleccionados en la pestaña </t>
    </r>
    <r>
      <rPr>
        <i/>
        <sz val="11"/>
        <color rgb="FF000000"/>
        <rFont val="Arial Narrow"/>
        <family val="2"/>
      </rPr>
      <t>1. Datos generales organización</t>
    </r>
    <r>
      <rPr>
        <sz val="11"/>
        <color rgb="FF000000"/>
        <rFont val="Arial Narrow"/>
        <family val="2"/>
      </rPr>
      <t>.</t>
    </r>
  </si>
  <si>
    <t>Se asignan a las ciudades autónomas de Ceuta y Melilla las fracciones promedio estimadas para España.</t>
  </si>
  <si>
    <t>Fuente: datos específicos de fracciones de volatilización y deposición atmosférica anuales según provincia proporcionados por el equipo del Sistema Español de Inventario (SEI). El dato de cada año corresponde al dato del año anterior en la fuente de información de origen.</t>
  </si>
  <si>
    <r>
      <rPr>
        <sz val="11"/>
        <rFont val="Arial Narrow"/>
        <family val="2"/>
      </rPr>
      <t xml:space="preserve">Fuente: Apartado 5.8.2 Aplicación de urea (3H) del </t>
    </r>
    <r>
      <rPr>
        <u/>
        <sz val="11"/>
        <color indexed="12"/>
        <rFont val="Arial Narrow"/>
        <family val="2"/>
      </rPr>
      <t>Inventario Nacional de Gases de Efecto Invernadero.</t>
    </r>
  </si>
  <si>
    <r>
      <rPr>
        <sz val="11"/>
        <rFont val="Arial Narrow"/>
        <family val="2"/>
      </rPr>
      <t xml:space="preserve">Fuente: Apartado 5.8.1 Aplicación de enmiendas calizas (3G) del </t>
    </r>
    <r>
      <rPr>
        <u/>
        <sz val="11"/>
        <color indexed="12"/>
        <rFont val="Arial Narrow"/>
        <family val="2"/>
      </rPr>
      <t>Inventario Nacional de Gases de Efecto Invernadero.</t>
    </r>
  </si>
  <si>
    <r>
      <rPr>
        <sz val="11"/>
        <rFont val="Arial Narrow"/>
        <family val="2"/>
      </rPr>
      <t xml:space="preserve">Fuente: Apartado 5.8.3. Aplicación de otros fertilizantes con carbono (3I) del </t>
    </r>
    <r>
      <rPr>
        <u/>
        <sz val="11"/>
        <color indexed="12"/>
        <rFont val="Arial Narrow"/>
        <family val="2"/>
      </rPr>
      <t>Inventario Nacional de Gases de Efecto Invernadero.</t>
    </r>
  </si>
  <si>
    <r>
      <rPr>
        <sz val="11"/>
        <rFont val="Arial Narrow"/>
        <family val="2"/>
      </rPr>
      <t xml:space="preserve">Fuente para cultivos leñosos: Apartado 7.6.1 Incineración y quema al aire libre de residuos (5C) del </t>
    </r>
    <r>
      <rPr>
        <u/>
        <sz val="11"/>
        <color indexed="12"/>
        <rFont val="Arial Narrow"/>
        <family val="2"/>
      </rPr>
      <t>Inventario Nacional de Gases de Efecto Invernadero.</t>
    </r>
  </si>
  <si>
    <r>
      <rPr>
        <sz val="11"/>
        <rFont val="Arial Narrow"/>
        <family val="2"/>
      </rPr>
      <t xml:space="preserve">Fuente para cultivos herbáceos: Apartado 5.7 Quema en campo de residuos agrícolas (3F) del </t>
    </r>
    <r>
      <rPr>
        <u/>
        <sz val="11"/>
        <color indexed="12"/>
        <rFont val="Arial Narrow"/>
        <family val="2"/>
      </rPr>
      <t>Inventario Nacional de Gases de Efecto Invernadero.</t>
    </r>
  </si>
  <si>
    <r>
      <t>Factores de emisión (kgCO</t>
    </r>
    <r>
      <rPr>
        <u/>
        <vertAlign val="subscript"/>
        <sz val="11"/>
        <color rgb="FF663300"/>
        <rFont val="Arial Narrow"/>
        <family val="2"/>
      </rPr>
      <t>2</t>
    </r>
    <r>
      <rPr>
        <u/>
        <sz val="11"/>
        <color rgb="FF663300"/>
        <rFont val="Arial Narrow"/>
        <family val="2"/>
      </rPr>
      <t>e/ud)</t>
    </r>
  </si>
  <si>
    <t>Factores de emisión y PCI</t>
  </si>
  <si>
    <t xml:space="preserve"> - Datos específicos para calderas y motores estacionarios de los Sectores Comercial/Institucional, Residencial y Agrícola (1A4ai, 1A4bi, 1A4ci) proporcionados por el equipo del Sistema Español de Inventario (SEI).</t>
  </si>
  <si>
    <t>Conversión de unidades gas natural</t>
  </si>
  <si>
    <t>Para el paso de PCS a PCI se utiliza el factor de conversión de 0,901 que se indica en el Inventario Nacional de Gases de Efecto Invernadero.</t>
  </si>
  <si>
    <t>Conversión unidades energéticas: 1 kWh = 3,6 MJ</t>
  </si>
  <si>
    <t xml:space="preserve"> - Real Decreto 61/2006, de 31 de enero, por el que se determinan las especificaciones de gasolinas, gasóleos, fuelóleos y gases licuados del petróleo y se regula el uso de determinados biocarburantes.</t>
  </si>
  <si>
    <t>https://www.boe.es/buscar/act.php?id=BOE-A-2006-2779</t>
  </si>
  <si>
    <t>Densidad resto de combustibles</t>
  </si>
  <si>
    <t xml:space="preserve"> - Resolución de 30 de abril de 2015, de la Dirección General de Política Energética y Minas, por la que se determina el procedimiento de envío de información de los sujetos obligados del sistema de obligaciones de eficiencia energética, en lo relativo a sus ventas de energía, de acuerdo con la Ley 18/2014, de 15 de octubre, de aprobación de medidas urgentes para el crecimiento, la competitividad y la eficiencia (Corrección de errores).</t>
  </si>
  <si>
    <t>https://www.boe.es/buscar/doc.php?id=BOE-A-2015-6563</t>
  </si>
  <si>
    <r>
      <t>** La utilización de la biomasa como combustible se considera neutra en emisiones de CO</t>
    </r>
    <r>
      <rPr>
        <vertAlign val="subscript"/>
        <sz val="10"/>
        <rFont val="Arial Narrow"/>
        <family val="2"/>
      </rPr>
      <t>2</t>
    </r>
    <r>
      <rPr>
        <sz val="10"/>
        <rFont val="Arial Narrow"/>
        <family val="2"/>
      </rPr>
      <t xml:space="preserve"> al ser de origen biogénico, pero sí producirá emisiones de CH</t>
    </r>
    <r>
      <rPr>
        <vertAlign val="subscript"/>
        <sz val="10"/>
        <rFont val="Arial Narrow"/>
        <family val="2"/>
      </rPr>
      <t>4</t>
    </r>
    <r>
      <rPr>
        <sz val="10"/>
        <rFont val="Arial Narrow"/>
        <family val="2"/>
      </rPr>
      <t xml:space="preserve"> y N</t>
    </r>
    <r>
      <rPr>
        <vertAlign val="subscript"/>
        <sz val="10"/>
        <rFont val="Arial Narrow"/>
        <family val="2"/>
      </rPr>
      <t>2</t>
    </r>
    <r>
      <rPr>
        <sz val="10"/>
        <rFont val="Arial Narrow"/>
        <family val="2"/>
      </rPr>
      <t>O. Los factores de emisión de CO</t>
    </r>
    <r>
      <rPr>
        <vertAlign val="subscript"/>
        <sz val="10"/>
        <rFont val="Arial Narrow"/>
        <family val="2"/>
      </rPr>
      <t>2</t>
    </r>
    <r>
      <rPr>
        <sz val="10"/>
        <rFont val="Arial Narrow"/>
        <family val="2"/>
      </rPr>
      <t xml:space="preserve"> de la biomasa con independencia de su origen biogénico serían: biogás 1,369 kgCO</t>
    </r>
    <r>
      <rPr>
        <vertAlign val="subscript"/>
        <sz val="10"/>
        <rFont val="Arial Narrow"/>
        <family val="2"/>
      </rPr>
      <t>2</t>
    </r>
    <r>
      <rPr>
        <sz val="10"/>
        <rFont val="Arial Narrow"/>
        <family val="2"/>
      </rPr>
      <t>/kg, madera 1,617 kgCO</t>
    </r>
    <r>
      <rPr>
        <vertAlign val="subscript"/>
        <sz val="10"/>
        <rFont val="Arial Narrow"/>
        <family val="2"/>
      </rPr>
      <t>2</t>
    </r>
    <r>
      <rPr>
        <sz val="10"/>
        <rFont val="Arial Narrow"/>
        <family val="2"/>
      </rPr>
      <t>/kg, pellets 1,474 kgCO</t>
    </r>
    <r>
      <rPr>
        <vertAlign val="subscript"/>
        <sz val="10"/>
        <rFont val="Arial Narrow"/>
        <family val="2"/>
      </rPr>
      <t>2</t>
    </r>
    <r>
      <rPr>
        <sz val="10"/>
        <rFont val="Arial Narrow"/>
        <family val="2"/>
      </rPr>
      <t>/kg, astillas 1,680 kgCO</t>
    </r>
    <r>
      <rPr>
        <vertAlign val="subscript"/>
        <sz val="10"/>
        <rFont val="Arial Narrow"/>
        <family val="2"/>
      </rPr>
      <t>2</t>
    </r>
    <r>
      <rPr>
        <sz val="10"/>
        <rFont val="Arial Narrow"/>
        <family val="2"/>
      </rPr>
      <t>/kg, serrines 2,123 kgCO</t>
    </r>
    <r>
      <rPr>
        <vertAlign val="subscript"/>
        <sz val="10"/>
        <rFont val="Arial Narrow"/>
        <family val="2"/>
      </rPr>
      <t>2</t>
    </r>
    <r>
      <rPr>
        <sz val="10"/>
        <rFont val="Arial Narrow"/>
        <family val="2"/>
      </rPr>
      <t>/kg, cáscara de fruto secos 2,022 kgCO</t>
    </r>
    <r>
      <rPr>
        <vertAlign val="subscript"/>
        <sz val="10"/>
        <rFont val="Arial Narrow"/>
        <family val="2"/>
      </rPr>
      <t>2</t>
    </r>
    <r>
      <rPr>
        <sz val="10"/>
        <rFont val="Arial Narrow"/>
        <family val="2"/>
      </rPr>
      <t>/kg, hueso de aceituna 2,022 kgCO</t>
    </r>
    <r>
      <rPr>
        <vertAlign val="subscript"/>
        <sz val="10"/>
        <rFont val="Arial Narrow"/>
        <family val="2"/>
      </rPr>
      <t>2</t>
    </r>
    <r>
      <rPr>
        <sz val="10"/>
        <rFont val="Arial Narrow"/>
        <family val="2"/>
      </rPr>
      <t>/kg y carbón vegetal 3,0516 kgCO</t>
    </r>
    <r>
      <rPr>
        <vertAlign val="subscript"/>
        <sz val="10"/>
        <rFont val="Arial Narrow"/>
        <family val="2"/>
      </rPr>
      <t>2</t>
    </r>
    <r>
      <rPr>
        <sz val="10"/>
        <rFont val="Arial Narrow"/>
        <family val="2"/>
      </rPr>
      <t>/kg.</t>
    </r>
  </si>
  <si>
    <r>
      <t xml:space="preserve">Densidad LPG: </t>
    </r>
    <r>
      <rPr>
        <sz val="11"/>
        <rFont val="Arial Narrow"/>
        <family val="2"/>
      </rPr>
      <t>estimación a partir de las densidades de propano y butano considerando una estequeometría de 35% propano C3H8 – 65% butano C4H10</t>
    </r>
  </si>
  <si>
    <r>
      <t>o</t>
    </r>
    <r>
      <rPr>
        <sz val="7"/>
        <rFont val="Arial Narrow"/>
        <family val="2"/>
      </rPr>
      <t xml:space="preserve">   </t>
    </r>
    <r>
      <rPr>
        <sz val="11"/>
        <rFont val="Arial Narrow"/>
        <family val="2"/>
      </rPr>
      <t>Butano: 560 kg/m</t>
    </r>
    <r>
      <rPr>
        <vertAlign val="superscript"/>
        <sz val="11"/>
        <rFont val="Arial Narrow"/>
        <family val="2"/>
      </rPr>
      <t>3</t>
    </r>
    <r>
      <rPr>
        <sz val="11"/>
        <rFont val="Arial Narrow"/>
        <family val="2"/>
      </rPr>
      <t xml:space="preserve"> (valor mínimo)</t>
    </r>
  </si>
  <si>
    <r>
      <t>o</t>
    </r>
    <r>
      <rPr>
        <sz val="7"/>
        <rFont val="Arial Narrow"/>
        <family val="2"/>
      </rPr>
      <t xml:space="preserve">   </t>
    </r>
    <r>
      <rPr>
        <sz val="11"/>
        <rFont val="Arial Narrow"/>
        <family val="2"/>
      </rPr>
      <t>Propano: 502-535 kg/m</t>
    </r>
    <r>
      <rPr>
        <vertAlign val="superscript"/>
        <sz val="11"/>
        <rFont val="Arial Narrow"/>
        <family val="2"/>
      </rPr>
      <t>3</t>
    </r>
    <r>
      <rPr>
        <sz val="11"/>
        <rFont val="Arial Narrow"/>
        <family val="2"/>
      </rPr>
      <t>. Valor medio: 518,5 kg/m</t>
    </r>
    <r>
      <rPr>
        <vertAlign val="superscript"/>
        <sz val="11"/>
        <rFont val="Arial Narrow"/>
        <family val="2"/>
      </rPr>
      <t>3</t>
    </r>
  </si>
  <si>
    <t xml:space="preserve"> - Para cada año se emplean los datos del año anterior que aparecen en las tablas de reporte (CRF) "Table1.A(a)s3" del Sistema Español de Inventario de Emisiones.</t>
  </si>
  <si>
    <t>https://www.eea.europa.eu/publications/emep-eea-guidebook-2019/part-b-sectoral-guidance-chapters/1-energy/1-a-combustion/1-a-3-b-i/view</t>
  </si>
  <si>
    <t>Gasolinas y gasóleos</t>
  </si>
  <si>
    <t>PCI (Poder Calorífico Inferior) y densidades</t>
  </si>
  <si>
    <t xml:space="preserve"> - Tabla 3.8.8. Especificaciones de combustibles en el transporte por carretera del Inventario Nacional de Gases de Efecto Invernadero.</t>
  </si>
  <si>
    <t xml:space="preserve"> - 2019-2022: se tiene en cuenta la parte "bio" de cada combustible a través de su etiquetado. Por ejemplo, E5 (gasolina con 5% “bio"), B7 (diésel con 7% “bio”), etc.</t>
  </si>
  <si>
    <t>% de carbono fósil en los FAME del gasóleo</t>
  </si>
  <si>
    <t>LPG</t>
  </si>
  <si>
    <t xml:space="preserve"> - Real Decreto 61/2006, de 31 de enero, por el que se determinan las especificaciones de gasolinas, gasóleos, fuelóleos y gases licuados del petróleo y se regula el uso de determinados biocarburantes.</t>
  </si>
  <si>
    <t xml:space="preserve"> - Datos específicos proporcionados por el equipo del Sistema Español de Inventario (SEI).</t>
  </si>
  <si>
    <t>Gas natural</t>
  </si>
  <si>
    <r>
      <t xml:space="preserve">Lubricantes: </t>
    </r>
    <r>
      <rPr>
        <sz val="11"/>
        <rFont val="Arial Narrow"/>
        <family val="2"/>
      </rPr>
      <t>a los factores de emisión de CO</t>
    </r>
    <r>
      <rPr>
        <vertAlign val="subscript"/>
        <sz val="11"/>
        <rFont val="Arial Narrow"/>
        <family val="2"/>
      </rPr>
      <t>2</t>
    </r>
    <r>
      <rPr>
        <sz val="11"/>
        <rFont val="Arial Narrow"/>
        <family val="2"/>
      </rPr>
      <t xml:space="preserve"> de todas las categorias de vehículos y tipos de combustible, se añaden las emisiones debidas a los lubricantes.</t>
    </r>
  </si>
  <si>
    <r>
      <t xml:space="preserve"> - Tabla 3-13: Tier 1 CO</t>
    </r>
    <r>
      <rPr>
        <vertAlign val="subscript"/>
        <sz val="11"/>
        <rFont val="Arial Narrow"/>
        <family val="2"/>
      </rPr>
      <t>2</t>
    </r>
    <r>
      <rPr>
        <sz val="11"/>
        <rFont val="Arial Narrow"/>
        <family val="2"/>
      </rPr>
      <t xml:space="preserve"> emission factors from combustion of lubricant oil de la guía EMEP/EEA air pollutant emission inventory guidebook 2019, 1.A.3.b.i-iv Road transport.</t>
    </r>
  </si>
  <si>
    <r>
      <t>A los factores de emisión de CO</t>
    </r>
    <r>
      <rPr>
        <vertAlign val="subscript"/>
        <sz val="11"/>
        <rFont val="Arial Narrow"/>
        <family val="2"/>
      </rPr>
      <t>2</t>
    </r>
    <r>
      <rPr>
        <sz val="11"/>
        <rFont val="Arial Narrow"/>
        <family val="2"/>
      </rPr>
      <t xml:space="preserve"> de gasolinas y gasóleos se les descuenta la proporción de biocombustible por ser de origen biogénico. En el caso del gasóleo se añaden las emisiones de la parte fósil de los FAME (siglas en inglés de Esteres Metílicos de Ácidos Grasos).</t>
    </r>
  </si>
  <si>
    <r>
      <t>Proporción de biocombustible</t>
    </r>
    <r>
      <rPr>
        <sz val="11"/>
        <rFont val="Arial Narrow"/>
        <family val="2"/>
      </rPr>
      <t xml:space="preserve"> (se distinguen tres periodos):</t>
    </r>
  </si>
  <si>
    <r>
      <t xml:space="preserve"> -</t>
    </r>
    <r>
      <rPr>
        <sz val="7"/>
        <rFont val="Arial Narrow"/>
        <family val="2"/>
      </rPr>
      <t> </t>
    </r>
    <r>
      <rPr>
        <sz val="11"/>
        <rFont val="Arial Narrow"/>
        <family val="2"/>
      </rPr>
      <t>2007-2010: se considera que los combustibles no contienen parte "bio"</t>
    </r>
  </si>
  <si>
    <r>
      <t xml:space="preserve"> -</t>
    </r>
    <r>
      <rPr>
        <sz val="7"/>
        <rFont val="Arial Narrow"/>
        <family val="2"/>
      </rPr>
      <t> </t>
    </r>
    <r>
      <rPr>
        <sz val="11"/>
        <rFont val="Arial Narrow"/>
        <family val="2"/>
      </rPr>
      <t>2011-2018: la parte "bio" de los combustibles está implícita en su factor de emisión que tiene en cuenta el mínimo exigido por la legislación cada año.</t>
    </r>
  </si>
  <si>
    <r>
      <t>o</t>
    </r>
    <r>
      <rPr>
        <sz val="7"/>
        <rFont val="Arial Narrow"/>
        <family val="2"/>
      </rPr>
      <t xml:space="preserve">   </t>
    </r>
    <r>
      <rPr>
        <sz val="11"/>
        <rFont val="Arial Narrow"/>
        <family val="2"/>
      </rPr>
      <t>2011: RD 459/2011 relativo a los objetivos obligatorios mínimos de venta o consumo de biocarburantes establecidos para España (fija una cantidad mínima de biocarburantes en diesel del 6% y de biocarburantes en gasolina del 3,9% para 2011).</t>
    </r>
  </si>
  <si>
    <r>
      <t>o</t>
    </r>
    <r>
      <rPr>
        <sz val="7"/>
        <rFont val="Arial Narrow"/>
        <family val="2"/>
      </rPr>
      <t xml:space="preserve">   </t>
    </r>
    <r>
      <rPr>
        <sz val="11"/>
        <rFont val="Arial Narrow"/>
        <family val="2"/>
      </rPr>
      <t>2012: RD 459/2011 relativo a los objetivos obligatorios mínimos de venta o consumo de biocarburantes establecidos para España (fija una cantidad mínima de biocarburantes en diesel del 7% y de biocarburantes en gasolina del 4,1% para 2012).</t>
    </r>
  </si>
  <si>
    <r>
      <t>o</t>
    </r>
    <r>
      <rPr>
        <sz val="7"/>
        <rFont val="Arial Narrow"/>
        <family val="2"/>
      </rPr>
      <t xml:space="preserve">   </t>
    </r>
    <r>
      <rPr>
        <sz val="11"/>
        <rFont val="Arial Narrow"/>
        <family val="2"/>
      </rPr>
      <t>2013-2015: Ley 11/2013 de 26 de julio de 2013 que modifica el RD 459/2011 relativo a los objetivos obligatorios mínimos de venta o consumo de biocarburantes establecidos para España (fija una cantidad mínima de biocarburantes en diesel del 4,1% y de biocarburantes en gasolina del 3,9%).</t>
    </r>
  </si>
  <si>
    <r>
      <t>o</t>
    </r>
    <r>
      <rPr>
        <sz val="7"/>
        <rFont val="Arial Narrow"/>
        <family val="2"/>
      </rPr>
      <t xml:space="preserve">   </t>
    </r>
    <r>
      <rPr>
        <sz val="11"/>
        <rFont val="Arial Narrow"/>
        <family val="2"/>
      </rPr>
      <t>2016-2020: RD 1085/2015, de 4 de diciembre, de fomento de los biocarburantes (fija una cantidad mínima de biocarburantes en diésel y gasolina de 4,3%, 5%, 6%, 7% y 8,5% para los años 2016, 2017, 2018, 2019 y 2020 respectivamente).</t>
    </r>
  </si>
  <si>
    <r>
      <t xml:space="preserve"> - </t>
    </r>
    <r>
      <rPr>
        <i/>
        <sz val="11"/>
        <rFont val="Arial Narrow"/>
        <family val="2"/>
      </rPr>
      <t>PCI</t>
    </r>
    <r>
      <rPr>
        <sz val="11"/>
        <rFont val="Arial Narrow"/>
        <family val="2"/>
      </rPr>
      <t>: Datos específicos proporcionados por el equipo del Sistema Español de Inventario (SEI).</t>
    </r>
  </si>
  <si>
    <r>
      <t xml:space="preserve"> - </t>
    </r>
    <r>
      <rPr>
        <i/>
        <sz val="11"/>
        <rFont val="Arial Narrow"/>
        <family val="2"/>
      </rPr>
      <t>Densidad</t>
    </r>
    <r>
      <rPr>
        <sz val="11"/>
        <rFont val="Arial Narrow"/>
        <family val="2"/>
      </rPr>
      <t>: Tabla 3.8.8. Especificaciones de combustibles en el transporte por carretera del Inventario Nacional de Gases de Efecto Invernadero (1990 - 2019). Edición 2021.</t>
    </r>
  </si>
  <si>
    <r>
      <t>Densidad</t>
    </r>
    <r>
      <rPr>
        <sz val="11"/>
        <rFont val="Arial Narrow"/>
        <family val="2"/>
      </rPr>
      <t>: estimación a partir de las densidades de propano y butano considerando una estequeometría de 35% propano C3H8 – 65% butano C4H10</t>
    </r>
  </si>
  <si>
    <r>
      <t>o</t>
    </r>
    <r>
      <rPr>
        <sz val="7"/>
        <rFont val="Arial Narrow"/>
        <family val="2"/>
      </rPr>
      <t xml:space="preserve">   </t>
    </r>
    <r>
      <rPr>
        <sz val="11"/>
        <rFont val="Arial Narrow"/>
        <family val="2"/>
      </rPr>
      <t>Butano: 560 kg/m</t>
    </r>
    <r>
      <rPr>
        <vertAlign val="superscript"/>
        <sz val="11"/>
        <rFont val="Arial Narrow"/>
        <family val="2"/>
      </rPr>
      <t xml:space="preserve">3 </t>
    </r>
    <r>
      <rPr>
        <sz val="11"/>
        <rFont val="Arial Narrow"/>
        <family val="2"/>
      </rPr>
      <t>(valor mínimo)</t>
    </r>
  </si>
  <si>
    <r>
      <t xml:space="preserve">Factores de emisión </t>
    </r>
    <r>
      <rPr>
        <i/>
        <u/>
        <sz val="12"/>
        <color rgb="FF663300"/>
        <rFont val="Arial Narrow"/>
        <family val="2"/>
      </rPr>
      <t>(kgCO</t>
    </r>
    <r>
      <rPr>
        <i/>
        <u/>
        <vertAlign val="subscript"/>
        <sz val="12"/>
        <color rgb="FF663300"/>
        <rFont val="Arial Narrow"/>
        <family val="2"/>
      </rPr>
      <t>2</t>
    </r>
    <r>
      <rPr>
        <i/>
        <u/>
        <sz val="12"/>
        <color rgb="FF663300"/>
        <rFont val="Arial Narrow"/>
        <family val="2"/>
      </rPr>
      <t>e/ud)</t>
    </r>
  </si>
  <si>
    <t>Opción A.2: distancia recorrida (km)</t>
  </si>
  <si>
    <r>
      <t xml:space="preserve"> - Datos proporcionados por el equipo del Sistema Español de Inventario (SEI) de los factores de emisión de CO</t>
    </r>
    <r>
      <rPr>
        <vertAlign val="subscript"/>
        <sz val="11"/>
        <color theme="1"/>
        <rFont val="Arial Narrow"/>
        <family val="2"/>
      </rPr>
      <t>2</t>
    </r>
    <r>
      <rPr>
        <sz val="11"/>
        <color theme="1"/>
        <rFont val="Arial Narrow"/>
        <family val="2"/>
      </rPr>
      <t>, CH</t>
    </r>
    <r>
      <rPr>
        <vertAlign val="subscript"/>
        <sz val="11"/>
        <color theme="1"/>
        <rFont val="Arial Narrow"/>
        <family val="2"/>
      </rPr>
      <t xml:space="preserve">4 </t>
    </r>
    <r>
      <rPr>
        <sz val="11"/>
        <color theme="1"/>
        <rFont val="Arial Narrow"/>
        <family val="2"/>
      </rPr>
      <t>y N</t>
    </r>
    <r>
      <rPr>
        <vertAlign val="subscript"/>
        <sz val="11"/>
        <color theme="1"/>
        <rFont val="Arial Narrow"/>
        <family val="2"/>
      </rPr>
      <t>2</t>
    </r>
    <r>
      <rPr>
        <sz val="11"/>
        <color theme="1"/>
        <rFont val="Arial Narrow"/>
        <family val="2"/>
      </rPr>
      <t xml:space="preserve">O expresados en g/km para la actividad </t>
    </r>
    <r>
      <rPr>
        <i/>
        <sz val="11"/>
        <color theme="1"/>
        <rFont val="Arial Narrow"/>
        <family val="2"/>
      </rPr>
      <t xml:space="preserve">Transporte por carretera (1.A.3.b.) </t>
    </r>
    <r>
      <rPr>
        <sz val="11"/>
        <color theme="1"/>
        <rFont val="Arial Narrow"/>
        <family val="2"/>
      </rPr>
      <t>desglosados según tipo de combustible y tipologías de vehículos.</t>
    </r>
  </si>
  <si>
    <t>Factores de emisión Maquinaria comercial e institucional</t>
  </si>
  <si>
    <t>Factores de emisión Maquinaria agrícola y forestal</t>
  </si>
  <si>
    <t xml:space="preserve"> - Gasolina y gasóleo: Tabla 3.8.8. Especificaciones de combustibles en el transporte por carretera del Inventario Nacional de Gases de Efecto Invernadero.</t>
  </si>
  <si>
    <r>
      <t>Se emplean los factores de emisión específicos proporcionados por el equipo del Sistema Español de Inventario (SEI) que distingue la maquinaria comercial, institucional e industrial y la maquinaria agrícola y forestal. Además, tal y como se describe en el apartado de “Transporte por carretera”, se descuenta la proporción de biocombustible de los factores de emisión de CO</t>
    </r>
    <r>
      <rPr>
        <vertAlign val="subscript"/>
        <sz val="11"/>
        <color theme="1"/>
        <rFont val="Arial Narrow"/>
        <family val="2"/>
      </rPr>
      <t>2</t>
    </r>
    <r>
      <rPr>
        <sz val="11"/>
        <color theme="1"/>
        <rFont val="Arial Narrow"/>
        <family val="2"/>
      </rPr>
      <t xml:space="preserve"> de gasolina y gasóleo y, en el caso del gasóleo, se consideran las emisiones de la parte fósil de los FAME (siglas en inglés de Ésteres Metílicos de Ácidos Grasos).</t>
    </r>
  </si>
  <si>
    <r>
      <t xml:space="preserve"> - Para cada año se emplean los datos del año anterior que aparecen en las tablas de reporte (CRF): "Table1.A(a)s2" (actividad "</t>
    </r>
    <r>
      <rPr>
        <i/>
        <sz val="11"/>
        <color theme="1"/>
        <rFont val="Arial Narrow"/>
        <family val="2"/>
      </rPr>
      <t>1.A.2.g.vii  Off-road vehicles and other machinery</t>
    </r>
    <r>
      <rPr>
        <sz val="11"/>
        <color theme="1"/>
        <rFont val="Arial Narrow"/>
        <family val="2"/>
      </rPr>
      <t>") y "Table1.A(a)s4" (actividad "</t>
    </r>
    <r>
      <rPr>
        <i/>
        <sz val="11"/>
        <color theme="1"/>
        <rFont val="Arial Narrow"/>
        <family val="2"/>
      </rPr>
      <t>1.A.4.a.ii  Off-road vehicles and other machinery</t>
    </r>
    <r>
      <rPr>
        <sz val="11"/>
        <color theme="1"/>
        <rFont val="Arial Narrow"/>
        <family val="2"/>
      </rPr>
      <t>").</t>
    </r>
  </si>
  <si>
    <t>Opción B.1: Cantidad de combustible consumido</t>
  </si>
  <si>
    <t>Gasolina aviación (l)</t>
  </si>
  <si>
    <t>https://gdo.cnmc.es/CNE/accesoEtiquetado.do</t>
  </si>
  <si>
    <t xml:space="preserve">Etiquetado restante </t>
  </si>
  <si>
    <t>V22</t>
  </si>
  <si>
    <r>
      <t>Pestaña "</t>
    </r>
    <r>
      <rPr>
        <b/>
        <sz val="11"/>
        <rFont val="Arial Narrow"/>
        <family val="2"/>
      </rPr>
      <t>Factores de emisión</t>
    </r>
    <r>
      <rPr>
        <sz val="11"/>
        <rFont val="Arial Narrow"/>
        <family val="2"/>
      </rPr>
      <t xml:space="preserve">": se añaden los factores de emisión a aplicar para los cálculos de la huella de carbono del año 2022 y se actualizan los factores de emisión de años anteriores a partir de los últimos datos proporcionados por el equipo del Sistema Español de Inventarios y de los datos reflejados en el Inventario de emisiones de gases de efecto invernadero de España. Años 1990-2021. </t>
    </r>
  </si>
  <si>
    <t>Resultado Ferrov</t>
  </si>
  <si>
    <t>Resultado Marít</t>
  </si>
  <si>
    <t>Resultado Aér</t>
  </si>
  <si>
    <t>CALCULADORA DE HUELLA DE CARBONO 
PARA ORGANIZACIONES DEL SECTOR AGRÍCOLA
2007 - 2022</t>
  </si>
  <si>
    <r>
      <t xml:space="preserve">En caso de introducir </t>
    </r>
    <r>
      <rPr>
        <b/>
        <sz val="11"/>
        <rFont val="Arial Narrow"/>
        <family val="2"/>
      </rPr>
      <t>parámetros de cálculo específicos (porcentaje de nitrógeno o contenido de materia seca) para fertilizantes sintéticos y orgánicos</t>
    </r>
    <r>
      <rPr>
        <sz val="11"/>
        <rFont val="Arial Narrow"/>
        <family val="2"/>
      </rPr>
      <t xml:space="preserve"> en las columnas "Otros", puede emplear esta hoja para añadir los siguientes datos:</t>
    </r>
  </si>
  <si>
    <r>
      <rPr>
        <vertAlign val="superscript"/>
        <sz val="10"/>
        <color theme="1"/>
        <rFont val="Arial Narrow"/>
        <family val="2"/>
      </rPr>
      <t>(1)</t>
    </r>
    <r>
      <rPr>
        <sz val="10"/>
        <color theme="1"/>
        <rFont val="Arial Narrow"/>
        <family val="2"/>
      </rPr>
      <t>La cantidad de N se calcula considerando la proporción de materia seca indicada en la tabla y la correspondiente proporción de N.</t>
    </r>
  </si>
  <si>
    <r>
      <t>TOTAL</t>
    </r>
    <r>
      <rPr>
        <b/>
        <vertAlign val="superscript"/>
        <sz val="11"/>
        <color indexed="9"/>
        <rFont val="Arial Narrow"/>
        <family val="2"/>
      </rPr>
      <t>(3)</t>
    </r>
  </si>
  <si>
    <r>
      <t>Al realizar los cálculos a través de los factores de emisión desglosados por gases (kgCO</t>
    </r>
    <r>
      <rPr>
        <vertAlign val="subscript"/>
        <sz val="10"/>
        <rFont val="Arial Narrow"/>
        <family val="2"/>
      </rPr>
      <t>2</t>
    </r>
    <r>
      <rPr>
        <sz val="10"/>
        <rFont val="Arial Narrow"/>
        <family val="2"/>
      </rPr>
      <t>/ud, gCH</t>
    </r>
    <r>
      <rPr>
        <vertAlign val="subscript"/>
        <sz val="10"/>
        <rFont val="Arial Narrow"/>
        <family val="2"/>
      </rPr>
      <t>4</t>
    </r>
    <r>
      <rPr>
        <sz val="10"/>
        <rFont val="Arial Narrow"/>
        <family val="2"/>
      </rPr>
      <t>/ud, gN</t>
    </r>
    <r>
      <rPr>
        <vertAlign val="subscript"/>
        <sz val="10"/>
        <rFont val="Arial Narrow"/>
        <family val="2"/>
      </rPr>
      <t>2</t>
    </r>
    <r>
      <rPr>
        <sz val="10"/>
        <rFont val="Arial Narrow"/>
        <family val="2"/>
      </rPr>
      <t>O/ud) es posible que se obtengan resultados ligeramente diferentes que al realizarlos a través del factor de emisión expresado en kgCO</t>
    </r>
    <r>
      <rPr>
        <vertAlign val="subscript"/>
        <sz val="10"/>
        <rFont val="Arial Narrow"/>
        <family val="2"/>
      </rPr>
      <t>2</t>
    </r>
    <r>
      <rPr>
        <sz val="10"/>
        <rFont val="Arial Narrow"/>
        <family val="2"/>
      </rPr>
      <t>e debido a los redondeos.</t>
    </r>
  </si>
  <si>
    <r>
      <rPr>
        <sz val="12"/>
        <color rgb="FF663300"/>
        <rFont val="Arial Narrow"/>
        <family val="2"/>
      </rPr>
      <t xml:space="preserve">Para un adecuado uso de la calculadora puede ayudarse del documento </t>
    </r>
    <r>
      <rPr>
        <u/>
        <sz val="12"/>
        <color rgb="FF663300"/>
        <rFont val="Arial Narrow"/>
        <family val="2"/>
      </rPr>
      <t>Instrucciones de uso de la calculadora de huella de carbono.</t>
    </r>
    <r>
      <rPr>
        <u/>
        <sz val="12"/>
        <color indexed="12"/>
        <rFont val="Arial Narrow"/>
        <family val="2"/>
      </rPr>
      <t xml:space="preserve">
</t>
    </r>
  </si>
  <si>
    <r>
      <t xml:space="preserve">Indicar las aportaciones de nitrógeno al suelo de fertilizantes sintéticos nitrogenados, </t>
    </r>
    <r>
      <rPr>
        <sz val="11"/>
        <rFont val="Arial Narrow"/>
        <family val="2"/>
      </rPr>
      <t>estiércoles y/o purines</t>
    </r>
    <r>
      <rPr>
        <sz val="11"/>
        <color theme="1"/>
        <rFont val="Arial Narrow"/>
        <family val="2"/>
      </rPr>
      <t xml:space="preserve"> y otros fertilizantes </t>
    </r>
    <r>
      <rPr>
        <sz val="11"/>
        <rFont val="Arial Narrow"/>
        <family val="2"/>
      </rPr>
      <t>orgánicos.</t>
    </r>
    <r>
      <rPr>
        <sz val="11"/>
        <color theme="1"/>
        <rFont val="Arial Narrow"/>
        <family val="2"/>
      </rPr>
      <t xml:space="preserve">
</t>
    </r>
    <r>
      <rPr>
        <u/>
        <sz val="11"/>
        <color theme="1"/>
        <rFont val="Arial Narrow"/>
        <family val="2"/>
      </rPr>
      <t>En los tres casos únicamente será necesario cumplimentar una de las dos opciones (B.1 o B.2)</t>
    </r>
    <r>
      <rPr>
        <sz val="11"/>
        <color theme="1"/>
        <rFont val="Arial Narrow"/>
        <family val="2"/>
      </rPr>
      <t xml:space="preserve"> en función de los datos disponibles. </t>
    </r>
    <r>
      <rPr>
        <sz val="11"/>
        <rFont val="Arial Narrow"/>
        <family val="2"/>
      </rPr>
      <t xml:space="preserve">Al incluir el dato en una de las dos opciones, la otra opción aparecerá sombreada indicando que ese dato ya no es necesario. </t>
    </r>
    <r>
      <rPr>
        <u/>
        <sz val="11"/>
        <rFont val="Arial Narrow"/>
        <family val="2"/>
      </rPr>
      <t xml:space="preserve">En cada tabla debe seleccionar tanto el tipo de fertilizante como el tipo de cultivo ya que las emisiones dependen de ambos parámetros. </t>
    </r>
  </si>
  <si>
    <r>
      <t xml:space="preserve">La opción B.1 proporciona valores por defecto de proporción de materia seca y contenido de nitrógeno en compost y lodos referido a materia seca. En caso de que cuente con valores específicos, puede indicarlos en las columnas “Otros”. En caso de que emplea un fertilizante orgánico distinto de compost y lodos, puede seleccionar la opción "Otros" en la columna "Fertilizantes" e introdurcir los contenidos de materia seca y </t>
    </r>
    <r>
      <rPr>
        <u/>
        <sz val="10"/>
        <rFont val="Arial Narrow"/>
        <family val="2"/>
      </rPr>
      <t>proporció de nitrógeno (referida a materia seca)</t>
    </r>
    <r>
      <rPr>
        <sz val="10"/>
        <rFont val="Arial Narrow"/>
        <family val="2"/>
      </rPr>
      <t xml:space="preserve"> en las columnas "Otros".</t>
    </r>
  </si>
  <si>
    <r>
      <rPr>
        <vertAlign val="superscript"/>
        <sz val="11"/>
        <color rgb="FF000000"/>
        <rFont val="Arial Narrow"/>
        <family val="2"/>
      </rPr>
      <t>(1)</t>
    </r>
    <r>
      <rPr>
        <sz val="11"/>
        <color rgb="FF000000"/>
        <rFont val="Arial Narrow"/>
        <family val="2"/>
      </rPr>
      <t xml:space="preserve"> Para los años 2007 a 2013: Plan Estatal Marco de Gestión de Residuos (PEMAR 2016 - 2022); Para los años 2014 a 2022: Registro Nacional de Lodos del Ministerio para la Transición Ecológica y el Reto Demográfico (el dato de cada año corresponde al del año anterior).</t>
    </r>
  </si>
  <si>
    <r>
      <rPr>
        <u/>
        <sz val="11"/>
        <rFont val="Arial Narrow"/>
        <family val="2"/>
      </rPr>
      <t>Opciones de cálculo</t>
    </r>
    <r>
      <rPr>
        <sz val="11"/>
        <rFont val="Arial Narrow"/>
        <family val="2"/>
      </rPr>
      <t xml:space="preserve">: únicamente deberá cumplimentar una de las dos opciones (A.1 o A.2) en función de los datos disponibles (si cumplimenta ambas opciones estará duplicando las emisiones).
  - </t>
    </r>
    <r>
      <rPr>
        <i/>
        <sz val="11"/>
        <rFont val="Arial Narrow"/>
        <family val="2"/>
      </rPr>
      <t>Opción A.1</t>
    </r>
    <r>
      <rPr>
        <sz val="11"/>
        <rFont val="Arial Narrow"/>
        <family val="2"/>
      </rPr>
      <t xml:space="preserve">: los datos necesarios son la categoría de vehículo, tipo de combustible y la cantidad de combustible consumido.
  - </t>
    </r>
    <r>
      <rPr>
        <i/>
        <sz val="11"/>
        <rFont val="Arial Narrow"/>
        <family val="2"/>
      </rPr>
      <t xml:space="preserve">Opción A.2: </t>
    </r>
    <r>
      <rPr>
        <sz val="11"/>
        <rFont val="Arial Narrow"/>
        <family val="2"/>
      </rPr>
      <t>los datos necesarios son la categoría de vehículo, tipo de combustible y la distancia recorrida (expresada en km).</t>
    </r>
  </si>
  <si>
    <r>
      <t>Nota: en los casos en los que se dispone únicamente del factor de emisión agregado expresado en CO</t>
    </r>
    <r>
      <rPr>
        <vertAlign val="subscript"/>
        <sz val="10"/>
        <color rgb="FF663300"/>
        <rFont val="Arial Narrow"/>
        <family val="2"/>
      </rPr>
      <t>2</t>
    </r>
    <r>
      <rPr>
        <sz val="10"/>
        <color rgb="FF663300"/>
        <rFont val="Arial Narrow"/>
        <family val="2"/>
      </rPr>
      <t>e y no de los factores de cada gas, estos últimos se considerarán nulos para el cálculo del total de las emisiones por gases.</t>
    </r>
  </si>
  <si>
    <t>Consumo de combustibles en instalaciones fijas</t>
  </si>
  <si>
    <t>Consumo de combustibles en vehículos y maquinaria</t>
  </si>
  <si>
    <t xml:space="preserve">                                          CONSUMO DE COMBUSTIBLES EN INSTALACIONES FIJAS</t>
  </si>
  <si>
    <t xml:space="preserve">                                          CONSUMO DE COMBUSTIBLES EN VEHÍCULOS Y MAQUINARIA</t>
  </si>
  <si>
    <r>
      <rPr>
        <u/>
        <sz val="11"/>
        <rFont val="Arial Narrow"/>
        <family val="2"/>
      </rPr>
      <t>Modo de propulsión</t>
    </r>
    <r>
      <rPr>
        <sz val="11"/>
        <rFont val="Arial Narrow"/>
        <family val="2"/>
      </rPr>
      <t xml:space="preserve">: en caso de tratarse de vehículos eléctricos o vehículos híbridos deberá seguir las siguientes indicaciones para cumplimentar sus datos de consumo o km recorridos:
  - Vehículo híbrido no enchufable: indicar en la presente pestaña los litros de combustible consumido o km recorridos.
  - Vehículo híbrido enchufable: en la presente pestaña indicar los litros de combustible consumido o km recorridos y en en el apartado </t>
    </r>
    <r>
      <rPr>
        <i/>
        <sz val="11"/>
        <rFont val="Arial Narrow"/>
        <family val="2"/>
      </rPr>
      <t>B. Consumo de electricidad en vehículos</t>
    </r>
    <r>
      <rPr>
        <sz val="11"/>
        <rFont val="Arial Narrow"/>
        <family val="2"/>
      </rPr>
      <t xml:space="preserve"> de la pestaña </t>
    </r>
    <r>
      <rPr>
        <i/>
        <sz val="11"/>
        <rFont val="Arial Narrow"/>
        <family val="2"/>
      </rPr>
      <t>10. Electricidad y otras energías,</t>
    </r>
    <r>
      <rPr>
        <sz val="11"/>
        <rFont val="Arial Narrow"/>
        <family val="2"/>
      </rPr>
      <t xml:space="preserve"> los kWh consumidos.
  - Vehículo eléctrico: indicar los kWh consumidos en el apartado </t>
    </r>
    <r>
      <rPr>
        <i/>
        <sz val="11"/>
        <rFont val="Arial Narrow"/>
        <family val="2"/>
      </rPr>
      <t xml:space="preserve">B. Consumo de electricidad en vehículos </t>
    </r>
    <r>
      <rPr>
        <sz val="11"/>
        <rFont val="Arial Narrow"/>
        <family val="2"/>
      </rPr>
      <t xml:space="preserve">de la pestaña </t>
    </r>
    <r>
      <rPr>
        <i/>
        <sz val="11"/>
        <rFont val="Arial Narrow"/>
        <family val="2"/>
      </rPr>
      <t>10. Electricidad y otras energías.</t>
    </r>
  </si>
  <si>
    <r>
      <t xml:space="preserve"> - </t>
    </r>
    <r>
      <rPr>
        <u/>
        <sz val="11"/>
        <rFont val="Arial Narrow"/>
        <family val="2"/>
      </rPr>
      <t>Combustibles de equipos fijos</t>
    </r>
    <r>
      <rPr>
        <sz val="11"/>
        <rFont val="Arial Narrow"/>
        <family val="2"/>
      </rPr>
      <t>: datos de consumo de combustibles desglosados según facturas y/o lecturas de contadores.</t>
    </r>
  </si>
  <si>
    <r>
      <t xml:space="preserve"> - </t>
    </r>
    <r>
      <rPr>
        <u/>
        <sz val="11"/>
        <rFont val="Arial Narrow"/>
        <family val="2"/>
      </rPr>
      <t>Combustibles de vehículos</t>
    </r>
    <r>
      <rPr>
        <sz val="11"/>
        <rFont val="Arial Narrow"/>
        <family val="2"/>
      </rPr>
      <t>: datos de consumo de combustibles o de distancia recorrida desglosados según facturas y/o lecturas de contadores.</t>
    </r>
  </si>
  <si>
    <t xml:space="preserve"> - Gasóleo B: Resolución de 30 de abril de 2015, de la Dirección General de Política Energética y Minas, por la que se determina el procedimiento de envío de información de los sujetos obligados del sistema de obligaciones de eficiencia energética, en lo relativo a sus ventas de energía, de acuerdo con la Ley 18/2014, de 15 de octubre, de aprobación de medidas urgentes para el crecimiento, la competitividad y la eficiencia (Corrección de errores).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</si>
</sst>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00\ _€_-;\-* #,##0.00\ _€_-;_-* &quot;-&quot;??\ _€_-;_-@_-"/>
    <numFmt numFmtId="165" formatCode="#,##0.000"/>
    <numFmt numFmtId="166" formatCode="0.000"/>
    <numFmt numFmtId="167" formatCode="0.0"/>
    <numFmt numFmtId="168" formatCode="#,##0.0"/>
    <numFmt numFmtId="169" formatCode="#,##0.0000"/>
    <numFmt numFmtId="170" formatCode="0.0000"/>
    <numFmt numFmtId="171" formatCode="0.0%"/>
  </numFmts>
  <fonts count="272" x14ac:knownFonts="1">
    <font>
      <sz val="11"/>
      <color theme="1"/>
      <name val="Calibri"/>
      <family val="2"/>
      <scheme val="minor"/>
    </font>
    <font>
      <sz val="11"/>
      <color indexed="8"/>
      <name val="Calibri"/>
      <family val="2"/>
    </font>
    <font>
      <sz val="11"/>
      <color indexed="8"/>
      <name val="Calibri"/>
      <family val="2"/>
    </font>
    <font>
      <sz val="8"/>
      <name val="Calibri"/>
      <family val="2"/>
    </font>
    <font>
      <u/>
      <sz val="11"/>
      <color indexed="12"/>
      <name val="Calibri"/>
      <family val="2"/>
    </font>
    <font>
      <b/>
      <sz val="14"/>
      <name val="Arial Narrow"/>
      <family val="2"/>
    </font>
    <font>
      <sz val="10"/>
      <name val="Arial Narrow"/>
      <family val="2"/>
    </font>
    <font>
      <b/>
      <sz val="14"/>
      <color indexed="9"/>
      <name val="Arial Narrow"/>
      <family val="2"/>
    </font>
    <font>
      <b/>
      <sz val="11"/>
      <color indexed="9"/>
      <name val="Arial Narrow"/>
      <family val="2"/>
    </font>
    <font>
      <b/>
      <vertAlign val="subscript"/>
      <sz val="11"/>
      <color indexed="9"/>
      <name val="Arial Narrow"/>
      <family val="2"/>
    </font>
    <font>
      <b/>
      <sz val="11"/>
      <name val="Arial Narrow"/>
      <family val="2"/>
    </font>
    <font>
      <sz val="11"/>
      <name val="Arial Narrow"/>
      <family val="2"/>
    </font>
    <font>
      <b/>
      <sz val="10"/>
      <name val="Arial Narrow"/>
      <family val="2"/>
    </font>
    <font>
      <sz val="11"/>
      <color indexed="8"/>
      <name val="Arial Narrow"/>
      <family val="2"/>
    </font>
    <font>
      <u/>
      <sz val="11"/>
      <color indexed="12"/>
      <name val="Arial Narrow"/>
      <family val="2"/>
    </font>
    <font>
      <sz val="11"/>
      <color indexed="10"/>
      <name val="Arial Narrow"/>
      <family val="2"/>
    </font>
    <font>
      <b/>
      <vertAlign val="superscript"/>
      <sz val="11"/>
      <color indexed="9"/>
      <name val="Arial Narrow"/>
      <family val="2"/>
    </font>
    <font>
      <vertAlign val="subscript"/>
      <sz val="11"/>
      <color indexed="8"/>
      <name val="Arial Narrow"/>
      <family val="2"/>
    </font>
    <font>
      <vertAlign val="subscript"/>
      <sz val="11"/>
      <name val="Arial Narrow"/>
      <family val="2"/>
    </font>
    <font>
      <b/>
      <sz val="10"/>
      <color indexed="9"/>
      <name val="Arial Narrow"/>
      <family val="2"/>
    </font>
    <font>
      <sz val="10"/>
      <color indexed="8"/>
      <name val="Arial Narrow"/>
      <family val="2"/>
    </font>
    <font>
      <b/>
      <sz val="18"/>
      <color indexed="8"/>
      <name val="Arial Narrow"/>
      <family val="2"/>
    </font>
    <font>
      <b/>
      <sz val="12"/>
      <color indexed="9"/>
      <name val="Arial Narrow"/>
      <family val="2"/>
    </font>
    <font>
      <b/>
      <sz val="10"/>
      <color indexed="8"/>
      <name val="Arial Narrow"/>
      <family val="2"/>
    </font>
    <font>
      <b/>
      <vertAlign val="superscript"/>
      <sz val="10"/>
      <color indexed="9"/>
      <name val="Arial Narrow"/>
      <family val="2"/>
    </font>
    <font>
      <b/>
      <vertAlign val="subscript"/>
      <sz val="10"/>
      <color indexed="9"/>
      <name val="Arial Narrow"/>
      <family val="2"/>
    </font>
    <font>
      <b/>
      <sz val="14"/>
      <color indexed="9"/>
      <name val="Arial Narrow"/>
      <family val="2"/>
    </font>
    <font>
      <sz val="11"/>
      <color indexed="23"/>
      <name val="Arial Narrow"/>
      <family val="2"/>
    </font>
    <font>
      <sz val="10"/>
      <color indexed="23"/>
      <name val="Arial Narrow"/>
      <family val="2"/>
    </font>
    <font>
      <sz val="14"/>
      <color indexed="8"/>
      <name val="Arial Narrow"/>
      <family val="2"/>
    </font>
    <font>
      <b/>
      <sz val="14"/>
      <color indexed="8"/>
      <name val="Arial Narrow"/>
      <family val="2"/>
    </font>
    <font>
      <b/>
      <sz val="11"/>
      <color indexed="23"/>
      <name val="Arial Narrow"/>
      <family val="2"/>
    </font>
    <font>
      <b/>
      <sz val="10"/>
      <color indexed="23"/>
      <name val="Arial Narrow"/>
      <family val="2"/>
    </font>
    <font>
      <b/>
      <sz val="11"/>
      <color indexed="30"/>
      <name val="Arial Narrow"/>
      <family val="2"/>
    </font>
    <font>
      <i/>
      <sz val="11"/>
      <name val="Arial Narrow"/>
      <family val="2"/>
    </font>
    <font>
      <b/>
      <sz val="10"/>
      <color indexed="12"/>
      <name val="Arial Narrow"/>
      <family val="2"/>
    </font>
    <font>
      <sz val="8"/>
      <color indexed="8"/>
      <name val="Arial Narrow"/>
      <family val="2"/>
    </font>
    <font>
      <b/>
      <sz val="11"/>
      <color indexed="30"/>
      <name val="Arial Narrow"/>
      <family val="2"/>
    </font>
    <font>
      <b/>
      <sz val="11"/>
      <color indexed="22"/>
      <name val="Arial Narrow"/>
      <family val="2"/>
    </font>
    <font>
      <b/>
      <sz val="11"/>
      <color indexed="23"/>
      <name val="Arial Narrow"/>
      <family val="2"/>
    </font>
    <font>
      <sz val="11"/>
      <color indexed="23"/>
      <name val="Arial Narrow"/>
      <family val="2"/>
    </font>
    <font>
      <b/>
      <sz val="14"/>
      <color indexed="23"/>
      <name val="Arial Narrow"/>
      <family val="2"/>
    </font>
    <font>
      <sz val="10"/>
      <color indexed="27"/>
      <name val="Arial Narrow"/>
      <family val="2"/>
    </font>
    <font>
      <b/>
      <sz val="14"/>
      <color indexed="30"/>
      <name val="Arial Narrow"/>
      <family val="2"/>
    </font>
    <font>
      <sz val="11"/>
      <color indexed="30"/>
      <name val="Arial Narrow"/>
      <family val="2"/>
    </font>
    <font>
      <b/>
      <sz val="12"/>
      <color indexed="23"/>
      <name val="Arial Narrow"/>
      <family val="2"/>
    </font>
    <font>
      <b/>
      <sz val="11"/>
      <color indexed="30"/>
      <name val="Calibri"/>
      <family val="2"/>
    </font>
    <font>
      <sz val="11"/>
      <color indexed="27"/>
      <name val="Arial Narrow"/>
      <family val="2"/>
    </font>
    <font>
      <sz val="14"/>
      <color indexed="23"/>
      <name val="Arial Narrow"/>
      <family val="2"/>
    </font>
    <font>
      <b/>
      <sz val="20"/>
      <color indexed="9"/>
      <name val="Arial Narrow"/>
      <family val="2"/>
    </font>
    <font>
      <sz val="11"/>
      <color indexed="10"/>
      <name val="Calibri"/>
      <family val="2"/>
    </font>
    <font>
      <b/>
      <sz val="10"/>
      <color indexed="9"/>
      <name val="Arial Narrow"/>
      <family val="2"/>
    </font>
    <font>
      <sz val="10"/>
      <color indexed="9"/>
      <name val="Arial Narrow"/>
      <family val="2"/>
    </font>
    <font>
      <b/>
      <sz val="14"/>
      <color indexed="9"/>
      <name val="Arial Narrow"/>
      <family val="2"/>
    </font>
    <font>
      <b/>
      <sz val="11"/>
      <color indexed="9"/>
      <name val="Arial Narrow"/>
      <family val="2"/>
    </font>
    <font>
      <b/>
      <sz val="22"/>
      <color indexed="62"/>
      <name val="Arial Narrow"/>
      <family val="2"/>
    </font>
    <font>
      <b/>
      <sz val="10"/>
      <color indexed="23"/>
      <name val="Calibri"/>
      <family val="2"/>
    </font>
    <font>
      <b/>
      <sz val="12"/>
      <color indexed="9"/>
      <name val="Arial Narrow"/>
      <family val="2"/>
    </font>
    <font>
      <b/>
      <sz val="9"/>
      <color indexed="9"/>
      <name val="Arial Narrow"/>
      <family val="2"/>
    </font>
    <font>
      <sz val="6"/>
      <color indexed="8"/>
      <name val="Arial Narrow"/>
      <family val="2"/>
    </font>
    <font>
      <sz val="11"/>
      <color indexed="62"/>
      <name val="Calibri"/>
      <family val="2"/>
    </font>
    <font>
      <sz val="10"/>
      <color indexed="10"/>
      <name val="Arial Narrow"/>
      <family val="2"/>
    </font>
    <font>
      <sz val="10"/>
      <name val="Arial"/>
      <family val="2"/>
    </font>
    <font>
      <sz val="10"/>
      <name val="Verdana"/>
      <family val="2"/>
    </font>
    <font>
      <b/>
      <sz val="11"/>
      <color indexed="30"/>
      <name val="Arial Narrow"/>
      <family val="2"/>
    </font>
    <font>
      <sz val="11"/>
      <color indexed="27"/>
      <name val="Arial Narrow"/>
      <family val="2"/>
    </font>
    <font>
      <sz val="10"/>
      <color indexed="50"/>
      <name val="Arial Narrow"/>
      <family val="2"/>
    </font>
    <font>
      <b/>
      <sz val="10"/>
      <color indexed="50"/>
      <name val="Arial Narrow"/>
      <family val="2"/>
    </font>
    <font>
      <sz val="10"/>
      <color indexed="27"/>
      <name val="Arial Narrow"/>
      <family val="2"/>
    </font>
    <font>
      <sz val="18"/>
      <color indexed="60"/>
      <name val="Arial Narrow"/>
      <family val="2"/>
    </font>
    <font>
      <sz val="10"/>
      <color indexed="8"/>
      <name val="Arial"/>
      <family val="2"/>
    </font>
    <font>
      <sz val="10"/>
      <color indexed="56"/>
      <name val="Arial Narrow"/>
      <family val="2"/>
    </font>
    <font>
      <b/>
      <vertAlign val="subscript"/>
      <sz val="9"/>
      <color indexed="9"/>
      <name val="Arial Narrow"/>
      <family val="2"/>
    </font>
    <font>
      <sz val="9"/>
      <name val="Arial Narrow"/>
      <family val="2"/>
    </font>
    <font>
      <b/>
      <vertAlign val="subscript"/>
      <sz val="14"/>
      <color indexed="8"/>
      <name val="Arial Narrow"/>
      <family val="2"/>
    </font>
    <font>
      <b/>
      <sz val="11"/>
      <color theme="1"/>
      <name val="Calibri"/>
      <family val="2"/>
      <scheme val="minor"/>
    </font>
    <font>
      <sz val="10"/>
      <color rgb="FFCCFFFF"/>
      <name val="Arial Narrow"/>
      <family val="2"/>
    </font>
    <font>
      <sz val="11"/>
      <color rgb="FFCCFFFF"/>
      <name val="Arial Narrow"/>
      <family val="2"/>
    </font>
    <font>
      <b/>
      <sz val="10"/>
      <color rgb="FFCCFFFF"/>
      <name val="Arial Narrow"/>
      <family val="2"/>
    </font>
    <font>
      <b/>
      <sz val="11"/>
      <color rgb="FFCCFFFF"/>
      <name val="Arial Narrow"/>
      <family val="2"/>
    </font>
    <font>
      <b/>
      <sz val="10"/>
      <color theme="3"/>
      <name val="Arial Narrow"/>
      <family val="2"/>
    </font>
    <font>
      <sz val="11"/>
      <color theme="3"/>
      <name val="Arial Narrow"/>
      <family val="2"/>
    </font>
    <font>
      <sz val="10"/>
      <color theme="1"/>
      <name val="Arial Narrow"/>
      <family val="2"/>
    </font>
    <font>
      <b/>
      <sz val="11"/>
      <color theme="3"/>
      <name val="Arial Narrow"/>
      <family val="2"/>
    </font>
    <font>
      <sz val="10"/>
      <color theme="3"/>
      <name val="Arial Narrow"/>
      <family val="2"/>
    </font>
    <font>
      <sz val="9"/>
      <color theme="1"/>
      <name val="Calibri"/>
      <family val="2"/>
      <scheme val="minor"/>
    </font>
    <font>
      <sz val="11"/>
      <color rgb="FFCCFFFF"/>
      <name val="Calibri"/>
      <family val="2"/>
      <scheme val="minor"/>
    </font>
    <font>
      <sz val="10"/>
      <color rgb="FFFF0000"/>
      <name val="Arial Narrow"/>
      <family val="2"/>
    </font>
    <font>
      <b/>
      <sz val="11"/>
      <color rgb="FFFF0000"/>
      <name val="Arial Narrow"/>
      <family val="2"/>
    </font>
    <font>
      <b/>
      <sz val="14"/>
      <color rgb="FFCCFFFF"/>
      <name val="Arial Narrow"/>
      <family val="2"/>
    </font>
    <font>
      <b/>
      <sz val="12"/>
      <color theme="3"/>
      <name val="Arial Narrow"/>
      <family val="2"/>
    </font>
    <font>
      <b/>
      <sz val="10"/>
      <color theme="0"/>
      <name val="Arial Narrow"/>
      <family val="2"/>
    </font>
    <font>
      <b/>
      <sz val="14"/>
      <color theme="3"/>
      <name val="Arial Narrow"/>
      <family val="2"/>
    </font>
    <font>
      <b/>
      <sz val="11"/>
      <color theme="0"/>
      <name val="Arial Narrow"/>
      <family val="2"/>
    </font>
    <font>
      <b/>
      <vertAlign val="superscript"/>
      <sz val="10"/>
      <color theme="0"/>
      <name val="Arial Narrow"/>
      <family val="2"/>
    </font>
    <font>
      <sz val="9"/>
      <color indexed="8"/>
      <name val="Arial Narrow"/>
      <family val="2"/>
    </font>
    <font>
      <sz val="9"/>
      <color theme="3"/>
      <name val="Arial Narrow"/>
      <family val="2"/>
    </font>
    <font>
      <i/>
      <sz val="9"/>
      <color theme="3"/>
      <name val="Arial Narrow"/>
      <family val="2"/>
    </font>
    <font>
      <sz val="11"/>
      <color rgb="FFFF0000"/>
      <name val="Arial Narrow"/>
      <family val="2"/>
    </font>
    <font>
      <sz val="11"/>
      <color rgb="FFF60000"/>
      <name val="Arial Narrow"/>
      <family val="2"/>
    </font>
    <font>
      <sz val="12"/>
      <color theme="3"/>
      <name val="Arial Narrow"/>
      <family val="2"/>
    </font>
    <font>
      <sz val="12"/>
      <color indexed="23"/>
      <name val="Arial Narrow"/>
      <family val="2"/>
    </font>
    <font>
      <sz val="11"/>
      <color rgb="FFFF0000"/>
      <name val="Calibri"/>
      <family val="2"/>
      <scheme val="minor"/>
    </font>
    <font>
      <sz val="11"/>
      <name val="Calibri"/>
      <family val="2"/>
      <scheme val="minor"/>
    </font>
    <font>
      <b/>
      <i/>
      <sz val="13"/>
      <color rgb="FF0070C0"/>
      <name val="Arial Narrow"/>
      <family val="2"/>
    </font>
    <font>
      <u/>
      <sz val="11"/>
      <color theme="1"/>
      <name val="Calibri"/>
      <family val="2"/>
      <scheme val="minor"/>
    </font>
    <font>
      <sz val="9"/>
      <color indexed="81"/>
      <name val="Tahoma"/>
      <family val="2"/>
    </font>
    <font>
      <sz val="11"/>
      <color theme="0" tint="-0.499984740745262"/>
      <name val="Calibri"/>
      <family val="2"/>
      <scheme val="minor"/>
    </font>
    <font>
      <sz val="10"/>
      <color theme="1"/>
      <name val="Calibri"/>
      <family val="2"/>
      <scheme val="minor"/>
    </font>
    <font>
      <b/>
      <sz val="9"/>
      <color indexed="81"/>
      <name val="Tahoma"/>
      <family val="2"/>
    </font>
    <font>
      <b/>
      <sz val="11"/>
      <name val="Calibri"/>
      <family val="2"/>
      <scheme val="minor"/>
    </font>
    <font>
      <u/>
      <sz val="11"/>
      <name val="Calibri"/>
      <family val="2"/>
      <scheme val="minor"/>
    </font>
    <font>
      <i/>
      <u/>
      <sz val="11"/>
      <color theme="1"/>
      <name val="Calibri"/>
      <family val="2"/>
      <scheme val="minor"/>
    </font>
    <font>
      <b/>
      <sz val="12"/>
      <color rgb="FF0066CC"/>
      <name val="Arial Narrow"/>
      <family val="2"/>
    </font>
    <font>
      <b/>
      <sz val="12"/>
      <color theme="0"/>
      <name val="Arial Narrow"/>
      <family val="2"/>
    </font>
    <font>
      <b/>
      <i/>
      <sz val="11"/>
      <color rgb="FF0066CC"/>
      <name val="Arial Narrow"/>
      <family val="2"/>
    </font>
    <font>
      <sz val="11"/>
      <color rgb="FF1F497D"/>
      <name val="Arial Narrow"/>
      <family val="2"/>
    </font>
    <font>
      <i/>
      <sz val="11"/>
      <color theme="1"/>
      <name val="Calibri"/>
      <family val="2"/>
      <scheme val="minor"/>
    </font>
    <font>
      <sz val="10"/>
      <name val="Calibri"/>
      <family val="2"/>
      <scheme val="minor"/>
    </font>
    <font>
      <b/>
      <sz val="11"/>
      <color indexed="9"/>
      <name val="Calibri"/>
      <family val="2"/>
      <scheme val="minor"/>
    </font>
    <font>
      <b/>
      <sz val="11"/>
      <color rgb="FFFF0000"/>
      <name val="Calibri"/>
      <family val="2"/>
      <scheme val="minor"/>
    </font>
    <font>
      <sz val="9"/>
      <name val="Calibri"/>
      <family val="2"/>
      <scheme val="minor"/>
    </font>
    <font>
      <b/>
      <u/>
      <sz val="11"/>
      <name val="Calibri"/>
      <family val="2"/>
      <scheme val="minor"/>
    </font>
    <font>
      <i/>
      <sz val="11"/>
      <name val="Calibri"/>
      <family val="2"/>
      <scheme val="minor"/>
    </font>
    <font>
      <i/>
      <u/>
      <sz val="11"/>
      <name val="Calibri"/>
      <family val="2"/>
      <scheme val="minor"/>
    </font>
    <font>
      <sz val="11"/>
      <color indexed="8"/>
      <name val="Calibri"/>
      <family val="2"/>
      <scheme val="minor"/>
    </font>
    <font>
      <u/>
      <sz val="11"/>
      <color theme="10"/>
      <name val="Calibri"/>
      <family val="2"/>
      <scheme val="minor"/>
    </font>
    <font>
      <i/>
      <sz val="10"/>
      <color theme="1"/>
      <name val="Calibri"/>
      <family val="2"/>
      <scheme val="minor"/>
    </font>
    <font>
      <vertAlign val="subscript"/>
      <sz val="10"/>
      <name val="Calibri"/>
      <family val="2"/>
      <scheme val="minor"/>
    </font>
    <font>
      <vertAlign val="superscript"/>
      <sz val="10"/>
      <name val="Calibri"/>
      <family val="2"/>
      <scheme val="minor"/>
    </font>
    <font>
      <sz val="12"/>
      <name val="Arial Narrow"/>
      <family val="2"/>
    </font>
    <font>
      <b/>
      <vertAlign val="subscript"/>
      <sz val="11"/>
      <color theme="0"/>
      <name val="Arial Narrow"/>
      <family val="2"/>
    </font>
    <font>
      <b/>
      <sz val="9"/>
      <color theme="0"/>
      <name val="Arial Narrow"/>
      <family val="2"/>
    </font>
    <font>
      <b/>
      <vertAlign val="subscript"/>
      <sz val="9"/>
      <color theme="0"/>
      <name val="Arial Narrow"/>
      <family val="2"/>
    </font>
    <font>
      <sz val="11"/>
      <color theme="1"/>
      <name val="Arial Narrow"/>
      <family val="2"/>
    </font>
    <font>
      <b/>
      <sz val="14"/>
      <color rgb="FF0070C0"/>
      <name val="Arial Narrow"/>
      <family val="2"/>
    </font>
    <font>
      <sz val="10"/>
      <color rgb="FF000000"/>
      <name val="Arial Narrow"/>
      <family val="2"/>
    </font>
    <font>
      <vertAlign val="subscript"/>
      <sz val="10"/>
      <color theme="1"/>
      <name val="Arial Narrow"/>
      <family val="2"/>
    </font>
    <font>
      <vertAlign val="subscript"/>
      <sz val="10"/>
      <color rgb="FF000000"/>
      <name val="Arial Narrow"/>
      <family val="2"/>
    </font>
    <font>
      <vertAlign val="subscript"/>
      <sz val="10"/>
      <name val="Arial Narrow"/>
      <family val="2"/>
    </font>
    <font>
      <sz val="8"/>
      <name val="Arial Narrow"/>
      <family val="2"/>
    </font>
    <font>
      <vertAlign val="subscript"/>
      <sz val="9"/>
      <name val="Arial Narrow"/>
      <family val="2"/>
    </font>
    <font>
      <b/>
      <sz val="9"/>
      <color theme="0" tint="-0.499984740745262"/>
      <name val="Arial Narrow"/>
      <family val="2"/>
    </font>
    <font>
      <u/>
      <sz val="10"/>
      <color rgb="FF0000FF"/>
      <name val="Arial Narrow"/>
      <family val="2"/>
    </font>
    <font>
      <u/>
      <sz val="11"/>
      <color rgb="FF0000FF"/>
      <name val="Arial Narrow"/>
      <family val="2"/>
    </font>
    <font>
      <b/>
      <sz val="11"/>
      <color theme="0"/>
      <name val="Calibri"/>
      <family val="2"/>
      <scheme val="minor"/>
    </font>
    <font>
      <sz val="11"/>
      <color theme="0"/>
      <name val="Calibri"/>
      <family val="2"/>
      <scheme val="minor"/>
    </font>
    <font>
      <b/>
      <sz val="14"/>
      <color rgb="FF7A5A00"/>
      <name val="Arial Narrow"/>
      <family val="2"/>
    </font>
    <font>
      <b/>
      <sz val="14"/>
      <color rgb="FFFF0000"/>
      <name val="Arial Narrow"/>
      <family val="2"/>
    </font>
    <font>
      <b/>
      <sz val="14"/>
      <color rgb="FF663300"/>
      <name val="Arial Narrow"/>
      <family val="2"/>
    </font>
    <font>
      <sz val="12"/>
      <color rgb="FF663300"/>
      <name val="Arial Narrow"/>
      <family val="2"/>
    </font>
    <font>
      <u/>
      <sz val="12"/>
      <color rgb="FF663300"/>
      <name val="Arial Narrow"/>
      <family val="2"/>
    </font>
    <font>
      <sz val="11"/>
      <color rgb="FF663300"/>
      <name val="Arial Narrow"/>
      <family val="2"/>
    </font>
    <font>
      <i/>
      <sz val="12"/>
      <color rgb="FF663300"/>
      <name val="Arial Narrow"/>
      <family val="2"/>
    </font>
    <font>
      <b/>
      <sz val="11"/>
      <color rgb="FF663300"/>
      <name val="Arial Narrow"/>
      <family val="2"/>
    </font>
    <font>
      <b/>
      <sz val="10"/>
      <color rgb="FF663300"/>
      <name val="Arial Narrow"/>
      <family val="2"/>
    </font>
    <font>
      <sz val="11"/>
      <color theme="1"/>
      <name val="Calibri"/>
      <family val="2"/>
    </font>
    <font>
      <b/>
      <sz val="14"/>
      <color rgb="FFFFFFFF"/>
      <name val="Arial Narrow"/>
      <family val="2"/>
    </font>
    <font>
      <sz val="11"/>
      <name val="Arial"/>
      <family val="2"/>
    </font>
    <font>
      <sz val="11"/>
      <color rgb="FF000000"/>
      <name val="Arial Narrow"/>
      <family val="2"/>
    </font>
    <font>
      <b/>
      <sz val="12"/>
      <color rgb="FFFFFFFF"/>
      <name val="Arial Narrow"/>
      <family val="2"/>
    </font>
    <font>
      <vertAlign val="subscript"/>
      <sz val="11"/>
      <color theme="1"/>
      <name val="Arial Narrow"/>
      <family val="2"/>
    </font>
    <font>
      <b/>
      <sz val="10"/>
      <color rgb="FFFFFFFF"/>
      <name val="Arial Narrow"/>
      <family val="2"/>
    </font>
    <font>
      <b/>
      <sz val="10"/>
      <color theme="1"/>
      <name val="Arial Narrow"/>
      <family val="2"/>
    </font>
    <font>
      <vertAlign val="superscript"/>
      <sz val="10"/>
      <color theme="1"/>
      <name val="Arial Narrow"/>
      <family val="2"/>
    </font>
    <font>
      <i/>
      <sz val="10"/>
      <color theme="1"/>
      <name val="Arial Narrow"/>
      <family val="2"/>
    </font>
    <font>
      <b/>
      <sz val="11"/>
      <color theme="1"/>
      <name val="Arial Narrow"/>
      <family val="2"/>
    </font>
    <font>
      <b/>
      <vertAlign val="superscript"/>
      <sz val="10"/>
      <color rgb="FFFFFFFF"/>
      <name val="Arial Narrow"/>
      <family val="2"/>
    </font>
    <font>
      <sz val="11"/>
      <color rgb="FFFFFF99"/>
      <name val="Arial Narrow"/>
      <family val="2"/>
    </font>
    <font>
      <vertAlign val="superscript"/>
      <sz val="10"/>
      <name val="Arial Narrow"/>
      <family val="2"/>
    </font>
    <font>
      <vertAlign val="superscript"/>
      <sz val="11"/>
      <color theme="1"/>
      <name val="Arial Narrow"/>
      <family val="2"/>
    </font>
    <font>
      <vertAlign val="superscript"/>
      <sz val="11"/>
      <name val="Arial Narrow"/>
      <family val="2"/>
    </font>
    <font>
      <b/>
      <sz val="14"/>
      <color rgb="FFA27800"/>
      <name val="Arial Narrow"/>
      <family val="2"/>
    </font>
    <font>
      <sz val="9"/>
      <color theme="1"/>
      <name val="Arial Narrow"/>
      <family val="2"/>
    </font>
    <font>
      <vertAlign val="subscript"/>
      <sz val="11"/>
      <color rgb="FF000000"/>
      <name val="Arial Narrow"/>
      <family val="2"/>
    </font>
    <font>
      <b/>
      <vertAlign val="subscript"/>
      <sz val="14"/>
      <color rgb="FFA27800"/>
      <name val="Arial Narrow"/>
      <family val="2"/>
    </font>
    <font>
      <i/>
      <u/>
      <sz val="11"/>
      <color indexed="12"/>
      <name val="Arial Narrow"/>
      <family val="2"/>
    </font>
    <font>
      <b/>
      <sz val="9"/>
      <color rgb="FFFFFFFF"/>
      <name val="Arial Narrow"/>
      <family val="2"/>
    </font>
    <font>
      <b/>
      <sz val="12"/>
      <color rgb="FFFF0000"/>
      <name val="Arial Narrow"/>
      <family val="2"/>
    </font>
    <font>
      <b/>
      <vertAlign val="subscript"/>
      <sz val="10"/>
      <color rgb="FFFFFFFF"/>
      <name val="Arial Narrow"/>
      <family val="2"/>
    </font>
    <font>
      <b/>
      <vertAlign val="subscript"/>
      <sz val="10"/>
      <name val="Arial Narrow"/>
      <family val="2"/>
    </font>
    <font>
      <b/>
      <sz val="11"/>
      <color rgb="FF0000FF"/>
      <name val="Arial Narrow"/>
      <family val="2"/>
    </font>
    <font>
      <b/>
      <sz val="11"/>
      <color rgb="FF808080"/>
      <name val="Arial Narrow"/>
      <family val="2"/>
    </font>
    <font>
      <b/>
      <u/>
      <sz val="11"/>
      <color rgb="FF663300"/>
      <name val="Arial Narrow"/>
      <family val="2"/>
    </font>
    <font>
      <b/>
      <sz val="11"/>
      <color rgb="FF7F7F7F"/>
      <name val="Arial Narrow"/>
      <family val="2"/>
    </font>
    <font>
      <u/>
      <sz val="11"/>
      <color theme="1"/>
      <name val="Arial Narrow"/>
      <family val="2"/>
    </font>
    <font>
      <sz val="10"/>
      <color rgb="FF663300"/>
      <name val="Arial Narrow"/>
      <family val="2"/>
    </font>
    <font>
      <b/>
      <sz val="13"/>
      <color rgb="FFFFFFFF"/>
      <name val="Arial Narrow"/>
      <family val="2"/>
    </font>
    <font>
      <i/>
      <sz val="11"/>
      <color theme="1"/>
      <name val="Arial Narrow"/>
      <family val="2"/>
    </font>
    <font>
      <b/>
      <i/>
      <sz val="10"/>
      <color rgb="FFFFFFFF"/>
      <name val="Arial Narrow"/>
      <family val="2"/>
    </font>
    <font>
      <sz val="13"/>
      <color rgb="FF663300"/>
      <name val="Arial Narrow"/>
      <family val="2"/>
    </font>
    <font>
      <b/>
      <sz val="11"/>
      <color rgb="FFFFFFFF"/>
      <name val="Arial Narrow"/>
      <family val="2"/>
    </font>
    <font>
      <b/>
      <vertAlign val="subscript"/>
      <sz val="11"/>
      <color rgb="FFFFFFFF"/>
      <name val="Arial Narrow"/>
      <family val="2"/>
    </font>
    <font>
      <b/>
      <vertAlign val="subscript"/>
      <sz val="12"/>
      <color rgb="FFFFFFFF"/>
      <name val="Arial Narrow"/>
      <family val="2"/>
    </font>
    <font>
      <b/>
      <vertAlign val="subscript"/>
      <sz val="9"/>
      <color rgb="FFFFFFFF"/>
      <name val="Arial Narrow"/>
      <family val="2"/>
    </font>
    <font>
      <b/>
      <vertAlign val="subscript"/>
      <sz val="14"/>
      <color rgb="FFFFFFFF"/>
      <name val="Arial Narrow"/>
      <family val="2"/>
    </font>
    <font>
      <sz val="10"/>
      <color rgb="FFFFFF99"/>
      <name val="Arial Narrow"/>
      <family val="2"/>
    </font>
    <font>
      <b/>
      <sz val="12"/>
      <name val="Arial Narrow"/>
      <family val="2"/>
    </font>
    <font>
      <vertAlign val="superscript"/>
      <sz val="11"/>
      <name val="Calibri"/>
      <family val="2"/>
      <scheme val="minor"/>
    </font>
    <font>
      <b/>
      <i/>
      <sz val="11"/>
      <color theme="1"/>
      <name val="Calibri"/>
      <family val="2"/>
      <scheme val="minor"/>
    </font>
    <font>
      <sz val="11"/>
      <color rgb="FF000000"/>
      <name val="Calibri"/>
      <family val="2"/>
      <scheme val="minor"/>
    </font>
    <font>
      <u/>
      <sz val="11"/>
      <color indexed="12"/>
      <name val="Calibri"/>
      <family val="2"/>
      <scheme val="minor"/>
    </font>
    <font>
      <sz val="10"/>
      <color rgb="FF000000"/>
      <name val="Calibri"/>
      <family val="2"/>
      <scheme val="minor"/>
    </font>
    <font>
      <vertAlign val="subscript"/>
      <sz val="11"/>
      <name val="Calibri"/>
      <family val="2"/>
      <scheme val="minor"/>
    </font>
    <font>
      <b/>
      <sz val="11"/>
      <color rgb="FFFFFFFF"/>
      <name val="Calibri"/>
      <family val="2"/>
      <scheme val="minor"/>
    </font>
    <font>
      <b/>
      <vertAlign val="superscript"/>
      <sz val="11"/>
      <name val="Calibri"/>
      <family val="2"/>
      <scheme val="minor"/>
    </font>
    <font>
      <b/>
      <vertAlign val="superscript"/>
      <sz val="11"/>
      <color indexed="9"/>
      <name val="Calibri"/>
      <family val="2"/>
      <scheme val="minor"/>
    </font>
    <font>
      <b/>
      <vertAlign val="subscript"/>
      <sz val="11"/>
      <name val="Calibri"/>
      <family val="2"/>
      <scheme val="minor"/>
    </font>
    <font>
      <b/>
      <i/>
      <u/>
      <sz val="11"/>
      <color theme="3" tint="0.39997558519241921"/>
      <name val="Calibri"/>
      <family val="2"/>
      <scheme val="minor"/>
    </font>
    <font>
      <b/>
      <sz val="28"/>
      <color rgb="FFFF0000"/>
      <name val="Arial Narrow"/>
      <family val="2"/>
    </font>
    <font>
      <vertAlign val="subscript"/>
      <sz val="9"/>
      <name val="Calibri"/>
      <family val="2"/>
      <scheme val="minor"/>
    </font>
    <font>
      <i/>
      <sz val="10"/>
      <name val="Arial Narrow"/>
      <family val="2"/>
    </font>
    <font>
      <b/>
      <sz val="12"/>
      <color rgb="FF663300"/>
      <name val="Arial Narrow"/>
      <family val="2"/>
    </font>
    <font>
      <u/>
      <sz val="11"/>
      <name val="Arial Narrow"/>
      <family val="2"/>
    </font>
    <font>
      <b/>
      <i/>
      <u/>
      <sz val="12"/>
      <color rgb="FF663300"/>
      <name val="Arial Narrow"/>
      <family val="2"/>
    </font>
    <font>
      <u/>
      <sz val="10"/>
      <name val="Arial Narrow"/>
      <family val="2"/>
    </font>
    <font>
      <b/>
      <sz val="16"/>
      <color rgb="FFC00000"/>
      <name val="Arial Narrow"/>
      <family val="2"/>
    </font>
    <font>
      <sz val="11"/>
      <color rgb="FFC00000"/>
      <name val="Calibri"/>
      <family val="2"/>
      <scheme val="minor"/>
    </font>
    <font>
      <sz val="8"/>
      <color theme="1"/>
      <name val="Calibri"/>
      <family val="2"/>
      <scheme val="minor"/>
    </font>
    <font>
      <b/>
      <sz val="11"/>
      <color rgb="FFC00000"/>
      <name val="Calibri"/>
      <family val="2"/>
      <scheme val="minor"/>
    </font>
    <font>
      <b/>
      <vertAlign val="subscript"/>
      <sz val="12"/>
      <color theme="0"/>
      <name val="Arial Narrow"/>
      <family val="2"/>
    </font>
    <font>
      <sz val="11"/>
      <color theme="0"/>
      <name val="Arial"/>
      <family val="2"/>
    </font>
    <font>
      <sz val="11"/>
      <color theme="4"/>
      <name val="Calibri"/>
      <family val="2"/>
      <scheme val="minor"/>
    </font>
    <font>
      <b/>
      <i/>
      <u/>
      <sz val="11"/>
      <color rgb="FF663300"/>
      <name val="Arial Narrow"/>
      <family val="2"/>
    </font>
    <font>
      <b/>
      <i/>
      <sz val="11"/>
      <color theme="3" tint="0.39997558519241921"/>
      <name val="Calibri"/>
      <family val="2"/>
      <scheme val="minor"/>
    </font>
    <font>
      <i/>
      <sz val="9"/>
      <name val="Arial Narrow"/>
      <family val="2"/>
    </font>
    <font>
      <sz val="11"/>
      <color theme="0"/>
      <name val="Arial Narrow"/>
      <family val="2"/>
    </font>
    <font>
      <vertAlign val="subscript"/>
      <sz val="11"/>
      <color theme="0"/>
      <name val="Arial Narrow"/>
      <family val="2"/>
    </font>
    <font>
      <sz val="10"/>
      <color theme="0"/>
      <name val="Arial Narrow"/>
      <family val="2"/>
    </font>
    <font>
      <u/>
      <sz val="10"/>
      <name val="Calibri"/>
      <family val="2"/>
    </font>
    <font>
      <i/>
      <sz val="12"/>
      <name val="Arial Narrow"/>
      <family val="2"/>
    </font>
    <font>
      <b/>
      <sz val="11"/>
      <color rgb="FF000000"/>
      <name val="Calibri"/>
      <family val="2"/>
      <scheme val="minor"/>
    </font>
    <font>
      <sz val="11"/>
      <color theme="1" tint="0.499984740745262"/>
      <name val="Arial Narrow"/>
      <family val="2"/>
    </font>
    <font>
      <vertAlign val="subscript"/>
      <sz val="11"/>
      <color theme="1" tint="0.499984740745262"/>
      <name val="Arial Narrow"/>
      <family val="2"/>
    </font>
    <font>
      <sz val="11"/>
      <color rgb="FF1C1C1C"/>
      <name val="Arial Narrow"/>
      <family val="2"/>
    </font>
    <font>
      <b/>
      <sz val="11"/>
      <color rgb="FF1C1C1C"/>
      <name val="Arial Narrow"/>
      <family val="2"/>
    </font>
    <font>
      <b/>
      <sz val="11"/>
      <color indexed="63"/>
      <name val="Arial Narrow"/>
      <family val="2"/>
    </font>
    <font>
      <sz val="11"/>
      <color indexed="63"/>
      <name val="Arial Narrow"/>
      <family val="2"/>
    </font>
    <font>
      <i/>
      <sz val="11"/>
      <color indexed="63"/>
      <name val="Arial Narrow"/>
      <family val="2"/>
    </font>
    <font>
      <b/>
      <i/>
      <sz val="13"/>
      <color rgb="FF663300"/>
      <name val="Arial Narrow"/>
      <family val="2"/>
    </font>
    <font>
      <b/>
      <sz val="10"/>
      <color rgb="FFFFFF99"/>
      <name val="Arial Narrow"/>
      <family val="2"/>
    </font>
    <font>
      <b/>
      <sz val="11"/>
      <color rgb="FFFFFF99"/>
      <name val="Arial Narrow"/>
      <family val="2"/>
    </font>
    <font>
      <sz val="12"/>
      <color rgb="FFFF0000"/>
      <name val="Calibri"/>
      <family val="2"/>
      <scheme val="minor"/>
    </font>
    <font>
      <i/>
      <sz val="12"/>
      <color rgb="FFFF0000"/>
      <name val="Calibri"/>
      <family val="2"/>
      <scheme val="minor"/>
    </font>
    <font>
      <sz val="12"/>
      <color theme="0"/>
      <name val="Calibri"/>
      <family val="2"/>
      <scheme val="minor"/>
    </font>
    <font>
      <u/>
      <sz val="11"/>
      <color rgb="FF663300"/>
      <name val="Arial Narrow"/>
      <family val="2"/>
    </font>
    <font>
      <b/>
      <i/>
      <u/>
      <sz val="13"/>
      <color rgb="FF663300"/>
      <name val="Arial Narrow"/>
      <family val="2"/>
    </font>
    <font>
      <i/>
      <sz val="13"/>
      <color rgb="FF663300"/>
      <name val="Arial Narrow"/>
      <family val="2"/>
    </font>
    <font>
      <b/>
      <i/>
      <vertAlign val="subscript"/>
      <sz val="13"/>
      <color rgb="FF663300"/>
      <name val="Arial Narrow"/>
      <family val="2"/>
    </font>
    <font>
      <i/>
      <sz val="11"/>
      <color rgb="FF000000"/>
      <name val="Arial Narrow"/>
      <family val="2"/>
    </font>
    <font>
      <b/>
      <sz val="14"/>
      <color theme="0"/>
      <name val="Arial Narrow"/>
      <family val="2"/>
    </font>
    <font>
      <vertAlign val="subscript"/>
      <sz val="11"/>
      <color theme="1"/>
      <name val="Calibri"/>
      <family val="2"/>
      <scheme val="minor"/>
    </font>
    <font>
      <vertAlign val="superscript"/>
      <sz val="11"/>
      <color rgb="FF000000"/>
      <name val="Arial Narrow"/>
      <family val="2"/>
    </font>
    <font>
      <vertAlign val="subscript"/>
      <sz val="9"/>
      <color theme="1"/>
      <name val="Arial Narrow"/>
      <family val="2"/>
    </font>
    <font>
      <b/>
      <vertAlign val="subscript"/>
      <sz val="11"/>
      <color rgb="FF663300"/>
      <name val="Arial Narrow"/>
      <family val="2"/>
    </font>
    <font>
      <b/>
      <sz val="11"/>
      <color rgb="FF0066CC"/>
      <name val="Arial Narrow"/>
      <family val="2"/>
    </font>
    <font>
      <vertAlign val="superscript"/>
      <sz val="10"/>
      <color rgb="FF000000"/>
      <name val="Arial Narrow"/>
      <family val="2"/>
    </font>
    <font>
      <i/>
      <u/>
      <vertAlign val="subscript"/>
      <sz val="11"/>
      <color theme="1"/>
      <name val="Calibri"/>
      <family val="2"/>
      <scheme val="minor"/>
    </font>
    <font>
      <vertAlign val="superscript"/>
      <sz val="10"/>
      <color indexed="8"/>
      <name val="Arial Narrow"/>
      <family val="2"/>
    </font>
    <font>
      <i/>
      <sz val="10"/>
      <name val="Calibri"/>
      <family val="2"/>
      <scheme val="minor"/>
    </font>
    <font>
      <b/>
      <vertAlign val="subscript"/>
      <sz val="10"/>
      <name val="Calibri"/>
      <family val="2"/>
      <scheme val="minor"/>
    </font>
    <font>
      <b/>
      <sz val="10"/>
      <name val="Calibri"/>
      <family val="2"/>
      <scheme val="minor"/>
    </font>
    <font>
      <b/>
      <sz val="8"/>
      <name val="Arial Narrow"/>
      <family val="2"/>
    </font>
    <font>
      <u/>
      <vertAlign val="subscript"/>
      <sz val="11"/>
      <color rgb="FF663300"/>
      <name val="Arial Narrow"/>
      <family val="2"/>
    </font>
    <font>
      <sz val="7"/>
      <name val="Arial Narrow"/>
      <family val="2"/>
    </font>
    <font>
      <b/>
      <i/>
      <u/>
      <sz val="12"/>
      <color rgb="FF0070C0"/>
      <name val="Arial Narrow"/>
      <family val="2"/>
    </font>
    <font>
      <sz val="11"/>
      <color theme="3"/>
      <name val="Calibri"/>
      <family val="2"/>
      <scheme val="minor"/>
    </font>
    <font>
      <i/>
      <u/>
      <sz val="12"/>
      <color rgb="FF663300"/>
      <name val="Arial Narrow"/>
      <family val="2"/>
    </font>
    <font>
      <i/>
      <u/>
      <vertAlign val="subscript"/>
      <sz val="12"/>
      <color rgb="FF663300"/>
      <name val="Arial Narrow"/>
      <family val="2"/>
    </font>
    <font>
      <b/>
      <sz val="14"/>
      <color theme="1"/>
      <name val="Arial Narrow"/>
      <family val="2"/>
    </font>
    <font>
      <u/>
      <sz val="12"/>
      <color indexed="12"/>
      <name val="Arial Narrow"/>
      <family val="2"/>
    </font>
    <font>
      <vertAlign val="subscript"/>
      <sz val="10"/>
      <color rgb="FF663300"/>
      <name val="Arial Narrow"/>
      <family val="2"/>
    </font>
  </fonts>
  <fills count="79">
    <fill>
      <patternFill patternType="none"/>
    </fill>
    <fill>
      <patternFill patternType="gray125"/>
    </fill>
    <fill>
      <patternFill patternType="solid">
        <fgColor indexed="47"/>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44"/>
        <bgColor indexed="64"/>
      </patternFill>
    </fill>
    <fill>
      <patternFill patternType="solid">
        <fgColor indexed="31"/>
        <bgColor indexed="64"/>
      </patternFill>
    </fill>
    <fill>
      <patternFill patternType="solid">
        <fgColor indexed="55"/>
        <bgColor indexed="64"/>
      </patternFill>
    </fill>
    <fill>
      <patternFill patternType="solid">
        <fgColor indexed="55"/>
        <bgColor indexed="48"/>
      </patternFill>
    </fill>
    <fill>
      <patternFill patternType="solid">
        <fgColor indexed="60"/>
        <bgColor indexed="64"/>
      </patternFill>
    </fill>
    <fill>
      <patternFill patternType="solid">
        <fgColor rgb="FFCCFFFF"/>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rgb="FF0066CC"/>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00B050"/>
        <bgColor indexed="64"/>
      </patternFill>
    </fill>
    <fill>
      <patternFill patternType="solid">
        <fgColor theme="0"/>
        <bgColor indexed="64"/>
      </patternFill>
    </fill>
    <fill>
      <patternFill patternType="solid">
        <fgColor rgb="FFFFFF00"/>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6" tint="0.59999389629810485"/>
        <bgColor indexed="64"/>
      </patternFill>
    </fill>
    <fill>
      <patternFill patternType="solid">
        <fgColor rgb="FFF2F2F2"/>
        <bgColor indexed="64"/>
      </patternFill>
    </fill>
    <fill>
      <patternFill patternType="solid">
        <fgColor theme="4" tint="0.79998168889431442"/>
        <bgColor indexed="48"/>
      </patternFill>
    </fill>
    <fill>
      <patternFill patternType="solid">
        <fgColor theme="7" tint="-0.249977111117893"/>
        <bgColor indexed="64"/>
      </patternFill>
    </fill>
    <fill>
      <patternFill patternType="solid">
        <fgColor theme="5" tint="-0.249977111117893"/>
        <bgColor indexed="64"/>
      </patternFill>
    </fill>
    <fill>
      <patternFill patternType="solid">
        <fgColor rgb="FFCC9900"/>
        <bgColor indexed="64"/>
      </patternFill>
    </fill>
    <fill>
      <patternFill patternType="solid">
        <fgColor rgb="FFFFFF99"/>
        <bgColor indexed="64"/>
      </patternFill>
    </fill>
    <fill>
      <patternFill patternType="solid">
        <fgColor rgb="FFFFDA71"/>
        <bgColor indexed="64"/>
      </patternFill>
    </fill>
    <fill>
      <patternFill patternType="solid">
        <fgColor theme="0" tint="-0.499984740745262"/>
        <bgColor indexed="64"/>
      </patternFill>
    </fill>
    <fill>
      <patternFill patternType="solid">
        <fgColor rgb="FFFFFF99"/>
        <bgColor indexed="9"/>
      </patternFill>
    </fill>
    <fill>
      <patternFill patternType="solid">
        <fgColor rgb="FFCC9900"/>
        <bgColor indexed="48"/>
      </patternFill>
    </fill>
    <fill>
      <patternFill patternType="solid">
        <fgColor rgb="FFCC9900"/>
        <bgColor rgb="FFCC9900"/>
      </patternFill>
    </fill>
    <fill>
      <patternFill patternType="solid">
        <fgColor rgb="FF808080"/>
        <bgColor rgb="FF808080"/>
      </patternFill>
    </fill>
    <fill>
      <patternFill patternType="solid">
        <fgColor rgb="FFFFFF99"/>
        <bgColor rgb="FFFFFF99"/>
      </patternFill>
    </fill>
    <fill>
      <patternFill patternType="solid">
        <fgColor rgb="FFFFDA71"/>
        <bgColor rgb="FFFFDA71"/>
      </patternFill>
    </fill>
    <fill>
      <patternFill patternType="solid">
        <fgColor theme="0" tint="-4.9989318521683403E-2"/>
        <bgColor rgb="FFFFFF99"/>
      </patternFill>
    </fill>
    <fill>
      <patternFill patternType="solid">
        <fgColor rgb="FFC4D79B"/>
        <bgColor rgb="FFC4D79B"/>
      </patternFill>
    </fill>
    <fill>
      <patternFill patternType="solid">
        <fgColor theme="0"/>
        <bgColor rgb="FFFFFF99"/>
      </patternFill>
    </fill>
    <fill>
      <patternFill patternType="solid">
        <fgColor rgb="FFFDE9D9"/>
        <bgColor rgb="FFFDE9D9"/>
      </patternFill>
    </fill>
    <fill>
      <patternFill patternType="solid">
        <fgColor rgb="FF7F7F7F"/>
        <bgColor rgb="FF7F7F7F"/>
      </patternFill>
    </fill>
    <fill>
      <patternFill patternType="solid">
        <fgColor rgb="FF969696"/>
        <bgColor rgb="FF969696"/>
      </patternFill>
    </fill>
    <fill>
      <patternFill patternType="solid">
        <fgColor rgb="FFCCCCFF"/>
        <bgColor rgb="FFCCCCFF"/>
      </patternFill>
    </fill>
    <fill>
      <patternFill patternType="solid">
        <fgColor rgb="FFFBD4B4"/>
        <bgColor rgb="FFFBD4B4"/>
      </patternFill>
    </fill>
    <fill>
      <patternFill patternType="lightGrid">
        <fgColor theme="0" tint="-0.34998626667073579"/>
        <bgColor indexed="65"/>
      </patternFill>
    </fill>
    <fill>
      <patternFill patternType="solid">
        <fgColor rgb="FFFFFFFF"/>
        <bgColor rgb="FFFFFFFF"/>
      </patternFill>
    </fill>
    <fill>
      <patternFill patternType="solid">
        <fgColor rgb="FF99CCFF"/>
        <bgColor rgb="FF99CCFF"/>
      </patternFill>
    </fill>
    <fill>
      <patternFill patternType="solid">
        <fgColor rgb="FFFFFF99"/>
        <bgColor rgb="FF808080"/>
      </patternFill>
    </fill>
    <fill>
      <patternFill patternType="solid">
        <fgColor rgb="FFCCCCFF"/>
        <bgColor indexed="64"/>
      </patternFill>
    </fill>
    <fill>
      <patternFill patternType="solid">
        <fgColor theme="6" tint="0.39994506668294322"/>
        <bgColor indexed="64"/>
      </patternFill>
    </fill>
    <fill>
      <patternFill patternType="solid">
        <fgColor rgb="FFFDE9D9"/>
        <bgColor indexed="64"/>
      </patternFill>
    </fill>
    <fill>
      <patternFill patternType="solid">
        <fgColor rgb="FFFCD5B4"/>
        <bgColor indexed="64"/>
      </patternFill>
    </fill>
    <fill>
      <patternFill patternType="solid">
        <fgColor theme="0" tint="-4.9989318521683403E-2"/>
        <bgColor rgb="FF7F7F7F"/>
      </patternFill>
    </fill>
    <fill>
      <patternFill patternType="solid">
        <fgColor theme="0" tint="-4.9989318521683403E-2"/>
        <bgColor rgb="FF969696"/>
      </patternFill>
    </fill>
    <fill>
      <patternFill patternType="solid">
        <fgColor theme="9"/>
        <bgColor indexed="64"/>
      </patternFill>
    </fill>
    <fill>
      <patternFill patternType="solid">
        <fgColor theme="4" tint="0.79998168889431442"/>
        <bgColor rgb="FFFFCC00"/>
      </patternFill>
    </fill>
    <fill>
      <patternFill patternType="solid">
        <fgColor theme="8" tint="0.79998168889431442"/>
        <bgColor indexed="64"/>
      </patternFill>
    </fill>
    <fill>
      <patternFill patternType="solid">
        <fgColor rgb="FFFFFF00"/>
        <bgColor rgb="FF969696"/>
      </patternFill>
    </fill>
    <fill>
      <patternFill patternType="solid">
        <fgColor theme="0" tint="-0.499984740745262"/>
        <bgColor rgb="FF969696"/>
      </patternFill>
    </fill>
    <fill>
      <patternFill patternType="solid">
        <fgColor theme="2" tint="-0.249977111117893"/>
        <bgColor indexed="64"/>
      </patternFill>
    </fill>
    <fill>
      <patternFill patternType="solid">
        <fgColor theme="1" tint="0.499984740745262"/>
        <bgColor indexed="64"/>
      </patternFill>
    </fill>
    <fill>
      <patternFill patternType="solid">
        <fgColor theme="4" tint="0.79998168889431442"/>
        <bgColor rgb="FF969696"/>
      </patternFill>
    </fill>
    <fill>
      <patternFill patternType="solid">
        <fgColor theme="0" tint="-0.34998626667073579"/>
        <bgColor indexed="64"/>
      </patternFill>
    </fill>
    <fill>
      <patternFill patternType="solid">
        <fgColor rgb="FF969696"/>
        <bgColor indexed="64"/>
      </patternFill>
    </fill>
    <fill>
      <patternFill patternType="solid">
        <fgColor rgb="FF969696"/>
        <bgColor indexed="48"/>
      </patternFill>
    </fill>
    <fill>
      <patternFill patternType="solid">
        <fgColor rgb="FFCCCCFF"/>
        <bgColor rgb="FFC4D79B"/>
      </patternFill>
    </fill>
    <fill>
      <patternFill patternType="solid">
        <fgColor rgb="FF99CCFF"/>
        <bgColor indexed="64"/>
      </patternFill>
    </fill>
    <fill>
      <patternFill patternType="solid">
        <fgColor theme="0" tint="-0.34998626667073579"/>
        <bgColor indexed="41"/>
      </patternFill>
    </fill>
    <fill>
      <patternFill patternType="solid">
        <fgColor rgb="FFCC9900"/>
        <bgColor indexed="41"/>
      </patternFill>
    </fill>
    <fill>
      <patternFill patternType="solid">
        <fgColor theme="0" tint="-0.14999847407452621"/>
        <bgColor rgb="FFFFFF99"/>
      </patternFill>
    </fill>
    <fill>
      <patternFill patternType="solid">
        <fgColor theme="6" tint="0.59999389629810485"/>
        <bgColor rgb="FFC4D79B"/>
      </patternFill>
    </fill>
    <fill>
      <patternFill patternType="solid">
        <fgColor theme="6" tint="0.59996337778862885"/>
        <bgColor rgb="FFC4D79B"/>
      </patternFill>
    </fill>
    <fill>
      <patternFill patternType="solid">
        <fgColor theme="6" tint="0.59996337778862885"/>
        <bgColor theme="6" tint="0.59996337778862885"/>
      </patternFill>
    </fill>
    <fill>
      <patternFill patternType="solid">
        <fgColor rgb="FFFF0000"/>
        <bgColor indexed="64"/>
      </patternFill>
    </fill>
    <fill>
      <patternFill patternType="solid">
        <fgColor theme="5" tint="0.79998168889431442"/>
        <bgColor indexed="64"/>
      </patternFill>
    </fill>
    <fill>
      <patternFill patternType="solid">
        <fgColor rgb="FFDBE5F1"/>
        <bgColor indexed="64"/>
      </patternFill>
    </fill>
  </fills>
  <borders count="416">
    <border>
      <left/>
      <right/>
      <top/>
      <bottom/>
      <diagonal/>
    </border>
    <border>
      <left style="thin">
        <color indexed="23"/>
      </left>
      <right style="thin">
        <color indexed="23"/>
      </right>
      <top style="thin">
        <color indexed="23"/>
      </top>
      <bottom style="thin">
        <color indexed="23"/>
      </bottom>
      <diagonal/>
    </border>
    <border>
      <left/>
      <right style="thin">
        <color indexed="23"/>
      </right>
      <top style="thin">
        <color indexed="23"/>
      </top>
      <bottom style="thin">
        <color indexed="23"/>
      </bottom>
      <diagonal/>
    </border>
    <border>
      <left/>
      <right style="thin">
        <color indexed="9"/>
      </right>
      <top/>
      <bottom/>
      <diagonal/>
    </border>
    <border>
      <left style="thin">
        <color indexed="9"/>
      </left>
      <right style="thin">
        <color indexed="9"/>
      </right>
      <top style="thin">
        <color indexed="9"/>
      </top>
      <bottom/>
      <diagonal/>
    </border>
    <border>
      <left/>
      <right style="thin">
        <color indexed="23"/>
      </right>
      <top/>
      <bottom style="thin">
        <color indexed="23"/>
      </bottom>
      <diagonal/>
    </border>
    <border>
      <left style="thin">
        <color indexed="23"/>
      </left>
      <right style="thin">
        <color indexed="23"/>
      </right>
      <top/>
      <bottom style="thin">
        <color indexed="23"/>
      </bottom>
      <diagonal/>
    </border>
    <border>
      <left style="thin">
        <color indexed="55"/>
      </left>
      <right/>
      <top/>
      <bottom/>
      <diagonal/>
    </border>
    <border>
      <left/>
      <right style="thin">
        <color indexed="55"/>
      </right>
      <top/>
      <bottom/>
      <diagonal/>
    </border>
    <border>
      <left/>
      <right/>
      <top/>
      <bottom style="thin">
        <color indexed="55"/>
      </bottom>
      <diagonal/>
    </border>
    <border>
      <left/>
      <right style="thin">
        <color indexed="55"/>
      </right>
      <top/>
      <bottom style="thin">
        <color indexed="55"/>
      </bottom>
      <diagonal/>
    </border>
    <border>
      <left/>
      <right/>
      <top style="thin">
        <color indexed="55"/>
      </top>
      <bottom/>
      <diagonal/>
    </border>
    <border>
      <left style="thin">
        <color indexed="55"/>
      </left>
      <right/>
      <top style="thin">
        <color indexed="55"/>
      </top>
      <bottom/>
      <diagonal/>
    </border>
    <border>
      <left style="thin">
        <color indexed="55"/>
      </left>
      <right/>
      <top/>
      <bottom style="thin">
        <color indexed="55"/>
      </bottom>
      <diagonal/>
    </border>
    <border>
      <left style="thin">
        <color indexed="23"/>
      </left>
      <right/>
      <top style="thin">
        <color indexed="23"/>
      </top>
      <bottom style="thin">
        <color indexed="23"/>
      </bottom>
      <diagonal/>
    </border>
    <border>
      <left style="thin">
        <color indexed="9"/>
      </left>
      <right style="thin">
        <color indexed="23"/>
      </right>
      <top style="thin">
        <color indexed="23"/>
      </top>
      <bottom style="thin">
        <color indexed="23"/>
      </bottom>
      <diagonal/>
    </border>
    <border>
      <left/>
      <right style="thin">
        <color indexed="22"/>
      </right>
      <top/>
      <bottom/>
      <diagonal/>
    </border>
    <border>
      <left/>
      <right/>
      <top style="thin">
        <color indexed="23"/>
      </top>
      <bottom style="thin">
        <color indexed="23"/>
      </bottom>
      <diagonal/>
    </border>
    <border>
      <left style="thin">
        <color indexed="23"/>
      </left>
      <right/>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23"/>
      </bottom>
      <diagonal/>
    </border>
    <border>
      <left/>
      <right style="thin">
        <color indexed="9"/>
      </right>
      <top style="thin">
        <color indexed="23"/>
      </top>
      <bottom style="thin">
        <color indexed="23"/>
      </bottom>
      <diagonal/>
    </border>
    <border>
      <left style="thin">
        <color indexed="9"/>
      </left>
      <right/>
      <top style="thin">
        <color indexed="9"/>
      </top>
      <bottom style="thin">
        <color indexed="9"/>
      </bottom>
      <diagonal/>
    </border>
    <border>
      <left style="thin">
        <color indexed="9"/>
      </left>
      <right/>
      <top/>
      <bottom/>
      <diagonal/>
    </border>
    <border>
      <left/>
      <right style="thin">
        <color indexed="55"/>
      </right>
      <top style="thin">
        <color indexed="55"/>
      </top>
      <bottom style="thin">
        <color indexed="55"/>
      </bottom>
      <diagonal/>
    </border>
    <border>
      <left style="thin">
        <color theme="0"/>
      </left>
      <right style="thin">
        <color theme="0"/>
      </right>
      <top style="thin">
        <color theme="0"/>
      </top>
      <bottom style="thin">
        <color theme="0"/>
      </bottom>
      <diagonal/>
    </border>
    <border>
      <left style="thin">
        <color theme="0"/>
      </left>
      <right style="thin">
        <color theme="0" tint="-0.499984740745262"/>
      </right>
      <top style="thin">
        <color theme="0" tint="-0.499984740745262"/>
      </top>
      <bottom style="thin">
        <color theme="0" tint="-0.499984740745262"/>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style="thin">
        <color theme="0" tint="-0.499984740745262"/>
      </left>
      <right style="thin">
        <color indexed="23"/>
      </right>
      <top style="thin">
        <color theme="0" tint="-0.499984740745262"/>
      </top>
      <bottom style="thin">
        <color theme="0" tint="-0.499984740745262"/>
      </bottom>
      <diagonal/>
    </border>
    <border>
      <left style="thin">
        <color indexed="23"/>
      </left>
      <right style="thin">
        <color indexed="23"/>
      </right>
      <top style="thin">
        <color theme="0" tint="-0.499984740745262"/>
      </top>
      <bottom style="thin">
        <color theme="0" tint="-0.499984740745262"/>
      </bottom>
      <diagonal/>
    </border>
    <border>
      <left style="thin">
        <color indexed="23"/>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right>
      <top style="thin">
        <color indexed="23"/>
      </top>
      <bottom style="thin">
        <color indexed="23"/>
      </bottom>
      <diagonal/>
    </border>
    <border>
      <left style="thin">
        <color theme="0"/>
      </left>
      <right style="thin">
        <color indexed="23"/>
      </right>
      <top style="thin">
        <color indexed="23"/>
      </top>
      <bottom style="thin">
        <color indexed="23"/>
      </bottom>
      <diagonal/>
    </border>
    <border>
      <left/>
      <right style="thin">
        <color theme="0"/>
      </right>
      <top/>
      <bottom style="thin">
        <color theme="0"/>
      </bottom>
      <diagonal/>
    </border>
    <border>
      <left/>
      <right style="thin">
        <color indexed="64"/>
      </right>
      <top style="thin">
        <color indexed="64"/>
      </top>
      <bottom style="thin">
        <color indexed="64"/>
      </bottom>
      <diagonal/>
    </border>
    <border>
      <left style="thin">
        <color theme="0" tint="-0.499984740745262"/>
      </left>
      <right style="thin">
        <color indexed="55"/>
      </right>
      <top style="thin">
        <color theme="0" tint="-0.499984740745262"/>
      </top>
      <bottom style="thin">
        <color theme="0" tint="-0.499984740745262"/>
      </bottom>
      <diagonal/>
    </border>
    <border>
      <left style="thin">
        <color indexed="55"/>
      </left>
      <right style="thin">
        <color indexed="55"/>
      </right>
      <top style="thin">
        <color theme="0" tint="-0.499984740745262"/>
      </top>
      <bottom style="thin">
        <color theme="0" tint="-0.499984740745262"/>
      </bottom>
      <diagonal/>
    </border>
    <border>
      <left style="thin">
        <color indexed="55"/>
      </left>
      <right style="thin">
        <color indexed="9"/>
      </right>
      <top style="thin">
        <color theme="0" tint="-0.499984740745262"/>
      </top>
      <bottom style="thin">
        <color theme="0" tint="-0.499984740745262"/>
      </bottom>
      <diagonal/>
    </border>
    <border>
      <left style="thin">
        <color theme="0" tint="-0.499984740745262"/>
      </left>
      <right style="thin">
        <color indexed="55"/>
      </right>
      <top style="thin">
        <color theme="0" tint="-0.499984740745262"/>
      </top>
      <bottom style="thin">
        <color indexed="9"/>
      </bottom>
      <diagonal/>
    </border>
    <border>
      <left style="thin">
        <color indexed="55"/>
      </left>
      <right style="thin">
        <color indexed="55"/>
      </right>
      <top style="thin">
        <color theme="0" tint="-0.499984740745262"/>
      </top>
      <bottom style="thin">
        <color indexed="9"/>
      </bottom>
      <diagonal/>
    </border>
    <border>
      <left style="thin">
        <color theme="0" tint="-0.499984740745262"/>
      </left>
      <right style="thin">
        <color indexed="55"/>
      </right>
      <top style="thin">
        <color indexed="9"/>
      </top>
      <bottom style="thin">
        <color theme="0" tint="-0.499984740745262"/>
      </bottom>
      <diagonal/>
    </border>
    <border>
      <left style="thin">
        <color indexed="55"/>
      </left>
      <right style="thin">
        <color indexed="55"/>
      </right>
      <top style="thin">
        <color indexed="9"/>
      </top>
      <bottom style="thin">
        <color theme="0" tint="-0.499984740745262"/>
      </bottom>
      <diagonal/>
    </border>
    <border>
      <left style="thin">
        <color indexed="55"/>
      </left>
      <right/>
      <top style="thin">
        <color theme="0" tint="-0.499984740745262"/>
      </top>
      <bottom style="thin">
        <color indexed="9"/>
      </bottom>
      <diagonal/>
    </border>
    <border>
      <left style="thin">
        <color indexed="55"/>
      </left>
      <right/>
      <top style="thin">
        <color indexed="9"/>
      </top>
      <bottom style="thin">
        <color theme="0" tint="-0.499984740745262"/>
      </bottom>
      <diagonal/>
    </border>
    <border>
      <left/>
      <right style="thin">
        <color theme="0"/>
      </right>
      <top style="thin">
        <color theme="0" tint="-0.499984740745262"/>
      </top>
      <bottom style="thin">
        <color theme="0" tint="-0.499984740745262"/>
      </bottom>
      <diagonal/>
    </border>
    <border>
      <left/>
      <right style="thin">
        <color indexed="27"/>
      </right>
      <top/>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left>
      <right style="thin">
        <color indexed="9"/>
      </right>
      <top style="thin">
        <color indexed="9"/>
      </top>
      <bottom style="thin">
        <color indexed="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right>
      <top style="thin">
        <color theme="0" tint="-0.499984740745262"/>
      </top>
      <bottom/>
      <diagonal/>
    </border>
    <border>
      <left style="thin">
        <color theme="0" tint="-0.499984740745262"/>
      </left>
      <right style="thin">
        <color theme="0"/>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tint="-0.499984740745262"/>
      </left>
      <right/>
      <top/>
      <bottom/>
      <diagonal/>
    </border>
    <border>
      <left style="thin">
        <color theme="0"/>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theme="0"/>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auto="1"/>
      </top>
      <bottom style="thin">
        <color auto="1"/>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style="thin">
        <color indexed="64"/>
      </right>
      <top style="thin">
        <color indexed="64"/>
      </top>
      <bottom style="thin">
        <color auto="1"/>
      </bottom>
      <diagonal/>
    </border>
    <border>
      <left style="medium">
        <color indexed="64"/>
      </left>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499984740745262"/>
      </left>
      <right style="thin">
        <color theme="0"/>
      </right>
      <top style="thin">
        <color theme="0" tint="-0.499984740745262"/>
      </top>
      <bottom style="thin">
        <color theme="0" tint="-0.499984740745262"/>
      </bottom>
      <diagonal/>
    </border>
    <border>
      <left style="thin">
        <color theme="0"/>
      </left>
      <right style="thin">
        <color theme="0"/>
      </right>
      <top style="thin">
        <color theme="0" tint="-0.499984740745262"/>
      </top>
      <bottom style="thin">
        <color theme="0" tint="-0.499984740745262"/>
      </bottom>
      <diagonal/>
    </border>
    <border>
      <left style="thin">
        <color indexed="9"/>
      </left>
      <right/>
      <top style="thin">
        <color theme="0" tint="-0.499984740745262"/>
      </top>
      <bottom style="thin">
        <color indexed="9"/>
      </bottom>
      <diagonal/>
    </border>
    <border>
      <left style="thin">
        <color theme="0" tint="-0.499984740745262"/>
      </left>
      <right style="thin">
        <color theme="0" tint="-0.499984740745262"/>
      </right>
      <top style="thin">
        <color theme="0" tint="-0.499984740745262"/>
      </top>
      <bottom style="thin">
        <color indexed="55"/>
      </bottom>
      <diagonal/>
    </border>
    <border>
      <left/>
      <right style="thin">
        <color theme="0" tint="-0.499984740745262"/>
      </right>
      <top style="thin">
        <color theme="0"/>
      </top>
      <bottom style="thin">
        <color theme="0"/>
      </bottom>
      <diagonal/>
    </border>
    <border>
      <left style="thin">
        <color theme="0" tint="-0.499984740745262"/>
      </left>
      <right style="thin">
        <color theme="0"/>
      </right>
      <top/>
      <bottom style="thin">
        <color theme="0" tint="-0.499984740745262"/>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indexed="64"/>
      </left>
      <right style="thin">
        <color indexed="55"/>
      </right>
      <top style="thin">
        <color indexed="64"/>
      </top>
      <bottom style="thin">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64"/>
      </right>
      <top style="thin">
        <color indexed="64"/>
      </top>
      <bottom style="thin">
        <color indexed="64"/>
      </bottom>
      <diagonal/>
    </border>
    <border>
      <left/>
      <right style="thin">
        <color indexed="55"/>
      </right>
      <top style="thin">
        <color indexed="55"/>
      </top>
      <bottom/>
      <diagonal/>
    </border>
    <border>
      <left style="thin">
        <color indexed="23"/>
      </left>
      <right style="thin">
        <color indexed="23"/>
      </right>
      <top/>
      <bottom style="thin">
        <color indexed="23"/>
      </bottom>
      <diagonal/>
    </border>
    <border>
      <left/>
      <right style="thin">
        <color indexed="23"/>
      </right>
      <top style="thin">
        <color indexed="23"/>
      </top>
      <bottom style="thin">
        <color indexed="23"/>
      </bottom>
      <diagonal/>
    </border>
    <border>
      <left/>
      <right/>
      <top style="thin">
        <color indexed="23"/>
      </top>
      <bottom style="thin">
        <color indexed="23"/>
      </bottom>
      <diagonal/>
    </border>
    <border>
      <left style="thin">
        <color indexed="23"/>
      </left>
      <right/>
      <top style="thin">
        <color indexed="23"/>
      </top>
      <bottom style="thin">
        <color indexed="23"/>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right style="thin">
        <color indexed="9"/>
      </right>
      <top style="thin">
        <color theme="0" tint="-0.499984740745262"/>
      </top>
      <bottom/>
      <diagonal/>
    </border>
    <border>
      <left style="thin">
        <color indexed="9"/>
      </left>
      <right style="thin">
        <color theme="0" tint="-0.499984740745262"/>
      </right>
      <top style="thin">
        <color theme="0" tint="-0.499984740745262"/>
      </top>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23"/>
      </left>
      <right style="thin">
        <color indexed="23"/>
      </right>
      <top/>
      <bottom style="thin">
        <color theme="0" tint="-0.49998474074526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theme="0" tint="-0.499984740745262"/>
      </top>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right style="thin">
        <color auto="1"/>
      </right>
      <top style="thin">
        <color auto="1"/>
      </top>
      <bottom style="thin">
        <color auto="1"/>
      </bottom>
      <diagonal/>
    </border>
    <border>
      <left style="thin">
        <color indexed="23"/>
      </left>
      <right/>
      <top/>
      <bottom style="thin">
        <color indexed="23"/>
      </bottom>
      <diagonal/>
    </border>
    <border>
      <left style="thin">
        <color rgb="FF808080"/>
      </left>
      <right style="thin">
        <color rgb="FF808080"/>
      </right>
      <top style="thin">
        <color rgb="FF808080"/>
      </top>
      <bottom style="thin">
        <color rgb="FF808080"/>
      </bottom>
      <diagonal/>
    </border>
    <border>
      <left style="thin">
        <color rgb="FF808080"/>
      </left>
      <right/>
      <top/>
      <bottom style="thin">
        <color rgb="FF808080"/>
      </bottom>
      <diagonal/>
    </border>
    <border>
      <left style="thin">
        <color rgb="FF808080"/>
      </left>
      <right style="thin">
        <color rgb="FF808080"/>
      </right>
      <top/>
      <bottom style="thin">
        <color rgb="FF808080"/>
      </bottom>
      <diagonal/>
    </border>
    <border>
      <left style="thin">
        <color rgb="FF808080"/>
      </left>
      <right/>
      <top style="thin">
        <color rgb="FF808080"/>
      </top>
      <bottom style="thin">
        <color rgb="FF808080"/>
      </bottom>
      <diagonal/>
    </border>
    <border>
      <left/>
      <right/>
      <top style="thin">
        <color rgb="FF808080"/>
      </top>
      <bottom style="thin">
        <color rgb="FF80808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rgb="FFFFFFFF"/>
      </left>
      <right style="thin">
        <color rgb="FFFFFFFF"/>
      </right>
      <top style="thin">
        <color rgb="FFFFFFFF"/>
      </top>
      <bottom/>
      <diagonal/>
    </border>
    <border>
      <left/>
      <right style="thin">
        <color rgb="FFFFFFFF"/>
      </right>
      <top style="thin">
        <color rgb="FFFFFFFF"/>
      </top>
      <bottom/>
      <diagonal/>
    </border>
    <border>
      <left style="thin">
        <color rgb="FFFFFFFF"/>
      </left>
      <right/>
      <top style="thin">
        <color rgb="FFFFFFFF"/>
      </top>
      <bottom/>
      <diagonal/>
    </border>
    <border>
      <left style="thin">
        <color rgb="FFFFFFFF"/>
      </left>
      <right style="thin">
        <color rgb="FFFFFFFF"/>
      </right>
      <top/>
      <bottom/>
      <diagonal/>
    </border>
    <border>
      <left style="thin">
        <color rgb="FFFFFFFF"/>
      </left>
      <right style="thin">
        <color rgb="FFFFFFFF"/>
      </right>
      <top/>
      <bottom style="thin">
        <color rgb="FFFFFFFF"/>
      </bottom>
      <diagonal/>
    </border>
    <border>
      <left style="thin">
        <color rgb="FFFFFFFF"/>
      </left>
      <right/>
      <top/>
      <bottom style="thin">
        <color rgb="FFFFFFFF"/>
      </bottom>
      <diagonal/>
    </border>
    <border>
      <left/>
      <right/>
      <top/>
      <bottom style="thin">
        <color rgb="FFFFFFFF"/>
      </bottom>
      <diagonal/>
    </border>
    <border>
      <left style="thick">
        <color theme="0"/>
      </left>
      <right/>
      <top style="thin">
        <color rgb="FFFFFFFF"/>
      </top>
      <bottom style="thin">
        <color rgb="FFFFFFFF"/>
      </bottom>
      <diagonal/>
    </border>
    <border>
      <left/>
      <right/>
      <top style="thin">
        <color rgb="FFFFFFFF"/>
      </top>
      <bottom style="thin">
        <color rgb="FFFFFFFF"/>
      </bottom>
      <diagonal/>
    </border>
    <border>
      <left/>
      <right style="thick">
        <color theme="0"/>
      </right>
      <top style="thin">
        <color rgb="FFFFFFFF"/>
      </top>
      <bottom style="thin">
        <color rgb="FFFFFFFF"/>
      </bottom>
      <diagonal/>
    </border>
    <border>
      <left/>
      <right style="thick">
        <color rgb="FF595959"/>
      </right>
      <top style="thin">
        <color rgb="FFFFFFFF"/>
      </top>
      <bottom style="thin">
        <color rgb="FFFFFFFF"/>
      </bottom>
      <diagonal/>
    </border>
    <border>
      <left style="thin">
        <color rgb="FFFFFFFF"/>
      </left>
      <right/>
      <top/>
      <bottom/>
      <diagonal/>
    </border>
    <border>
      <left style="thick">
        <color rgb="FF595959"/>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595959"/>
      </left>
      <right style="thin">
        <color rgb="FFFFFFFF"/>
      </right>
      <top/>
      <bottom style="thin">
        <color rgb="FFFFFFFF"/>
      </bottom>
      <diagonal/>
    </border>
    <border>
      <left style="thin">
        <color rgb="FFFFFFFF"/>
      </left>
      <right style="thick">
        <color rgb="FF595959"/>
      </right>
      <top style="thin">
        <color rgb="FFFFFFFF"/>
      </top>
      <bottom style="thin">
        <color rgb="FFFFFFFF"/>
      </bottom>
      <diagonal/>
    </border>
    <border>
      <left style="thick">
        <color theme="1" tint="0.34998626667073579"/>
      </left>
      <right style="thin">
        <color indexed="23"/>
      </right>
      <top/>
      <bottom style="thin">
        <color indexed="23"/>
      </bottom>
      <diagonal/>
    </border>
    <border>
      <left style="thin">
        <color rgb="FFFFFFFF"/>
      </left>
      <right style="thin">
        <color rgb="FFFFFFFF"/>
      </right>
      <top style="thin">
        <color rgb="FFFFFFFF"/>
      </top>
      <bottom style="thin">
        <color rgb="FFFFFFFF"/>
      </bottom>
      <diagonal/>
    </border>
    <border>
      <left style="thin">
        <color rgb="FFA5A5A5"/>
      </left>
      <right/>
      <top style="thin">
        <color rgb="FF969696"/>
      </top>
      <bottom style="thin">
        <color rgb="FFA5A5A5"/>
      </bottom>
      <diagonal/>
    </border>
    <border>
      <left/>
      <right style="thin">
        <color rgb="FFFFFFFF"/>
      </right>
      <top style="thin">
        <color rgb="FFFFFFFF"/>
      </top>
      <bottom style="thin">
        <color rgb="FFFFFFFF"/>
      </bottom>
      <diagonal/>
    </border>
    <border>
      <left style="thin">
        <color rgb="FF808080"/>
      </left>
      <right style="thin">
        <color rgb="FF808080"/>
      </right>
      <top style="thin">
        <color rgb="FFFFFFFF"/>
      </top>
      <bottom style="thin">
        <color rgb="FF808080"/>
      </bottom>
      <diagonal/>
    </border>
    <border>
      <left/>
      <right style="thin">
        <color rgb="FFFFFFFF"/>
      </right>
      <top/>
      <bottom/>
      <diagonal/>
    </border>
    <border>
      <left style="thin">
        <color rgb="FF808080"/>
      </left>
      <right/>
      <top style="thin">
        <color rgb="FFFFFFFF"/>
      </top>
      <bottom style="thin">
        <color rgb="FF808080"/>
      </bottom>
      <diagonal/>
    </border>
    <border>
      <left/>
      <right style="thin">
        <color indexed="23"/>
      </right>
      <top/>
      <bottom style="thin">
        <color indexed="23"/>
      </bottom>
      <diagonal/>
    </border>
    <border>
      <left style="thin">
        <color indexed="23"/>
      </left>
      <right style="thin">
        <color indexed="23"/>
      </right>
      <top style="thin">
        <color indexed="9"/>
      </top>
      <bottom style="thin">
        <color indexed="23"/>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medium">
        <color indexed="64"/>
      </left>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top style="thin">
        <color auto="1"/>
      </top>
      <bottom style="thin">
        <color auto="1"/>
      </bottom>
      <diagonal/>
    </border>
    <border>
      <left style="thin">
        <color indexed="64"/>
      </left>
      <right/>
      <top style="thin">
        <color auto="1"/>
      </top>
      <bottom style="thin">
        <color auto="1"/>
      </bottom>
      <diagonal/>
    </border>
    <border>
      <left style="thin">
        <color indexed="9"/>
      </left>
      <right style="thin">
        <color indexed="9"/>
      </right>
      <top style="thin">
        <color indexed="9"/>
      </top>
      <bottom style="thin">
        <color indexed="9"/>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23"/>
      </bottom>
      <diagonal/>
    </border>
    <border>
      <left/>
      <right/>
      <top style="thin">
        <color indexed="64"/>
      </top>
      <bottom style="thin">
        <color indexed="64"/>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theme="0" tint="-0.499984740745262"/>
      </left>
      <right style="thin">
        <color theme="0"/>
      </right>
      <top style="thin">
        <color theme="0" tint="-0.499984740745262"/>
      </top>
      <bottom style="thin">
        <color theme="0"/>
      </bottom>
      <diagonal/>
    </border>
    <border>
      <left style="thin">
        <color theme="0"/>
      </left>
      <right style="thin">
        <color theme="0"/>
      </right>
      <top style="thin">
        <color theme="0" tint="-0.499984740745262"/>
      </top>
      <bottom style="thin">
        <color theme="0"/>
      </bottom>
      <diagonal/>
    </border>
    <border>
      <left style="thin">
        <color theme="0"/>
      </left>
      <right/>
      <top style="thin">
        <color theme="0" tint="-0.499984740745262"/>
      </top>
      <bottom/>
      <diagonal/>
    </border>
    <border>
      <left/>
      <right style="thin">
        <color theme="0"/>
      </right>
      <top style="thin">
        <color theme="0" tint="-0.499984740745262"/>
      </top>
      <bottom/>
      <diagonal/>
    </border>
    <border>
      <left style="thin">
        <color theme="0" tint="-0.499984740745262"/>
      </left>
      <right style="thin">
        <color theme="0"/>
      </right>
      <top style="thin">
        <color theme="0"/>
      </top>
      <bottom style="thin">
        <color theme="0"/>
      </bottom>
      <diagonal/>
    </border>
    <border>
      <left style="thin">
        <color indexed="9"/>
      </left>
      <right style="thin">
        <color theme="0" tint="-0.499984740745262"/>
      </right>
      <top/>
      <bottom/>
      <diagonal/>
    </border>
    <border>
      <left style="thin">
        <color theme="0" tint="-0.499984740745262"/>
      </left>
      <right style="thin">
        <color theme="0"/>
      </right>
      <top style="thin">
        <color theme="0"/>
      </top>
      <bottom style="thin">
        <color theme="0" tint="-0.499984740745262"/>
      </bottom>
      <diagonal/>
    </border>
    <border>
      <left style="thin">
        <color theme="0"/>
      </left>
      <right style="thin">
        <color theme="0"/>
      </right>
      <top style="thin">
        <color theme="0"/>
      </top>
      <bottom style="thin">
        <color theme="0" tint="-0.499984740745262"/>
      </bottom>
      <diagonal/>
    </border>
    <border>
      <left style="thin">
        <color indexed="9"/>
      </left>
      <right style="thin">
        <color theme="0" tint="-0.499984740745262"/>
      </right>
      <top/>
      <bottom style="thin">
        <color theme="0" tint="-0.499984740745262"/>
      </bottom>
      <diagonal/>
    </border>
    <border>
      <left/>
      <right/>
      <top style="thin">
        <color indexed="64"/>
      </top>
      <bottom/>
      <diagonal/>
    </border>
    <border>
      <left style="thin">
        <color theme="0" tint="-0.499984740745262"/>
      </left>
      <right/>
      <top style="thin">
        <color theme="0" tint="-0.499984740745262"/>
      </top>
      <bottom style="thin">
        <color rgb="FFFFFFFF"/>
      </bottom>
      <diagonal/>
    </border>
    <border>
      <left/>
      <right/>
      <top style="thin">
        <color theme="0" tint="-0.499984740745262"/>
      </top>
      <bottom style="thin">
        <color rgb="FFFFFFFF"/>
      </bottom>
      <diagonal/>
    </border>
    <border>
      <left/>
      <right style="thin">
        <color theme="0" tint="-0.499984740745262"/>
      </right>
      <top style="thin">
        <color theme="0" tint="-0.499984740745262"/>
      </top>
      <bottom style="thin">
        <color rgb="FFFFFFFF"/>
      </bottom>
      <diagonal/>
    </border>
    <border>
      <left style="thin">
        <color theme="0" tint="-0.499984740745262"/>
      </left>
      <right style="thin">
        <color rgb="FFFFFFFF"/>
      </right>
      <top style="thin">
        <color rgb="FFFFFFFF"/>
      </top>
      <bottom/>
      <diagonal/>
    </border>
    <border>
      <left style="thin">
        <color rgb="FFFFFFFF"/>
      </left>
      <right style="thin">
        <color theme="0" tint="-0.499984740745262"/>
      </right>
      <top style="thin">
        <color rgb="FFFFFFFF"/>
      </top>
      <bottom/>
      <diagonal/>
    </border>
    <border>
      <left style="thin">
        <color theme="0" tint="-0.499984740745262"/>
      </left>
      <right style="thin">
        <color rgb="FFFFFFFF"/>
      </right>
      <top/>
      <bottom/>
      <diagonal/>
    </border>
    <border>
      <left style="thin">
        <color theme="0" tint="-0.499984740745262"/>
      </left>
      <right style="thin">
        <color rgb="FF808080"/>
      </right>
      <top/>
      <bottom style="thin">
        <color theme="0" tint="-0.499984740745262"/>
      </bottom>
      <diagonal/>
    </border>
    <border>
      <left style="thin">
        <color rgb="FF808080"/>
      </left>
      <right style="thin">
        <color rgb="FF808080"/>
      </right>
      <top/>
      <bottom style="thin">
        <color theme="0" tint="-0.499984740745262"/>
      </bottom>
      <diagonal/>
    </border>
    <border>
      <left style="thin">
        <color rgb="FF808080"/>
      </left>
      <right style="thin">
        <color rgb="FF808080"/>
      </right>
      <top style="thin">
        <color rgb="FFFFFFFF"/>
      </top>
      <bottom style="thin">
        <color theme="0" tint="-0.499984740745262"/>
      </bottom>
      <diagonal/>
    </border>
    <border>
      <left/>
      <right style="thin">
        <color theme="0" tint="-0.499984740745262"/>
      </right>
      <top style="thin">
        <color rgb="FFFFFFFF"/>
      </top>
      <bottom style="thin">
        <color theme="0" tint="-0.499984740745262"/>
      </bottom>
      <diagonal/>
    </border>
    <border>
      <left style="thin">
        <color theme="0" tint="-0.499984740745262"/>
      </left>
      <right style="thin">
        <color theme="0"/>
      </right>
      <top style="thin">
        <color rgb="FFFFFFFF"/>
      </top>
      <bottom/>
      <diagonal/>
    </border>
    <border>
      <left style="thin">
        <color theme="0" tint="-0.499984740745262"/>
      </left>
      <right style="thin">
        <color rgb="FFFFFFFF"/>
      </right>
      <top/>
      <bottom style="thin">
        <color theme="0" tint="-0.499984740745262"/>
      </bottom>
      <diagonal/>
    </border>
    <border>
      <left style="thin">
        <color theme="0" tint="-0.499984740745262"/>
      </left>
      <right style="thin">
        <color rgb="FFFFFFFF"/>
      </right>
      <top/>
      <bottom style="thin">
        <color rgb="FFFFFFFF"/>
      </bottom>
      <diagonal/>
    </border>
    <border>
      <left style="thin">
        <color rgb="FFFFFFFF"/>
      </left>
      <right style="thin">
        <color rgb="FFFFFFFF"/>
      </right>
      <top/>
      <bottom style="thin">
        <color theme="0" tint="-0.499984740745262"/>
      </bottom>
      <diagonal/>
    </border>
    <border>
      <left style="thin">
        <color rgb="FFFFFFFF"/>
      </left>
      <right style="thin">
        <color theme="0" tint="-0.499984740745262"/>
      </right>
      <top/>
      <bottom style="thin">
        <color theme="0" tint="-0.499984740745262"/>
      </bottom>
      <diagonal/>
    </border>
    <border>
      <left style="thin">
        <color theme="0"/>
      </left>
      <right style="thin">
        <color rgb="FFFFFFFF"/>
      </right>
      <top style="thin">
        <color rgb="FFFFFFFF"/>
      </top>
      <bottom/>
      <diagonal/>
    </border>
    <border>
      <left style="thin">
        <color theme="0" tint="-0.499984740745262"/>
      </left>
      <right/>
      <top style="thin">
        <color rgb="FFFFFFFF"/>
      </top>
      <bottom/>
      <diagonal/>
    </border>
    <border>
      <left style="thin">
        <color theme="0"/>
      </left>
      <right style="thin">
        <color rgb="FFFFFFFF"/>
      </right>
      <top/>
      <bottom/>
      <diagonal/>
    </border>
    <border>
      <left/>
      <right style="thin">
        <color theme="0" tint="-0.499984740745262"/>
      </right>
      <top/>
      <bottom style="thin">
        <color rgb="FFFFFFFF"/>
      </bottom>
      <diagonal/>
    </border>
    <border>
      <left style="thin">
        <color indexed="64"/>
      </left>
      <right style="thin">
        <color auto="1"/>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theme="0"/>
      </left>
      <right style="thin">
        <color theme="0"/>
      </right>
      <top style="thin">
        <color theme="0" tint="-0.499984740745262"/>
      </top>
      <bottom/>
      <diagonal/>
    </border>
    <border>
      <left style="thin">
        <color theme="0"/>
      </left>
      <right style="thin">
        <color theme="0"/>
      </right>
      <top/>
      <bottom style="thin">
        <color theme="0" tint="-0.499984740745262"/>
      </bottom>
      <diagonal/>
    </border>
    <border>
      <left/>
      <right style="thin">
        <color theme="0"/>
      </right>
      <top/>
      <bottom style="thin">
        <color theme="0" tint="-0.499984740745262"/>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23"/>
      </left>
      <right/>
      <top style="thin">
        <color indexed="23"/>
      </top>
      <bottom style="thin">
        <color indexed="23"/>
      </bottom>
      <diagonal/>
    </border>
    <border>
      <left style="thin">
        <color theme="0"/>
      </left>
      <right style="thin">
        <color theme="0" tint="-0.499984740745262"/>
      </right>
      <top style="thin">
        <color theme="0" tint="-0.499984740745262"/>
      </top>
      <bottom style="thin">
        <color theme="0"/>
      </bottom>
      <diagonal/>
    </border>
    <border>
      <left style="thin">
        <color theme="0" tint="-0.499984740745262"/>
      </left>
      <right style="thin">
        <color theme="0"/>
      </right>
      <top style="thin">
        <color theme="0"/>
      </top>
      <bottom style="thin">
        <color indexed="23"/>
      </bottom>
      <diagonal/>
    </border>
    <border>
      <left style="thin">
        <color theme="0"/>
      </left>
      <right style="thin">
        <color theme="0"/>
      </right>
      <top style="thin">
        <color theme="0"/>
      </top>
      <bottom style="thin">
        <color indexed="23"/>
      </bottom>
      <diagonal/>
    </border>
    <border>
      <left style="thin">
        <color theme="0"/>
      </left>
      <right style="thin">
        <color theme="0" tint="-0.499984740745262"/>
      </right>
      <top style="thin">
        <color theme="0"/>
      </top>
      <bottom style="thin">
        <color theme="0" tint="-0.499984740745262"/>
      </bottom>
      <diagonal/>
    </border>
    <border>
      <left style="thin">
        <color theme="0" tint="-0.499984740745262"/>
      </left>
      <right style="thin">
        <color indexed="23"/>
      </right>
      <top style="thin">
        <color theme="0" tint="-0.499984740745262"/>
      </top>
      <bottom style="thin">
        <color theme="0"/>
      </bottom>
      <diagonal/>
    </border>
    <border>
      <left style="thin">
        <color theme="0" tint="-0.499984740745262"/>
      </left>
      <right style="thin">
        <color indexed="23"/>
      </right>
      <top style="thin">
        <color theme="0"/>
      </top>
      <bottom style="thin">
        <color theme="0"/>
      </bottom>
      <diagonal/>
    </border>
    <border>
      <left style="thin">
        <color theme="0" tint="-0.499984740745262"/>
      </left>
      <right style="thin">
        <color indexed="23"/>
      </right>
      <top style="thin">
        <color theme="0"/>
      </top>
      <bottom style="thin">
        <color theme="0" tint="-0.499984740745262"/>
      </bottom>
      <diagonal/>
    </border>
    <border>
      <left style="thin">
        <color theme="0" tint="-0.499984740745262"/>
      </left>
      <right style="thin">
        <color theme="0"/>
      </right>
      <top style="thin">
        <color theme="0" tint="-0.499984740745262"/>
      </top>
      <bottom style="thin">
        <color indexed="23"/>
      </bottom>
      <diagonal/>
    </border>
    <border>
      <left style="thin">
        <color theme="0"/>
      </left>
      <right style="thin">
        <color theme="0"/>
      </right>
      <top style="thin">
        <color theme="0" tint="-0.499984740745262"/>
      </top>
      <bottom style="thin">
        <color indexed="23"/>
      </bottom>
      <diagonal/>
    </border>
    <border>
      <left style="thin">
        <color theme="0"/>
      </left>
      <right style="thin">
        <color theme="0" tint="-0.499984740745262"/>
      </right>
      <top style="thin">
        <color theme="0" tint="-0.499984740745262"/>
      </top>
      <bottom style="thin">
        <color indexed="23"/>
      </bottom>
      <diagonal/>
    </border>
    <border>
      <left/>
      <right style="thin">
        <color indexed="23"/>
      </right>
      <top style="thin">
        <color indexed="23"/>
      </top>
      <bottom style="thin">
        <color indexed="23"/>
      </bottom>
      <diagonal/>
    </border>
    <border>
      <left style="thin">
        <color theme="0" tint="-0.499984740745262"/>
      </left>
      <right style="thin">
        <color indexed="9"/>
      </right>
      <top style="thin">
        <color theme="0" tint="-0.499984740745262"/>
      </top>
      <bottom style="thin">
        <color indexed="9"/>
      </bottom>
      <diagonal/>
    </border>
    <border>
      <left style="thin">
        <color indexed="9"/>
      </left>
      <right style="thin">
        <color indexed="9"/>
      </right>
      <top style="thin">
        <color theme="0" tint="-0.499984740745262"/>
      </top>
      <bottom style="thin">
        <color indexed="9"/>
      </bottom>
      <diagonal/>
    </border>
    <border>
      <left style="thin">
        <color indexed="9"/>
      </left>
      <right style="thin">
        <color indexed="9"/>
      </right>
      <top style="thin">
        <color theme="0" tint="-0.499984740745262"/>
      </top>
      <bottom/>
      <diagonal/>
    </border>
    <border>
      <left/>
      <right style="thin">
        <color indexed="9"/>
      </right>
      <top style="thin">
        <color theme="0" tint="-0.499984740745262"/>
      </top>
      <bottom style="thin">
        <color indexed="9"/>
      </bottom>
      <diagonal/>
    </border>
    <border>
      <left style="thin">
        <color theme="0" tint="-0.499984740745262"/>
      </left>
      <right style="thin">
        <color indexed="9"/>
      </right>
      <top style="thin">
        <color indexed="9"/>
      </top>
      <bottom style="thin">
        <color theme="0" tint="-0.499984740745262"/>
      </bottom>
      <diagonal/>
    </border>
    <border>
      <left style="thin">
        <color indexed="9"/>
      </left>
      <right style="thin">
        <color indexed="9"/>
      </right>
      <top style="thin">
        <color indexed="9"/>
      </top>
      <bottom style="thin">
        <color theme="0" tint="-0.499984740745262"/>
      </bottom>
      <diagonal/>
    </border>
    <border>
      <left style="thin">
        <color indexed="9"/>
      </left>
      <right style="thin">
        <color indexed="9"/>
      </right>
      <top/>
      <bottom style="thin">
        <color theme="0" tint="-0.499984740745262"/>
      </bottom>
      <diagonal/>
    </border>
    <border>
      <left style="thin">
        <color theme="0"/>
      </left>
      <right/>
      <top style="thin">
        <color theme="0" tint="-0.499984740745262"/>
      </top>
      <bottom style="thin">
        <color indexed="9"/>
      </bottom>
      <diagonal/>
    </border>
    <border>
      <left/>
      <right/>
      <top style="thin">
        <color theme="0" tint="-0.499984740745262"/>
      </top>
      <bottom style="thin">
        <color indexed="9"/>
      </bottom>
      <diagonal/>
    </border>
    <border>
      <left style="thin">
        <color theme="0"/>
      </left>
      <right style="thin">
        <color theme="0" tint="-0.499984740745262"/>
      </right>
      <top style="thin">
        <color theme="0" tint="-0.499984740745262"/>
      </top>
      <bottom/>
      <diagonal/>
    </border>
    <border>
      <left style="thin">
        <color indexed="9"/>
      </left>
      <right/>
      <top style="thin">
        <color indexed="9"/>
      </top>
      <bottom style="thin">
        <color theme="0" tint="-0.499984740745262"/>
      </bottom>
      <diagonal/>
    </border>
    <border>
      <left style="thin">
        <color theme="0"/>
      </left>
      <right style="thin">
        <color theme="0" tint="-0.499984740745262"/>
      </right>
      <top/>
      <bottom style="thin">
        <color theme="0" tint="-0.499984740745262"/>
      </bottom>
      <diagonal/>
    </border>
    <border>
      <left style="thin">
        <color theme="0" tint="-0.499984740745262"/>
      </left>
      <right style="thin">
        <color indexed="9"/>
      </right>
      <top style="thin">
        <color theme="0" tint="-0.499984740745262"/>
      </top>
      <bottom/>
      <diagonal/>
    </border>
    <border>
      <left style="thin">
        <color theme="0" tint="-0.499984740745262"/>
      </left>
      <right style="thin">
        <color indexed="9"/>
      </right>
      <top/>
      <bottom style="thin">
        <color theme="0" tint="-0.499984740745262"/>
      </bottom>
      <diagonal/>
    </border>
    <border>
      <left/>
      <right style="thin">
        <color indexed="9"/>
      </right>
      <top/>
      <bottom style="thin">
        <color theme="0" tint="-0.499984740745262"/>
      </bottom>
      <diagonal/>
    </border>
    <border>
      <left/>
      <right/>
      <top style="thin">
        <color indexed="64"/>
      </top>
      <bottom/>
      <diagonal/>
    </border>
    <border>
      <left style="thin">
        <color theme="0" tint="-0.34998626667073579"/>
      </left>
      <right/>
      <top style="thin">
        <color theme="0" tint="-0.34998626667073579"/>
      </top>
      <bottom style="thin">
        <color rgb="FFFFFFFF"/>
      </bottom>
      <diagonal/>
    </border>
    <border>
      <left/>
      <right/>
      <top style="thin">
        <color theme="0" tint="-0.34998626667073579"/>
      </top>
      <bottom style="thin">
        <color rgb="FFFFFFFF"/>
      </bottom>
      <diagonal/>
    </border>
    <border>
      <left/>
      <right style="thin">
        <color theme="0" tint="-0.34998626667073579"/>
      </right>
      <top style="thin">
        <color theme="0" tint="-0.34998626667073579"/>
      </top>
      <bottom style="thin">
        <color rgb="FFFFFFFF"/>
      </bottom>
      <diagonal/>
    </border>
    <border>
      <left style="thin">
        <color theme="0" tint="-0.34998626667073579"/>
      </left>
      <right style="thin">
        <color rgb="FFFFFFFF"/>
      </right>
      <top style="thin">
        <color rgb="FFFFFFFF"/>
      </top>
      <bottom/>
      <diagonal/>
    </border>
    <border>
      <left/>
      <right style="thin">
        <color theme="0" tint="-0.34998626667073579"/>
      </right>
      <top style="thin">
        <color rgb="FFFFFFFF"/>
      </top>
      <bottom style="thin">
        <color rgb="FFFFFFFF"/>
      </bottom>
      <diagonal/>
    </border>
    <border>
      <left style="thin">
        <color theme="0" tint="-0.34998626667073579"/>
      </left>
      <right style="thin">
        <color rgb="FFFFFFFF"/>
      </right>
      <top/>
      <bottom/>
      <diagonal/>
    </border>
    <border>
      <left style="thick">
        <color rgb="FF595959"/>
      </left>
      <right style="thin">
        <color theme="0" tint="-0.34998626667073579"/>
      </right>
      <top style="thin">
        <color rgb="FFFFFFFF"/>
      </top>
      <bottom/>
      <diagonal/>
    </border>
    <border>
      <left style="thin">
        <color theme="0" tint="-0.34998626667073579"/>
      </left>
      <right style="thin">
        <color rgb="FFFFFFFF"/>
      </right>
      <top/>
      <bottom style="thin">
        <color theme="0" tint="-0.499984740745262"/>
      </bottom>
      <diagonal/>
    </border>
    <border>
      <left style="thick">
        <color rgb="FF595959"/>
      </left>
      <right style="thin">
        <color theme="0" tint="-0.34998626667073579"/>
      </right>
      <top/>
      <bottom style="thin">
        <color rgb="FFFFFFFF"/>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right/>
      <top style="thin">
        <color rgb="FF808080"/>
      </top>
      <bottom style="thin">
        <color theme="0" tint="-0.34998626667073579"/>
      </bottom>
      <diagonal/>
    </border>
    <border>
      <left style="thin">
        <color rgb="FF808080"/>
      </left>
      <right/>
      <top style="thin">
        <color rgb="FF808080"/>
      </top>
      <bottom style="thin">
        <color theme="0" tint="-0.34998626667073579"/>
      </bottom>
      <diagonal/>
    </border>
    <border>
      <left style="thick">
        <color rgb="FF595959"/>
      </left>
      <right style="thin">
        <color theme="0" tint="-0.499984740745262"/>
      </right>
      <top style="thin">
        <color rgb="FFFFFFFF"/>
      </top>
      <bottom style="thin">
        <color theme="0" tint="-0.499984740745262"/>
      </bottom>
      <diagonal/>
    </border>
    <border>
      <left style="thin">
        <color rgb="FFFFFFFF"/>
      </left>
      <right style="thin">
        <color theme="0" tint="-0.499984740745262"/>
      </right>
      <top/>
      <bottom style="thin">
        <color rgb="FFFFFFFF"/>
      </bottom>
      <diagonal/>
    </border>
    <border>
      <left/>
      <right style="thin">
        <color theme="0" tint="-0.499984740745262"/>
      </right>
      <top style="thin">
        <color rgb="FFFFFFFF"/>
      </top>
      <bottom style="thin">
        <color rgb="FFFFFFFF"/>
      </bottom>
      <diagonal/>
    </border>
    <border>
      <left style="thick">
        <color rgb="FF595959"/>
      </left>
      <right style="thin">
        <color theme="0" tint="-0.499984740745262"/>
      </right>
      <top style="thin">
        <color rgb="FFFFFFFF"/>
      </top>
      <bottom/>
      <diagonal/>
    </border>
    <border>
      <left style="thick">
        <color rgb="FF595959"/>
      </left>
      <right style="thin">
        <color theme="0" tint="-0.499984740745262"/>
      </right>
      <top/>
      <bottom style="thin">
        <color rgb="FFFFFFFF"/>
      </bottom>
      <diagonal/>
    </border>
    <border>
      <left style="thin">
        <color theme="0"/>
      </left>
      <right style="thin">
        <color rgb="FFFFFFFF"/>
      </right>
      <top style="thin">
        <color rgb="FFFFFFFF"/>
      </top>
      <bottom style="thin">
        <color rgb="FFFFFFFF"/>
      </bottom>
      <diagonal/>
    </border>
    <border>
      <left style="thick">
        <color theme="1" tint="0.34998626667073579"/>
      </left>
      <right/>
      <top style="thin">
        <color theme="0"/>
      </top>
      <bottom/>
      <diagonal/>
    </border>
    <border>
      <left style="thin">
        <color indexed="23"/>
      </left>
      <right style="thin">
        <color theme="0" tint="-0.499984740745262"/>
      </right>
      <top/>
      <bottom style="thin">
        <color indexed="23"/>
      </bottom>
      <diagonal/>
    </border>
    <border>
      <left style="thin">
        <color indexed="23"/>
      </left>
      <right/>
      <top style="thin">
        <color theme="0" tint="-0.499984740745262"/>
      </top>
      <bottom style="thin">
        <color theme="0" tint="-0.499984740745262"/>
      </bottom>
      <diagonal/>
    </border>
    <border>
      <left style="thin">
        <color indexed="9"/>
      </left>
      <right style="thin">
        <color theme="0" tint="-0.499984740745262"/>
      </right>
      <top style="thin">
        <color theme="0" tint="-0.499984740745262"/>
      </top>
      <bottom style="thin">
        <color indexed="9"/>
      </bottom>
      <diagonal/>
    </border>
    <border>
      <left style="thin">
        <color theme="0" tint="-0.499984740745262"/>
      </left>
      <right style="thin">
        <color indexed="23"/>
      </right>
      <top style="thin">
        <color indexed="9"/>
      </top>
      <bottom style="thin">
        <color indexed="23"/>
      </bottom>
      <diagonal/>
    </border>
    <border>
      <left/>
      <right style="thin">
        <color theme="0" tint="-0.499984740745262"/>
      </right>
      <top style="thin">
        <color indexed="23"/>
      </top>
      <bottom style="thin">
        <color indexed="23"/>
      </bottom>
      <diagonal/>
    </border>
    <border>
      <left style="thin">
        <color theme="0" tint="-0.499984740745262"/>
      </left>
      <right style="thin">
        <color indexed="23"/>
      </right>
      <top style="thin">
        <color indexed="9"/>
      </top>
      <bottom style="thin">
        <color theme="0" tint="-0.499984740745262"/>
      </bottom>
      <diagonal/>
    </border>
    <border>
      <left style="thin">
        <color indexed="23"/>
      </left>
      <right style="thin">
        <color indexed="23"/>
      </right>
      <top style="thin">
        <color indexed="9"/>
      </top>
      <bottom style="thin">
        <color theme="0" tint="-0.499984740745262"/>
      </bottom>
      <diagonal/>
    </border>
    <border>
      <left style="thin">
        <color indexed="23"/>
      </left>
      <right style="thin">
        <color theme="0" tint="-0.499984740745262"/>
      </right>
      <top style="thin">
        <color indexed="9"/>
      </top>
      <bottom style="thin">
        <color theme="0" tint="-0.499984740745262"/>
      </bottom>
      <diagonal/>
    </border>
    <border>
      <left style="thin">
        <color theme="0" tint="-0.499984740745262"/>
      </left>
      <right/>
      <top style="thin">
        <color indexed="55"/>
      </top>
      <bottom style="thin">
        <color indexed="55"/>
      </bottom>
      <diagonal/>
    </border>
    <border>
      <left/>
      <right/>
      <top style="thin">
        <color indexed="55"/>
      </top>
      <bottom style="thin">
        <color indexed="55"/>
      </bottom>
      <diagonal/>
    </border>
    <border>
      <left/>
      <right style="thin">
        <color theme="0" tint="-0.499984740745262"/>
      </right>
      <top style="thin">
        <color indexed="55"/>
      </top>
      <bottom style="thin">
        <color indexed="55"/>
      </bottom>
      <diagonal/>
    </border>
    <border>
      <left style="thin">
        <color auto="1"/>
      </left>
      <right style="thin">
        <color auto="1"/>
      </right>
      <top style="medium">
        <color indexed="64"/>
      </top>
      <bottom style="medium">
        <color indexed="64"/>
      </bottom>
      <diagonal/>
    </border>
    <border>
      <left/>
      <right style="thin">
        <color auto="1"/>
      </right>
      <top style="thin">
        <color indexed="64"/>
      </top>
      <bottom style="medium">
        <color indexed="64"/>
      </bottom>
      <diagonal/>
    </border>
    <border>
      <left/>
      <right style="thin">
        <color auto="1"/>
      </right>
      <top style="medium">
        <color indexed="64"/>
      </top>
      <bottom style="thin">
        <color auto="1"/>
      </bottom>
      <diagonal/>
    </border>
    <border>
      <left/>
      <right style="thin">
        <color indexed="64"/>
      </right>
      <top style="medium">
        <color indexed="64"/>
      </top>
      <bottom style="medium">
        <color indexed="64"/>
      </bottom>
      <diagonal/>
    </border>
    <border>
      <left style="thin">
        <color theme="0"/>
      </left>
      <right style="thin">
        <color indexed="9"/>
      </right>
      <top/>
      <bottom style="thin">
        <color indexed="9"/>
      </bottom>
      <diagonal/>
    </border>
    <border>
      <left style="thin">
        <color theme="0"/>
      </left>
      <right style="thin">
        <color indexed="9"/>
      </right>
      <top style="thin">
        <color theme="0" tint="-0.499984740745262"/>
      </top>
      <bottom style="thin">
        <color theme="0"/>
      </bottom>
      <diagonal/>
    </border>
    <border>
      <left style="thin">
        <color indexed="9"/>
      </left>
      <right style="thin">
        <color theme="0" tint="-0.499984740745262"/>
      </right>
      <top style="thin">
        <color theme="0" tint="-0.499984740745262"/>
      </top>
      <bottom style="thin">
        <color theme="0"/>
      </bottom>
      <diagonal/>
    </border>
    <border>
      <left/>
      <right/>
      <top style="thin">
        <color indexed="23"/>
      </top>
      <bottom/>
      <diagonal/>
    </border>
    <border>
      <left style="thin">
        <color theme="0" tint="-0.34998626667073579"/>
      </left>
      <right style="thin">
        <color theme="0" tint="-0.34998626667073579"/>
      </right>
      <top style="thin">
        <color theme="0" tint="-0.499984740745262"/>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499984740745262"/>
      </left>
      <right style="thin">
        <color theme="0" tint="-0.499984740745262"/>
      </right>
      <top style="thin">
        <color theme="0" tint="-0.499984740745262"/>
      </top>
      <bottom style="thin">
        <color indexed="9"/>
      </bottom>
      <diagonal/>
    </border>
    <border>
      <left style="thin">
        <color theme="0" tint="-0.499984740745262"/>
      </left>
      <right style="thin">
        <color theme="0" tint="-0.499984740745262"/>
      </right>
      <top style="thin">
        <color indexed="9"/>
      </top>
      <bottom style="thin">
        <color indexed="9"/>
      </bottom>
      <diagonal/>
    </border>
    <border>
      <left style="thin">
        <color theme="0" tint="-0.499984740745262"/>
      </left>
      <right style="thin">
        <color theme="0" tint="-0.499984740745262"/>
      </right>
      <top style="thin">
        <color indexed="9"/>
      </top>
      <bottom style="thin">
        <color theme="0" tint="-0.499984740745262"/>
      </bottom>
      <diagonal/>
    </border>
    <border>
      <left/>
      <right style="thin">
        <color theme="0" tint="-0.499984740745262"/>
      </right>
      <top style="thin">
        <color theme="0" tint="-0.499984740745262"/>
      </top>
      <bottom style="thin">
        <color indexed="9"/>
      </bottom>
      <diagonal/>
    </border>
    <border>
      <left style="thin">
        <color indexed="9"/>
      </left>
      <right style="thin">
        <color theme="0" tint="-0.499984740745262"/>
      </right>
      <top style="thin">
        <color indexed="9"/>
      </top>
      <bottom style="thin">
        <color theme="0" tint="-0.499984740745262"/>
      </bottom>
      <diagonal/>
    </border>
    <border>
      <left style="thin">
        <color indexed="64"/>
      </left>
      <right style="thin">
        <color indexed="64"/>
      </right>
      <top style="thin">
        <color indexed="64"/>
      </top>
      <bottom style="thin">
        <color indexed="64"/>
      </bottom>
      <diagonal/>
    </border>
    <border>
      <left style="thin">
        <color rgb="FFFFFFFF"/>
      </left>
      <right style="thin">
        <color theme="0" tint="-0.499984740745262"/>
      </right>
      <top/>
      <bottom/>
      <diagonal/>
    </border>
    <border>
      <left style="thin">
        <color rgb="FFA5A5A5"/>
      </left>
      <right/>
      <top style="thin">
        <color theme="0" tint="-0.499984740745262"/>
      </top>
      <bottom style="thin">
        <color rgb="FFA5A5A5"/>
      </bottom>
      <diagonal/>
    </border>
    <border>
      <left/>
      <right style="thin">
        <color theme="0" tint="-0.499984740745262"/>
      </right>
      <top style="thin">
        <color theme="0" tint="-0.499984740745262"/>
      </top>
      <bottom style="thin">
        <color rgb="FFA5A5A5"/>
      </bottom>
      <diagonal/>
    </border>
    <border>
      <left style="thin">
        <color theme="0" tint="-0.499984740745262"/>
      </left>
      <right/>
      <top style="thin">
        <color rgb="FFFFFFFF"/>
      </top>
      <bottom style="thin">
        <color rgb="FFFFFFFF"/>
      </bottom>
      <diagonal/>
    </border>
    <border>
      <left/>
      <right style="thin">
        <color theme="0" tint="-0.499984740745262"/>
      </right>
      <top style="thin">
        <color rgb="FFA5A5A5"/>
      </top>
      <bottom style="thin">
        <color rgb="FFA5A5A5"/>
      </bottom>
      <diagonal/>
    </border>
    <border>
      <left style="thin">
        <color theme="0" tint="-0.499984740745262"/>
      </left>
      <right/>
      <top style="thin">
        <color rgb="FFFFFFFF"/>
      </top>
      <bottom style="thin">
        <color theme="0" tint="-0.499984740745262"/>
      </bottom>
      <diagonal/>
    </border>
    <border>
      <left/>
      <right/>
      <top style="thin">
        <color rgb="FFFFFFFF"/>
      </top>
      <bottom style="thin">
        <color theme="0" tint="-0.499984740745262"/>
      </bottom>
      <diagonal/>
    </border>
    <border>
      <left style="thin">
        <color rgb="FFA5A5A5"/>
      </left>
      <right/>
      <top style="thin">
        <color rgb="FFA5A5A5"/>
      </top>
      <bottom style="thin">
        <color theme="0" tint="-0.499984740745262"/>
      </bottom>
      <diagonal/>
    </border>
    <border>
      <left/>
      <right style="thin">
        <color theme="0" tint="-0.499984740745262"/>
      </right>
      <top style="thin">
        <color rgb="FFA5A5A5"/>
      </top>
      <bottom style="thin">
        <color theme="0" tint="-0.499984740745262"/>
      </bottom>
      <diagonal/>
    </border>
    <border>
      <left/>
      <right style="thin">
        <color indexed="23"/>
      </right>
      <top style="thin">
        <color theme="0" tint="-0.499984740745262"/>
      </top>
      <bottom style="thin">
        <color theme="0" tint="-0.499984740745262"/>
      </bottom>
      <diagonal/>
    </border>
    <border>
      <left style="thin">
        <color theme="0" tint="-0.499984740745262"/>
      </left>
      <right style="thin">
        <color rgb="FFFFFFFF"/>
      </right>
      <top style="thin">
        <color theme="0" tint="-0.499984740745262"/>
      </top>
      <bottom/>
      <diagonal/>
    </border>
    <border>
      <left style="thin">
        <color rgb="FFFFFFFF"/>
      </left>
      <right style="thin">
        <color rgb="FFFFFFFF"/>
      </right>
      <top style="thin">
        <color theme="0" tint="-0.499984740745262"/>
      </top>
      <bottom/>
      <diagonal/>
    </border>
    <border>
      <left style="thin">
        <color rgb="FFFFFFFF"/>
      </left>
      <right style="thin">
        <color theme="0" tint="-0.499984740745262"/>
      </right>
      <top style="thin">
        <color theme="0" tint="-0.499984740745262"/>
      </top>
      <bottom/>
      <diagonal/>
    </border>
    <border>
      <left style="thin">
        <color rgb="FF808080"/>
      </left>
      <right style="thin">
        <color rgb="FF808080"/>
      </right>
      <top style="thin">
        <color rgb="FF808080"/>
      </top>
      <bottom style="thin">
        <color theme="0" tint="-0.499984740745262"/>
      </bottom>
      <diagonal/>
    </border>
    <border>
      <left style="thick">
        <color rgb="FF595959"/>
      </left>
      <right style="thin">
        <color theme="0" tint="-0.34998626667073579"/>
      </right>
      <top style="thin">
        <color rgb="FFFFFFFF"/>
      </top>
      <bottom style="thin">
        <color theme="0" tint="-0.499984740745262"/>
      </bottom>
      <diagonal/>
    </border>
    <border>
      <left style="thick">
        <color rgb="FF595959"/>
      </left>
      <right style="thin">
        <color theme="0" tint="-0.34998626667073579"/>
      </right>
      <top style="thin">
        <color theme="0" tint="-0.499984740745262"/>
      </top>
      <bottom style="thin">
        <color theme="0" tint="-0.499984740745262"/>
      </bottom>
      <diagonal/>
    </border>
    <border>
      <left style="thick">
        <color rgb="FF595959"/>
      </left>
      <right style="thin">
        <color theme="0" tint="-0.499984740745262"/>
      </right>
      <top style="thin">
        <color rgb="FFFFFFFF"/>
      </top>
      <bottom style="thin">
        <color theme="0" tint="-0.34998626667073579"/>
      </bottom>
      <diagonal/>
    </border>
    <border>
      <left style="thin">
        <color indexed="23"/>
      </left>
      <right style="thin">
        <color indexed="23"/>
      </right>
      <top/>
      <bottom style="thin">
        <color theme="0" tint="-0.34998626667073579"/>
      </bottom>
      <diagonal/>
    </border>
    <border>
      <left style="thick">
        <color rgb="FF595959"/>
      </left>
      <right style="thin">
        <color theme="0" tint="-0.34998626667073579"/>
      </right>
      <top style="thin">
        <color theme="0" tint="-0.499984740745262"/>
      </top>
      <bottom style="thin">
        <color theme="0" tint="-0.34998626667073579"/>
      </bottom>
      <diagonal/>
    </border>
    <border>
      <left style="thick">
        <color theme="1" tint="0.34998626667073579"/>
      </left>
      <right style="thin">
        <color theme="0" tint="-0.499984740745262"/>
      </right>
      <top style="thin">
        <color rgb="FFFFFFFF"/>
      </top>
      <bottom style="thin">
        <color theme="0" tint="-0.499984740745262"/>
      </bottom>
      <diagonal/>
    </border>
    <border>
      <left style="thick">
        <color theme="1" tint="0.34998626667073579"/>
      </left>
      <right style="thin">
        <color theme="0" tint="-0.499984740745262"/>
      </right>
      <top/>
      <bottom style="thin">
        <color indexed="23"/>
      </bottom>
      <diagonal/>
    </border>
    <border>
      <left style="thin">
        <color theme="0"/>
      </left>
      <right style="thin">
        <color rgb="FFFFFFFF"/>
      </right>
      <top/>
      <bottom style="thin">
        <color theme="0" tint="-0.499984740745262"/>
      </bottom>
      <diagonal/>
    </border>
    <border>
      <left style="thin">
        <color rgb="FFFFFFFF"/>
      </left>
      <right style="thin">
        <color rgb="FFFFFFFF"/>
      </right>
      <top style="thin">
        <color rgb="FFFFFFFF"/>
      </top>
      <bottom style="thin">
        <color theme="0" tint="-0.499984740745262"/>
      </bottom>
      <diagonal/>
    </border>
    <border>
      <left style="thin">
        <color theme="0" tint="-0.499984740745262"/>
      </left>
      <right style="thin">
        <color indexed="9"/>
      </right>
      <top style="thin">
        <color theme="0" tint="-0.499984740745262"/>
      </top>
      <bottom style="thin">
        <color theme="0" tint="-0.499984740745262"/>
      </bottom>
      <diagonal/>
    </border>
    <border>
      <left style="thin">
        <color theme="0" tint="-0.499984740745262"/>
      </left>
      <right style="thin">
        <color indexed="23"/>
      </right>
      <top/>
      <bottom style="thin">
        <color indexed="23"/>
      </bottom>
      <diagonal/>
    </border>
    <border>
      <left style="thin">
        <color theme="0" tint="-0.499984740745262"/>
      </left>
      <right/>
      <top/>
      <bottom style="thin">
        <color rgb="FFFFFFFF"/>
      </bottom>
      <diagonal/>
    </border>
    <border>
      <left style="thick">
        <color theme="0"/>
      </left>
      <right/>
      <top style="thin">
        <color theme="0"/>
      </top>
      <bottom/>
      <diagonal/>
    </border>
    <border>
      <left/>
      <right/>
      <top style="thin">
        <color theme="0"/>
      </top>
      <bottom/>
      <diagonal/>
    </border>
    <border>
      <left/>
      <right style="thick">
        <color theme="0"/>
      </right>
      <top style="thin">
        <color theme="0"/>
      </top>
      <bottom/>
      <diagonal/>
    </border>
    <border>
      <left/>
      <right style="thin">
        <color rgb="FFFFFFFF"/>
      </right>
      <top style="thin">
        <color theme="0"/>
      </top>
      <bottom style="thin">
        <color theme="0"/>
      </bottom>
      <diagonal/>
    </border>
    <border>
      <left style="thick">
        <color theme="1" tint="0.34998626667073579"/>
      </left>
      <right/>
      <top/>
      <bottom style="thin">
        <color rgb="FFFFFFFF"/>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theme="0"/>
      </left>
      <right style="thin">
        <color theme="0"/>
      </right>
      <top/>
      <bottom style="thin">
        <color rgb="FF808080"/>
      </bottom>
      <diagonal/>
    </border>
    <border>
      <left style="thin">
        <color theme="0"/>
      </left>
      <right style="thin">
        <color indexed="9"/>
      </right>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top/>
      <bottom style="thin">
        <color indexed="64"/>
      </bottom>
      <diagonal/>
    </border>
    <border>
      <left style="thin">
        <color theme="0"/>
      </left>
      <right/>
      <top style="thin">
        <color theme="0" tint="-0.499984740745262"/>
      </top>
      <bottom style="thin">
        <color theme="0"/>
      </bottom>
      <diagonal/>
    </border>
    <border>
      <left/>
      <right/>
      <top style="thin">
        <color theme="0" tint="-0.499984740745262"/>
      </top>
      <bottom style="thin">
        <color theme="0"/>
      </bottom>
      <diagonal/>
    </border>
    <border>
      <left/>
      <right style="thin">
        <color theme="0"/>
      </right>
      <top style="thin">
        <color theme="0" tint="-0.499984740745262"/>
      </top>
      <bottom style="thin">
        <color theme="0"/>
      </bottom>
      <diagonal/>
    </border>
    <border>
      <left/>
      <right style="thin">
        <color indexed="9"/>
      </right>
      <top/>
      <bottom style="thin">
        <color theme="0"/>
      </bottom>
      <diagonal/>
    </border>
    <border>
      <left/>
      <right style="thin">
        <color theme="0"/>
      </right>
      <top style="thin">
        <color theme="0"/>
      </top>
      <bottom style="thin">
        <color theme="0"/>
      </bottom>
      <diagonal/>
    </border>
    <border>
      <left/>
      <right style="thin">
        <color theme="0" tint="-0.499984740745262"/>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style="thin">
        <color theme="0" tint="-0.499984740745262"/>
      </left>
      <right style="thin">
        <color indexed="23"/>
      </right>
      <top/>
      <bottom style="thin">
        <color theme="0" tint="-0.499984740745262"/>
      </bottom>
      <diagonal/>
    </border>
    <border>
      <left style="thin">
        <color indexed="23"/>
      </left>
      <right style="thin">
        <color theme="0" tint="-0.499984740745262"/>
      </right>
      <top/>
      <bottom style="thin">
        <color theme="0" tint="-0.499984740745262"/>
      </bottom>
      <diagonal/>
    </border>
    <border>
      <left style="medium">
        <color indexed="64"/>
      </left>
      <right/>
      <top style="thin">
        <color auto="1"/>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theme="0"/>
      </left>
      <right/>
      <top style="thin">
        <color indexed="9"/>
      </top>
      <bottom style="thin">
        <color indexed="9"/>
      </bottom>
      <diagonal/>
    </border>
    <border>
      <left/>
      <right style="thin">
        <color theme="0" tint="-0.499984740745262"/>
      </right>
      <top style="thin">
        <color indexed="9"/>
      </top>
      <bottom style="thin">
        <color indexed="9"/>
      </bottom>
      <diagonal/>
    </border>
    <border>
      <left style="thin">
        <color theme="0"/>
      </left>
      <right/>
      <top style="thin">
        <color indexed="9"/>
      </top>
      <bottom style="thin">
        <color theme="0" tint="-0.499984740745262"/>
      </bottom>
      <diagonal/>
    </border>
    <border>
      <left/>
      <right style="thin">
        <color theme="0" tint="-0.499984740745262"/>
      </right>
      <top style="thin">
        <color indexed="9"/>
      </top>
      <bottom style="thin">
        <color theme="0" tint="-0.499984740745262"/>
      </bottom>
      <diagonal/>
    </border>
    <border>
      <left/>
      <right style="thin">
        <color theme="0" tint="-0.499984740745262"/>
      </right>
      <top style="thin">
        <color theme="0" tint="-0.499984740745262"/>
      </top>
      <bottom style="thin">
        <color theme="0"/>
      </bottom>
      <diagonal/>
    </border>
    <border>
      <left style="thin">
        <color theme="0"/>
      </left>
      <right/>
      <top style="thin">
        <color theme="0"/>
      </top>
      <bottom style="thin">
        <color indexed="9"/>
      </bottom>
      <diagonal/>
    </border>
    <border>
      <left/>
      <right style="thin">
        <color theme="0" tint="-0.499984740745262"/>
      </right>
      <top style="thin">
        <color theme="0"/>
      </top>
      <bottom style="thin">
        <color indexed="9"/>
      </bottom>
      <diagonal/>
    </border>
  </borders>
  <cellStyleXfs count="14">
    <xf numFmtId="0" fontId="0" fillId="0" borderId="0"/>
    <xf numFmtId="0" fontId="4" fillId="0" borderId="0" applyNumberFormat="0" applyFill="0" applyBorder="0" applyAlignment="0" applyProtection="0">
      <alignment vertical="top"/>
      <protection locked="0"/>
    </xf>
    <xf numFmtId="0" fontId="60" fillId="2" borderId="1" applyNumberFormat="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0" fontId="62" fillId="0" borderId="0"/>
    <xf numFmtId="0" fontId="70" fillId="0" borderId="0"/>
    <xf numFmtId="0" fontId="62" fillId="0" borderId="0"/>
    <xf numFmtId="0" fontId="70" fillId="0" borderId="0"/>
    <xf numFmtId="0" fontId="63" fillId="0" borderId="0"/>
    <xf numFmtId="0" fontId="62" fillId="0" borderId="0"/>
    <xf numFmtId="0" fontId="126" fillId="0" borderId="0" applyNumberFormat="0" applyFill="0" applyBorder="0" applyAlignment="0" applyProtection="0"/>
  </cellStyleXfs>
  <cellXfs count="1991">
    <xf numFmtId="0" fontId="0" fillId="0" borderId="0" xfId="0"/>
    <xf numFmtId="0" fontId="6" fillId="0" borderId="6" xfId="0" applyFont="1" applyFill="1" applyBorder="1" applyAlignment="1" applyProtection="1">
      <alignment horizontal="center" vertical="center" wrapText="1"/>
    </xf>
    <xf numFmtId="0" fontId="13" fillId="0" borderId="2" xfId="0" applyFont="1" applyFill="1" applyBorder="1" applyAlignment="1" applyProtection="1">
      <alignment horizontal="left" vertical="center"/>
    </xf>
    <xf numFmtId="0" fontId="75" fillId="0" borderId="0" xfId="0" applyFont="1"/>
    <xf numFmtId="0" fontId="30" fillId="0" borderId="2" xfId="0" applyFont="1" applyFill="1" applyBorder="1" applyAlignment="1" applyProtection="1">
      <alignment horizontal="left" vertical="center"/>
    </xf>
    <xf numFmtId="1" fontId="5" fillId="0" borderId="2" xfId="0" applyNumberFormat="1" applyFont="1" applyFill="1" applyBorder="1" applyAlignment="1" applyProtection="1">
      <alignment horizontal="center" vertical="center"/>
    </xf>
    <xf numFmtId="0" fontId="75" fillId="0" borderId="0" xfId="0" applyFont="1" applyFill="1"/>
    <xf numFmtId="168" fontId="6" fillId="0" borderId="6" xfId="0" applyNumberFormat="1" applyFont="1" applyFill="1" applyBorder="1" applyAlignment="1" applyProtection="1">
      <alignment horizontal="right" vertical="center" wrapText="1"/>
    </xf>
    <xf numFmtId="4" fontId="5" fillId="0" borderId="23" xfId="0" applyNumberFormat="1" applyFont="1" applyFill="1" applyBorder="1" applyAlignment="1" applyProtection="1">
      <alignment horizontal="right" vertical="center" wrapText="1"/>
    </xf>
    <xf numFmtId="0" fontId="102" fillId="0" borderId="0" xfId="0" applyFont="1"/>
    <xf numFmtId="0" fontId="105" fillId="0" borderId="0" xfId="0" applyFont="1" applyFill="1"/>
    <xf numFmtId="0" fontId="0" fillId="0" borderId="19" xfId="0" applyFont="1" applyBorder="1"/>
    <xf numFmtId="0" fontId="0" fillId="20" borderId="0" xfId="0" applyFont="1" applyFill="1" applyAlignment="1">
      <alignment horizontal="left" vertical="center"/>
    </xf>
    <xf numFmtId="0" fontId="107" fillId="0" borderId="0" xfId="0" applyFont="1"/>
    <xf numFmtId="9" fontId="107" fillId="0" borderId="0" xfId="0" applyNumberFormat="1" applyFont="1"/>
    <xf numFmtId="0" fontId="0" fillId="0" borderId="0" xfId="0" applyFont="1"/>
    <xf numFmtId="0" fontId="0" fillId="0" borderId="0" xfId="0" applyFont="1" applyFill="1"/>
    <xf numFmtId="0" fontId="0" fillId="19" borderId="0" xfId="0" applyFont="1" applyFill="1"/>
    <xf numFmtId="1" fontId="0" fillId="0" borderId="19" xfId="0" applyNumberFormat="1" applyFont="1" applyBorder="1"/>
    <xf numFmtId="0" fontId="0" fillId="0" borderId="68" xfId="0" applyFont="1" applyBorder="1" applyAlignment="1">
      <alignment horizontal="left"/>
    </xf>
    <xf numFmtId="0" fontId="0" fillId="0" borderId="73" xfId="0" applyFont="1" applyBorder="1"/>
    <xf numFmtId="0" fontId="0" fillId="0" borderId="68" xfId="0" applyFont="1" applyBorder="1"/>
    <xf numFmtId="0" fontId="0" fillId="0" borderId="74" xfId="0" applyFont="1" applyBorder="1"/>
    <xf numFmtId="0" fontId="0" fillId="0" borderId="69" xfId="0" applyFont="1" applyBorder="1" applyAlignment="1">
      <alignment horizontal="left"/>
    </xf>
    <xf numFmtId="0" fontId="0" fillId="0" borderId="69" xfId="0" applyFont="1" applyBorder="1"/>
    <xf numFmtId="0" fontId="0" fillId="0" borderId="0" xfId="0" applyFont="1" applyBorder="1"/>
    <xf numFmtId="2" fontId="0" fillId="0" borderId="19" xfId="0" applyNumberFormat="1" applyFont="1" applyFill="1" applyBorder="1"/>
    <xf numFmtId="9" fontId="0" fillId="0" borderId="0" xfId="0" applyNumberFormat="1" applyFont="1"/>
    <xf numFmtId="2" fontId="0" fillId="0" borderId="0" xfId="0" applyNumberFormat="1" applyFont="1" applyFill="1" applyBorder="1"/>
    <xf numFmtId="2" fontId="0" fillId="0" borderId="0" xfId="0" applyNumberFormat="1" applyFont="1" applyFill="1" applyBorder="1" applyAlignment="1">
      <alignment horizontal="right"/>
    </xf>
    <xf numFmtId="0" fontId="0" fillId="0" borderId="21" xfId="0" applyFont="1" applyBorder="1"/>
    <xf numFmtId="0" fontId="0" fillId="0" borderId="65" xfId="0" applyFont="1" applyBorder="1"/>
    <xf numFmtId="0" fontId="0" fillId="0" borderId="0" xfId="0" applyFont="1" applyFill="1" applyBorder="1"/>
    <xf numFmtId="0" fontId="0" fillId="0" borderId="66" xfId="0" applyFont="1" applyBorder="1"/>
    <xf numFmtId="0" fontId="0" fillId="0" borderId="72" xfId="0" applyFont="1" applyBorder="1"/>
    <xf numFmtId="0" fontId="103" fillId="0" borderId="19" xfId="0" applyNumberFormat="1" applyFont="1" applyFill="1" applyBorder="1" applyAlignment="1" applyProtection="1">
      <alignment horizontal="left"/>
    </xf>
    <xf numFmtId="2" fontId="103" fillId="0" borderId="19" xfId="0" applyNumberFormat="1" applyFont="1" applyFill="1" applyBorder="1" applyAlignment="1" applyProtection="1">
      <alignment horizontal="left"/>
    </xf>
    <xf numFmtId="0" fontId="103" fillId="0" borderId="19" xfId="0" applyFont="1" applyFill="1" applyBorder="1" applyAlignment="1" applyProtection="1">
      <alignment horizontal="left"/>
    </xf>
    <xf numFmtId="0" fontId="103" fillId="0" borderId="0" xfId="0" applyFont="1" applyFill="1" applyBorder="1" applyProtection="1"/>
    <xf numFmtId="0" fontId="0" fillId="18" borderId="19" xfId="0" applyFont="1" applyFill="1" applyBorder="1"/>
    <xf numFmtId="0" fontId="103" fillId="0" borderId="0" xfId="0" applyNumberFormat="1" applyFont="1" applyFill="1" applyBorder="1" applyAlignment="1" applyProtection="1">
      <alignment horizontal="left"/>
    </xf>
    <xf numFmtId="0" fontId="103" fillId="0" borderId="75" xfId="0" applyFont="1" applyFill="1" applyBorder="1" applyProtection="1"/>
    <xf numFmtId="0" fontId="103" fillId="0" borderId="76" xfId="0" applyFont="1" applyFill="1" applyBorder="1" applyProtection="1"/>
    <xf numFmtId="0" fontId="103" fillId="0" borderId="77" xfId="0" applyFont="1" applyFill="1" applyBorder="1" applyProtection="1"/>
    <xf numFmtId="0" fontId="103" fillId="0" borderId="0" xfId="0" applyFont="1" applyFill="1" applyBorder="1" applyAlignment="1" applyProtection="1">
      <alignment vertical="center"/>
    </xf>
    <xf numFmtId="4" fontId="0" fillId="0" borderId="19" xfId="0" applyNumberFormat="1" applyFont="1" applyFill="1" applyBorder="1"/>
    <xf numFmtId="170" fontId="0" fillId="0" borderId="19" xfId="0" applyNumberFormat="1" applyFont="1" applyBorder="1"/>
    <xf numFmtId="0" fontId="119" fillId="10" borderId="19" xfId="0" applyFont="1" applyFill="1" applyBorder="1" applyAlignment="1">
      <alignment horizontal="right"/>
    </xf>
    <xf numFmtId="10" fontId="119" fillId="10" borderId="19" xfId="0" applyNumberFormat="1" applyFont="1" applyFill="1" applyBorder="1" applyAlignment="1">
      <alignment horizontal="right"/>
    </xf>
    <xf numFmtId="170" fontId="0" fillId="0" borderId="0" xfId="0" applyNumberFormat="1" applyFont="1"/>
    <xf numFmtId="0" fontId="119" fillId="17" borderId="19" xfId="0" applyFont="1" applyFill="1" applyBorder="1" applyAlignment="1">
      <alignment horizontal="right"/>
    </xf>
    <xf numFmtId="10" fontId="119" fillId="17" borderId="19" xfId="0" applyNumberFormat="1" applyFont="1" applyFill="1" applyBorder="1" applyAlignment="1">
      <alignment horizontal="right"/>
    </xf>
    <xf numFmtId="166" fontId="103" fillId="0" borderId="20" xfId="0" applyNumberFormat="1" applyFont="1" applyFill="1" applyBorder="1" applyAlignment="1" applyProtection="1">
      <alignment horizontal="left" vertical="center"/>
    </xf>
    <xf numFmtId="166" fontId="103" fillId="0" borderId="20" xfId="0" applyNumberFormat="1" applyFont="1" applyFill="1" applyBorder="1" applyAlignment="1" applyProtection="1">
      <alignment horizontal="right" vertical="center"/>
    </xf>
    <xf numFmtId="168" fontId="103" fillId="0" borderId="20" xfId="0" applyNumberFormat="1" applyFont="1" applyFill="1" applyBorder="1" applyAlignment="1" applyProtection="1">
      <alignment horizontal="right" vertical="center"/>
    </xf>
    <xf numFmtId="166" fontId="103" fillId="0" borderId="19" xfId="0" applyNumberFormat="1" applyFont="1" applyFill="1" applyBorder="1" applyAlignment="1" applyProtection="1">
      <alignment horizontal="right" vertical="center"/>
    </xf>
    <xf numFmtId="4" fontId="103" fillId="0" borderId="19" xfId="0" applyNumberFormat="1" applyFont="1" applyFill="1" applyBorder="1" applyAlignment="1" applyProtection="1">
      <alignment horizontal="right"/>
    </xf>
    <xf numFmtId="0" fontId="120" fillId="0" borderId="0" xfId="0" applyFont="1" applyFill="1"/>
    <xf numFmtId="0" fontId="103" fillId="0" borderId="14" xfId="0" applyFont="1" applyFill="1" applyBorder="1" applyAlignment="1"/>
    <xf numFmtId="2" fontId="103" fillId="0" borderId="14" xfId="0" applyNumberFormat="1" applyFont="1" applyFill="1" applyBorder="1" applyAlignment="1"/>
    <xf numFmtId="2" fontId="103" fillId="0" borderId="1" xfId="0" applyNumberFormat="1" applyFont="1" applyFill="1" applyBorder="1" applyAlignment="1">
      <alignment horizontal="center"/>
    </xf>
    <xf numFmtId="4" fontId="103" fillId="0" borderId="22" xfId="0" applyNumberFormat="1" applyFont="1" applyFill="1" applyBorder="1" applyAlignment="1">
      <alignment horizontal="center"/>
    </xf>
    <xf numFmtId="0" fontId="103" fillId="18" borderId="14" xfId="0" applyFont="1" applyFill="1" applyBorder="1" applyAlignment="1"/>
    <xf numFmtId="4" fontId="103" fillId="18" borderId="22" xfId="0" applyNumberFormat="1" applyFont="1" applyFill="1" applyBorder="1" applyAlignment="1">
      <alignment horizontal="center"/>
    </xf>
    <xf numFmtId="0" fontId="103" fillId="0" borderId="19" xfId="0" applyNumberFormat="1" applyFont="1" applyFill="1" applyBorder="1" applyAlignment="1"/>
    <xf numFmtId="0" fontId="103" fillId="18" borderId="19" xfId="0" applyNumberFormat="1" applyFont="1" applyFill="1" applyBorder="1" applyAlignment="1"/>
    <xf numFmtId="0" fontId="111" fillId="0" borderId="0" xfId="7" applyFont="1"/>
    <xf numFmtId="0" fontId="103" fillId="0" borderId="0" xfId="1" applyFont="1" applyBorder="1" applyAlignment="1" applyProtection="1">
      <alignment horizontal="left" vertical="center"/>
    </xf>
    <xf numFmtId="0" fontId="103" fillId="0" borderId="0" xfId="7" applyFont="1"/>
    <xf numFmtId="0" fontId="122" fillId="0" borderId="0" xfId="7" applyFont="1"/>
    <xf numFmtId="0" fontId="103" fillId="0" borderId="0" xfId="7" applyFont="1" applyBorder="1" applyAlignment="1">
      <alignment horizontal="center" vertical="center" wrapText="1"/>
    </xf>
    <xf numFmtId="0" fontId="103" fillId="0" borderId="0" xfId="7" applyFont="1" applyAlignment="1">
      <alignment horizontal="left" indent="2"/>
    </xf>
    <xf numFmtId="0" fontId="103" fillId="22" borderId="0" xfId="7" applyFont="1" applyFill="1"/>
    <xf numFmtId="0" fontId="103" fillId="22" borderId="0" xfId="7" applyFont="1" applyFill="1" applyBorder="1" applyAlignment="1">
      <alignment horizontal="center" vertical="center" wrapText="1"/>
    </xf>
    <xf numFmtId="0" fontId="103" fillId="0" borderId="0" xfId="7" applyFont="1" applyFill="1"/>
    <xf numFmtId="0" fontId="123" fillId="22" borderId="0" xfId="7" applyFont="1" applyFill="1"/>
    <xf numFmtId="0" fontId="0" fillId="0" borderId="80" xfId="0" applyFont="1" applyBorder="1" applyAlignment="1">
      <alignment horizontal="left"/>
    </xf>
    <xf numFmtId="0" fontId="0" fillId="0" borderId="81" xfId="0" applyFont="1" applyBorder="1" applyAlignment="1">
      <alignment horizontal="left"/>
    </xf>
    <xf numFmtId="0" fontId="0" fillId="0" borderId="65" xfId="0" applyFont="1" applyBorder="1" applyAlignment="1">
      <alignment horizontal="left"/>
    </xf>
    <xf numFmtId="0" fontId="0" fillId="0" borderId="66" xfId="0" applyFont="1" applyBorder="1" applyAlignment="1">
      <alignment horizontal="left"/>
    </xf>
    <xf numFmtId="0" fontId="103" fillId="0" borderId="68" xfId="7" applyFont="1" applyFill="1" applyBorder="1"/>
    <xf numFmtId="0" fontId="0" fillId="0" borderId="84" xfId="0" applyFont="1" applyBorder="1"/>
    <xf numFmtId="168" fontId="103" fillId="0" borderId="0" xfId="0" applyNumberFormat="1" applyFont="1" applyFill="1" applyBorder="1" applyAlignment="1" applyProtection="1">
      <alignment horizontal="right" vertical="center"/>
    </xf>
    <xf numFmtId="0" fontId="0" fillId="0" borderId="83" xfId="0" applyFont="1" applyBorder="1"/>
    <xf numFmtId="0" fontId="103" fillId="0" borderId="0" xfId="7" applyFont="1" applyFill="1" applyBorder="1"/>
    <xf numFmtId="169" fontId="103" fillId="0" borderId="84" xfId="7" applyNumberFormat="1" applyFont="1" applyFill="1" applyBorder="1"/>
    <xf numFmtId="169" fontId="103" fillId="0" borderId="84" xfId="7" applyNumberFormat="1" applyFont="1" applyFill="1" applyBorder="1" applyAlignment="1">
      <alignment horizontal="right"/>
    </xf>
    <xf numFmtId="0" fontId="0" fillId="12" borderId="84" xfId="0" applyFont="1" applyFill="1" applyBorder="1" applyAlignment="1">
      <alignment horizontal="center" vertical="center"/>
    </xf>
    <xf numFmtId="0" fontId="110" fillId="0" borderId="0" xfId="7" applyFont="1"/>
    <xf numFmtId="0" fontId="123" fillId="20" borderId="0" xfId="7" applyFont="1" applyFill="1"/>
    <xf numFmtId="0" fontId="103" fillId="20" borderId="0" xfId="7" applyFont="1" applyFill="1"/>
    <xf numFmtId="0" fontId="103" fillId="20" borderId="0" xfId="7" applyFont="1" applyFill="1" applyBorder="1" applyAlignment="1">
      <alignment horizontal="center" vertical="center" wrapText="1"/>
    </xf>
    <xf numFmtId="0" fontId="123" fillId="24" borderId="0" xfId="7" applyFont="1" applyFill="1"/>
    <xf numFmtId="0" fontId="103" fillId="24" borderId="0" xfId="7" applyFont="1" applyFill="1"/>
    <xf numFmtId="0" fontId="103" fillId="24" borderId="0" xfId="7" applyFont="1" applyFill="1" applyBorder="1" applyAlignment="1">
      <alignment horizontal="center" vertical="center" wrapText="1"/>
    </xf>
    <xf numFmtId="169" fontId="103" fillId="0" borderId="0" xfId="7" applyNumberFormat="1" applyFont="1" applyFill="1" applyBorder="1" applyAlignment="1">
      <alignment horizontal="right"/>
    </xf>
    <xf numFmtId="169" fontId="103" fillId="0" borderId="0" xfId="7" applyNumberFormat="1" applyFont="1" applyFill="1" applyBorder="1"/>
    <xf numFmtId="0" fontId="0" fillId="0" borderId="85" xfId="0" applyFont="1" applyFill="1" applyBorder="1"/>
    <xf numFmtId="0" fontId="0" fillId="0" borderId="76" xfId="0" applyFont="1" applyFill="1" applyBorder="1"/>
    <xf numFmtId="0" fontId="117" fillId="0" borderId="0" xfId="0" applyFont="1"/>
    <xf numFmtId="0" fontId="112" fillId="0" borderId="0" xfId="0" applyFont="1"/>
    <xf numFmtId="0" fontId="124" fillId="0" borderId="0" xfId="7" applyFont="1"/>
    <xf numFmtId="0" fontId="123" fillId="21" borderId="88" xfId="7" applyFont="1" applyFill="1" applyBorder="1" applyAlignment="1">
      <alignment horizontal="left" vertical="center"/>
    </xf>
    <xf numFmtId="0" fontId="117" fillId="21" borderId="85" xfId="0" applyFont="1" applyFill="1" applyBorder="1" applyAlignment="1">
      <alignment horizontal="left" vertical="center"/>
    </xf>
    <xf numFmtId="166" fontId="0" fillId="0" borderId="0" xfId="0" applyNumberFormat="1" applyFont="1"/>
    <xf numFmtId="0" fontId="117" fillId="12" borderId="84" xfId="0" applyFont="1" applyFill="1" applyBorder="1" applyAlignment="1">
      <alignment horizontal="center" vertical="center"/>
    </xf>
    <xf numFmtId="0" fontId="125" fillId="4" borderId="14" xfId="0" applyFont="1" applyFill="1" applyBorder="1" applyAlignment="1"/>
    <xf numFmtId="0" fontId="125" fillId="4" borderId="14" xfId="0" applyFont="1" applyFill="1" applyBorder="1" applyAlignment="1">
      <alignment horizontal="left"/>
    </xf>
    <xf numFmtId="2" fontId="103" fillId="4" borderId="1" xfId="0" applyNumberFormat="1" applyFont="1" applyFill="1" applyBorder="1" applyAlignment="1">
      <alignment horizontal="right"/>
    </xf>
    <xf numFmtId="2" fontId="103" fillId="0" borderId="14" xfId="0" applyNumberFormat="1" applyFont="1" applyFill="1" applyBorder="1" applyAlignment="1">
      <alignment horizontal="right" vertical="center"/>
    </xf>
    <xf numFmtId="0" fontId="123" fillId="12" borderId="19" xfId="0" applyFont="1" applyFill="1" applyBorder="1" applyAlignment="1" applyProtection="1">
      <alignment horizontal="center" vertical="center" wrapText="1"/>
    </xf>
    <xf numFmtId="0" fontId="117" fillId="20" borderId="0" xfId="0" applyFont="1" applyFill="1" applyAlignment="1">
      <alignment horizontal="left" vertical="center"/>
    </xf>
    <xf numFmtId="3" fontId="103" fillId="0" borderId="20" xfId="0" applyNumberFormat="1" applyFont="1" applyFill="1" applyBorder="1" applyAlignment="1" applyProtection="1">
      <alignment horizontal="left" vertical="center"/>
    </xf>
    <xf numFmtId="0" fontId="103" fillId="0" borderId="19" xfId="0" applyFont="1" applyFill="1" applyBorder="1" applyAlignment="1" applyProtection="1">
      <alignment horizontal="left" vertical="top" wrapText="1"/>
    </xf>
    <xf numFmtId="0" fontId="117" fillId="12" borderId="84" xfId="0" applyFont="1" applyFill="1" applyBorder="1" applyAlignment="1">
      <alignment horizontal="left" vertical="center"/>
    </xf>
    <xf numFmtId="0" fontId="0" fillId="12" borderId="84" xfId="0" applyFont="1" applyFill="1" applyBorder="1" applyAlignment="1">
      <alignment horizontal="left" vertical="center"/>
    </xf>
    <xf numFmtId="0" fontId="0" fillId="11" borderId="92" xfId="0" applyFont="1" applyFill="1" applyBorder="1"/>
    <xf numFmtId="0" fontId="123" fillId="21" borderId="96" xfId="7" applyFont="1" applyFill="1" applyBorder="1" applyAlignment="1">
      <alignment horizontal="left" vertical="center"/>
    </xf>
    <xf numFmtId="0" fontId="0" fillId="0" borderId="96" xfId="0" applyFont="1" applyBorder="1"/>
    <xf numFmtId="0" fontId="0" fillId="0" borderId="76" xfId="0" applyFont="1" applyBorder="1"/>
    <xf numFmtId="0" fontId="103" fillId="21" borderId="92" xfId="7" applyFont="1" applyFill="1" applyBorder="1" applyAlignment="1">
      <alignment horizontal="center" vertical="center"/>
    </xf>
    <xf numFmtId="0" fontId="0" fillId="0" borderId="90" xfId="0" applyFont="1" applyBorder="1"/>
    <xf numFmtId="0" fontId="0" fillId="0" borderId="0" xfId="0"/>
    <xf numFmtId="0" fontId="0" fillId="0" borderId="0" xfId="0" applyFont="1" applyAlignment="1">
      <alignment horizontal="right"/>
    </xf>
    <xf numFmtId="3" fontId="0" fillId="0" borderId="92" xfId="0" applyNumberFormat="1" applyFont="1" applyFill="1" applyBorder="1" applyAlignment="1">
      <alignment horizontal="right"/>
    </xf>
    <xf numFmtId="0" fontId="0" fillId="0" borderId="92" xfId="0" applyFont="1" applyFill="1" applyBorder="1"/>
    <xf numFmtId="0" fontId="103" fillId="0" borderId="94" xfId="0" applyFont="1" applyFill="1" applyBorder="1" applyAlignment="1">
      <alignment vertical="center"/>
    </xf>
    <xf numFmtId="0" fontId="103" fillId="0" borderId="94" xfId="0" applyFont="1" applyFill="1" applyBorder="1" applyAlignment="1">
      <alignment horizontal="right" vertical="center"/>
    </xf>
    <xf numFmtId="4" fontId="0" fillId="0" borderId="92" xfId="0" applyNumberFormat="1" applyFont="1" applyFill="1" applyBorder="1" applyAlignment="1">
      <alignment horizontal="right"/>
    </xf>
    <xf numFmtId="0" fontId="0" fillId="0" borderId="92" xfId="0" applyFont="1" applyFill="1" applyBorder="1" applyAlignment="1">
      <alignment vertical="center" wrapText="1"/>
    </xf>
    <xf numFmtId="3" fontId="0" fillId="0" borderId="92" xfId="0" applyNumberFormat="1" applyFont="1" applyFill="1" applyBorder="1"/>
    <xf numFmtId="3" fontId="0" fillId="0" borderId="0" xfId="0" applyNumberFormat="1" applyFont="1" applyBorder="1" applyAlignment="1">
      <alignment horizontal="right"/>
    </xf>
    <xf numFmtId="2" fontId="110" fillId="0" borderId="94" xfId="0" applyNumberFormat="1" applyFont="1" applyFill="1" applyBorder="1" applyProtection="1"/>
    <xf numFmtId="0" fontId="103" fillId="0" borderId="0" xfId="0" applyFont="1" applyFill="1" applyBorder="1" applyAlignment="1" applyProtection="1">
      <alignment horizontal="left"/>
    </xf>
    <xf numFmtId="2" fontId="103" fillId="0" borderId="0" xfId="0" applyNumberFormat="1" applyFont="1" applyFill="1" applyBorder="1" applyAlignment="1" applyProtection="1">
      <alignment horizontal="right" vertical="center"/>
    </xf>
    <xf numFmtId="0" fontId="103" fillId="0" borderId="0" xfId="0" applyNumberFormat="1" applyFont="1" applyFill="1" applyBorder="1" applyAlignment="1"/>
    <xf numFmtId="0" fontId="103" fillId="19" borderId="0" xfId="0" applyFont="1" applyFill="1" applyBorder="1" applyAlignment="1"/>
    <xf numFmtId="4" fontId="103" fillId="19" borderId="0" xfId="0" applyNumberFormat="1" applyFont="1" applyFill="1" applyBorder="1" applyAlignment="1">
      <alignment horizontal="center"/>
    </xf>
    <xf numFmtId="0" fontId="103" fillId="0" borderId="95" xfId="0" applyFont="1" applyFill="1" applyBorder="1" applyAlignment="1" applyProtection="1">
      <alignment horizontal="left" vertical="top" wrapText="1"/>
    </xf>
    <xf numFmtId="0" fontId="123" fillId="12" borderId="96" xfId="0" applyFont="1" applyFill="1" applyBorder="1" applyAlignment="1" applyProtection="1">
      <alignment horizontal="center" vertical="center" wrapText="1"/>
    </xf>
    <xf numFmtId="0" fontId="103" fillId="0" borderId="100" xfId="0" applyFont="1" applyFill="1" applyBorder="1" applyAlignment="1" applyProtection="1">
      <alignment horizontal="left" vertical="top" wrapText="1"/>
    </xf>
    <xf numFmtId="0" fontId="103" fillId="0" borderId="76" xfId="0" applyFont="1" applyFill="1" applyBorder="1" applyAlignment="1" applyProtection="1">
      <alignment horizontal="left" vertical="top" wrapText="1"/>
    </xf>
    <xf numFmtId="0" fontId="103" fillId="0" borderId="69" xfId="0" applyFont="1" applyFill="1" applyBorder="1" applyAlignment="1" applyProtection="1">
      <alignment horizontal="left" vertical="top" wrapText="1"/>
    </xf>
    <xf numFmtId="0" fontId="103" fillId="0" borderId="76" xfId="0" applyNumberFormat="1" applyFont="1" applyFill="1" applyBorder="1" applyAlignment="1" applyProtection="1">
      <alignment horizontal="left"/>
    </xf>
    <xf numFmtId="0" fontId="103" fillId="0" borderId="69" xfId="0" applyNumberFormat="1" applyFont="1" applyFill="1" applyBorder="1" applyAlignment="1" applyProtection="1">
      <alignment horizontal="left"/>
    </xf>
    <xf numFmtId="0" fontId="0" fillId="0" borderId="88" xfId="0" applyFont="1" applyBorder="1"/>
    <xf numFmtId="0" fontId="0" fillId="0" borderId="89" xfId="0" applyFont="1" applyBorder="1"/>
    <xf numFmtId="0" fontId="103" fillId="0" borderId="83" xfId="0" applyNumberFormat="1" applyFont="1" applyFill="1" applyBorder="1" applyProtection="1"/>
    <xf numFmtId="0" fontId="0" fillId="0" borderId="90" xfId="0" applyFont="1" applyBorder="1" applyAlignment="1">
      <alignment horizontal="left"/>
    </xf>
    <xf numFmtId="0" fontId="0" fillId="0" borderId="67" xfId="0" applyFont="1" applyBorder="1"/>
    <xf numFmtId="1" fontId="103" fillId="0" borderId="73" xfId="0" applyNumberFormat="1" applyFont="1" applyFill="1" applyBorder="1" applyProtection="1"/>
    <xf numFmtId="4" fontId="103" fillId="0" borderId="0" xfId="7" applyNumberFormat="1" applyFont="1"/>
    <xf numFmtId="0" fontId="0" fillId="11" borderId="99" xfId="0" applyFont="1" applyFill="1" applyBorder="1" applyAlignment="1">
      <alignment horizontal="center" vertical="center"/>
    </xf>
    <xf numFmtId="4" fontId="0" fillId="11" borderId="92" xfId="0" applyNumberFormat="1" applyFont="1" applyFill="1" applyBorder="1"/>
    <xf numFmtId="0" fontId="0" fillId="0" borderId="106" xfId="0" applyFont="1" applyBorder="1"/>
    <xf numFmtId="0" fontId="123" fillId="0" borderId="105" xfId="7" applyFont="1" applyFill="1" applyBorder="1" applyAlignment="1">
      <alignment horizontal="left" vertical="center"/>
    </xf>
    <xf numFmtId="0" fontId="117" fillId="0" borderId="76" xfId="0" applyFont="1" applyFill="1" applyBorder="1" applyAlignment="1">
      <alignment horizontal="left" vertical="center"/>
    </xf>
    <xf numFmtId="0" fontId="117" fillId="0" borderId="77" xfId="0" applyFont="1" applyFill="1" applyBorder="1" applyAlignment="1">
      <alignment horizontal="left" vertical="center"/>
    </xf>
    <xf numFmtId="165" fontId="0" fillId="0" borderId="106" xfId="0" applyNumberFormat="1" applyFont="1" applyBorder="1"/>
    <xf numFmtId="4" fontId="0" fillId="11" borderId="77" xfId="0" applyNumberFormat="1" applyFont="1" applyFill="1" applyBorder="1"/>
    <xf numFmtId="4" fontId="0" fillId="11" borderId="92" xfId="0" applyNumberFormat="1" applyFont="1" applyFill="1" applyBorder="1" applyAlignment="1">
      <alignment horizontal="right"/>
    </xf>
    <xf numFmtId="4" fontId="110" fillId="0" borderId="20" xfId="0" applyNumberFormat="1" applyFont="1" applyFill="1" applyBorder="1" applyAlignment="1" applyProtection="1">
      <alignment horizontal="right" vertical="center"/>
    </xf>
    <xf numFmtId="4" fontId="110" fillId="0" borderId="19" xfId="0" applyNumberFormat="1" applyFont="1" applyFill="1" applyBorder="1" applyAlignment="1" applyProtection="1">
      <alignment horizontal="right" vertical="center"/>
    </xf>
    <xf numFmtId="4" fontId="110" fillId="0" borderId="84" xfId="7" applyNumberFormat="1" applyFont="1" applyFill="1" applyBorder="1"/>
    <xf numFmtId="4" fontId="110" fillId="0" borderId="106" xfId="0" applyNumberFormat="1" applyFont="1" applyFill="1" applyBorder="1" applyAlignment="1" applyProtection="1">
      <alignment horizontal="right" vertical="center"/>
    </xf>
    <xf numFmtId="4" fontId="103" fillId="0" borderId="20" xfId="0" applyNumberFormat="1" applyFont="1" applyFill="1" applyBorder="1" applyAlignment="1" applyProtection="1">
      <alignment horizontal="right" vertical="center"/>
    </xf>
    <xf numFmtId="4" fontId="103" fillId="0" borderId="19" xfId="0" applyNumberFormat="1" applyFont="1" applyFill="1" applyBorder="1" applyAlignment="1" applyProtection="1">
      <alignment horizontal="right" vertical="center"/>
    </xf>
    <xf numFmtId="0" fontId="117" fillId="21" borderId="85" xfId="0" applyFont="1" applyFill="1" applyBorder="1" applyAlignment="1">
      <alignment horizontal="left"/>
    </xf>
    <xf numFmtId="0" fontId="0" fillId="21" borderId="85" xfId="0" applyFont="1" applyFill="1" applyBorder="1" applyAlignment="1">
      <alignment horizontal="center"/>
    </xf>
    <xf numFmtId="0" fontId="117" fillId="21" borderId="19" xfId="0" applyFont="1" applyFill="1" applyBorder="1" applyAlignment="1">
      <alignment horizontal="left"/>
    </xf>
    <xf numFmtId="0" fontId="117" fillId="21" borderId="45" xfId="0" applyFont="1" applyFill="1" applyBorder="1" applyAlignment="1">
      <alignment horizontal="left"/>
    </xf>
    <xf numFmtId="0" fontId="117" fillId="21" borderId="103" xfId="0" applyFont="1" applyFill="1" applyBorder="1" applyAlignment="1">
      <alignment horizontal="left"/>
    </xf>
    <xf numFmtId="0" fontId="117" fillId="21" borderId="102" xfId="0" applyFont="1" applyFill="1" applyBorder="1" applyAlignment="1">
      <alignment horizontal="left"/>
    </xf>
    <xf numFmtId="0" fontId="117" fillId="21" borderId="20" xfId="0" applyFont="1" applyFill="1" applyBorder="1" applyAlignment="1">
      <alignment horizontal="left"/>
    </xf>
    <xf numFmtId="0" fontId="103" fillId="25" borderId="92" xfId="0" applyFont="1" applyFill="1" applyBorder="1" applyAlignment="1" applyProtection="1">
      <alignment horizontal="center" vertical="center" wrapText="1"/>
    </xf>
    <xf numFmtId="0" fontId="103" fillId="25" borderId="91" xfId="0" applyFont="1" applyFill="1" applyBorder="1" applyAlignment="1" applyProtection="1">
      <alignment horizontal="center" vertical="center" wrapText="1"/>
    </xf>
    <xf numFmtId="0" fontId="110" fillId="25" borderId="93" xfId="0" applyFont="1" applyFill="1" applyBorder="1" applyAlignment="1" applyProtection="1">
      <alignment horizontal="center" vertical="center" wrapText="1"/>
    </xf>
    <xf numFmtId="166" fontId="103" fillId="0" borderId="0" xfId="0" applyNumberFormat="1" applyFont="1" applyFill="1" applyBorder="1" applyAlignment="1" applyProtection="1">
      <alignment horizontal="left" vertical="center"/>
    </xf>
    <xf numFmtId="3" fontId="103" fillId="0" borderId="0" xfId="0" applyNumberFormat="1" applyFont="1" applyFill="1" applyBorder="1" applyAlignment="1" applyProtection="1">
      <alignment horizontal="left" vertical="center"/>
    </xf>
    <xf numFmtId="3" fontId="0" fillId="0" borderId="0" xfId="0" applyNumberFormat="1" applyFont="1" applyFill="1" applyBorder="1" applyAlignment="1">
      <alignment horizontal="right"/>
    </xf>
    <xf numFmtId="4" fontId="0" fillId="0" borderId="0" xfId="0" applyNumberFormat="1" applyFont="1" applyFill="1" applyBorder="1" applyAlignment="1">
      <alignment horizontal="right"/>
    </xf>
    <xf numFmtId="0" fontId="123" fillId="21" borderId="79" xfId="7" applyFont="1" applyFill="1" applyBorder="1" applyAlignment="1">
      <alignment horizontal="left" vertical="center"/>
    </xf>
    <xf numFmtId="0" fontId="117" fillId="21" borderId="79" xfId="0" applyFont="1" applyFill="1" applyBorder="1" applyAlignment="1">
      <alignment horizontal="left" vertical="center"/>
    </xf>
    <xf numFmtId="0" fontId="0" fillId="0" borderId="101" xfId="0" applyFont="1" applyFill="1" applyBorder="1"/>
    <xf numFmtId="4" fontId="75" fillId="0" borderId="112" xfId="0" applyNumberFormat="1" applyFont="1" applyBorder="1"/>
    <xf numFmtId="0" fontId="0" fillId="11" borderId="105" xfId="0" applyFont="1" applyFill="1" applyBorder="1" applyAlignment="1">
      <alignment horizontal="center" vertical="center"/>
    </xf>
    <xf numFmtId="0" fontId="0" fillId="0" borderId="113" xfId="0" applyFont="1" applyBorder="1"/>
    <xf numFmtId="0" fontId="0" fillId="21" borderId="117" xfId="0" applyFont="1" applyFill="1" applyBorder="1"/>
    <xf numFmtId="0" fontId="0" fillId="0" borderId="106" xfId="0" applyFont="1" applyBorder="1" applyAlignment="1">
      <alignment horizontal="left"/>
    </xf>
    <xf numFmtId="0" fontId="0" fillId="0" borderId="103" xfId="0" applyFont="1" applyBorder="1"/>
    <xf numFmtId="0" fontId="0" fillId="0" borderId="102" xfId="0" applyFont="1" applyBorder="1"/>
    <xf numFmtId="0" fontId="0" fillId="0" borderId="128" xfId="0" applyFont="1" applyFill="1" applyBorder="1"/>
    <xf numFmtId="0" fontId="0" fillId="0" borderId="130" xfId="0" applyFont="1" applyFill="1" applyBorder="1"/>
    <xf numFmtId="4" fontId="103" fillId="18" borderId="117" xfId="0" applyNumberFormat="1" applyFont="1" applyFill="1" applyBorder="1" applyAlignment="1" applyProtection="1">
      <alignment vertical="center" wrapText="1"/>
    </xf>
    <xf numFmtId="4" fontId="110" fillId="18" borderId="117" xfId="0" applyNumberFormat="1" applyFont="1" applyFill="1" applyBorder="1" applyAlignment="1" applyProtection="1">
      <alignment vertical="center" wrapText="1"/>
    </xf>
    <xf numFmtId="4" fontId="103" fillId="18" borderId="62" xfId="0" applyNumberFormat="1" applyFont="1" applyFill="1" applyBorder="1" applyAlignment="1" applyProtection="1">
      <alignment vertical="center" wrapText="1"/>
    </xf>
    <xf numFmtId="4" fontId="110" fillId="0" borderId="55" xfId="0" applyNumberFormat="1" applyFont="1" applyFill="1" applyBorder="1" applyAlignment="1" applyProtection="1">
      <alignment horizontal="right" vertical="center" wrapText="1"/>
    </xf>
    <xf numFmtId="171" fontId="103" fillId="18" borderId="117" xfId="0" applyNumberFormat="1" applyFont="1" applyFill="1" applyBorder="1" applyAlignment="1" applyProtection="1">
      <alignment vertical="center" wrapText="1"/>
    </xf>
    <xf numFmtId="4" fontId="103" fillId="0" borderId="73" xfId="0" applyNumberFormat="1" applyFont="1" applyFill="1" applyBorder="1" applyProtection="1"/>
    <xf numFmtId="4" fontId="75" fillId="0" borderId="92" xfId="0" applyNumberFormat="1" applyFont="1" applyFill="1" applyBorder="1" applyAlignment="1">
      <alignment horizontal="right"/>
    </xf>
    <xf numFmtId="169" fontId="103" fillId="0" borderId="84" xfId="7" applyNumberFormat="1" applyFont="1" applyFill="1" applyBorder="1" applyAlignment="1">
      <alignment horizontal="right" vertical="center"/>
    </xf>
    <xf numFmtId="3" fontId="0" fillId="0" borderId="92" xfId="0" applyNumberFormat="1" applyFont="1" applyFill="1" applyBorder="1" applyAlignment="1">
      <alignment vertical="center" wrapText="1"/>
    </xf>
    <xf numFmtId="3" fontId="103" fillId="0" borderId="19" xfId="0" applyNumberFormat="1" applyFont="1" applyFill="1" applyBorder="1" applyAlignment="1" applyProtection="1">
      <alignment horizontal="right"/>
    </xf>
    <xf numFmtId="0" fontId="103" fillId="0" borderId="19" xfId="0" applyNumberFormat="1" applyFont="1" applyFill="1" applyBorder="1" applyAlignment="1" applyProtection="1">
      <alignment horizontal="right"/>
    </xf>
    <xf numFmtId="4" fontId="110" fillId="0" borderId="94" xfId="0" applyNumberFormat="1" applyFont="1" applyFill="1" applyBorder="1" applyProtection="1"/>
    <xf numFmtId="0" fontId="0" fillId="0" borderId="147" xfId="0" applyFont="1" applyFill="1" applyBorder="1"/>
    <xf numFmtId="0" fontId="123" fillId="21" borderId="118" xfId="7" applyFont="1" applyFill="1" applyBorder="1" applyAlignment="1">
      <alignment horizontal="left" vertical="center"/>
    </xf>
    <xf numFmtId="0" fontId="0" fillId="0" borderId="118" xfId="0" applyFont="1" applyBorder="1"/>
    <xf numFmtId="0" fontId="0" fillId="0" borderId="77" xfId="0" applyFont="1" applyBorder="1"/>
    <xf numFmtId="0" fontId="112" fillId="0" borderId="0" xfId="0" applyFont="1" applyFill="1"/>
    <xf numFmtId="4" fontId="103" fillId="0" borderId="0" xfId="7" applyNumberFormat="1" applyFont="1" applyFill="1"/>
    <xf numFmtId="0" fontId="103" fillId="0" borderId="0" xfId="7" applyFont="1" applyFill="1" applyBorder="1" applyAlignment="1">
      <alignment horizontal="center" vertical="center" wrapText="1"/>
    </xf>
    <xf numFmtId="0" fontId="0" fillId="0" borderId="150" xfId="0" applyFont="1" applyBorder="1"/>
    <xf numFmtId="10" fontId="0" fillId="0" borderId="151" xfId="0" applyNumberFormat="1" applyFont="1" applyBorder="1"/>
    <xf numFmtId="166" fontId="103" fillId="0" borderId="19" xfId="0" applyNumberFormat="1" applyFont="1" applyFill="1" applyBorder="1" applyAlignment="1" applyProtection="1">
      <alignment horizontal="left"/>
    </xf>
    <xf numFmtId="166" fontId="103" fillId="0" borderId="19" xfId="0" applyNumberFormat="1" applyFont="1" applyFill="1" applyBorder="1" applyAlignment="1" applyProtection="1">
      <alignment horizontal="right"/>
    </xf>
    <xf numFmtId="4" fontId="103" fillId="0" borderId="74" xfId="0" applyNumberFormat="1" applyFont="1" applyFill="1" applyBorder="1"/>
    <xf numFmtId="0" fontId="123" fillId="0" borderId="88" xfId="7" applyFont="1" applyFill="1" applyBorder="1" applyAlignment="1">
      <alignment horizontal="left" vertical="center"/>
    </xf>
    <xf numFmtId="0" fontId="117" fillId="0" borderId="90" xfId="0" applyFont="1" applyFill="1" applyBorder="1" applyAlignment="1">
      <alignment horizontal="left" vertical="center"/>
    </xf>
    <xf numFmtId="0" fontId="117" fillId="0" borderId="66" xfId="0" applyFont="1" applyFill="1" applyBorder="1" applyAlignment="1">
      <alignment horizontal="left" vertical="center"/>
    </xf>
    <xf numFmtId="4" fontId="110" fillId="0" borderId="117" xfId="0" applyNumberFormat="1" applyFont="1" applyFill="1" applyBorder="1" applyAlignment="1" applyProtection="1">
      <alignment horizontal="right" vertical="center"/>
    </xf>
    <xf numFmtId="0" fontId="0" fillId="0" borderId="117" xfId="0" applyFont="1" applyBorder="1"/>
    <xf numFmtId="0" fontId="0" fillId="0" borderId="100" xfId="0" applyFont="1" applyFill="1" applyBorder="1"/>
    <xf numFmtId="3" fontId="0" fillId="0" borderId="100" xfId="0" applyNumberFormat="1" applyFont="1" applyFill="1" applyBorder="1"/>
    <xf numFmtId="0" fontId="0" fillId="0" borderId="153" xfId="0" applyFont="1" applyFill="1" applyBorder="1"/>
    <xf numFmtId="0" fontId="0" fillId="0" borderId="114" xfId="0" applyFont="1" applyFill="1" applyBorder="1"/>
    <xf numFmtId="0" fontId="0" fillId="0" borderId="154" xfId="0" applyFont="1" applyFill="1" applyBorder="1"/>
    <xf numFmtId="0" fontId="0" fillId="0" borderId="117" xfId="0" applyFont="1" applyFill="1" applyBorder="1"/>
    <xf numFmtId="0" fontId="0" fillId="0" borderId="156" xfId="0" applyFont="1" applyFill="1" applyBorder="1"/>
    <xf numFmtId="0" fontId="0" fillId="0" borderId="157" xfId="0" applyFont="1" applyFill="1" applyBorder="1"/>
    <xf numFmtId="0" fontId="0" fillId="25" borderId="154" xfId="0" applyFont="1" applyFill="1" applyBorder="1"/>
    <xf numFmtId="0" fontId="0" fillId="25" borderId="117" xfId="0" applyFont="1" applyFill="1" applyBorder="1"/>
    <xf numFmtId="0" fontId="0" fillId="0" borderId="100" xfId="0" applyFont="1" applyBorder="1"/>
    <xf numFmtId="0" fontId="0" fillId="0" borderId="76" xfId="0" applyFont="1" applyBorder="1" applyAlignment="1">
      <alignment horizontal="left"/>
    </xf>
    <xf numFmtId="0" fontId="103" fillId="0" borderId="76" xfId="7" applyFont="1" applyFill="1" applyBorder="1"/>
    <xf numFmtId="4" fontId="110" fillId="0" borderId="0" xfId="0" applyNumberFormat="1" applyFont="1" applyFill="1" applyBorder="1" applyAlignment="1" applyProtection="1">
      <alignment horizontal="right" vertical="center"/>
    </xf>
    <xf numFmtId="0" fontId="0" fillId="0" borderId="0" xfId="0" applyFont="1" applyAlignment="1">
      <alignment horizontal="left"/>
    </xf>
    <xf numFmtId="0" fontId="123" fillId="0" borderId="0" xfId="0" applyFont="1" applyAlignment="1">
      <alignment horizontal="left" vertical="center" indent="1"/>
    </xf>
    <xf numFmtId="0" fontId="13" fillId="30" borderId="0" xfId="0" applyFont="1" applyFill="1" applyBorder="1" applyProtection="1"/>
    <xf numFmtId="0" fontId="55" fillId="30" borderId="0" xfId="0" applyFont="1" applyFill="1" applyBorder="1" applyAlignment="1" applyProtection="1">
      <alignment horizontal="center" vertical="center"/>
    </xf>
    <xf numFmtId="0" fontId="26" fillId="30" borderId="0" xfId="0" applyFont="1" applyFill="1" applyBorder="1" applyAlignment="1" applyProtection="1"/>
    <xf numFmtId="0" fontId="21" fillId="30" borderId="0" xfId="0" applyFont="1" applyFill="1" applyBorder="1" applyAlignment="1" applyProtection="1">
      <alignment vertical="center" wrapText="1"/>
    </xf>
    <xf numFmtId="0" fontId="29" fillId="30" borderId="0" xfId="0" applyFont="1" applyFill="1" applyBorder="1" applyProtection="1"/>
    <xf numFmtId="0" fontId="43" fillId="30" borderId="0" xfId="0" applyFont="1" applyFill="1" applyBorder="1" applyProtection="1"/>
    <xf numFmtId="0" fontId="43" fillId="30" borderId="0" xfId="1" applyFont="1" applyFill="1" applyBorder="1" applyAlignment="1" applyProtection="1"/>
    <xf numFmtId="0" fontId="30" fillId="30" borderId="0" xfId="0" applyFont="1" applyFill="1" applyBorder="1" applyAlignment="1" applyProtection="1">
      <alignment vertical="center" wrapText="1"/>
    </xf>
    <xf numFmtId="0" fontId="13" fillId="30" borderId="0" xfId="0" applyFont="1" applyFill="1" applyBorder="1" applyAlignment="1" applyProtection="1">
      <alignment vertical="center"/>
    </xf>
    <xf numFmtId="0" fontId="44" fillId="30" borderId="0" xfId="0" applyFont="1" applyFill="1" applyBorder="1" applyProtection="1"/>
    <xf numFmtId="0" fontId="100" fillId="30" borderId="0" xfId="0" applyFont="1" applyFill="1" applyBorder="1" applyAlignment="1" applyProtection="1">
      <alignment vertical="top" wrapText="1"/>
    </xf>
    <xf numFmtId="0" fontId="13" fillId="30" borderId="0" xfId="0" applyFont="1" applyFill="1" applyBorder="1" applyAlignment="1" applyProtection="1">
      <alignment horizontal="center"/>
    </xf>
    <xf numFmtId="0" fontId="147" fillId="31" borderId="0" xfId="1" applyFont="1" applyFill="1" applyBorder="1" applyAlignment="1" applyProtection="1">
      <alignment horizontal="left"/>
    </xf>
    <xf numFmtId="0" fontId="149" fillId="30" borderId="0" xfId="0" applyFont="1" applyFill="1" applyBorder="1" applyAlignment="1" applyProtection="1">
      <alignment vertical="center"/>
    </xf>
    <xf numFmtId="0" fontId="152" fillId="30" borderId="0" xfId="0" applyFont="1" applyFill="1" applyBorder="1" applyProtection="1"/>
    <xf numFmtId="0" fontId="150" fillId="30" borderId="0" xfId="0" applyFont="1" applyFill="1" applyBorder="1" applyAlignment="1" applyProtection="1">
      <alignment vertical="top" wrapText="1"/>
    </xf>
    <xf numFmtId="0" fontId="150" fillId="30" borderId="0" xfId="0" applyFont="1" applyFill="1" applyBorder="1" applyAlignment="1" applyProtection="1">
      <alignment horizontal="left" vertical="center"/>
    </xf>
    <xf numFmtId="0" fontId="150" fillId="30" borderId="0" xfId="0" applyFont="1" applyFill="1" applyBorder="1" applyProtection="1"/>
    <xf numFmtId="0" fontId="13" fillId="29" borderId="0" xfId="0" applyFont="1" applyFill="1" applyBorder="1" applyProtection="1"/>
    <xf numFmtId="0" fontId="0" fillId="29" borderId="0" xfId="0" applyFill="1" applyBorder="1" applyProtection="1"/>
    <xf numFmtId="0" fontId="7" fillId="29" borderId="0" xfId="0" applyFont="1" applyFill="1" applyBorder="1" applyAlignment="1" applyProtection="1">
      <alignment vertical="center"/>
    </xf>
    <xf numFmtId="0" fontId="0" fillId="30" borderId="0" xfId="0" applyFill="1" applyBorder="1" applyProtection="1"/>
    <xf numFmtId="0" fontId="7" fillId="30" borderId="0" xfId="0" applyFont="1" applyFill="1" applyBorder="1" applyAlignment="1" applyProtection="1">
      <alignment horizontal="left" vertical="center"/>
    </xf>
    <xf numFmtId="0" fontId="86" fillId="30" borderId="0" xfId="0" applyFont="1" applyFill="1" applyBorder="1" applyProtection="1"/>
    <xf numFmtId="0" fontId="102" fillId="30" borderId="0" xfId="0" applyFont="1" applyFill="1" applyBorder="1" applyProtection="1"/>
    <xf numFmtId="49" fontId="56" fillId="30" borderId="0" xfId="0" applyNumberFormat="1" applyFont="1" applyFill="1" applyBorder="1" applyAlignment="1" applyProtection="1">
      <alignment horizontal="left" vertical="center"/>
    </xf>
    <xf numFmtId="49" fontId="56" fillId="30" borderId="0" xfId="0" applyNumberFormat="1" applyFont="1" applyFill="1" applyBorder="1" applyAlignment="1" applyProtection="1">
      <alignment horizontal="center" vertical="center"/>
    </xf>
    <xf numFmtId="0" fontId="6" fillId="30" borderId="0" xfId="0" applyFont="1" applyFill="1" applyBorder="1" applyAlignment="1" applyProtection="1">
      <alignment horizontal="right"/>
    </xf>
    <xf numFmtId="0" fontId="10" fillId="30" borderId="0" xfId="0" applyFont="1" applyFill="1" applyBorder="1" applyAlignment="1" applyProtection="1">
      <alignment vertical="center" wrapText="1"/>
    </xf>
    <xf numFmtId="0" fontId="56" fillId="30" borderId="0" xfId="0" applyFont="1" applyFill="1" applyBorder="1" applyAlignment="1" applyProtection="1">
      <alignment horizontal="left" vertical="center"/>
    </xf>
    <xf numFmtId="0" fontId="56" fillId="30" borderId="0" xfId="0" applyFont="1" applyFill="1" applyBorder="1" applyAlignment="1" applyProtection="1">
      <alignment horizontal="center" vertical="center"/>
    </xf>
    <xf numFmtId="0" fontId="13" fillId="30" borderId="0" xfId="0" applyFont="1" applyFill="1" applyBorder="1" applyAlignment="1" applyProtection="1">
      <alignment horizontal="center" vertical="center"/>
    </xf>
    <xf numFmtId="0" fontId="10" fillId="30" borderId="0" xfId="0" applyFont="1" applyFill="1" applyBorder="1" applyAlignment="1" applyProtection="1">
      <alignment horizontal="left" vertical="center" wrapText="1" indent="1"/>
    </xf>
    <xf numFmtId="0" fontId="50" fillId="30" borderId="0" xfId="0" applyFont="1" applyFill="1" applyBorder="1" applyProtection="1"/>
    <xf numFmtId="4" fontId="0" fillId="30" borderId="0" xfId="0" applyNumberFormat="1" applyFill="1" applyBorder="1" applyAlignment="1" applyProtection="1">
      <alignment horizontal="center"/>
    </xf>
    <xf numFmtId="0" fontId="46" fillId="30" borderId="0" xfId="0" applyFont="1" applyFill="1" applyBorder="1" applyProtection="1"/>
    <xf numFmtId="0" fontId="13" fillId="30" borderId="0" xfId="0" applyFont="1" applyFill="1" applyBorder="1"/>
    <xf numFmtId="0" fontId="64" fillId="30" borderId="0" xfId="0" applyFont="1" applyFill="1"/>
    <xf numFmtId="0" fontId="64" fillId="30" borderId="0" xfId="0" applyFont="1" applyFill="1" applyAlignment="1">
      <alignment horizontal="center" vertical="center" wrapText="1"/>
    </xf>
    <xf numFmtId="0" fontId="33" fillId="30" borderId="0" xfId="0" applyFont="1" applyFill="1"/>
    <xf numFmtId="0" fontId="134" fillId="30" borderId="0" xfId="0" applyFont="1" applyFill="1" applyBorder="1"/>
    <xf numFmtId="0" fontId="81" fillId="30" borderId="0" xfId="0" applyFont="1" applyFill="1" applyBorder="1"/>
    <xf numFmtId="0" fontId="135" fillId="30" borderId="0" xfId="0" applyFont="1" applyFill="1" applyBorder="1"/>
    <xf numFmtId="0" fontId="73" fillId="30" borderId="0" xfId="12" applyFont="1" applyFill="1"/>
    <xf numFmtId="0" fontId="6" fillId="30" borderId="0" xfId="12" applyFont="1" applyFill="1"/>
    <xf numFmtId="0" fontId="6" fillId="30" borderId="0" xfId="0" applyFont="1" applyFill="1" applyBorder="1" applyAlignment="1">
      <alignment horizontal="left"/>
    </xf>
    <xf numFmtId="0" fontId="13" fillId="30" borderId="0" xfId="0" applyFont="1" applyFill="1" applyBorder="1" applyAlignment="1">
      <alignment horizontal="left"/>
    </xf>
    <xf numFmtId="0" fontId="92" fillId="30" borderId="0" xfId="0" applyFont="1" applyFill="1" applyBorder="1" applyAlignment="1" applyProtection="1"/>
    <xf numFmtId="0" fontId="77" fillId="30" borderId="0" xfId="0" applyFont="1" applyFill="1" applyBorder="1"/>
    <xf numFmtId="0" fontId="89" fillId="30" borderId="0" xfId="0" applyFont="1" applyFill="1" applyBorder="1" applyAlignment="1">
      <alignment horizontal="left"/>
    </xf>
    <xf numFmtId="0" fontId="92" fillId="30" borderId="0" xfId="0" applyFont="1" applyFill="1" applyBorder="1" applyAlignment="1">
      <alignment horizontal="left"/>
    </xf>
    <xf numFmtId="0" fontId="41" fillId="30" borderId="0" xfId="0" applyFont="1" applyFill="1" applyBorder="1" applyAlignment="1">
      <alignment horizontal="left"/>
    </xf>
    <xf numFmtId="0" fontId="92" fillId="30" borderId="0" xfId="0" applyFont="1" applyFill="1" applyBorder="1" applyAlignment="1"/>
    <xf numFmtId="0" fontId="92" fillId="30" borderId="0" xfId="0" applyFont="1" applyFill="1" applyBorder="1" applyAlignment="1">
      <alignment horizontal="left" vertical="top"/>
    </xf>
    <xf numFmtId="0" fontId="80" fillId="30" borderId="0" xfId="0" applyFont="1" applyFill="1" applyBorder="1" applyAlignment="1">
      <alignment horizontal="right"/>
    </xf>
    <xf numFmtId="0" fontId="80" fillId="30" borderId="0" xfId="0" applyFont="1" applyFill="1" applyBorder="1" applyAlignment="1">
      <alignment horizontal="right" vertical="top"/>
    </xf>
    <xf numFmtId="0" fontId="81" fillId="30" borderId="0" xfId="0" applyFont="1" applyFill="1" applyBorder="1" applyAlignment="1">
      <alignment horizontal="right"/>
    </xf>
    <xf numFmtId="166" fontId="84" fillId="30" borderId="0" xfId="0" applyNumberFormat="1" applyFont="1" applyFill="1" applyBorder="1"/>
    <xf numFmtId="0" fontId="84" fillId="30" borderId="0" xfId="0" applyFont="1" applyFill="1" applyBorder="1"/>
    <xf numFmtId="0" fontId="80" fillId="30" borderId="0" xfId="0" applyFont="1" applyFill="1" applyBorder="1" applyAlignment="1">
      <alignment horizontal="left" vertical="top"/>
    </xf>
    <xf numFmtId="0" fontId="20" fillId="30" borderId="0" xfId="0" applyFont="1" applyFill="1" applyBorder="1"/>
    <xf numFmtId="0" fontId="77" fillId="30" borderId="0" xfId="0" applyFont="1" applyFill="1" applyBorder="1" applyAlignment="1">
      <alignment horizontal="right"/>
    </xf>
    <xf numFmtId="166" fontId="76" fillId="30" borderId="0" xfId="0" applyNumberFormat="1" applyFont="1" applyFill="1" applyBorder="1"/>
    <xf numFmtId="0" fontId="76" fillId="30" borderId="0" xfId="0" applyFont="1" applyFill="1" applyBorder="1"/>
    <xf numFmtId="2" fontId="77" fillId="30" borderId="0" xfId="0" applyNumberFormat="1" applyFont="1" applyFill="1" applyBorder="1" applyAlignment="1">
      <alignment vertical="center"/>
    </xf>
    <xf numFmtId="0" fontId="14" fillId="30" borderId="0" xfId="1" applyFont="1" applyFill="1" applyBorder="1" applyAlignment="1" applyProtection="1"/>
    <xf numFmtId="0" fontId="11" fillId="30" borderId="0" xfId="0" applyFont="1" applyFill="1" applyBorder="1" applyProtection="1"/>
    <xf numFmtId="0" fontId="31" fillId="30" borderId="0" xfId="0" applyFont="1" applyFill="1" applyBorder="1" applyAlignment="1" applyProtection="1">
      <alignment horizontal="right"/>
    </xf>
    <xf numFmtId="0" fontId="28" fillId="30" borderId="0" xfId="0" applyFont="1" applyFill="1" applyBorder="1" applyProtection="1"/>
    <xf numFmtId="0" fontId="31" fillId="30" borderId="0" xfId="0" applyFont="1" applyFill="1" applyBorder="1" applyAlignment="1" applyProtection="1">
      <alignment vertical="center" wrapText="1"/>
    </xf>
    <xf numFmtId="0" fontId="22" fillId="30" borderId="0" xfId="0" applyFont="1" applyFill="1" applyBorder="1" applyAlignment="1" applyProtection="1">
      <alignment vertical="center"/>
    </xf>
    <xf numFmtId="0" fontId="76" fillId="30" borderId="0" xfId="0" applyFont="1" applyFill="1" applyBorder="1" applyProtection="1"/>
    <xf numFmtId="169" fontId="79" fillId="30" borderId="0" xfId="0" applyNumberFormat="1" applyFont="1" applyFill="1" applyBorder="1" applyAlignment="1" applyProtection="1">
      <alignment vertical="center" wrapText="1"/>
    </xf>
    <xf numFmtId="0" fontId="79" fillId="30" borderId="0" xfId="0" applyFont="1" applyFill="1" applyBorder="1" applyAlignment="1" applyProtection="1">
      <alignment vertical="center" wrapText="1"/>
    </xf>
    <xf numFmtId="0" fontId="104" fillId="30" borderId="0" xfId="0" applyFont="1" applyFill="1" applyBorder="1" applyAlignment="1" applyProtection="1">
      <alignment vertical="center" wrapText="1"/>
    </xf>
    <xf numFmtId="0" fontId="104" fillId="30" borderId="0" xfId="0" applyFont="1" applyFill="1" applyBorder="1" applyAlignment="1" applyProtection="1">
      <alignment vertical="top" wrapText="1"/>
    </xf>
    <xf numFmtId="0" fontId="96" fillId="30" borderId="0" xfId="0" applyFont="1" applyFill="1" applyBorder="1" applyAlignment="1" applyProtection="1">
      <alignment vertical="top" wrapText="1"/>
    </xf>
    <xf numFmtId="0" fontId="142" fillId="30" borderId="0" xfId="0" applyFont="1" applyFill="1" applyBorder="1" applyAlignment="1" applyProtection="1">
      <alignment vertical="center"/>
    </xf>
    <xf numFmtId="0" fontId="96" fillId="30" borderId="0" xfId="0" applyFont="1" applyFill="1" applyBorder="1" applyAlignment="1" applyProtection="1">
      <alignment horizontal="left" vertical="top" wrapText="1" indent="1"/>
    </xf>
    <xf numFmtId="0" fontId="13" fillId="30" borderId="0" xfId="0" applyFont="1" applyFill="1" applyBorder="1" applyAlignment="1" applyProtection="1">
      <alignment horizontal="left"/>
    </xf>
    <xf numFmtId="4" fontId="13" fillId="30" borderId="0" xfId="0" applyNumberFormat="1" applyFont="1" applyFill="1" applyBorder="1" applyProtection="1"/>
    <xf numFmtId="0" fontId="52" fillId="30" borderId="0" xfId="0" applyFont="1" applyFill="1" applyBorder="1" applyProtection="1"/>
    <xf numFmtId="0" fontId="20" fillId="30" borderId="0" xfId="0" applyFont="1" applyFill="1" applyBorder="1" applyProtection="1"/>
    <xf numFmtId="4" fontId="6" fillId="30" borderId="0" xfId="0" applyNumberFormat="1" applyFont="1" applyFill="1" applyBorder="1" applyProtection="1"/>
    <xf numFmtId="0" fontId="6" fillId="30" borderId="0" xfId="0" applyFont="1" applyFill="1" applyBorder="1" applyProtection="1"/>
    <xf numFmtId="0" fontId="84" fillId="30" borderId="0" xfId="0" applyFont="1" applyFill="1" applyBorder="1" applyAlignment="1" applyProtection="1">
      <alignment horizontal="left" indent="1"/>
    </xf>
    <xf numFmtId="0" fontId="95" fillId="30" borderId="0" xfId="0" applyFont="1" applyFill="1" applyBorder="1" applyProtection="1"/>
    <xf numFmtId="0" fontId="47" fillId="30" borderId="0" xfId="0" applyFont="1" applyFill="1" applyBorder="1" applyProtection="1"/>
    <xf numFmtId="0" fontId="65" fillId="30" borderId="0" xfId="0" applyFont="1" applyFill="1" applyBorder="1" applyProtection="1"/>
    <xf numFmtId="0" fontId="20" fillId="30" borderId="0" xfId="0" applyFont="1" applyFill="1" applyBorder="1" applyAlignment="1" applyProtection="1">
      <alignment horizontal="left" vertical="center"/>
    </xf>
    <xf numFmtId="0" fontId="6" fillId="30" borderId="0" xfId="0" applyFont="1" applyFill="1" applyBorder="1" applyAlignment="1" applyProtection="1">
      <alignment horizontal="left" vertical="center"/>
    </xf>
    <xf numFmtId="0" fontId="78" fillId="30" borderId="0" xfId="0" applyFont="1" applyFill="1" applyBorder="1" applyAlignment="1" applyProtection="1">
      <alignment vertical="center"/>
    </xf>
    <xf numFmtId="0" fontId="68" fillId="30" borderId="0" xfId="0" applyFont="1" applyFill="1" applyBorder="1" applyAlignment="1" applyProtection="1">
      <alignment horizontal="left" vertical="center"/>
    </xf>
    <xf numFmtId="0" fontId="77" fillId="30" borderId="0" xfId="0" applyFont="1" applyFill="1" applyBorder="1" applyProtection="1"/>
    <xf numFmtId="0" fontId="42" fillId="30" borderId="0" xfId="0" applyFont="1" applyFill="1" applyBorder="1" applyAlignment="1" applyProtection="1">
      <alignment horizontal="left" vertical="center"/>
    </xf>
    <xf numFmtId="0" fontId="15" fillId="30" borderId="0" xfId="0" applyFont="1" applyFill="1" applyBorder="1" applyProtection="1"/>
    <xf numFmtId="0" fontId="42" fillId="30" borderId="0" xfId="0" applyFont="1" applyFill="1" applyBorder="1" applyProtection="1"/>
    <xf numFmtId="0" fontId="61" fillId="30" borderId="0" xfId="0" applyFont="1" applyFill="1" applyBorder="1" applyAlignment="1" applyProtection="1">
      <alignment horizontal="left" vertical="center"/>
    </xf>
    <xf numFmtId="1" fontId="77" fillId="30" borderId="0" xfId="0" applyNumberFormat="1" applyFont="1" applyFill="1" applyBorder="1" applyProtection="1"/>
    <xf numFmtId="0" fontId="10" fillId="33" borderId="0" xfId="0" applyFont="1" applyFill="1" applyBorder="1" applyAlignment="1" applyProtection="1">
      <alignment vertical="center" wrapText="1"/>
    </xf>
    <xf numFmtId="0" fontId="6" fillId="30" borderId="0" xfId="0" applyFont="1" applyFill="1" applyBorder="1" applyAlignment="1" applyProtection="1">
      <alignment horizontal="left"/>
    </xf>
    <xf numFmtId="0" fontId="6" fillId="30" borderId="0" xfId="0" applyFont="1" applyFill="1" applyBorder="1" applyAlignment="1" applyProtection="1">
      <alignment horizontal="left" vertical="center" wrapText="1"/>
    </xf>
    <xf numFmtId="0" fontId="100" fillId="30" borderId="0" xfId="0" applyFont="1" applyFill="1" applyBorder="1" applyAlignment="1" applyProtection="1">
      <alignment vertical="center" wrapText="1"/>
    </xf>
    <xf numFmtId="0" fontId="113" fillId="30" borderId="0" xfId="0" applyFont="1" applyFill="1" applyBorder="1" applyAlignment="1" applyProtection="1">
      <alignment horizontal="left" vertical="center" indent="2"/>
    </xf>
    <xf numFmtId="0" fontId="101" fillId="30" borderId="0" xfId="0" applyFont="1" applyFill="1" applyBorder="1" applyAlignment="1" applyProtection="1">
      <alignment horizontal="left" vertical="center" indent="2"/>
    </xf>
    <xf numFmtId="0" fontId="100" fillId="30" borderId="0" xfId="0" applyFont="1" applyFill="1" applyBorder="1" applyAlignment="1" applyProtection="1">
      <alignment horizontal="left" vertical="top" indent="5"/>
    </xf>
    <xf numFmtId="0" fontId="27" fillId="30" borderId="0" xfId="0" applyFont="1" applyFill="1" applyBorder="1" applyAlignment="1" applyProtection="1">
      <alignment vertical="center" wrapText="1"/>
    </xf>
    <xf numFmtId="0" fontId="28" fillId="30" borderId="0" xfId="0" applyFont="1" applyFill="1" applyBorder="1" applyAlignment="1" applyProtection="1">
      <alignment horizontal="right"/>
    </xf>
    <xf numFmtId="0" fontId="81" fillId="30" borderId="0" xfId="0" applyFont="1" applyFill="1" applyBorder="1" applyAlignment="1" applyProtection="1">
      <alignment vertical="top" wrapText="1"/>
    </xf>
    <xf numFmtId="0" fontId="39" fillId="30" borderId="0" xfId="0" applyFont="1" applyFill="1" applyBorder="1" applyAlignment="1" applyProtection="1">
      <alignment vertical="center" wrapText="1"/>
    </xf>
    <xf numFmtId="0" fontId="87" fillId="30" borderId="0" xfId="0" applyFont="1" applyFill="1" applyBorder="1" applyProtection="1"/>
    <xf numFmtId="0" fontId="81" fillId="30" borderId="0" xfId="0" applyFont="1" applyFill="1" applyBorder="1" applyAlignment="1" applyProtection="1">
      <alignment horizontal="left" vertical="center" wrapText="1"/>
    </xf>
    <xf numFmtId="0" fontId="31" fillId="30" borderId="0" xfId="0" applyFont="1" applyFill="1" applyBorder="1" applyAlignment="1" applyProtection="1">
      <alignment horizontal="left" vertical="center" wrapText="1"/>
    </xf>
    <xf numFmtId="0" fontId="0" fillId="30" borderId="0" xfId="0" applyFill="1" applyAlignment="1" applyProtection="1">
      <alignment horizontal="justify" vertical="center"/>
    </xf>
    <xf numFmtId="0" fontId="99" fillId="30" borderId="0" xfId="0" applyFont="1" applyFill="1" applyBorder="1" applyAlignment="1" applyProtection="1">
      <alignment vertical="center" wrapText="1"/>
    </xf>
    <xf numFmtId="0" fontId="69" fillId="30" borderId="0" xfId="0" applyFont="1" applyFill="1" applyBorder="1" applyProtection="1"/>
    <xf numFmtId="4" fontId="23" fillId="30" borderId="1" xfId="0" applyNumberFormat="1" applyFont="1" applyFill="1" applyBorder="1" applyAlignment="1" applyProtection="1">
      <alignment horizontal="right" vertical="center"/>
    </xf>
    <xf numFmtId="0" fontId="88" fillId="30" borderId="0" xfId="0" applyFont="1" applyFill="1" applyBorder="1" applyAlignment="1" applyProtection="1">
      <alignment vertical="center" wrapText="1"/>
    </xf>
    <xf numFmtId="0" fontId="40" fillId="30" borderId="0" xfId="0" applyFont="1" applyFill="1" applyBorder="1" applyProtection="1"/>
    <xf numFmtId="0" fontId="47" fillId="30" borderId="0" xfId="0" applyNumberFormat="1" applyFont="1" applyFill="1" applyBorder="1" applyAlignment="1" applyProtection="1">
      <alignment vertical="center" wrapText="1"/>
    </xf>
    <xf numFmtId="0" fontId="10" fillId="30" borderId="0" xfId="0" applyFont="1" applyFill="1" applyBorder="1" applyAlignment="1" applyProtection="1">
      <alignment horizontal="left" vertical="center" wrapText="1"/>
    </xf>
    <xf numFmtId="0" fontId="15" fillId="30" borderId="0" xfId="0" applyNumberFormat="1" applyFont="1" applyFill="1" applyBorder="1" applyAlignment="1" applyProtection="1">
      <alignment vertical="center" wrapText="1"/>
    </xf>
    <xf numFmtId="0" fontId="81" fillId="30" borderId="0" xfId="0" applyFont="1" applyFill="1" applyBorder="1" applyAlignment="1" applyProtection="1">
      <alignment vertical="top" wrapText="1"/>
    </xf>
    <xf numFmtId="0" fontId="11" fillId="30" borderId="0" xfId="0" applyFont="1" applyFill="1" applyBorder="1" applyAlignment="1" applyProtection="1">
      <alignment horizontal="left"/>
    </xf>
    <xf numFmtId="0" fontId="71" fillId="30" borderId="0" xfId="0" applyFont="1" applyFill="1" applyBorder="1" applyAlignment="1" applyProtection="1">
      <alignment vertical="top" wrapText="1"/>
    </xf>
    <xf numFmtId="0" fontId="71" fillId="30" borderId="0" xfId="0" applyFont="1" applyFill="1" applyBorder="1" applyAlignment="1" applyProtection="1">
      <alignment horizontal="left" vertical="top" wrapText="1" indent="2"/>
    </xf>
    <xf numFmtId="0" fontId="6" fillId="30" borderId="0" xfId="0" applyFont="1" applyFill="1" applyBorder="1" applyAlignment="1" applyProtection="1">
      <alignment horizontal="left" vertical="top"/>
    </xf>
    <xf numFmtId="0" fontId="81" fillId="30" borderId="0" xfId="1" applyFont="1" applyFill="1" applyAlignment="1" applyProtection="1">
      <alignment horizontal="left" vertical="top" wrapText="1"/>
    </xf>
    <xf numFmtId="0" fontId="35" fillId="30" borderId="0" xfId="0" applyFont="1" applyFill="1" applyBorder="1" applyAlignment="1" applyProtection="1">
      <alignment vertical="center" wrapText="1"/>
    </xf>
    <xf numFmtId="0" fontId="90" fillId="30" borderId="0" xfId="0" applyFont="1" applyFill="1" applyBorder="1" applyAlignment="1" applyProtection="1">
      <alignment vertical="center"/>
    </xf>
    <xf numFmtId="0" fontId="11" fillId="30" borderId="0" xfId="0" applyFont="1" applyFill="1" applyBorder="1" applyAlignment="1" applyProtection="1">
      <alignment horizontal="right"/>
    </xf>
    <xf numFmtId="0" fontId="31" fillId="30" borderId="0" xfId="0" applyFont="1" applyFill="1" applyBorder="1" applyAlignment="1" applyProtection="1">
      <alignment horizontal="left" vertical="center" indent="3"/>
    </xf>
    <xf numFmtId="0" fontId="6" fillId="30" borderId="0" xfId="0" applyFont="1" applyFill="1" applyBorder="1" applyAlignment="1" applyProtection="1">
      <alignment horizontal="center"/>
    </xf>
    <xf numFmtId="0" fontId="115" fillId="30" borderId="0" xfId="0" applyFont="1" applyFill="1" applyBorder="1" applyAlignment="1" applyProtection="1">
      <alignment horizontal="left" vertical="center"/>
    </xf>
    <xf numFmtId="0" fontId="84" fillId="30" borderId="0" xfId="0" applyFont="1" applyFill="1" applyBorder="1" applyAlignment="1" applyProtection="1">
      <alignment vertical="center" wrapText="1"/>
    </xf>
    <xf numFmtId="0" fontId="84" fillId="30" borderId="0" xfId="0" applyFont="1" applyFill="1" applyBorder="1" applyAlignment="1" applyProtection="1">
      <alignment vertical="center"/>
    </xf>
    <xf numFmtId="0" fontId="15" fillId="30" borderId="0" xfId="0" applyNumberFormat="1" applyFont="1" applyFill="1" applyBorder="1" applyAlignment="1" applyProtection="1">
      <alignment horizontal="right" vertical="center" wrapText="1"/>
    </xf>
    <xf numFmtId="0" fontId="6" fillId="30" borderId="0" xfId="0" applyFont="1" applyFill="1" applyBorder="1" applyAlignment="1" applyProtection="1">
      <alignment horizontal="right" vertical="top"/>
    </xf>
    <xf numFmtId="0" fontId="100" fillId="30" borderId="0" xfId="0" applyFont="1" applyFill="1" applyBorder="1" applyAlignment="1" applyProtection="1">
      <alignment vertical="center"/>
    </xf>
    <xf numFmtId="0" fontId="81" fillId="30" borderId="0" xfId="0" applyFont="1" applyFill="1" applyBorder="1" applyAlignment="1" applyProtection="1">
      <alignment wrapText="1"/>
    </xf>
    <xf numFmtId="0" fontId="83" fillId="30" borderId="0" xfId="0" applyFont="1" applyFill="1"/>
    <xf numFmtId="0" fontId="81" fillId="30" borderId="0" xfId="0" applyFont="1" applyFill="1" applyBorder="1" applyAlignment="1" applyProtection="1">
      <alignment horizontal="left" wrapText="1"/>
    </xf>
    <xf numFmtId="0" fontId="81" fillId="30" borderId="0" xfId="0" applyFont="1" applyFill="1" applyBorder="1" applyAlignment="1" applyProtection="1">
      <alignment horizontal="left"/>
    </xf>
    <xf numFmtId="0" fontId="81" fillId="30" borderId="0" xfId="0" applyFont="1" applyFill="1"/>
    <xf numFmtId="0" fontId="97" fillId="30" borderId="0" xfId="0" applyFont="1" applyFill="1"/>
    <xf numFmtId="0" fontId="91" fillId="29" borderId="2" xfId="1" applyFont="1" applyFill="1" applyBorder="1" applyAlignment="1" applyProtection="1">
      <alignment vertical="center"/>
    </xf>
    <xf numFmtId="0" fontId="6" fillId="29" borderId="0" xfId="0" applyFont="1" applyFill="1" applyBorder="1" applyAlignment="1" applyProtection="1">
      <alignment horizontal="right"/>
    </xf>
    <xf numFmtId="0" fontId="134" fillId="29" borderId="0" xfId="0" applyFont="1" applyFill="1" applyBorder="1"/>
    <xf numFmtId="0" fontId="0" fillId="31" borderId="0" xfId="0" applyFill="1" applyBorder="1" applyProtection="1"/>
    <xf numFmtId="0" fontId="155" fillId="31" borderId="1" xfId="1" applyFont="1" applyFill="1" applyBorder="1" applyAlignment="1" applyProtection="1">
      <alignment horizontal="left" vertical="center"/>
    </xf>
    <xf numFmtId="0" fontId="37" fillId="31" borderId="0" xfId="0" applyFont="1" applyFill="1" applyBorder="1" applyProtection="1"/>
    <xf numFmtId="0" fontId="6" fillId="31" borderId="0" xfId="0" applyFont="1" applyFill="1" applyBorder="1" applyAlignment="1" applyProtection="1">
      <alignment horizontal="right"/>
    </xf>
    <xf numFmtId="0" fontId="134" fillId="31" borderId="0" xfId="0" applyFont="1" applyFill="1" applyBorder="1"/>
    <xf numFmtId="0" fontId="6" fillId="29" borderId="0" xfId="0" applyFont="1" applyFill="1" applyBorder="1" applyAlignment="1" applyProtection="1">
      <alignment horizontal="left"/>
    </xf>
    <xf numFmtId="0" fontId="22" fillId="29" borderId="0" xfId="0" applyFont="1" applyFill="1" applyBorder="1" applyAlignment="1" applyProtection="1">
      <alignment vertical="center"/>
    </xf>
    <xf numFmtId="0" fontId="90" fillId="29" borderId="0" xfId="0" applyFont="1" applyFill="1" applyBorder="1" applyAlignment="1" applyProtection="1">
      <alignment vertical="center"/>
    </xf>
    <xf numFmtId="0" fontId="114" fillId="29" borderId="0" xfId="0" applyFont="1" applyFill="1" applyBorder="1" applyAlignment="1" applyProtection="1">
      <alignment vertical="center"/>
    </xf>
    <xf numFmtId="0" fontId="159" fillId="37" borderId="0" xfId="0" applyFont="1" applyFill="1" applyBorder="1"/>
    <xf numFmtId="0" fontId="0" fillId="0" borderId="0" xfId="0" applyFont="1" applyAlignment="1"/>
    <xf numFmtId="0" fontId="156" fillId="37" borderId="0" xfId="0" applyFont="1" applyFill="1" applyBorder="1"/>
    <xf numFmtId="0" fontId="134" fillId="37" borderId="0" xfId="0" applyFont="1" applyFill="1" applyBorder="1"/>
    <xf numFmtId="0" fontId="82" fillId="37" borderId="0" xfId="0" applyFont="1" applyFill="1" applyBorder="1" applyAlignment="1">
      <alignment horizontal="right"/>
    </xf>
    <xf numFmtId="0" fontId="82" fillId="37" borderId="0" xfId="0" applyFont="1" applyFill="1" applyBorder="1" applyAlignment="1">
      <alignment horizontal="left"/>
    </xf>
    <xf numFmtId="0" fontId="155" fillId="37" borderId="0" xfId="0" applyFont="1" applyFill="1" applyBorder="1" applyAlignment="1">
      <alignment horizontal="right"/>
    </xf>
    <xf numFmtId="0" fontId="152" fillId="37" borderId="0" xfId="0" applyFont="1" applyFill="1" applyBorder="1" applyAlignment="1">
      <alignment horizontal="right"/>
    </xf>
    <xf numFmtId="0" fontId="163" fillId="37" borderId="0" xfId="0" applyFont="1" applyFill="1" applyBorder="1" applyAlignment="1">
      <alignment horizontal="left" vertical="top" wrapText="1"/>
    </xf>
    <xf numFmtId="0" fontId="134" fillId="37" borderId="0" xfId="0" applyFont="1" applyFill="1" applyBorder="1" applyAlignment="1">
      <alignment horizontal="left" vertical="top" indent="1"/>
    </xf>
    <xf numFmtId="0" fontId="134" fillId="37" borderId="0" xfId="0" applyFont="1" applyFill="1" applyBorder="1" applyAlignment="1">
      <alignment horizontal="left" vertical="center" wrapText="1"/>
    </xf>
    <xf numFmtId="171" fontId="136" fillId="0" borderId="62" xfId="0" applyNumberFormat="1" applyFont="1" applyFill="1" applyBorder="1" applyAlignment="1">
      <alignment horizontal="center" vertical="center"/>
    </xf>
    <xf numFmtId="10" fontId="0" fillId="0" borderId="62" xfId="0" applyNumberFormat="1" applyFont="1" applyBorder="1"/>
    <xf numFmtId="10" fontId="0" fillId="0" borderId="62" xfId="0" applyNumberFormat="1" applyFont="1" applyFill="1" applyBorder="1"/>
    <xf numFmtId="0" fontId="172" fillId="30" borderId="0" xfId="0" applyFont="1" applyFill="1" applyBorder="1"/>
    <xf numFmtId="0" fontId="136" fillId="0" borderId="169" xfId="0" applyFont="1" applyFill="1" applyBorder="1"/>
    <xf numFmtId="0" fontId="14" fillId="30" borderId="0" xfId="1" applyFont="1" applyFill="1" applyBorder="1" applyAlignment="1" applyProtection="1">
      <alignment vertical="center"/>
    </xf>
    <xf numFmtId="166" fontId="134" fillId="0" borderId="62" xfId="0" applyNumberFormat="1" applyFont="1" applyBorder="1"/>
    <xf numFmtId="0" fontId="134" fillId="30" borderId="0" xfId="0" applyFont="1" applyFill="1"/>
    <xf numFmtId="0" fontId="159" fillId="37" borderId="0" xfId="0" applyFont="1" applyFill="1" applyBorder="1" applyAlignment="1">
      <alignment vertical="center" wrapText="1"/>
    </xf>
    <xf numFmtId="0" fontId="82" fillId="37" borderId="0" xfId="0" applyFont="1" applyFill="1" applyBorder="1" applyAlignment="1">
      <alignment vertical="top" wrapText="1"/>
    </xf>
    <xf numFmtId="0" fontId="166" fillId="37" borderId="0" xfId="0" applyFont="1" applyFill="1" applyBorder="1" applyAlignment="1">
      <alignment vertical="center" wrapText="1"/>
    </xf>
    <xf numFmtId="0" fontId="181" fillId="37" borderId="0" xfId="0" applyFont="1" applyFill="1" applyBorder="1" applyAlignment="1">
      <alignment vertical="center"/>
    </xf>
    <xf numFmtId="0" fontId="154" fillId="37" borderId="0" xfId="0" applyFont="1" applyFill="1" applyBorder="1" applyAlignment="1">
      <alignment horizontal="left"/>
    </xf>
    <xf numFmtId="0" fontId="182" fillId="37" borderId="0" xfId="0" applyFont="1" applyFill="1" applyBorder="1" applyAlignment="1">
      <alignment horizontal="left" vertical="center"/>
    </xf>
    <xf numFmtId="0" fontId="184" fillId="37" borderId="0" xfId="0" applyFont="1" applyFill="1" applyBorder="1"/>
    <xf numFmtId="0" fontId="136" fillId="37" borderId="0" xfId="0" applyFont="1" applyFill="1" applyBorder="1"/>
    <xf numFmtId="0" fontId="136" fillId="37" borderId="0" xfId="0" applyFont="1" applyFill="1" applyBorder="1" applyAlignment="1">
      <alignment horizontal="left"/>
    </xf>
    <xf numFmtId="0" fontId="82" fillId="37" borderId="0" xfId="0" applyFont="1" applyFill="1" applyBorder="1" applyAlignment="1">
      <alignment horizontal="center"/>
    </xf>
    <xf numFmtId="0" fontId="136" fillId="42" borderId="164" xfId="0" applyFont="1" applyFill="1" applyBorder="1" applyAlignment="1">
      <alignment horizontal="center" vertical="center"/>
    </xf>
    <xf numFmtId="0" fontId="134" fillId="37" borderId="0" xfId="0" applyFont="1" applyFill="1" applyBorder="1" applyAlignment="1">
      <alignment horizontal="right"/>
    </xf>
    <xf numFmtId="0" fontId="186" fillId="37" borderId="0" xfId="0" applyFont="1" applyFill="1" applyBorder="1" applyAlignment="1">
      <alignment horizontal="right"/>
    </xf>
    <xf numFmtId="0" fontId="154" fillId="37" borderId="0" xfId="0" applyFont="1" applyFill="1" applyBorder="1" applyAlignment="1">
      <alignment vertical="center" wrapText="1"/>
    </xf>
    <xf numFmtId="0" fontId="134" fillId="37" borderId="0" xfId="0" applyFont="1" applyFill="1" applyBorder="1" applyAlignment="1">
      <alignment horizontal="left" vertical="center"/>
    </xf>
    <xf numFmtId="0" fontId="87" fillId="37" borderId="0" xfId="0" applyFont="1" applyFill="1" applyBorder="1" applyAlignment="1">
      <alignment horizontal="left"/>
    </xf>
    <xf numFmtId="0" fontId="162" fillId="44" borderId="172" xfId="0" applyFont="1" applyFill="1" applyBorder="1" applyAlignment="1">
      <alignment horizontal="center" vertical="center" wrapText="1"/>
    </xf>
    <xf numFmtId="0" fontId="162" fillId="44" borderId="187" xfId="0" applyFont="1" applyFill="1" applyBorder="1" applyAlignment="1">
      <alignment horizontal="center" vertical="center" wrapText="1"/>
    </xf>
    <xf numFmtId="0" fontId="136" fillId="42" borderId="167" xfId="0" applyFont="1" applyFill="1" applyBorder="1" applyAlignment="1">
      <alignment horizontal="center" vertical="center"/>
    </xf>
    <xf numFmtId="0" fontId="178" fillId="37" borderId="0" xfId="0" applyFont="1" applyFill="1" applyBorder="1" applyAlignment="1">
      <alignment horizontal="left"/>
    </xf>
    <xf numFmtId="0" fontId="162" fillId="44" borderId="189" xfId="0" applyFont="1" applyFill="1" applyBorder="1" applyAlignment="1">
      <alignment horizontal="center" vertical="center" wrapText="1"/>
    </xf>
    <xf numFmtId="0" fontId="88" fillId="37" borderId="0" xfId="0" applyFont="1" applyFill="1" applyBorder="1" applyAlignment="1">
      <alignment horizontal="right"/>
    </xf>
    <xf numFmtId="4" fontId="82" fillId="46" borderId="166" xfId="0" applyNumberFormat="1" applyFont="1" applyFill="1" applyBorder="1" applyAlignment="1">
      <alignment horizontal="center" vertical="center"/>
    </xf>
    <xf numFmtId="167" fontId="82" fillId="40" borderId="166" xfId="0" applyNumberFormat="1" applyFont="1" applyFill="1" applyBorder="1" applyAlignment="1">
      <alignment horizontal="center" vertical="center" wrapText="1"/>
    </xf>
    <xf numFmtId="0" fontId="98" fillId="37" borderId="0" xfId="0" applyFont="1" applyFill="1" applyBorder="1" applyAlignment="1">
      <alignment horizontal="right" vertical="center" wrapText="1"/>
    </xf>
    <xf numFmtId="0" fontId="182" fillId="37" borderId="0" xfId="0" applyFont="1" applyFill="1" applyBorder="1" applyAlignment="1">
      <alignment vertical="center" wrapText="1"/>
    </xf>
    <xf numFmtId="0" fontId="182" fillId="37" borderId="0" xfId="0" applyFont="1" applyFill="1" applyBorder="1" applyAlignment="1">
      <alignment horizontal="left" vertical="top" wrapText="1"/>
    </xf>
    <xf numFmtId="0" fontId="148" fillId="37" borderId="0" xfId="0" applyFont="1" applyFill="1" applyBorder="1" applyAlignment="1">
      <alignment horizontal="left"/>
    </xf>
    <xf numFmtId="0" fontId="136" fillId="45" borderId="192" xfId="0" applyFont="1" applyFill="1" applyBorder="1" applyAlignment="1">
      <alignment horizontal="center" vertical="center"/>
    </xf>
    <xf numFmtId="4" fontId="82" fillId="49" borderId="166" xfId="0" applyNumberFormat="1" applyFont="1" applyFill="1" applyBorder="1" applyAlignment="1">
      <alignment horizontal="right" vertical="center"/>
    </xf>
    <xf numFmtId="167" fontId="134" fillId="37" borderId="0" xfId="0" applyNumberFormat="1" applyFont="1" applyFill="1" applyBorder="1" applyAlignment="1">
      <alignment horizontal="right"/>
    </xf>
    <xf numFmtId="10" fontId="134" fillId="37" borderId="0" xfId="0" applyNumberFormat="1" applyFont="1" applyFill="1" applyBorder="1" applyAlignment="1">
      <alignment horizontal="right"/>
    </xf>
    <xf numFmtId="0" fontId="82" fillId="37" borderId="0" xfId="0" applyFont="1" applyFill="1" applyBorder="1" applyAlignment="1">
      <alignment horizontal="left" vertical="top"/>
    </xf>
    <xf numFmtId="0" fontId="134" fillId="37" borderId="0" xfId="0" applyFont="1" applyFill="1" applyBorder="1" applyAlignment="1">
      <alignment horizontal="left"/>
    </xf>
    <xf numFmtId="0" fontId="98" fillId="37" borderId="0" xfId="0" applyFont="1" applyFill="1" applyBorder="1" applyAlignment="1">
      <alignment horizontal="right"/>
    </xf>
    <xf numFmtId="0" fontId="98" fillId="37" borderId="0" xfId="0" applyFont="1" applyFill="1" applyBorder="1" applyAlignment="1">
      <alignment horizontal="right" wrapText="1"/>
    </xf>
    <xf numFmtId="0" fontId="87" fillId="37" borderId="0" xfId="0" applyFont="1" applyFill="1" applyBorder="1" applyAlignment="1">
      <alignment horizontal="right"/>
    </xf>
    <xf numFmtId="0" fontId="134" fillId="37" borderId="0" xfId="0" applyFont="1" applyFill="1" applyBorder="1" applyAlignment="1">
      <alignment vertical="center" wrapText="1"/>
    </xf>
    <xf numFmtId="0" fontId="162" fillId="44" borderId="177" xfId="0" applyFont="1" applyFill="1" applyBorder="1" applyAlignment="1">
      <alignment horizontal="center" vertical="center" wrapText="1"/>
    </xf>
    <xf numFmtId="0" fontId="154" fillId="37" borderId="0" xfId="0" applyFont="1" applyFill="1" applyBorder="1" applyAlignment="1">
      <alignment horizontal="left" vertical="center"/>
    </xf>
    <xf numFmtId="0" fontId="134" fillId="37" borderId="0" xfId="0" applyFont="1" applyFill="1" applyBorder="1" applyAlignment="1">
      <alignment horizontal="left" vertical="center" indent="1"/>
    </xf>
    <xf numFmtId="0" fontId="157" fillId="50" borderId="0" xfId="0" applyFont="1" applyFill="1" applyBorder="1" applyAlignment="1">
      <alignment horizontal="center" vertical="center"/>
    </xf>
    <xf numFmtId="167" fontId="82" fillId="42" borderId="194" xfId="0" applyNumberFormat="1" applyFont="1" applyFill="1" applyBorder="1" applyAlignment="1">
      <alignment vertical="center" wrapText="1"/>
    </xf>
    <xf numFmtId="167" fontId="6" fillId="0" borderId="135" xfId="0" applyNumberFormat="1" applyFont="1" applyFill="1" applyBorder="1" applyAlignment="1" applyProtection="1">
      <alignment horizontal="center" wrapText="1"/>
    </xf>
    <xf numFmtId="0" fontId="20" fillId="0" borderId="196" xfId="0" applyFont="1" applyFill="1" applyBorder="1" applyAlignment="1" applyProtection="1">
      <alignment horizontal="center" vertical="center"/>
    </xf>
    <xf numFmtId="4" fontId="6" fillId="6" borderId="163" xfId="0" applyNumberFormat="1" applyFont="1" applyFill="1" applyBorder="1" applyAlignment="1" applyProtection="1">
      <alignment horizontal="right" vertical="center"/>
    </xf>
    <xf numFmtId="4" fontId="12" fillId="6" borderId="163" xfId="0" applyNumberFormat="1" applyFont="1" applyFill="1" applyBorder="1" applyAlignment="1" applyProtection="1">
      <alignment horizontal="right" vertical="center"/>
    </xf>
    <xf numFmtId="0" fontId="117" fillId="21" borderId="117" xfId="0" applyFont="1" applyFill="1" applyBorder="1" applyAlignment="1">
      <alignment horizontal="left"/>
    </xf>
    <xf numFmtId="0" fontId="0" fillId="0" borderId="197" xfId="0" applyFont="1" applyBorder="1" applyAlignment="1">
      <alignment horizontal="left"/>
    </xf>
    <xf numFmtId="0" fontId="0" fillId="0" borderId="197" xfId="0" applyFont="1" applyBorder="1"/>
    <xf numFmtId="0" fontId="0" fillId="0" borderId="198" xfId="0" applyFont="1" applyBorder="1" applyAlignment="1">
      <alignment horizontal="left"/>
    </xf>
    <xf numFmtId="0" fontId="0" fillId="0" borderId="198" xfId="0" applyFont="1" applyBorder="1"/>
    <xf numFmtId="0" fontId="0" fillId="0" borderId="199" xfId="0" applyFont="1" applyBorder="1"/>
    <xf numFmtId="4" fontId="103" fillId="0" borderId="117" xfId="0" applyNumberFormat="1" applyFont="1" applyFill="1" applyBorder="1" applyAlignment="1" applyProtection="1">
      <alignment horizontal="right" vertical="center"/>
    </xf>
    <xf numFmtId="2" fontId="0" fillId="0" borderId="117" xfId="0" applyNumberFormat="1" applyFont="1" applyFill="1" applyBorder="1"/>
    <xf numFmtId="0" fontId="117" fillId="21" borderId="117" xfId="0" applyFont="1" applyFill="1" applyBorder="1" applyAlignment="1">
      <alignment horizontal="left" vertical="center"/>
    </xf>
    <xf numFmtId="0" fontId="0" fillId="0" borderId="197" xfId="0" applyFont="1" applyFill="1" applyBorder="1"/>
    <xf numFmtId="0" fontId="0" fillId="0" borderId="117" xfId="0" applyFont="1" applyFill="1" applyBorder="1" applyAlignment="1">
      <alignment vertical="center" wrapText="1"/>
    </xf>
    <xf numFmtId="0" fontId="0" fillId="18" borderId="117" xfId="0" applyFont="1" applyFill="1" applyBorder="1"/>
    <xf numFmtId="0" fontId="0" fillId="0" borderId="81" xfId="0" applyFont="1" applyBorder="1"/>
    <xf numFmtId="0" fontId="0" fillId="0" borderId="204" xfId="0" applyFont="1" applyFill="1" applyBorder="1"/>
    <xf numFmtId="0" fontId="0" fillId="0" borderId="206" xfId="0" applyFont="1" applyBorder="1"/>
    <xf numFmtId="4" fontId="0" fillId="0" borderId="117" xfId="0" applyNumberFormat="1" applyFont="1" applyBorder="1"/>
    <xf numFmtId="0" fontId="0" fillId="0" borderId="204" xfId="0" applyFont="1" applyBorder="1"/>
    <xf numFmtId="4" fontId="0" fillId="0" borderId="117" xfId="0" applyNumberFormat="1" applyFont="1" applyFill="1" applyBorder="1"/>
    <xf numFmtId="0" fontId="117" fillId="21" borderId="117" xfId="0" applyFont="1" applyFill="1" applyBorder="1" applyAlignment="1">
      <alignment horizontal="center"/>
    </xf>
    <xf numFmtId="0" fontId="0" fillId="0" borderId="160" xfId="0" applyFont="1" applyBorder="1"/>
    <xf numFmtId="0" fontId="0" fillId="0" borderId="160" xfId="0" applyFont="1" applyFill="1" applyBorder="1"/>
    <xf numFmtId="0" fontId="105" fillId="0" borderId="0" xfId="0" applyFont="1"/>
    <xf numFmtId="0" fontId="103" fillId="0" borderId="0" xfId="0" applyFont="1" applyFill="1" applyBorder="1" applyAlignment="1">
      <alignment vertical="center" wrapText="1"/>
    </xf>
    <xf numFmtId="0" fontId="75" fillId="0" borderId="0" xfId="0" applyFont="1" applyFill="1" applyBorder="1"/>
    <xf numFmtId="0" fontId="0" fillId="18" borderId="0" xfId="0" applyFont="1" applyFill="1"/>
    <xf numFmtId="166" fontId="0" fillId="0" borderId="117" xfId="0" applyNumberFormat="1" applyFont="1" applyBorder="1"/>
    <xf numFmtId="0" fontId="85" fillId="0" borderId="117" xfId="0" applyFont="1" applyBorder="1"/>
    <xf numFmtId="0" fontId="0" fillId="0" borderId="117" xfId="0" applyFont="1" applyBorder="1" applyAlignment="1">
      <alignment horizontal="center"/>
    </xf>
    <xf numFmtId="0" fontId="108" fillId="0" borderId="0" xfId="0" applyFont="1"/>
    <xf numFmtId="10" fontId="0" fillId="0" borderId="117" xfId="0" applyNumberFormat="1" applyFont="1" applyBorder="1"/>
    <xf numFmtId="0" fontId="0" fillId="0" borderId="200" xfId="0" applyFont="1" applyFill="1" applyBorder="1"/>
    <xf numFmtId="0" fontId="199" fillId="0" borderId="0" xfId="0" applyFont="1"/>
    <xf numFmtId="0" fontId="108" fillId="18" borderId="117" xfId="0" applyFont="1" applyFill="1" applyBorder="1" applyAlignment="1">
      <alignment horizontal="right"/>
    </xf>
    <xf numFmtId="0" fontId="0" fillId="0" borderId="117" xfId="0" applyFont="1" applyBorder="1" applyAlignment="1">
      <alignment horizontal="right"/>
    </xf>
    <xf numFmtId="0" fontId="112" fillId="0" borderId="0" xfId="0" applyFont="1" applyFill="1" applyBorder="1"/>
    <xf numFmtId="166" fontId="103" fillId="0" borderId="207" xfId="0" applyNumberFormat="1" applyFont="1" applyFill="1" applyBorder="1" applyAlignment="1" applyProtection="1">
      <alignment horizontal="right" vertical="center"/>
    </xf>
    <xf numFmtId="4" fontId="103" fillId="0" borderId="207" xfId="0" applyNumberFormat="1" applyFont="1" applyFill="1" applyBorder="1" applyAlignment="1" applyProtection="1">
      <alignment horizontal="right" vertical="center"/>
    </xf>
    <xf numFmtId="4" fontId="110" fillId="0" borderId="207" xfId="0" applyNumberFormat="1" applyFont="1" applyFill="1" applyBorder="1" applyAlignment="1" applyProtection="1">
      <alignment horizontal="right" vertical="center"/>
    </xf>
    <xf numFmtId="0" fontId="0" fillId="0" borderId="160" xfId="0" applyFont="1" applyBorder="1" applyAlignment="1">
      <alignment horizontal="center"/>
    </xf>
    <xf numFmtId="0" fontId="0" fillId="0" borderId="198" xfId="0" applyFont="1" applyBorder="1" applyAlignment="1">
      <alignment horizontal="center"/>
    </xf>
    <xf numFmtId="167" fontId="0" fillId="0" borderId="0" xfId="0" applyNumberFormat="1" applyFont="1"/>
    <xf numFmtId="167" fontId="0" fillId="0" borderId="117" xfId="0" applyNumberFormat="1" applyFont="1" applyBorder="1"/>
    <xf numFmtId="0" fontId="0" fillId="0" borderId="198" xfId="0" applyFont="1" applyFill="1" applyBorder="1"/>
    <xf numFmtId="1" fontId="13" fillId="51" borderId="2" xfId="0" applyNumberFormat="1" applyFont="1" applyFill="1" applyBorder="1" applyAlignment="1" applyProtection="1">
      <alignment horizontal="center" vertical="center"/>
    </xf>
    <xf numFmtId="4" fontId="13" fillId="51" borderId="17" xfId="0" applyNumberFormat="1" applyFont="1" applyFill="1" applyBorder="1" applyAlignment="1" applyProtection="1">
      <alignment horizontal="right" vertical="center"/>
    </xf>
    <xf numFmtId="4" fontId="11" fillId="51" borderId="23" xfId="0" applyNumberFormat="1" applyFont="1" applyFill="1" applyBorder="1" applyAlignment="1" applyProtection="1">
      <alignment horizontal="right" vertical="center" wrapText="1"/>
    </xf>
    <xf numFmtId="0" fontId="11" fillId="30" borderId="0" xfId="0" applyFont="1" applyFill="1" applyBorder="1" applyAlignment="1" applyProtection="1">
      <alignment vertical="center" wrapText="1"/>
    </xf>
    <xf numFmtId="0" fontId="8" fillId="29" borderId="62" xfId="0" applyFont="1" applyFill="1" applyBorder="1" applyAlignment="1" applyProtection="1">
      <alignment horizontal="center" vertical="center" wrapText="1"/>
    </xf>
    <xf numFmtId="0" fontId="19" fillId="29" borderId="62" xfId="0" applyFont="1" applyFill="1" applyBorder="1" applyAlignment="1" applyProtection="1">
      <alignment horizontal="center" vertical="center" wrapText="1"/>
    </xf>
    <xf numFmtId="2" fontId="0" fillId="0" borderId="106" xfId="0" applyNumberFormat="1" applyFont="1" applyBorder="1"/>
    <xf numFmtId="0" fontId="0" fillId="57" borderId="0" xfId="0" applyFont="1" applyFill="1"/>
    <xf numFmtId="0" fontId="117" fillId="21" borderId="19" xfId="0" applyFont="1" applyFill="1" applyBorder="1" applyAlignment="1">
      <alignment horizontal="center"/>
    </xf>
    <xf numFmtId="0" fontId="117" fillId="21" borderId="19" xfId="0" applyFont="1" applyFill="1" applyBorder="1" applyAlignment="1">
      <alignment horizontal="left" vertical="center"/>
    </xf>
    <xf numFmtId="0" fontId="103" fillId="0" borderId="117" xfId="0" applyFont="1" applyFill="1" applyBorder="1" applyAlignment="1">
      <alignment horizontal="left" vertical="center" wrapText="1"/>
    </xf>
    <xf numFmtId="0" fontId="103" fillId="0" borderId="117" xfId="0" applyFont="1" applyFill="1" applyBorder="1" applyAlignment="1">
      <alignment vertical="top" wrapText="1"/>
    </xf>
    <xf numFmtId="0" fontId="105" fillId="0" borderId="0" xfId="0" applyFont="1" applyFill="1" applyBorder="1"/>
    <xf numFmtId="0" fontId="103" fillId="0" borderId="0" xfId="0" applyFont="1" applyBorder="1"/>
    <xf numFmtId="0" fontId="0" fillId="0" borderId="62" xfId="0" applyFont="1" applyFill="1" applyBorder="1" applyAlignment="1">
      <alignment vertical="top" wrapText="1"/>
    </xf>
    <xf numFmtId="171" fontId="200" fillId="0" borderId="62" xfId="0" applyNumberFormat="1" applyFont="1" applyFill="1" applyBorder="1" applyAlignment="1">
      <alignment horizontal="center" vertical="center"/>
    </xf>
    <xf numFmtId="0" fontId="200" fillId="0" borderId="62" xfId="0" applyFont="1" applyFill="1" applyBorder="1" applyAlignment="1">
      <alignment horizontal="center" vertical="center"/>
    </xf>
    <xf numFmtId="0" fontId="201" fillId="0" borderId="0" xfId="1" applyFont="1" applyFill="1" applyBorder="1" applyAlignment="1" applyProtection="1">
      <alignment vertical="center"/>
    </xf>
    <xf numFmtId="0" fontId="0" fillId="0" borderId="215" xfId="0" applyFont="1" applyBorder="1"/>
    <xf numFmtId="0" fontId="201" fillId="0" borderId="0" xfId="1" applyFont="1" applyFill="1" applyBorder="1" applyAlignment="1" applyProtection="1"/>
    <xf numFmtId="0" fontId="105" fillId="0" borderId="0" xfId="0" applyFont="1" applyAlignment="1">
      <alignment vertical="center"/>
    </xf>
    <xf numFmtId="0" fontId="0" fillId="0" borderId="117" xfId="0" applyFont="1" applyBorder="1" applyAlignment="1">
      <alignment vertical="center"/>
    </xf>
    <xf numFmtId="0" fontId="201" fillId="0" borderId="0" xfId="1" applyFont="1" applyAlignment="1" applyProtection="1"/>
    <xf numFmtId="0" fontId="0" fillId="13" borderId="19" xfId="0" applyFont="1" applyFill="1" applyBorder="1" applyAlignment="1">
      <alignment horizontal="left" vertical="center"/>
    </xf>
    <xf numFmtId="3" fontId="0" fillId="0" borderId="115" xfId="0" applyNumberFormat="1" applyFont="1" applyFill="1" applyBorder="1" applyAlignment="1">
      <alignment horizontal="right"/>
    </xf>
    <xf numFmtId="3" fontId="0" fillId="0" borderId="155" xfId="0" applyNumberFormat="1" applyFont="1" applyFill="1" applyBorder="1" applyAlignment="1">
      <alignment horizontal="right"/>
    </xf>
    <xf numFmtId="3" fontId="0" fillId="0" borderId="158" xfId="0" applyNumberFormat="1" applyFont="1" applyFill="1" applyBorder="1" applyAlignment="1">
      <alignment horizontal="right"/>
    </xf>
    <xf numFmtId="4" fontId="103" fillId="0" borderId="117" xfId="0" applyNumberFormat="1" applyFont="1" applyFill="1" applyBorder="1" applyAlignment="1" applyProtection="1">
      <alignment horizontal="center" vertical="center" wrapText="1"/>
    </xf>
    <xf numFmtId="0" fontId="145" fillId="14" borderId="0" xfId="0" applyFont="1" applyFill="1"/>
    <xf numFmtId="0" fontId="146" fillId="14" borderId="0" xfId="0" applyFont="1" applyFill="1"/>
    <xf numFmtId="10" fontId="103" fillId="0" borderId="117" xfId="0" applyNumberFormat="1" applyFont="1" applyFill="1" applyBorder="1" applyAlignment="1">
      <alignment horizontal="center" vertical="center"/>
    </xf>
    <xf numFmtId="0" fontId="200" fillId="0" borderId="0" xfId="0" applyFont="1" applyFill="1" applyBorder="1" applyAlignment="1">
      <alignment horizontal="center" vertical="center"/>
    </xf>
    <xf numFmtId="0" fontId="200" fillId="0" borderId="117" xfId="0" applyFont="1" applyFill="1" applyBorder="1" applyAlignment="1">
      <alignment horizontal="center" vertical="center"/>
    </xf>
    <xf numFmtId="0" fontId="75" fillId="0" borderId="0" xfId="0" applyFont="1" applyFill="1" applyBorder="1" applyAlignment="1">
      <alignment vertical="center" wrapText="1"/>
    </xf>
    <xf numFmtId="0" fontId="0" fillId="0" borderId="0" xfId="0" applyFont="1" applyFill="1" applyBorder="1" applyAlignment="1">
      <alignment vertical="center" wrapText="1"/>
    </xf>
    <xf numFmtId="0" fontId="110" fillId="26" borderId="106" xfId="0" applyFont="1" applyFill="1" applyBorder="1" applyAlignment="1" applyProtection="1">
      <alignment horizontal="center" vertical="center" wrapText="1"/>
    </xf>
    <xf numFmtId="0" fontId="119" fillId="26" borderId="106" xfId="0" applyFont="1" applyFill="1" applyBorder="1" applyAlignment="1" applyProtection="1">
      <alignment horizontal="center" vertical="top" wrapText="1"/>
    </xf>
    <xf numFmtId="0" fontId="103" fillId="55" borderId="218" xfId="0" applyFont="1" applyFill="1" applyBorder="1" applyAlignment="1">
      <alignment horizontal="center" vertical="center" wrapText="1"/>
    </xf>
    <xf numFmtId="0" fontId="103" fillId="56" borderId="160" xfId="0" applyFont="1" applyFill="1" applyBorder="1" applyAlignment="1">
      <alignment horizontal="center" vertical="center" wrapText="1"/>
    </xf>
    <xf numFmtId="0" fontId="200" fillId="0" borderId="218" xfId="0" applyFont="1" applyFill="1" applyBorder="1" applyAlignment="1">
      <alignment horizontal="center" vertical="center"/>
    </xf>
    <xf numFmtId="2" fontId="103" fillId="0" borderId="218" xfId="0" applyNumberFormat="1" applyFont="1" applyFill="1" applyBorder="1" applyAlignment="1" applyProtection="1">
      <alignment horizontal="center" vertical="center"/>
    </xf>
    <xf numFmtId="10" fontId="0" fillId="0" borderId="218" xfId="0" applyNumberFormat="1" applyFont="1" applyFill="1" applyBorder="1" applyAlignment="1">
      <alignment horizontal="center" vertical="center" wrapText="1"/>
    </xf>
    <xf numFmtId="10" fontId="0" fillId="0" borderId="218" xfId="0" applyNumberFormat="1" applyFont="1" applyFill="1" applyBorder="1" applyAlignment="1">
      <alignment horizontal="center" vertical="center"/>
    </xf>
    <xf numFmtId="0" fontId="103" fillId="56" borderId="218" xfId="0" applyFont="1" applyFill="1" applyBorder="1" applyAlignment="1">
      <alignment horizontal="center" vertical="center" wrapText="1"/>
    </xf>
    <xf numFmtId="2" fontId="103" fillId="0" borderId="117" xfId="7" applyNumberFormat="1" applyFont="1" applyBorder="1"/>
    <xf numFmtId="0" fontId="0" fillId="21" borderId="117" xfId="0" applyFont="1" applyFill="1" applyBorder="1" applyAlignment="1">
      <alignment horizontal="center" vertical="center"/>
    </xf>
    <xf numFmtId="0" fontId="0" fillId="13" borderId="117" xfId="0" applyFont="1" applyFill="1" applyBorder="1" applyAlignment="1">
      <alignment horizontal="center" vertical="center"/>
    </xf>
    <xf numFmtId="0" fontId="103" fillId="25" borderId="207" xfId="0" applyFont="1" applyFill="1" applyBorder="1" applyAlignment="1">
      <alignment horizontal="center" vertical="center"/>
    </xf>
    <xf numFmtId="0" fontId="103" fillId="25" borderId="202" xfId="0" applyFont="1" applyFill="1" applyBorder="1" applyAlignment="1">
      <alignment horizontal="center" vertical="center"/>
    </xf>
    <xf numFmtId="0" fontId="103" fillId="25" borderId="201" xfId="0" applyFont="1" applyFill="1" applyBorder="1" applyAlignment="1">
      <alignment horizontal="center" vertical="center"/>
    </xf>
    <xf numFmtId="0" fontId="103" fillId="25" borderId="117" xfId="0" applyFont="1" applyFill="1" applyBorder="1" applyAlignment="1">
      <alignment horizontal="center" vertical="center"/>
    </xf>
    <xf numFmtId="0" fontId="145" fillId="23" borderId="0" xfId="0" applyFont="1" applyFill="1" applyBorder="1" applyAlignment="1" applyProtection="1">
      <alignment vertical="center"/>
    </xf>
    <xf numFmtId="0" fontId="0" fillId="21" borderId="84" xfId="0" applyFont="1" applyFill="1" applyBorder="1" applyAlignment="1">
      <alignment horizontal="center" vertical="center"/>
    </xf>
    <xf numFmtId="0" fontId="0" fillId="13" borderId="84" xfId="0" applyFont="1" applyFill="1" applyBorder="1" applyAlignment="1">
      <alignment horizontal="center" vertical="center"/>
    </xf>
    <xf numFmtId="0" fontId="103" fillId="21" borderId="19" xfId="0" applyFont="1" applyFill="1" applyBorder="1" applyAlignment="1">
      <alignment horizontal="center" vertical="center"/>
    </xf>
    <xf numFmtId="0" fontId="119" fillId="26" borderId="106" xfId="0" applyFont="1" applyFill="1" applyBorder="1" applyAlignment="1" applyProtection="1">
      <alignment horizontal="center" vertical="center" wrapText="1"/>
    </xf>
    <xf numFmtId="0" fontId="119" fillId="13" borderId="106" xfId="0" applyFont="1" applyFill="1" applyBorder="1" applyAlignment="1" applyProtection="1">
      <alignment horizontal="center" vertical="center" wrapText="1"/>
    </xf>
    <xf numFmtId="0" fontId="208" fillId="0" borderId="0" xfId="0" applyFont="1" applyFill="1" applyBorder="1" applyAlignment="1" applyProtection="1">
      <alignment vertical="center"/>
    </xf>
    <xf numFmtId="0" fontId="103" fillId="21" borderId="84" xfId="0" applyFont="1" applyFill="1" applyBorder="1" applyAlignment="1">
      <alignment horizontal="left" vertical="center" wrapText="1"/>
    </xf>
    <xf numFmtId="0" fontId="103" fillId="25" borderId="84" xfId="0" applyFont="1" applyFill="1" applyBorder="1" applyAlignment="1">
      <alignment horizontal="left" vertical="center" wrapText="1"/>
    </xf>
    <xf numFmtId="0" fontId="0" fillId="13" borderId="86" xfId="0" applyFont="1" applyFill="1" applyBorder="1"/>
    <xf numFmtId="0" fontId="0" fillId="21" borderId="84" xfId="0" applyFont="1" applyFill="1" applyBorder="1" applyAlignment="1">
      <alignment horizontal="left" vertical="center" wrapText="1"/>
    </xf>
    <xf numFmtId="0" fontId="123" fillId="13" borderId="106" xfId="7" applyFont="1" applyFill="1" applyBorder="1" applyAlignment="1">
      <alignment horizontal="left" vertical="center"/>
    </xf>
    <xf numFmtId="0" fontId="123" fillId="13" borderId="106" xfId="7" applyFont="1" applyFill="1" applyBorder="1" applyAlignment="1">
      <alignment horizontal="right" vertical="center"/>
    </xf>
    <xf numFmtId="0" fontId="117" fillId="21" borderId="69" xfId="0" applyFont="1" applyFill="1" applyBorder="1" applyAlignment="1">
      <alignment horizontal="left"/>
    </xf>
    <xf numFmtId="0" fontId="103" fillId="21" borderId="85" xfId="0" applyFont="1" applyFill="1" applyBorder="1" applyAlignment="1">
      <alignment horizontal="center" vertical="center" wrapText="1"/>
    </xf>
    <xf numFmtId="0" fontId="0" fillId="13" borderId="19" xfId="0" applyFont="1" applyFill="1" applyBorder="1" applyAlignment="1">
      <alignment horizontal="center" vertical="center"/>
    </xf>
    <xf numFmtId="0" fontId="103" fillId="21" borderId="19" xfId="0" applyFont="1" applyFill="1" applyBorder="1" applyAlignment="1">
      <alignment horizontal="center"/>
    </xf>
    <xf numFmtId="0" fontId="103" fillId="0" borderId="0" xfId="12" applyFont="1"/>
    <xf numFmtId="0" fontId="122" fillId="0" borderId="0" xfId="12" applyFont="1"/>
    <xf numFmtId="0" fontId="123" fillId="0" borderId="0" xfId="12" applyFont="1"/>
    <xf numFmtId="0" fontId="103" fillId="0" borderId="0" xfId="12" applyFont="1" applyBorder="1" applyAlignment="1">
      <alignment horizontal="center" vertical="center" wrapText="1"/>
    </xf>
    <xf numFmtId="0" fontId="103" fillId="27" borderId="0" xfId="12" applyFont="1" applyFill="1"/>
    <xf numFmtId="0" fontId="103" fillId="27" borderId="0" xfId="12" applyFont="1" applyFill="1" applyBorder="1" applyAlignment="1">
      <alignment horizontal="center" vertical="center" wrapText="1"/>
    </xf>
    <xf numFmtId="0" fontId="103" fillId="22" borderId="0" xfId="12" applyFont="1" applyFill="1"/>
    <xf numFmtId="0" fontId="103" fillId="22" borderId="0" xfId="12" applyFont="1" applyFill="1" applyBorder="1" applyAlignment="1">
      <alignment horizontal="center" vertical="center" wrapText="1"/>
    </xf>
    <xf numFmtId="0" fontId="103" fillId="28" borderId="0" xfId="12" applyFont="1" applyFill="1"/>
    <xf numFmtId="0" fontId="103" fillId="28" borderId="0" xfId="12" applyFont="1" applyFill="1" applyBorder="1" applyAlignment="1">
      <alignment horizontal="center" vertical="center" wrapText="1"/>
    </xf>
    <xf numFmtId="169" fontId="103" fillId="0" borderId="0" xfId="12" applyNumberFormat="1" applyFont="1" applyFill="1" applyBorder="1"/>
    <xf numFmtId="9" fontId="105" fillId="0" borderId="0" xfId="0" applyNumberFormat="1" applyFont="1"/>
    <xf numFmtId="9" fontId="0" fillId="21" borderId="160" xfId="0" applyNumberFormat="1" applyFont="1" applyFill="1" applyBorder="1"/>
    <xf numFmtId="169" fontId="103" fillId="0" borderId="159" xfId="12" applyNumberFormat="1" applyFont="1" applyFill="1" applyBorder="1"/>
    <xf numFmtId="9" fontId="0" fillId="21" borderId="159" xfId="0" applyNumberFormat="1" applyFont="1" applyFill="1" applyBorder="1"/>
    <xf numFmtId="0" fontId="103" fillId="21" borderId="161" xfId="0" applyFont="1" applyFill="1" applyBorder="1" applyAlignment="1">
      <alignment horizontal="left" vertical="center" wrapText="1"/>
    </xf>
    <xf numFmtId="0" fontId="103" fillId="21" borderId="162" xfId="0" applyFont="1" applyFill="1" applyBorder="1" applyAlignment="1">
      <alignment horizontal="left" vertical="center" wrapText="1"/>
    </xf>
    <xf numFmtId="0" fontId="103" fillId="25" borderId="19" xfId="0" applyFont="1" applyFill="1" applyBorder="1" applyAlignment="1">
      <alignment horizontal="center" vertical="center"/>
    </xf>
    <xf numFmtId="3" fontId="0" fillId="25" borderId="155" xfId="0" applyNumberFormat="1" applyFont="1" applyFill="1" applyBorder="1"/>
    <xf numFmtId="3" fontId="0" fillId="0" borderId="0" xfId="0" applyNumberFormat="1" applyFont="1" applyBorder="1"/>
    <xf numFmtId="0" fontId="103" fillId="25" borderId="85" xfId="0" applyFont="1" applyFill="1" applyBorder="1" applyAlignment="1">
      <alignment horizontal="center" vertical="center" wrapText="1"/>
    </xf>
    <xf numFmtId="0" fontId="103" fillId="21" borderId="92" xfId="0" applyFont="1" applyFill="1" applyBorder="1" applyAlignment="1" applyProtection="1">
      <alignment horizontal="center" vertical="center" wrapText="1"/>
    </xf>
    <xf numFmtId="0" fontId="103" fillId="21" borderId="85" xfId="0" applyFont="1" applyFill="1" applyBorder="1" applyAlignment="1">
      <alignment vertical="center" wrapText="1"/>
    </xf>
    <xf numFmtId="0" fontId="103" fillId="0" borderId="101" xfId="0" applyFont="1" applyFill="1" applyBorder="1" applyAlignment="1" applyProtection="1">
      <alignment vertical="center" wrapText="1"/>
    </xf>
    <xf numFmtId="0" fontId="103" fillId="0" borderId="129" xfId="0" applyFont="1" applyFill="1" applyBorder="1" applyAlignment="1" applyProtection="1">
      <alignment vertical="center" wrapText="1"/>
    </xf>
    <xf numFmtId="0" fontId="103" fillId="0" borderId="148" xfId="0" applyFont="1" applyFill="1" applyBorder="1" applyAlignment="1" applyProtection="1">
      <alignment vertical="center" wrapText="1"/>
    </xf>
    <xf numFmtId="0" fontId="117" fillId="0" borderId="0" xfId="0" applyFont="1" applyFill="1" applyBorder="1" applyAlignment="1">
      <alignment vertical="center"/>
    </xf>
    <xf numFmtId="0" fontId="200" fillId="0" borderId="218" xfId="0" applyFont="1" applyFill="1" applyBorder="1" applyAlignment="1">
      <alignment horizontal="left" vertical="center"/>
    </xf>
    <xf numFmtId="1" fontId="0" fillId="18" borderId="117" xfId="0" applyNumberFormat="1" applyFont="1" applyFill="1" applyBorder="1" applyAlignment="1">
      <alignment horizontal="left"/>
    </xf>
    <xf numFmtId="0" fontId="103" fillId="21" borderId="105" xfId="0" applyFont="1" applyFill="1" applyBorder="1" applyAlignment="1">
      <alignment horizontal="center" vertical="center"/>
    </xf>
    <xf numFmtId="0" fontId="103" fillId="21" borderId="69" xfId="0" applyFont="1" applyFill="1" applyBorder="1" applyAlignment="1">
      <alignment horizontal="center" vertical="center"/>
    </xf>
    <xf numFmtId="0" fontId="103" fillId="55" borderId="117" xfId="0" applyFont="1" applyFill="1" applyBorder="1" applyAlignment="1">
      <alignment horizontal="left" vertical="center" wrapText="1"/>
    </xf>
    <xf numFmtId="0" fontId="103" fillId="56" borderId="117" xfId="0" applyFont="1" applyFill="1" applyBorder="1" applyAlignment="1">
      <alignment horizontal="center" vertical="center" wrapText="1"/>
    </xf>
    <xf numFmtId="2" fontId="103" fillId="0" borderId="117" xfId="0" applyNumberFormat="1" applyFont="1" applyFill="1" applyBorder="1" applyAlignment="1" applyProtection="1">
      <alignment horizontal="center" vertical="center"/>
    </xf>
    <xf numFmtId="10" fontId="0" fillId="0" borderId="117" xfId="0" applyNumberFormat="1" applyFont="1" applyFill="1" applyBorder="1" applyAlignment="1">
      <alignment horizontal="center" vertical="center"/>
    </xf>
    <xf numFmtId="167" fontId="0" fillId="0" borderId="117" xfId="0" applyNumberFormat="1" applyFont="1" applyFill="1" applyBorder="1" applyAlignment="1">
      <alignment horizontal="center" vertical="center" wrapText="1"/>
    </xf>
    <xf numFmtId="4" fontId="0" fillId="0" borderId="117" xfId="0" applyNumberFormat="1" applyFont="1" applyFill="1" applyBorder="1" applyAlignment="1">
      <alignment horizontal="center" vertical="center"/>
    </xf>
    <xf numFmtId="171" fontId="0" fillId="0" borderId="117" xfId="0" applyNumberFormat="1" applyFont="1" applyFill="1" applyBorder="1" applyAlignment="1">
      <alignment horizontal="center" vertical="center"/>
    </xf>
    <xf numFmtId="0" fontId="13" fillId="5" borderId="208" xfId="0" applyFont="1" applyFill="1" applyBorder="1" applyAlignment="1" applyProtection="1">
      <alignment horizontal="center" vertical="center"/>
    </xf>
    <xf numFmtId="0" fontId="45" fillId="30" borderId="0" xfId="0" applyFont="1" applyFill="1" applyBorder="1" applyProtection="1"/>
    <xf numFmtId="0" fontId="27" fillId="30" borderId="0" xfId="0" applyFont="1" applyFill="1" applyBorder="1" applyProtection="1"/>
    <xf numFmtId="0" fontId="13" fillId="0" borderId="208" xfId="0" applyFont="1" applyFill="1" applyBorder="1" applyProtection="1"/>
    <xf numFmtId="0" fontId="11" fillId="52" borderId="219" xfId="0" applyFont="1" applyFill="1" applyBorder="1" applyAlignment="1" applyProtection="1">
      <alignment horizontal="center" vertical="center" wrapText="1"/>
    </xf>
    <xf numFmtId="0" fontId="152" fillId="30" borderId="0" xfId="0" applyFont="1" applyFill="1" applyBorder="1" applyAlignment="1" applyProtection="1">
      <alignment horizontal="left" vertical="center"/>
    </xf>
    <xf numFmtId="0" fontId="13" fillId="7" borderId="208" xfId="0" applyFont="1" applyFill="1" applyBorder="1" applyProtection="1"/>
    <xf numFmtId="0" fontId="13" fillId="47" borderId="0" xfId="0" applyFont="1" applyFill="1" applyBorder="1" applyProtection="1"/>
    <xf numFmtId="0" fontId="13" fillId="29" borderId="208" xfId="0" applyFont="1" applyFill="1" applyBorder="1" applyAlignment="1" applyProtection="1">
      <alignment horizontal="center"/>
    </xf>
    <xf numFmtId="0" fontId="0" fillId="0" borderId="212" xfId="0" applyFont="1" applyBorder="1"/>
    <xf numFmtId="0" fontId="118" fillId="56" borderId="117" xfId="0" applyFont="1" applyFill="1" applyBorder="1" applyAlignment="1">
      <alignment horizontal="center" vertical="center" wrapText="1"/>
    </xf>
    <xf numFmtId="0" fontId="0" fillId="13" borderId="0" xfId="0" applyFont="1" applyFill="1" applyAlignment="1"/>
    <xf numFmtId="167" fontId="108" fillId="0" borderId="117" xfId="0" applyNumberFormat="1" applyFont="1" applyFill="1" applyBorder="1" applyAlignment="1">
      <alignment horizontal="center" vertical="center" wrapText="1"/>
    </xf>
    <xf numFmtId="4" fontId="108" fillId="0" borderId="117" xfId="0" applyNumberFormat="1" applyFont="1" applyFill="1" applyBorder="1" applyAlignment="1">
      <alignment horizontal="right" vertical="center"/>
    </xf>
    <xf numFmtId="166" fontId="136" fillId="45" borderId="192" xfId="0" applyNumberFormat="1" applyFont="1" applyFill="1" applyBorder="1" applyAlignment="1">
      <alignment horizontal="center" vertical="center"/>
    </xf>
    <xf numFmtId="166" fontId="202" fillId="0" borderId="117" xfId="0" applyNumberFormat="1" applyFont="1" applyFill="1" applyBorder="1" applyAlignment="1">
      <alignment horizontal="center" vertical="center"/>
    </xf>
    <xf numFmtId="0" fontId="11" fillId="30" borderId="0" xfId="0" applyFont="1" applyFill="1" applyBorder="1" applyAlignment="1" applyProtection="1">
      <alignment horizontal="left" vertical="top" wrapText="1"/>
    </xf>
    <xf numFmtId="0" fontId="212" fillId="30" borderId="0" xfId="0" applyFont="1" applyFill="1" applyBorder="1" applyAlignment="1" applyProtection="1">
      <alignment horizontal="left" vertical="center" indent="2"/>
    </xf>
    <xf numFmtId="0" fontId="11" fillId="30" borderId="0" xfId="0" applyFont="1" applyFill="1" applyBorder="1" applyAlignment="1" applyProtection="1">
      <alignment horizontal="left" vertical="top" indent="5"/>
    </xf>
    <xf numFmtId="0" fontId="11" fillId="30" borderId="0" xfId="0" applyFont="1" applyFill="1" applyBorder="1" applyAlignment="1" applyProtection="1">
      <alignment horizontal="left" wrapText="1"/>
    </xf>
    <xf numFmtId="0" fontId="214" fillId="30" borderId="0" xfId="0" applyFont="1" applyFill="1" applyBorder="1" applyAlignment="1" applyProtection="1">
      <alignment vertical="center"/>
    </xf>
    <xf numFmtId="0" fontId="11" fillId="30" borderId="0" xfId="0" applyFont="1" applyFill="1" applyBorder="1" applyAlignment="1" applyProtection="1">
      <alignment vertical="top" wrapText="1"/>
    </xf>
    <xf numFmtId="0" fontId="6" fillId="30" borderId="0" xfId="0" applyFont="1" applyFill="1" applyBorder="1" applyAlignment="1" applyProtection="1">
      <alignment horizontal="left" vertical="top" wrapText="1"/>
    </xf>
    <xf numFmtId="0" fontId="6" fillId="30" borderId="0" xfId="0" applyFont="1" applyFill="1" applyBorder="1" applyAlignment="1" applyProtection="1">
      <alignment horizontal="left" vertical="top" wrapText="1"/>
    </xf>
    <xf numFmtId="0" fontId="6" fillId="30" borderId="0" xfId="0" applyFont="1" applyFill="1" applyBorder="1" applyAlignment="1" applyProtection="1">
      <alignment vertical="top" wrapText="1"/>
    </xf>
    <xf numFmtId="168" fontId="6" fillId="0" borderId="135" xfId="0" applyNumberFormat="1" applyFont="1" applyFill="1" applyBorder="1" applyAlignment="1" applyProtection="1">
      <alignment horizontal="right" vertical="center" wrapText="1"/>
    </xf>
    <xf numFmtId="168" fontId="6" fillId="0" borderId="135" xfId="0" applyNumberFormat="1" applyFont="1" applyFill="1" applyBorder="1" applyAlignment="1" applyProtection="1">
      <alignment horizontal="center" vertical="center" wrapText="1"/>
    </xf>
    <xf numFmtId="4" fontId="12" fillId="0" borderId="1" xfId="0" applyNumberFormat="1" applyFont="1" applyFill="1" applyBorder="1" applyAlignment="1" applyProtection="1">
      <alignment horizontal="right"/>
    </xf>
    <xf numFmtId="0" fontId="13" fillId="59" borderId="220" xfId="0" applyFont="1" applyFill="1" applyBorder="1" applyAlignment="1" applyProtection="1">
      <alignment horizontal="center"/>
    </xf>
    <xf numFmtId="4" fontId="91" fillId="29" borderId="116" xfId="0" applyNumberFormat="1" applyFont="1" applyFill="1" applyBorder="1" applyAlignment="1" applyProtection="1">
      <alignment horizontal="right"/>
    </xf>
    <xf numFmtId="0" fontId="6" fillId="30" borderId="0" xfId="0" applyFont="1" applyFill="1" applyBorder="1" applyAlignment="1" applyProtection="1">
      <alignment horizontal="left" vertical="top" indent="2"/>
    </xf>
    <xf numFmtId="0" fontId="6" fillId="30" borderId="0" xfId="0" applyFont="1" applyFill="1" applyBorder="1" applyAlignment="1" applyProtection="1">
      <alignment vertical="center" wrapText="1"/>
    </xf>
    <xf numFmtId="0" fontId="75" fillId="58" borderId="0" xfId="0" applyFont="1" applyFill="1" applyBorder="1" applyAlignment="1">
      <alignment horizontal="center" vertical="center" wrapText="1"/>
    </xf>
    <xf numFmtId="0" fontId="204" fillId="58" borderId="0" xfId="0" applyFont="1" applyFill="1" applyBorder="1" applyAlignment="1">
      <alignment horizontal="center" vertical="top" wrapText="1"/>
    </xf>
    <xf numFmtId="0" fontId="204" fillId="58" borderId="0" xfId="0" applyFont="1" applyFill="1" applyBorder="1" applyAlignment="1">
      <alignment horizontal="center" vertical="center" wrapText="1"/>
    </xf>
    <xf numFmtId="171" fontId="0" fillId="0" borderId="117" xfId="0" applyNumberFormat="1" applyFont="1" applyFill="1" applyBorder="1" applyAlignment="1">
      <alignment horizontal="center" vertical="center" wrapText="1"/>
    </xf>
    <xf numFmtId="168" fontId="0" fillId="0" borderId="117" xfId="0" applyNumberFormat="1" applyFont="1" applyFill="1" applyBorder="1" applyAlignment="1">
      <alignment horizontal="right" wrapText="1"/>
    </xf>
    <xf numFmtId="166" fontId="0" fillId="0" borderId="117" xfId="0" applyNumberFormat="1" applyFont="1" applyFill="1" applyBorder="1" applyAlignment="1">
      <alignment horizontal="right" vertical="center" wrapText="1"/>
    </xf>
    <xf numFmtId="166" fontId="200" fillId="0" borderId="117" xfId="0" applyNumberFormat="1" applyFont="1" applyFill="1" applyBorder="1" applyAlignment="1">
      <alignment horizontal="center" vertical="center"/>
    </xf>
    <xf numFmtId="4" fontId="0" fillId="0" borderId="117" xfId="0" applyNumberFormat="1" applyFont="1" applyFill="1" applyBorder="1" applyAlignment="1">
      <alignment horizontal="right" vertical="center"/>
    </xf>
    <xf numFmtId="4" fontId="103" fillId="0" borderId="117" xfId="0" applyNumberFormat="1" applyFont="1" applyFill="1" applyBorder="1" applyAlignment="1">
      <alignment horizontal="right"/>
    </xf>
    <xf numFmtId="0" fontId="0" fillId="0" borderId="0" xfId="0" applyFont="1" applyFill="1" applyBorder="1" applyAlignment="1">
      <alignment horizontal="right"/>
    </xf>
    <xf numFmtId="0" fontId="120" fillId="0" borderId="0" xfId="0" applyFont="1" applyFill="1" applyBorder="1" applyAlignment="1">
      <alignment horizontal="left"/>
    </xf>
    <xf numFmtId="10" fontId="0" fillId="0" borderId="117" xfId="0" applyNumberFormat="1" applyFont="1" applyFill="1" applyBorder="1" applyAlignment="1">
      <alignment horizontal="center" vertical="center" wrapText="1"/>
    </xf>
    <xf numFmtId="4" fontId="0" fillId="0" borderId="117" xfId="0" applyNumberFormat="1" applyFont="1" applyFill="1" applyBorder="1" applyAlignment="1">
      <alignment horizontal="right" wrapText="1"/>
    </xf>
    <xf numFmtId="0" fontId="200" fillId="0" borderId="167" xfId="0" applyFont="1" applyFill="1" applyBorder="1" applyAlignment="1">
      <alignment horizontal="center" vertical="center"/>
    </xf>
    <xf numFmtId="0" fontId="103" fillId="56" borderId="117" xfId="0" applyFont="1" applyFill="1" applyBorder="1" applyAlignment="1">
      <alignment vertical="center" wrapText="1"/>
    </xf>
    <xf numFmtId="0" fontId="75" fillId="58" borderId="214" xfId="0" applyFont="1" applyFill="1" applyBorder="1" applyAlignment="1">
      <alignment horizontal="center" vertical="center" wrapText="1"/>
    </xf>
    <xf numFmtId="0" fontId="0" fillId="13" borderId="214" xfId="0" applyFont="1" applyFill="1" applyBorder="1" applyAlignment="1"/>
    <xf numFmtId="0" fontId="204" fillId="58" borderId="214" xfId="0" applyFont="1" applyFill="1" applyBorder="1" applyAlignment="1">
      <alignment horizontal="center" vertical="top" wrapText="1"/>
    </xf>
    <xf numFmtId="0" fontId="204" fillId="58" borderId="214" xfId="0" applyFont="1" applyFill="1" applyBorder="1" applyAlignment="1">
      <alignment horizontal="center" vertical="center" wrapText="1"/>
    </xf>
    <xf numFmtId="0" fontId="216" fillId="37" borderId="0" xfId="0" applyFont="1" applyFill="1" applyBorder="1" applyAlignment="1">
      <alignment horizontal="left"/>
    </xf>
    <xf numFmtId="0" fontId="121" fillId="56" borderId="117" xfId="0" applyFont="1" applyFill="1" applyBorder="1" applyAlignment="1">
      <alignment horizontal="center" vertical="center" wrapText="1"/>
    </xf>
    <xf numFmtId="0" fontId="217" fillId="0" borderId="0" xfId="0" applyFont="1"/>
    <xf numFmtId="0" fontId="103" fillId="60" borderId="117" xfId="0" applyFont="1" applyFill="1" applyBorder="1" applyAlignment="1">
      <alignment horizontal="center" vertical="center" wrapText="1"/>
    </xf>
    <xf numFmtId="0" fontId="0" fillId="13" borderId="230" xfId="0" applyFont="1" applyFill="1" applyBorder="1" applyAlignment="1"/>
    <xf numFmtId="0" fontId="204" fillId="58" borderId="230" xfId="0" applyFont="1" applyFill="1" applyBorder="1" applyAlignment="1">
      <alignment horizontal="center" vertical="top" wrapText="1"/>
    </xf>
    <xf numFmtId="0" fontId="204" fillId="58" borderId="230" xfId="0" applyFont="1" applyFill="1" applyBorder="1" applyAlignment="1">
      <alignment horizontal="center" vertical="center" wrapText="1"/>
    </xf>
    <xf numFmtId="0" fontId="108" fillId="0" borderId="0" xfId="0" applyFont="1" applyFill="1" applyBorder="1" applyAlignment="1">
      <alignment vertical="center"/>
    </xf>
    <xf numFmtId="0" fontId="0" fillId="0" borderId="212" xfId="0" applyFont="1" applyFill="1" applyBorder="1"/>
    <xf numFmtId="0" fontId="218" fillId="0" borderId="0" xfId="0" applyFont="1"/>
    <xf numFmtId="0" fontId="219" fillId="0" borderId="0" xfId="0" applyFont="1"/>
    <xf numFmtId="4" fontId="108" fillId="0" borderId="117" xfId="0" applyNumberFormat="1" applyFont="1" applyFill="1" applyBorder="1" applyAlignment="1">
      <alignment horizontal="center" wrapText="1"/>
    </xf>
    <xf numFmtId="170" fontId="108" fillId="0" borderId="117" xfId="0" applyNumberFormat="1" applyFont="1" applyFill="1" applyBorder="1" applyAlignment="1">
      <alignment horizontal="right" vertical="center" wrapText="1"/>
    </xf>
    <xf numFmtId="0" fontId="117" fillId="21" borderId="211" xfId="0" applyFont="1" applyFill="1" applyBorder="1" applyAlignment="1">
      <alignment horizontal="left"/>
    </xf>
    <xf numFmtId="0" fontId="0" fillId="21" borderId="212" xfId="0" applyFont="1" applyFill="1" applyBorder="1"/>
    <xf numFmtId="0" fontId="127" fillId="21" borderId="211" xfId="0" applyFont="1" applyFill="1" applyBorder="1" applyAlignment="1">
      <alignment horizontal="left"/>
    </xf>
    <xf numFmtId="166" fontId="118" fillId="0" borderId="117" xfId="0" applyNumberFormat="1" applyFont="1" applyFill="1" applyBorder="1" applyAlignment="1" applyProtection="1">
      <alignment horizontal="right" vertical="center" wrapText="1"/>
    </xf>
    <xf numFmtId="0" fontId="0" fillId="21" borderId="211" xfId="0" applyFont="1" applyFill="1" applyBorder="1" applyAlignment="1">
      <alignment horizontal="center"/>
    </xf>
    <xf numFmtId="0" fontId="0" fillId="21" borderId="211" xfId="0" applyFont="1" applyFill="1" applyBorder="1" applyAlignment="1">
      <alignment horizontal="center" vertical="center"/>
    </xf>
    <xf numFmtId="0" fontId="0" fillId="21" borderId="117" xfId="0" applyFont="1" applyFill="1" applyBorder="1" applyAlignment="1">
      <alignment horizontal="center" wrapText="1"/>
    </xf>
    <xf numFmtId="0" fontId="102" fillId="0" borderId="0" xfId="0" applyFont="1" applyFill="1" applyBorder="1" applyAlignment="1">
      <alignment vertical="center" wrapText="1"/>
    </xf>
    <xf numFmtId="0" fontId="0" fillId="0" borderId="217" xfId="0" applyFont="1" applyBorder="1"/>
    <xf numFmtId="0" fontId="136" fillId="45" borderId="166" xfId="0" applyFont="1" applyFill="1" applyBorder="1" applyAlignment="1">
      <alignment horizontal="center" vertical="center"/>
    </xf>
    <xf numFmtId="167" fontId="82" fillId="40" borderId="237" xfId="0" applyNumberFormat="1" applyFont="1" applyFill="1" applyBorder="1" applyAlignment="1">
      <alignment horizontal="center" vertical="center" wrapText="1"/>
    </xf>
    <xf numFmtId="0" fontId="136" fillId="45" borderId="239" xfId="0" applyFont="1" applyFill="1" applyBorder="1" applyAlignment="1">
      <alignment horizontal="center" vertical="center"/>
    </xf>
    <xf numFmtId="4" fontId="162" fillId="35" borderId="240" xfId="0" applyNumberFormat="1" applyFont="1" applyFill="1" applyBorder="1" applyAlignment="1">
      <alignment horizontal="right"/>
    </xf>
    <xf numFmtId="4" fontId="162" fillId="35" borderId="60" xfId="0" applyNumberFormat="1" applyFont="1" applyFill="1" applyBorder="1" applyAlignment="1">
      <alignment horizontal="right"/>
    </xf>
    <xf numFmtId="4" fontId="82" fillId="49" borderId="238" xfId="0" applyNumberFormat="1" applyFont="1" applyFill="1" applyBorder="1" applyAlignment="1">
      <alignment horizontal="right" vertical="center"/>
    </xf>
    <xf numFmtId="166" fontId="136" fillId="45" borderId="166" xfId="0" applyNumberFormat="1" applyFont="1" applyFill="1" applyBorder="1" applyAlignment="1">
      <alignment horizontal="center" vertical="center"/>
    </xf>
    <xf numFmtId="166" fontId="136" fillId="45" borderId="239" xfId="0" applyNumberFormat="1" applyFont="1" applyFill="1" applyBorder="1" applyAlignment="1">
      <alignment horizontal="center" vertical="center"/>
    </xf>
    <xf numFmtId="0" fontId="191" fillId="44" borderId="180" xfId="0" applyFont="1" applyFill="1" applyBorder="1" applyAlignment="1">
      <alignment vertical="center" wrapText="1"/>
    </xf>
    <xf numFmtId="0" fontId="82" fillId="37" borderId="0" xfId="0" applyFont="1" applyFill="1" applyBorder="1" applyAlignment="1"/>
    <xf numFmtId="0" fontId="209" fillId="37" borderId="0" xfId="0" applyFont="1" applyFill="1" applyBorder="1" applyAlignment="1">
      <alignment horizontal="right" vertical="center"/>
    </xf>
    <xf numFmtId="0" fontId="0" fillId="0" borderId="0" xfId="0" applyAlignment="1">
      <alignment horizontal="left" indent="1"/>
    </xf>
    <xf numFmtId="0" fontId="103" fillId="0" borderId="0" xfId="0" applyFont="1" applyFill="1" applyBorder="1" applyAlignment="1">
      <alignment vertical="center"/>
    </xf>
    <xf numFmtId="0" fontId="103" fillId="0" borderId="0" xfId="0" applyFont="1" applyFill="1" applyBorder="1" applyAlignment="1">
      <alignment horizontal="left" vertical="center" indent="1"/>
    </xf>
    <xf numFmtId="9" fontId="222" fillId="0" borderId="0" xfId="0" applyNumberFormat="1" applyFont="1"/>
    <xf numFmtId="0" fontId="222" fillId="0" borderId="0" xfId="0" applyFont="1"/>
    <xf numFmtId="0" fontId="0" fillId="21" borderId="117" xfId="0" applyFont="1" applyFill="1" applyBorder="1" applyAlignment="1">
      <alignment horizontal="center" vertical="center" wrapText="1"/>
    </xf>
    <xf numFmtId="0" fontId="0" fillId="19" borderId="211" xfId="0" applyFont="1" applyFill="1" applyBorder="1" applyAlignment="1">
      <alignment horizontal="center" vertical="center"/>
    </xf>
    <xf numFmtId="0" fontId="11" fillId="30" borderId="0" xfId="0" applyFont="1" applyFill="1" applyBorder="1" applyAlignment="1" applyProtection="1">
      <alignment vertical="center" wrapText="1"/>
    </xf>
    <xf numFmtId="0" fontId="134" fillId="37" borderId="0" xfId="0" applyFont="1" applyFill="1" applyBorder="1" applyAlignment="1">
      <alignment horizontal="left" vertical="center"/>
    </xf>
    <xf numFmtId="0" fontId="11" fillId="30" borderId="0" xfId="0" applyFont="1" applyFill="1" applyBorder="1" applyAlignment="1" applyProtection="1">
      <alignment horizontal="left" vertical="top" wrapText="1"/>
    </xf>
    <xf numFmtId="0" fontId="223" fillId="37" borderId="0" xfId="0" applyFont="1" applyFill="1" applyBorder="1"/>
    <xf numFmtId="0" fontId="75" fillId="58" borderId="251" xfId="0" applyFont="1" applyFill="1" applyBorder="1" applyAlignment="1">
      <alignment horizontal="center" vertical="center" wrapText="1"/>
    </xf>
    <xf numFmtId="0" fontId="75" fillId="58" borderId="252" xfId="0" applyFont="1" applyFill="1" applyBorder="1" applyAlignment="1">
      <alignment horizontal="center" vertical="center" wrapText="1"/>
    </xf>
    <xf numFmtId="0" fontId="0" fillId="13" borderId="252" xfId="0" applyFont="1" applyFill="1" applyBorder="1" applyAlignment="1"/>
    <xf numFmtId="0" fontId="204" fillId="58" borderId="252" xfId="0" applyFont="1" applyFill="1" applyBorder="1" applyAlignment="1">
      <alignment horizontal="center" vertical="top" wrapText="1"/>
    </xf>
    <xf numFmtId="0" fontId="204" fillId="58" borderId="252" xfId="0" applyFont="1" applyFill="1" applyBorder="1" applyAlignment="1">
      <alignment horizontal="center" vertical="center" wrapText="1"/>
    </xf>
    <xf numFmtId="0" fontId="75" fillId="58" borderId="253" xfId="0" applyFont="1" applyFill="1" applyBorder="1" applyAlignment="1">
      <alignment horizontal="center" vertical="center" wrapText="1"/>
    </xf>
    <xf numFmtId="167" fontId="108" fillId="0" borderId="117" xfId="0" applyNumberFormat="1" applyFont="1" applyFill="1" applyBorder="1" applyAlignment="1">
      <alignment horizontal="center" wrapText="1"/>
    </xf>
    <xf numFmtId="0" fontId="75" fillId="13" borderId="253" xfId="0" applyFont="1" applyFill="1" applyBorder="1" applyAlignment="1">
      <alignment horizontal="center"/>
    </xf>
    <xf numFmtId="0" fontId="0" fillId="13" borderId="252" xfId="0" applyFont="1" applyFill="1" applyBorder="1" applyAlignment="1">
      <alignment horizontal="center"/>
    </xf>
    <xf numFmtId="0" fontId="103" fillId="64" borderId="252" xfId="0" applyFont="1" applyFill="1" applyBorder="1" applyAlignment="1">
      <alignment horizontal="center" vertical="center" wrapText="1"/>
    </xf>
    <xf numFmtId="0" fontId="0" fillId="13" borderId="252" xfId="0" applyFont="1" applyFill="1" applyBorder="1" applyAlignment="1">
      <alignment horizontal="center" wrapText="1"/>
    </xf>
    <xf numFmtId="0" fontId="0" fillId="30" borderId="0" xfId="0" applyFont="1" applyFill="1" applyAlignment="1"/>
    <xf numFmtId="4" fontId="0" fillId="0" borderId="0" xfId="0" applyNumberFormat="1" applyFont="1" applyBorder="1"/>
    <xf numFmtId="166" fontId="0" fillId="0" borderId="0" xfId="0" applyNumberFormat="1" applyFont="1" applyBorder="1"/>
    <xf numFmtId="0" fontId="0" fillId="62" borderId="0" xfId="0" applyFont="1" applyFill="1"/>
    <xf numFmtId="0" fontId="183" fillId="37" borderId="0" xfId="0" applyFont="1" applyFill="1" applyBorder="1" applyAlignment="1">
      <alignment horizontal="left" vertical="center" indent="1"/>
    </xf>
    <xf numFmtId="0" fontId="134" fillId="37" borderId="0" xfId="0" applyFont="1" applyFill="1" applyBorder="1" applyAlignment="1">
      <alignment vertical="center"/>
    </xf>
    <xf numFmtId="0" fontId="58" fillId="66" borderId="228" xfId="0" applyFont="1" applyFill="1" applyBorder="1" applyAlignment="1" applyProtection="1">
      <alignment horizontal="center" vertical="center" wrapText="1"/>
    </xf>
    <xf numFmtId="0" fontId="58" fillId="8" borderId="228" xfId="0" applyFont="1" applyFill="1" applyBorder="1" applyAlignment="1" applyProtection="1">
      <alignment horizontal="center" vertical="center" wrapText="1"/>
    </xf>
    <xf numFmtId="0" fontId="111" fillId="0" borderId="0" xfId="0" applyFont="1" applyFill="1" applyBorder="1" applyAlignment="1">
      <alignment horizontal="left" vertical="center"/>
    </xf>
    <xf numFmtId="0" fontId="123" fillId="21" borderId="96" xfId="7" applyFont="1" applyFill="1" applyBorder="1" applyAlignment="1">
      <alignment horizontal="center" vertical="center"/>
    </xf>
    <xf numFmtId="0" fontId="110" fillId="26" borderId="251" xfId="0" applyFont="1" applyFill="1" applyBorder="1" applyAlignment="1" applyProtection="1">
      <alignment horizontal="center" vertical="center" wrapText="1"/>
    </xf>
    <xf numFmtId="0" fontId="110" fillId="26" borderId="252" xfId="0" applyFont="1" applyFill="1" applyBorder="1" applyAlignment="1" applyProtection="1">
      <alignment horizontal="center" vertical="center" wrapText="1"/>
    </xf>
    <xf numFmtId="0" fontId="110" fillId="26" borderId="253" xfId="0" applyFont="1" applyFill="1" applyBorder="1" applyAlignment="1" applyProtection="1">
      <alignment horizontal="center" vertical="center" wrapText="1"/>
    </xf>
    <xf numFmtId="4" fontId="103" fillId="0" borderId="261" xfId="0" applyNumberFormat="1" applyFont="1" applyFill="1" applyBorder="1" applyAlignment="1" applyProtection="1">
      <alignment horizontal="right" vertical="center"/>
    </xf>
    <xf numFmtId="0" fontId="0" fillId="0" borderId="203" xfId="0" applyFont="1" applyBorder="1"/>
    <xf numFmtId="0" fontId="110" fillId="26" borderId="259" xfId="0" applyFont="1" applyFill="1" applyBorder="1" applyAlignment="1" applyProtection="1">
      <alignment horizontal="center" vertical="center" wrapText="1"/>
    </xf>
    <xf numFmtId="0" fontId="110" fillId="26" borderId="260" xfId="0" applyFont="1" applyFill="1" applyBorder="1" applyAlignment="1" applyProtection="1">
      <alignment horizontal="center" vertical="center" wrapText="1"/>
    </xf>
    <xf numFmtId="0" fontId="224" fillId="0" borderId="0" xfId="0" applyFont="1" applyFill="1" applyBorder="1" applyAlignment="1" applyProtection="1">
      <alignment horizontal="left" vertical="center" indent="2"/>
    </xf>
    <xf numFmtId="0" fontId="197" fillId="30" borderId="0" xfId="0" applyFont="1" applyFill="1" applyBorder="1" applyAlignment="1" applyProtection="1">
      <alignment horizontal="left" vertical="center" indent="2"/>
    </xf>
    <xf numFmtId="0" fontId="11" fillId="30" borderId="0" xfId="0" applyFont="1" applyFill="1" applyBorder="1" applyAlignment="1" applyProtection="1">
      <alignment vertical="center"/>
    </xf>
    <xf numFmtId="0" fontId="58" fillId="66" borderId="4" xfId="0" applyFont="1" applyFill="1" applyBorder="1" applyAlignment="1" applyProtection="1">
      <alignment horizontal="center" vertical="center" wrapText="1"/>
    </xf>
    <xf numFmtId="0" fontId="6" fillId="0" borderId="6" xfId="0" applyNumberFormat="1" applyFont="1" applyFill="1" applyBorder="1" applyAlignment="1" applyProtection="1">
      <alignment horizontal="center" vertical="center" wrapText="1"/>
    </xf>
    <xf numFmtId="168" fontId="6" fillId="0" borderId="18" xfId="0" applyNumberFormat="1" applyFont="1" applyFill="1" applyBorder="1" applyAlignment="1" applyProtection="1">
      <alignment vertical="center" wrapText="1"/>
    </xf>
    <xf numFmtId="0" fontId="225" fillId="30" borderId="0" xfId="0" applyFont="1" applyFill="1"/>
    <xf numFmtId="0" fontId="11" fillId="30" borderId="0" xfId="0" applyFont="1" applyFill="1" applyBorder="1" applyAlignment="1" applyProtection="1">
      <alignment vertical="top"/>
    </xf>
    <xf numFmtId="0" fontId="11" fillId="30" borderId="0" xfId="0" applyFont="1" applyFill="1"/>
    <xf numFmtId="0" fontId="13" fillId="0" borderId="34" xfId="0" applyFont="1" applyFill="1" applyBorder="1" applyAlignment="1" applyProtection="1"/>
    <xf numFmtId="167" fontId="6" fillId="0" borderId="1" xfId="0" applyNumberFormat="1" applyFont="1" applyFill="1" applyBorder="1" applyAlignment="1" applyProtection="1">
      <alignment horizontal="right" vertical="center" wrapText="1"/>
    </xf>
    <xf numFmtId="166" fontId="6" fillId="0" borderId="1" xfId="0" applyNumberFormat="1" applyFont="1" applyFill="1" applyBorder="1" applyAlignment="1" applyProtection="1">
      <alignment horizontal="right" vertical="center" wrapText="1"/>
    </xf>
    <xf numFmtId="168" fontId="6" fillId="0" borderId="1" xfId="0" applyNumberFormat="1" applyFont="1" applyFill="1" applyBorder="1" applyAlignment="1" applyProtection="1">
      <alignment horizontal="right" vertical="center" wrapText="1"/>
    </xf>
    <xf numFmtId="168" fontId="12" fillId="0" borderId="1" xfId="0" applyNumberFormat="1" applyFont="1" applyFill="1" applyBorder="1" applyAlignment="1" applyProtection="1">
      <alignment horizontal="right" vertical="center" wrapText="1"/>
    </xf>
    <xf numFmtId="0" fontId="228" fillId="66" borderId="264" xfId="0" applyFont="1" applyFill="1" applyBorder="1" applyAlignment="1" applyProtection="1">
      <alignment horizontal="center"/>
    </xf>
    <xf numFmtId="0" fontId="228" fillId="66" borderId="265" xfId="0" applyFont="1" applyFill="1" applyBorder="1" applyAlignment="1" applyProtection="1">
      <alignment horizontal="center"/>
    </xf>
    <xf numFmtId="0" fontId="226" fillId="66" borderId="267" xfId="0" applyFont="1" applyFill="1" applyBorder="1" applyAlignment="1" applyProtection="1"/>
    <xf numFmtId="0" fontId="226" fillId="66" borderId="268" xfId="0" applyFont="1" applyFill="1" applyBorder="1" applyAlignment="1" applyProtection="1"/>
    <xf numFmtId="0" fontId="93" fillId="66" borderId="269" xfId="0" applyFont="1" applyFill="1" applyBorder="1" applyAlignment="1" applyProtection="1"/>
    <xf numFmtId="0" fontId="226" fillId="66" borderId="270" xfId="0" applyFont="1" applyFill="1" applyBorder="1" applyAlignment="1" applyProtection="1"/>
    <xf numFmtId="0" fontId="226" fillId="66" borderId="271" xfId="0" applyFont="1" applyFill="1" applyBorder="1" applyAlignment="1" applyProtection="1"/>
    <xf numFmtId="0" fontId="226" fillId="66" borderId="272" xfId="0" applyFont="1" applyFill="1" applyBorder="1" applyAlignment="1" applyProtection="1"/>
    <xf numFmtId="166" fontId="136" fillId="45" borderId="239" xfId="0" applyNumberFormat="1" applyFont="1" applyFill="1" applyBorder="1" applyAlignment="1">
      <alignment horizontal="right" vertical="center"/>
    </xf>
    <xf numFmtId="166" fontId="136" fillId="45" borderId="166" xfId="0" applyNumberFormat="1" applyFont="1" applyFill="1" applyBorder="1" applyAlignment="1">
      <alignment horizontal="right" vertical="center"/>
    </xf>
    <xf numFmtId="166" fontId="136" fillId="45" borderId="164" xfId="0" applyNumberFormat="1" applyFont="1" applyFill="1" applyBorder="1" applyAlignment="1">
      <alignment horizontal="center" vertical="center"/>
    </xf>
    <xf numFmtId="0" fontId="130" fillId="30" borderId="0" xfId="0" applyFont="1" applyFill="1" applyBorder="1" applyAlignment="1" applyProtection="1">
      <alignment horizontal="left" vertical="center" wrapText="1"/>
    </xf>
    <xf numFmtId="0" fontId="130" fillId="30" borderId="0" xfId="0" applyFont="1" applyFill="1" applyBorder="1" applyAlignment="1" applyProtection="1">
      <alignment vertical="center" wrapText="1"/>
    </xf>
    <xf numFmtId="0" fontId="91" fillId="66" borderId="279" xfId="0" applyFont="1" applyFill="1" applyBorder="1" applyAlignment="1" applyProtection="1">
      <alignment horizontal="center" vertical="center" wrapText="1"/>
    </xf>
    <xf numFmtId="3" fontId="6" fillId="0" borderId="6" xfId="0" applyNumberFormat="1" applyFont="1" applyFill="1" applyBorder="1" applyAlignment="1" applyProtection="1">
      <alignment horizontal="center" vertical="center" wrapText="1"/>
    </xf>
    <xf numFmtId="166" fontId="6" fillId="0" borderId="6" xfId="0" applyNumberFormat="1" applyFont="1" applyFill="1" applyBorder="1" applyAlignment="1" applyProtection="1">
      <alignment horizontal="center" vertical="center" wrapText="1"/>
    </xf>
    <xf numFmtId="0" fontId="6" fillId="0" borderId="1" xfId="0" applyFont="1" applyFill="1" applyBorder="1" applyAlignment="1" applyProtection="1">
      <alignment horizontal="center" vertical="center" wrapText="1"/>
    </xf>
    <xf numFmtId="0" fontId="11" fillId="30" borderId="0" xfId="0" applyFont="1" applyFill="1" applyBorder="1" applyAlignment="1" applyProtection="1">
      <alignment horizontal="left" vertical="top"/>
    </xf>
    <xf numFmtId="0" fontId="130" fillId="30" borderId="0" xfId="0" applyFont="1" applyFill="1" applyBorder="1" applyAlignment="1" applyProtection="1">
      <alignment vertical="top" wrapText="1"/>
    </xf>
    <xf numFmtId="0" fontId="6" fillId="30" borderId="0" xfId="0" applyFont="1" applyFill="1" applyBorder="1" applyAlignment="1" applyProtection="1">
      <alignment vertical="top"/>
    </xf>
    <xf numFmtId="0" fontId="11" fillId="30" borderId="0" xfId="0" applyFont="1" applyFill="1" applyBorder="1" applyAlignment="1" applyProtection="1">
      <alignment horizontal="center"/>
    </xf>
    <xf numFmtId="0" fontId="19" fillId="67" borderId="228" xfId="0" applyFont="1" applyFill="1" applyBorder="1" applyAlignment="1" applyProtection="1">
      <alignment horizontal="center" vertical="center" wrapText="1"/>
    </xf>
    <xf numFmtId="0" fontId="58" fillId="66" borderId="279" xfId="0" applyFont="1" applyFill="1" applyBorder="1" applyAlignment="1" applyProtection="1">
      <alignment horizontal="center" vertical="center" wrapText="1"/>
    </xf>
    <xf numFmtId="0" fontId="58" fillId="66" borderId="284" xfId="0" applyFont="1" applyFill="1" applyBorder="1" applyAlignment="1" applyProtection="1">
      <alignment horizontal="center" vertical="center" wrapText="1"/>
    </xf>
    <xf numFmtId="0" fontId="11" fillId="30" borderId="0" xfId="0" applyFont="1" applyFill="1" applyBorder="1" applyAlignment="1" applyProtection="1">
      <alignment vertical="top" wrapText="1"/>
    </xf>
    <xf numFmtId="0" fontId="10" fillId="30" borderId="0" xfId="0" applyFont="1" applyFill="1" applyBorder="1" applyAlignment="1" applyProtection="1">
      <alignment vertical="center"/>
    </xf>
    <xf numFmtId="49" fontId="6" fillId="0" borderId="6" xfId="0" applyNumberFormat="1" applyFont="1" applyFill="1" applyBorder="1" applyAlignment="1" applyProtection="1">
      <alignment horizontal="center" vertical="center" wrapText="1"/>
    </xf>
    <xf numFmtId="168" fontId="20" fillId="0" borderId="6" xfId="0" applyNumberFormat="1" applyFont="1" applyFill="1" applyBorder="1" applyAlignment="1" applyProtection="1">
      <alignment horizontal="right" vertical="center"/>
    </xf>
    <xf numFmtId="168" fontId="20" fillId="0" borderId="1" xfId="0" applyNumberFormat="1" applyFont="1" applyFill="1" applyBorder="1" applyAlignment="1" applyProtection="1">
      <alignment horizontal="right" vertical="center"/>
    </xf>
    <xf numFmtId="168" fontId="20" fillId="0" borderId="135" xfId="0" applyNumberFormat="1" applyFont="1" applyFill="1" applyBorder="1" applyAlignment="1" applyProtection="1">
      <alignment horizontal="right" vertical="center"/>
    </xf>
    <xf numFmtId="0" fontId="134" fillId="63" borderId="0" xfId="0" applyFont="1" applyFill="1" applyBorder="1"/>
    <xf numFmtId="0" fontId="11" fillId="30" borderId="0" xfId="0" applyFont="1" applyFill="1" applyBorder="1"/>
    <xf numFmtId="0" fontId="230" fillId="30" borderId="0" xfId="0" applyFont="1" applyFill="1" applyBorder="1" applyAlignment="1"/>
    <xf numFmtId="166" fontId="6" fillId="0" borderId="62" xfId="0" applyNumberFormat="1" applyFont="1" applyFill="1" applyBorder="1"/>
    <xf numFmtId="0" fontId="82" fillId="12" borderId="62" xfId="0" applyFont="1" applyFill="1" applyBorder="1" applyAlignment="1">
      <alignment horizontal="center" vertical="center"/>
    </xf>
    <xf numFmtId="0" fontId="149" fillId="30" borderId="0" xfId="0" applyFont="1" applyFill="1" applyBorder="1"/>
    <xf numFmtId="0" fontId="6" fillId="12" borderId="143" xfId="0" applyFont="1" applyFill="1" applyBorder="1" applyAlignment="1">
      <alignment horizontal="left" vertical="center" wrapText="1"/>
    </xf>
    <xf numFmtId="0" fontId="6" fillId="12" borderId="62" xfId="0" applyFont="1" applyFill="1" applyBorder="1" applyAlignment="1">
      <alignment horizontal="left" vertical="center" wrapText="1"/>
    </xf>
    <xf numFmtId="0" fontId="6" fillId="12" borderId="144" xfId="0" applyFont="1" applyFill="1" applyBorder="1" applyAlignment="1">
      <alignment horizontal="center" vertical="center" wrapText="1"/>
    </xf>
    <xf numFmtId="9" fontId="82" fillId="12" borderId="142" xfId="0" applyNumberFormat="1" applyFont="1" applyFill="1" applyBorder="1"/>
    <xf numFmtId="9" fontId="82" fillId="12" borderId="144" xfId="0" applyNumberFormat="1" applyFont="1" applyFill="1" applyBorder="1"/>
    <xf numFmtId="9" fontId="82" fillId="12" borderId="143" xfId="0" applyNumberFormat="1" applyFont="1" applyFill="1" applyBorder="1"/>
    <xf numFmtId="0" fontId="136" fillId="0" borderId="62" xfId="0" applyFont="1" applyFill="1" applyBorder="1" applyAlignment="1">
      <alignment horizontal="right" vertical="center"/>
    </xf>
    <xf numFmtId="3" fontId="136" fillId="0" borderId="62" xfId="0" applyNumberFormat="1" applyFont="1" applyFill="1" applyBorder="1" applyAlignment="1">
      <alignment horizontal="right" vertical="center"/>
    </xf>
    <xf numFmtId="0" fontId="59" fillId="0" borderId="14" xfId="0" applyFont="1" applyFill="1" applyBorder="1" applyAlignment="1">
      <alignment horizontal="left"/>
    </xf>
    <xf numFmtId="0" fontId="59" fillId="0" borderId="137" xfId="0" applyFont="1" applyFill="1" applyBorder="1" applyAlignment="1">
      <alignment horizontal="left"/>
    </xf>
    <xf numFmtId="0" fontId="59" fillId="0" borderId="17" xfId="0" applyFont="1" applyFill="1" applyBorder="1" applyAlignment="1">
      <alignment horizontal="left"/>
    </xf>
    <xf numFmtId="166" fontId="6" fillId="0" borderId="1" xfId="0" applyNumberFormat="1" applyFont="1" applyFill="1" applyBorder="1" applyAlignment="1">
      <alignment horizontal="center"/>
    </xf>
    <xf numFmtId="0" fontId="140" fillId="12" borderId="1" xfId="0" applyFont="1" applyFill="1" applyBorder="1" applyAlignment="1">
      <alignment horizontal="center" vertical="center" wrapText="1"/>
    </xf>
    <xf numFmtId="0" fontId="11" fillId="30" borderId="0" xfId="0" applyFont="1" applyFill="1" applyBorder="1" applyAlignment="1">
      <alignment horizontal="right"/>
    </xf>
    <xf numFmtId="166" fontId="6" fillId="0" borderId="14" xfId="0" applyNumberFormat="1" applyFont="1" applyFill="1" applyBorder="1" applyAlignment="1">
      <alignment vertical="center"/>
    </xf>
    <xf numFmtId="0" fontId="6" fillId="0" borderId="15" xfId="0" applyFont="1" applyFill="1" applyBorder="1" applyAlignment="1">
      <alignment vertical="center"/>
    </xf>
    <xf numFmtId="0" fontId="149" fillId="30" borderId="0" xfId="0" applyFont="1" applyFill="1" applyBorder="1" applyAlignment="1" applyProtection="1">
      <alignment horizontal="left"/>
    </xf>
    <xf numFmtId="0" fontId="136" fillId="0" borderId="62" xfId="0" applyFont="1" applyFill="1" applyBorder="1" applyAlignment="1">
      <alignment vertical="center"/>
    </xf>
    <xf numFmtId="165" fontId="6" fillId="0" borderId="62" xfId="12" applyNumberFormat="1" applyFont="1" applyFill="1" applyBorder="1"/>
    <xf numFmtId="165" fontId="6" fillId="0" borderId="62" xfId="12" applyNumberFormat="1" applyFont="1" applyFill="1" applyBorder="1" applyAlignment="1">
      <alignment horizontal="right"/>
    </xf>
    <xf numFmtId="0" fontId="82" fillId="12" borderId="143" xfId="0" applyFont="1" applyFill="1" applyBorder="1" applyAlignment="1">
      <alignment horizontal="center" vertical="center"/>
    </xf>
    <xf numFmtId="165" fontId="6" fillId="0" borderId="62" xfId="12" applyNumberFormat="1" applyFont="1" applyFill="1" applyBorder="1" applyAlignment="1">
      <alignment horizontal="right" vertical="center"/>
    </xf>
    <xf numFmtId="0" fontId="140" fillId="12" borderId="39" xfId="0" applyFont="1" applyFill="1" applyBorder="1" applyAlignment="1">
      <alignment vertical="top" wrapText="1"/>
    </xf>
    <xf numFmtId="0" fontId="6" fillId="12" borderId="142" xfId="0" applyFont="1" applyFill="1" applyBorder="1" applyAlignment="1">
      <alignment horizontal="left" vertical="center" wrapText="1"/>
    </xf>
    <xf numFmtId="0" fontId="6" fillId="12" borderId="144" xfId="0" applyFont="1" applyFill="1" applyBorder="1" applyAlignment="1">
      <alignment horizontal="left" vertical="center" wrapText="1"/>
    </xf>
    <xf numFmtId="1" fontId="13" fillId="0" borderId="5" xfId="0" applyNumberFormat="1" applyFont="1" applyFill="1" applyBorder="1" applyAlignment="1" applyProtection="1">
      <alignment horizontal="center" vertical="center"/>
    </xf>
    <xf numFmtId="0" fontId="108" fillId="30" borderId="0" xfId="0" applyFont="1" applyFill="1" applyBorder="1" applyProtection="1"/>
    <xf numFmtId="0" fontId="82" fillId="30" borderId="0" xfId="0" applyFont="1" applyFill="1" applyBorder="1" applyAlignment="1" applyProtection="1">
      <alignment vertical="top"/>
    </xf>
    <xf numFmtId="1" fontId="13" fillId="15" borderId="5" xfId="0" applyNumberFormat="1" applyFont="1" applyFill="1" applyBorder="1" applyAlignment="1" applyProtection="1">
      <alignment horizontal="center" vertical="center"/>
    </xf>
    <xf numFmtId="168" fontId="20" fillId="51" borderId="1" xfId="0" applyNumberFormat="1" applyFont="1" applyFill="1" applyBorder="1" applyAlignment="1" applyProtection="1">
      <alignment horizontal="center" vertical="center"/>
    </xf>
    <xf numFmtId="4" fontId="20" fillId="51" borderId="14" xfId="0" applyNumberFormat="1" applyFont="1" applyFill="1" applyBorder="1" applyAlignment="1" applyProtection="1">
      <alignment horizontal="center" vertical="center"/>
    </xf>
    <xf numFmtId="49" fontId="6" fillId="51" borderId="6" xfId="0" applyNumberFormat="1" applyFont="1" applyFill="1" applyBorder="1" applyAlignment="1" applyProtection="1">
      <alignment horizontal="center" vertical="center"/>
    </xf>
    <xf numFmtId="4" fontId="6" fillId="51" borderId="6" xfId="0" applyNumberFormat="1" applyFont="1" applyFill="1" applyBorder="1" applyAlignment="1" applyProtection="1">
      <alignment horizontal="center" vertical="center"/>
    </xf>
    <xf numFmtId="0" fontId="0" fillId="0" borderId="117" xfId="0" applyFont="1" applyFill="1" applyBorder="1" applyAlignment="1">
      <alignment horizontal="left" vertical="top" wrapText="1"/>
    </xf>
    <xf numFmtId="0" fontId="103" fillId="0" borderId="117" xfId="0" applyFont="1" applyFill="1" applyBorder="1" applyAlignment="1">
      <alignment horizontal="left" vertical="top" wrapText="1"/>
    </xf>
    <xf numFmtId="0" fontId="110" fillId="0" borderId="289" xfId="0" applyFont="1" applyFill="1" applyBorder="1" applyAlignment="1">
      <alignment horizontal="left" vertical="top" wrapText="1"/>
    </xf>
    <xf numFmtId="0" fontId="75" fillId="0" borderId="289" xfId="0" applyFont="1" applyBorder="1"/>
    <xf numFmtId="4" fontId="200" fillId="0" borderId="211" xfId="0" applyNumberFormat="1" applyFont="1" applyFill="1" applyBorder="1" applyAlignment="1">
      <alignment horizontal="right" vertical="center"/>
    </xf>
    <xf numFmtId="4" fontId="231" fillId="0" borderId="289" xfId="0" applyNumberFormat="1" applyFont="1" applyFill="1" applyBorder="1" applyAlignment="1">
      <alignment horizontal="right" vertical="center"/>
    </xf>
    <xf numFmtId="0" fontId="91" fillId="43" borderId="294" xfId="0" applyFont="1" applyFill="1" applyBorder="1" applyAlignment="1">
      <alignment horizontal="left" vertical="center" wrapText="1"/>
    </xf>
    <xf numFmtId="0" fontId="136" fillId="42" borderId="302" xfId="0" applyFont="1" applyFill="1" applyBorder="1" applyAlignment="1">
      <alignment horizontal="center" vertical="center"/>
    </xf>
    <xf numFmtId="167" fontId="82" fillId="68" borderId="237" xfId="0" applyNumberFormat="1" applyFont="1" applyFill="1" applyBorder="1" applyAlignment="1">
      <alignment horizontal="center" vertical="center" wrapText="1"/>
    </xf>
    <xf numFmtId="10" fontId="82" fillId="45" borderId="165" xfId="0" applyNumberFormat="1" applyFont="1" applyFill="1" applyBorder="1" applyAlignment="1">
      <alignment horizontal="center" vertical="center"/>
    </xf>
    <xf numFmtId="0" fontId="162" fillId="44" borderId="308" xfId="0" applyFont="1" applyFill="1" applyBorder="1" applyAlignment="1">
      <alignment horizontal="center" vertical="center" wrapText="1"/>
    </xf>
    <xf numFmtId="0" fontId="162" fillId="44" borderId="176" xfId="0" applyFont="1" applyFill="1" applyBorder="1" applyAlignment="1">
      <alignment horizontal="center" vertical="center" wrapText="1"/>
    </xf>
    <xf numFmtId="4" fontId="232" fillId="48" borderId="190" xfId="0" applyNumberFormat="1" applyFont="1" applyFill="1" applyBorder="1" applyAlignment="1">
      <alignment horizontal="right" vertical="center" wrapText="1"/>
    </xf>
    <xf numFmtId="166" fontId="6" fillId="51" borderId="6" xfId="0" applyNumberFormat="1" applyFont="1" applyFill="1" applyBorder="1" applyAlignment="1" applyProtection="1">
      <alignment horizontal="right" vertical="center" wrapText="1"/>
    </xf>
    <xf numFmtId="0" fontId="6" fillId="51" borderId="6" xfId="0" applyNumberFormat="1" applyFont="1" applyFill="1" applyBorder="1" applyAlignment="1" applyProtection="1">
      <alignment horizontal="center" vertical="center" wrapText="1"/>
    </xf>
    <xf numFmtId="0" fontId="11" fillId="30" borderId="0" xfId="0" applyFont="1" applyFill="1" applyBorder="1" applyAlignment="1" applyProtection="1">
      <alignment horizontal="left" vertical="top" indent="1"/>
    </xf>
    <xf numFmtId="4" fontId="6" fillId="69" borderId="6" xfId="0" applyNumberFormat="1" applyFont="1" applyFill="1" applyBorder="1" applyAlignment="1" applyProtection="1">
      <alignment horizontal="right" vertical="center"/>
    </xf>
    <xf numFmtId="4" fontId="91" fillId="29" borderId="135" xfId="0" applyNumberFormat="1" applyFont="1" applyFill="1" applyBorder="1" applyAlignment="1" applyProtection="1">
      <alignment horizontal="right" vertical="center"/>
    </xf>
    <xf numFmtId="4" fontId="6" fillId="69" borderId="135" xfId="0" applyNumberFormat="1" applyFont="1" applyFill="1" applyBorder="1" applyAlignment="1" applyProtection="1">
      <alignment horizontal="right" vertical="center"/>
    </xf>
    <xf numFmtId="4" fontId="6" fillId="69" borderId="163" xfId="0" applyNumberFormat="1" applyFont="1" applyFill="1" applyBorder="1" applyAlignment="1" applyProtection="1">
      <alignment horizontal="right" vertical="center"/>
    </xf>
    <xf numFmtId="4" fontId="6" fillId="69" borderId="18" xfId="0" applyNumberFormat="1" applyFont="1" applyFill="1" applyBorder="1" applyAlignment="1" applyProtection="1">
      <alignment horizontal="right" vertical="center"/>
    </xf>
    <xf numFmtId="4" fontId="6" fillId="6" borderId="310" xfId="0" applyNumberFormat="1" applyFont="1" applyFill="1" applyBorder="1" applyAlignment="1" applyProtection="1">
      <alignment horizontal="right" vertical="center"/>
    </xf>
    <xf numFmtId="4" fontId="91" fillId="29" borderId="310" xfId="0" applyNumberFormat="1" applyFont="1" applyFill="1" applyBorder="1" applyAlignment="1" applyProtection="1">
      <alignment horizontal="right" vertical="center"/>
    </xf>
    <xf numFmtId="4" fontId="91" fillId="29" borderId="6" xfId="0" applyNumberFormat="1" applyFont="1" applyFill="1" applyBorder="1" applyAlignment="1" applyProtection="1">
      <alignment horizontal="right" vertical="center"/>
    </xf>
    <xf numFmtId="4" fontId="91" fillId="29" borderId="104" xfId="0" applyNumberFormat="1" applyFont="1" applyFill="1" applyBorder="1" applyAlignment="1" applyProtection="1">
      <alignment horizontal="right"/>
    </xf>
    <xf numFmtId="0" fontId="6" fillId="16" borderId="6" xfId="0" applyFont="1" applyFill="1" applyBorder="1" applyAlignment="1" applyProtection="1">
      <alignment horizontal="left" vertical="center" wrapText="1"/>
    </xf>
    <xf numFmtId="49" fontId="6" fillId="0" borderId="135" xfId="0" applyNumberFormat="1" applyFont="1" applyFill="1" applyBorder="1" applyAlignment="1" applyProtection="1">
      <alignment horizontal="center" vertical="center" wrapText="1"/>
    </xf>
    <xf numFmtId="0" fontId="162" fillId="44" borderId="31" xfId="0" applyFont="1" applyFill="1" applyBorder="1" applyAlignment="1">
      <alignment horizontal="center" vertical="center" wrapText="1"/>
    </xf>
    <xf numFmtId="0" fontId="162" fillId="44" borderId="256" xfId="0" applyFont="1" applyFill="1" applyBorder="1" applyAlignment="1">
      <alignment horizontal="center" vertical="center" wrapText="1"/>
    </xf>
    <xf numFmtId="4" fontId="12" fillId="30" borderId="18" xfId="0" applyNumberFormat="1" applyFont="1" applyFill="1" applyBorder="1" applyAlignment="1" applyProtection="1">
      <alignment horizontal="right" vertical="center"/>
    </xf>
    <xf numFmtId="14" fontId="11" fillId="0" borderId="262" xfId="0" applyNumberFormat="1" applyFont="1" applyFill="1" applyBorder="1" applyAlignment="1">
      <alignment horizontal="center" vertical="center"/>
    </xf>
    <xf numFmtId="14" fontId="234" fillId="0" borderId="196" xfId="0" applyNumberFormat="1" applyFont="1" applyFill="1" applyBorder="1" applyAlignment="1" applyProtection="1">
      <alignment horizontal="center" vertical="center"/>
    </xf>
    <xf numFmtId="14" fontId="234" fillId="18" borderId="196" xfId="0" applyNumberFormat="1" applyFont="1" applyFill="1" applyBorder="1" applyAlignment="1" applyProtection="1">
      <alignment horizontal="center" vertical="center"/>
    </xf>
    <xf numFmtId="14" fontId="234" fillId="4" borderId="262" xfId="0" applyNumberFormat="1" applyFont="1" applyFill="1" applyBorder="1" applyAlignment="1">
      <alignment horizontal="center" vertical="center"/>
    </xf>
    <xf numFmtId="0" fontId="91" fillId="30" borderId="0" xfId="0" applyFont="1" applyFill="1" applyAlignment="1">
      <alignment horizontal="center" vertical="center" wrapText="1"/>
    </xf>
    <xf numFmtId="0" fontId="154" fillId="30" borderId="0" xfId="0" applyFont="1" applyFill="1"/>
    <xf numFmtId="0" fontId="8" fillId="29" borderId="275" xfId="0" applyFont="1" applyFill="1" applyBorder="1" applyAlignment="1" applyProtection="1">
      <alignment horizontal="center" vertical="center" wrapText="1"/>
    </xf>
    <xf numFmtId="0" fontId="154" fillId="0" borderId="313" xfId="0" applyFont="1" applyFill="1" applyBorder="1" applyAlignment="1" applyProtection="1">
      <alignment horizontal="center" vertical="center"/>
    </xf>
    <xf numFmtId="0" fontId="154" fillId="0" borderId="315" xfId="0" applyFont="1" applyFill="1" applyBorder="1" applyAlignment="1" applyProtection="1">
      <alignment horizontal="center" vertical="center"/>
    </xf>
    <xf numFmtId="14" fontId="234" fillId="18" borderId="316" xfId="0" applyNumberFormat="1" applyFont="1" applyFill="1" applyBorder="1" applyAlignment="1" applyProtection="1">
      <alignment horizontal="center" vertical="center"/>
    </xf>
    <xf numFmtId="4" fontId="8" fillId="29" borderId="122" xfId="0" applyNumberFormat="1" applyFont="1" applyFill="1" applyBorder="1" applyAlignment="1" applyProtection="1">
      <alignment horizontal="center" vertical="center" wrapText="1"/>
    </xf>
    <xf numFmtId="4" fontId="8" fillId="29" borderId="123" xfId="0" applyNumberFormat="1" applyFont="1" applyFill="1" applyBorder="1" applyAlignment="1" applyProtection="1">
      <alignment horizontal="center" vertical="center" wrapText="1"/>
    </xf>
    <xf numFmtId="4" fontId="8" fillId="29" borderId="28" xfId="0" applyNumberFormat="1" applyFont="1" applyFill="1" applyBorder="1" applyAlignment="1" applyProtection="1">
      <alignment horizontal="center" vertical="center" wrapText="1"/>
    </xf>
    <xf numFmtId="0" fontId="212" fillId="30" borderId="0" xfId="0" applyFont="1" applyFill="1" applyBorder="1" applyAlignment="1" applyProtection="1">
      <alignment vertical="center"/>
    </xf>
    <xf numFmtId="0" fontId="32" fillId="65" borderId="12" xfId="0" applyFont="1" applyFill="1" applyBorder="1" applyProtection="1"/>
    <xf numFmtId="0" fontId="32" fillId="65" borderId="11" xfId="0" applyFont="1" applyFill="1" applyBorder="1" applyProtection="1"/>
    <xf numFmtId="0" fontId="19" fillId="65" borderId="0" xfId="0" applyFont="1" applyFill="1" applyBorder="1" applyAlignment="1" applyProtection="1">
      <alignment horizontal="right" vertical="center"/>
    </xf>
    <xf numFmtId="168" fontId="51" fillId="70" borderId="8" xfId="0" applyNumberFormat="1" applyFont="1" applyFill="1" applyBorder="1" applyAlignment="1" applyProtection="1">
      <alignment horizontal="left" vertical="center"/>
    </xf>
    <xf numFmtId="0" fontId="53" fillId="65" borderId="0" xfId="0" applyFont="1" applyFill="1" applyBorder="1" applyAlignment="1" applyProtection="1">
      <alignment horizontal="left" vertical="center" wrapText="1"/>
    </xf>
    <xf numFmtId="4" fontId="28" fillId="65" borderId="0" xfId="0" applyNumberFormat="1" applyFont="1" applyFill="1" applyBorder="1" applyAlignment="1" applyProtection="1"/>
    <xf numFmtId="0" fontId="31" fillId="65" borderId="13" xfId="0" applyFont="1" applyFill="1" applyBorder="1" applyAlignment="1" applyProtection="1">
      <alignment horizontal="left" vertical="center"/>
    </xf>
    <xf numFmtId="0" fontId="31" fillId="65" borderId="9" xfId="0" applyFont="1" applyFill="1" applyBorder="1" applyAlignment="1" applyProtection="1">
      <alignment horizontal="left" vertical="center"/>
    </xf>
    <xf numFmtId="4" fontId="31" fillId="65" borderId="9" xfId="0" applyNumberFormat="1" applyFont="1" applyFill="1" applyBorder="1" applyAlignment="1" applyProtection="1">
      <alignment horizontal="left" vertical="center"/>
    </xf>
    <xf numFmtId="0" fontId="51" fillId="65" borderId="9" xfId="0" applyFont="1" applyFill="1" applyBorder="1" applyAlignment="1" applyProtection="1">
      <alignment horizontal="left" vertical="center"/>
    </xf>
    <xf numFmtId="0" fontId="51" fillId="65" borderId="10" xfId="0" applyFont="1" applyFill="1" applyBorder="1" applyAlignment="1" applyProtection="1">
      <alignment horizontal="left" vertical="center"/>
    </xf>
    <xf numFmtId="0" fontId="32" fillId="29" borderId="12" xfId="0" applyFont="1" applyFill="1" applyBorder="1" applyProtection="1"/>
    <xf numFmtId="0" fontId="32" fillId="29" borderId="11" xfId="0" applyFont="1" applyFill="1" applyBorder="1" applyProtection="1"/>
    <xf numFmtId="0" fontId="51" fillId="29" borderId="11" xfId="0" applyFont="1" applyFill="1" applyBorder="1" applyProtection="1"/>
    <xf numFmtId="0" fontId="51" fillId="29" borderId="134" xfId="0" applyFont="1" applyFill="1" applyBorder="1" applyProtection="1"/>
    <xf numFmtId="0" fontId="53" fillId="29" borderId="7" xfId="0" applyFont="1" applyFill="1" applyBorder="1" applyAlignment="1" applyProtection="1">
      <alignment vertical="center" wrapText="1"/>
    </xf>
    <xf numFmtId="0" fontId="57" fillId="29" borderId="0" xfId="0" applyFont="1" applyFill="1" applyBorder="1" applyAlignment="1" applyProtection="1">
      <alignment horizontal="center" vertical="center" wrapText="1"/>
    </xf>
    <xf numFmtId="0" fontId="19" fillId="29" borderId="0" xfId="0" applyFont="1" applyFill="1" applyBorder="1" applyAlignment="1" applyProtection="1">
      <alignment horizontal="right" vertical="center"/>
    </xf>
    <xf numFmtId="168" fontId="51" fillId="71" borderId="8" xfId="0" applyNumberFormat="1" applyFont="1" applyFill="1" applyBorder="1" applyAlignment="1" applyProtection="1">
      <alignment horizontal="left" vertical="center"/>
    </xf>
    <xf numFmtId="4" fontId="48" fillId="29" borderId="0" xfId="0" applyNumberFormat="1" applyFont="1" applyFill="1" applyBorder="1" applyAlignment="1" applyProtection="1"/>
    <xf numFmtId="168" fontId="52" fillId="29" borderId="0" xfId="0" applyNumberFormat="1" applyFont="1" applyFill="1" applyBorder="1" applyAlignment="1" applyProtection="1">
      <alignment horizontal="right"/>
    </xf>
    <xf numFmtId="168" fontId="52" fillId="29" borderId="8" xfId="0" applyNumberFormat="1" applyFont="1" applyFill="1" applyBorder="1" applyAlignment="1" applyProtection="1"/>
    <xf numFmtId="0" fontId="57" fillId="29" borderId="0" xfId="0" applyFont="1" applyFill="1" applyBorder="1" applyAlignment="1" applyProtection="1">
      <alignment horizontal="left" vertical="center" wrapText="1"/>
    </xf>
    <xf numFmtId="0" fontId="53" fillId="29" borderId="0" xfId="0" applyFont="1" applyFill="1" applyBorder="1" applyAlignment="1" applyProtection="1">
      <alignment horizontal="left" vertical="center" wrapText="1"/>
    </xf>
    <xf numFmtId="4" fontId="28" fillId="29" borderId="0" xfId="0" applyNumberFormat="1" applyFont="1" applyFill="1" applyBorder="1" applyAlignment="1" applyProtection="1"/>
    <xf numFmtId="0" fontId="67" fillId="29" borderId="0" xfId="0" applyFont="1" applyFill="1" applyBorder="1" applyAlignment="1" applyProtection="1">
      <alignment horizontal="right" vertical="center"/>
    </xf>
    <xf numFmtId="168" fontId="66" fillId="29" borderId="8" xfId="0" applyNumberFormat="1" applyFont="1" applyFill="1" applyBorder="1" applyAlignment="1" applyProtection="1"/>
    <xf numFmtId="0" fontId="53" fillId="29" borderId="16" xfId="0" applyFont="1" applyFill="1" applyBorder="1" applyAlignment="1" applyProtection="1">
      <alignment horizontal="left" vertical="center" wrapText="1"/>
    </xf>
    <xf numFmtId="0" fontId="31" fillId="29" borderId="13" xfId="0" applyFont="1" applyFill="1" applyBorder="1" applyAlignment="1" applyProtection="1">
      <alignment horizontal="left" vertical="center"/>
    </xf>
    <xf numFmtId="0" fontId="31" fillId="29" borderId="9" xfId="0" applyFont="1" applyFill="1" applyBorder="1" applyAlignment="1" applyProtection="1">
      <alignment horizontal="left" vertical="center"/>
    </xf>
    <xf numFmtId="4" fontId="31" fillId="29" borderId="9" xfId="0" applyNumberFormat="1" applyFont="1" applyFill="1" applyBorder="1" applyAlignment="1" applyProtection="1">
      <alignment horizontal="left" vertical="center"/>
    </xf>
    <xf numFmtId="0" fontId="51" fillId="29" borderId="9" xfId="0" applyFont="1" applyFill="1" applyBorder="1" applyAlignment="1" applyProtection="1">
      <alignment horizontal="left" vertical="center"/>
    </xf>
    <xf numFmtId="0" fontId="51" fillId="29" borderId="10" xfId="0" applyFont="1" applyFill="1" applyBorder="1" applyAlignment="1" applyProtection="1">
      <alignment horizontal="left" vertical="center"/>
    </xf>
    <xf numFmtId="0" fontId="32" fillId="65" borderId="11" xfId="0" applyFont="1" applyFill="1" applyBorder="1" applyAlignment="1" applyProtection="1">
      <alignment horizontal="left"/>
    </xf>
    <xf numFmtId="4" fontId="32" fillId="65" borderId="11" xfId="0" applyNumberFormat="1" applyFont="1" applyFill="1" applyBorder="1" applyProtection="1"/>
    <xf numFmtId="0" fontId="32" fillId="65" borderId="134" xfId="0" applyFont="1" applyFill="1" applyBorder="1" applyProtection="1"/>
    <xf numFmtId="0" fontId="41" fillId="65" borderId="7" xfId="0" applyFont="1" applyFill="1" applyBorder="1" applyAlignment="1" applyProtection="1">
      <alignment vertical="center" wrapText="1"/>
    </xf>
    <xf numFmtId="0" fontId="57" fillId="65" borderId="0" xfId="0" applyFont="1" applyFill="1" applyBorder="1" applyAlignment="1" applyProtection="1">
      <alignment horizontal="left" wrapText="1"/>
    </xf>
    <xf numFmtId="0" fontId="57" fillId="65" borderId="7" xfId="0" applyFont="1" applyFill="1" applyBorder="1" applyAlignment="1" applyProtection="1">
      <alignment wrapText="1"/>
    </xf>
    <xf numFmtId="168" fontId="52" fillId="65" borderId="8" xfId="0" applyNumberFormat="1" applyFont="1" applyFill="1" applyBorder="1" applyAlignment="1" applyProtection="1">
      <alignment horizontal="left"/>
    </xf>
    <xf numFmtId="0" fontId="19" fillId="65" borderId="7" xfId="0" applyFont="1" applyFill="1" applyBorder="1" applyAlignment="1" applyProtection="1">
      <alignment horizontal="center" wrapText="1"/>
    </xf>
    <xf numFmtId="0" fontId="53" fillId="65" borderId="7" xfId="0" applyFont="1" applyFill="1" applyBorder="1" applyAlignment="1" applyProtection="1">
      <alignment horizontal="center" vertical="center" wrapText="1"/>
    </xf>
    <xf numFmtId="0" fontId="51" fillId="65" borderId="0" xfId="0" applyFont="1" applyFill="1" applyBorder="1" applyAlignment="1" applyProtection="1">
      <alignment horizontal="right" vertical="center"/>
    </xf>
    <xf numFmtId="0" fontId="41" fillId="65" borderId="0" xfId="0" applyFont="1" applyFill="1" applyBorder="1" applyAlignment="1" applyProtection="1">
      <alignment horizontal="left" vertical="center" wrapText="1"/>
    </xf>
    <xf numFmtId="0" fontId="32" fillId="65" borderId="11" xfId="0" applyFont="1" applyFill="1" applyBorder="1" applyAlignment="1" applyProtection="1">
      <alignment horizontal="right"/>
    </xf>
    <xf numFmtId="0" fontId="168" fillId="30" borderId="0" xfId="0" applyFont="1" applyFill="1" applyBorder="1" applyProtection="1"/>
    <xf numFmtId="0" fontId="196" fillId="30" borderId="0" xfId="0" applyFont="1" applyFill="1" applyBorder="1" applyProtection="1"/>
    <xf numFmtId="0" fontId="196" fillId="30" borderId="0" xfId="0" applyFont="1" applyFill="1" applyBorder="1" applyAlignment="1" applyProtection="1">
      <alignment horizontal="left" vertical="center"/>
    </xf>
    <xf numFmtId="4" fontId="240" fillId="30" borderId="0" xfId="0" applyNumberFormat="1" applyFont="1" applyFill="1" applyBorder="1" applyAlignment="1" applyProtection="1">
      <alignment horizontal="right" vertical="center" wrapText="1"/>
    </xf>
    <xf numFmtId="168" fontId="240" fillId="30" borderId="0" xfId="0" applyNumberFormat="1" applyFont="1" applyFill="1" applyBorder="1" applyAlignment="1" applyProtection="1">
      <alignment vertical="center" wrapText="1"/>
    </xf>
    <xf numFmtId="4" fontId="241" fillId="30" borderId="0" xfId="0" applyNumberFormat="1" applyFont="1" applyFill="1" applyBorder="1" applyAlignment="1" applyProtection="1">
      <alignment horizontal="right" vertical="center" wrapText="1"/>
    </xf>
    <xf numFmtId="0" fontId="241" fillId="30" borderId="0" xfId="0" applyFont="1" applyFill="1" applyBorder="1" applyAlignment="1" applyProtection="1">
      <alignment vertical="center" wrapText="1"/>
    </xf>
    <xf numFmtId="0" fontId="240" fillId="30" borderId="0" xfId="0" applyFont="1" applyFill="1" applyBorder="1" applyAlignment="1" applyProtection="1">
      <alignment vertical="center" wrapText="1"/>
    </xf>
    <xf numFmtId="4" fontId="240" fillId="30" borderId="0" xfId="0" applyNumberFormat="1" applyFont="1" applyFill="1" applyBorder="1" applyAlignment="1" applyProtection="1">
      <alignment vertical="center" wrapText="1"/>
    </xf>
    <xf numFmtId="168" fontId="240" fillId="30" borderId="0" xfId="0" applyNumberFormat="1" applyFont="1" applyFill="1" applyBorder="1" applyAlignment="1" applyProtection="1">
      <alignment horizontal="left" vertical="center" wrapText="1"/>
    </xf>
    <xf numFmtId="4" fontId="241" fillId="30" borderId="0" xfId="0" applyNumberFormat="1" applyFont="1" applyFill="1" applyBorder="1" applyAlignment="1" applyProtection="1">
      <alignment vertical="center" wrapText="1"/>
    </xf>
    <xf numFmtId="168" fontId="241" fillId="30" borderId="0" xfId="0" applyNumberFormat="1" applyFont="1" applyFill="1" applyBorder="1" applyAlignment="1" applyProtection="1">
      <alignment horizontal="center" vertical="center" wrapText="1"/>
    </xf>
    <xf numFmtId="168" fontId="241" fillId="30" borderId="0" xfId="0" applyNumberFormat="1" applyFont="1" applyFill="1" applyBorder="1" applyAlignment="1" applyProtection="1">
      <alignment horizontal="left" vertical="center" wrapText="1"/>
    </xf>
    <xf numFmtId="0" fontId="242" fillId="0" borderId="0" xfId="0" applyFont="1"/>
    <xf numFmtId="0" fontId="242" fillId="0" borderId="0" xfId="0" applyFont="1" applyFill="1" applyBorder="1" applyAlignment="1">
      <alignment horizontal="left" vertical="center"/>
    </xf>
    <xf numFmtId="0" fontId="242" fillId="0" borderId="0" xfId="7" applyFont="1"/>
    <xf numFmtId="9" fontId="242" fillId="0" borderId="0" xfId="0" applyNumberFormat="1" applyFont="1"/>
    <xf numFmtId="0" fontId="242" fillId="0" borderId="0" xfId="12" applyFont="1"/>
    <xf numFmtId="0" fontId="242" fillId="0" borderId="0" xfId="0" applyFont="1" applyFill="1"/>
    <xf numFmtId="0" fontId="243" fillId="0" borderId="0" xfId="0" applyFont="1"/>
    <xf numFmtId="0" fontId="242" fillId="0" borderId="0" xfId="7" applyFont="1" applyFill="1"/>
    <xf numFmtId="0" fontId="242" fillId="19" borderId="0" xfId="0" applyFont="1" applyFill="1"/>
    <xf numFmtId="0" fontId="242" fillId="19" borderId="0" xfId="7" applyFont="1" applyFill="1"/>
    <xf numFmtId="1" fontId="13" fillId="16" borderId="2" xfId="0" applyNumberFormat="1" applyFont="1" applyFill="1" applyBorder="1" applyAlignment="1" applyProtection="1">
      <alignment horizontal="center" vertical="center"/>
    </xf>
    <xf numFmtId="0" fontId="0" fillId="0" borderId="150" xfId="0" applyFont="1" applyFill="1" applyBorder="1"/>
    <xf numFmtId="4" fontId="0" fillId="0" borderId="203" xfId="0" applyNumberFormat="1" applyFont="1" applyFill="1" applyBorder="1" applyAlignment="1">
      <alignment horizontal="right"/>
    </xf>
    <xf numFmtId="0" fontId="0" fillId="0" borderId="251" xfId="0" applyFont="1" applyFill="1" applyBorder="1"/>
    <xf numFmtId="0" fontId="0" fillId="0" borderId="253" xfId="0" applyFont="1" applyBorder="1"/>
    <xf numFmtId="0" fontId="0" fillId="0" borderId="253" xfId="0" applyFont="1" applyFill="1" applyBorder="1"/>
    <xf numFmtId="0" fontId="0" fillId="0" borderId="322" xfId="0" applyFont="1" applyBorder="1"/>
    <xf numFmtId="0" fontId="0" fillId="0" borderId="323" xfId="0" applyFont="1" applyBorder="1"/>
    <xf numFmtId="0" fontId="0" fillId="0" borderId="324" xfId="0" applyFont="1" applyFill="1" applyBorder="1"/>
    <xf numFmtId="0" fontId="0" fillId="0" borderId="113" xfId="0" applyFont="1" applyFill="1" applyBorder="1"/>
    <xf numFmtId="0" fontId="0" fillId="0" borderId="323" xfId="0" applyFont="1" applyFill="1" applyBorder="1"/>
    <xf numFmtId="0" fontId="0" fillId="0" borderId="322" xfId="0" applyFont="1" applyFill="1" applyBorder="1"/>
    <xf numFmtId="0" fontId="0" fillId="0" borderId="206" xfId="0" applyFont="1" applyFill="1" applyBorder="1"/>
    <xf numFmtId="0" fontId="244" fillId="14" borderId="0" xfId="0" applyFont="1" applyFill="1"/>
    <xf numFmtId="0" fontId="146" fillId="0" borderId="0" xfId="0" applyFont="1"/>
    <xf numFmtId="0" fontId="146" fillId="0" borderId="0" xfId="0" applyFont="1" applyFill="1"/>
    <xf numFmtId="4" fontId="0" fillId="0" borderId="114" xfId="0" applyNumberFormat="1" applyFont="1" applyFill="1" applyBorder="1" applyAlignment="1">
      <alignment horizontal="right"/>
    </xf>
    <xf numFmtId="4" fontId="0" fillId="0" borderId="205" xfId="0" applyNumberFormat="1" applyFont="1" applyFill="1" applyBorder="1" applyAlignment="1">
      <alignment horizontal="right"/>
    </xf>
    <xf numFmtId="4" fontId="0" fillId="0" borderId="321" xfId="0" applyNumberFormat="1" applyFont="1" applyFill="1" applyBorder="1" applyAlignment="1">
      <alignment horizontal="right"/>
    </xf>
    <xf numFmtId="4" fontId="0" fillId="0" borderId="114" xfId="0" applyNumberFormat="1" applyFont="1" applyBorder="1" applyAlignment="1">
      <alignment horizontal="right"/>
    </xf>
    <xf numFmtId="4" fontId="0" fillId="0" borderId="203" xfId="0" applyNumberFormat="1" applyFont="1" applyBorder="1" applyAlignment="1">
      <alignment horizontal="right"/>
    </xf>
    <xf numFmtId="4" fontId="0" fillId="0" borderId="205" xfId="0" applyNumberFormat="1" applyFont="1" applyBorder="1" applyAlignment="1">
      <alignment horizontal="right"/>
    </xf>
    <xf numFmtId="0" fontId="75" fillId="0" borderId="253" xfId="0" applyFont="1" applyBorder="1"/>
    <xf numFmtId="0" fontId="75" fillId="0" borderId="128" xfId="0" applyFont="1" applyFill="1" applyBorder="1"/>
    <xf numFmtId="0" fontId="110" fillId="0" borderId="129" xfId="0" applyFont="1" applyFill="1" applyBorder="1" applyAlignment="1" applyProtection="1">
      <alignment vertical="center" wrapText="1"/>
    </xf>
    <xf numFmtId="4" fontId="110" fillId="18" borderId="62" xfId="0" applyNumberFormat="1" applyFont="1" applyFill="1" applyBorder="1" applyAlignment="1" applyProtection="1">
      <alignment vertical="center" wrapText="1"/>
    </xf>
    <xf numFmtId="0" fontId="103" fillId="12" borderId="100" xfId="0" applyFont="1" applyFill="1" applyBorder="1" applyAlignment="1" applyProtection="1">
      <alignment vertical="top" wrapText="1"/>
    </xf>
    <xf numFmtId="0" fontId="103" fillId="12" borderId="76" xfId="0" applyFont="1" applyFill="1" applyBorder="1" applyAlignment="1" applyProtection="1">
      <alignment vertical="top" wrapText="1"/>
    </xf>
    <xf numFmtId="0" fontId="103" fillId="12" borderId="68" xfId="0" applyFont="1" applyFill="1" applyBorder="1" applyAlignment="1" applyProtection="1">
      <alignment vertical="top" wrapText="1"/>
    </xf>
    <xf numFmtId="0" fontId="103" fillId="12" borderId="69" xfId="0" applyFont="1" applyFill="1" applyBorder="1" applyAlignment="1" applyProtection="1">
      <alignment vertical="top" wrapText="1"/>
    </xf>
    <xf numFmtId="4" fontId="110" fillId="18" borderId="0" xfId="0" applyNumberFormat="1" applyFont="1" applyFill="1" applyBorder="1" applyAlignment="1" applyProtection="1">
      <alignment vertical="center" wrapText="1"/>
    </xf>
    <xf numFmtId="0" fontId="0" fillId="0" borderId="19" xfId="0" applyFont="1" applyFill="1" applyBorder="1"/>
    <xf numFmtId="170" fontId="0" fillId="0" borderId="19" xfId="0" applyNumberFormat="1" applyFont="1" applyFill="1" applyBorder="1"/>
    <xf numFmtId="4" fontId="103" fillId="18" borderId="62" xfId="0" applyNumberFormat="1" applyFont="1" applyFill="1" applyBorder="1" applyAlignment="1" applyProtection="1">
      <alignment horizontal="right" vertical="center" wrapText="1"/>
    </xf>
    <xf numFmtId="4" fontId="110" fillId="12" borderId="117" xfId="0" applyNumberFormat="1" applyFont="1" applyFill="1" applyBorder="1" applyAlignment="1" applyProtection="1">
      <alignment vertical="center" wrapText="1"/>
    </xf>
    <xf numFmtId="4" fontId="110" fillId="12" borderId="62" xfId="0" applyNumberFormat="1" applyFont="1" applyFill="1" applyBorder="1" applyAlignment="1" applyProtection="1">
      <alignment vertical="center" wrapText="1"/>
    </xf>
    <xf numFmtId="0" fontId="19" fillId="29" borderId="8" xfId="0" applyFont="1" applyFill="1" applyBorder="1" applyAlignment="1" applyProtection="1">
      <alignment horizontal="left" vertical="center"/>
    </xf>
    <xf numFmtId="0" fontId="19" fillId="65" borderId="8" xfId="0" applyFont="1" applyFill="1" applyBorder="1" applyAlignment="1" applyProtection="1">
      <alignment horizontal="left" vertical="center"/>
    </xf>
    <xf numFmtId="0" fontId="0" fillId="57" borderId="19" xfId="0" applyFont="1" applyFill="1" applyBorder="1"/>
    <xf numFmtId="169" fontId="0" fillId="57" borderId="19" xfId="0" applyNumberFormat="1" applyFont="1" applyFill="1" applyBorder="1"/>
    <xf numFmtId="0" fontId="0" fillId="62" borderId="19" xfId="0" applyFont="1" applyFill="1" applyBorder="1"/>
    <xf numFmtId="169" fontId="0" fillId="62" borderId="19" xfId="0" applyNumberFormat="1" applyFont="1" applyFill="1" applyBorder="1"/>
    <xf numFmtId="0" fontId="113" fillId="30" borderId="0" xfId="0" applyFont="1" applyFill="1" applyBorder="1" applyAlignment="1" applyProtection="1">
      <alignment vertical="top" wrapText="1"/>
    </xf>
    <xf numFmtId="0" fontId="0" fillId="63" borderId="0" xfId="0" applyFill="1" applyBorder="1" applyProtection="1"/>
    <xf numFmtId="0" fontId="38" fillId="63" borderId="0" xfId="1" applyFont="1" applyFill="1" applyBorder="1" applyAlignment="1" applyProtection="1">
      <alignment vertical="center"/>
    </xf>
    <xf numFmtId="0" fontId="37" fillId="63" borderId="0" xfId="1" applyFont="1" applyFill="1" applyBorder="1" applyAlignment="1" applyProtection="1">
      <alignment vertical="center"/>
    </xf>
    <xf numFmtId="0" fontId="6" fillId="63" borderId="0" xfId="0" applyFont="1" applyFill="1" applyBorder="1" applyAlignment="1" applyProtection="1">
      <alignment horizontal="right"/>
    </xf>
    <xf numFmtId="0" fontId="91" fillId="29" borderId="0" xfId="0" applyFont="1" applyFill="1"/>
    <xf numFmtId="0" fontId="91" fillId="29" borderId="0" xfId="0" applyFont="1" applyFill="1" applyAlignment="1">
      <alignment vertical="center"/>
    </xf>
    <xf numFmtId="0" fontId="6" fillId="63" borderId="0" xfId="0" applyFont="1" applyFill="1" applyBorder="1" applyAlignment="1">
      <alignment horizontal="left"/>
    </xf>
    <xf numFmtId="0" fontId="82" fillId="12" borderId="62" xfId="0" applyFont="1" applyFill="1" applyBorder="1" applyAlignment="1">
      <alignment horizontal="center" vertical="center" wrapText="1"/>
    </xf>
    <xf numFmtId="0" fontId="134" fillId="36" borderId="0" xfId="0" applyFont="1" applyFill="1" applyBorder="1"/>
    <xf numFmtId="0" fontId="134" fillId="30" borderId="0" xfId="0" applyFont="1" applyFill="1" applyAlignment="1"/>
    <xf numFmtId="0" fontId="134" fillId="38" borderId="0" xfId="0" applyFont="1" applyFill="1" applyBorder="1"/>
    <xf numFmtId="1" fontId="166" fillId="36" borderId="0" xfId="0" applyNumberFormat="1" applyFont="1" applyFill="1" applyBorder="1" applyAlignment="1">
      <alignment horizontal="center" vertical="center"/>
    </xf>
    <xf numFmtId="1" fontId="166" fillId="37" borderId="0" xfId="0" applyNumberFormat="1" applyFont="1" applyFill="1" applyBorder="1" applyAlignment="1">
      <alignment horizontal="center" vertical="center"/>
    </xf>
    <xf numFmtId="1" fontId="166" fillId="30" borderId="0" xfId="0" applyNumberFormat="1" applyFont="1" applyFill="1" applyAlignment="1">
      <alignment horizontal="center" vertical="center"/>
    </xf>
    <xf numFmtId="0" fontId="166" fillId="36" borderId="0" xfId="0" applyFont="1" applyFill="1" applyBorder="1" applyAlignment="1">
      <alignment vertical="center"/>
    </xf>
    <xf numFmtId="0" fontId="166" fillId="37" borderId="0" xfId="0" applyFont="1" applyFill="1" applyBorder="1" applyAlignment="1">
      <alignment vertical="center"/>
    </xf>
    <xf numFmtId="0" fontId="166" fillId="30" borderId="0" xfId="0" applyFont="1" applyFill="1" applyAlignment="1">
      <alignment vertical="center"/>
    </xf>
    <xf numFmtId="10" fontId="82" fillId="0" borderId="169" xfId="0" applyNumberFormat="1" applyFont="1" applyFill="1" applyBorder="1" applyAlignment="1">
      <alignment horizontal="right" vertical="top" wrapText="1"/>
    </xf>
    <xf numFmtId="0" fontId="134" fillId="21" borderId="169" xfId="0" applyFont="1" applyFill="1" applyBorder="1"/>
    <xf numFmtId="0" fontId="82" fillId="0" borderId="62" xfId="0" applyFont="1" applyFill="1" applyBorder="1" applyAlignment="1">
      <alignment vertical="center" wrapText="1"/>
    </xf>
    <xf numFmtId="10" fontId="82" fillId="0" borderId="62" xfId="0" applyNumberFormat="1" applyFont="1" applyBorder="1"/>
    <xf numFmtId="10" fontId="82" fillId="0" borderId="62" xfId="0" applyNumberFormat="1" applyFont="1" applyFill="1" applyBorder="1"/>
    <xf numFmtId="0" fontId="82" fillId="0" borderId="169" xfId="0" applyFont="1" applyFill="1" applyBorder="1" applyAlignment="1">
      <alignment horizontal="center" vertical="center"/>
    </xf>
    <xf numFmtId="167" fontId="82" fillId="0" borderId="169" xfId="0" applyNumberFormat="1" applyFont="1" applyFill="1" applyBorder="1" applyAlignment="1">
      <alignment horizontal="right" vertical="top" wrapText="1"/>
    </xf>
    <xf numFmtId="0" fontId="82" fillId="0" borderId="169" xfId="0" applyFont="1" applyFill="1" applyBorder="1" applyAlignment="1">
      <alignment horizontal="center" vertical="center" wrapText="1"/>
    </xf>
    <xf numFmtId="0" fontId="82" fillId="0" borderId="62" xfId="0" applyFont="1" applyBorder="1" applyAlignment="1">
      <alignment horizontal="center"/>
    </xf>
    <xf numFmtId="166" fontId="82" fillId="0" borderId="62" xfId="0" applyNumberFormat="1" applyFont="1" applyBorder="1"/>
    <xf numFmtId="0" fontId="82" fillId="0" borderId="41" xfId="0" applyFont="1" applyBorder="1"/>
    <xf numFmtId="0" fontId="82" fillId="0" borderId="40" xfId="0" applyFont="1" applyBorder="1"/>
    <xf numFmtId="0" fontId="82" fillId="0" borderId="41" xfId="0" applyFont="1" applyBorder="1" applyAlignment="1">
      <alignment wrapText="1"/>
    </xf>
    <xf numFmtId="0" fontId="82" fillId="0" borderId="39" xfId="0" applyFont="1" applyBorder="1" applyAlignment="1"/>
    <xf numFmtId="0" fontId="14" fillId="37" borderId="0" xfId="1" applyFont="1" applyFill="1" applyBorder="1" applyAlignment="1" applyProtection="1">
      <alignment horizontal="left" vertical="center" wrapText="1"/>
    </xf>
    <xf numFmtId="0" fontId="82" fillId="12" borderId="62" xfId="0" applyFont="1" applyFill="1" applyBorder="1" applyAlignment="1">
      <alignment horizontal="center"/>
    </xf>
    <xf numFmtId="0" fontId="82" fillId="12" borderId="39" xfId="0" applyFont="1" applyFill="1" applyBorder="1" applyAlignment="1">
      <alignment vertical="center" wrapText="1"/>
    </xf>
    <xf numFmtId="0" fontId="82" fillId="0" borderId="40" xfId="0" applyFont="1" applyBorder="1" applyAlignment="1"/>
    <xf numFmtId="2" fontId="136" fillId="0" borderId="62" xfId="0" applyNumberFormat="1" applyFont="1" applyFill="1" applyBorder="1"/>
    <xf numFmtId="0" fontId="136" fillId="0" borderId="62" xfId="0" applyFont="1" applyFill="1" applyBorder="1"/>
    <xf numFmtId="0" fontId="136" fillId="21" borderId="62" xfId="0" applyFont="1" applyFill="1" applyBorder="1"/>
    <xf numFmtId="0" fontId="82" fillId="0" borderId="62" xfId="0" applyFont="1" applyBorder="1" applyAlignment="1"/>
    <xf numFmtId="0" fontId="82" fillId="0" borderId="62" xfId="0" applyFont="1" applyBorder="1"/>
    <xf numFmtId="0" fontId="136" fillId="41" borderId="62" xfId="0" applyFont="1" applyFill="1" applyBorder="1"/>
    <xf numFmtId="0" fontId="82" fillId="21" borderId="41" xfId="0" applyFont="1" applyFill="1" applyBorder="1"/>
    <xf numFmtId="0" fontId="136" fillId="39" borderId="39" xfId="0" applyFont="1" applyFill="1" applyBorder="1"/>
    <xf numFmtId="0" fontId="136" fillId="72" borderId="57" xfId="0" applyFont="1" applyFill="1" applyBorder="1" applyAlignment="1">
      <alignment horizontal="center" vertical="center" wrapText="1"/>
    </xf>
    <xf numFmtId="0" fontId="159" fillId="37" borderId="0" xfId="0" applyFont="1" applyFill="1" applyBorder="1" applyAlignment="1">
      <alignment horizontal="left" vertical="center" wrapText="1"/>
    </xf>
    <xf numFmtId="167" fontId="136" fillId="0" borderId="62" xfId="0" applyNumberFormat="1" applyFont="1" applyFill="1" applyBorder="1"/>
    <xf numFmtId="2" fontId="73" fillId="0" borderId="62" xfId="7" applyNumberFormat="1" applyFont="1" applyBorder="1"/>
    <xf numFmtId="0" fontId="73" fillId="12" borderId="62" xfId="7" applyFont="1" applyFill="1" applyBorder="1" applyAlignment="1">
      <alignment horizontal="center"/>
    </xf>
    <xf numFmtId="0" fontId="136" fillId="0" borderId="39" xfId="0" applyFont="1" applyFill="1" applyBorder="1"/>
    <xf numFmtId="0" fontId="136" fillId="0" borderId="39" xfId="0" applyFont="1" applyFill="1" applyBorder="1" applyAlignment="1">
      <alignment horizontal="left"/>
    </xf>
    <xf numFmtId="0" fontId="136" fillId="0" borderId="170" xfId="0" applyFont="1" applyFill="1" applyBorder="1"/>
    <xf numFmtId="0" fontId="159" fillId="0" borderId="333" xfId="0" applyFont="1" applyFill="1" applyBorder="1"/>
    <xf numFmtId="0" fontId="159" fillId="0" borderId="171" xfId="0" applyFont="1" applyFill="1" applyBorder="1"/>
    <xf numFmtId="0" fontId="136" fillId="0" borderId="334" xfId="0" applyFont="1" applyFill="1" applyBorder="1"/>
    <xf numFmtId="0" fontId="159" fillId="0" borderId="335" xfId="0" applyFont="1" applyFill="1" applyBorder="1"/>
    <xf numFmtId="0" fontId="159" fillId="0" borderId="336" xfId="0" applyFont="1" applyFill="1" applyBorder="1"/>
    <xf numFmtId="10" fontId="82" fillId="0" borderId="169" xfId="0" applyNumberFormat="1" applyFont="1" applyFill="1" applyBorder="1" applyAlignment="1">
      <alignment horizontal="center" vertical="center" wrapText="1"/>
    </xf>
    <xf numFmtId="2" fontId="136" fillId="0" borderId="169" xfId="0" applyNumberFormat="1" applyFont="1" applyFill="1" applyBorder="1"/>
    <xf numFmtId="166" fontId="136" fillId="0" borderId="169" xfId="0" applyNumberFormat="1" applyFont="1" applyFill="1" applyBorder="1"/>
    <xf numFmtId="0" fontId="136" fillId="0" borderId="335" xfId="0" applyFont="1" applyFill="1" applyBorder="1"/>
    <xf numFmtId="0" fontId="136" fillId="0" borderId="333" xfId="0" applyFont="1" applyFill="1" applyBorder="1"/>
    <xf numFmtId="0" fontId="245" fillId="37" borderId="0" xfId="0" applyFont="1" applyFill="1" applyBorder="1" applyAlignment="1">
      <alignment horizontal="left" vertical="center"/>
    </xf>
    <xf numFmtId="0" fontId="19" fillId="29" borderId="62" xfId="0" applyFont="1" applyFill="1" applyBorder="1" applyAlignment="1" applyProtection="1">
      <alignment vertical="center" wrapText="1"/>
    </xf>
    <xf numFmtId="0" fontId="19" fillId="29" borderId="337" xfId="0" applyFont="1" applyFill="1" applyBorder="1" applyAlignment="1" applyProtection="1">
      <alignment horizontal="center" vertical="center" wrapText="1"/>
    </xf>
    <xf numFmtId="0" fontId="19" fillId="29" borderId="338" xfId="0" applyFont="1" applyFill="1" applyBorder="1" applyAlignment="1" applyProtection="1">
      <alignment horizontal="center" vertical="center" wrapText="1"/>
    </xf>
    <xf numFmtId="0" fontId="19" fillId="29" borderId="339" xfId="0" applyFont="1" applyFill="1" applyBorder="1" applyAlignment="1" applyProtection="1">
      <alignment horizontal="center" vertical="center" wrapText="1"/>
    </xf>
    <xf numFmtId="0" fontId="19" fillId="29" borderId="279" xfId="0" applyFont="1" applyFill="1" applyBorder="1" applyAlignment="1" applyProtection="1">
      <alignment horizontal="center" vertical="center" wrapText="1"/>
    </xf>
    <xf numFmtId="0" fontId="19" fillId="29" borderId="341" xfId="0" applyFont="1" applyFill="1" applyBorder="1" applyAlignment="1" applyProtection="1">
      <alignment horizontal="center" vertical="center" wrapText="1"/>
    </xf>
    <xf numFmtId="0" fontId="22" fillId="29" borderId="62" xfId="0" applyFont="1" applyFill="1" applyBorder="1" applyAlignment="1" applyProtection="1">
      <alignment horizontal="center" vertical="center" wrapText="1"/>
    </xf>
    <xf numFmtId="0" fontId="136" fillId="42" borderId="168" xfId="0" applyFont="1" applyFill="1" applyBorder="1" applyAlignment="1">
      <alignment horizontal="left" vertical="center"/>
    </xf>
    <xf numFmtId="0" fontId="136" fillId="42" borderId="301" xfId="0" applyFont="1" applyFill="1" applyBorder="1" applyAlignment="1">
      <alignment horizontal="left" vertical="center"/>
    </xf>
    <xf numFmtId="10" fontId="136" fillId="0" borderId="169" xfId="0" applyNumberFormat="1" applyFont="1" applyFill="1" applyBorder="1" applyAlignment="1">
      <alignment horizontal="right"/>
    </xf>
    <xf numFmtId="10" fontId="82" fillId="0" borderId="169" xfId="0" applyNumberFormat="1" applyFont="1" applyFill="1" applyBorder="1" applyAlignment="1">
      <alignment horizontal="right"/>
    </xf>
    <xf numFmtId="167" fontId="82" fillId="0" borderId="62" xfId="0" applyNumberFormat="1" applyFont="1" applyFill="1" applyBorder="1" applyAlignment="1">
      <alignment horizontal="center" vertical="center" wrapText="1"/>
    </xf>
    <xf numFmtId="166" fontId="6" fillId="24" borderId="135" xfId="0" applyNumberFormat="1" applyFont="1" applyFill="1" applyBorder="1" applyAlignment="1" applyProtection="1">
      <alignment horizontal="right" vertical="center" wrapText="1"/>
    </xf>
    <xf numFmtId="0" fontId="136" fillId="72" borderId="57" xfId="0" applyFont="1" applyFill="1" applyBorder="1" applyAlignment="1">
      <alignment vertical="center" wrapText="1"/>
    </xf>
    <xf numFmtId="0" fontId="136" fillId="72" borderId="58" xfId="0" applyFont="1" applyFill="1" applyBorder="1" applyAlignment="1">
      <alignment vertical="center" wrapText="1"/>
    </xf>
    <xf numFmtId="0" fontId="136" fillId="72" borderId="59" xfId="0" applyFont="1" applyFill="1" applyBorder="1" applyAlignment="1">
      <alignment vertical="center" wrapText="1"/>
    </xf>
    <xf numFmtId="0" fontId="136" fillId="72" borderId="60" xfId="0" applyFont="1" applyFill="1" applyBorder="1" applyAlignment="1">
      <alignment vertical="center" wrapText="1"/>
    </xf>
    <xf numFmtId="167" fontId="159" fillId="0" borderId="62" xfId="0" applyNumberFormat="1" applyFont="1" applyFill="1" applyBorder="1" applyAlignment="1">
      <alignment vertical="center" wrapText="1"/>
    </xf>
    <xf numFmtId="167" fontId="159" fillId="0" borderId="62" xfId="0" applyNumberFormat="1" applyFont="1" applyFill="1" applyBorder="1" applyAlignment="1">
      <alignment horizontal="right" vertical="center" wrapText="1"/>
    </xf>
    <xf numFmtId="0" fontId="159" fillId="37" borderId="0" xfId="0" applyFont="1" applyFill="1" applyBorder="1" applyAlignment="1">
      <alignment vertical="center"/>
    </xf>
    <xf numFmtId="167" fontId="82" fillId="73" borderId="166" xfId="0" applyNumberFormat="1" applyFont="1" applyFill="1" applyBorder="1" applyAlignment="1">
      <alignment horizontal="center" vertical="center" wrapText="1"/>
    </xf>
    <xf numFmtId="167" fontId="82" fillId="73" borderId="237" xfId="0" applyNumberFormat="1" applyFont="1" applyFill="1" applyBorder="1" applyAlignment="1">
      <alignment horizontal="center" vertical="center" wrapText="1"/>
    </xf>
    <xf numFmtId="167" fontId="82" fillId="73" borderId="238" xfId="0" applyNumberFormat="1" applyFont="1" applyFill="1" applyBorder="1" applyAlignment="1">
      <alignment horizontal="center" vertical="center" wrapText="1"/>
    </xf>
    <xf numFmtId="171" fontId="82" fillId="73" borderId="238" xfId="0" applyNumberFormat="1" applyFont="1" applyFill="1" applyBorder="1" applyAlignment="1">
      <alignment horizontal="center" vertical="center" wrapText="1"/>
    </xf>
    <xf numFmtId="171" fontId="82" fillId="73" borderId="166" xfId="0" applyNumberFormat="1" applyFont="1" applyFill="1" applyBorder="1" applyAlignment="1">
      <alignment horizontal="center" vertical="center" wrapText="1"/>
    </xf>
    <xf numFmtId="168" fontId="82" fillId="73" borderId="238" xfId="0" applyNumberFormat="1" applyFont="1" applyFill="1" applyBorder="1" applyAlignment="1">
      <alignment horizontal="right" vertical="center" wrapText="1"/>
    </xf>
    <xf numFmtId="166" fontId="82" fillId="73" borderId="238" xfId="0" applyNumberFormat="1" applyFont="1" applyFill="1" applyBorder="1" applyAlignment="1">
      <alignment horizontal="right" vertical="center" wrapText="1"/>
    </xf>
    <xf numFmtId="166" fontId="82" fillId="73" borderId="166" xfId="0" applyNumberFormat="1" applyFont="1" applyFill="1" applyBorder="1" applyAlignment="1">
      <alignment horizontal="right" vertical="center" wrapText="1"/>
    </xf>
    <xf numFmtId="166" fontId="6" fillId="24" borderId="149" xfId="0" applyNumberFormat="1" applyFont="1" applyFill="1" applyBorder="1" applyAlignment="1" applyProtection="1">
      <alignment horizontal="right" vertical="center" wrapText="1"/>
    </xf>
    <xf numFmtId="167" fontId="82" fillId="73" borderId="238" xfId="0" applyNumberFormat="1" applyFont="1" applyFill="1" applyBorder="1" applyAlignment="1">
      <alignment horizontal="center" wrapText="1"/>
    </xf>
    <xf numFmtId="171" fontId="82" fillId="73" borderId="238" xfId="0" applyNumberFormat="1" applyFont="1" applyFill="1" applyBorder="1" applyAlignment="1">
      <alignment horizontal="center" wrapText="1"/>
    </xf>
    <xf numFmtId="4" fontId="82" fillId="73" borderId="238" xfId="0" applyNumberFormat="1" applyFont="1" applyFill="1" applyBorder="1" applyAlignment="1">
      <alignment horizontal="right" wrapText="1"/>
    </xf>
    <xf numFmtId="167" fontId="82" fillId="73" borderId="166" xfId="0" applyNumberFormat="1" applyFont="1" applyFill="1" applyBorder="1" applyAlignment="1">
      <alignment horizontal="center" wrapText="1"/>
    </xf>
    <xf numFmtId="4" fontId="82" fillId="73" borderId="166" xfId="0" applyNumberFormat="1" applyFont="1" applyFill="1" applyBorder="1" applyAlignment="1">
      <alignment horizontal="right" wrapText="1"/>
    </xf>
    <xf numFmtId="10" fontId="82" fillId="73" borderId="238" xfId="0" applyNumberFormat="1" applyFont="1" applyFill="1" applyBorder="1" applyAlignment="1">
      <alignment horizontal="center" vertical="center" wrapText="1"/>
    </xf>
    <xf numFmtId="10" fontId="82" fillId="73" borderId="166" xfId="0" applyNumberFormat="1" applyFont="1" applyFill="1" applyBorder="1" applyAlignment="1">
      <alignment horizontal="center" vertical="center" wrapText="1"/>
    </xf>
    <xf numFmtId="167" fontId="82" fillId="73" borderId="238" xfId="0" applyNumberFormat="1" applyFont="1" applyFill="1" applyBorder="1" applyAlignment="1">
      <alignment horizontal="center" vertical="top" wrapText="1"/>
    </xf>
    <xf numFmtId="171" fontId="82" fillId="73" borderId="238" xfId="0" applyNumberFormat="1" applyFont="1" applyFill="1" applyBorder="1" applyAlignment="1">
      <alignment horizontal="center" vertical="top" wrapText="1"/>
    </xf>
    <xf numFmtId="167" fontId="82" fillId="73" borderId="166" xfId="0" applyNumberFormat="1" applyFont="1" applyFill="1" applyBorder="1" applyAlignment="1">
      <alignment horizontal="center" vertical="top" wrapText="1"/>
    </xf>
    <xf numFmtId="171" fontId="82" fillId="73" borderId="166" xfId="0" applyNumberFormat="1" applyFont="1" applyFill="1" applyBorder="1" applyAlignment="1">
      <alignment horizontal="center" vertical="top" wrapText="1"/>
    </xf>
    <xf numFmtId="168" fontId="82" fillId="73" borderId="166" xfId="0" applyNumberFormat="1" applyFont="1" applyFill="1" applyBorder="1" applyAlignment="1">
      <alignment horizontal="center" wrapText="1"/>
    </xf>
    <xf numFmtId="0" fontId="6" fillId="16" borderId="135" xfId="0" applyFont="1" applyFill="1" applyBorder="1" applyAlignment="1" applyProtection="1">
      <alignment horizontal="center" vertical="top" wrapText="1"/>
    </xf>
    <xf numFmtId="0" fontId="6" fillId="16" borderId="6" xfId="0" applyFont="1" applyFill="1" applyBorder="1" applyAlignment="1" applyProtection="1">
      <alignment horizontal="center" vertical="top" wrapText="1"/>
    </xf>
    <xf numFmtId="0" fontId="6" fillId="16" borderId="6" xfId="0" applyFont="1" applyFill="1" applyBorder="1" applyAlignment="1" applyProtection="1">
      <alignment horizontal="center" vertical="center" wrapText="1"/>
    </xf>
    <xf numFmtId="0" fontId="6" fillId="16" borderId="135" xfId="0" applyFont="1" applyFill="1" applyBorder="1" applyAlignment="1" applyProtection="1">
      <alignment horizontal="left" vertical="top" wrapText="1"/>
    </xf>
    <xf numFmtId="0" fontId="6" fillId="16" borderId="6" xfId="0" applyFont="1" applyFill="1" applyBorder="1" applyAlignment="1" applyProtection="1">
      <alignment horizontal="left" vertical="top" wrapText="1"/>
    </xf>
    <xf numFmtId="167" fontId="82" fillId="73" borderId="237" xfId="0" applyNumberFormat="1" applyFont="1" applyFill="1" applyBorder="1" applyAlignment="1">
      <alignment horizontal="center" vertical="top" wrapText="1"/>
    </xf>
    <xf numFmtId="4" fontId="6" fillId="0" borderId="6" xfId="0" applyNumberFormat="1" applyFont="1" applyFill="1" applyBorder="1" applyAlignment="1" applyProtection="1">
      <alignment horizontal="right" vertical="center"/>
    </xf>
    <xf numFmtId="0" fontId="20" fillId="51" borderId="6" xfId="0" applyFont="1" applyFill="1" applyBorder="1" applyAlignment="1" applyProtection="1">
      <alignment horizontal="center" vertical="center"/>
    </xf>
    <xf numFmtId="166" fontId="6" fillId="51" borderId="6" xfId="0" applyNumberFormat="1" applyFont="1" applyFill="1" applyBorder="1" applyAlignment="1" applyProtection="1">
      <alignment horizontal="center" vertical="center" wrapText="1"/>
    </xf>
    <xf numFmtId="0" fontId="20" fillId="51" borderId="1" xfId="0" applyFont="1" applyFill="1" applyBorder="1" applyAlignment="1" applyProtection="1">
      <alignment horizontal="center" vertical="center"/>
    </xf>
    <xf numFmtId="166" fontId="6" fillId="51" borderId="1" xfId="0" applyNumberFormat="1" applyFont="1" applyFill="1" applyBorder="1" applyAlignment="1" applyProtection="1">
      <alignment horizontal="center" vertical="center" wrapText="1"/>
    </xf>
    <xf numFmtId="0" fontId="6" fillId="51" borderId="1" xfId="0" applyFont="1" applyFill="1" applyBorder="1" applyAlignment="1" applyProtection="1">
      <alignment horizontal="center" vertical="center" wrapText="1"/>
    </xf>
    <xf numFmtId="168" fontId="20" fillId="16" borderId="6" xfId="0" applyNumberFormat="1" applyFont="1" applyFill="1" applyBorder="1" applyAlignment="1" applyProtection="1">
      <alignment horizontal="left" vertical="center"/>
    </xf>
    <xf numFmtId="168" fontId="95" fillId="16" borderId="6" xfId="0" applyNumberFormat="1" applyFont="1" applyFill="1" applyBorder="1" applyAlignment="1" applyProtection="1">
      <alignment horizontal="left" vertical="center"/>
    </xf>
    <xf numFmtId="168" fontId="36" fillId="16" borderId="6" xfId="0" applyNumberFormat="1" applyFont="1" applyFill="1" applyBorder="1" applyAlignment="1" applyProtection="1">
      <alignment horizontal="left" vertical="center"/>
    </xf>
    <xf numFmtId="4" fontId="10" fillId="0" borderId="62" xfId="0" applyNumberFormat="1" applyFont="1" applyFill="1" applyBorder="1" applyAlignment="1" applyProtection="1">
      <alignment vertical="center" wrapText="1"/>
    </xf>
    <xf numFmtId="4" fontId="10" fillId="0" borderId="62" xfId="0" applyNumberFormat="1" applyFont="1" applyFill="1" applyBorder="1" applyAlignment="1" applyProtection="1">
      <alignment horizontal="right" vertical="center" wrapText="1"/>
    </xf>
    <xf numFmtId="4" fontId="6" fillId="0" borderId="125" xfId="0" applyNumberFormat="1" applyFont="1" applyFill="1" applyBorder="1" applyAlignment="1" applyProtection="1">
      <alignment vertical="center" wrapText="1"/>
    </xf>
    <xf numFmtId="4" fontId="12" fillId="0" borderId="125" xfId="0" applyNumberFormat="1" applyFont="1" applyFill="1" applyBorder="1" applyAlignment="1" applyProtection="1">
      <alignment vertical="center" wrapText="1"/>
    </xf>
    <xf numFmtId="4" fontId="10" fillId="0" borderId="125" xfId="0" applyNumberFormat="1" applyFont="1" applyFill="1" applyBorder="1" applyAlignment="1" applyProtection="1">
      <alignment vertical="center" wrapText="1"/>
    </xf>
    <xf numFmtId="4" fontId="6" fillId="0" borderId="62" xfId="0" applyNumberFormat="1" applyFont="1" applyFill="1" applyBorder="1" applyAlignment="1" applyProtection="1">
      <alignment horizontal="right" vertical="center" wrapText="1"/>
    </xf>
    <xf numFmtId="4" fontId="12" fillId="0" borderId="62" xfId="0" applyNumberFormat="1" applyFont="1" applyFill="1" applyBorder="1" applyAlignment="1" applyProtection="1">
      <alignment horizontal="right" vertical="center" wrapText="1"/>
    </xf>
    <xf numFmtId="169" fontId="6" fillId="0" borderId="0" xfId="0" applyNumberFormat="1" applyFont="1" applyFill="1" applyBorder="1" applyAlignment="1" applyProtection="1">
      <alignment vertical="center"/>
    </xf>
    <xf numFmtId="4" fontId="11" fillId="0" borderId="62" xfId="0" applyNumberFormat="1" applyFont="1" applyFill="1" applyBorder="1" applyAlignment="1" applyProtection="1">
      <alignment vertical="center" wrapText="1"/>
    </xf>
    <xf numFmtId="4" fontId="11" fillId="0" borderId="62" xfId="0" applyNumberFormat="1" applyFont="1" applyFill="1" applyBorder="1" applyAlignment="1" applyProtection="1">
      <alignment horizontal="right" vertical="center" wrapText="1"/>
    </xf>
    <xf numFmtId="1" fontId="130" fillId="0" borderId="26" xfId="0" applyNumberFormat="1" applyFont="1" applyFill="1" applyBorder="1" applyAlignment="1" applyProtection="1">
      <alignment vertical="center" wrapText="1"/>
    </xf>
    <xf numFmtId="10" fontId="113" fillId="30" borderId="0" xfId="0" applyNumberFormat="1" applyFont="1" applyFill="1" applyAlignment="1">
      <alignment vertical="top"/>
    </xf>
    <xf numFmtId="0" fontId="103" fillId="0" borderId="197" xfId="7" applyFont="1" applyFill="1" applyBorder="1" applyAlignment="1">
      <alignment horizontal="left" vertical="center"/>
    </xf>
    <xf numFmtId="0" fontId="0" fillId="0" borderId="250" xfId="0" applyFont="1" applyBorder="1" applyAlignment="1">
      <alignment horizontal="left"/>
    </xf>
    <xf numFmtId="0" fontId="0" fillId="0" borderId="0" xfId="0" applyFont="1" applyBorder="1" applyAlignment="1">
      <alignment horizontal="right"/>
    </xf>
    <xf numFmtId="0" fontId="82" fillId="37" borderId="0" xfId="0" applyFont="1" applyFill="1" applyBorder="1" applyAlignment="1">
      <alignment horizontal="justify"/>
    </xf>
    <xf numFmtId="0" fontId="136" fillId="37" borderId="0" xfId="0" applyFont="1" applyFill="1" applyBorder="1" applyAlignment="1">
      <alignment horizontal="justify"/>
    </xf>
    <xf numFmtId="0" fontId="185" fillId="37" borderId="0" xfId="0" applyFont="1" applyFill="1" applyBorder="1" applyAlignment="1">
      <alignment horizontal="left" vertical="center"/>
    </xf>
    <xf numFmtId="0" fontId="11" fillId="30" borderId="0" xfId="0" applyFont="1" applyFill="1" applyBorder="1" applyAlignment="1" applyProtection="1">
      <alignment horizontal="left" wrapText="1"/>
    </xf>
    <xf numFmtId="0" fontId="134" fillId="37" borderId="0" xfId="0" applyFont="1" applyFill="1" applyBorder="1" applyAlignment="1">
      <alignment horizontal="left" vertical="center"/>
    </xf>
    <xf numFmtId="0" fontId="162" fillId="44" borderId="31" xfId="0" applyFont="1" applyFill="1" applyBorder="1" applyAlignment="1">
      <alignment horizontal="center" vertical="center" wrapText="1"/>
    </xf>
    <xf numFmtId="0" fontId="169" fillId="30" borderId="0" xfId="0" applyFont="1" applyFill="1" applyBorder="1" applyAlignment="1" applyProtection="1">
      <alignment horizontal="left" vertical="top" wrapText="1"/>
    </xf>
    <xf numFmtId="0" fontId="14" fillId="37" borderId="0" xfId="1" applyFont="1" applyFill="1" applyBorder="1" applyAlignment="1" applyProtection="1">
      <alignment horizontal="left" vertical="center" wrapText="1"/>
    </xf>
    <xf numFmtId="0" fontId="173" fillId="0" borderId="62" xfId="0" applyFont="1" applyBorder="1" applyAlignment="1">
      <alignment horizontal="center"/>
    </xf>
    <xf numFmtId="2" fontId="136" fillId="0" borderId="62" xfId="0" applyNumberFormat="1" applyFont="1" applyFill="1" applyBorder="1" applyAlignment="1">
      <alignment horizontal="right"/>
    </xf>
    <xf numFmtId="167" fontId="82" fillId="40" borderId="237" xfId="0" applyNumberFormat="1" applyFont="1" applyFill="1" applyBorder="1" applyAlignment="1">
      <alignment horizontal="left" vertical="center" wrapText="1"/>
    </xf>
    <xf numFmtId="167" fontId="82" fillId="40" borderId="166" xfId="0" applyNumberFormat="1" applyFont="1" applyFill="1" applyBorder="1" applyAlignment="1">
      <alignment horizontal="left" vertical="center" wrapText="1"/>
    </xf>
    <xf numFmtId="0" fontId="173" fillId="12" borderId="62" xfId="0" applyFont="1" applyFill="1" applyBorder="1" applyAlignment="1">
      <alignment horizontal="center" vertical="center" wrapText="1"/>
    </xf>
    <xf numFmtId="0" fontId="59" fillId="18" borderId="14" xfId="0" applyFont="1" applyFill="1" applyBorder="1" applyAlignment="1">
      <alignment horizontal="left"/>
    </xf>
    <xf numFmtId="0" fontId="59" fillId="18" borderId="137" xfId="0" applyFont="1" applyFill="1" applyBorder="1" applyAlignment="1">
      <alignment horizontal="left"/>
    </xf>
    <xf numFmtId="0" fontId="59" fillId="18" borderId="17" xfId="0" applyFont="1" applyFill="1" applyBorder="1" applyAlignment="1">
      <alignment horizontal="left"/>
    </xf>
    <xf numFmtId="0" fontId="20" fillId="18" borderId="2" xfId="0" applyFont="1" applyFill="1" applyBorder="1" applyAlignment="1">
      <alignment horizontal="left"/>
    </xf>
    <xf numFmtId="0" fontId="59" fillId="18" borderId="42" xfId="0" applyFont="1" applyFill="1" applyBorder="1" applyAlignment="1">
      <alignment horizontal="left"/>
    </xf>
    <xf numFmtId="0" fontId="20" fillId="18" borderId="43" xfId="0" applyFont="1" applyFill="1" applyBorder="1" applyAlignment="1">
      <alignment horizontal="left"/>
    </xf>
    <xf numFmtId="0" fontId="20" fillId="18" borderId="17" xfId="0" applyFont="1" applyFill="1" applyBorder="1" applyAlignment="1">
      <alignment horizontal="left"/>
    </xf>
    <xf numFmtId="0" fontId="20" fillId="18" borderId="17" xfId="0" applyFont="1" applyFill="1" applyBorder="1" applyAlignment="1"/>
    <xf numFmtId="0" fontId="59" fillId="18" borderId="2" xfId="0" applyFont="1" applyFill="1" applyBorder="1" applyAlignment="1"/>
    <xf numFmtId="0" fontId="59" fillId="18" borderId="2" xfId="0" applyFont="1" applyFill="1" applyBorder="1" applyAlignment="1">
      <alignment horizontal="left"/>
    </xf>
    <xf numFmtId="0" fontId="59" fillId="18" borderId="14" xfId="0" applyFont="1" applyFill="1" applyBorder="1" applyAlignment="1"/>
    <xf numFmtId="0" fontId="59" fillId="18" borderId="17" xfId="0" applyFont="1" applyFill="1" applyBorder="1" applyAlignment="1"/>
    <xf numFmtId="0" fontId="6" fillId="18" borderId="15" xfId="0" applyFont="1" applyFill="1" applyBorder="1" applyAlignment="1">
      <alignment vertical="center"/>
    </xf>
    <xf numFmtId="2" fontId="0" fillId="0" borderId="117" xfId="0" applyNumberFormat="1" applyFont="1" applyFill="1" applyBorder="1" applyAlignment="1">
      <alignment horizontal="center" vertical="center" wrapText="1"/>
    </xf>
    <xf numFmtId="4" fontId="82" fillId="73" borderId="238" xfId="0" applyNumberFormat="1" applyFont="1" applyFill="1" applyBorder="1" applyAlignment="1">
      <alignment horizontal="right" vertical="center" wrapText="1"/>
    </xf>
    <xf numFmtId="4" fontId="82" fillId="73" borderId="166" xfId="0" applyNumberFormat="1" applyFont="1" applyFill="1" applyBorder="1" applyAlignment="1">
      <alignment horizontal="right" vertical="center" wrapText="1"/>
    </xf>
    <xf numFmtId="10" fontId="108" fillId="0" borderId="342" xfId="0" applyNumberFormat="1" applyFont="1" applyBorder="1" applyAlignment="1" applyProtection="1">
      <alignment horizontal="center" vertical="center" wrapText="1"/>
    </xf>
    <xf numFmtId="167" fontId="0" fillId="0" borderId="117" xfId="0" applyNumberFormat="1" applyFont="1" applyFill="1" applyBorder="1" applyAlignment="1">
      <alignment horizontal="left" vertical="center" wrapText="1"/>
    </xf>
    <xf numFmtId="2" fontId="200" fillId="0" borderId="117" xfId="0" applyNumberFormat="1" applyFont="1" applyFill="1" applyBorder="1" applyAlignment="1">
      <alignment horizontal="center" vertical="center"/>
    </xf>
    <xf numFmtId="165" fontId="0" fillId="0" borderId="117" xfId="0" applyNumberFormat="1" applyFont="1" applyBorder="1"/>
    <xf numFmtId="165" fontId="0" fillId="0" borderId="117" xfId="0" applyNumberFormat="1" applyFont="1" applyFill="1" applyBorder="1"/>
    <xf numFmtId="165" fontId="82" fillId="49" borderId="238" xfId="0" applyNumberFormat="1" applyFont="1" applyFill="1" applyBorder="1" applyAlignment="1">
      <alignment horizontal="right" vertical="center"/>
    </xf>
    <xf numFmtId="165" fontId="82" fillId="49" borderId="166" xfId="0" applyNumberFormat="1" applyFont="1" applyFill="1" applyBorder="1" applyAlignment="1">
      <alignment horizontal="right" vertical="center"/>
    </xf>
    <xf numFmtId="2" fontId="82" fillId="73" borderId="238" xfId="0" applyNumberFormat="1" applyFont="1" applyFill="1" applyBorder="1" applyAlignment="1">
      <alignment horizontal="right" vertical="center" wrapText="1"/>
    </xf>
    <xf numFmtId="2" fontId="82" fillId="73" borderId="166" xfId="0" applyNumberFormat="1" applyFont="1" applyFill="1" applyBorder="1" applyAlignment="1">
      <alignment horizontal="right" vertical="center" wrapText="1"/>
    </xf>
    <xf numFmtId="167" fontId="82" fillId="73" borderId="238" xfId="0" applyNumberFormat="1" applyFont="1" applyFill="1" applyBorder="1" applyAlignment="1">
      <alignment horizontal="right" vertical="center" wrapText="1"/>
    </xf>
    <xf numFmtId="167" fontId="82" fillId="73" borderId="166" xfId="0" applyNumberFormat="1" applyFont="1" applyFill="1" applyBorder="1" applyAlignment="1">
      <alignment horizontal="right" vertical="center" wrapText="1"/>
    </xf>
    <xf numFmtId="166" fontId="20" fillId="51" borderId="254" xfId="0" applyNumberFormat="1" applyFont="1" applyFill="1" applyBorder="1" applyAlignment="1" applyProtection="1">
      <alignment horizontal="center" vertical="center"/>
    </xf>
    <xf numFmtId="166" fontId="103" fillId="19" borderId="207" xfId="0" applyNumberFormat="1" applyFont="1" applyFill="1" applyBorder="1" applyAlignment="1" applyProtection="1">
      <alignment horizontal="right" vertical="center"/>
    </xf>
    <xf numFmtId="167" fontId="82" fillId="75" borderId="238" xfId="0" applyNumberFormat="1" applyFont="1" applyFill="1" applyBorder="1" applyAlignment="1">
      <alignment horizontal="center" wrapText="1"/>
    </xf>
    <xf numFmtId="167" fontId="82" fillId="75" borderId="166" xfId="0" applyNumberFormat="1" applyFont="1" applyFill="1" applyBorder="1" applyAlignment="1">
      <alignment horizontal="center" wrapText="1"/>
    </xf>
    <xf numFmtId="167" fontId="82" fillId="74" borderId="237" xfId="0" applyNumberFormat="1" applyFont="1" applyFill="1" applyBorder="1" applyAlignment="1">
      <alignment horizontal="center" vertical="center" wrapText="1"/>
    </xf>
    <xf numFmtId="167" fontId="82" fillId="74" borderId="166" xfId="0" applyNumberFormat="1" applyFont="1" applyFill="1" applyBorder="1" applyAlignment="1">
      <alignment horizontal="center" vertical="center" wrapText="1"/>
    </xf>
    <xf numFmtId="168" fontId="19" fillId="71" borderId="8" xfId="0" applyNumberFormat="1" applyFont="1" applyFill="1" applyBorder="1" applyAlignment="1" applyProtection="1">
      <alignment horizontal="left" vertical="center"/>
    </xf>
    <xf numFmtId="168" fontId="19" fillId="70" borderId="8" xfId="0" applyNumberFormat="1" applyFont="1" applyFill="1" applyBorder="1" applyAlignment="1" applyProtection="1">
      <alignment horizontal="left" vertical="center"/>
    </xf>
    <xf numFmtId="0" fontId="134" fillId="37" borderId="0" xfId="0" applyFont="1" applyFill="1" applyBorder="1" applyAlignment="1">
      <alignment horizontal="left" vertical="top" wrapText="1" indent="1"/>
    </xf>
    <xf numFmtId="0" fontId="82" fillId="37" borderId="0" xfId="0" applyFont="1" applyFill="1" applyBorder="1" applyAlignment="1">
      <alignment horizontal="left"/>
    </xf>
    <xf numFmtId="0" fontId="183" fillId="37" borderId="0" xfId="0" applyFont="1" applyFill="1" applyBorder="1" applyAlignment="1">
      <alignment horizontal="left" vertical="center"/>
    </xf>
    <xf numFmtId="0" fontId="88" fillId="37" borderId="0" xfId="0" applyFont="1" applyFill="1" applyBorder="1" applyAlignment="1">
      <alignment vertical="center"/>
    </xf>
    <xf numFmtId="0" fontId="91" fillId="43" borderId="305" xfId="0" applyFont="1" applyFill="1" applyBorder="1" applyAlignment="1">
      <alignment horizontal="center" vertical="center" wrapText="1"/>
    </xf>
    <xf numFmtId="0" fontId="134" fillId="37" borderId="0" xfId="0" applyFont="1" applyFill="1" applyBorder="1" applyAlignment="1">
      <alignment vertical="top" wrapText="1"/>
    </xf>
    <xf numFmtId="171" fontId="82" fillId="0" borderId="166" xfId="0" applyNumberFormat="1" applyFont="1" applyFill="1" applyBorder="1" applyAlignment="1">
      <alignment horizontal="center" vertical="center"/>
    </xf>
    <xf numFmtId="0" fontId="190" fillId="37" borderId="0" xfId="0" applyFont="1" applyFill="1" applyBorder="1" applyAlignment="1">
      <alignment vertical="center" wrapText="1"/>
    </xf>
    <xf numFmtId="168" fontId="20" fillId="0" borderId="196" xfId="0" applyNumberFormat="1" applyFont="1" applyFill="1" applyBorder="1" applyAlignment="1" applyProtection="1">
      <alignment horizontal="center" vertical="center"/>
    </xf>
    <xf numFmtId="0" fontId="82" fillId="37" borderId="0" xfId="0" applyFont="1" applyFill="1" applyBorder="1" applyAlignment="1">
      <alignment horizontal="left" vertical="center" wrapText="1"/>
    </xf>
    <xf numFmtId="0" fontId="162" fillId="44" borderId="172" xfId="0" applyFont="1" applyFill="1" applyBorder="1" applyAlignment="1">
      <alignment horizontal="center" vertical="center" wrapText="1"/>
    </xf>
    <xf numFmtId="0" fontId="134" fillId="37" borderId="0" xfId="0" applyFont="1" applyFill="1" applyBorder="1" applyAlignment="1">
      <alignment horizontal="left" vertical="center"/>
    </xf>
    <xf numFmtId="0" fontId="162" fillId="44" borderId="185" xfId="0" applyFont="1" applyFill="1" applyBorder="1" applyAlignment="1">
      <alignment horizontal="center" vertical="center" wrapText="1"/>
    </xf>
    <xf numFmtId="0" fontId="182" fillId="37" borderId="0" xfId="0" applyFont="1" applyFill="1" applyBorder="1" applyAlignment="1">
      <alignment horizontal="left" vertical="top" wrapText="1"/>
    </xf>
    <xf numFmtId="0" fontId="82" fillId="37" borderId="0" xfId="0" applyFont="1" applyFill="1" applyBorder="1" applyAlignment="1">
      <alignment vertical="center" wrapText="1"/>
    </xf>
    <xf numFmtId="0" fontId="82" fillId="37" borderId="0" xfId="0" applyFont="1" applyFill="1" applyBorder="1" applyAlignment="1">
      <alignment horizontal="left"/>
    </xf>
    <xf numFmtId="0" fontId="191" fillId="44" borderId="231" xfId="0" applyFont="1" applyFill="1" applyBorder="1" applyAlignment="1">
      <alignment vertical="center"/>
    </xf>
    <xf numFmtId="0" fontId="191" fillId="44" borderId="232" xfId="0" applyFont="1" applyFill="1" applyBorder="1" applyAlignment="1">
      <alignment vertical="center" wrapText="1"/>
    </xf>
    <xf numFmtId="4" fontId="232" fillId="48" borderId="344" xfId="0" applyNumberFormat="1" applyFont="1" applyFill="1" applyBorder="1" applyAlignment="1">
      <alignment horizontal="right" vertical="center" wrapText="1"/>
    </xf>
    <xf numFmtId="168" fontId="232" fillId="0" borderId="345" xfId="0" applyNumberFormat="1" applyFont="1" applyBorder="1" applyAlignment="1">
      <alignment vertical="center" wrapText="1"/>
    </xf>
    <xf numFmtId="0" fontId="191" fillId="44" borderId="346" xfId="0" applyFont="1" applyFill="1" applyBorder="1" applyAlignment="1">
      <alignment vertical="center"/>
    </xf>
    <xf numFmtId="168" fontId="232" fillId="0" borderId="347" xfId="0" applyNumberFormat="1" applyFont="1" applyBorder="1" applyAlignment="1">
      <alignment vertical="center" wrapText="1"/>
    </xf>
    <xf numFmtId="0" fontId="191" fillId="44" borderId="348" xfId="0" applyFont="1" applyFill="1" applyBorder="1" applyAlignment="1">
      <alignment vertical="center" wrapText="1"/>
    </xf>
    <xf numFmtId="0" fontId="191" fillId="44" borderId="349" xfId="0" applyFont="1" applyFill="1" applyBorder="1" applyAlignment="1">
      <alignment vertical="center" wrapText="1"/>
    </xf>
    <xf numFmtId="4" fontId="93" fillId="35" borderId="350" xfId="0" applyNumberFormat="1" applyFont="1" applyFill="1" applyBorder="1" applyAlignment="1">
      <alignment horizontal="right" vertical="center" wrapText="1"/>
    </xf>
    <xf numFmtId="168" fontId="93" fillId="35" borderId="351" xfId="0" applyNumberFormat="1" applyFont="1" applyFill="1" applyBorder="1" applyAlignment="1">
      <alignment vertical="center" wrapText="1"/>
    </xf>
    <xf numFmtId="166" fontId="6" fillId="0" borderId="135" xfId="0" applyNumberFormat="1" applyFont="1" applyFill="1" applyBorder="1" applyAlignment="1" applyProtection="1">
      <alignment horizontal="right" vertical="center" wrapText="1"/>
    </xf>
    <xf numFmtId="166" fontId="6" fillId="0" borderId="6" xfId="0" applyNumberFormat="1" applyFont="1" applyFill="1" applyBorder="1" applyAlignment="1" applyProtection="1">
      <alignment horizontal="right" vertical="center" wrapText="1"/>
    </xf>
    <xf numFmtId="0" fontId="0" fillId="76" borderId="117" xfId="0" applyFont="1" applyFill="1" applyBorder="1"/>
    <xf numFmtId="166" fontId="6" fillId="0" borderId="135" xfId="0" applyNumberFormat="1" applyFont="1" applyFill="1" applyBorder="1" applyAlignment="1" applyProtection="1">
      <alignment horizontal="center" wrapText="1"/>
    </xf>
    <xf numFmtId="166" fontId="6" fillId="0" borderId="135" xfId="0" applyNumberFormat="1" applyFont="1" applyFill="1" applyBorder="1" applyAlignment="1" applyProtection="1">
      <alignment horizontal="center" vertical="center" wrapText="1"/>
    </xf>
    <xf numFmtId="167" fontId="6" fillId="0" borderId="135" xfId="0" applyNumberFormat="1" applyFont="1" applyFill="1" applyBorder="1" applyAlignment="1" applyProtection="1">
      <alignment horizontal="center" vertical="center" wrapText="1"/>
    </xf>
    <xf numFmtId="3" fontId="6" fillId="0" borderId="135" xfId="0" applyNumberFormat="1" applyFont="1" applyFill="1" applyBorder="1" applyAlignment="1" applyProtection="1">
      <alignment horizontal="center" vertical="center" wrapText="1"/>
    </xf>
    <xf numFmtId="0" fontId="134" fillId="29" borderId="0" xfId="0" applyFont="1" applyFill="1" applyBorder="1" applyProtection="1"/>
    <xf numFmtId="0" fontId="134" fillId="63" borderId="0" xfId="0" applyFont="1" applyFill="1" applyBorder="1" applyProtection="1"/>
    <xf numFmtId="0" fontId="88" fillId="37" borderId="0" xfId="0" applyFont="1" applyFill="1" applyBorder="1"/>
    <xf numFmtId="0" fontId="134" fillId="0" borderId="0" xfId="0" applyFont="1" applyAlignment="1"/>
    <xf numFmtId="0" fontId="134" fillId="31" borderId="0" xfId="0" applyFont="1" applyFill="1" applyBorder="1" applyProtection="1"/>
    <xf numFmtId="0" fontId="33" fillId="63" borderId="0" xfId="1" applyFont="1" applyFill="1" applyBorder="1" applyAlignment="1" applyProtection="1">
      <alignment vertical="center"/>
    </xf>
    <xf numFmtId="0" fontId="33" fillId="31" borderId="0" xfId="0" applyFont="1" applyFill="1" applyBorder="1" applyProtection="1"/>
    <xf numFmtId="0" fontId="134" fillId="31" borderId="0" xfId="0" applyFont="1" applyFill="1" applyBorder="1" applyAlignment="1" applyProtection="1">
      <alignment horizontal="justify"/>
    </xf>
    <xf numFmtId="0" fontId="134" fillId="63" borderId="0" xfId="0" applyFont="1" applyFill="1" applyBorder="1" applyAlignment="1" applyProtection="1">
      <alignment horizontal="justify"/>
    </xf>
    <xf numFmtId="0" fontId="134" fillId="37" borderId="0" xfId="0" applyFont="1" applyFill="1" applyBorder="1" applyAlignment="1">
      <alignment horizontal="justify"/>
    </xf>
    <xf numFmtId="0" fontId="134" fillId="0" borderId="0" xfId="0" applyFont="1" applyAlignment="1">
      <alignment horizontal="justify"/>
    </xf>
    <xf numFmtId="0" fontId="134" fillId="51" borderId="62" xfId="0" applyFont="1" applyFill="1" applyBorder="1" applyAlignment="1">
      <alignment horizontal="center" vertical="center"/>
    </xf>
    <xf numFmtId="0" fontId="20" fillId="0" borderId="6" xfId="0" applyFont="1" applyFill="1" applyBorder="1" applyAlignment="1" applyProtection="1">
      <alignment horizontal="center" vertical="center"/>
    </xf>
    <xf numFmtId="0" fontId="20" fillId="0" borderId="116" xfId="0" applyFont="1" applyFill="1" applyBorder="1" applyAlignment="1" applyProtection="1">
      <alignment horizontal="center" vertical="center"/>
    </xf>
    <xf numFmtId="10" fontId="6" fillId="0" borderId="135" xfId="0" applyNumberFormat="1" applyFont="1" applyFill="1" applyBorder="1" applyAlignment="1" applyProtection="1">
      <alignment horizontal="center" vertical="center" wrapText="1"/>
    </xf>
    <xf numFmtId="0" fontId="136" fillId="42" borderId="356" xfId="0" applyFont="1" applyFill="1" applyBorder="1" applyAlignment="1">
      <alignment horizontal="center" vertical="center"/>
    </xf>
    <xf numFmtId="0" fontId="134" fillId="51" borderId="299" xfId="0" applyFont="1" applyFill="1" applyBorder="1" applyAlignment="1">
      <alignment horizontal="center" vertical="center"/>
    </xf>
    <xf numFmtId="0" fontId="134" fillId="51" borderId="300" xfId="0" applyFont="1" applyFill="1" applyBorder="1" applyAlignment="1">
      <alignment horizontal="center" vertical="center"/>
    </xf>
    <xf numFmtId="10" fontId="6" fillId="0" borderId="360" xfId="0" applyNumberFormat="1" applyFont="1" applyFill="1" applyBorder="1" applyAlignment="1" applyProtection="1">
      <alignment horizontal="center" vertical="center" wrapText="1"/>
    </xf>
    <xf numFmtId="0" fontId="91" fillId="43" borderId="305" xfId="0" applyFont="1" applyFill="1" applyBorder="1" applyAlignment="1">
      <alignment horizontal="left" vertical="center" wrapText="1"/>
    </xf>
    <xf numFmtId="10" fontId="6" fillId="51" borderId="6" xfId="0" applyNumberFormat="1" applyFont="1" applyFill="1" applyBorder="1" applyAlignment="1" applyProtection="1">
      <alignment horizontal="right" vertical="center" wrapText="1"/>
    </xf>
    <xf numFmtId="167" fontId="82" fillId="68" borderId="237" xfId="0" applyNumberFormat="1" applyFont="1" applyFill="1" applyBorder="1" applyAlignment="1" applyProtection="1">
      <alignment horizontal="center" vertical="center" wrapText="1"/>
    </xf>
    <xf numFmtId="0" fontId="82" fillId="37" borderId="0" xfId="0" applyFont="1" applyFill="1" applyBorder="1" applyAlignment="1">
      <alignment vertical="center" wrapText="1"/>
    </xf>
    <xf numFmtId="0" fontId="82" fillId="37" borderId="0" xfId="0" applyFont="1" applyFill="1" applyBorder="1" applyAlignment="1">
      <alignment horizontal="left"/>
    </xf>
    <xf numFmtId="0" fontId="147" fillId="31" borderId="0" xfId="1" applyFont="1" applyFill="1" applyBorder="1" applyAlignment="1" applyProtection="1">
      <alignment horizontal="left"/>
    </xf>
    <xf numFmtId="0" fontId="162" fillId="44" borderId="172" xfId="0" applyFont="1" applyFill="1" applyBorder="1" applyAlignment="1">
      <alignment horizontal="center" vertical="center" wrapText="1"/>
    </xf>
    <xf numFmtId="0" fontId="82" fillId="30" borderId="0" xfId="0" applyFont="1" applyFill="1" applyBorder="1" applyAlignment="1" applyProtection="1">
      <alignment horizontal="left"/>
    </xf>
    <xf numFmtId="0" fontId="82" fillId="37" borderId="0" xfId="0" applyFont="1" applyFill="1" applyBorder="1" applyAlignment="1">
      <alignment horizontal="left" vertical="center"/>
    </xf>
    <xf numFmtId="4" fontId="12" fillId="30" borderId="104" xfId="0" applyNumberFormat="1" applyFont="1" applyFill="1" applyBorder="1" applyAlignment="1" applyProtection="1">
      <alignment horizontal="right" vertical="center"/>
    </xf>
    <xf numFmtId="166" fontId="136" fillId="45" borderId="238" xfId="0" applyNumberFormat="1" applyFont="1" applyFill="1" applyBorder="1" applyAlignment="1">
      <alignment horizontal="center" vertical="center"/>
    </xf>
    <xf numFmtId="0" fontId="162" fillId="44" borderId="365" xfId="0" applyFont="1" applyFill="1" applyBorder="1" applyAlignment="1">
      <alignment horizontal="center" vertical="center" wrapText="1"/>
    </xf>
    <xf numFmtId="4" fontId="12" fillId="30" borderId="135" xfId="0" applyNumberFormat="1" applyFont="1" applyFill="1" applyBorder="1" applyAlignment="1" applyProtection="1">
      <alignment horizontal="right" vertical="center"/>
    </xf>
    <xf numFmtId="167" fontId="82" fillId="0" borderId="62" xfId="0" applyNumberFormat="1" applyFont="1" applyBorder="1" applyAlignment="1">
      <alignment horizontal="right" vertical="center" wrapText="1"/>
    </xf>
    <xf numFmtId="167" fontId="82" fillId="0" borderId="62" xfId="0" applyNumberFormat="1" applyFont="1" applyBorder="1" applyAlignment="1">
      <alignment vertical="center" wrapText="1"/>
    </xf>
    <xf numFmtId="0" fontId="154" fillId="0" borderId="367" xfId="0" applyFont="1" applyFill="1" applyBorder="1" applyAlignment="1" applyProtection="1">
      <alignment horizontal="center" vertical="center"/>
    </xf>
    <xf numFmtId="0" fontId="8" fillId="29" borderId="366" xfId="0" applyFont="1" applyFill="1" applyBorder="1" applyAlignment="1" applyProtection="1">
      <alignment horizontal="center" vertical="center" wrapText="1"/>
    </xf>
    <xf numFmtId="0" fontId="117" fillId="19" borderId="0" xfId="0" applyFont="1" applyFill="1" applyBorder="1" applyAlignment="1">
      <alignment vertical="center"/>
    </xf>
    <xf numFmtId="0" fontId="82" fillId="37" borderId="0" xfId="0" applyFont="1" applyFill="1" applyBorder="1" applyAlignment="1">
      <alignment horizontal="left"/>
    </xf>
    <xf numFmtId="0" fontId="103" fillId="56" borderId="117" xfId="0" applyFont="1" applyFill="1" applyBorder="1" applyAlignment="1">
      <alignment horizontal="center" vertical="center" wrapText="1"/>
    </xf>
    <xf numFmtId="10" fontId="0" fillId="0" borderId="342" xfId="0" applyNumberFormat="1" applyFont="1" applyBorder="1"/>
    <xf numFmtId="10" fontId="0" fillId="0" borderId="342" xfId="0" applyNumberFormat="1" applyFont="1" applyFill="1" applyBorder="1" applyAlignment="1">
      <alignment vertical="center" wrapText="1"/>
    </xf>
    <xf numFmtId="10" fontId="0" fillId="0" borderId="342" xfId="0" applyNumberFormat="1" applyFont="1" applyFill="1" applyBorder="1"/>
    <xf numFmtId="0" fontId="0" fillId="0" borderId="342" xfId="0" applyFont="1" applyBorder="1"/>
    <xf numFmtId="0" fontId="0" fillId="16" borderId="342" xfId="0" applyFont="1" applyFill="1" applyBorder="1"/>
    <xf numFmtId="0" fontId="0" fillId="21" borderId="342" xfId="0" applyFont="1" applyFill="1" applyBorder="1"/>
    <xf numFmtId="0" fontId="0" fillId="21" borderId="342" xfId="0" applyFont="1" applyFill="1" applyBorder="1" applyAlignment="1">
      <alignment vertical="center" wrapText="1"/>
    </xf>
    <xf numFmtId="0" fontId="0" fillId="13" borderId="342" xfId="0" applyFont="1" applyFill="1" applyBorder="1"/>
    <xf numFmtId="0" fontId="0" fillId="30" borderId="0" xfId="0" applyFont="1" applyFill="1"/>
    <xf numFmtId="10" fontId="0" fillId="0" borderId="342" xfId="0" applyNumberFormat="1" applyFont="1" applyFill="1" applyBorder="1" applyAlignment="1">
      <alignment horizontal="center" vertical="center"/>
    </xf>
    <xf numFmtId="10" fontId="0" fillId="0" borderId="39" xfId="0" applyNumberFormat="1" applyFont="1" applyBorder="1"/>
    <xf numFmtId="0" fontId="75" fillId="0" borderId="342" xfId="0" applyFont="1" applyBorder="1" applyAlignment="1">
      <alignment horizontal="center" vertical="center" wrapText="1"/>
    </xf>
    <xf numFmtId="0" fontId="0" fillId="0" borderId="342" xfId="0" applyBorder="1"/>
    <xf numFmtId="0" fontId="75" fillId="0" borderId="342" xfId="0" applyFont="1" applyBorder="1" applyAlignment="1">
      <alignment horizontal="center"/>
    </xf>
    <xf numFmtId="166" fontId="0" fillId="0" borderId="342" xfId="0" applyNumberFormat="1" applyBorder="1"/>
    <xf numFmtId="166" fontId="0" fillId="0" borderId="342" xfId="0" applyNumberFormat="1" applyFill="1" applyBorder="1"/>
    <xf numFmtId="0" fontId="0" fillId="0" borderId="342" xfId="0" applyFill="1" applyBorder="1"/>
    <xf numFmtId="0" fontId="117" fillId="21" borderId="117" xfId="0" applyFont="1" applyFill="1" applyBorder="1" applyAlignment="1">
      <alignment horizontal="center"/>
    </xf>
    <xf numFmtId="0" fontId="103" fillId="56" borderId="117" xfId="0" applyFont="1" applyFill="1" applyBorder="1" applyAlignment="1">
      <alignment horizontal="center" vertical="center" wrapText="1"/>
    </xf>
    <xf numFmtId="0" fontId="0" fillId="21" borderId="0" xfId="0" applyFont="1" applyFill="1" applyBorder="1"/>
    <xf numFmtId="0" fontId="0" fillId="13" borderId="0" xfId="0" applyFont="1" applyFill="1" applyBorder="1"/>
    <xf numFmtId="10" fontId="0" fillId="0" borderId="0" xfId="0" applyNumberFormat="1" applyFont="1" applyBorder="1"/>
    <xf numFmtId="10" fontId="0" fillId="0" borderId="0" xfId="0" applyNumberFormat="1" applyFont="1" applyFill="1" applyBorder="1" applyAlignment="1">
      <alignment vertical="center" wrapText="1"/>
    </xf>
    <xf numFmtId="10" fontId="0" fillId="0" borderId="0" xfId="0" applyNumberFormat="1" applyFont="1" applyFill="1" applyBorder="1"/>
    <xf numFmtId="0" fontId="0" fillId="16" borderId="0" xfId="0" applyFont="1" applyFill="1" applyBorder="1"/>
    <xf numFmtId="0" fontId="117" fillId="21" borderId="117" xfId="0" applyFont="1" applyFill="1" applyBorder="1" applyAlignment="1">
      <alignment horizontal="center"/>
    </xf>
    <xf numFmtId="166" fontId="0" fillId="0" borderId="117" xfId="0" applyNumberFormat="1" applyFont="1" applyFill="1" applyBorder="1"/>
    <xf numFmtId="0" fontId="4" fillId="0" borderId="0" xfId="1" applyAlignment="1" applyProtection="1"/>
    <xf numFmtId="0" fontId="108" fillId="0" borderId="0" xfId="0" applyFont="1" applyFill="1" applyBorder="1"/>
    <xf numFmtId="166" fontId="0" fillId="12" borderId="342" xfId="0" applyNumberFormat="1" applyFont="1" applyFill="1" applyBorder="1"/>
    <xf numFmtId="0" fontId="0" fillId="0" borderId="342" xfId="0" applyFont="1" applyBorder="1" applyAlignment="1">
      <alignment horizontal="justify" wrapText="1"/>
    </xf>
    <xf numFmtId="0" fontId="75" fillId="0" borderId="342" xfId="0" applyFont="1" applyFill="1" applyBorder="1" applyAlignment="1"/>
    <xf numFmtId="0" fontId="75" fillId="0" borderId="342" xfId="0" applyFont="1" applyFill="1" applyBorder="1" applyAlignment="1">
      <alignment horizontal="center"/>
    </xf>
    <xf numFmtId="0" fontId="0" fillId="0" borderId="342" xfId="0" applyFont="1" applyBorder="1" applyAlignment="1">
      <alignment horizontal="justify"/>
    </xf>
    <xf numFmtId="0" fontId="0" fillId="0" borderId="342" xfId="0" applyFont="1" applyBorder="1" applyAlignment="1">
      <alignment horizontal="center" vertical="center" wrapText="1"/>
    </xf>
    <xf numFmtId="0" fontId="117" fillId="0" borderId="117" xfId="0" applyFont="1" applyFill="1" applyBorder="1" applyAlignment="1">
      <alignment horizontal="center"/>
    </xf>
    <xf numFmtId="0" fontId="85" fillId="0" borderId="117" xfId="0" applyFont="1" applyFill="1" applyBorder="1" applyAlignment="1">
      <alignment horizontal="center" vertical="center" wrapText="1"/>
    </xf>
    <xf numFmtId="0" fontId="0" fillId="0" borderId="212" xfId="0" applyFont="1" applyFill="1" applyBorder="1" applyAlignment="1">
      <alignment vertical="center"/>
    </xf>
    <xf numFmtId="0" fontId="85" fillId="0" borderId="117" xfId="0" applyFont="1" applyFill="1" applyBorder="1" applyAlignment="1">
      <alignment vertical="center"/>
    </xf>
    <xf numFmtId="0" fontId="0" fillId="0" borderId="214" xfId="0" applyFont="1" applyFill="1" applyBorder="1" applyAlignment="1">
      <alignment vertical="center"/>
    </xf>
    <xf numFmtId="0" fontId="0" fillId="0" borderId="117" xfId="0" applyFont="1" applyFill="1" applyBorder="1" applyAlignment="1">
      <alignment vertical="center"/>
    </xf>
    <xf numFmtId="0" fontId="85" fillId="0" borderId="117" xfId="0" applyFont="1" applyBorder="1" applyAlignment="1">
      <alignment horizontal="center" vertical="center" wrapText="1"/>
    </xf>
    <xf numFmtId="0" fontId="0" fillId="0" borderId="379" xfId="0" applyFont="1" applyFill="1" applyBorder="1"/>
    <xf numFmtId="0" fontId="0" fillId="0" borderId="379" xfId="0" applyFont="1" applyBorder="1"/>
    <xf numFmtId="166" fontId="0" fillId="0" borderId="379" xfId="0" applyNumberFormat="1" applyFont="1" applyBorder="1"/>
    <xf numFmtId="0" fontId="11" fillId="0" borderId="0" xfId="0" applyFont="1" applyFill="1" applyAlignment="1">
      <alignment horizontal="left" indent="1"/>
    </xf>
    <xf numFmtId="0" fontId="242" fillId="0" borderId="0" xfId="0" applyFont="1" applyAlignment="1">
      <alignment horizontal="left" indent="2"/>
    </xf>
    <xf numFmtId="0" fontId="0" fillId="0" borderId="0" xfId="0" applyFont="1" applyAlignment="1">
      <alignment horizontal="left" indent="2"/>
    </xf>
    <xf numFmtId="0" fontId="117" fillId="0" borderId="0" xfId="0" applyFont="1" applyAlignment="1">
      <alignment horizontal="left" indent="2"/>
    </xf>
    <xf numFmtId="0" fontId="0" fillId="0" borderId="0" xfId="0" applyFont="1" applyFill="1" applyAlignment="1">
      <alignment horizontal="left" indent="2"/>
    </xf>
    <xf numFmtId="0" fontId="14" fillId="0" borderId="0" xfId="1" applyFont="1" applyFill="1" applyAlignment="1" applyProtection="1">
      <alignment horizontal="left" indent="2"/>
    </xf>
    <xf numFmtId="0" fontId="4" fillId="0" borderId="0" xfId="1" applyBorder="1" applyAlignment="1" applyProtection="1">
      <alignment horizontal="left" indent="2"/>
    </xf>
    <xf numFmtId="0" fontId="108" fillId="0" borderId="117" xfId="0" applyFont="1" applyBorder="1" applyAlignment="1">
      <alignment horizontal="center" vertical="center" wrapText="1"/>
    </xf>
    <xf numFmtId="0" fontId="4" fillId="0" borderId="0" xfId="1" applyFill="1" applyBorder="1" applyAlignment="1" applyProtection="1">
      <alignment vertical="center"/>
    </xf>
    <xf numFmtId="0" fontId="4" fillId="0" borderId="0" xfId="1" applyBorder="1" applyAlignment="1" applyProtection="1">
      <alignment horizontal="left" indent="1"/>
    </xf>
    <xf numFmtId="0" fontId="0" fillId="0" borderId="0" xfId="0" applyAlignment="1"/>
    <xf numFmtId="0" fontId="6" fillId="30" borderId="0" xfId="0" applyFont="1" applyFill="1" applyBorder="1" applyAlignment="1" applyProtection="1">
      <alignment horizontal="left" vertical="top" wrapText="1"/>
    </xf>
    <xf numFmtId="4" fontId="6" fillId="69" borderId="18" xfId="0" applyNumberFormat="1" applyFont="1" applyFill="1" applyBorder="1" applyAlignment="1" applyProtection="1">
      <alignment horizontal="right" vertical="center"/>
    </xf>
    <xf numFmtId="0" fontId="4" fillId="30" borderId="0" xfId="1" applyFill="1" applyBorder="1" applyAlignment="1" applyProtection="1">
      <alignment vertical="top" wrapText="1"/>
    </xf>
    <xf numFmtId="166" fontId="0" fillId="0" borderId="0" xfId="0" applyNumberFormat="1" applyFont="1" applyFill="1" applyBorder="1" applyAlignment="1">
      <alignment horizontal="right" vertical="center" wrapText="1"/>
    </xf>
    <xf numFmtId="166" fontId="0" fillId="0" borderId="380" xfId="0" applyNumberFormat="1" applyFont="1" applyFill="1" applyBorder="1" applyAlignment="1">
      <alignment horizontal="right" vertical="center" wrapText="1"/>
    </xf>
    <xf numFmtId="2" fontId="0" fillId="0" borderId="342" xfId="0" applyNumberFormat="1" applyFont="1" applyBorder="1"/>
    <xf numFmtId="0" fontId="103" fillId="0" borderId="0" xfId="7" applyFont="1" applyFill="1" applyBorder="1" applyAlignment="1">
      <alignment horizontal="left" vertical="center"/>
    </xf>
    <xf numFmtId="0" fontId="103" fillId="0" borderId="374" xfId="7" applyFont="1" applyFill="1" applyBorder="1" applyAlignment="1">
      <alignment horizontal="left" vertical="center"/>
    </xf>
    <xf numFmtId="0" fontId="103" fillId="0" borderId="198" xfId="7" applyFont="1" applyFill="1" applyBorder="1" applyAlignment="1">
      <alignment horizontal="left" vertical="center"/>
    </xf>
    <xf numFmtId="0" fontId="103" fillId="21" borderId="86" xfId="0" applyFont="1" applyFill="1" applyBorder="1" applyAlignment="1">
      <alignment vertical="center"/>
    </xf>
    <xf numFmtId="0" fontId="103" fillId="21" borderId="87" xfId="0" applyFont="1" applyFill="1" applyBorder="1" applyAlignment="1">
      <alignment vertical="center"/>
    </xf>
    <xf numFmtId="0" fontId="103" fillId="21" borderId="82" xfId="0" applyFont="1" applyFill="1" applyBorder="1" applyAlignment="1">
      <alignment vertical="center"/>
    </xf>
    <xf numFmtId="0" fontId="103" fillId="21" borderId="105" xfId="0" applyFont="1" applyFill="1" applyBorder="1" applyAlignment="1">
      <alignment vertical="center"/>
    </xf>
    <xf numFmtId="0" fontId="103" fillId="21" borderId="69" xfId="0" applyFont="1" applyFill="1" applyBorder="1" applyAlignment="1">
      <alignment vertical="center"/>
    </xf>
    <xf numFmtId="0" fontId="103" fillId="21" borderId="95" xfId="0" applyFont="1" applyFill="1" applyBorder="1" applyAlignment="1">
      <alignment vertical="center"/>
    </xf>
    <xf numFmtId="0" fontId="103" fillId="21" borderId="97" xfId="0" applyFont="1" applyFill="1" applyBorder="1" applyAlignment="1">
      <alignment vertical="center"/>
    </xf>
    <xf numFmtId="0" fontId="103" fillId="21" borderId="98" xfId="0" applyFont="1" applyFill="1" applyBorder="1" applyAlignment="1">
      <alignment vertical="center"/>
    </xf>
    <xf numFmtId="0" fontId="108" fillId="21" borderId="342" xfId="0" applyFont="1" applyFill="1" applyBorder="1" applyAlignment="1">
      <alignment horizontal="center" vertical="center"/>
    </xf>
    <xf numFmtId="0" fontId="108" fillId="13" borderId="342" xfId="0" applyFont="1" applyFill="1" applyBorder="1" applyAlignment="1">
      <alignment horizontal="center" vertical="center"/>
    </xf>
    <xf numFmtId="0" fontId="118" fillId="21" borderId="375" xfId="0" applyFont="1" applyFill="1" applyBorder="1" applyAlignment="1">
      <alignment horizontal="left" vertical="center"/>
    </xf>
    <xf numFmtId="165" fontId="103" fillId="0" borderId="342" xfId="7" applyNumberFormat="1" applyFont="1" applyFill="1" applyBorder="1"/>
    <xf numFmtId="0" fontId="118" fillId="21" borderId="342" xfId="0" applyFont="1" applyFill="1" applyBorder="1" applyAlignment="1">
      <alignment horizontal="left" vertical="center"/>
    </xf>
    <xf numFmtId="165" fontId="103" fillId="0" borderId="342" xfId="7" applyNumberFormat="1" applyFont="1" applyFill="1" applyBorder="1" applyAlignment="1">
      <alignment horizontal="right"/>
    </xf>
    <xf numFmtId="0" fontId="103" fillId="0" borderId="77" xfId="7" applyFont="1" applyBorder="1"/>
    <xf numFmtId="0" fontId="0" fillId="77" borderId="0" xfId="0" applyFont="1" applyFill="1"/>
    <xf numFmtId="0" fontId="103" fillId="0" borderId="77" xfId="7" applyFont="1" applyFill="1" applyBorder="1"/>
    <xf numFmtId="0" fontId="103" fillId="77" borderId="0" xfId="7" applyFont="1" applyFill="1"/>
    <xf numFmtId="0" fontId="0" fillId="0" borderId="88" xfId="0" applyFont="1" applyBorder="1" applyAlignment="1">
      <alignment horizontal="left"/>
    </xf>
    <xf numFmtId="0" fontId="0" fillId="0" borderId="199" xfId="0" applyFont="1" applyBorder="1" applyAlignment="1">
      <alignment horizontal="left"/>
    </xf>
    <xf numFmtId="0" fontId="0" fillId="0" borderId="386" xfId="0" applyFont="1" applyBorder="1"/>
    <xf numFmtId="0" fontId="0" fillId="0" borderId="250" xfId="0" applyFont="1" applyBorder="1"/>
    <xf numFmtId="0" fontId="0" fillId="21" borderId="0" xfId="0" applyFont="1" applyFill="1" applyBorder="1" applyAlignment="1">
      <alignment horizontal="left" vertical="center" wrapText="1"/>
    </xf>
    <xf numFmtId="0" fontId="103" fillId="25" borderId="0" xfId="0" applyFont="1" applyFill="1" applyBorder="1" applyAlignment="1">
      <alignment horizontal="left" vertical="center" wrapText="1"/>
    </xf>
    <xf numFmtId="169" fontId="103" fillId="0" borderId="0" xfId="7" applyNumberFormat="1" applyFont="1" applyFill="1" applyBorder="1" applyAlignment="1">
      <alignment horizontal="right" vertical="center"/>
    </xf>
    <xf numFmtId="0" fontId="0" fillId="21" borderId="261" xfId="0" applyFont="1" applyFill="1" applyBorder="1" applyAlignment="1">
      <alignment horizontal="left" vertical="center" wrapText="1"/>
    </xf>
    <xf numFmtId="0" fontId="103" fillId="25" borderId="261" xfId="0" applyFont="1" applyFill="1" applyBorder="1" applyAlignment="1">
      <alignment horizontal="left" vertical="center" wrapText="1"/>
    </xf>
    <xf numFmtId="0" fontId="0" fillId="13" borderId="261" xfId="0" applyFont="1" applyFill="1" applyBorder="1"/>
    <xf numFmtId="169" fontId="103" fillId="0" borderId="261" xfId="7" applyNumberFormat="1" applyFont="1" applyFill="1" applyBorder="1" applyAlignment="1">
      <alignment horizontal="right" vertical="center"/>
    </xf>
    <xf numFmtId="169" fontId="103" fillId="0" borderId="261" xfId="7" applyNumberFormat="1" applyFont="1" applyFill="1" applyBorder="1"/>
    <xf numFmtId="0" fontId="115" fillId="30" borderId="0" xfId="0" applyFont="1" applyFill="1" applyBorder="1" applyAlignment="1" applyProtection="1">
      <alignment vertical="center"/>
    </xf>
    <xf numFmtId="0" fontId="20" fillId="30" borderId="0" xfId="0" applyFont="1" applyFill="1" applyBorder="1" applyAlignment="1" applyProtection="1">
      <alignment vertical="center" wrapText="1"/>
    </xf>
    <xf numFmtId="0" fontId="259" fillId="13" borderId="342" xfId="7" applyFont="1" applyFill="1" applyBorder="1" applyAlignment="1">
      <alignment horizontal="right" vertical="center"/>
    </xf>
    <xf numFmtId="0" fontId="127" fillId="21" borderId="198" xfId="0" applyFont="1" applyFill="1" applyBorder="1" applyAlignment="1">
      <alignment horizontal="left"/>
    </xf>
    <xf numFmtId="0" fontId="0" fillId="0" borderId="393" xfId="0" applyFont="1" applyBorder="1" applyAlignment="1">
      <alignment horizontal="left"/>
    </xf>
    <xf numFmtId="0" fontId="0" fillId="0" borderId="394" xfId="0" applyFont="1" applyBorder="1" applyAlignment="1">
      <alignment horizontal="left"/>
    </xf>
    <xf numFmtId="0" fontId="0" fillId="0" borderId="199" xfId="0" applyFont="1" applyFill="1" applyBorder="1" applyAlignment="1">
      <alignment horizontal="left"/>
    </xf>
    <xf numFmtId="0" fontId="0" fillId="0" borderId="386" xfId="0" applyFont="1" applyBorder="1" applyAlignment="1">
      <alignment horizontal="left"/>
    </xf>
    <xf numFmtId="0" fontId="108" fillId="13" borderId="375" xfId="0" applyFont="1" applyFill="1" applyBorder="1"/>
    <xf numFmtId="169" fontId="103" fillId="0" borderId="342" xfId="12" applyNumberFormat="1" applyFont="1" applyFill="1" applyBorder="1" applyAlignment="1">
      <alignment horizontal="right" vertical="center"/>
    </xf>
    <xf numFmtId="169" fontId="102" fillId="0" borderId="342" xfId="12" applyNumberFormat="1" applyFont="1" applyFill="1" applyBorder="1" applyAlignment="1">
      <alignment horizontal="right" vertical="center"/>
    </xf>
    <xf numFmtId="0" fontId="117" fillId="21" borderId="394" xfId="0" applyFont="1" applyFill="1" applyBorder="1" applyAlignment="1">
      <alignment horizontal="left"/>
    </xf>
    <xf numFmtId="0" fontId="0" fillId="21" borderId="394" xfId="0" applyFont="1" applyFill="1" applyBorder="1" applyAlignment="1">
      <alignment horizontal="center"/>
    </xf>
    <xf numFmtId="0" fontId="123" fillId="0" borderId="393" xfId="7" applyFont="1" applyFill="1" applyBorder="1" applyAlignment="1">
      <alignment horizontal="left" vertical="center"/>
    </xf>
    <xf numFmtId="0" fontId="0" fillId="0" borderId="395" xfId="0" applyFont="1" applyBorder="1"/>
    <xf numFmtId="0" fontId="117" fillId="0" borderId="199" xfId="0" applyFont="1" applyFill="1" applyBorder="1" applyAlignment="1">
      <alignment horizontal="left" vertical="center"/>
    </xf>
    <xf numFmtId="0" fontId="117" fillId="0" borderId="386" xfId="0" applyFont="1" applyFill="1" applyBorder="1" applyAlignment="1">
      <alignment horizontal="left" vertical="center"/>
    </xf>
    <xf numFmtId="0" fontId="0" fillId="0" borderId="378" xfId="0" applyFont="1" applyBorder="1"/>
    <xf numFmtId="0" fontId="259" fillId="20" borderId="0" xfId="7" applyFont="1" applyFill="1"/>
    <xf numFmtId="0" fontId="259" fillId="22" borderId="0" xfId="7" applyFont="1" applyFill="1"/>
    <xf numFmtId="0" fontId="259" fillId="24" borderId="0" xfId="7" applyFont="1" applyFill="1"/>
    <xf numFmtId="0" fontId="259" fillId="19" borderId="0" xfId="7" applyFont="1" applyFill="1"/>
    <xf numFmtId="0" fontId="259" fillId="13" borderId="342" xfId="7" applyFont="1" applyFill="1" applyBorder="1" applyAlignment="1">
      <alignment horizontal="left" vertical="center"/>
    </xf>
    <xf numFmtId="0" fontId="0" fillId="0" borderId="395" xfId="0" applyFont="1" applyBorder="1" applyAlignment="1">
      <alignment horizontal="left"/>
    </xf>
    <xf numFmtId="0" fontId="0" fillId="0" borderId="73" xfId="0" applyFont="1" applyBorder="1" applyAlignment="1">
      <alignment horizontal="left"/>
    </xf>
    <xf numFmtId="0" fontId="0" fillId="19" borderId="197" xfId="0" applyFont="1" applyFill="1" applyBorder="1"/>
    <xf numFmtId="0" fontId="6" fillId="30" borderId="0" xfId="0" applyFont="1" applyFill="1" applyBorder="1" applyAlignment="1" applyProtection="1">
      <alignment horizontal="left" vertical="top" wrapText="1"/>
    </xf>
    <xf numFmtId="0" fontId="14" fillId="37" borderId="0" xfId="1" applyFont="1" applyFill="1" applyBorder="1" applyAlignment="1" applyProtection="1">
      <alignment horizontal="left"/>
    </xf>
    <xf numFmtId="0" fontId="14" fillId="37" borderId="0" xfId="1" applyFont="1" applyFill="1" applyBorder="1" applyAlignment="1" applyProtection="1">
      <alignment horizontal="left" vertical="top"/>
    </xf>
    <xf numFmtId="0" fontId="82" fillId="12" borderId="62" xfId="0" applyFont="1" applyFill="1" applyBorder="1" applyAlignment="1">
      <alignment horizontal="center" vertical="center"/>
    </xf>
    <xf numFmtId="0" fontId="22" fillId="30" borderId="0" xfId="0" applyFont="1" applyFill="1" applyBorder="1" applyAlignment="1">
      <alignment horizontal="left" vertical="center"/>
    </xf>
    <xf numFmtId="0" fontId="82" fillId="0" borderId="169" xfId="0" applyFont="1" applyFill="1" applyBorder="1" applyAlignment="1">
      <alignment horizontal="center" vertical="center"/>
    </xf>
    <xf numFmtId="0" fontId="82" fillId="12" borderId="62" xfId="0" applyFont="1" applyFill="1" applyBorder="1" applyAlignment="1">
      <alignment horizontal="center" vertical="center" wrapText="1"/>
    </xf>
    <xf numFmtId="0" fontId="136" fillId="12" borderId="62" xfId="0" applyFont="1" applyFill="1" applyBorder="1" applyAlignment="1">
      <alignment horizontal="center" vertical="center" wrapText="1"/>
    </xf>
    <xf numFmtId="0" fontId="92" fillId="30" borderId="0" xfId="0" applyFont="1" applyFill="1" applyBorder="1" applyAlignment="1" applyProtection="1">
      <alignment horizontal="left"/>
    </xf>
    <xf numFmtId="0" fontId="118" fillId="21" borderId="342" xfId="0" applyFont="1" applyFill="1" applyBorder="1" applyAlignment="1">
      <alignment horizontal="center" vertical="center"/>
    </xf>
    <xf numFmtId="0" fontId="262" fillId="26" borderId="342" xfId="0" applyFont="1" applyFill="1" applyBorder="1" applyAlignment="1" applyProtection="1">
      <alignment horizontal="center" vertical="center" wrapText="1"/>
    </xf>
    <xf numFmtId="166" fontId="103" fillId="0" borderId="375" xfId="0" applyNumberFormat="1" applyFont="1" applyFill="1" applyBorder="1" applyAlignment="1" applyProtection="1">
      <alignment horizontal="left" vertical="center"/>
    </xf>
    <xf numFmtId="166" fontId="103" fillId="0" borderId="375" xfId="0" applyNumberFormat="1" applyFont="1" applyFill="1" applyBorder="1" applyAlignment="1" applyProtection="1">
      <alignment horizontal="right" vertical="center"/>
    </xf>
    <xf numFmtId="168" fontId="103" fillId="0" borderId="375" xfId="0" applyNumberFormat="1" applyFont="1" applyFill="1" applyBorder="1" applyAlignment="1" applyProtection="1">
      <alignment horizontal="right" vertical="center"/>
    </xf>
    <xf numFmtId="166" fontId="103" fillId="0" borderId="342" xfId="0" applyNumberFormat="1" applyFont="1" applyFill="1" applyBorder="1" applyAlignment="1" applyProtection="1">
      <alignment horizontal="right" vertical="center"/>
    </xf>
    <xf numFmtId="168" fontId="103" fillId="78" borderId="375" xfId="0" applyNumberFormat="1" applyFont="1" applyFill="1" applyBorder="1" applyAlignment="1" applyProtection="1">
      <alignment horizontal="right" vertical="center"/>
    </xf>
    <xf numFmtId="4" fontId="110" fillId="0" borderId="375" xfId="0" applyNumberFormat="1" applyFont="1" applyFill="1" applyBorder="1" applyAlignment="1" applyProtection="1">
      <alignment horizontal="right" vertical="center"/>
    </xf>
    <xf numFmtId="4" fontId="110" fillId="0" borderId="342" xfId="0" applyNumberFormat="1" applyFont="1" applyFill="1" applyBorder="1" applyAlignment="1" applyProtection="1">
      <alignment horizontal="right" vertical="center"/>
    </xf>
    <xf numFmtId="4" fontId="103" fillId="30" borderId="0" xfId="7" applyNumberFormat="1" applyFont="1" applyFill="1"/>
    <xf numFmtId="0" fontId="103" fillId="30" borderId="0" xfId="7" applyFont="1" applyFill="1"/>
    <xf numFmtId="0" fontId="103" fillId="30" borderId="0" xfId="7" applyFont="1" applyFill="1" applyBorder="1" applyAlignment="1">
      <alignment horizontal="center" vertical="center" wrapText="1"/>
    </xf>
    <xf numFmtId="0" fontId="0" fillId="0" borderId="342" xfId="0" applyFont="1" applyFill="1" applyBorder="1"/>
    <xf numFmtId="169" fontId="103" fillId="0" borderId="342" xfId="12" applyNumberFormat="1" applyFont="1" applyFill="1" applyBorder="1"/>
    <xf numFmtId="0" fontId="103" fillId="0" borderId="342" xfId="12" applyFont="1" applyBorder="1"/>
    <xf numFmtId="0" fontId="0" fillId="0" borderId="397" xfId="0" applyFont="1" applyBorder="1"/>
    <xf numFmtId="0" fontId="0" fillId="0" borderId="397" xfId="0" applyFont="1" applyBorder="1" applyAlignment="1">
      <alignment horizontal="left"/>
    </xf>
    <xf numFmtId="0" fontId="103" fillId="0" borderId="197" xfId="7" applyFont="1" applyFill="1" applyBorder="1"/>
    <xf numFmtId="166" fontId="0" fillId="0" borderId="19" xfId="0" applyNumberFormat="1" applyFont="1" applyFill="1" applyBorder="1"/>
    <xf numFmtId="0" fontId="0" fillId="0" borderId="80" xfId="0" applyFont="1" applyFill="1" applyBorder="1" applyAlignment="1">
      <alignment horizontal="left"/>
    </xf>
    <xf numFmtId="0" fontId="117" fillId="19" borderId="342" xfId="0" applyFont="1" applyFill="1" applyBorder="1" applyAlignment="1">
      <alignment horizontal="center" vertical="center"/>
    </xf>
    <xf numFmtId="0" fontId="103" fillId="0" borderId="342" xfId="0" applyFont="1" applyFill="1" applyBorder="1" applyAlignment="1"/>
    <xf numFmtId="165" fontId="103" fillId="0" borderId="342" xfId="0" applyNumberFormat="1" applyFont="1" applyFill="1" applyBorder="1" applyAlignment="1">
      <alignment horizontal="center"/>
    </xf>
    <xf numFmtId="0" fontId="134" fillId="21" borderId="329" xfId="0" applyFont="1" applyFill="1" applyBorder="1" applyAlignment="1">
      <alignment vertical="top"/>
    </xf>
    <xf numFmtId="0" fontId="134" fillId="21" borderId="330" xfId="0" applyFont="1" applyFill="1" applyBorder="1" applyAlignment="1">
      <alignment vertical="top"/>
    </xf>
    <xf numFmtId="0" fontId="134" fillId="21" borderId="331" xfId="0" applyFont="1" applyFill="1" applyBorder="1" applyAlignment="1">
      <alignment vertical="top"/>
    </xf>
    <xf numFmtId="0" fontId="134" fillId="21" borderId="332" xfId="0" applyFont="1" applyFill="1" applyBorder="1" applyAlignment="1">
      <alignment vertical="top"/>
    </xf>
    <xf numFmtId="0" fontId="134" fillId="12" borderId="62" xfId="0" applyFont="1" applyFill="1" applyBorder="1" applyAlignment="1">
      <alignment horizontal="center" vertical="center" wrapText="1"/>
    </xf>
    <xf numFmtId="0" fontId="14" fillId="37" borderId="0" xfId="1" applyFont="1" applyFill="1" applyBorder="1" applyAlignment="1" applyProtection="1">
      <alignment horizontal="left" indent="1"/>
    </xf>
    <xf numFmtId="4" fontId="6" fillId="0" borderId="303" xfId="0" applyNumberFormat="1" applyFont="1" applyFill="1" applyBorder="1" applyAlignment="1" applyProtection="1">
      <alignment horizontal="center" vertical="center"/>
    </xf>
    <xf numFmtId="0" fontId="14" fillId="37" borderId="0" xfId="1" applyFont="1" applyFill="1" applyBorder="1" applyAlignment="1" applyProtection="1">
      <alignment horizontal="left" vertical="center" indent="3"/>
    </xf>
    <xf numFmtId="0" fontId="134" fillId="37" borderId="0" xfId="0" applyFont="1" applyFill="1" applyBorder="1" applyAlignment="1">
      <alignment horizontal="left" vertical="center" indent="2"/>
    </xf>
    <xf numFmtId="0" fontId="11" fillId="37" borderId="0" xfId="1" applyFont="1" applyFill="1" applyBorder="1" applyAlignment="1" applyProtection="1"/>
    <xf numFmtId="0" fontId="117" fillId="0" borderId="0" xfId="0" applyFont="1" applyFill="1" applyAlignment="1"/>
    <xf numFmtId="0" fontId="0" fillId="0" borderId="0" xfId="0" applyFill="1" applyAlignment="1"/>
    <xf numFmtId="0" fontId="134" fillId="0" borderId="39" xfId="0" applyFont="1" applyBorder="1" applyAlignment="1"/>
    <xf numFmtId="0" fontId="159" fillId="37" borderId="0" xfId="0" applyFont="1" applyFill="1" applyBorder="1" applyAlignment="1">
      <alignment horizontal="left" vertical="center"/>
    </xf>
    <xf numFmtId="0" fontId="159" fillId="37" borderId="0" xfId="0" applyFont="1" applyFill="1" applyBorder="1" applyAlignment="1"/>
    <xf numFmtId="0" fontId="6" fillId="12" borderId="39" xfId="0" applyFont="1" applyFill="1" applyBorder="1" applyAlignment="1">
      <alignment horizontal="left" vertical="center"/>
    </xf>
    <xf numFmtId="0" fontId="6" fillId="12" borderId="41" xfId="0" applyFont="1" applyFill="1" applyBorder="1" applyAlignment="1">
      <alignment horizontal="left" vertical="center"/>
    </xf>
    <xf numFmtId="166" fontId="6" fillId="0" borderId="62" xfId="0" applyNumberFormat="1" applyFont="1" applyBorder="1"/>
    <xf numFmtId="0" fontId="14" fillId="30" borderId="0" xfId="1" applyFont="1" applyFill="1" applyAlignment="1" applyProtection="1">
      <alignment horizontal="left" vertical="center" indent="1"/>
    </xf>
    <xf numFmtId="0" fontId="14" fillId="30" borderId="0" xfId="1" applyFont="1" applyFill="1" applyAlignment="1" applyProtection="1">
      <alignment horizontal="left" indent="1"/>
    </xf>
    <xf numFmtId="0" fontId="34" fillId="30" borderId="0" xfId="0" applyFont="1" applyFill="1" applyAlignment="1">
      <alignment horizontal="left" vertical="center"/>
    </xf>
    <xf numFmtId="0" fontId="11" fillId="30" borderId="0" xfId="0" applyFont="1" applyFill="1" applyAlignment="1">
      <alignment horizontal="left" vertical="center" indent="1"/>
    </xf>
    <xf numFmtId="0" fontId="11" fillId="30" borderId="0" xfId="0" applyFont="1" applyFill="1" applyAlignment="1">
      <alignment horizontal="left"/>
    </xf>
    <xf numFmtId="0" fontId="11" fillId="30" borderId="0" xfId="0" applyFont="1" applyFill="1" applyAlignment="1">
      <alignment horizontal="left" vertical="center" indent="3"/>
    </xf>
    <xf numFmtId="0" fontId="6" fillId="12" borderId="39" xfId="0" applyFont="1" applyFill="1" applyBorder="1" applyAlignment="1">
      <alignment vertical="top" wrapText="1"/>
    </xf>
    <xf numFmtId="166" fontId="6" fillId="0" borderId="62" xfId="0" applyNumberFormat="1" applyFont="1" applyBorder="1" applyAlignment="1">
      <alignment horizontal="right"/>
    </xf>
    <xf numFmtId="0" fontId="6" fillId="12" borderId="59" xfId="0" applyFont="1" applyFill="1" applyBorder="1" applyAlignment="1">
      <alignment horizontal="left" vertical="center" wrapText="1"/>
    </xf>
    <xf numFmtId="0" fontId="6" fillId="12" borderId="62" xfId="0" applyFont="1" applyFill="1" applyBorder="1" applyAlignment="1">
      <alignment vertical="top" wrapText="1"/>
    </xf>
    <xf numFmtId="0" fontId="212" fillId="30" borderId="0" xfId="0" applyFont="1" applyFill="1" applyBorder="1"/>
    <xf numFmtId="0" fontId="265" fillId="30" borderId="0" xfId="0" applyFont="1" applyFill="1" applyBorder="1" applyAlignment="1" applyProtection="1">
      <alignment vertical="center"/>
    </xf>
    <xf numFmtId="0" fontId="266" fillId="30" borderId="0" xfId="0" applyFont="1" applyFill="1"/>
    <xf numFmtId="0" fontId="81" fillId="30" borderId="0" xfId="0" applyFont="1" applyFill="1" applyAlignment="1"/>
    <xf numFmtId="0" fontId="14" fillId="30" borderId="0" xfId="1" applyFont="1" applyFill="1" applyAlignment="1" applyProtection="1">
      <alignment horizontal="left" indent="2"/>
    </xf>
    <xf numFmtId="0" fontId="14" fillId="30" borderId="0" xfId="1" applyFont="1" applyFill="1" applyAlignment="1" applyProtection="1">
      <alignment horizontal="left" vertical="center" indent="2"/>
    </xf>
    <xf numFmtId="0" fontId="81" fillId="30" borderId="0" xfId="0" applyFont="1" applyFill="1" applyAlignment="1">
      <alignment vertical="top" wrapText="1"/>
    </xf>
    <xf numFmtId="0" fontId="34" fillId="30" borderId="0" xfId="0" applyFont="1" applyFill="1" applyAlignment="1">
      <alignment horizontal="left" vertical="center" indent="1"/>
    </xf>
    <xf numFmtId="0" fontId="11" fillId="30" borderId="0" xfId="0" applyFont="1" applyFill="1" applyAlignment="1">
      <alignment horizontal="left" indent="1"/>
    </xf>
    <xf numFmtId="0" fontId="213" fillId="30" borderId="0" xfId="0" applyFont="1" applyFill="1" applyBorder="1" applyAlignment="1">
      <alignment horizontal="left" indent="1"/>
    </xf>
    <xf numFmtId="0" fontId="11" fillId="30" borderId="0" xfId="0" applyFont="1" applyFill="1" applyAlignment="1">
      <alignment horizontal="left" vertical="top" indent="1"/>
    </xf>
    <xf numFmtId="0" fontId="11" fillId="30" borderId="0" xfId="0" applyFont="1" applyFill="1" applyAlignment="1">
      <alignment horizontal="left" vertical="center" indent="9"/>
    </xf>
    <xf numFmtId="0" fontId="140" fillId="12" borderId="62" xfId="0" applyFont="1" applyFill="1" applyBorder="1" applyAlignment="1">
      <alignment vertical="top" wrapText="1"/>
    </xf>
    <xf numFmtId="0" fontId="140" fillId="12" borderId="59" xfId="0" applyFont="1" applyFill="1" applyBorder="1" applyAlignment="1">
      <alignment vertical="top" wrapText="1"/>
    </xf>
    <xf numFmtId="0" fontId="134" fillId="30" borderId="0" xfId="0" applyFont="1" applyFill="1" applyAlignment="1">
      <alignment horizontal="left" vertical="center" indent="1"/>
    </xf>
    <xf numFmtId="0" fontId="188" fillId="30" borderId="0" xfId="0" applyFont="1" applyFill="1" applyAlignment="1">
      <alignment horizontal="left" vertical="center" indent="1"/>
    </xf>
    <xf numFmtId="0" fontId="134" fillId="30" borderId="0" xfId="0" applyFont="1" applyFill="1" applyAlignment="1">
      <alignment horizontal="left" indent="1"/>
    </xf>
    <xf numFmtId="0" fontId="134" fillId="30" borderId="0" xfId="0" applyFont="1" applyFill="1" applyBorder="1" applyAlignment="1">
      <alignment horizontal="left" indent="1"/>
    </xf>
    <xf numFmtId="0" fontId="136" fillId="0" borderId="62" xfId="0" applyFont="1" applyBorder="1" applyAlignment="1">
      <alignment vertical="center"/>
    </xf>
    <xf numFmtId="3" fontId="136" fillId="0" borderId="62" xfId="0" applyNumberFormat="1" applyFont="1" applyBorder="1" applyAlignment="1">
      <alignment horizontal="right" vertical="center"/>
    </xf>
    <xf numFmtId="0" fontId="136" fillId="0" borderId="62" xfId="0" applyFont="1" applyBorder="1" applyAlignment="1">
      <alignment horizontal="right" vertical="center"/>
    </xf>
    <xf numFmtId="0" fontId="82" fillId="0" borderId="62" xfId="0" applyFont="1" applyBorder="1" applyAlignment="1">
      <alignment horizontal="right" vertical="center"/>
    </xf>
    <xf numFmtId="0" fontId="136" fillId="0" borderId="62" xfId="0" applyFont="1" applyBorder="1" applyAlignment="1">
      <alignment horizontal="right" vertical="center" wrapText="1"/>
    </xf>
    <xf numFmtId="3" fontId="136" fillId="0" borderId="62" xfId="0" applyNumberFormat="1" applyFont="1" applyBorder="1" applyAlignment="1">
      <alignment horizontal="right" vertical="center" wrapText="1"/>
    </xf>
    <xf numFmtId="0" fontId="6" fillId="12" borderId="14" xfId="0" applyFont="1" applyFill="1" applyBorder="1" applyAlignment="1">
      <alignment vertical="center"/>
    </xf>
    <xf numFmtId="0" fontId="6" fillId="12" borderId="17" xfId="0" applyFont="1" applyFill="1" applyBorder="1" applyAlignment="1">
      <alignment vertical="center"/>
    </xf>
    <xf numFmtId="0" fontId="6" fillId="12" borderId="2" xfId="0" applyFont="1" applyFill="1" applyBorder="1" applyAlignment="1">
      <alignment vertical="center"/>
    </xf>
    <xf numFmtId="0" fontId="6" fillId="12" borderId="137" xfId="0" applyFont="1" applyFill="1" applyBorder="1" applyAlignment="1">
      <alignment vertical="center"/>
    </xf>
    <xf numFmtId="0" fontId="6" fillId="12" borderId="262" xfId="0" applyFont="1" applyFill="1" applyBorder="1" applyAlignment="1">
      <alignment vertical="center"/>
    </xf>
    <xf numFmtId="0" fontId="6" fillId="12" borderId="209" xfId="0" applyFont="1" applyFill="1" applyBorder="1" applyAlignment="1">
      <alignment vertical="center"/>
    </xf>
    <xf numFmtId="0" fontId="6" fillId="12" borderId="273" xfId="0" applyFont="1" applyFill="1" applyBorder="1" applyAlignment="1">
      <alignment vertical="center"/>
    </xf>
    <xf numFmtId="0" fontId="6" fillId="12" borderId="138" xfId="0" applyFont="1" applyFill="1" applyBorder="1" applyAlignment="1">
      <alignment vertical="center"/>
    </xf>
    <xf numFmtId="0" fontId="6" fillId="12" borderId="136" xfId="0" applyFont="1" applyFill="1" applyBorder="1" applyAlignment="1">
      <alignment vertical="center"/>
    </xf>
    <xf numFmtId="0" fontId="140" fillId="12" borderId="398" xfId="0" applyFont="1" applyFill="1" applyBorder="1" applyAlignment="1">
      <alignment horizontal="center" vertical="center" wrapText="1"/>
    </xf>
    <xf numFmtId="0" fontId="59" fillId="0" borderId="401" xfId="0" applyFont="1" applyFill="1" applyBorder="1" applyAlignment="1">
      <alignment horizontal="left"/>
    </xf>
    <xf numFmtId="0" fontId="59" fillId="0" borderId="399" xfId="0" applyFont="1" applyFill="1" applyBorder="1" applyAlignment="1">
      <alignment horizontal="left"/>
    </xf>
    <xf numFmtId="0" fontId="59" fillId="18" borderId="399" xfId="0" applyFont="1" applyFill="1" applyBorder="1" applyAlignment="1">
      <alignment horizontal="left"/>
    </xf>
    <xf numFmtId="166" fontId="6" fillId="18" borderId="398" xfId="0" applyNumberFormat="1" applyFont="1" applyFill="1" applyBorder="1" applyAlignment="1">
      <alignment horizontal="center"/>
    </xf>
    <xf numFmtId="0" fontId="269" fillId="30" borderId="0" xfId="0" applyFont="1" applyFill="1" applyBorder="1" applyAlignment="1" applyProtection="1">
      <alignment horizontal="left"/>
    </xf>
    <xf numFmtId="0" fontId="269" fillId="30" borderId="0" xfId="0" applyFont="1" applyFill="1" applyBorder="1" applyAlignment="1">
      <alignment horizontal="left"/>
    </xf>
    <xf numFmtId="0" fontId="163" fillId="30" borderId="0" xfId="0" applyFont="1" applyFill="1" applyBorder="1" applyAlignment="1">
      <alignment horizontal="left" vertical="top"/>
    </xf>
    <xf numFmtId="0" fontId="134" fillId="30" borderId="0" xfId="0" applyFont="1" applyFill="1" applyBorder="1" applyAlignment="1">
      <alignment horizontal="right"/>
    </xf>
    <xf numFmtId="0" fontId="155" fillId="30" borderId="0" xfId="0" applyFont="1" applyFill="1" applyBorder="1" applyAlignment="1">
      <alignment horizontal="left" vertical="top"/>
    </xf>
    <xf numFmtId="0" fontId="149" fillId="30" borderId="0" xfId="0" applyFont="1" applyFill="1" applyBorder="1" applyAlignment="1"/>
    <xf numFmtId="0" fontId="155" fillId="30" borderId="0" xfId="0" applyFont="1" applyFill="1" applyBorder="1" applyAlignment="1">
      <alignment horizontal="right"/>
    </xf>
    <xf numFmtId="0" fontId="152" fillId="30" borderId="0" xfId="0" applyFont="1" applyFill="1" applyBorder="1"/>
    <xf numFmtId="0" fontId="155" fillId="30" borderId="0" xfId="0" applyFont="1" applyFill="1" applyBorder="1" applyAlignment="1">
      <alignment horizontal="right" vertical="top"/>
    </xf>
    <xf numFmtId="0" fontId="149" fillId="30" borderId="0" xfId="0" applyFont="1" applyFill="1" applyBorder="1" applyAlignment="1">
      <alignment horizontal="left"/>
    </xf>
    <xf numFmtId="0" fontId="149" fillId="30" borderId="0" xfId="0" applyFont="1" applyFill="1" applyBorder="1" applyAlignment="1">
      <alignment horizontal="left" vertical="top"/>
    </xf>
    <xf numFmtId="166" fontId="6" fillId="18" borderId="14" xfId="0" applyNumberFormat="1" applyFont="1" applyFill="1" applyBorder="1" applyAlignment="1">
      <alignment vertical="center"/>
    </xf>
    <xf numFmtId="166" fontId="6" fillId="18" borderId="1" xfId="0" applyNumberFormat="1" applyFont="1" applyFill="1" applyBorder="1" applyAlignment="1">
      <alignment horizontal="center"/>
    </xf>
    <xf numFmtId="0" fontId="22" fillId="29" borderId="0" xfId="0" applyFont="1" applyFill="1" applyBorder="1" applyAlignment="1">
      <alignment vertical="center"/>
    </xf>
    <xf numFmtId="0" fontId="6" fillId="12" borderId="398" xfId="0" applyFont="1" applyFill="1" applyBorder="1" applyAlignment="1">
      <alignment horizontal="center" vertical="center" wrapText="1"/>
    </xf>
    <xf numFmtId="0" fontId="59" fillId="4" borderId="401" xfId="0" applyFont="1" applyFill="1" applyBorder="1" applyAlignment="1">
      <alignment horizontal="left"/>
    </xf>
    <xf numFmtId="0" fontId="59" fillId="4" borderId="399" xfId="0" applyFont="1" applyFill="1" applyBorder="1" applyAlignment="1">
      <alignment horizontal="left"/>
    </xf>
    <xf numFmtId="0" fontId="19" fillId="29" borderId="63" xfId="0" applyFont="1" applyFill="1" applyBorder="1" applyAlignment="1" applyProtection="1">
      <alignment vertical="top" wrapText="1"/>
    </xf>
    <xf numFmtId="0" fontId="19" fillId="29" borderId="64" xfId="0" applyFont="1" applyFill="1" applyBorder="1" applyAlignment="1" applyProtection="1">
      <alignment vertical="top" wrapText="1"/>
    </xf>
    <xf numFmtId="0" fontId="19" fillId="29" borderId="127" xfId="0" applyFont="1" applyFill="1" applyBorder="1" applyAlignment="1" applyProtection="1">
      <alignment vertical="top" wrapText="1"/>
    </xf>
    <xf numFmtId="0" fontId="19" fillId="29" borderId="57" xfId="0" applyFont="1" applyFill="1" applyBorder="1" applyAlignment="1" applyProtection="1">
      <alignment vertical="top" wrapText="1"/>
    </xf>
    <xf numFmtId="0" fontId="19" fillId="29" borderId="70" xfId="0" applyFont="1" applyFill="1" applyBorder="1" applyAlignment="1" applyProtection="1">
      <alignment vertical="top" wrapText="1"/>
    </xf>
    <xf numFmtId="0" fontId="19" fillId="29" borderId="59" xfId="0" applyFont="1" applyFill="1" applyBorder="1" applyAlignment="1" applyProtection="1">
      <alignment vertical="top" wrapText="1"/>
    </xf>
    <xf numFmtId="0" fontId="0" fillId="11" borderId="342" xfId="0" applyFont="1" applyFill="1" applyBorder="1" applyAlignment="1">
      <alignment horizontal="center" vertical="center"/>
    </xf>
    <xf numFmtId="0" fontId="0" fillId="11" borderId="342" xfId="0" applyFont="1" applyFill="1" applyBorder="1"/>
    <xf numFmtId="4" fontId="0" fillId="11" borderId="342" xfId="0" applyNumberFormat="1" applyFont="1" applyFill="1" applyBorder="1"/>
    <xf numFmtId="4" fontId="0" fillId="0" borderId="0" xfId="0" applyNumberFormat="1" applyFont="1"/>
    <xf numFmtId="0" fontId="103" fillId="0" borderId="0" xfId="7" applyFont="1" applyAlignment="1"/>
    <xf numFmtId="0" fontId="0" fillId="0" borderId="404" xfId="0" applyFont="1" applyFill="1" applyBorder="1"/>
    <xf numFmtId="0" fontId="0" fillId="0" borderId="405" xfId="0" applyFont="1" applyFill="1" applyBorder="1"/>
    <xf numFmtId="4" fontId="0" fillId="0" borderId="406" xfId="0" applyNumberFormat="1" applyFont="1" applyFill="1" applyBorder="1" applyAlignment="1">
      <alignment horizontal="right"/>
    </xf>
    <xf numFmtId="0" fontId="103" fillId="12" borderId="197" xfId="0" applyFont="1" applyFill="1" applyBorder="1" applyAlignment="1" applyProtection="1">
      <alignment vertical="top" wrapText="1"/>
    </xf>
    <xf numFmtId="0" fontId="0" fillId="0" borderId="407" xfId="0" applyFont="1" applyFill="1" applyBorder="1"/>
    <xf numFmtId="0" fontId="0" fillId="0" borderId="408" xfId="0" applyFont="1" applyFill="1" applyBorder="1"/>
    <xf numFmtId="0" fontId="155" fillId="31" borderId="2" xfId="1" applyFont="1" applyFill="1" applyBorder="1" applyAlignment="1" applyProtection="1">
      <alignment vertical="center"/>
    </xf>
    <xf numFmtId="0" fontId="82" fillId="12" borderId="62" xfId="0" applyFont="1" applyFill="1" applyBorder="1" applyAlignment="1">
      <alignment horizontal="center" vertical="center" wrapText="1"/>
    </xf>
    <xf numFmtId="0" fontId="103" fillId="0" borderId="342" xfId="0" applyFont="1" applyFill="1" applyBorder="1"/>
    <xf numFmtId="10" fontId="0" fillId="30" borderId="62" xfId="0" applyNumberFormat="1" applyFont="1" applyFill="1" applyBorder="1"/>
    <xf numFmtId="10" fontId="0" fillId="30" borderId="39" xfId="0" applyNumberFormat="1" applyFont="1" applyFill="1" applyBorder="1"/>
    <xf numFmtId="10" fontId="0" fillId="30" borderId="342" xfId="0" applyNumberFormat="1" applyFont="1" applyFill="1" applyBorder="1"/>
    <xf numFmtId="2" fontId="0" fillId="0" borderId="117" xfId="0" applyNumberFormat="1" applyFont="1" applyBorder="1"/>
    <xf numFmtId="2" fontId="159" fillId="0" borderId="169" xfId="0" applyNumberFormat="1" applyFont="1" applyFill="1" applyBorder="1"/>
    <xf numFmtId="165" fontId="6" fillId="24" borderId="135" xfId="0" applyNumberFormat="1" applyFont="1" applyFill="1" applyBorder="1" applyAlignment="1" applyProtection="1">
      <alignment horizontal="right" vertical="center" wrapText="1"/>
    </xf>
    <xf numFmtId="165" fontId="6" fillId="24" borderId="6" xfId="0" applyNumberFormat="1" applyFont="1" applyFill="1" applyBorder="1" applyAlignment="1" applyProtection="1">
      <alignment horizontal="right" vertical="center" wrapText="1"/>
    </xf>
    <xf numFmtId="165" fontId="20" fillId="0" borderId="6" xfId="0" applyNumberFormat="1" applyFont="1" applyFill="1" applyBorder="1" applyAlignment="1" applyProtection="1">
      <alignment horizontal="right" vertical="center"/>
    </xf>
    <xf numFmtId="4" fontId="6" fillId="0" borderId="6" xfId="0" applyNumberFormat="1" applyFont="1" applyFill="1" applyBorder="1" applyAlignment="1" applyProtection="1">
      <alignment horizontal="center" vertical="center" wrapText="1"/>
    </xf>
    <xf numFmtId="0" fontId="31" fillId="30" borderId="7" xfId="0" applyFont="1" applyFill="1" applyBorder="1" applyAlignment="1" applyProtection="1">
      <alignment vertical="center" wrapText="1"/>
    </xf>
    <xf numFmtId="10" fontId="82" fillId="73" borderId="238" xfId="0" applyNumberFormat="1" applyFont="1" applyFill="1" applyBorder="1" applyAlignment="1">
      <alignment horizontal="center" wrapText="1"/>
    </xf>
    <xf numFmtId="4" fontId="6" fillId="0" borderId="359" xfId="0" applyNumberFormat="1" applyFont="1" applyFill="1" applyBorder="1" applyAlignment="1" applyProtection="1">
      <alignment horizontal="center" vertical="center"/>
    </xf>
    <xf numFmtId="4" fontId="6" fillId="0" borderId="357" xfId="0" applyNumberFormat="1" applyFont="1" applyFill="1" applyBorder="1" applyAlignment="1" applyProtection="1">
      <alignment horizontal="center" vertical="center"/>
    </xf>
    <xf numFmtId="4" fontId="6" fillId="0" borderId="358" xfId="0" applyNumberFormat="1" applyFont="1" applyFill="1" applyBorder="1" applyAlignment="1" applyProtection="1">
      <alignment horizontal="center" vertical="center"/>
    </xf>
    <xf numFmtId="4" fontId="6" fillId="0" borderId="361" xfId="0" applyNumberFormat="1" applyFont="1" applyFill="1" applyBorder="1" applyAlignment="1" applyProtection="1">
      <alignment horizontal="center" vertical="center"/>
    </xf>
    <xf numFmtId="4" fontId="6" fillId="0" borderId="362" xfId="0" applyNumberFormat="1" applyFont="1" applyFill="1" applyBorder="1" applyAlignment="1" applyProtection="1">
      <alignment horizontal="center" vertical="center"/>
    </xf>
    <xf numFmtId="4" fontId="6" fillId="0" borderId="363" xfId="0" applyNumberFormat="1" applyFont="1" applyFill="1" applyBorder="1" applyAlignment="1" applyProtection="1">
      <alignment horizontal="center" vertical="center"/>
    </xf>
    <xf numFmtId="4" fontId="6" fillId="0" borderId="188" xfId="0" applyNumberFormat="1" applyFont="1" applyFill="1" applyBorder="1" applyAlignment="1" applyProtection="1">
      <alignment horizontal="center" vertical="center"/>
    </xf>
    <xf numFmtId="0" fontId="49" fillId="29" borderId="0" xfId="0" applyFont="1" applyFill="1" applyBorder="1" applyAlignment="1" applyProtection="1">
      <alignment horizontal="center" vertical="center" wrapText="1"/>
    </xf>
    <xf numFmtId="0" fontId="114" fillId="29" borderId="0" xfId="0" applyFont="1" applyFill="1" applyBorder="1" applyAlignment="1" applyProtection="1">
      <alignment horizontal="center" vertical="center" wrapText="1"/>
    </xf>
    <xf numFmtId="0" fontId="100" fillId="30" borderId="0" xfId="0" applyFont="1" applyFill="1" applyBorder="1" applyAlignment="1" applyProtection="1">
      <alignment horizontal="justify" vertical="center" wrapText="1"/>
    </xf>
    <xf numFmtId="0" fontId="147" fillId="31" borderId="0" xfId="0" applyFont="1" applyFill="1" applyBorder="1" applyAlignment="1" applyProtection="1">
      <alignment horizontal="center"/>
    </xf>
    <xf numFmtId="0" fontId="43" fillId="3" borderId="0" xfId="0" applyFont="1" applyFill="1" applyBorder="1" applyAlignment="1" applyProtection="1">
      <alignment horizontal="center"/>
    </xf>
    <xf numFmtId="0" fontId="147" fillId="31" borderId="0" xfId="1" applyFont="1" applyFill="1" applyBorder="1" applyAlignment="1" applyProtection="1">
      <alignment horizontal="left"/>
    </xf>
    <xf numFmtId="0" fontId="150" fillId="30" borderId="0" xfId="0" applyFont="1" applyFill="1" applyBorder="1" applyAlignment="1" applyProtection="1">
      <alignment horizontal="left" vertical="top" wrapText="1"/>
    </xf>
    <xf numFmtId="0" fontId="270" fillId="30" borderId="0" xfId="1" applyFont="1" applyFill="1" applyBorder="1" applyAlignment="1" applyProtection="1">
      <alignment horizontal="left" vertical="top" wrapText="1"/>
    </xf>
    <xf numFmtId="0" fontId="4" fillId="30" borderId="0" xfId="1" applyFill="1" applyBorder="1" applyAlignment="1" applyProtection="1">
      <alignment horizontal="left" vertical="top"/>
    </xf>
    <xf numFmtId="0" fontId="11" fillId="30" borderId="0" xfId="0" applyFont="1" applyFill="1" applyBorder="1" applyAlignment="1" applyProtection="1">
      <alignment horizontal="left" vertical="center" wrapText="1"/>
    </xf>
    <xf numFmtId="0" fontId="19" fillId="34" borderId="286" xfId="0" applyFont="1" applyFill="1" applyBorder="1" applyAlignment="1" applyProtection="1">
      <alignment horizontal="center" vertical="center" wrapText="1"/>
    </xf>
    <xf numFmtId="0" fontId="19" fillId="34" borderId="287" xfId="0" applyFont="1" applyFill="1" applyBorder="1" applyAlignment="1" applyProtection="1">
      <alignment horizontal="center" vertical="center" wrapText="1"/>
    </xf>
    <xf numFmtId="0" fontId="8" fillId="29" borderId="124" xfId="0" applyFont="1" applyFill="1" applyBorder="1" applyAlignment="1" applyProtection="1">
      <alignment horizontal="center" vertical="center" wrapText="1"/>
    </xf>
    <xf numFmtId="0" fontId="8" fillId="29" borderId="282" xfId="0" applyFont="1" applyFill="1" applyBorder="1" applyAlignment="1" applyProtection="1">
      <alignment horizontal="center" vertical="center" wrapText="1"/>
    </xf>
    <xf numFmtId="0" fontId="8" fillId="29" borderId="340" xfId="0" applyFont="1" applyFill="1" applyBorder="1" applyAlignment="1" applyProtection="1">
      <alignment horizontal="center" vertical="center" wrapText="1"/>
    </xf>
    <xf numFmtId="0" fontId="19" fillId="34" borderId="276" xfId="0" applyFont="1" applyFill="1" applyBorder="1" applyAlignment="1" applyProtection="1">
      <alignment horizontal="center" vertical="center" wrapText="1"/>
    </xf>
    <xf numFmtId="0" fontId="19" fillId="34" borderId="280" xfId="0" applyFont="1" applyFill="1" applyBorder="1" applyAlignment="1" applyProtection="1">
      <alignment horizontal="center" vertical="center" wrapText="1"/>
    </xf>
    <xf numFmtId="0" fontId="7" fillId="29" borderId="25" xfId="0" applyFont="1" applyFill="1" applyBorder="1" applyAlignment="1" applyProtection="1">
      <alignment horizontal="left" vertical="center"/>
    </xf>
    <xf numFmtId="0" fontId="7" fillId="29" borderId="0" xfId="0" applyFont="1" applyFill="1" applyBorder="1" applyAlignment="1" applyProtection="1">
      <alignment horizontal="left" vertical="center"/>
    </xf>
    <xf numFmtId="0" fontId="8" fillId="29" borderId="123" xfId="0" applyFont="1" applyFill="1" applyBorder="1" applyAlignment="1" applyProtection="1">
      <alignment horizontal="center" vertical="center"/>
    </xf>
    <xf numFmtId="0" fontId="13" fillId="53" borderId="62" xfId="0" applyFont="1" applyFill="1" applyBorder="1" applyAlignment="1" applyProtection="1">
      <alignment horizontal="center"/>
    </xf>
    <xf numFmtId="0" fontId="8" fillId="29" borderId="39" xfId="0" applyFont="1" applyFill="1" applyBorder="1" applyAlignment="1" applyProtection="1">
      <alignment horizontal="center" vertical="center" wrapText="1"/>
    </xf>
    <xf numFmtId="0" fontId="8" fillId="29" borderId="40" xfId="0" applyFont="1" applyFill="1" applyBorder="1" applyAlignment="1" applyProtection="1">
      <alignment horizontal="center" vertical="center" wrapText="1"/>
    </xf>
    <xf numFmtId="0" fontId="11" fillId="30" borderId="0" xfId="0" applyFont="1" applyFill="1" applyBorder="1" applyAlignment="1" applyProtection="1">
      <alignment vertical="center" wrapText="1"/>
    </xf>
    <xf numFmtId="0" fontId="13" fillId="54" borderId="39" xfId="0" applyFont="1" applyFill="1" applyBorder="1" applyAlignment="1" applyProtection="1">
      <alignment horizontal="left" vertical="center"/>
    </xf>
    <xf numFmtId="0" fontId="13" fillId="54" borderId="40" xfId="0" applyFont="1" applyFill="1" applyBorder="1" applyAlignment="1" applyProtection="1">
      <alignment horizontal="left" vertical="center"/>
    </xf>
    <xf numFmtId="0" fontId="13" fillId="54" borderId="41" xfId="0" applyFont="1" applyFill="1" applyBorder="1" applyAlignment="1" applyProtection="1">
      <alignment horizontal="left" vertical="center"/>
    </xf>
    <xf numFmtId="0" fontId="8" fillId="29" borderId="41" xfId="0" applyFont="1" applyFill="1" applyBorder="1" applyAlignment="1" applyProtection="1">
      <alignment horizontal="center" vertical="center" wrapText="1"/>
    </xf>
    <xf numFmtId="0" fontId="8" fillId="29" borderId="122" xfId="0" applyFont="1" applyFill="1" applyBorder="1" applyAlignment="1" applyProtection="1">
      <alignment horizontal="center" vertical="center"/>
    </xf>
    <xf numFmtId="0" fontId="13" fillId="54" borderId="62" xfId="0" applyFont="1" applyFill="1" applyBorder="1" applyAlignment="1" applyProtection="1">
      <alignment horizontal="center" vertical="center"/>
    </xf>
    <xf numFmtId="0" fontId="8" fillId="29" borderId="123" xfId="0" applyFont="1" applyFill="1" applyBorder="1" applyAlignment="1" applyProtection="1">
      <alignment horizontal="center" vertical="center" wrapText="1"/>
    </xf>
    <xf numFmtId="0" fontId="8" fillId="29" borderId="28" xfId="0" applyFont="1" applyFill="1" applyBorder="1" applyAlignment="1" applyProtection="1">
      <alignment horizontal="center" vertical="center" wrapText="1"/>
    </xf>
    <xf numFmtId="1" fontId="13" fillId="16" borderId="62" xfId="0" applyNumberFormat="1" applyFont="1" applyFill="1" applyBorder="1" applyAlignment="1" applyProtection="1">
      <alignment horizontal="left" vertical="center"/>
    </xf>
    <xf numFmtId="1" fontId="13" fillId="16" borderId="39" xfId="0" applyNumberFormat="1" applyFont="1" applyFill="1" applyBorder="1" applyAlignment="1" applyProtection="1">
      <alignment horizontal="left" vertical="center"/>
    </xf>
    <xf numFmtId="1" fontId="13" fillId="16" borderId="40" xfId="0" applyNumberFormat="1" applyFont="1" applyFill="1" applyBorder="1" applyAlignment="1" applyProtection="1">
      <alignment horizontal="left" vertical="center"/>
    </xf>
    <xf numFmtId="1" fontId="13" fillId="16" borderId="41" xfId="0" applyNumberFormat="1" applyFont="1" applyFill="1" applyBorder="1" applyAlignment="1" applyProtection="1">
      <alignment horizontal="left" vertical="center"/>
    </xf>
    <xf numFmtId="167" fontId="6" fillId="0" borderId="311" xfId="0" applyNumberFormat="1" applyFont="1" applyFill="1" applyBorder="1" applyAlignment="1" applyProtection="1">
      <alignment horizontal="center" vertical="center" wrapText="1"/>
    </xf>
    <xf numFmtId="167" fontId="6" fillId="0" borderId="40" xfId="0" applyNumberFormat="1" applyFont="1" applyFill="1" applyBorder="1" applyAlignment="1" applyProtection="1">
      <alignment horizontal="center" vertical="center" wrapText="1"/>
    </xf>
    <xf numFmtId="167" fontId="6" fillId="0" borderId="352" xfId="0" applyNumberFormat="1" applyFont="1" applyFill="1" applyBorder="1" applyAlignment="1" applyProtection="1">
      <alignment horizontal="center" vertical="center" wrapText="1"/>
    </xf>
    <xf numFmtId="0" fontId="226" fillId="66" borderId="221" xfId="0" applyFont="1" applyFill="1" applyBorder="1" applyAlignment="1" applyProtection="1">
      <alignment horizontal="center"/>
    </xf>
    <xf numFmtId="0" fontId="226" fillId="66" borderId="222" xfId="0" applyFont="1" applyFill="1" applyBorder="1" applyAlignment="1" applyProtection="1">
      <alignment horizontal="center"/>
    </xf>
    <xf numFmtId="0" fontId="226" fillId="66" borderId="222" xfId="0" applyFont="1" applyFill="1" applyBorder="1" applyAlignment="1" applyProtection="1">
      <alignment horizontal="center" vertical="center"/>
    </xf>
    <xf numFmtId="0" fontId="226" fillId="66" borderId="263" xfId="0" applyFont="1" applyFill="1" applyBorder="1" applyAlignment="1" applyProtection="1">
      <alignment horizontal="center" vertical="center"/>
    </xf>
    <xf numFmtId="0" fontId="226" fillId="66" borderId="228" xfId="0" applyFont="1" applyFill="1" applyBorder="1" applyAlignment="1" applyProtection="1">
      <alignment horizontal="center" vertical="center"/>
    </xf>
    <xf numFmtId="0" fontId="226" fillId="66" borderId="266" xfId="0" applyFont="1" applyFill="1" applyBorder="1" applyAlignment="1" applyProtection="1">
      <alignment horizontal="center" vertical="center"/>
    </xf>
    <xf numFmtId="0" fontId="11" fillId="30" borderId="0" xfId="0" applyFont="1" applyFill="1" applyAlignment="1">
      <alignment horizontal="justify" vertical="top" wrapText="1"/>
    </xf>
    <xf numFmtId="0" fontId="11" fillId="30" borderId="0" xfId="0" applyFont="1" applyFill="1" applyBorder="1" applyAlignment="1" applyProtection="1">
      <alignment horizontal="left" vertical="top" wrapText="1"/>
    </xf>
    <xf numFmtId="0" fontId="11" fillId="29" borderId="0" xfId="0" applyFont="1" applyFill="1" applyBorder="1" applyAlignment="1" applyProtection="1">
      <alignment horizontal="left" vertical="top" wrapText="1"/>
    </xf>
    <xf numFmtId="0" fontId="11" fillId="30" borderId="0" xfId="0" applyFont="1" applyFill="1" applyBorder="1" applyAlignment="1" applyProtection="1">
      <alignment horizontal="justify" vertical="top" wrapText="1"/>
    </xf>
    <xf numFmtId="0" fontId="7" fillId="30" borderId="0" xfId="0" applyFont="1" applyFill="1" applyBorder="1" applyAlignment="1" applyProtection="1">
      <alignment horizontal="left" vertical="center"/>
    </xf>
    <xf numFmtId="0" fontId="11" fillId="30" borderId="0" xfId="0" applyFont="1" applyFill="1" applyBorder="1" applyAlignment="1" applyProtection="1">
      <alignment horizontal="left" wrapText="1"/>
    </xf>
    <xf numFmtId="0" fontId="82" fillId="37" borderId="0" xfId="0" applyFont="1" applyFill="1" applyBorder="1" applyAlignment="1">
      <alignment horizontal="justify" vertical="center" wrapText="1"/>
    </xf>
    <xf numFmtId="0" fontId="162" fillId="44" borderId="306" xfId="0" applyFont="1" applyFill="1" applyBorder="1" applyAlignment="1">
      <alignment horizontal="center" vertical="center" wrapText="1"/>
    </xf>
    <xf numFmtId="0" fontId="162" fillId="44" borderId="307" xfId="0" applyFont="1" applyFill="1" applyBorder="1" applyAlignment="1">
      <alignment horizontal="center" vertical="center" wrapText="1"/>
    </xf>
    <xf numFmtId="0" fontId="82" fillId="37" borderId="0" xfId="0" applyFont="1" applyFill="1" applyBorder="1" applyAlignment="1">
      <alignment horizontal="left" vertical="center" wrapText="1"/>
    </xf>
    <xf numFmtId="0" fontId="162" fillId="43" borderId="234" xfId="0" applyFont="1" applyFill="1" applyBorder="1" applyAlignment="1">
      <alignment horizontal="center" vertical="center" wrapText="1"/>
    </xf>
    <xf numFmtId="0" fontId="11" fillId="0" borderId="236" xfId="0" applyFont="1" applyBorder="1"/>
    <xf numFmtId="0" fontId="11" fillId="0" borderId="242" xfId="0" applyFont="1" applyBorder="1"/>
    <xf numFmtId="0" fontId="250" fillId="36" borderId="368" xfId="0" applyFont="1" applyFill="1" applyBorder="1" applyAlignment="1">
      <alignment horizontal="center" vertical="center"/>
    </xf>
    <xf numFmtId="0" fontId="250" fillId="36" borderId="178" xfId="0" applyFont="1" applyFill="1" applyBorder="1" applyAlignment="1">
      <alignment horizontal="center" vertical="center"/>
    </xf>
    <xf numFmtId="0" fontId="162" fillId="36" borderId="174" xfId="0" applyFont="1" applyFill="1" applyBorder="1" applyAlignment="1">
      <alignment horizontal="center" vertical="center" wrapText="1"/>
    </xf>
    <xf numFmtId="0" fontId="11" fillId="0" borderId="183" xfId="0" applyFont="1" applyBorder="1"/>
    <xf numFmtId="0" fontId="11" fillId="0" borderId="177" xfId="0" applyFont="1" applyBorder="1"/>
    <xf numFmtId="0" fontId="162" fillId="43" borderId="174" xfId="0" applyFont="1" applyFill="1" applyBorder="1" applyAlignment="1">
      <alignment horizontal="center" vertical="center" wrapText="1"/>
    </xf>
    <xf numFmtId="0" fontId="162" fillId="44" borderId="309" xfId="0" applyFont="1" applyFill="1" applyBorder="1" applyAlignment="1">
      <alignment horizontal="center" vertical="center" wrapText="1"/>
    </xf>
    <xf numFmtId="0" fontId="162" fillId="44" borderId="373" xfId="0" applyFont="1" applyFill="1" applyBorder="1" applyAlignment="1">
      <alignment horizontal="center" vertical="center" wrapText="1"/>
    </xf>
    <xf numFmtId="0" fontId="162" fillId="44" borderId="185" xfId="0" applyFont="1" applyFill="1" applyBorder="1" applyAlignment="1">
      <alignment horizontal="center" vertical="center" wrapText="1"/>
    </xf>
    <xf numFmtId="0" fontId="162" fillId="44" borderId="182" xfId="0" applyFont="1" applyFill="1" applyBorder="1" applyAlignment="1">
      <alignment horizontal="center" vertical="center" wrapText="1"/>
    </xf>
    <xf numFmtId="0" fontId="157" fillId="36" borderId="70" xfId="0" applyFont="1" applyFill="1" applyBorder="1" applyAlignment="1">
      <alignment horizontal="center" vertical="center"/>
    </xf>
    <xf numFmtId="0" fontId="157" fillId="36" borderId="0" xfId="0" applyFont="1" applyFill="1" applyBorder="1" applyAlignment="1">
      <alignment horizontal="center" vertical="center"/>
    </xf>
    <xf numFmtId="0" fontId="91" fillId="43" borderId="369" xfId="0" applyFont="1" applyFill="1" applyBorder="1" applyAlignment="1">
      <alignment horizontal="center" vertical="center" wrapText="1"/>
    </xf>
    <xf numFmtId="0" fontId="91" fillId="43" borderId="370" xfId="0" applyFont="1" applyFill="1" applyBorder="1" applyAlignment="1">
      <alignment horizontal="center" vertical="center" wrapText="1"/>
    </xf>
    <xf numFmtId="0" fontId="91" fillId="43" borderId="371" xfId="0" applyFont="1" applyFill="1" applyBorder="1" applyAlignment="1">
      <alignment horizontal="center" vertical="center" wrapText="1"/>
    </xf>
    <xf numFmtId="0" fontId="162" fillId="44" borderId="29" xfId="0" applyFont="1" applyFill="1" applyBorder="1" applyAlignment="1">
      <alignment horizontal="center" vertical="center" wrapText="1"/>
    </xf>
    <xf numFmtId="0" fontId="162" fillId="44" borderId="372" xfId="0" applyFont="1" applyFill="1" applyBorder="1" applyAlignment="1">
      <alignment horizontal="center" vertical="center" wrapText="1"/>
    </xf>
    <xf numFmtId="0" fontId="157" fillId="35" borderId="0" xfId="0" applyFont="1" applyFill="1" applyBorder="1" applyAlignment="1">
      <alignment horizontal="left" vertical="center"/>
    </xf>
    <xf numFmtId="0" fontId="11" fillId="0" borderId="0" xfId="0" applyFont="1" applyBorder="1"/>
    <xf numFmtId="0" fontId="160" fillId="35" borderId="0" xfId="0" applyFont="1" applyFill="1" applyBorder="1" applyAlignment="1">
      <alignment horizontal="left" vertical="center"/>
    </xf>
    <xf numFmtId="0" fontId="134" fillId="37" borderId="0" xfId="0" applyFont="1" applyFill="1" applyBorder="1" applyAlignment="1">
      <alignment horizontal="justify" vertical="center" wrapText="1"/>
    </xf>
    <xf numFmtId="0" fontId="11" fillId="0" borderId="0" xfId="0" applyFont="1" applyBorder="1" applyAlignment="1">
      <alignment horizontal="justify"/>
    </xf>
    <xf numFmtId="0" fontId="182" fillId="37" borderId="0" xfId="0" applyFont="1" applyFill="1" applyBorder="1" applyAlignment="1">
      <alignment horizontal="left" vertical="center" wrapText="1"/>
    </xf>
    <xf numFmtId="0" fontId="162" fillId="36" borderId="354" xfId="0" applyFont="1" applyFill="1" applyBorder="1" applyAlignment="1">
      <alignment horizontal="center" vertical="center" wrapText="1"/>
    </xf>
    <xf numFmtId="0" fontId="11" fillId="0" borderId="176" xfId="0" applyFont="1" applyBorder="1"/>
    <xf numFmtId="0" fontId="162" fillId="36" borderId="176" xfId="0" applyFont="1" applyFill="1" applyBorder="1" applyAlignment="1">
      <alignment horizontal="center" vertical="center" wrapText="1"/>
    </xf>
    <xf numFmtId="1" fontId="13" fillId="53" borderId="209" xfId="0" applyNumberFormat="1" applyFont="1" applyFill="1" applyBorder="1" applyAlignment="1" applyProtection="1">
      <alignment horizontal="center" vertical="center"/>
    </xf>
    <xf numFmtId="1" fontId="13" fillId="53" borderId="210" xfId="0" applyNumberFormat="1" applyFont="1" applyFill="1" applyBorder="1" applyAlignment="1" applyProtection="1">
      <alignment horizontal="center" vertical="center"/>
    </xf>
    <xf numFmtId="0" fontId="162" fillId="36" borderId="353" xfId="0" applyFont="1" applyFill="1" applyBorder="1" applyAlignment="1">
      <alignment horizontal="center" vertical="center" wrapText="1"/>
    </xf>
    <xf numFmtId="0" fontId="11" fillId="0" borderId="243" xfId="0" applyFont="1" applyBorder="1"/>
    <xf numFmtId="0" fontId="162" fillId="36" borderId="355" xfId="0" applyFont="1" applyFill="1" applyBorder="1" applyAlignment="1">
      <alignment horizontal="center" vertical="center" wrapText="1"/>
    </xf>
    <xf numFmtId="0" fontId="162" fillId="36" borderId="304" xfId="0" applyFont="1" applyFill="1" applyBorder="1" applyAlignment="1">
      <alignment horizontal="center" vertical="center" wrapText="1"/>
    </xf>
    <xf numFmtId="0" fontId="134" fillId="37" borderId="0" xfId="0" applyFont="1" applyFill="1" applyBorder="1" applyAlignment="1">
      <alignment horizontal="left" vertical="top" wrapText="1"/>
    </xf>
    <xf numFmtId="0" fontId="82" fillId="37" borderId="0" xfId="0" applyFont="1" applyFill="1" applyBorder="1" applyAlignment="1">
      <alignment horizontal="left" vertical="top" indent="1"/>
    </xf>
    <xf numFmtId="0" fontId="134" fillId="37" borderId="0" xfId="0" applyFont="1" applyFill="1" applyBorder="1" applyAlignment="1">
      <alignment horizontal="left" vertical="center"/>
    </xf>
    <xf numFmtId="0" fontId="162" fillId="44" borderId="184" xfId="0" applyFont="1" applyFill="1" applyBorder="1" applyAlignment="1">
      <alignment horizontal="center" vertical="center" wrapText="1"/>
    </xf>
    <xf numFmtId="0" fontId="162" fillId="44" borderId="186" xfId="0" applyFont="1" applyFill="1" applyBorder="1" applyAlignment="1">
      <alignment horizontal="center" vertical="center" wrapText="1"/>
    </xf>
    <xf numFmtId="0" fontId="91" fillId="43" borderId="179" xfId="0" applyFont="1" applyFill="1" applyBorder="1" applyAlignment="1">
      <alignment horizontal="center" vertical="center" wrapText="1"/>
    </xf>
    <xf numFmtId="0" fontId="91" fillId="43" borderId="180" xfId="0" applyFont="1" applyFill="1" applyBorder="1" applyAlignment="1">
      <alignment horizontal="center" vertical="center" wrapText="1"/>
    </xf>
    <xf numFmtId="0" fontId="91" fillId="43" borderId="181" xfId="0" applyFont="1" applyFill="1" applyBorder="1" applyAlignment="1">
      <alignment horizontal="center" vertical="center" wrapText="1"/>
    </xf>
    <xf numFmtId="0" fontId="162" fillId="44" borderId="296" xfId="0" applyFont="1" applyFill="1" applyBorder="1" applyAlignment="1">
      <alignment horizontal="center" vertical="center" wrapText="1"/>
    </xf>
    <xf numFmtId="0" fontId="162" fillId="44" borderId="298" xfId="0" applyFont="1" applyFill="1" applyBorder="1" applyAlignment="1">
      <alignment horizontal="center" vertical="center" wrapText="1"/>
    </xf>
    <xf numFmtId="0" fontId="182" fillId="37" borderId="0" xfId="0" applyFont="1" applyFill="1" applyBorder="1" applyAlignment="1">
      <alignment horizontal="left" vertical="top" wrapText="1"/>
    </xf>
    <xf numFmtId="0" fontId="162" fillId="43" borderId="293" xfId="0" applyFont="1" applyFill="1" applyBorder="1" applyAlignment="1">
      <alignment horizontal="center" vertical="center" wrapText="1"/>
    </xf>
    <xf numFmtId="0" fontId="11" fillId="0" borderId="295" xfId="0" applyFont="1" applyBorder="1"/>
    <xf numFmtId="0" fontId="11" fillId="0" borderId="297" xfId="0" applyFont="1" applyBorder="1"/>
    <xf numFmtId="0" fontId="157" fillId="43" borderId="290" xfId="0" applyFont="1" applyFill="1" applyBorder="1" applyAlignment="1">
      <alignment horizontal="center" vertical="center"/>
    </xf>
    <xf numFmtId="0" fontId="157" fillId="43" borderId="291" xfId="0" applyFont="1" applyFill="1" applyBorder="1" applyAlignment="1">
      <alignment horizontal="center" vertical="center"/>
    </xf>
    <xf numFmtId="0" fontId="157" fillId="43" borderId="292" xfId="0" applyFont="1" applyFill="1" applyBorder="1" applyAlignment="1">
      <alignment horizontal="center" vertical="center"/>
    </xf>
    <xf numFmtId="0" fontId="6" fillId="37" borderId="0" xfId="0" applyFont="1" applyFill="1" applyBorder="1" applyAlignment="1">
      <alignment horizontal="justify" vertical="center" wrapText="1"/>
    </xf>
    <xf numFmtId="0" fontId="162" fillId="44" borderId="175" xfId="0" applyFont="1" applyFill="1" applyBorder="1" applyAlignment="1">
      <alignment horizontal="center" vertical="center" wrapText="1"/>
    </xf>
    <xf numFmtId="0" fontId="11" fillId="0" borderId="244" xfId="0" applyFont="1" applyBorder="1"/>
    <xf numFmtId="0" fontId="162" fillId="44" borderId="343" xfId="0" applyFont="1" applyFill="1" applyBorder="1" applyAlignment="1">
      <alignment horizontal="center" vertical="center" wrapText="1"/>
    </xf>
    <xf numFmtId="0" fontId="11" fillId="0" borderId="245" xfId="0" applyFont="1" applyBorder="1"/>
    <xf numFmtId="0" fontId="162" fillId="61" borderId="234" xfId="0" applyFont="1" applyFill="1" applyBorder="1" applyAlignment="1">
      <alignment horizontal="center" vertical="center" wrapText="1"/>
    </xf>
    <xf numFmtId="0" fontId="11" fillId="32" borderId="242" xfId="0" applyFont="1" applyFill="1" applyBorder="1"/>
    <xf numFmtId="0" fontId="157" fillId="36" borderId="231" xfId="0" applyFont="1" applyFill="1" applyBorder="1" applyAlignment="1">
      <alignment horizontal="center" vertical="center"/>
    </xf>
    <xf numFmtId="0" fontId="157" fillId="36" borderId="232" xfId="0" applyFont="1" applyFill="1" applyBorder="1" applyAlignment="1">
      <alignment horizontal="center" vertical="center"/>
    </xf>
    <xf numFmtId="0" fontId="157" fillId="36" borderId="233" xfId="0" applyFont="1" applyFill="1" applyBorder="1" applyAlignment="1">
      <alignment horizontal="center" vertical="center"/>
    </xf>
    <xf numFmtId="0" fontId="187" fillId="36" borderId="57" xfId="0" applyFont="1" applyFill="1" applyBorder="1" applyAlignment="1">
      <alignment horizontal="center" vertical="center"/>
    </xf>
    <xf numFmtId="0" fontId="187" fillId="36" borderId="152" xfId="0" applyFont="1" applyFill="1" applyBorder="1" applyAlignment="1">
      <alignment horizontal="center" vertical="center"/>
    </xf>
    <xf numFmtId="0" fontId="187" fillId="36" borderId="58" xfId="0" applyFont="1" applyFill="1" applyBorder="1" applyAlignment="1">
      <alignment horizontal="center" vertical="center"/>
    </xf>
    <xf numFmtId="0" fontId="162" fillId="44" borderId="172" xfId="0" applyFont="1" applyFill="1" applyBorder="1" applyAlignment="1">
      <alignment horizontal="center" vertical="center" wrapText="1"/>
    </xf>
    <xf numFmtId="0" fontId="162" fillId="44" borderId="235" xfId="0" applyFont="1" applyFill="1" applyBorder="1" applyAlignment="1">
      <alignment horizontal="center" vertical="center" wrapText="1"/>
    </xf>
    <xf numFmtId="0" fontId="134" fillId="37" borderId="0" xfId="0" applyFont="1" applyFill="1" applyBorder="1" applyAlignment="1">
      <alignment horizontal="justify" wrapText="1"/>
    </xf>
    <xf numFmtId="0" fontId="134" fillId="37" borderId="0" xfId="0" applyFont="1" applyFill="1" applyBorder="1" applyAlignment="1">
      <alignment horizontal="justify" vertical="top" wrapText="1"/>
    </xf>
    <xf numFmtId="0" fontId="134" fillId="37" borderId="0" xfId="0" applyFont="1" applyFill="1" applyBorder="1" applyAlignment="1">
      <alignment horizontal="left" vertical="top" wrapText="1" indent="1"/>
    </xf>
    <xf numFmtId="0" fontId="162" fillId="44" borderId="246" xfId="0" applyFont="1" applyFill="1" applyBorder="1" applyAlignment="1">
      <alignment horizontal="center" vertical="center" wrapText="1"/>
    </xf>
    <xf numFmtId="0" fontId="158" fillId="0" borderId="248" xfId="0" applyFont="1" applyBorder="1"/>
    <xf numFmtId="0" fontId="158" fillId="0" borderId="175" xfId="0" applyFont="1" applyBorder="1"/>
    <xf numFmtId="0" fontId="162" fillId="44" borderId="191" xfId="0" applyFont="1" applyFill="1" applyBorder="1" applyAlignment="1">
      <alignment horizontal="center" vertical="center" wrapText="1"/>
    </xf>
    <xf numFmtId="0" fontId="162" fillId="44" borderId="241" xfId="0" applyFont="1" applyFill="1" applyBorder="1" applyAlignment="1">
      <alignment horizontal="center" vertical="center" wrapText="1"/>
    </xf>
    <xf numFmtId="0" fontId="162" fillId="44" borderId="64" xfId="0" applyFont="1" applyFill="1" applyBorder="1" applyAlignment="1">
      <alignment horizontal="center" vertical="center" wrapText="1"/>
    </xf>
    <xf numFmtId="0" fontId="157" fillId="36" borderId="178" xfId="0" applyFont="1" applyFill="1" applyBorder="1" applyAlignment="1">
      <alignment horizontal="center" vertical="center"/>
    </xf>
    <xf numFmtId="0" fontId="177" fillId="44" borderId="235" xfId="0" applyFont="1" applyFill="1" applyBorder="1" applyAlignment="1">
      <alignment horizontal="center" vertical="center" wrapText="1"/>
    </xf>
    <xf numFmtId="0" fontId="177" fillId="44" borderId="304" xfId="0" applyFont="1" applyFill="1" applyBorder="1" applyAlignment="1">
      <alignment horizontal="center" vertical="center" wrapText="1"/>
    </xf>
    <xf numFmtId="0" fontId="158" fillId="0" borderId="0" xfId="0" applyFont="1" applyBorder="1"/>
    <xf numFmtId="0" fontId="157" fillId="36" borderId="249" xfId="0" applyFont="1" applyFill="1" applyBorder="1" applyAlignment="1">
      <alignment horizontal="center" vertical="center"/>
    </xf>
    <xf numFmtId="0" fontId="162" fillId="44" borderId="127" xfId="0" applyFont="1" applyFill="1" applyBorder="1" applyAlignment="1">
      <alignment horizontal="center" vertical="center" wrapText="1"/>
    </xf>
    <xf numFmtId="0" fontId="158" fillId="0" borderId="244" xfId="0" applyFont="1" applyBorder="1"/>
    <xf numFmtId="0" fontId="134" fillId="37" borderId="0" xfId="0" applyFont="1" applyFill="1" applyBorder="1" applyAlignment="1">
      <alignment horizontal="left" vertical="center" wrapText="1"/>
    </xf>
    <xf numFmtId="0" fontId="162" fillId="44" borderId="173" xfId="0" applyFont="1" applyFill="1" applyBorder="1" applyAlignment="1">
      <alignment horizontal="center" vertical="center" wrapText="1"/>
    </xf>
    <xf numFmtId="0" fontId="162" fillId="44" borderId="193" xfId="0" applyFont="1" applyFill="1" applyBorder="1" applyAlignment="1">
      <alignment horizontal="center" vertical="center" wrapText="1"/>
    </xf>
    <xf numFmtId="0" fontId="82" fillId="37" borderId="0" xfId="0" applyFont="1" applyFill="1" applyBorder="1" applyAlignment="1">
      <alignment vertical="center" wrapText="1"/>
    </xf>
    <xf numFmtId="0" fontId="162" fillId="44" borderId="248" xfId="0" applyFont="1" applyFill="1" applyBorder="1" applyAlignment="1">
      <alignment horizontal="center" vertical="center" wrapText="1"/>
    </xf>
    <xf numFmtId="0" fontId="162" fillId="44" borderId="234" xfId="0" applyFont="1" applyFill="1" applyBorder="1" applyAlignment="1">
      <alignment horizontal="center" vertical="center" wrapText="1"/>
    </xf>
    <xf numFmtId="0" fontId="162" fillId="44" borderId="236" xfId="0" applyFont="1" applyFill="1" applyBorder="1" applyAlignment="1">
      <alignment horizontal="center" vertical="center" wrapText="1"/>
    </xf>
    <xf numFmtId="0" fontId="177" fillId="44" borderId="245" xfId="0" applyFont="1" applyFill="1" applyBorder="1" applyAlignment="1">
      <alignment horizontal="center" vertical="center" wrapText="1"/>
    </xf>
    <xf numFmtId="0" fontId="114" fillId="35" borderId="0" xfId="0" applyFont="1" applyFill="1" applyBorder="1" applyAlignment="1">
      <alignment horizontal="left" vertical="center"/>
    </xf>
    <xf numFmtId="0" fontId="221" fillId="0" borderId="0" xfId="0" applyFont="1" applyBorder="1"/>
    <xf numFmtId="0" fontId="162" fillId="44" borderId="244" xfId="0" applyFont="1" applyFill="1" applyBorder="1" applyAlignment="1">
      <alignment horizontal="center" vertical="center" wrapText="1"/>
    </xf>
    <xf numFmtId="0" fontId="158" fillId="0" borderId="364" xfId="0" applyFont="1" applyBorder="1"/>
    <xf numFmtId="0" fontId="158" fillId="0" borderId="191" xfId="0" applyFont="1" applyBorder="1"/>
    <xf numFmtId="0" fontId="162" fillId="44" borderId="247" xfId="0" applyFont="1" applyFill="1" applyBorder="1" applyAlignment="1">
      <alignment horizontal="center" vertical="center" wrapText="1"/>
    </xf>
    <xf numFmtId="0" fontId="162" fillId="44" borderId="59" xfId="0" applyFont="1" applyFill="1" applyBorder="1" applyAlignment="1">
      <alignment horizontal="center" vertical="center" wrapText="1"/>
    </xf>
    <xf numFmtId="0" fontId="177" fillId="44" borderId="172" xfId="0" applyFont="1" applyFill="1" applyBorder="1" applyAlignment="1">
      <alignment horizontal="center" vertical="center" wrapText="1"/>
    </xf>
    <xf numFmtId="0" fontId="58" fillId="67" borderId="25" xfId="0" applyFont="1" applyFill="1" applyBorder="1" applyAlignment="1" applyProtection="1">
      <alignment horizontal="center" vertical="center" wrapText="1"/>
    </xf>
    <xf numFmtId="0" fontId="19" fillId="67" borderId="25" xfId="0" applyFont="1" applyFill="1" applyBorder="1" applyAlignment="1" applyProtection="1">
      <alignment horizontal="center" vertical="center" wrapText="1"/>
    </xf>
    <xf numFmtId="0" fontId="19" fillId="67" borderId="0" xfId="0" applyFont="1" applyFill="1" applyBorder="1" applyAlignment="1" applyProtection="1">
      <alignment horizontal="center" vertical="center" wrapText="1"/>
    </xf>
    <xf numFmtId="0" fontId="19" fillId="67" borderId="3" xfId="0" applyFont="1" applyFill="1" applyBorder="1" applyAlignment="1" applyProtection="1">
      <alignment horizontal="center" vertical="center" wrapText="1"/>
    </xf>
    <xf numFmtId="0" fontId="19" fillId="67" borderId="139" xfId="0" applyFont="1" applyFill="1" applyBorder="1" applyAlignment="1" applyProtection="1">
      <alignment horizontal="center" vertical="center" wrapText="1"/>
    </xf>
    <xf numFmtId="0" fontId="19" fillId="67" borderId="140" xfId="0" applyFont="1" applyFill="1" applyBorder="1" applyAlignment="1" applyProtection="1">
      <alignment horizontal="center" vertical="center" wrapText="1"/>
    </xf>
    <xf numFmtId="0" fontId="19" fillId="67" borderId="141" xfId="0" applyFont="1" applyFill="1" applyBorder="1" applyAlignment="1" applyProtection="1">
      <alignment horizontal="center" vertical="center" wrapText="1"/>
    </xf>
    <xf numFmtId="0" fontId="6" fillId="30" borderId="0" xfId="0" applyFont="1" applyFill="1" applyBorder="1" applyAlignment="1" applyProtection="1">
      <alignment horizontal="left" vertical="top" wrapText="1"/>
    </xf>
    <xf numFmtId="0" fontId="19" fillId="67" borderId="382" xfId="0" applyFont="1" applyFill="1" applyBorder="1" applyAlignment="1" applyProtection="1">
      <alignment horizontal="center" vertical="center" wrapText="1"/>
    </xf>
    <xf numFmtId="0" fontId="11" fillId="30" borderId="0" xfId="0" applyFont="1" applyFill="1" applyBorder="1" applyAlignment="1" applyProtection="1">
      <alignment horizontal="left" vertical="center" wrapText="1" indent="4"/>
    </xf>
    <xf numFmtId="0" fontId="11" fillId="29" borderId="0" xfId="0" applyFont="1" applyFill="1" applyBorder="1" applyAlignment="1" applyProtection="1">
      <alignment horizontal="left" vertical="center" wrapText="1" indent="4"/>
    </xf>
    <xf numFmtId="0" fontId="19" fillId="67" borderId="31" xfId="0" applyFont="1" applyFill="1" applyBorder="1" applyAlignment="1" applyProtection="1">
      <alignment horizontal="center" vertical="center" wrapText="1"/>
    </xf>
    <xf numFmtId="0" fontId="19" fillId="67" borderId="381" xfId="0" applyFont="1" applyFill="1" applyBorder="1" applyAlignment="1" applyProtection="1">
      <alignment horizontal="center" vertical="center" wrapText="1"/>
    </xf>
    <xf numFmtId="0" fontId="6" fillId="30" borderId="0" xfId="0" applyFont="1" applyFill="1" applyBorder="1" applyAlignment="1" applyProtection="1">
      <alignment horizontal="left" vertical="top" wrapText="1" shrinkToFit="1"/>
    </xf>
    <xf numFmtId="0" fontId="19" fillId="66" borderId="383" xfId="0" applyFont="1" applyFill="1" applyBorder="1" applyAlignment="1" applyProtection="1">
      <alignment horizontal="center" vertical="center" wrapText="1"/>
    </xf>
    <xf numFmtId="0" fontId="19" fillId="66" borderId="384" xfId="0" applyFont="1" applyFill="1" applyBorder="1" applyAlignment="1" applyProtection="1">
      <alignment horizontal="center" vertical="center" wrapText="1"/>
    </xf>
    <xf numFmtId="0" fontId="19" fillId="66" borderId="385" xfId="0" applyFont="1" applyFill="1" applyBorder="1" applyAlignment="1" applyProtection="1">
      <alignment horizontal="center" vertical="center" wrapText="1"/>
    </xf>
    <xf numFmtId="0" fontId="6" fillId="51" borderId="163" xfId="0" applyNumberFormat="1" applyFont="1" applyFill="1" applyBorder="1" applyAlignment="1" applyProtection="1">
      <alignment horizontal="left" vertical="top" wrapText="1"/>
    </xf>
    <xf numFmtId="0" fontId="6" fillId="51" borderId="213" xfId="0" applyNumberFormat="1" applyFont="1" applyFill="1" applyBorder="1" applyAlignment="1" applyProtection="1">
      <alignment horizontal="left" vertical="top" wrapText="1"/>
    </xf>
    <xf numFmtId="0" fontId="6" fillId="51" borderId="195" xfId="0" applyNumberFormat="1" applyFont="1" applyFill="1" applyBorder="1" applyAlignment="1" applyProtection="1">
      <alignment horizontal="left" vertical="top" wrapText="1"/>
    </xf>
    <xf numFmtId="0" fontId="19" fillId="67" borderId="78" xfId="0" applyFont="1" applyFill="1" applyBorder="1" applyAlignment="1" applyProtection="1">
      <alignment horizontal="center" vertical="center" wrapText="1"/>
    </xf>
    <xf numFmtId="0" fontId="19" fillId="67" borderId="71" xfId="0" applyFont="1" applyFill="1" applyBorder="1" applyAlignment="1" applyProtection="1">
      <alignment horizontal="center" vertical="center" wrapText="1"/>
    </xf>
    <xf numFmtId="0" fontId="6" fillId="51" borderId="107" xfId="0" applyNumberFormat="1" applyFont="1" applyFill="1" applyBorder="1" applyAlignment="1" applyProtection="1">
      <alignment horizontal="center" vertical="center" wrapText="1"/>
    </xf>
    <xf numFmtId="0" fontId="6" fillId="51" borderId="108" xfId="0" applyNumberFormat="1" applyFont="1" applyFill="1" applyBorder="1" applyAlignment="1" applyProtection="1">
      <alignment horizontal="center" vertical="center" wrapText="1"/>
    </xf>
    <xf numFmtId="0" fontId="6" fillId="51" borderId="109" xfId="0" applyNumberFormat="1" applyFont="1" applyFill="1" applyBorder="1" applyAlignment="1" applyProtection="1">
      <alignment horizontal="center" vertical="center" wrapText="1"/>
    </xf>
    <xf numFmtId="168" fontId="6" fillId="0" borderId="163" xfId="0" applyNumberFormat="1" applyFont="1" applyFill="1" applyBorder="1" applyAlignment="1" applyProtection="1">
      <alignment horizontal="center" vertical="center" wrapText="1"/>
    </xf>
    <xf numFmtId="168" fontId="6" fillId="0" borderId="213" xfId="0" applyNumberFormat="1" applyFont="1" applyFill="1" applyBorder="1" applyAlignment="1" applyProtection="1">
      <alignment horizontal="center" vertical="center" wrapText="1"/>
    </xf>
    <xf numFmtId="168" fontId="6" fillId="0" borderId="195" xfId="0" applyNumberFormat="1" applyFont="1" applyFill="1" applyBorder="1" applyAlignment="1" applyProtection="1">
      <alignment horizontal="center" vertical="center" wrapText="1"/>
    </xf>
    <xf numFmtId="0" fontId="58" fillId="67" borderId="146" xfId="0" applyFont="1" applyFill="1" applyBorder="1" applyAlignment="1" applyProtection="1">
      <alignment horizontal="center" vertical="center" wrapText="1"/>
    </xf>
    <xf numFmtId="0" fontId="58" fillId="67" borderId="226" xfId="0" applyFont="1" applyFill="1" applyBorder="1" applyAlignment="1" applyProtection="1">
      <alignment horizontal="center" vertical="center" wrapText="1"/>
    </xf>
    <xf numFmtId="0" fontId="58" fillId="67" borderId="229" xfId="0" applyFont="1" applyFill="1" applyBorder="1" applyAlignment="1" applyProtection="1">
      <alignment horizontal="center" vertical="center" wrapText="1"/>
    </xf>
    <xf numFmtId="0" fontId="19" fillId="66" borderId="223" xfId="0" applyFont="1" applyFill="1" applyBorder="1" applyAlignment="1" applyProtection="1">
      <alignment horizontal="center" vertical="center" wrapText="1"/>
    </xf>
    <xf numFmtId="0" fontId="19" fillId="66" borderId="152" xfId="0" applyFont="1" applyFill="1" applyBorder="1" applyAlignment="1" applyProtection="1">
      <alignment horizontal="center" vertical="center" wrapText="1"/>
    </xf>
    <xf numFmtId="0" fontId="19" fillId="66" borderId="224" xfId="0" applyFont="1" applyFill="1" applyBorder="1" applyAlignment="1" applyProtection="1">
      <alignment horizontal="center" vertical="center" wrapText="1"/>
    </xf>
    <xf numFmtId="0" fontId="19" fillId="66" borderId="32" xfId="0" applyFont="1" applyFill="1" applyBorder="1" applyAlignment="1" applyProtection="1">
      <alignment horizontal="center" vertical="center" wrapText="1"/>
    </xf>
    <xf numFmtId="0" fontId="19" fillId="66" borderId="33" xfId="0" applyFont="1" applyFill="1" applyBorder="1" applyAlignment="1" applyProtection="1">
      <alignment horizontal="center" vertical="center" wrapText="1"/>
    </xf>
    <xf numFmtId="0" fontId="19" fillId="66" borderId="44" xfId="0" applyFont="1" applyFill="1" applyBorder="1" applyAlignment="1" applyProtection="1">
      <alignment horizontal="center" vertical="center" wrapText="1"/>
    </xf>
    <xf numFmtId="0" fontId="6" fillId="30" borderId="0" xfId="1" applyFont="1" applyFill="1" applyBorder="1" applyAlignment="1" applyProtection="1">
      <alignment horizontal="left" vertical="top" wrapText="1"/>
    </xf>
    <xf numFmtId="0" fontId="6" fillId="30" borderId="0" xfId="0" applyFont="1" applyFill="1" applyBorder="1" applyAlignment="1" applyProtection="1">
      <alignment horizontal="left" vertical="center" wrapText="1"/>
    </xf>
    <xf numFmtId="0" fontId="19" fillId="67" borderId="222" xfId="0" applyFont="1" applyFill="1" applyBorder="1" applyAlignment="1" applyProtection="1">
      <alignment horizontal="center" vertical="center" wrapText="1"/>
    </xf>
    <xf numFmtId="0" fontId="19" fillId="67" borderId="27" xfId="0" applyFont="1" applyFill="1" applyBorder="1" applyAlignment="1" applyProtection="1">
      <alignment horizontal="center" vertical="center" wrapText="1"/>
    </xf>
    <xf numFmtId="0" fontId="19" fillId="67" borderId="228" xfId="0" applyFont="1" applyFill="1" applyBorder="1" applyAlignment="1" applyProtection="1">
      <alignment horizontal="center" vertical="center" wrapText="1"/>
    </xf>
    <xf numFmtId="0" fontId="19" fillId="66" borderId="222" xfId="0" applyFont="1" applyFill="1" applyBorder="1" applyAlignment="1" applyProtection="1">
      <alignment horizontal="center" vertical="center" wrapText="1"/>
    </xf>
    <xf numFmtId="0" fontId="19" fillId="66" borderId="27" xfId="0" applyFont="1" applyFill="1" applyBorder="1" applyAlignment="1" applyProtection="1">
      <alignment horizontal="center" vertical="center" wrapText="1"/>
    </xf>
    <xf numFmtId="0" fontId="19" fillId="66" borderId="228" xfId="0" applyFont="1" applyFill="1" applyBorder="1" applyAlignment="1" applyProtection="1">
      <alignment horizontal="center" vertical="center" wrapText="1"/>
    </xf>
    <xf numFmtId="0" fontId="6" fillId="30" borderId="0" xfId="0" applyFont="1" applyFill="1" applyBorder="1" applyAlignment="1" applyProtection="1">
      <alignment horizontal="justify" vertical="top" wrapText="1"/>
    </xf>
    <xf numFmtId="0" fontId="19" fillId="8" borderId="223" xfId="0" applyFont="1" applyFill="1" applyBorder="1" applyAlignment="1" applyProtection="1">
      <alignment horizontal="center" vertical="center" wrapText="1"/>
    </xf>
    <xf numFmtId="0" fontId="19" fillId="8" borderId="152" xfId="0" applyFont="1" applyFill="1" applyBorder="1" applyAlignment="1" applyProtection="1">
      <alignment horizontal="center" vertical="center" wrapText="1"/>
    </xf>
    <xf numFmtId="0" fontId="19" fillId="8" borderId="224" xfId="0" applyFont="1" applyFill="1" applyBorder="1" applyAlignment="1" applyProtection="1">
      <alignment horizontal="center" vertical="center" wrapText="1"/>
    </xf>
    <xf numFmtId="0" fontId="19" fillId="8" borderId="32" xfId="0" applyFont="1" applyFill="1" applyBorder="1" applyAlignment="1" applyProtection="1">
      <alignment horizontal="center" vertical="center" wrapText="1"/>
    </xf>
    <xf numFmtId="0" fontId="19" fillId="8" borderId="33" xfId="0" applyFont="1" applyFill="1" applyBorder="1" applyAlignment="1" applyProtection="1">
      <alignment horizontal="center" vertical="center" wrapText="1"/>
    </xf>
    <xf numFmtId="0" fontId="19" fillId="8" borderId="44" xfId="0" applyFont="1" applyFill="1" applyBorder="1" applyAlignment="1" applyProtection="1">
      <alignment horizontal="center" vertical="center" wrapText="1"/>
    </xf>
    <xf numFmtId="0" fontId="58" fillId="9" borderId="146" xfId="0" applyFont="1" applyFill="1" applyBorder="1" applyAlignment="1" applyProtection="1">
      <alignment horizontal="center" vertical="center" wrapText="1"/>
    </xf>
    <xf numFmtId="0" fontId="58" fillId="9" borderId="226" xfId="0" applyFont="1" applyFill="1" applyBorder="1" applyAlignment="1" applyProtection="1">
      <alignment horizontal="center" vertical="center" wrapText="1"/>
    </xf>
    <xf numFmtId="0" fontId="58" fillId="9" borderId="229" xfId="0" applyFont="1" applyFill="1" applyBorder="1" applyAlignment="1" applyProtection="1">
      <alignment horizontal="center" vertical="center" wrapText="1"/>
    </xf>
    <xf numFmtId="0" fontId="82" fillId="37" borderId="0" xfId="0" applyFont="1" applyFill="1" applyBorder="1" applyAlignment="1">
      <alignment horizontal="justify" vertical="top" wrapText="1"/>
    </xf>
    <xf numFmtId="0" fontId="215" fillId="30" borderId="0" xfId="1" applyFont="1" applyFill="1" applyBorder="1" applyAlignment="1" applyProtection="1">
      <alignment horizontal="left" vertical="top" wrapText="1"/>
    </xf>
    <xf numFmtId="0" fontId="6" fillId="30" borderId="0" xfId="0" applyFont="1" applyFill="1" applyBorder="1" applyAlignment="1" applyProtection="1">
      <alignment horizontal="left" vertical="top" wrapText="1" indent="2"/>
    </xf>
    <xf numFmtId="0" fontId="11" fillId="29" borderId="0" xfId="0" applyFont="1" applyFill="1" applyBorder="1" applyAlignment="1" applyProtection="1">
      <alignment horizontal="left" vertical="center" wrapText="1"/>
    </xf>
    <xf numFmtId="0" fontId="11" fillId="29" borderId="0" xfId="0" applyFont="1" applyFill="1" applyBorder="1" applyAlignment="1" applyProtection="1">
      <alignment horizontal="left" wrapText="1"/>
    </xf>
    <xf numFmtId="0" fontId="6" fillId="30" borderId="0" xfId="0" applyFont="1" applyFill="1" applyBorder="1" applyAlignment="1" applyProtection="1">
      <alignment horizontal="left" vertical="top" wrapText="1" indent="1"/>
    </xf>
    <xf numFmtId="0" fontId="162" fillId="44" borderId="63" xfId="0" applyFont="1" applyFill="1" applyBorder="1" applyAlignment="1">
      <alignment horizontal="center" vertical="center" wrapText="1"/>
    </xf>
    <xf numFmtId="0" fontId="162" fillId="44" borderId="255" xfId="0" applyFont="1" applyFill="1" applyBorder="1" applyAlignment="1">
      <alignment horizontal="center" vertical="center" wrapText="1"/>
    </xf>
    <xf numFmtId="0" fontId="162" fillId="44" borderId="31" xfId="0" applyFont="1" applyFill="1" applyBorder="1" applyAlignment="1">
      <alignment horizontal="center" vertical="center" wrapText="1"/>
    </xf>
    <xf numFmtId="0" fontId="162" fillId="44" borderId="256" xfId="0" applyFont="1" applyFill="1" applyBorder="1" applyAlignment="1">
      <alignment horizontal="center" vertical="center" wrapText="1"/>
    </xf>
    <xf numFmtId="0" fontId="19" fillId="66" borderId="29" xfId="0" applyFont="1" applyFill="1" applyBorder="1" applyAlignment="1" applyProtection="1">
      <alignment horizontal="center" vertical="center" wrapText="1"/>
    </xf>
    <xf numFmtId="0" fontId="19" fillId="66" borderId="30" xfId="0" applyFont="1" applyFill="1" applyBorder="1" applyAlignment="1" applyProtection="1">
      <alignment horizontal="center" vertical="center" wrapText="1"/>
    </xf>
    <xf numFmtId="0" fontId="19" fillId="66" borderId="391" xfId="0" applyFont="1" applyFill="1" applyBorder="1" applyAlignment="1" applyProtection="1">
      <alignment horizontal="center" vertical="center" wrapText="1"/>
    </xf>
    <xf numFmtId="0" fontId="19" fillId="66" borderId="387" xfId="0" applyFont="1" applyFill="1" applyBorder="1" applyAlignment="1" applyProtection="1">
      <alignment horizontal="center" vertical="center" wrapText="1"/>
    </xf>
    <xf numFmtId="0" fontId="19" fillId="66" borderId="388" xfId="0" applyFont="1" applyFill="1" applyBorder="1" applyAlignment="1" applyProtection="1">
      <alignment horizontal="center" vertical="center" wrapText="1"/>
    </xf>
    <xf numFmtId="0" fontId="19" fillId="66" borderId="389" xfId="0" applyFont="1" applyFill="1" applyBorder="1" applyAlignment="1" applyProtection="1">
      <alignment horizontal="center" vertical="center" wrapText="1"/>
    </xf>
    <xf numFmtId="0" fontId="19" fillId="66" borderId="145" xfId="0" applyFont="1" applyFill="1" applyBorder="1" applyAlignment="1" applyProtection="1">
      <alignment horizontal="center" vertical="center" wrapText="1"/>
    </xf>
    <xf numFmtId="0" fontId="19" fillId="66" borderId="390" xfId="0" applyFont="1" applyFill="1" applyBorder="1" applyAlignment="1" applyProtection="1">
      <alignment horizontal="center" vertical="center" wrapText="1"/>
    </xf>
    <xf numFmtId="0" fontId="58" fillId="67" borderId="58" xfId="0" applyFont="1" applyFill="1" applyBorder="1" applyAlignment="1" applyProtection="1">
      <alignment horizontal="center" vertical="center" wrapText="1"/>
    </xf>
    <xf numFmtId="0" fontId="58" fillId="67" borderId="392" xfId="0" applyFont="1" applyFill="1" applyBorder="1" applyAlignment="1" applyProtection="1">
      <alignment horizontal="center" vertical="center" wrapText="1"/>
    </xf>
    <xf numFmtId="0" fontId="58" fillId="67" borderId="60" xfId="0" applyFont="1" applyFill="1" applyBorder="1" applyAlignment="1" applyProtection="1">
      <alignment horizontal="center" vertical="center" wrapText="1"/>
    </xf>
    <xf numFmtId="0" fontId="169" fillId="30" borderId="0" xfId="0" applyFont="1" applyFill="1" applyBorder="1" applyAlignment="1" applyProtection="1">
      <alignment horizontal="left" vertical="top" wrapText="1"/>
    </xf>
    <xf numFmtId="0" fontId="162" fillId="44" borderId="224" xfId="0" applyFont="1" applyFill="1" applyBorder="1" applyAlignment="1">
      <alignment horizontal="center" vertical="center" wrapText="1"/>
    </xf>
    <xf numFmtId="0" fontId="162" fillId="44" borderId="78" xfId="0" applyFont="1" applyFill="1" applyBorder="1" applyAlignment="1">
      <alignment horizontal="center" vertical="center" wrapText="1"/>
    </xf>
    <xf numFmtId="0" fontId="162" fillId="44" borderId="257" xfId="0" applyFont="1" applyFill="1" applyBorder="1" applyAlignment="1">
      <alignment horizontal="center" vertical="center" wrapText="1"/>
    </xf>
    <xf numFmtId="0" fontId="167" fillId="44" borderId="255" xfId="0" applyFont="1" applyFill="1" applyBorder="1" applyAlignment="1">
      <alignment horizontal="center" vertical="center" wrapText="1"/>
    </xf>
    <xf numFmtId="0" fontId="19" fillId="8" borderId="27" xfId="0" applyFont="1" applyFill="1" applyBorder="1" applyAlignment="1" applyProtection="1">
      <alignment horizontal="center" vertical="center" wrapText="1"/>
    </xf>
    <xf numFmtId="0" fontId="19" fillId="67" borderId="221" xfId="0" applyFont="1" applyFill="1" applyBorder="1" applyAlignment="1" applyProtection="1">
      <alignment horizontal="center" vertical="center" wrapText="1"/>
    </xf>
    <xf numFmtId="0" fontId="19" fillId="67" borderId="225" xfId="0" applyFont="1" applyFill="1" applyBorder="1" applyAlignment="1" applyProtection="1">
      <alignment horizontal="center" vertical="center" wrapText="1"/>
    </xf>
    <xf numFmtId="0" fontId="19" fillId="67" borderId="227" xfId="0" applyFont="1" applyFill="1" applyBorder="1" applyAlignment="1" applyProtection="1">
      <alignment horizontal="center" vertical="center" wrapText="1"/>
    </xf>
    <xf numFmtId="0" fontId="91" fillId="66" borderId="32" xfId="0" applyFont="1" applyFill="1" applyBorder="1" applyAlignment="1">
      <alignment horizontal="center"/>
    </xf>
    <xf numFmtId="0" fontId="91" fillId="66" borderId="44" xfId="0" applyFont="1" applyFill="1" applyBorder="1" applyAlignment="1">
      <alignment horizontal="center"/>
    </xf>
    <xf numFmtId="0" fontId="19" fillId="8" borderId="222" xfId="0" applyFont="1" applyFill="1" applyBorder="1" applyAlignment="1" applyProtection="1">
      <alignment horizontal="center" vertical="center" wrapText="1"/>
    </xf>
    <xf numFmtId="0" fontId="6" fillId="37" borderId="0" xfId="0" applyFont="1" applyFill="1" applyBorder="1" applyAlignment="1">
      <alignment horizontal="left" vertical="center" wrapText="1"/>
    </xf>
    <xf numFmtId="0" fontId="20" fillId="30" borderId="0" xfId="0" applyFont="1" applyFill="1" applyBorder="1" applyAlignment="1" applyProtection="1">
      <alignment horizontal="left" vertical="center" wrapText="1"/>
    </xf>
    <xf numFmtId="0" fontId="11" fillId="30" borderId="0" xfId="1" applyFont="1" applyFill="1" applyBorder="1" applyAlignment="1" applyProtection="1">
      <alignment horizontal="left" vertical="center" wrapText="1"/>
    </xf>
    <xf numFmtId="0" fontId="82" fillId="37" borderId="0" xfId="0" applyFont="1" applyFill="1" applyBorder="1" applyAlignment="1">
      <alignment horizontal="left"/>
    </xf>
    <xf numFmtId="0" fontId="91" fillId="66" borderId="276" xfId="0" applyFont="1" applyFill="1" applyBorder="1" applyAlignment="1" applyProtection="1">
      <alignment horizontal="center" vertical="center" wrapText="1"/>
    </xf>
    <xf numFmtId="0" fontId="91" fillId="66" borderId="280" xfId="0" applyFont="1" applyFill="1" applyBorder="1" applyAlignment="1" applyProtection="1">
      <alignment horizontal="center" vertical="center" wrapText="1"/>
    </xf>
    <xf numFmtId="0" fontId="19" fillId="66" borderId="146" xfId="0" applyFont="1" applyFill="1" applyBorder="1" applyAlignment="1" applyProtection="1">
      <alignment horizontal="center" vertical="center" wrapText="1"/>
    </xf>
    <xf numFmtId="0" fontId="19" fillId="66" borderId="229" xfId="0" applyFont="1" applyFill="1" applyBorder="1" applyAlignment="1" applyProtection="1">
      <alignment horizontal="center" vertical="center" wrapText="1"/>
    </xf>
    <xf numFmtId="0" fontId="19" fillId="66" borderId="275" xfId="0" applyFont="1" applyFill="1" applyBorder="1" applyAlignment="1" applyProtection="1">
      <alignment horizontal="center" vertical="center" wrapText="1"/>
    </xf>
    <xf numFmtId="0" fontId="19" fillId="66" borderId="279" xfId="0" applyFont="1" applyFill="1" applyBorder="1" applyAlignment="1" applyProtection="1">
      <alignment horizontal="center" vertical="center"/>
    </xf>
    <xf numFmtId="0" fontId="19" fillId="66" borderId="275" xfId="0" applyFont="1" applyFill="1" applyBorder="1" applyAlignment="1" applyProtection="1">
      <alignment horizontal="center" vertical="center"/>
    </xf>
    <xf numFmtId="0" fontId="91" fillId="66" borderId="124" xfId="0" applyFont="1" applyFill="1" applyBorder="1" applyAlignment="1">
      <alignment horizontal="center"/>
    </xf>
    <xf numFmtId="0" fontId="91" fillId="66" borderId="277" xfId="0" applyFont="1" applyFill="1" applyBorder="1" applyAlignment="1">
      <alignment horizontal="center"/>
    </xf>
    <xf numFmtId="0" fontId="19" fillId="66" borderId="276" xfId="0" applyFont="1" applyFill="1" applyBorder="1" applyAlignment="1" applyProtection="1">
      <alignment horizontal="center" vertical="center" wrapText="1"/>
    </xf>
    <xf numFmtId="0" fontId="19" fillId="66" borderId="280" xfId="0" applyFont="1" applyFill="1" applyBorder="1" applyAlignment="1" applyProtection="1">
      <alignment horizontal="center" vertical="center" wrapText="1"/>
    </xf>
    <xf numFmtId="0" fontId="215" fillId="30" borderId="0" xfId="1" applyFont="1" applyFill="1" applyAlignment="1" applyProtection="1">
      <alignment vertical="top" wrapText="1"/>
    </xf>
    <xf numFmtId="0" fontId="229" fillId="30" borderId="0" xfId="1" applyFont="1" applyFill="1" applyAlignment="1" applyProtection="1">
      <alignment vertical="top" wrapText="1"/>
    </xf>
    <xf numFmtId="0" fontId="19" fillId="67" borderId="274" xfId="0" applyFont="1" applyFill="1" applyBorder="1" applyAlignment="1" applyProtection="1">
      <alignment horizontal="center" vertical="center" wrapText="1"/>
    </xf>
    <xf numFmtId="0" fontId="19" fillId="67" borderId="278" xfId="0" applyFont="1" applyFill="1" applyBorder="1" applyAlignment="1" applyProtection="1">
      <alignment horizontal="center" vertical="center" wrapText="1"/>
    </xf>
    <xf numFmtId="0" fontId="19" fillId="66" borderId="276" xfId="0" applyFont="1" applyFill="1" applyBorder="1" applyAlignment="1" applyProtection="1">
      <alignment horizontal="center" vertical="center"/>
    </xf>
    <xf numFmtId="0" fontId="19" fillId="66" borderId="280" xfId="0" applyFont="1" applyFill="1" applyBorder="1" applyAlignment="1" applyProtection="1">
      <alignment horizontal="center" vertical="center"/>
    </xf>
    <xf numFmtId="0" fontId="19" fillId="67" borderId="57" xfId="0" applyFont="1" applyFill="1" applyBorder="1" applyAlignment="1" applyProtection="1">
      <alignment horizontal="center" vertical="center" wrapText="1"/>
    </xf>
    <xf numFmtId="0" fontId="19" fillId="67" borderId="59" xfId="0" applyFont="1" applyFill="1" applyBorder="1" applyAlignment="1" applyProtection="1">
      <alignment horizontal="center" vertical="center" wrapText="1"/>
    </xf>
    <xf numFmtId="0" fontId="19" fillId="67" borderId="255" xfId="0" applyFont="1" applyFill="1" applyBorder="1" applyAlignment="1" applyProtection="1">
      <alignment horizontal="center" vertical="center" wrapText="1"/>
    </xf>
    <xf numFmtId="0" fontId="19" fillId="67" borderId="256" xfId="0" applyFont="1" applyFill="1" applyBorder="1" applyAlignment="1" applyProtection="1">
      <alignment horizontal="center" vertical="center" wrapText="1"/>
    </xf>
    <xf numFmtId="0" fontId="11" fillId="30" borderId="0" xfId="0" applyFont="1" applyFill="1" applyBorder="1" applyAlignment="1" applyProtection="1">
      <alignment vertical="top" wrapText="1"/>
    </xf>
    <xf numFmtId="0" fontId="19" fillId="67" borderId="281" xfId="0" applyFont="1" applyFill="1" applyBorder="1" applyAlignment="1" applyProtection="1">
      <alignment horizontal="center" vertical="center" wrapText="1"/>
    </xf>
    <xf numFmtId="0" fontId="19" fillId="67" borderId="282" xfId="0" applyFont="1" applyFill="1" applyBorder="1" applyAlignment="1" applyProtection="1">
      <alignment horizontal="center" vertical="center" wrapText="1"/>
    </xf>
    <xf numFmtId="0" fontId="58" fillId="67" borderId="283" xfId="0" applyFont="1" applyFill="1" applyBorder="1" applyAlignment="1" applyProtection="1">
      <alignment horizontal="center" vertical="center" wrapText="1"/>
    </xf>
    <xf numFmtId="0" fontId="58" fillId="67" borderId="285" xfId="0" applyFont="1" applyFill="1" applyBorder="1" applyAlignment="1" applyProtection="1">
      <alignment horizontal="center" vertical="center" wrapText="1"/>
    </xf>
    <xf numFmtId="0" fontId="19" fillId="67" borderId="286" xfId="0" applyFont="1" applyFill="1" applyBorder="1" applyAlignment="1" applyProtection="1">
      <alignment horizontal="center" vertical="center" wrapText="1"/>
    </xf>
    <xf numFmtId="0" fontId="19" fillId="67" borderId="287" xfId="0" applyFont="1" applyFill="1" applyBorder="1" applyAlignment="1" applyProtection="1">
      <alignment horizontal="center" vertical="center" wrapText="1"/>
    </xf>
    <xf numFmtId="0" fontId="19" fillId="67" borderId="145" xfId="0" applyFont="1" applyFill="1" applyBorder="1" applyAlignment="1" applyProtection="1">
      <alignment horizontal="center" vertical="center" wrapText="1"/>
    </xf>
    <xf numFmtId="0" fontId="19" fillId="67" borderId="288" xfId="0" applyFont="1" applyFill="1" applyBorder="1" applyAlignment="1" applyProtection="1">
      <alignment horizontal="center" vertical="center" wrapText="1"/>
    </xf>
    <xf numFmtId="0" fontId="116" fillId="30" borderId="0" xfId="0" applyFont="1" applyFill="1" applyBorder="1" applyAlignment="1" applyProtection="1">
      <alignment horizontal="left"/>
    </xf>
    <xf numFmtId="0" fontId="11" fillId="30" borderId="0" xfId="0" applyFont="1" applyFill="1" applyBorder="1" applyAlignment="1" applyProtection="1">
      <alignment horizontal="left" vertical="top" wrapText="1" indent="3"/>
    </xf>
    <xf numFmtId="0" fontId="19" fillId="67" borderId="263" xfId="0" applyFont="1" applyFill="1" applyBorder="1" applyAlignment="1" applyProtection="1">
      <alignment horizontal="center" vertical="center" wrapText="1"/>
    </xf>
    <xf numFmtId="0" fontId="19" fillId="67" borderId="266" xfId="0" applyFont="1" applyFill="1" applyBorder="1" applyAlignment="1" applyProtection="1">
      <alignment horizontal="center" vertical="center" wrapText="1"/>
    </xf>
    <xf numFmtId="0" fontId="91" fillId="67" borderId="221" xfId="0" applyFont="1" applyFill="1" applyBorder="1" applyAlignment="1" applyProtection="1">
      <alignment horizontal="center" vertical="center" wrapText="1"/>
    </xf>
    <xf numFmtId="0" fontId="91" fillId="67" borderId="227" xfId="0" applyFont="1" applyFill="1" applyBorder="1" applyAlignment="1" applyProtection="1">
      <alignment horizontal="center" vertical="center" wrapText="1"/>
    </xf>
    <xf numFmtId="0" fontId="91" fillId="67" borderId="255" xfId="0" applyFont="1" applyFill="1" applyBorder="1" applyAlignment="1" applyProtection="1">
      <alignment horizontal="center" vertical="center" wrapText="1"/>
    </xf>
    <xf numFmtId="0" fontId="91" fillId="67" borderId="256" xfId="0" applyFont="1" applyFill="1" applyBorder="1" applyAlignment="1" applyProtection="1">
      <alignment horizontal="center" vertical="center" wrapText="1"/>
    </xf>
    <xf numFmtId="0" fontId="91" fillId="67" borderId="78" xfId="0" applyFont="1" applyFill="1" applyBorder="1" applyAlignment="1" applyProtection="1">
      <alignment horizontal="center" vertical="center" wrapText="1"/>
    </xf>
    <xf numFmtId="0" fontId="91" fillId="67" borderId="31" xfId="0" applyFont="1" applyFill="1" applyBorder="1" applyAlignment="1" applyProtection="1">
      <alignment horizontal="center" vertical="center" wrapText="1"/>
    </xf>
    <xf numFmtId="0" fontId="91" fillId="67" borderId="71" xfId="0" applyFont="1" applyFill="1" applyBorder="1" applyAlignment="1" applyProtection="1">
      <alignment horizontal="center" vertical="center" wrapText="1"/>
    </xf>
    <xf numFmtId="0" fontId="91" fillId="67" borderId="222" xfId="0" applyFont="1" applyFill="1" applyBorder="1" applyAlignment="1" applyProtection="1">
      <alignment horizontal="center" vertical="center" wrapText="1"/>
    </xf>
    <xf numFmtId="0" fontId="91" fillId="67" borderId="228" xfId="0" applyFont="1" applyFill="1" applyBorder="1" applyAlignment="1" applyProtection="1">
      <alignment horizontal="center" vertical="center" wrapText="1"/>
    </xf>
    <xf numFmtId="0" fontId="19" fillId="29" borderId="29" xfId="0" applyFont="1" applyFill="1" applyBorder="1" applyAlignment="1" applyProtection="1">
      <alignment horizontal="left" vertical="center" wrapText="1"/>
    </xf>
    <xf numFmtId="0" fontId="19" fillId="29" borderId="126" xfId="0" applyFont="1" applyFill="1" applyBorder="1" applyAlignment="1" applyProtection="1">
      <alignment horizontal="left" vertical="center" wrapText="1"/>
    </xf>
    <xf numFmtId="0" fontId="19" fillId="29" borderId="414" xfId="0" applyFont="1" applyFill="1" applyBorder="1" applyAlignment="1" applyProtection="1">
      <alignment horizontal="left" vertical="center" wrapText="1"/>
    </xf>
    <xf numFmtId="0" fontId="19" fillId="29" borderId="415" xfId="0" applyFont="1" applyFill="1" applyBorder="1" applyAlignment="1" applyProtection="1">
      <alignment horizontal="left" vertical="center" wrapText="1"/>
    </xf>
    <xf numFmtId="0" fontId="19" fillId="29" borderId="411" xfId="0" applyFont="1" applyFill="1" applyBorder="1" applyAlignment="1" applyProtection="1">
      <alignment horizontal="left" vertical="center" wrapText="1"/>
    </xf>
    <xf numFmtId="0" fontId="19" fillId="29" borderId="412" xfId="0" applyFont="1" applyFill="1" applyBorder="1" applyAlignment="1" applyProtection="1">
      <alignment horizontal="left" vertical="center" wrapText="1"/>
    </xf>
    <xf numFmtId="0" fontId="155" fillId="31" borderId="328" xfId="1" applyFont="1" applyFill="1" applyBorder="1" applyAlignment="1" applyProtection="1">
      <alignment horizontal="left" vertical="center"/>
    </xf>
    <xf numFmtId="0" fontId="155" fillId="31" borderId="213" xfId="1" applyFont="1" applyFill="1" applyBorder="1" applyAlignment="1" applyProtection="1">
      <alignment horizontal="left" vertical="center"/>
    </xf>
    <xf numFmtId="0" fontId="155" fillId="31" borderId="0" xfId="1" applyFont="1" applyFill="1" applyBorder="1" applyAlignment="1" applyProtection="1">
      <alignment horizontal="left" vertical="center"/>
    </xf>
    <xf numFmtId="0" fontId="8" fillId="29" borderId="46" xfId="0" applyFont="1" applyFill="1" applyBorder="1" applyAlignment="1" applyProtection="1">
      <alignment horizontal="left" vertical="center" wrapText="1"/>
    </xf>
    <xf numFmtId="0" fontId="54" fillId="29" borderId="47" xfId="0" applyFont="1" applyFill="1" applyBorder="1" applyAlignment="1" applyProtection="1">
      <alignment horizontal="left" vertical="center" wrapText="1"/>
    </xf>
    <xf numFmtId="0" fontId="54" fillId="29" borderId="48" xfId="0" applyFont="1" applyFill="1" applyBorder="1" applyAlignment="1" applyProtection="1">
      <alignment horizontal="left" vertical="center" wrapText="1"/>
    </xf>
    <xf numFmtId="0" fontId="239" fillId="30" borderId="0" xfId="0" applyFont="1" applyFill="1" applyBorder="1" applyAlignment="1" applyProtection="1">
      <alignment horizontal="left" vertical="center" wrapText="1"/>
    </xf>
    <xf numFmtId="0" fontId="19" fillId="29" borderId="326" xfId="0" applyFont="1" applyFill="1" applyBorder="1" applyAlignment="1" applyProtection="1">
      <alignment horizontal="left" vertical="center" wrapText="1"/>
    </xf>
    <xf numFmtId="0" fontId="19" fillId="29" borderId="327" xfId="0" applyFont="1" applyFill="1" applyBorder="1" applyAlignment="1" applyProtection="1">
      <alignment horizontal="left" vertical="center" wrapText="1"/>
    </xf>
    <xf numFmtId="0" fontId="8" fillId="29" borderId="49" xfId="0" applyFont="1" applyFill="1" applyBorder="1" applyAlignment="1" applyProtection="1">
      <alignment horizontal="left" vertical="center" wrapText="1"/>
    </xf>
    <xf numFmtId="0" fontId="54" fillId="29" borderId="50" xfId="0" applyFont="1" applyFill="1" applyBorder="1" applyAlignment="1" applyProtection="1">
      <alignment horizontal="left" vertical="center" wrapText="1"/>
    </xf>
    <xf numFmtId="0" fontId="54" fillId="29" borderId="53" xfId="0" applyFont="1" applyFill="1" applyBorder="1" applyAlignment="1" applyProtection="1">
      <alignment horizontal="left" vertical="center" wrapText="1"/>
    </xf>
    <xf numFmtId="0" fontId="8" fillId="29" borderId="51" xfId="0" applyFont="1" applyFill="1" applyBorder="1" applyAlignment="1" applyProtection="1">
      <alignment horizontal="left" vertical="center" wrapText="1"/>
    </xf>
    <xf numFmtId="0" fontId="54" fillId="29" borderId="52" xfId="0" applyFont="1" applyFill="1" applyBorder="1" applyAlignment="1" applyProtection="1">
      <alignment horizontal="left" vertical="center" wrapText="1"/>
    </xf>
    <xf numFmtId="0" fontId="54" fillId="29" borderId="54" xfId="0" applyFont="1" applyFill="1" applyBorder="1" applyAlignment="1" applyProtection="1">
      <alignment horizontal="left" vertical="center" wrapText="1"/>
    </xf>
    <xf numFmtId="0" fontId="54" fillId="29" borderId="39" xfId="0" applyFont="1" applyFill="1" applyBorder="1" applyAlignment="1" applyProtection="1">
      <alignment horizontal="center" vertical="center"/>
    </xf>
    <xf numFmtId="0" fontId="54" fillId="29" borderId="41" xfId="0" applyFont="1" applyFill="1" applyBorder="1" applyAlignment="1" applyProtection="1">
      <alignment horizontal="center" vertical="center"/>
    </xf>
    <xf numFmtId="0" fontId="239" fillId="30" borderId="56" xfId="0" applyFont="1" applyFill="1" applyBorder="1" applyAlignment="1" applyProtection="1">
      <alignment horizontal="left" vertical="center" wrapText="1"/>
    </xf>
    <xf numFmtId="1" fontId="11" fillId="0" borderId="57" xfId="0" applyNumberFormat="1" applyFont="1" applyFill="1" applyBorder="1" applyAlignment="1" applyProtection="1">
      <alignment horizontal="left" vertical="center" wrapText="1"/>
    </xf>
    <xf numFmtId="1" fontId="11" fillId="0" borderId="58" xfId="0" applyNumberFormat="1" applyFont="1" applyFill="1" applyBorder="1" applyAlignment="1" applyProtection="1">
      <alignment horizontal="left" vertical="center" wrapText="1"/>
    </xf>
    <xf numFmtId="1" fontId="11" fillId="0" borderId="59" xfId="0" applyNumberFormat="1" applyFont="1" applyFill="1" applyBorder="1" applyAlignment="1" applyProtection="1">
      <alignment horizontal="left" vertical="center" wrapText="1"/>
    </xf>
    <xf numFmtId="1" fontId="11" fillId="0" borderId="60" xfId="0" applyNumberFormat="1" applyFont="1" applyFill="1" applyBorder="1" applyAlignment="1" applyProtection="1">
      <alignment horizontal="left" vertical="center" wrapText="1"/>
    </xf>
    <xf numFmtId="0" fontId="186" fillId="30" borderId="0" xfId="0" applyFont="1" applyFill="1" applyBorder="1" applyAlignment="1" applyProtection="1">
      <alignment horizontal="justify" vertical="center" wrapText="1"/>
    </xf>
    <xf numFmtId="0" fontId="54" fillId="29" borderId="37" xfId="0" applyFont="1" applyFill="1" applyBorder="1" applyAlignment="1" applyProtection="1">
      <alignment horizontal="center" vertical="center"/>
    </xf>
    <xf numFmtId="0" fontId="54" fillId="29" borderId="38" xfId="0" applyFont="1" applyFill="1" applyBorder="1" applyAlignment="1" applyProtection="1">
      <alignment horizontal="center" vertical="center"/>
    </xf>
    <xf numFmtId="0" fontId="8" fillId="29" borderId="57" xfId="0" applyFont="1" applyFill="1" applyBorder="1" applyAlignment="1" applyProtection="1">
      <alignment horizontal="center" vertical="center"/>
    </xf>
    <xf numFmtId="0" fontId="54" fillId="29" borderId="58" xfId="0" applyFont="1" applyFill="1" applyBorder="1" applyAlignment="1" applyProtection="1">
      <alignment horizontal="center" vertical="center"/>
    </xf>
    <xf numFmtId="0" fontId="54" fillId="30" borderId="59" xfId="0" applyFont="1" applyFill="1" applyBorder="1" applyAlignment="1" applyProtection="1">
      <alignment horizontal="center" vertical="center"/>
    </xf>
    <xf numFmtId="0" fontId="54" fillId="30" borderId="60" xfId="0" applyFont="1" applyFill="1" applyBorder="1" applyAlignment="1" applyProtection="1">
      <alignment horizontal="center" vertical="center"/>
    </xf>
    <xf numFmtId="0" fontId="19" fillId="29" borderId="61" xfId="0" applyFont="1" applyFill="1" applyBorder="1" applyAlignment="1" applyProtection="1">
      <alignment horizontal="left" vertical="center" wrapText="1"/>
    </xf>
    <xf numFmtId="0" fontId="19" fillId="29" borderId="24" xfId="0" applyFont="1" applyFill="1" applyBorder="1" applyAlignment="1" applyProtection="1">
      <alignment horizontal="left" vertical="center" wrapText="1"/>
    </xf>
    <xf numFmtId="0" fontId="19" fillId="29" borderId="409" xfId="0" applyFont="1" applyFill="1" applyBorder="1" applyAlignment="1" applyProtection="1">
      <alignment horizontal="left" vertical="center" wrapText="1"/>
    </xf>
    <xf numFmtId="0" fontId="19" fillId="29" borderId="410" xfId="0" applyFont="1" applyFill="1" applyBorder="1" applyAlignment="1" applyProtection="1">
      <alignment horizontal="left" vertical="center" wrapText="1"/>
    </xf>
    <xf numFmtId="0" fontId="11" fillId="0" borderId="318" xfId="0" applyFont="1" applyFill="1" applyBorder="1" applyAlignment="1" applyProtection="1">
      <alignment horizontal="left" vertical="center" wrapText="1"/>
    </xf>
    <xf numFmtId="0" fontId="11" fillId="0" borderId="319" xfId="0" applyFont="1" applyFill="1" applyBorder="1" applyAlignment="1" applyProtection="1">
      <alignment horizontal="left" vertical="center" wrapText="1"/>
    </xf>
    <xf numFmtId="0" fontId="11" fillId="0" borderId="320" xfId="0" applyFont="1" applyFill="1" applyBorder="1" applyAlignment="1" applyProtection="1">
      <alignment horizontal="left" vertical="center" wrapText="1"/>
    </xf>
    <xf numFmtId="0" fontId="19" fillId="29" borderId="325" xfId="0" applyFont="1" applyFill="1" applyBorder="1" applyAlignment="1" applyProtection="1">
      <alignment horizontal="left" vertical="center" wrapText="1"/>
    </xf>
    <xf numFmtId="0" fontId="19" fillId="29" borderId="139" xfId="0" applyFont="1" applyFill="1" applyBorder="1" applyAlignment="1" applyProtection="1">
      <alignment horizontal="left" vertical="center" wrapText="1"/>
    </xf>
    <xf numFmtId="0" fontId="240" fillId="30" borderId="0" xfId="0" applyFont="1" applyFill="1" applyBorder="1" applyAlignment="1" applyProtection="1">
      <alignment horizontal="left" vertical="center" wrapText="1"/>
    </xf>
    <xf numFmtId="0" fontId="255" fillId="30" borderId="0" xfId="0" applyFont="1" applyFill="1" applyBorder="1" applyAlignment="1" applyProtection="1">
      <alignment horizontal="center" vertical="center" wrapText="1"/>
    </xf>
    <xf numFmtId="10" fontId="255" fillId="30" borderId="0" xfId="0" applyNumberFormat="1" applyFont="1" applyFill="1" applyBorder="1" applyAlignment="1">
      <alignment horizontal="left" vertical="center"/>
    </xf>
    <xf numFmtId="0" fontId="255" fillId="30" borderId="0" xfId="0" applyFont="1" applyFill="1" applyBorder="1" applyAlignment="1" applyProtection="1">
      <alignment horizontal="center" wrapText="1"/>
    </xf>
    <xf numFmtId="10" fontId="255" fillId="30" borderId="0" xfId="0" applyNumberFormat="1" applyFont="1" applyFill="1" applyBorder="1" applyAlignment="1">
      <alignment horizontal="left"/>
    </xf>
    <xf numFmtId="0" fontId="19" fillId="29" borderId="7" xfId="0" applyFont="1" applyFill="1" applyBorder="1" applyAlignment="1" applyProtection="1">
      <alignment horizontal="center" vertical="center" wrapText="1"/>
    </xf>
    <xf numFmtId="0" fontId="6" fillId="29" borderId="0" xfId="0" applyFont="1" applyFill="1" applyBorder="1" applyAlignment="1" applyProtection="1">
      <alignment horizontal="left" vertical="top" wrapText="1"/>
    </xf>
    <xf numFmtId="0" fontId="8" fillId="29" borderId="39" xfId="0" applyFont="1" applyFill="1" applyBorder="1" applyAlignment="1" applyProtection="1">
      <alignment horizontal="left" vertical="center" wrapText="1"/>
    </xf>
    <xf numFmtId="0" fontId="8" fillId="29" borderId="40" xfId="0" applyFont="1" applyFill="1" applyBorder="1" applyAlignment="1" applyProtection="1">
      <alignment horizontal="left" vertical="center" wrapText="1"/>
    </xf>
    <xf numFmtId="0" fontId="8" fillId="29" borderId="41" xfId="0" applyFont="1" applyFill="1" applyBorder="1" applyAlignment="1" applyProtection="1">
      <alignment horizontal="left" vertical="center" wrapText="1"/>
    </xf>
    <xf numFmtId="0" fontId="19" fillId="29" borderId="387" xfId="0" applyFont="1" applyFill="1" applyBorder="1" applyAlignment="1" applyProtection="1">
      <alignment horizontal="left" vertical="center" wrapText="1"/>
    </xf>
    <xf numFmtId="0" fontId="19" fillId="29" borderId="413" xfId="0" applyFont="1" applyFill="1" applyBorder="1" applyAlignment="1" applyProtection="1">
      <alignment horizontal="left" vertical="center" wrapText="1"/>
    </xf>
    <xf numFmtId="0" fontId="240" fillId="30" borderId="0" xfId="0" applyFont="1" applyFill="1" applyBorder="1" applyAlignment="1" applyProtection="1">
      <alignment horizontal="left" vertical="center"/>
    </xf>
    <xf numFmtId="0" fontId="241" fillId="30" borderId="0" xfId="0" applyFont="1" applyFill="1" applyBorder="1" applyAlignment="1" applyProtection="1">
      <alignment horizontal="left" vertical="top" wrapText="1"/>
    </xf>
    <xf numFmtId="0" fontId="6" fillId="12" borderId="401" xfId="0" applyFont="1" applyFill="1" applyBorder="1" applyAlignment="1">
      <alignment horizontal="center" vertical="center"/>
    </xf>
    <xf numFmtId="0" fontId="6" fillId="12" borderId="399" xfId="0" applyFont="1" applyFill="1" applyBorder="1" applyAlignment="1">
      <alignment horizontal="center" vertical="center"/>
    </xf>
    <xf numFmtId="0" fontId="6" fillId="12" borderId="400" xfId="0" applyFont="1" applyFill="1" applyBorder="1" applyAlignment="1">
      <alignment horizontal="center" vertical="center"/>
    </xf>
    <xf numFmtId="0" fontId="82" fillId="12" borderId="39" xfId="0" applyFont="1" applyFill="1" applyBorder="1" applyAlignment="1">
      <alignment horizontal="center" vertical="center"/>
    </xf>
    <xf numFmtId="0" fontId="82" fillId="12" borderId="40" xfId="0" applyFont="1" applyFill="1" applyBorder="1" applyAlignment="1">
      <alignment horizontal="center" vertical="center"/>
    </xf>
    <xf numFmtId="0" fontId="82" fillId="12" borderId="41" xfId="0" applyFont="1" applyFill="1" applyBorder="1" applyAlignment="1">
      <alignment horizontal="center" vertical="center"/>
    </xf>
    <xf numFmtId="0" fontId="82" fillId="12" borderId="62" xfId="0" applyFont="1" applyFill="1" applyBorder="1" applyAlignment="1">
      <alignment horizontal="center" vertical="center"/>
    </xf>
    <xf numFmtId="0" fontId="14" fillId="37" borderId="0" xfId="1" applyFont="1" applyFill="1" applyBorder="1" applyAlignment="1" applyProtection="1">
      <alignment horizontal="left" vertical="center"/>
    </xf>
    <xf numFmtId="0" fontId="14" fillId="37" borderId="0" xfId="1" applyFont="1" applyFill="1" applyBorder="1" applyAlignment="1" applyProtection="1">
      <alignment horizontal="left" vertical="top"/>
    </xf>
    <xf numFmtId="0" fontId="14" fillId="37" borderId="0" xfId="1" applyFont="1" applyFill="1" applyBorder="1" applyAlignment="1" applyProtection="1">
      <alignment horizontal="left" vertical="center" wrapText="1"/>
    </xf>
    <xf numFmtId="0" fontId="4" fillId="37" borderId="0" xfId="1" applyFill="1" applyBorder="1" applyAlignment="1" applyProtection="1">
      <alignment horizontal="left" vertical="center" wrapText="1"/>
    </xf>
    <xf numFmtId="0" fontId="136" fillId="72" borderId="39" xfId="0" applyFont="1" applyFill="1" applyBorder="1" applyAlignment="1">
      <alignment horizontal="center" vertical="center" wrapText="1"/>
    </xf>
    <xf numFmtId="0" fontId="136" fillId="72" borderId="41" xfId="0" applyFont="1" applyFill="1" applyBorder="1" applyAlignment="1">
      <alignment horizontal="center" vertical="center" wrapText="1"/>
    </xf>
    <xf numFmtId="0" fontId="6" fillId="12" borderId="39" xfId="0" applyFont="1" applyFill="1" applyBorder="1" applyAlignment="1">
      <alignment horizontal="left" vertical="center"/>
    </xf>
    <xf numFmtId="0" fontId="6" fillId="12" borderId="41" xfId="0" applyFont="1" applyFill="1" applyBorder="1" applyAlignment="1">
      <alignment horizontal="left" vertical="center"/>
    </xf>
    <xf numFmtId="0" fontId="6" fillId="30" borderId="152" xfId="0" applyFont="1" applyFill="1" applyBorder="1" applyAlignment="1" applyProtection="1">
      <alignment horizontal="left" vertical="top" wrapText="1"/>
    </xf>
    <xf numFmtId="0" fontId="14" fillId="37" borderId="0" xfId="1" applyFont="1" applyFill="1" applyBorder="1" applyAlignment="1" applyProtection="1">
      <alignment horizontal="left"/>
    </xf>
    <xf numFmtId="0" fontId="14" fillId="30" borderId="0" xfId="1" applyFont="1" applyFill="1" applyBorder="1" applyAlignment="1" applyProtection="1">
      <alignment horizontal="left"/>
    </xf>
    <xf numFmtId="0" fontId="4" fillId="30" borderId="0" xfId="1" applyFill="1" applyBorder="1" applyAlignment="1" applyProtection="1">
      <alignment horizontal="left"/>
    </xf>
    <xf numFmtId="0" fontId="14" fillId="30" borderId="0" xfId="1" applyFont="1" applyFill="1" applyAlignment="1" applyProtection="1">
      <alignment horizontal="left"/>
    </xf>
    <xf numFmtId="0" fontId="166" fillId="37" borderId="0" xfId="0" applyFont="1" applyFill="1" applyBorder="1" applyAlignment="1">
      <alignment horizontal="left" vertical="top" wrapText="1"/>
    </xf>
    <xf numFmtId="0" fontId="82" fillId="0" borderId="169" xfId="0" applyFont="1" applyFill="1" applyBorder="1" applyAlignment="1">
      <alignment horizontal="center" vertical="center"/>
    </xf>
    <xf numFmtId="0" fontId="82" fillId="12" borderId="143" xfId="0" applyFont="1" applyFill="1" applyBorder="1" applyAlignment="1">
      <alignment horizontal="center" vertical="center" wrapText="1"/>
    </xf>
    <xf numFmtId="0" fontId="82" fillId="12" borderId="144" xfId="0" applyFont="1" applyFill="1" applyBorder="1" applyAlignment="1">
      <alignment horizontal="center" vertical="center" wrapText="1"/>
    </xf>
    <xf numFmtId="0" fontId="82" fillId="12" borderId="39" xfId="0" applyFont="1" applyFill="1" applyBorder="1" applyAlignment="1">
      <alignment horizontal="center" vertical="center" wrapText="1"/>
    </xf>
    <xf numFmtId="0" fontId="82" fillId="12" borderId="41" xfId="0" applyFont="1" applyFill="1" applyBorder="1" applyAlignment="1">
      <alignment horizontal="center" vertical="center" wrapText="1"/>
    </xf>
    <xf numFmtId="0" fontId="82" fillId="12" borderId="40" xfId="0" applyFont="1" applyFill="1" applyBorder="1" applyAlignment="1">
      <alignment horizontal="center" vertical="center" wrapText="1"/>
    </xf>
    <xf numFmtId="0" fontId="82" fillId="12" borderId="57" xfId="0" applyFont="1" applyFill="1" applyBorder="1" applyAlignment="1">
      <alignment horizontal="center" vertical="center"/>
    </xf>
    <xf numFmtId="0" fontId="82" fillId="12" borderId="58" xfId="0" applyFont="1" applyFill="1" applyBorder="1" applyAlignment="1">
      <alignment horizontal="center" vertical="center"/>
    </xf>
    <xf numFmtId="0" fontId="82" fillId="12" borderId="59" xfId="0" applyFont="1" applyFill="1" applyBorder="1" applyAlignment="1">
      <alignment horizontal="center" vertical="center"/>
    </xf>
    <xf numFmtId="0" fontId="82" fillId="12" borderId="60" xfId="0" applyFont="1" applyFill="1" applyBorder="1" applyAlignment="1">
      <alignment horizontal="center" vertical="center"/>
    </xf>
    <xf numFmtId="0" fontId="22" fillId="29" borderId="0" xfId="0" applyFont="1" applyFill="1" applyBorder="1" applyAlignment="1">
      <alignment horizontal="left" vertical="center"/>
    </xf>
    <xf numFmtId="0" fontId="22" fillId="30" borderId="0" xfId="0" applyFont="1" applyFill="1" applyBorder="1" applyAlignment="1">
      <alignment horizontal="left" vertical="center"/>
    </xf>
    <xf numFmtId="167" fontId="82" fillId="0" borderId="62" xfId="0" applyNumberFormat="1" applyFont="1" applyBorder="1" applyAlignment="1">
      <alignment horizontal="center" vertical="center" wrapText="1"/>
    </xf>
    <xf numFmtId="0" fontId="82" fillId="12" borderId="62" xfId="0" applyFont="1" applyFill="1" applyBorder="1" applyAlignment="1">
      <alignment horizontal="center"/>
    </xf>
    <xf numFmtId="0" fontId="159" fillId="37" borderId="0" xfId="0" applyFont="1" applyFill="1" applyBorder="1" applyAlignment="1">
      <alignment horizontal="justify" vertical="top" wrapText="1"/>
    </xf>
    <xf numFmtId="0" fontId="82" fillId="0" borderId="62" xfId="0" applyFont="1" applyFill="1" applyBorder="1" applyAlignment="1">
      <alignment horizontal="left"/>
    </xf>
    <xf numFmtId="0" fontId="136" fillId="0" borderId="62" xfId="0" applyFont="1" applyBorder="1" applyAlignment="1">
      <alignment horizontal="left" vertical="center" wrapText="1"/>
    </xf>
    <xf numFmtId="0" fontId="82" fillId="12" borderId="62" xfId="0" applyFont="1" applyFill="1" applyBorder="1" applyAlignment="1">
      <alignment horizontal="center" vertical="center" wrapText="1"/>
    </xf>
    <xf numFmtId="0" fontId="136" fillId="12" borderId="62" xfId="0" applyFont="1" applyFill="1" applyBorder="1" applyAlignment="1">
      <alignment horizontal="center" vertical="center" wrapText="1"/>
    </xf>
    <xf numFmtId="0" fontId="213" fillId="30" borderId="0" xfId="1" applyFont="1" applyFill="1" applyBorder="1" applyAlignment="1" applyProtection="1">
      <alignment horizontal="left"/>
    </xf>
    <xf numFmtId="0" fontId="7" fillId="29" borderId="0" xfId="0" applyFont="1" applyFill="1" applyBorder="1" applyAlignment="1">
      <alignment horizontal="left" vertical="center"/>
    </xf>
    <xf numFmtId="0" fontId="7" fillId="30" borderId="0" xfId="0" applyFont="1" applyFill="1" applyBorder="1" applyAlignment="1">
      <alignment horizontal="left" vertical="center"/>
    </xf>
    <xf numFmtId="0" fontId="159" fillId="37" borderId="0" xfId="0" applyFont="1" applyFill="1" applyBorder="1" applyAlignment="1">
      <alignment horizontal="justify" vertical="center" wrapText="1"/>
    </xf>
    <xf numFmtId="0" fontId="82" fillId="0" borderId="329" xfId="0" applyFont="1" applyFill="1" applyBorder="1" applyAlignment="1">
      <alignment horizontal="center" vertical="center"/>
    </xf>
    <xf numFmtId="0" fontId="82" fillId="0" borderId="330" xfId="0" applyFont="1" applyFill="1" applyBorder="1" applyAlignment="1">
      <alignment horizontal="center" vertical="center"/>
    </xf>
    <xf numFmtId="0" fontId="82" fillId="0" borderId="331" xfId="0" applyFont="1" applyFill="1" applyBorder="1" applyAlignment="1">
      <alignment horizontal="center" vertical="center"/>
    </xf>
    <xf numFmtId="0" fontId="134" fillId="12" borderId="143" xfId="0" applyFont="1" applyFill="1" applyBorder="1" applyAlignment="1">
      <alignment horizontal="center" vertical="center" wrapText="1"/>
    </xf>
    <xf numFmtId="0" fontId="134" fillId="12" borderId="144" xfId="0" applyFont="1" applyFill="1" applyBorder="1" applyAlignment="1">
      <alignment horizontal="center" vertical="center" wrapText="1"/>
    </xf>
    <xf numFmtId="10" fontId="6" fillId="0" borderId="62" xfId="0" applyNumberFormat="1" applyFont="1" applyFill="1" applyBorder="1" applyAlignment="1">
      <alignment horizontal="center" vertical="center"/>
    </xf>
    <xf numFmtId="0" fontId="6" fillId="0" borderId="62" xfId="0" applyFont="1" applyFill="1" applyBorder="1" applyAlignment="1">
      <alignment horizontal="left" vertical="center" wrapText="1"/>
    </xf>
    <xf numFmtId="0" fontId="82" fillId="0" borderId="39" xfId="0" applyFont="1" applyBorder="1" applyAlignment="1">
      <alignment horizontal="center"/>
    </xf>
    <xf numFmtId="0" fontId="82" fillId="0" borderId="41" xfId="0" applyFont="1" applyBorder="1" applyAlignment="1">
      <alignment horizontal="center"/>
    </xf>
    <xf numFmtId="0" fontId="11" fillId="0" borderId="39" xfId="0" applyFont="1" applyFill="1" applyBorder="1" applyAlignment="1">
      <alignment horizontal="left" vertical="center" wrapText="1"/>
    </xf>
    <xf numFmtId="0" fontId="11" fillId="0" borderId="40" xfId="0" applyFont="1" applyFill="1" applyBorder="1" applyAlignment="1">
      <alignment horizontal="left" vertical="center" wrapText="1"/>
    </xf>
    <xf numFmtId="0" fontId="11" fillId="0" borderId="41" xfId="0" applyFont="1" applyFill="1" applyBorder="1" applyAlignment="1">
      <alignment horizontal="left" vertical="center" wrapText="1"/>
    </xf>
    <xf numFmtId="0" fontId="8" fillId="29" borderId="275" xfId="0" applyFont="1" applyFill="1" applyBorder="1" applyAlignment="1" applyProtection="1">
      <alignment horizontal="center" vertical="center" wrapText="1"/>
    </xf>
    <xf numFmtId="0" fontId="8" fillId="29" borderId="312" xfId="0" applyFont="1" applyFill="1" applyBorder="1" applyAlignment="1" applyProtection="1">
      <alignment horizontal="center" vertical="center" wrapText="1"/>
    </xf>
    <xf numFmtId="0" fontId="11" fillId="0" borderId="34" xfId="0" applyFont="1" applyFill="1" applyBorder="1" applyAlignment="1">
      <alignment horizontal="left" vertical="center" wrapText="1"/>
    </xf>
    <xf numFmtId="0" fontId="11" fillId="0" borderId="35" xfId="0" applyFont="1" applyFill="1" applyBorder="1" applyAlignment="1">
      <alignment horizontal="left" vertical="center" wrapText="1"/>
    </xf>
    <xf numFmtId="0" fontId="11" fillId="0" borderId="36" xfId="0" applyFont="1" applyFill="1" applyBorder="1" applyAlignment="1">
      <alignment horizontal="left" vertical="center" wrapText="1"/>
    </xf>
    <xf numFmtId="0" fontId="11" fillId="0" borderId="402" xfId="0" applyFont="1" applyFill="1" applyBorder="1" applyAlignment="1">
      <alignment horizontal="left" vertical="center" wrapText="1"/>
    </xf>
    <xf numFmtId="0" fontId="11" fillId="0" borderId="149" xfId="0" applyFont="1" applyFill="1" applyBorder="1" applyAlignment="1">
      <alignment horizontal="left" vertical="center" wrapText="1"/>
    </xf>
    <xf numFmtId="0" fontId="11" fillId="0" borderId="403" xfId="0" applyFont="1" applyFill="1" applyBorder="1" applyAlignment="1">
      <alignment horizontal="left" vertical="center" wrapText="1"/>
    </xf>
    <xf numFmtId="0" fontId="234" fillId="4" borderId="262" xfId="0" applyFont="1" applyFill="1" applyBorder="1" applyAlignment="1" applyProtection="1">
      <alignment horizontal="left" vertical="center" wrapText="1"/>
    </xf>
    <xf numFmtId="0" fontId="234" fillId="4" borderId="17" xfId="0" applyFont="1" applyFill="1" applyBorder="1" applyAlignment="1" applyProtection="1">
      <alignment horizontal="left" vertical="center" wrapText="1"/>
    </xf>
    <xf numFmtId="0" fontId="234" fillId="4" borderId="314" xfId="0" applyFont="1" applyFill="1" applyBorder="1" applyAlignment="1" applyProtection="1">
      <alignment horizontal="left" vertical="center" wrapText="1"/>
    </xf>
    <xf numFmtId="0" fontId="11" fillId="0" borderId="311" xfId="0" applyFont="1" applyFill="1" applyBorder="1" applyAlignment="1">
      <alignment horizontal="left" vertical="center" wrapText="1"/>
    </xf>
    <xf numFmtId="0" fontId="237" fillId="4" borderId="262" xfId="0" applyFont="1" applyFill="1" applyBorder="1" applyAlignment="1" applyProtection="1">
      <alignment horizontal="left" vertical="center" wrapText="1"/>
    </xf>
    <xf numFmtId="0" fontId="234" fillId="4" borderId="316" xfId="0" applyFont="1" applyFill="1" applyBorder="1" applyAlignment="1" applyProtection="1">
      <alignment horizontal="left" vertical="center" wrapText="1"/>
    </xf>
    <xf numFmtId="0" fontId="234" fillId="4" borderId="317" xfId="0" applyFont="1" applyFill="1" applyBorder="1" applyAlignment="1" applyProtection="1">
      <alignment horizontal="left" vertical="center" wrapText="1"/>
    </xf>
    <xf numFmtId="0" fontId="234" fillId="4" borderId="34" xfId="0" applyFont="1" applyFill="1" applyBorder="1" applyAlignment="1">
      <alignment horizontal="left" vertical="center" wrapText="1"/>
    </xf>
    <xf numFmtId="0" fontId="234" fillId="4" borderId="35" xfId="0" applyFont="1" applyFill="1" applyBorder="1" applyAlignment="1">
      <alignment horizontal="left" vertical="center" wrapText="1"/>
    </xf>
    <xf numFmtId="0" fontId="234" fillId="4" borderId="36" xfId="0" applyFont="1" applyFill="1" applyBorder="1" applyAlignment="1">
      <alignment horizontal="left" vertical="center" wrapText="1"/>
    </xf>
    <xf numFmtId="0" fontId="234" fillId="0" borderId="262" xfId="0" applyFont="1" applyFill="1" applyBorder="1" applyAlignment="1" applyProtection="1">
      <alignment horizontal="left" vertical="center" wrapText="1"/>
    </xf>
    <xf numFmtId="0" fontId="234" fillId="0" borderId="17" xfId="0" applyFont="1" applyFill="1" applyBorder="1" applyAlignment="1" applyProtection="1">
      <alignment horizontal="left" vertical="center" wrapText="1"/>
    </xf>
    <xf numFmtId="0" fontId="234" fillId="0" borderId="314" xfId="0" applyFont="1" applyFill="1" applyBorder="1" applyAlignment="1" applyProtection="1">
      <alignment horizontal="left" vertical="center" wrapText="1"/>
    </xf>
    <xf numFmtId="0" fontId="103" fillId="25" borderId="258" xfId="0" applyFont="1" applyFill="1" applyBorder="1" applyAlignment="1">
      <alignment horizontal="center" vertical="center"/>
    </xf>
    <xf numFmtId="0" fontId="103" fillId="25" borderId="259" xfId="0" applyFont="1" applyFill="1" applyBorder="1" applyAlignment="1">
      <alignment horizontal="center" vertical="center"/>
    </xf>
    <xf numFmtId="0" fontId="103" fillId="25" borderId="260" xfId="0" applyFont="1" applyFill="1" applyBorder="1" applyAlignment="1">
      <alignment horizontal="center" vertical="center"/>
    </xf>
    <xf numFmtId="0" fontId="103" fillId="25" borderId="75" xfId="0" applyFont="1" applyFill="1" applyBorder="1" applyAlignment="1">
      <alignment horizontal="center" vertical="center" wrapText="1"/>
    </xf>
    <xf numFmtId="0" fontId="103" fillId="25" borderId="198" xfId="0" applyFont="1" applyFill="1" applyBorder="1" applyAlignment="1">
      <alignment horizontal="center" vertical="center" wrapText="1"/>
    </xf>
    <xf numFmtId="0" fontId="103" fillId="25" borderId="160" xfId="0" applyFont="1" applyFill="1" applyBorder="1" applyAlignment="1">
      <alignment horizontal="center" vertical="center"/>
    </xf>
    <xf numFmtId="0" fontId="103" fillId="25" borderId="198" xfId="0" applyFont="1" applyFill="1" applyBorder="1" applyAlignment="1">
      <alignment horizontal="center" vertical="center"/>
    </xf>
    <xf numFmtId="0" fontId="103" fillId="19" borderId="75" xfId="0" applyFont="1" applyFill="1" applyBorder="1" applyAlignment="1">
      <alignment horizontal="center" vertical="center" wrapText="1"/>
    </xf>
    <xf numFmtId="0" fontId="103" fillId="19" borderId="198" xfId="0" applyFont="1" applyFill="1" applyBorder="1" applyAlignment="1">
      <alignment horizontal="center" vertical="center" wrapText="1"/>
    </xf>
    <xf numFmtId="0" fontId="103" fillId="25" borderId="160" xfId="0" applyFont="1" applyFill="1" applyBorder="1" applyAlignment="1">
      <alignment horizontal="center" vertical="center" wrapText="1"/>
    </xf>
    <xf numFmtId="0" fontId="0" fillId="77" borderId="342" xfId="0" applyFont="1" applyFill="1" applyBorder="1" applyAlignment="1">
      <alignment horizontal="center" vertical="center" wrapText="1"/>
    </xf>
    <xf numFmtId="0" fontId="103" fillId="25" borderId="119" xfId="0" applyFont="1" applyFill="1" applyBorder="1" applyAlignment="1">
      <alignment horizontal="center" vertical="center"/>
    </xf>
    <xf numFmtId="0" fontId="103" fillId="25" borderId="120" xfId="0" applyFont="1" applyFill="1" applyBorder="1" applyAlignment="1">
      <alignment horizontal="center" vertical="center"/>
    </xf>
    <xf numFmtId="0" fontId="103" fillId="25" borderId="121" xfId="0" applyFont="1" applyFill="1" applyBorder="1" applyAlignment="1">
      <alignment horizontal="center" vertical="center"/>
    </xf>
    <xf numFmtId="0" fontId="103" fillId="21" borderId="75" xfId="0" applyFont="1" applyFill="1" applyBorder="1" applyAlignment="1">
      <alignment horizontal="center" vertical="center" wrapText="1"/>
    </xf>
    <xf numFmtId="0" fontId="103" fillId="21" borderId="69" xfId="0" applyFont="1" applyFill="1" applyBorder="1" applyAlignment="1">
      <alignment horizontal="center" vertical="center" wrapText="1"/>
    </xf>
    <xf numFmtId="0" fontId="103" fillId="21" borderId="95" xfId="0" applyFont="1" applyFill="1" applyBorder="1" applyAlignment="1">
      <alignment horizontal="center" vertical="center"/>
    </xf>
    <xf numFmtId="0" fontId="103" fillId="21" borderId="97" xfId="0" applyFont="1" applyFill="1" applyBorder="1" applyAlignment="1">
      <alignment horizontal="center" vertical="center"/>
    </xf>
    <xf numFmtId="0" fontId="103" fillId="21" borderId="98" xfId="0" applyFont="1" applyFill="1" applyBorder="1" applyAlignment="1">
      <alignment horizontal="center" vertical="center"/>
    </xf>
    <xf numFmtId="0" fontId="103" fillId="21" borderId="86" xfId="0" applyFont="1" applyFill="1" applyBorder="1" applyAlignment="1">
      <alignment horizontal="center" vertical="center"/>
    </xf>
    <xf numFmtId="0" fontId="103" fillId="21" borderId="87" xfId="0" applyFont="1" applyFill="1" applyBorder="1" applyAlignment="1">
      <alignment horizontal="center" vertical="center"/>
    </xf>
    <xf numFmtId="0" fontId="103" fillId="21" borderId="82" xfId="0" applyFont="1" applyFill="1" applyBorder="1" applyAlignment="1">
      <alignment horizontal="center" vertical="center"/>
    </xf>
    <xf numFmtId="0" fontId="118" fillId="21" borderId="375" xfId="0" applyFont="1" applyFill="1" applyBorder="1" applyAlignment="1">
      <alignment horizontal="center" vertical="center"/>
    </xf>
    <xf numFmtId="0" fontId="118" fillId="21" borderId="377" xfId="0" applyFont="1" applyFill="1" applyBorder="1" applyAlignment="1">
      <alignment horizontal="center" vertical="center"/>
    </xf>
    <xf numFmtId="0" fontId="118" fillId="21" borderId="376" xfId="0" applyFont="1" applyFill="1" applyBorder="1" applyAlignment="1">
      <alignment horizontal="center" vertical="center"/>
    </xf>
    <xf numFmtId="0" fontId="103" fillId="21" borderId="105" xfId="0" applyFont="1" applyFill="1" applyBorder="1" applyAlignment="1">
      <alignment horizontal="center" vertical="center"/>
    </xf>
    <xf numFmtId="0" fontId="103" fillId="21" borderId="69" xfId="0" applyFont="1" applyFill="1" applyBorder="1" applyAlignment="1">
      <alignment horizontal="center" vertical="center"/>
    </xf>
    <xf numFmtId="0" fontId="103" fillId="21" borderId="110" xfId="0" applyFont="1" applyFill="1" applyBorder="1" applyAlignment="1">
      <alignment horizontal="center" vertical="center"/>
    </xf>
    <xf numFmtId="0" fontId="103" fillId="21" borderId="111" xfId="0" applyFont="1" applyFill="1" applyBorder="1" applyAlignment="1">
      <alignment horizontal="center" vertical="center"/>
    </xf>
    <xf numFmtId="0" fontId="103" fillId="21" borderId="112" xfId="0" applyFont="1" applyFill="1" applyBorder="1" applyAlignment="1">
      <alignment horizontal="center" vertical="center"/>
    </xf>
    <xf numFmtId="0" fontId="110" fillId="12" borderId="131" xfId="0" applyFont="1" applyFill="1" applyBorder="1" applyAlignment="1" applyProtection="1">
      <alignment horizontal="left" vertical="center" wrapText="1"/>
    </xf>
    <xf numFmtId="0" fontId="110" fillId="12" borderId="132" xfId="0" applyFont="1" applyFill="1" applyBorder="1" applyAlignment="1" applyProtection="1">
      <alignment horizontal="left" vertical="center" wrapText="1"/>
    </xf>
    <xf numFmtId="0" fontId="110" fillId="12" borderId="133" xfId="0" applyFont="1" applyFill="1" applyBorder="1" applyAlignment="1" applyProtection="1">
      <alignment horizontal="left" vertical="center" wrapText="1"/>
    </xf>
    <xf numFmtId="0" fontId="103" fillId="25" borderId="118" xfId="0" applyFont="1" applyFill="1" applyBorder="1" applyAlignment="1">
      <alignment horizontal="center" vertical="center" wrapText="1"/>
    </xf>
    <xf numFmtId="0" fontId="103" fillId="25" borderId="69" xfId="0" applyFont="1" applyFill="1" applyBorder="1" applyAlignment="1">
      <alignment horizontal="center" vertical="center" wrapText="1"/>
    </xf>
    <xf numFmtId="0" fontId="103" fillId="25" borderId="86" xfId="0" applyFont="1" applyFill="1" applyBorder="1" applyAlignment="1">
      <alignment horizontal="center" vertical="center"/>
    </xf>
    <xf numFmtId="0" fontId="103" fillId="25" borderId="87" xfId="0" applyFont="1" applyFill="1" applyBorder="1" applyAlignment="1">
      <alignment horizontal="center" vertical="center"/>
    </xf>
    <xf numFmtId="0" fontId="103" fillId="25" borderId="82" xfId="0" applyFont="1" applyFill="1" applyBorder="1" applyAlignment="1">
      <alignment horizontal="center" vertical="center"/>
    </xf>
    <xf numFmtId="0" fontId="103" fillId="21" borderId="217" xfId="0" applyFont="1" applyFill="1" applyBorder="1" applyAlignment="1">
      <alignment horizontal="center" vertical="center"/>
    </xf>
    <xf numFmtId="0" fontId="103" fillId="21" borderId="199" xfId="0" applyFont="1" applyFill="1" applyBorder="1" applyAlignment="1">
      <alignment horizontal="center" vertical="center"/>
    </xf>
    <xf numFmtId="0" fontId="103" fillId="55" borderId="218" xfId="0" applyFont="1" applyFill="1" applyBorder="1" applyAlignment="1">
      <alignment horizontal="center" vertical="center" wrapText="1"/>
    </xf>
    <xf numFmtId="0" fontId="103" fillId="21" borderId="218" xfId="0" applyFont="1" applyFill="1" applyBorder="1" applyAlignment="1">
      <alignment vertical="center"/>
    </xf>
    <xf numFmtId="0" fontId="103" fillId="21" borderId="160" xfId="0" applyFont="1" applyFill="1" applyBorder="1" applyAlignment="1">
      <alignment vertical="center"/>
    </xf>
    <xf numFmtId="0" fontId="103" fillId="56" borderId="218" xfId="0" applyFont="1" applyFill="1" applyBorder="1" applyAlignment="1">
      <alignment horizontal="center" vertical="center" wrapText="1"/>
    </xf>
    <xf numFmtId="0" fontId="103" fillId="56" borderId="160" xfId="0" applyFont="1" applyFill="1" applyBorder="1" applyAlignment="1">
      <alignment horizontal="center" vertical="center" wrapText="1"/>
    </xf>
    <xf numFmtId="0" fontId="103" fillId="21" borderId="217" xfId="0" applyFont="1" applyFill="1" applyBorder="1" applyAlignment="1">
      <alignment horizontal="center" vertical="center" wrapText="1"/>
    </xf>
    <xf numFmtId="0" fontId="103" fillId="21" borderId="199" xfId="0" applyFont="1" applyFill="1" applyBorder="1" applyAlignment="1">
      <alignment horizontal="center" vertical="center" wrapText="1"/>
    </xf>
    <xf numFmtId="0" fontId="103" fillId="55" borderId="375" xfId="0" applyFont="1" applyFill="1" applyBorder="1" applyAlignment="1">
      <alignment horizontal="center" vertical="center" wrapText="1"/>
    </xf>
    <xf numFmtId="0" fontId="103" fillId="55" borderId="377" xfId="0" applyFont="1" applyFill="1" applyBorder="1" applyAlignment="1">
      <alignment horizontal="center" vertical="center" wrapText="1"/>
    </xf>
    <xf numFmtId="0" fontId="103" fillId="55" borderId="376" xfId="0" applyFont="1" applyFill="1" applyBorder="1" applyAlignment="1">
      <alignment horizontal="center" vertical="center" wrapText="1"/>
    </xf>
    <xf numFmtId="0" fontId="103" fillId="56" borderId="374" xfId="0" applyFont="1" applyFill="1" applyBorder="1" applyAlignment="1">
      <alignment horizontal="center" vertical="center" wrapText="1"/>
    </xf>
    <xf numFmtId="0" fontId="103" fillId="56" borderId="198" xfId="0" applyFont="1" applyFill="1" applyBorder="1" applyAlignment="1">
      <alignment horizontal="center" vertical="center" wrapText="1"/>
    </xf>
    <xf numFmtId="0" fontId="103" fillId="56" borderId="375" xfId="0" applyFont="1" applyFill="1" applyBorder="1" applyAlignment="1">
      <alignment horizontal="center" vertical="center" wrapText="1"/>
    </xf>
    <xf numFmtId="0" fontId="103" fillId="56" borderId="376" xfId="0" applyFont="1" applyFill="1" applyBorder="1" applyAlignment="1">
      <alignment horizontal="center" vertical="center" wrapText="1"/>
    </xf>
    <xf numFmtId="0" fontId="103" fillId="55" borderId="342" xfId="0" applyFont="1" applyFill="1" applyBorder="1" applyAlignment="1">
      <alignment horizontal="center" vertical="center" wrapText="1"/>
    </xf>
    <xf numFmtId="0" fontId="103" fillId="21" borderId="216" xfId="0" applyFont="1" applyFill="1" applyBorder="1" applyAlignment="1">
      <alignment horizontal="center" vertical="center"/>
    </xf>
    <xf numFmtId="0" fontId="103" fillId="21" borderId="76" xfId="0" applyFont="1" applyFill="1" applyBorder="1" applyAlignment="1">
      <alignment horizontal="center" vertical="center"/>
    </xf>
    <xf numFmtId="0" fontId="103" fillId="21" borderId="198" xfId="0" applyFont="1" applyFill="1" applyBorder="1" applyAlignment="1">
      <alignment horizontal="center" vertical="center"/>
    </xf>
    <xf numFmtId="0" fontId="103" fillId="21" borderId="117" xfId="0" applyFont="1" applyFill="1" applyBorder="1" applyAlignment="1">
      <alignment horizontal="center" vertical="center"/>
    </xf>
    <xf numFmtId="0" fontId="103" fillId="21" borderId="197" xfId="0" applyFont="1" applyFill="1" applyBorder="1" applyAlignment="1">
      <alignment horizontal="center" vertical="center"/>
    </xf>
    <xf numFmtId="0" fontId="103" fillId="21" borderId="250" xfId="0" applyFont="1" applyFill="1" applyBorder="1" applyAlignment="1">
      <alignment horizontal="center" vertical="center"/>
    </xf>
    <xf numFmtId="0" fontId="0" fillId="0" borderId="0" xfId="0" applyFill="1"/>
    <xf numFmtId="0" fontId="117" fillId="0" borderId="378" xfId="0" applyFont="1" applyFill="1" applyBorder="1" applyAlignment="1">
      <alignment horizontal="center"/>
    </xf>
    <xf numFmtId="0" fontId="117" fillId="0" borderId="198" xfId="0" applyFont="1" applyFill="1" applyBorder="1" applyAlignment="1">
      <alignment horizontal="center"/>
    </xf>
    <xf numFmtId="0" fontId="103" fillId="56" borderId="117" xfId="0" applyFont="1" applyFill="1" applyBorder="1" applyAlignment="1">
      <alignment horizontal="center" vertical="center" wrapText="1"/>
    </xf>
    <xf numFmtId="0" fontId="103" fillId="21" borderId="117" xfId="0" applyFont="1" applyFill="1" applyBorder="1"/>
    <xf numFmtId="0" fontId="103" fillId="21" borderId="160" xfId="0" applyFont="1" applyFill="1" applyBorder="1"/>
    <xf numFmtId="0" fontId="118" fillId="21" borderId="396" xfId="0" applyFont="1" applyFill="1" applyBorder="1" applyAlignment="1">
      <alignment horizontal="center" vertical="center" wrapText="1"/>
    </xf>
    <xf numFmtId="0" fontId="118" fillId="21" borderId="198" xfId="0" applyFont="1" applyFill="1" applyBorder="1" applyAlignment="1">
      <alignment horizontal="center" vertical="center" wrapText="1"/>
    </xf>
  </cellXfs>
  <cellStyles count="14">
    <cellStyle name="Hipervínculo" xfId="1" builtinId="8"/>
    <cellStyle name="Hipervínculo 2" xfId="13"/>
    <cellStyle name="Input" xfId="2"/>
    <cellStyle name="Millares 2" xfId="3"/>
    <cellStyle name="Millares 2 2" xfId="4"/>
    <cellStyle name="Millares 3" xfId="5"/>
    <cellStyle name="Millares 3 2" xfId="6"/>
    <cellStyle name="Normal" xfId="0" builtinId="0"/>
    <cellStyle name="Normal 2" xfId="7"/>
    <cellStyle name="Normal 2 2" xfId="8"/>
    <cellStyle name="Normal 2 2 2" xfId="12"/>
    <cellStyle name="Normal 2 3" xfId="9"/>
    <cellStyle name="Normal 2 4" xfId="10"/>
    <cellStyle name="Normal 4" xfId="11"/>
  </cellStyles>
  <dxfs count="1514">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bgColor theme="9" tint="0.79998168889431442"/>
        </patternFill>
      </fill>
    </dxf>
    <dxf>
      <fill>
        <patternFill>
          <bgColor theme="5" tint="0.79998168889431442"/>
        </patternFill>
      </fill>
    </dxf>
    <dxf>
      <fill>
        <patternFill patternType="solid">
          <fgColor theme="0"/>
          <bgColor theme="0"/>
        </patternFill>
      </fill>
    </dxf>
    <dxf>
      <fill>
        <patternFill patternType="solid">
          <fgColor theme="0"/>
          <bgColor theme="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b/>
        <i val="0"/>
        <color theme="0"/>
      </font>
      <fill>
        <patternFill>
          <bgColor rgb="FFCC9900"/>
        </patternFill>
      </fill>
    </dxf>
    <dxf>
      <font>
        <color rgb="FF663300"/>
        <name val="Cambria"/>
        <scheme val="none"/>
      </font>
      <fill>
        <patternFill>
          <bgColor rgb="FFFFFF99"/>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color theme="0"/>
      </font>
      <fill>
        <patternFill>
          <fgColor theme="0"/>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CC9900"/>
        </patternFill>
      </fill>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CC9900"/>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ill>
        <patternFill patternType="none">
          <bgColor auto="1"/>
        </patternFill>
      </fill>
    </dxf>
    <dxf>
      <fill>
        <patternFill patternType="none">
          <bgColor auto="1"/>
        </patternFill>
      </fill>
    </dxf>
    <dxf>
      <fill>
        <patternFill>
          <bgColor theme="0"/>
        </patternFill>
      </fill>
    </dxf>
    <dxf>
      <fill>
        <patternFill>
          <bgColor theme="9" tint="0.59996337778862885"/>
        </patternFill>
      </fill>
    </dxf>
    <dxf>
      <fill>
        <patternFill>
          <bgColor theme="0"/>
        </patternFill>
      </fill>
    </dxf>
    <dxf>
      <fill>
        <patternFill>
          <bgColor rgb="FFCCCCFF"/>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patternType="none">
          <bgColor auto="1"/>
        </patternFill>
      </fill>
    </dxf>
    <dxf>
      <fill>
        <patternFill>
          <bgColor theme="7" tint="0.79998168889431442"/>
        </patternFill>
      </fill>
    </dxf>
    <dxf>
      <fill>
        <patternFill>
          <bgColor theme="9" tint="0.59996337778862885"/>
        </patternFill>
      </fill>
    </dxf>
    <dxf>
      <fill>
        <patternFill>
          <bgColor theme="0"/>
        </patternFill>
      </fill>
    </dxf>
    <dxf>
      <fill>
        <patternFill>
          <bgColor theme="0"/>
        </patternFill>
      </fill>
    </dxf>
    <dxf>
      <fill>
        <patternFill>
          <bgColor rgb="FFCCCCFF"/>
        </patternFill>
      </fill>
    </dxf>
    <dxf>
      <fill>
        <patternFill>
          <bgColor theme="0"/>
        </patternFill>
      </fill>
    </dxf>
    <dxf>
      <fill>
        <patternFill>
          <bgColor theme="9" tint="0.59996337778862885"/>
        </patternFill>
      </fill>
    </dxf>
    <dxf>
      <fill>
        <patternFill patternType="none">
          <bgColor auto="1"/>
        </patternFill>
      </fill>
    </dxf>
    <dxf>
      <fill>
        <patternFill>
          <bgColor rgb="FFCCCCFF"/>
        </patternFill>
      </fill>
    </dxf>
    <dxf>
      <fill>
        <patternFill>
          <bgColor theme="9" tint="0.59996337778862885"/>
        </patternFill>
      </fill>
    </dxf>
    <dxf>
      <fill>
        <patternFill patternType="none">
          <bgColor auto="1"/>
        </patternFill>
      </fill>
    </dxf>
    <dxf>
      <fill>
        <patternFill>
          <bgColor theme="0"/>
        </patternFill>
      </fill>
    </dxf>
    <dxf>
      <fill>
        <patternFill>
          <bgColor theme="0"/>
        </patternFill>
      </fill>
    </dxf>
    <dxf>
      <fill>
        <patternFill>
          <bgColor rgb="FFCCCCFF"/>
        </patternFill>
      </fill>
    </dxf>
    <dxf>
      <fill>
        <patternFill>
          <bgColor theme="9" tint="0.59996337778862885"/>
        </patternFill>
      </fill>
    </dxf>
    <dxf>
      <fill>
        <patternFill patternType="none">
          <bgColor auto="1"/>
        </patternFill>
      </fill>
    </dxf>
    <dxf>
      <fill>
        <patternFill>
          <bgColor theme="6" tint="0.59996337778862885"/>
        </patternFill>
      </fill>
    </dxf>
    <dxf>
      <fill>
        <patternFill patternType="lightGrid">
          <fgColor theme="0" tint="-0.34998626667073579"/>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bgColor theme="0"/>
        </patternFill>
      </fill>
    </dxf>
    <dxf>
      <fill>
        <patternFill patternType="none">
          <bgColor auto="1"/>
        </patternFill>
      </fill>
    </dxf>
    <dxf>
      <fill>
        <patternFill>
          <bgColor theme="6" tint="0.59996337778862885"/>
        </patternFill>
      </fill>
    </dxf>
    <dxf>
      <fill>
        <patternFill patternType="lightGrid">
          <fgColor theme="0" tint="-0.34998626667073579"/>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bgColor theme="0"/>
        </patternFill>
      </fill>
    </dxf>
    <dxf>
      <fill>
        <patternFill patternType="solid">
          <fgColor theme="0"/>
          <bgColor theme="0"/>
        </patternFill>
      </fill>
    </dxf>
    <dxf>
      <fill>
        <patternFill patternType="solid">
          <fgColor theme="0"/>
          <bgColor theme="0"/>
        </patternFill>
      </fill>
    </dxf>
    <dxf>
      <fill>
        <patternFill>
          <bgColor theme="0"/>
        </patternFill>
      </fill>
    </dxf>
    <dxf>
      <fill>
        <patternFill>
          <bgColor theme="9" tint="0.59996337778862885"/>
        </patternFill>
      </fill>
    </dxf>
    <dxf>
      <fill>
        <patternFill>
          <bgColor theme="9" tint="0.59996337778862885"/>
        </patternFill>
      </fill>
    </dxf>
    <dxf>
      <fill>
        <patternFill>
          <bgColor rgb="FFCCCCFF"/>
        </patternFill>
      </fill>
    </dxf>
    <dxf>
      <fill>
        <patternFill>
          <bgColor theme="0"/>
        </patternFill>
      </fill>
    </dxf>
    <dxf>
      <fill>
        <patternFill>
          <bgColor indexed="47"/>
        </patternFill>
      </fill>
    </dxf>
    <dxf>
      <fill>
        <patternFill>
          <bgColor theme="9" tint="0.59996337778862885"/>
        </patternFill>
      </fill>
    </dxf>
    <dxf>
      <fill>
        <patternFill>
          <bgColor theme="9" tint="0.59996337778862885"/>
        </patternFill>
      </fill>
    </dxf>
    <dxf>
      <fill>
        <patternFill>
          <bgColor rgb="FFCCCCFF"/>
        </patternFill>
      </fill>
    </dxf>
    <dxf>
      <fill>
        <patternFill patternType="none">
          <bgColor auto="1"/>
        </patternFill>
      </fill>
    </dxf>
    <dxf>
      <fill>
        <patternFill>
          <bgColor theme="9" tint="0.59996337778862885"/>
        </patternFill>
      </fill>
    </dxf>
    <dxf>
      <fill>
        <patternFill>
          <bgColor theme="0"/>
        </patternFill>
      </fill>
    </dxf>
    <dxf>
      <fill>
        <patternFill>
          <bgColor indexed="47"/>
        </patternFill>
      </fill>
    </dxf>
    <dxf>
      <fill>
        <patternFill>
          <bgColor indexed="47"/>
        </patternFill>
      </fill>
    </dxf>
    <dxf>
      <fill>
        <patternFill patternType="none">
          <bgColor auto="1"/>
        </patternFill>
      </fill>
    </dxf>
    <dxf>
      <fill>
        <patternFill patternType="none">
          <bgColor auto="1"/>
        </patternFill>
      </fill>
    </dxf>
    <dxf>
      <fill>
        <patternFill>
          <bgColor theme="9" tint="0.59996337778862885"/>
        </patternFill>
      </fill>
    </dxf>
    <dxf>
      <fill>
        <patternFill>
          <bgColor theme="0"/>
        </patternFill>
      </fill>
    </dxf>
    <dxf>
      <fill>
        <patternFill>
          <bgColor theme="0"/>
        </patternFill>
      </fill>
    </dxf>
    <dxf>
      <fill>
        <patternFill>
          <bgColor rgb="FFCCCCFF"/>
        </patternFill>
      </fill>
    </dxf>
    <dxf>
      <fill>
        <patternFill>
          <bgColor theme="9" tint="0.59996337778862885"/>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0"/>
        </patternFill>
      </fill>
    </dxf>
    <dxf>
      <fill>
        <patternFill patternType="solid">
          <bgColor theme="9" tint="0.59996337778862885"/>
        </patternFill>
      </fill>
    </dxf>
    <dxf>
      <fill>
        <patternFill>
          <bgColor theme="0"/>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bgColor theme="6" tint="0.59996337778862885"/>
        </patternFill>
      </fill>
    </dxf>
    <dxf>
      <fill>
        <patternFill patternType="lightGrid">
          <fgColor theme="0" tint="-0.34998626667073579"/>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bgColor theme="6" tint="0.59996337778862885"/>
        </patternFill>
      </fill>
    </dxf>
    <dxf>
      <fill>
        <patternFill patternType="lightGrid">
          <fgColor theme="0" tint="-0.34998626667073579"/>
        </patternFill>
      </fill>
    </dxf>
    <dxf>
      <fill>
        <patternFill>
          <bgColor theme="0"/>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patternType="solid">
          <fgColor theme="0"/>
          <bgColor theme="0"/>
        </patternFill>
      </fill>
    </dxf>
    <dxf>
      <fill>
        <patternFill patternType="solid">
          <bgColor theme="9" tint="0.59996337778862885"/>
        </patternFill>
      </fill>
    </dxf>
    <dxf>
      <fill>
        <patternFill patternType="none">
          <bgColor auto="1"/>
        </patternFill>
      </fill>
    </dxf>
    <dxf>
      <fill>
        <patternFill patternType="none">
          <bgColor auto="1"/>
        </patternFill>
      </fill>
    </dxf>
    <dxf>
      <fill>
        <patternFill patternType="none">
          <bgColor auto="1"/>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patternType="solid">
          <fgColor theme="0"/>
          <bgColor theme="0"/>
        </patternFill>
      </fill>
    </dxf>
    <dxf>
      <fill>
        <patternFill patternType="solid">
          <fgColor theme="0"/>
          <bgColor theme="0"/>
        </patternFill>
      </fill>
    </dxf>
    <dxf>
      <fill>
        <patternFill>
          <bgColor theme="0"/>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patternType="solid">
          <fgColor theme="0"/>
          <bgColor theme="0"/>
        </patternFill>
      </fill>
    </dxf>
    <dxf>
      <fill>
        <patternFill patternType="solid">
          <fgColor theme="0"/>
          <bgColor theme="0"/>
        </patternFill>
      </fill>
    </dxf>
    <dxf>
      <fill>
        <patternFill>
          <bgColor theme="0"/>
        </patternFill>
      </fill>
    </dxf>
    <dxf>
      <fill>
        <patternFill>
          <bgColor theme="9" tint="0.59996337778862885"/>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bgColor theme="0"/>
        </patternFill>
      </fill>
    </dxf>
    <dxf>
      <fill>
        <patternFill patternType="solid">
          <fgColor theme="0"/>
          <bgColor theme="0"/>
        </patternFill>
      </fill>
    </dxf>
    <dxf>
      <fill>
        <patternFill patternType="solid">
          <fgColor theme="0"/>
          <bgColor theme="0"/>
        </patternFill>
      </fill>
    </dxf>
    <dxf>
      <fill>
        <patternFill>
          <bgColor theme="9" tint="0.79998168889431442"/>
        </patternFill>
      </fill>
    </dxf>
    <dxf>
      <fill>
        <patternFill patternType="solid">
          <bgColor theme="9" tint="0.79998168889431442"/>
        </patternFill>
      </fill>
    </dxf>
    <dxf>
      <fill>
        <patternFill patternType="none">
          <bgColor auto="1"/>
        </patternFill>
      </fill>
    </dxf>
    <dxf>
      <fill>
        <patternFill patternType="solid">
          <bgColor theme="9" tint="0.79998168889431442"/>
        </patternFill>
      </fill>
    </dxf>
    <dxf>
      <fill>
        <patternFill patternType="none">
          <bgColor auto="1"/>
        </patternFill>
      </fill>
    </dxf>
    <dxf>
      <fill>
        <patternFill>
          <bgColor rgb="FFCCCCFF"/>
        </patternFill>
      </fill>
    </dxf>
    <dxf>
      <fill>
        <patternFill>
          <bgColor theme="0"/>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0"/>
        </patternFill>
      </fill>
    </dxf>
    <dxf>
      <fill>
        <patternFill patternType="solid">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bgColor theme="9" tint="0.59996337778862885"/>
        </patternFill>
      </fill>
    </dxf>
    <dxf>
      <fill>
        <patternFill>
          <bgColor theme="9" tint="0.39994506668294322"/>
        </patternFill>
      </fill>
    </dxf>
    <dxf>
      <fill>
        <patternFill patternType="solid">
          <fgColor theme="0"/>
          <bgColor theme="0"/>
        </patternFill>
      </fill>
    </dxf>
    <dxf>
      <fill>
        <patternFill patternType="none">
          <bgColor auto="1"/>
        </patternFill>
      </fill>
    </dxf>
    <dxf>
      <fill>
        <patternFill>
          <bgColor theme="9" tint="0.59996337778862885"/>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bgColor theme="0"/>
        </patternFill>
      </fill>
    </dxf>
    <dxf>
      <fill>
        <patternFill patternType="solid">
          <fgColor theme="0"/>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patternType="solid">
          <fgColor theme="0"/>
          <bgColor theme="0"/>
        </patternFill>
      </fill>
    </dxf>
    <dxf>
      <fill>
        <patternFill>
          <bgColor theme="9" tint="0.59996337778862885"/>
        </patternFill>
      </fill>
    </dxf>
    <dxf>
      <fill>
        <patternFill>
          <bgColor theme="0"/>
        </patternFill>
      </fill>
    </dxf>
    <dxf>
      <fill>
        <patternFill>
          <bgColor theme="0"/>
        </patternFill>
      </fill>
    </dxf>
    <dxf>
      <fill>
        <patternFill patternType="lightGrid">
          <fgColor theme="0" tint="-0.34998626667073579"/>
        </patternFill>
      </fill>
    </dxf>
    <dxf>
      <fill>
        <patternFill>
          <bgColor theme="9" tint="0.59996337778862885"/>
        </patternFill>
      </fill>
    </dxf>
    <dxf>
      <fill>
        <patternFill patternType="none">
          <bgColor auto="1"/>
        </patternFill>
      </fill>
    </dxf>
    <dxf>
      <fill>
        <patternFill patternType="none">
          <bgColor auto="1"/>
        </patternFill>
      </fill>
    </dxf>
    <dxf>
      <fill>
        <patternFill patternType="lightGrid">
          <fgColor theme="0" tint="-0.34998626667073579"/>
        </patternFill>
      </fill>
    </dxf>
    <dxf>
      <fill>
        <patternFill patternType="solid">
          <fgColor theme="0"/>
          <bgColor theme="0"/>
        </patternFill>
      </fill>
    </dxf>
    <dxf>
      <fill>
        <patternFill patternType="solid">
          <fgColor theme="0"/>
          <bgColor theme="0"/>
        </patternFill>
      </fill>
    </dxf>
    <dxf>
      <fill>
        <patternFill>
          <bgColor theme="9" tint="0.59996337778862885"/>
        </patternFill>
      </fill>
    </dxf>
    <dxf>
      <fill>
        <patternFill>
          <bgColor theme="0"/>
        </patternFill>
      </fill>
    </dxf>
    <dxf>
      <fill>
        <patternFill>
          <bgColor theme="0"/>
        </patternFill>
      </fill>
    </dxf>
    <dxf>
      <fill>
        <patternFill patternType="lightGrid">
          <fgColor theme="0" tint="-0.34998626667073579"/>
        </patternFill>
      </fill>
    </dxf>
    <dxf>
      <fill>
        <patternFill>
          <bgColor theme="9" tint="0.59996337778862885"/>
        </patternFill>
      </fill>
    </dxf>
    <dxf>
      <fill>
        <patternFill>
          <bgColor theme="0"/>
        </patternFill>
      </fill>
    </dxf>
    <dxf>
      <fill>
        <patternFill>
          <bgColor theme="0"/>
        </patternFill>
      </fill>
    </dxf>
    <dxf>
      <fill>
        <patternFill patternType="lightGrid">
          <fgColor theme="0" tint="-0.3499862666707357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0"/>
        </patternFill>
      </fill>
    </dxf>
    <dxf>
      <fill>
        <patternFill>
          <bgColor theme="0"/>
        </patternFill>
      </fill>
    </dxf>
    <dxf>
      <fill>
        <patternFill>
          <bgColor theme="6" tint="0.59996337778862885"/>
        </patternFill>
      </fill>
    </dxf>
    <dxf>
      <fill>
        <patternFill patternType="lightGrid">
          <fgColor theme="0" tint="-0.34998626667073579"/>
        </patternFill>
      </fill>
    </dxf>
    <dxf>
      <fill>
        <patternFill patternType="lightGrid">
          <fgColor theme="0" tint="-0.34998626667073579"/>
        </patternFill>
      </fill>
    </dxf>
    <dxf>
      <fill>
        <patternFill patternType="none">
          <bgColor auto="1"/>
        </patternFill>
      </fill>
    </dxf>
    <dxf>
      <fill>
        <patternFill patternType="none">
          <bgColor auto="1"/>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patternType="lightGrid">
          <fgColor theme="0" tint="-0.34998626667073579"/>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none">
          <bgColor auto="1"/>
        </patternFill>
      </fill>
    </dxf>
    <dxf>
      <fill>
        <patternFill>
          <bgColor theme="9" tint="0.59996337778862885"/>
        </patternFill>
      </fill>
    </dxf>
    <dxf>
      <fill>
        <patternFill>
          <bgColor theme="0"/>
        </patternFill>
      </fill>
    </dxf>
    <dxf>
      <fill>
        <patternFill>
          <bgColor theme="0"/>
        </patternFill>
      </fill>
    </dxf>
    <dxf>
      <fill>
        <patternFill patternType="lightGrid">
          <fgColor theme="0" tint="-0.34998626667073579"/>
        </patternFill>
      </fill>
    </dxf>
    <dxf>
      <fill>
        <patternFill patternType="none">
          <bgColor indexed="65"/>
        </patternFill>
      </fill>
    </dxf>
    <dxf>
      <fill>
        <patternFill patternType="solid">
          <fgColor theme="0"/>
          <bgColor theme="0"/>
        </patternFill>
      </fill>
    </dxf>
    <dxf>
      <fill>
        <patternFill patternType="solid">
          <fgColor theme="0"/>
          <bgColor theme="0"/>
        </patternFill>
      </fill>
    </dxf>
    <dxf>
      <fill>
        <patternFill>
          <bgColor theme="9" tint="0.59996337778862885"/>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bgColor theme="0"/>
        </patternFill>
      </fill>
    </dxf>
    <dxf>
      <fill>
        <patternFill>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9" tint="0.39994506668294322"/>
        </patternFill>
      </fill>
    </dxf>
    <dxf>
      <fill>
        <patternFill>
          <bgColor rgb="FFCCCCFF"/>
        </patternFill>
      </fill>
    </dxf>
    <dxf>
      <fill>
        <patternFill>
          <bgColor theme="9" tint="0.79998168889431442"/>
        </patternFill>
      </fill>
    </dxf>
  </dxfs>
  <tableStyles count="0" defaultTableStyle="TableStyleMedium9" defaultPivotStyle="PivotStyleLight16"/>
  <colors>
    <mruColors>
      <color rgb="FF663300"/>
      <color rgb="FFFFFF99"/>
      <color rgb="FFFFDA71"/>
      <color rgb="FFCCCCFF"/>
      <color rgb="FF0000FF"/>
      <color rgb="FFCC9900"/>
      <color rgb="FF99CCFF"/>
      <color rgb="FF969696"/>
      <color rgb="FFFFFFFF"/>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Arial Narrow"/>
                <a:ea typeface="Arial Narrow"/>
                <a:cs typeface="Arial Narrow"/>
              </a:defRPr>
            </a:pPr>
            <a:r>
              <a:rPr lang="es-ES" sz="1200" b="0" i="0" u="none" strike="noStrike" baseline="0">
                <a:solidFill>
                  <a:srgbClr val="808080"/>
                </a:solidFill>
                <a:latin typeface="Arial Narrow"/>
              </a:rPr>
              <a:t>Emisiones de fertilizantes, enmiendas, quema y aportes de residuos agrícolas</a:t>
            </a:r>
          </a:p>
          <a:p>
            <a:pPr>
              <a:defRPr sz="1400" b="0" i="0" u="none" strike="noStrike" baseline="0">
                <a:solidFill>
                  <a:srgbClr val="000000"/>
                </a:solidFill>
                <a:latin typeface="Arial Narrow"/>
                <a:ea typeface="Arial Narrow"/>
                <a:cs typeface="Arial Narrow"/>
              </a:defRPr>
            </a:pPr>
            <a:r>
              <a:rPr lang="es-ES" sz="1200" b="0" i="0" u="none" strike="noStrike" baseline="0">
                <a:solidFill>
                  <a:srgbClr val="808080"/>
                </a:solidFill>
                <a:latin typeface="Arial Narrow"/>
              </a:rPr>
              <a:t>(kg CO</a:t>
            </a:r>
            <a:r>
              <a:rPr lang="es-ES" sz="1200" b="0" i="0" u="none" strike="noStrike" baseline="-25000">
                <a:solidFill>
                  <a:srgbClr val="808080"/>
                </a:solidFill>
                <a:latin typeface="Arial Narrow"/>
              </a:rPr>
              <a:t>2 </a:t>
            </a:r>
            <a:r>
              <a:rPr lang="es-ES" sz="1200" b="0" i="0" u="none" strike="noStrike" baseline="0">
                <a:solidFill>
                  <a:srgbClr val="808080"/>
                </a:solidFill>
                <a:latin typeface="Arial Narrow"/>
              </a:rPr>
              <a:t>eq)</a:t>
            </a:r>
          </a:p>
          <a:p>
            <a:pPr>
              <a:defRPr sz="1400" b="0" i="0" u="none" strike="noStrike" baseline="0">
                <a:solidFill>
                  <a:srgbClr val="000000"/>
                </a:solidFill>
                <a:latin typeface="Arial Narrow"/>
                <a:ea typeface="Arial Narrow"/>
                <a:cs typeface="Arial Narrow"/>
              </a:defRPr>
            </a:pPr>
            <a:r>
              <a:rPr lang="es-ES" sz="1400" b="0" i="0" u="none" strike="noStrike" baseline="0">
                <a:solidFill>
                  <a:srgbClr val="808080"/>
                </a:solidFill>
                <a:latin typeface="Arial Narrow"/>
              </a:rPr>
              <a:t> </a:t>
            </a:r>
          </a:p>
        </c:rich>
      </c:tx>
      <c:layout>
        <c:manualLayout>
          <c:xMode val="edge"/>
          <c:yMode val="edge"/>
          <c:x val="0.10324046888206771"/>
          <c:y val="5.3724053724053727E-2"/>
        </c:manualLayout>
      </c:layout>
      <c:overlay val="0"/>
      <c:spPr>
        <a:noFill/>
        <a:ln w="25400">
          <a:noFill/>
        </a:ln>
      </c:spPr>
    </c:title>
    <c:autoTitleDeleted val="0"/>
    <c:plotArea>
      <c:layout>
        <c:manualLayout>
          <c:layoutTarget val="inner"/>
          <c:xMode val="edge"/>
          <c:yMode val="edge"/>
          <c:x val="7.6546999421682471E-2"/>
          <c:y val="0.29717938555256324"/>
          <c:w val="0.52150407046576808"/>
          <c:h val="0.58958445344330868"/>
        </c:manualLayout>
      </c:layout>
      <c:barChart>
        <c:barDir val="col"/>
        <c:grouping val="clustered"/>
        <c:varyColors val="0"/>
        <c:ser>
          <c:idx val="0"/>
          <c:order val="0"/>
          <c:tx>
            <c:strRef>
              <c:f>Datos!$C$2326</c:f>
              <c:strCache>
                <c:ptCount val="1"/>
                <c:pt idx="0">
                  <c:v>Fertilizantes sintéticos nitrogenados</c:v>
                </c:pt>
              </c:strCache>
            </c:strRef>
          </c:tx>
          <c:spPr>
            <a:solidFill>
              <a:srgbClr val="FF9966"/>
            </a:solidFill>
          </c:spPr>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Datos!$H$2326</c:f>
              <c:numCache>
                <c:formatCode>#,##0.00</c:formatCode>
                <c:ptCount val="1"/>
                <c:pt idx="0">
                  <c:v>0</c:v>
                </c:pt>
              </c:numCache>
            </c:numRef>
          </c:val>
          <c:extLst>
            <c:ext xmlns:c16="http://schemas.microsoft.com/office/drawing/2014/chart" uri="{C3380CC4-5D6E-409C-BE32-E72D297353CC}">
              <c16:uniqueId val="{00000000-F6CF-4F08-8321-F0F62742AFE9}"/>
            </c:ext>
          </c:extLst>
        </c:ser>
        <c:ser>
          <c:idx val="1"/>
          <c:order val="1"/>
          <c:tx>
            <c:strRef>
              <c:f>Datos!$C$2327</c:f>
              <c:strCache>
                <c:ptCount val="1"/>
                <c:pt idx="0">
                  <c:v>Estiércoles y purines aplicados al campo</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Datos!$H$2327</c:f>
              <c:numCache>
                <c:formatCode>#,##0.00</c:formatCode>
                <c:ptCount val="1"/>
                <c:pt idx="0">
                  <c:v>0</c:v>
                </c:pt>
              </c:numCache>
            </c:numRef>
          </c:val>
          <c:extLst>
            <c:ext xmlns:c16="http://schemas.microsoft.com/office/drawing/2014/chart" uri="{C3380CC4-5D6E-409C-BE32-E72D297353CC}">
              <c16:uniqueId val="{00000001-F6CF-4F08-8321-F0F62742AFE9}"/>
            </c:ext>
          </c:extLst>
        </c:ser>
        <c:ser>
          <c:idx val="2"/>
          <c:order val="2"/>
          <c:tx>
            <c:strRef>
              <c:f>Datos!$C$2328</c:f>
              <c:strCache>
                <c:ptCount val="1"/>
                <c:pt idx="0">
                  <c:v>Otros fertilizantes orgánicos (lodos, compost, otros)</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Datos!$H$2328</c:f>
              <c:numCache>
                <c:formatCode>#,##0.00</c:formatCode>
                <c:ptCount val="1"/>
                <c:pt idx="0">
                  <c:v>0</c:v>
                </c:pt>
              </c:numCache>
            </c:numRef>
          </c:val>
          <c:extLst>
            <c:ext xmlns:c16="http://schemas.microsoft.com/office/drawing/2014/chart" uri="{C3380CC4-5D6E-409C-BE32-E72D297353CC}">
              <c16:uniqueId val="{00000002-F6CF-4F08-8321-F0F62742AFE9}"/>
            </c:ext>
          </c:extLst>
        </c:ser>
        <c:ser>
          <c:idx val="3"/>
          <c:order val="3"/>
          <c:tx>
            <c:strRef>
              <c:f>Datos!$C$2329</c:f>
              <c:strCache>
                <c:ptCount val="1"/>
                <c:pt idx="0">
                  <c:v>Residuos de cultivos</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Datos!$H$2329</c:f>
              <c:numCache>
                <c:formatCode>#,##0.00</c:formatCode>
                <c:ptCount val="1"/>
                <c:pt idx="0">
                  <c:v>0</c:v>
                </c:pt>
              </c:numCache>
            </c:numRef>
          </c:val>
          <c:extLst>
            <c:ext xmlns:c16="http://schemas.microsoft.com/office/drawing/2014/chart" uri="{C3380CC4-5D6E-409C-BE32-E72D297353CC}">
              <c16:uniqueId val="{00000003-F6CF-4F08-8321-F0F62742AFE9}"/>
            </c:ext>
          </c:extLst>
        </c:ser>
        <c:ser>
          <c:idx val="4"/>
          <c:order val="4"/>
          <c:tx>
            <c:strRef>
              <c:f>Datos!$C$2330</c:f>
              <c:strCache>
                <c:ptCount val="1"/>
                <c:pt idx="0">
                  <c:v>Emisiones indirectas N2O</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Datos!$H$2330</c:f>
              <c:numCache>
                <c:formatCode>#,##0.00</c:formatCode>
                <c:ptCount val="1"/>
                <c:pt idx="0">
                  <c:v>0</c:v>
                </c:pt>
              </c:numCache>
            </c:numRef>
          </c:val>
          <c:extLst>
            <c:ext xmlns:c16="http://schemas.microsoft.com/office/drawing/2014/chart" uri="{C3380CC4-5D6E-409C-BE32-E72D297353CC}">
              <c16:uniqueId val="{00000004-F6CF-4F08-8321-F0F62742AFE9}"/>
            </c:ext>
          </c:extLst>
        </c:ser>
        <c:ser>
          <c:idx val="5"/>
          <c:order val="5"/>
          <c:tx>
            <c:strRef>
              <c:f>Datos!$C$2331</c:f>
              <c:strCache>
                <c:ptCount val="1"/>
                <c:pt idx="0">
                  <c:v>Consumo de urea</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Datos!$H$2331</c:f>
              <c:numCache>
                <c:formatCode>#,##0.00</c:formatCode>
                <c:ptCount val="1"/>
                <c:pt idx="0">
                  <c:v>0</c:v>
                </c:pt>
              </c:numCache>
            </c:numRef>
          </c:val>
          <c:extLst>
            <c:ext xmlns:c16="http://schemas.microsoft.com/office/drawing/2014/chart" uri="{C3380CC4-5D6E-409C-BE32-E72D297353CC}">
              <c16:uniqueId val="{00000005-F6CF-4F08-8321-F0F62742AFE9}"/>
            </c:ext>
          </c:extLst>
        </c:ser>
        <c:ser>
          <c:idx val="6"/>
          <c:order val="6"/>
          <c:tx>
            <c:strRef>
              <c:f>Datos!$C$2332</c:f>
              <c:strCache>
                <c:ptCount val="1"/>
                <c:pt idx="0">
                  <c:v>Cultivo de arroz</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Datos!$H$2332</c:f>
              <c:numCache>
                <c:formatCode>#,##0.00</c:formatCode>
                <c:ptCount val="1"/>
                <c:pt idx="0">
                  <c:v>0</c:v>
                </c:pt>
              </c:numCache>
            </c:numRef>
          </c:val>
          <c:extLst>
            <c:ext xmlns:c16="http://schemas.microsoft.com/office/drawing/2014/chart" uri="{C3380CC4-5D6E-409C-BE32-E72D297353CC}">
              <c16:uniqueId val="{00000006-F6CF-4F08-8321-F0F62742AFE9}"/>
            </c:ext>
          </c:extLst>
        </c:ser>
        <c:ser>
          <c:idx val="7"/>
          <c:order val="7"/>
          <c:tx>
            <c:strRef>
              <c:f>Datos!$C$2333</c:f>
              <c:strCache>
                <c:ptCount val="1"/>
                <c:pt idx="0">
                  <c:v>Aplicación de enmiendas calizas</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Datos!$H$2333</c:f>
              <c:numCache>
                <c:formatCode>#,##0.00</c:formatCode>
                <c:ptCount val="1"/>
                <c:pt idx="0">
                  <c:v>0</c:v>
                </c:pt>
              </c:numCache>
            </c:numRef>
          </c:val>
          <c:extLst>
            <c:ext xmlns:c16="http://schemas.microsoft.com/office/drawing/2014/chart" uri="{C3380CC4-5D6E-409C-BE32-E72D297353CC}">
              <c16:uniqueId val="{00000007-F6CF-4F08-8321-F0F62742AFE9}"/>
            </c:ext>
          </c:extLst>
        </c:ser>
        <c:ser>
          <c:idx val="8"/>
          <c:order val="8"/>
          <c:tx>
            <c:strRef>
              <c:f>Datos!$C$2334</c:f>
              <c:strCache>
                <c:ptCount val="1"/>
                <c:pt idx="0">
                  <c:v>Aplicación de otros fertilizantes con carbono</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Datos!$H$2334</c:f>
              <c:numCache>
                <c:formatCode>#,##0.00</c:formatCode>
                <c:ptCount val="1"/>
                <c:pt idx="0">
                  <c:v>0</c:v>
                </c:pt>
              </c:numCache>
            </c:numRef>
          </c:val>
          <c:extLst>
            <c:ext xmlns:c16="http://schemas.microsoft.com/office/drawing/2014/chart" uri="{C3380CC4-5D6E-409C-BE32-E72D297353CC}">
              <c16:uniqueId val="{00000008-F6CF-4F08-8321-F0F62742AFE9}"/>
            </c:ext>
          </c:extLst>
        </c:ser>
        <c:ser>
          <c:idx val="9"/>
          <c:order val="9"/>
          <c:tx>
            <c:strRef>
              <c:f>Datos!$C$2335</c:f>
              <c:strCache>
                <c:ptCount val="1"/>
                <c:pt idx="0">
                  <c:v>Quema de residuos en campo abierto</c:v>
                </c:pt>
              </c:strCache>
            </c:strRef>
          </c:tx>
          <c:invertIfNegative val="0"/>
          <c:dLbls>
            <c:spPr>
              <a:noFill/>
              <a:ln>
                <a:noFill/>
              </a:ln>
              <a:effectLst/>
            </c:spPr>
            <c:txPr>
              <a:bodyPr wrap="square" lIns="38100" tIns="19050" rIns="38100" bIns="19050" anchor="ctr">
                <a:spAutoFit/>
              </a:bodyPr>
              <a:lstStyle/>
              <a:p>
                <a:pPr>
                  <a:defRPr sz="900">
                    <a:solidFill>
                      <a:schemeClr val="tx1">
                        <a:lumMod val="50000"/>
                        <a:lumOff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val>
            <c:numRef>
              <c:f>Datos!$H$2335</c:f>
              <c:numCache>
                <c:formatCode>#,##0.00</c:formatCode>
                <c:ptCount val="1"/>
                <c:pt idx="0">
                  <c:v>0</c:v>
                </c:pt>
              </c:numCache>
            </c:numRef>
          </c:val>
          <c:extLst>
            <c:ext xmlns:c16="http://schemas.microsoft.com/office/drawing/2014/chart" uri="{C3380CC4-5D6E-409C-BE32-E72D297353CC}">
              <c16:uniqueId val="{00000009-F6CF-4F08-8321-F0F62742AFE9}"/>
            </c:ext>
          </c:extLst>
        </c:ser>
        <c:dLbls>
          <c:showLegendKey val="0"/>
          <c:showVal val="0"/>
          <c:showCatName val="0"/>
          <c:showSerName val="0"/>
          <c:showPercent val="0"/>
          <c:showBubbleSize val="0"/>
        </c:dLbls>
        <c:gapWidth val="100"/>
        <c:axId val="280958464"/>
        <c:axId val="332474624"/>
      </c:barChart>
      <c:catAx>
        <c:axId val="28095846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FFFFFF"/>
                </a:solidFill>
                <a:latin typeface="Arial Narrow"/>
                <a:ea typeface="Arial Narrow"/>
                <a:cs typeface="Arial Narrow"/>
              </a:defRPr>
            </a:pPr>
            <a:endParaRPr lang="es-ES"/>
          </a:p>
        </c:txPr>
        <c:crossAx val="332474624"/>
        <c:crosses val="autoZero"/>
        <c:auto val="1"/>
        <c:lblAlgn val="ctr"/>
        <c:lblOffset val="100"/>
        <c:noMultiLvlLbl val="0"/>
      </c:catAx>
      <c:valAx>
        <c:axId val="332474624"/>
        <c:scaling>
          <c:orientation val="minMax"/>
          <c:min val="0"/>
        </c:scaling>
        <c:delete val="0"/>
        <c:axPos val="l"/>
        <c:majorGridlines/>
        <c:numFmt formatCode="#,##0.0" sourceLinked="0"/>
        <c:majorTickMark val="out"/>
        <c:minorTickMark val="none"/>
        <c:tickLblPos val="nextTo"/>
        <c:txPr>
          <a:bodyPr rot="0" vert="horz"/>
          <a:lstStyle/>
          <a:p>
            <a:pPr>
              <a:defRPr sz="900" b="0" i="0" u="none" strike="noStrike" baseline="0">
                <a:solidFill>
                  <a:srgbClr val="808080"/>
                </a:solidFill>
                <a:latin typeface="Arial Narrow"/>
                <a:ea typeface="Arial Narrow"/>
                <a:cs typeface="Arial Narrow"/>
              </a:defRPr>
            </a:pPr>
            <a:endParaRPr lang="es-ES"/>
          </a:p>
        </c:txPr>
        <c:crossAx val="280958464"/>
        <c:crosses val="autoZero"/>
        <c:crossBetween val="between"/>
      </c:valAx>
    </c:plotArea>
    <c:legend>
      <c:legendPos val="r"/>
      <c:layout>
        <c:manualLayout>
          <c:xMode val="edge"/>
          <c:yMode val="edge"/>
          <c:x val="0.63327872681169095"/>
          <c:y val="0"/>
          <c:w val="0.36672127318830916"/>
          <c:h val="0.98905021487698652"/>
        </c:manualLayout>
      </c:layout>
      <c:overlay val="0"/>
      <c:txPr>
        <a:bodyPr/>
        <a:lstStyle/>
        <a:p>
          <a:pPr>
            <a:defRPr sz="1000" b="0" i="0" u="none" strike="noStrike" baseline="0">
              <a:solidFill>
                <a:srgbClr val="808080"/>
              </a:solidFill>
              <a:latin typeface="Arial Narrow"/>
              <a:ea typeface="Arial Narrow"/>
              <a:cs typeface="Arial Narrow"/>
            </a:defRPr>
          </a:pPr>
          <a:endParaRPr lang="es-ES"/>
        </a:p>
      </c:txPr>
    </c:legend>
    <c:plotVisOnly val="1"/>
    <c:dispBlanksAs val="gap"/>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000000000000233" l="0.70000000000000062" r="0.70000000000000062" t="0.75000000000000233"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Narrow" panose="020B0606020202030204" pitchFamily="34" charset="0"/>
                <a:ea typeface="+mn-ea"/>
                <a:cs typeface="+mn-cs"/>
              </a:defRPr>
            </a:pPr>
            <a:r>
              <a:rPr lang="es-ES" sz="1050" b="0" i="0" baseline="0">
                <a:effectLst/>
              </a:rPr>
              <a:t>EMISIONES INDIRECTAS POR ELECTRICIDAD Y OTRAS (ALCANCE 2)</a:t>
            </a:r>
            <a:endParaRPr lang="es-ES" sz="9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s-ES"/>
        </a:p>
      </c:txPr>
    </c:title>
    <c:autoTitleDeleted val="0"/>
    <c:plotArea>
      <c:layout>
        <c:manualLayout>
          <c:layoutTarget val="inner"/>
          <c:xMode val="edge"/>
          <c:yMode val="edge"/>
          <c:x val="0.4683410040549032"/>
          <c:y val="0.39795948939084286"/>
          <c:w val="0.45110358010158164"/>
          <c:h val="0.55111441625560409"/>
        </c:manualLayout>
      </c:layout>
      <c:barChart>
        <c:barDir val="bar"/>
        <c:grouping val="clustered"/>
        <c:varyColors val="0"/>
        <c:ser>
          <c:idx val="0"/>
          <c:order val="0"/>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Datos!$D$2368:$D$2370</c:f>
              <c:strCache>
                <c:ptCount val="3"/>
                <c:pt idx="0">
                  <c:v>Electricidad edificios</c:v>
                </c:pt>
                <c:pt idx="1">
                  <c:v>Electricidad vehículos</c:v>
                </c:pt>
                <c:pt idx="2">
                  <c:v>Calor, vapor, frío, aire comprimido</c:v>
                </c:pt>
              </c:strCache>
            </c:strRef>
          </c:cat>
          <c:val>
            <c:numRef>
              <c:f>Datos!$K$2368:$K$2370</c:f>
              <c:numCache>
                <c:formatCode>0.0%</c:formatCode>
                <c:ptCount val="3"/>
                <c:pt idx="0">
                  <c:v>0</c:v>
                </c:pt>
                <c:pt idx="1">
                  <c:v>0</c:v>
                </c:pt>
                <c:pt idx="2">
                  <c:v>0</c:v>
                </c:pt>
              </c:numCache>
            </c:numRef>
          </c:val>
          <c:extLst>
            <c:ext xmlns:c16="http://schemas.microsoft.com/office/drawing/2014/chart" uri="{C3380CC4-5D6E-409C-BE32-E72D297353CC}">
              <c16:uniqueId val="{00000000-D7B1-4268-9B01-AE133310C067}"/>
            </c:ext>
          </c:extLst>
        </c:ser>
        <c:dLbls>
          <c:showLegendKey val="0"/>
          <c:showVal val="0"/>
          <c:showCatName val="0"/>
          <c:showSerName val="0"/>
          <c:showPercent val="0"/>
          <c:showBubbleSize val="0"/>
        </c:dLbls>
        <c:gapWidth val="104"/>
        <c:axId val="1979446784"/>
        <c:axId val="1979444288"/>
      </c:barChart>
      <c:catAx>
        <c:axId val="19794467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crossAx val="1979444288"/>
        <c:crosses val="autoZero"/>
        <c:auto val="1"/>
        <c:lblAlgn val="ctr"/>
        <c:lblOffset val="100"/>
        <c:noMultiLvlLbl val="0"/>
      </c:catAx>
      <c:valAx>
        <c:axId val="1979444288"/>
        <c:scaling>
          <c:orientation val="minMax"/>
          <c:max val="1"/>
        </c:scaling>
        <c:delete val="1"/>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79446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latin typeface="Arial Narrow" panose="020B0606020202030204" pitchFamily="34" charset="0"/>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Arial Narrow"/>
                <a:ea typeface="Arial Narrow"/>
                <a:cs typeface="Arial Narrow"/>
              </a:defRPr>
            </a:pPr>
            <a:r>
              <a:rPr lang="es-ES" sz="1200" b="0" i="0" u="none" strike="noStrike" baseline="0">
                <a:solidFill>
                  <a:srgbClr val="808080"/>
                </a:solidFill>
                <a:latin typeface="Arial Narrow"/>
              </a:rPr>
              <a:t>Emisiones de fertilizantes, quema y aportes de residuos agrícolas</a:t>
            </a:r>
          </a:p>
          <a:p>
            <a:pPr>
              <a:defRPr sz="1200" b="0" i="0" u="none" strike="noStrike" baseline="0">
                <a:solidFill>
                  <a:srgbClr val="000000"/>
                </a:solidFill>
                <a:latin typeface="Arial Narrow"/>
                <a:ea typeface="Arial Narrow"/>
                <a:cs typeface="Arial Narrow"/>
              </a:defRPr>
            </a:pPr>
            <a:r>
              <a:rPr lang="es-ES" sz="1200" b="0" i="0" u="none" strike="noStrike" baseline="0">
                <a:solidFill>
                  <a:srgbClr val="808080"/>
                </a:solidFill>
                <a:latin typeface="Arial Narrow"/>
              </a:rPr>
              <a:t>(kg CO</a:t>
            </a:r>
            <a:r>
              <a:rPr lang="es-ES" sz="1200" b="0" i="0" u="none" strike="noStrike" baseline="-25000">
                <a:solidFill>
                  <a:srgbClr val="808080"/>
                </a:solidFill>
                <a:latin typeface="Arial Narrow"/>
              </a:rPr>
              <a:t>2 </a:t>
            </a:r>
            <a:r>
              <a:rPr lang="es-ES" sz="1200" b="0" i="0" u="none" strike="noStrike" baseline="0">
                <a:solidFill>
                  <a:srgbClr val="808080"/>
                </a:solidFill>
                <a:latin typeface="Arial Narrow"/>
              </a:rPr>
              <a:t>eq)</a:t>
            </a:r>
          </a:p>
          <a:p>
            <a:pPr>
              <a:defRPr sz="1200" b="0" i="0" u="none" strike="noStrike" baseline="0">
                <a:solidFill>
                  <a:srgbClr val="000000"/>
                </a:solidFill>
                <a:latin typeface="Arial Narrow"/>
                <a:ea typeface="Arial Narrow"/>
                <a:cs typeface="Arial Narrow"/>
              </a:defRPr>
            </a:pPr>
            <a:r>
              <a:rPr lang="es-ES" sz="1200" b="0" i="0" u="none" strike="noStrike" baseline="0">
                <a:solidFill>
                  <a:srgbClr val="808080"/>
                </a:solidFill>
                <a:latin typeface="Arial Narrow"/>
              </a:rPr>
              <a:t> </a:t>
            </a:r>
          </a:p>
        </c:rich>
      </c:tx>
      <c:layout>
        <c:manualLayout>
          <c:xMode val="edge"/>
          <c:yMode val="edge"/>
          <c:x val="0.2006980851809585"/>
          <c:y val="2.9304029304029304E-2"/>
        </c:manualLayout>
      </c:layout>
      <c:overlay val="0"/>
      <c:spPr>
        <a:noFill/>
        <a:ln w="25400">
          <a:noFill/>
        </a:ln>
      </c:spPr>
    </c:title>
    <c:autoTitleDeleted val="0"/>
    <c:plotArea>
      <c:layout>
        <c:manualLayout>
          <c:layoutTarget val="inner"/>
          <c:xMode val="edge"/>
          <c:yMode val="edge"/>
          <c:x val="5.4152590786852271E-2"/>
          <c:y val="0.29717938555256324"/>
          <c:w val="0.57941370258750979"/>
          <c:h val="0.58958445344330868"/>
        </c:manualLayout>
      </c:layout>
      <c:barChart>
        <c:barDir val="col"/>
        <c:grouping val="clustered"/>
        <c:varyColors val="0"/>
        <c:ser>
          <c:idx val="0"/>
          <c:order val="0"/>
          <c:tx>
            <c:strRef>
              <c:f>Datos!$C$2326</c:f>
              <c:strCache>
                <c:ptCount val="1"/>
                <c:pt idx="0">
                  <c:v>Fertilizantes sintéticos nitrogenados</c:v>
                </c:pt>
              </c:strCache>
            </c:strRef>
          </c:tx>
          <c:spPr>
            <a:solidFill>
              <a:srgbClr val="FF9966"/>
            </a:solidFill>
          </c:spPr>
          <c:invertIfNegative val="0"/>
          <c:dLbls>
            <c:numFmt formatCode="#,##0.00" sourceLinked="0"/>
            <c:spPr>
              <a:noFill/>
              <a:ln>
                <a:noFill/>
              </a:ln>
              <a:effectLst/>
            </c:spPr>
            <c:txPr>
              <a:bodyPr/>
              <a:lstStyle/>
              <a:p>
                <a:pPr>
                  <a:defRPr sz="10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Datos!$H$2326</c:f>
              <c:numCache>
                <c:formatCode>#,##0.00</c:formatCode>
                <c:ptCount val="1"/>
                <c:pt idx="0">
                  <c:v>0</c:v>
                </c:pt>
              </c:numCache>
            </c:numRef>
          </c:val>
          <c:extLst>
            <c:ext xmlns:c16="http://schemas.microsoft.com/office/drawing/2014/chart" uri="{C3380CC4-5D6E-409C-BE32-E72D297353CC}">
              <c16:uniqueId val="{00000000-4B0B-4FFE-A511-0F672DE042B5}"/>
            </c:ext>
          </c:extLst>
        </c:ser>
        <c:ser>
          <c:idx val="1"/>
          <c:order val="1"/>
          <c:tx>
            <c:strRef>
              <c:f>Datos!$C$2327</c:f>
              <c:strCache>
                <c:ptCount val="1"/>
                <c:pt idx="0">
                  <c:v>Estiércoles y purines aplicados al campo</c:v>
                </c:pt>
              </c:strCache>
            </c:strRef>
          </c:tx>
          <c:invertIfNegative val="0"/>
          <c:dLbls>
            <c:numFmt formatCode="#,##0.00" sourceLinked="0"/>
            <c:spPr>
              <a:noFill/>
              <a:ln>
                <a:noFill/>
              </a:ln>
              <a:effectLst/>
            </c:spPr>
            <c:txPr>
              <a:bodyPr/>
              <a:lstStyle/>
              <a:p>
                <a:pPr>
                  <a:defRPr sz="10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Datos!$H$2327</c:f>
              <c:numCache>
                <c:formatCode>#,##0.00</c:formatCode>
                <c:ptCount val="1"/>
                <c:pt idx="0">
                  <c:v>0</c:v>
                </c:pt>
              </c:numCache>
            </c:numRef>
          </c:val>
          <c:extLst>
            <c:ext xmlns:c16="http://schemas.microsoft.com/office/drawing/2014/chart" uri="{C3380CC4-5D6E-409C-BE32-E72D297353CC}">
              <c16:uniqueId val="{00000001-4B0B-4FFE-A511-0F672DE042B5}"/>
            </c:ext>
          </c:extLst>
        </c:ser>
        <c:ser>
          <c:idx val="2"/>
          <c:order val="2"/>
          <c:tx>
            <c:strRef>
              <c:f>Datos!$C$2328</c:f>
              <c:strCache>
                <c:ptCount val="1"/>
                <c:pt idx="0">
                  <c:v>Otros fertilizantes orgánicos (lodos, compost, otros)</c:v>
                </c:pt>
              </c:strCache>
            </c:strRef>
          </c:tx>
          <c:invertIfNegative val="0"/>
          <c:dLbls>
            <c:numFmt formatCode="#,##0.00" sourceLinked="0"/>
            <c:spPr>
              <a:noFill/>
              <a:ln>
                <a:noFill/>
              </a:ln>
              <a:effectLst/>
            </c:spPr>
            <c:txPr>
              <a:bodyPr/>
              <a:lstStyle/>
              <a:p>
                <a:pPr>
                  <a:defRPr sz="10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Datos!$H$2328</c:f>
              <c:numCache>
                <c:formatCode>#,##0.00</c:formatCode>
                <c:ptCount val="1"/>
                <c:pt idx="0">
                  <c:v>0</c:v>
                </c:pt>
              </c:numCache>
            </c:numRef>
          </c:val>
          <c:extLst>
            <c:ext xmlns:c16="http://schemas.microsoft.com/office/drawing/2014/chart" uri="{C3380CC4-5D6E-409C-BE32-E72D297353CC}">
              <c16:uniqueId val="{00000002-4B0B-4FFE-A511-0F672DE042B5}"/>
            </c:ext>
          </c:extLst>
        </c:ser>
        <c:ser>
          <c:idx val="3"/>
          <c:order val="3"/>
          <c:tx>
            <c:strRef>
              <c:f>Datos!$C$2329</c:f>
              <c:strCache>
                <c:ptCount val="1"/>
                <c:pt idx="0">
                  <c:v>Residuos de cultivos</c:v>
                </c:pt>
              </c:strCache>
            </c:strRef>
          </c:tx>
          <c:invertIfNegative val="0"/>
          <c:dLbls>
            <c:numFmt formatCode="#,##0.00" sourceLinked="0"/>
            <c:spPr>
              <a:noFill/>
              <a:ln>
                <a:noFill/>
              </a:ln>
              <a:effectLst/>
            </c:spPr>
            <c:txPr>
              <a:bodyPr/>
              <a:lstStyle/>
              <a:p>
                <a:pPr>
                  <a:defRPr sz="10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Datos!$H$2329</c:f>
              <c:numCache>
                <c:formatCode>#,##0.00</c:formatCode>
                <c:ptCount val="1"/>
                <c:pt idx="0">
                  <c:v>0</c:v>
                </c:pt>
              </c:numCache>
            </c:numRef>
          </c:val>
          <c:extLst>
            <c:ext xmlns:c16="http://schemas.microsoft.com/office/drawing/2014/chart" uri="{C3380CC4-5D6E-409C-BE32-E72D297353CC}">
              <c16:uniqueId val="{00000003-4B0B-4FFE-A511-0F672DE042B5}"/>
            </c:ext>
          </c:extLst>
        </c:ser>
        <c:ser>
          <c:idx val="4"/>
          <c:order val="4"/>
          <c:tx>
            <c:strRef>
              <c:f>Datos!$C$2330</c:f>
              <c:strCache>
                <c:ptCount val="1"/>
                <c:pt idx="0">
                  <c:v>Emisiones indirectas N2O</c:v>
                </c:pt>
              </c:strCache>
            </c:strRef>
          </c:tx>
          <c:invertIfNegative val="0"/>
          <c:dLbls>
            <c:numFmt formatCode="#,##0.00" sourceLinked="0"/>
            <c:spPr>
              <a:noFill/>
              <a:ln>
                <a:noFill/>
              </a:ln>
              <a:effectLst/>
            </c:spPr>
            <c:txPr>
              <a:bodyPr/>
              <a:lstStyle/>
              <a:p>
                <a:pPr>
                  <a:defRPr sz="10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Datos!$H$2330</c:f>
              <c:numCache>
                <c:formatCode>#,##0.00</c:formatCode>
                <c:ptCount val="1"/>
                <c:pt idx="0">
                  <c:v>0</c:v>
                </c:pt>
              </c:numCache>
            </c:numRef>
          </c:val>
          <c:extLst>
            <c:ext xmlns:c16="http://schemas.microsoft.com/office/drawing/2014/chart" uri="{C3380CC4-5D6E-409C-BE32-E72D297353CC}">
              <c16:uniqueId val="{00000004-4B0B-4FFE-A511-0F672DE042B5}"/>
            </c:ext>
          </c:extLst>
        </c:ser>
        <c:ser>
          <c:idx val="5"/>
          <c:order val="5"/>
          <c:tx>
            <c:strRef>
              <c:f>Datos!$C$2331</c:f>
              <c:strCache>
                <c:ptCount val="1"/>
                <c:pt idx="0">
                  <c:v>Consumo de urea</c:v>
                </c:pt>
              </c:strCache>
            </c:strRef>
          </c:tx>
          <c:invertIfNegative val="0"/>
          <c:dLbls>
            <c:numFmt formatCode="#,##0.00" sourceLinked="0"/>
            <c:spPr>
              <a:noFill/>
              <a:ln>
                <a:noFill/>
              </a:ln>
              <a:effectLst/>
            </c:spPr>
            <c:txPr>
              <a:bodyPr/>
              <a:lstStyle/>
              <a:p>
                <a:pPr>
                  <a:defRPr sz="10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Datos!$H$2331</c:f>
              <c:numCache>
                <c:formatCode>#,##0.00</c:formatCode>
                <c:ptCount val="1"/>
                <c:pt idx="0">
                  <c:v>0</c:v>
                </c:pt>
              </c:numCache>
            </c:numRef>
          </c:val>
          <c:extLst>
            <c:ext xmlns:c16="http://schemas.microsoft.com/office/drawing/2014/chart" uri="{C3380CC4-5D6E-409C-BE32-E72D297353CC}">
              <c16:uniqueId val="{00000005-4B0B-4FFE-A511-0F672DE042B5}"/>
            </c:ext>
          </c:extLst>
        </c:ser>
        <c:ser>
          <c:idx val="6"/>
          <c:order val="6"/>
          <c:tx>
            <c:strRef>
              <c:f>Datos!$C$2332</c:f>
              <c:strCache>
                <c:ptCount val="1"/>
                <c:pt idx="0">
                  <c:v>Cultivo de arroz</c:v>
                </c:pt>
              </c:strCache>
            </c:strRef>
          </c:tx>
          <c:invertIfNegative val="0"/>
          <c:dLbls>
            <c:numFmt formatCode="#,##0.00" sourceLinked="0"/>
            <c:spPr>
              <a:noFill/>
              <a:ln>
                <a:noFill/>
              </a:ln>
              <a:effectLst/>
            </c:spPr>
            <c:txPr>
              <a:bodyPr/>
              <a:lstStyle/>
              <a:p>
                <a:pPr>
                  <a:defRPr sz="10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Datos!$H$2332</c:f>
              <c:numCache>
                <c:formatCode>#,##0.00</c:formatCode>
                <c:ptCount val="1"/>
                <c:pt idx="0">
                  <c:v>0</c:v>
                </c:pt>
              </c:numCache>
            </c:numRef>
          </c:val>
          <c:extLst>
            <c:ext xmlns:c16="http://schemas.microsoft.com/office/drawing/2014/chart" uri="{C3380CC4-5D6E-409C-BE32-E72D297353CC}">
              <c16:uniqueId val="{00000006-4B0B-4FFE-A511-0F672DE042B5}"/>
            </c:ext>
          </c:extLst>
        </c:ser>
        <c:ser>
          <c:idx val="7"/>
          <c:order val="7"/>
          <c:tx>
            <c:strRef>
              <c:f>Datos!$C$2333</c:f>
              <c:strCache>
                <c:ptCount val="1"/>
                <c:pt idx="0">
                  <c:v>Aplicación de enmiendas calizas</c:v>
                </c:pt>
              </c:strCache>
            </c:strRef>
          </c:tx>
          <c:invertIfNegative val="0"/>
          <c:dLbls>
            <c:numFmt formatCode="#,##0.00" sourceLinked="0"/>
            <c:spPr>
              <a:noFill/>
              <a:ln>
                <a:noFill/>
              </a:ln>
              <a:effectLst/>
            </c:spPr>
            <c:txPr>
              <a:bodyPr/>
              <a:lstStyle/>
              <a:p>
                <a:pPr>
                  <a:defRPr sz="10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Datos!$H$2333</c:f>
              <c:numCache>
                <c:formatCode>#,##0.00</c:formatCode>
                <c:ptCount val="1"/>
                <c:pt idx="0">
                  <c:v>0</c:v>
                </c:pt>
              </c:numCache>
            </c:numRef>
          </c:val>
          <c:extLst>
            <c:ext xmlns:c16="http://schemas.microsoft.com/office/drawing/2014/chart" uri="{C3380CC4-5D6E-409C-BE32-E72D297353CC}">
              <c16:uniqueId val="{00000007-4B0B-4FFE-A511-0F672DE042B5}"/>
            </c:ext>
          </c:extLst>
        </c:ser>
        <c:ser>
          <c:idx val="8"/>
          <c:order val="8"/>
          <c:tx>
            <c:strRef>
              <c:f>Datos!$C$2334</c:f>
              <c:strCache>
                <c:ptCount val="1"/>
                <c:pt idx="0">
                  <c:v>Aplicación de otros fertilizantes con carbono</c:v>
                </c:pt>
              </c:strCache>
            </c:strRef>
          </c:tx>
          <c:invertIfNegative val="0"/>
          <c:dLbls>
            <c:numFmt formatCode="#,##0.00" sourceLinked="0"/>
            <c:spPr>
              <a:noFill/>
              <a:ln>
                <a:noFill/>
              </a:ln>
              <a:effectLst/>
            </c:spPr>
            <c:txPr>
              <a:bodyPr/>
              <a:lstStyle/>
              <a:p>
                <a:pPr>
                  <a:defRPr sz="10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Datos!$H$2334</c:f>
              <c:numCache>
                <c:formatCode>#,##0.00</c:formatCode>
                <c:ptCount val="1"/>
                <c:pt idx="0">
                  <c:v>0</c:v>
                </c:pt>
              </c:numCache>
            </c:numRef>
          </c:val>
          <c:extLst>
            <c:ext xmlns:c16="http://schemas.microsoft.com/office/drawing/2014/chart" uri="{C3380CC4-5D6E-409C-BE32-E72D297353CC}">
              <c16:uniqueId val="{00000008-4B0B-4FFE-A511-0F672DE042B5}"/>
            </c:ext>
          </c:extLst>
        </c:ser>
        <c:ser>
          <c:idx val="9"/>
          <c:order val="9"/>
          <c:tx>
            <c:strRef>
              <c:f>Datos!$C$2335</c:f>
              <c:strCache>
                <c:ptCount val="1"/>
                <c:pt idx="0">
                  <c:v>Quema de residuos en campo abierto</c:v>
                </c:pt>
              </c:strCache>
            </c:strRef>
          </c:tx>
          <c:invertIfNegative val="0"/>
          <c:dLbls>
            <c:spPr>
              <a:noFill/>
              <a:ln>
                <a:noFill/>
              </a:ln>
              <a:effectLst/>
            </c:spPr>
            <c:txPr>
              <a:bodyPr wrap="square" lIns="38100" tIns="19050" rIns="38100" bIns="19050" anchor="ctr">
                <a:spAutoFit/>
              </a:bodyPr>
              <a:lstStyle/>
              <a:p>
                <a:pPr>
                  <a:defRPr>
                    <a:solidFill>
                      <a:schemeClr val="tx1">
                        <a:lumMod val="50000"/>
                        <a:lumOff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Datos!$H$2335</c:f>
              <c:numCache>
                <c:formatCode>#,##0.00</c:formatCode>
                <c:ptCount val="1"/>
                <c:pt idx="0">
                  <c:v>0</c:v>
                </c:pt>
              </c:numCache>
            </c:numRef>
          </c:val>
          <c:extLst>
            <c:ext xmlns:c16="http://schemas.microsoft.com/office/drawing/2014/chart" uri="{C3380CC4-5D6E-409C-BE32-E72D297353CC}">
              <c16:uniqueId val="{00000009-4B0B-4FFE-A511-0F672DE042B5}"/>
            </c:ext>
          </c:extLst>
        </c:ser>
        <c:dLbls>
          <c:showLegendKey val="0"/>
          <c:showVal val="0"/>
          <c:showCatName val="0"/>
          <c:showSerName val="0"/>
          <c:showPercent val="0"/>
          <c:showBubbleSize val="0"/>
        </c:dLbls>
        <c:gapWidth val="100"/>
        <c:axId val="280958464"/>
        <c:axId val="332474624"/>
      </c:barChart>
      <c:catAx>
        <c:axId val="28095846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FFFFFF"/>
                </a:solidFill>
                <a:latin typeface="Arial Narrow"/>
                <a:ea typeface="Arial Narrow"/>
                <a:cs typeface="Arial Narrow"/>
              </a:defRPr>
            </a:pPr>
            <a:endParaRPr lang="es-ES"/>
          </a:p>
        </c:txPr>
        <c:crossAx val="332474624"/>
        <c:crosses val="autoZero"/>
        <c:auto val="1"/>
        <c:lblAlgn val="ctr"/>
        <c:lblOffset val="100"/>
        <c:noMultiLvlLbl val="0"/>
      </c:catAx>
      <c:valAx>
        <c:axId val="332474624"/>
        <c:scaling>
          <c:orientation val="minMax"/>
          <c:min val="0"/>
        </c:scaling>
        <c:delete val="0"/>
        <c:axPos val="l"/>
        <c:majorGridlines/>
        <c:numFmt formatCode="#,##0.0" sourceLinked="0"/>
        <c:majorTickMark val="out"/>
        <c:minorTickMark val="none"/>
        <c:tickLblPos val="nextTo"/>
        <c:txPr>
          <a:bodyPr rot="0" vert="horz"/>
          <a:lstStyle/>
          <a:p>
            <a:pPr>
              <a:defRPr sz="900" b="0" i="0" u="none" strike="noStrike" baseline="0">
                <a:solidFill>
                  <a:srgbClr val="808080"/>
                </a:solidFill>
                <a:latin typeface="Arial Narrow"/>
                <a:ea typeface="Arial Narrow"/>
                <a:cs typeface="Arial Narrow"/>
              </a:defRPr>
            </a:pPr>
            <a:endParaRPr lang="es-ES"/>
          </a:p>
        </c:txPr>
        <c:crossAx val="280958464"/>
        <c:crosses val="autoZero"/>
        <c:crossBetween val="between"/>
      </c:valAx>
    </c:plotArea>
    <c:legend>
      <c:legendPos val="r"/>
      <c:layout>
        <c:manualLayout>
          <c:xMode val="edge"/>
          <c:yMode val="edge"/>
          <c:x val="0.65729003522580554"/>
          <c:y val="9.768009768009768E-3"/>
          <c:w val="0.34270996477419446"/>
          <c:h val="0.98905021487698652"/>
        </c:manualLayout>
      </c:layout>
      <c:overlay val="0"/>
      <c:txPr>
        <a:bodyPr/>
        <a:lstStyle/>
        <a:p>
          <a:pPr>
            <a:defRPr sz="1000" b="0" i="0" u="none" strike="noStrike" baseline="0">
              <a:solidFill>
                <a:srgbClr val="808080"/>
              </a:solidFill>
              <a:latin typeface="Arial Narrow"/>
              <a:ea typeface="Arial Narrow"/>
              <a:cs typeface="Arial Narrow"/>
            </a:defRPr>
          </a:pPr>
          <a:endParaRPr lang="es-ES"/>
        </a:p>
      </c:txPr>
    </c:legend>
    <c:plotVisOnly val="1"/>
    <c:dispBlanksAs val="gap"/>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000000000000233" l="0.70000000000000062" r="0.70000000000000062" t="0.75000000000000233"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Evolución de emisiones absolutas </a:t>
            </a:r>
          </a:p>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t CO</a:t>
            </a:r>
            <a:r>
              <a:rPr lang="es-ES" sz="1100" b="0" i="0" u="none" strike="noStrike" baseline="-25000">
                <a:solidFill>
                  <a:srgbClr val="808080"/>
                </a:solidFill>
                <a:latin typeface="Arial Narrow"/>
              </a:rPr>
              <a:t>2</a:t>
            </a:r>
            <a:r>
              <a:rPr lang="es-ES" sz="1100" b="0" i="0" u="none" strike="noStrike" baseline="0">
                <a:solidFill>
                  <a:srgbClr val="808080"/>
                </a:solidFill>
                <a:latin typeface="Arial Narrow"/>
              </a:rPr>
              <a:t>e</a:t>
            </a:r>
          </a:p>
        </c:rich>
      </c:tx>
      <c:layout>
        <c:manualLayout>
          <c:xMode val="edge"/>
          <c:yMode val="edge"/>
          <c:x val="0.36101523739298913"/>
          <c:y val="4.6783625730994149E-2"/>
        </c:manualLayout>
      </c:layout>
      <c:overlay val="0"/>
      <c:spPr>
        <a:noFill/>
        <a:ln w="25400">
          <a:noFill/>
        </a:ln>
      </c:spPr>
    </c:title>
    <c:autoTitleDeleted val="0"/>
    <c:plotArea>
      <c:layout/>
      <c:barChart>
        <c:barDir val="col"/>
        <c:grouping val="clustered"/>
        <c:varyColors val="0"/>
        <c:ser>
          <c:idx val="1"/>
          <c:order val="0"/>
          <c:spPr>
            <a:solidFill>
              <a:srgbClr val="CC9900"/>
            </a:solidFill>
          </c:spPr>
          <c:invertIfNegative val="0"/>
          <c:cat>
            <c:multiLvlStrRef>
              <c:f>Datos!$D$2383:$G$2383</c:f>
            </c:multiLvlStrRef>
          </c:cat>
          <c:val>
            <c:numRef>
              <c:f>Datos!$D$2384:$G$2384</c:f>
              <c:numCache>
                <c:formatCode>#,##0.00</c:formatCode>
                <c:ptCount val="4"/>
                <c:pt idx="0">
                  <c:v>0</c:v>
                </c:pt>
                <c:pt idx="1">
                  <c:v>0</c:v>
                </c:pt>
                <c:pt idx="2">
                  <c:v>0</c:v>
                </c:pt>
                <c:pt idx="3">
                  <c:v>0</c:v>
                </c:pt>
              </c:numCache>
            </c:numRef>
          </c:val>
          <c:extLst>
            <c:ext xmlns:c16="http://schemas.microsoft.com/office/drawing/2014/chart" uri="{C3380CC4-5D6E-409C-BE32-E72D297353CC}">
              <c16:uniqueId val="{00000000-B720-4EDD-9506-D370DAA160C1}"/>
            </c:ext>
          </c:extLst>
        </c:ser>
        <c:dLbls>
          <c:showLegendKey val="0"/>
          <c:showVal val="0"/>
          <c:showCatName val="0"/>
          <c:showSerName val="0"/>
          <c:showPercent val="0"/>
          <c:showBubbleSize val="0"/>
        </c:dLbls>
        <c:gapWidth val="150"/>
        <c:axId val="344219600"/>
        <c:axId val="344219992"/>
      </c:barChart>
      <c:catAx>
        <c:axId val="344219600"/>
        <c:scaling>
          <c:orientation val="minMax"/>
        </c:scaling>
        <c:delete val="0"/>
        <c:axPos val="b"/>
        <c:numFmt formatCode="General" sourceLinked="1"/>
        <c:majorTickMark val="none"/>
        <c:minorTickMark val="none"/>
        <c:tickLblPos val="nextTo"/>
        <c:txPr>
          <a:bodyPr rot="0" vert="horz"/>
          <a:lstStyle/>
          <a:p>
            <a:pPr>
              <a:defRPr sz="1100" b="0" i="0" u="none" strike="noStrike" baseline="0">
                <a:solidFill>
                  <a:srgbClr val="808080"/>
                </a:solidFill>
                <a:latin typeface="Arial Narrow"/>
                <a:ea typeface="Arial Narrow"/>
                <a:cs typeface="Arial Narrow"/>
              </a:defRPr>
            </a:pPr>
            <a:endParaRPr lang="es-ES"/>
          </a:p>
        </c:txPr>
        <c:crossAx val="344219992"/>
        <c:crosses val="autoZero"/>
        <c:auto val="1"/>
        <c:lblAlgn val="ctr"/>
        <c:lblOffset val="100"/>
        <c:noMultiLvlLbl val="0"/>
      </c:catAx>
      <c:valAx>
        <c:axId val="344219992"/>
        <c:scaling>
          <c:orientation val="minMax"/>
          <c:min val="0"/>
        </c:scaling>
        <c:delete val="0"/>
        <c:axPos val="l"/>
        <c:majorGridlines>
          <c:spPr>
            <a:ln>
              <a:solidFill>
                <a:schemeClr val="tx1">
                  <a:lumMod val="65000"/>
                  <a:lumOff val="35000"/>
                  <a:alpha val="30000"/>
                </a:schemeClr>
              </a:solidFill>
            </a:ln>
          </c:spPr>
        </c:majorGridlines>
        <c:numFmt formatCode="#,##0.00" sourceLinked="0"/>
        <c:majorTickMark val="none"/>
        <c:minorTickMark val="none"/>
        <c:tickLblPos val="nextTo"/>
        <c:spPr>
          <a:ln w="9525">
            <a:solidFill>
              <a:schemeClr val="bg1">
                <a:lumMod val="50000"/>
              </a:schemeClr>
            </a:solidFill>
          </a:ln>
        </c:spPr>
        <c:txPr>
          <a:bodyPr rot="0" vert="horz"/>
          <a:lstStyle/>
          <a:p>
            <a:pPr>
              <a:defRPr sz="900" b="0" i="0" u="none" strike="noStrike" baseline="0">
                <a:solidFill>
                  <a:srgbClr val="808080"/>
                </a:solidFill>
                <a:latin typeface="Arial Narrow"/>
                <a:ea typeface="Arial Narrow"/>
                <a:cs typeface="Arial Narrow"/>
              </a:defRPr>
            </a:pPr>
            <a:endParaRPr lang="es-ES"/>
          </a:p>
        </c:txPr>
        <c:crossAx val="344219600"/>
        <c:crosses val="autoZero"/>
        <c:crossBetween val="between"/>
      </c:valAx>
    </c:plotArea>
    <c:plotVisOnly val="1"/>
    <c:dispBlanksAs val="zero"/>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Comparación media del ratio de emisiones por superficie de dos trienios</a:t>
            </a:r>
          </a:p>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a = año de cálculo</a:t>
            </a:r>
          </a:p>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t CO</a:t>
            </a:r>
            <a:r>
              <a:rPr lang="es-ES" sz="1100" b="0" i="0" u="none" strike="noStrike" baseline="-25000">
                <a:solidFill>
                  <a:srgbClr val="808080"/>
                </a:solidFill>
                <a:latin typeface="Arial Narrow"/>
              </a:rPr>
              <a:t>2</a:t>
            </a:r>
            <a:r>
              <a:rPr lang="es-ES" sz="1100" b="0" i="0" u="none" strike="noStrike" baseline="0">
                <a:solidFill>
                  <a:srgbClr val="808080"/>
                </a:solidFill>
                <a:latin typeface="Arial Narrow"/>
              </a:rPr>
              <a:t>e/ha</a:t>
            </a:r>
          </a:p>
        </c:rich>
      </c:tx>
      <c:overlay val="0"/>
      <c:spPr>
        <a:noFill/>
        <a:ln w="25400">
          <a:noFill/>
        </a:ln>
      </c:spPr>
    </c:title>
    <c:autoTitleDeleted val="0"/>
    <c:plotArea>
      <c:layout/>
      <c:lineChart>
        <c:grouping val="standard"/>
        <c:varyColors val="0"/>
        <c:ser>
          <c:idx val="1"/>
          <c:order val="0"/>
          <c:spPr>
            <a:ln w="22225">
              <a:solidFill>
                <a:srgbClr val="CC9900"/>
              </a:solidFill>
            </a:ln>
          </c:spPr>
          <c:marker>
            <c:spPr>
              <a:solidFill>
                <a:srgbClr val="CC9900"/>
              </a:solidFill>
              <a:ln>
                <a:noFill/>
              </a:ln>
            </c:spPr>
          </c:marker>
          <c:dPt>
            <c:idx val="1"/>
            <c:marker>
              <c:spPr>
                <a:solidFill>
                  <a:srgbClr val="CC9900"/>
                </a:solidFill>
                <a:ln>
                  <a:solidFill>
                    <a:srgbClr val="CC9900"/>
                  </a:solidFill>
                </a:ln>
              </c:spPr>
            </c:marker>
            <c:bubble3D val="0"/>
            <c:extLst>
              <c:ext xmlns:c16="http://schemas.microsoft.com/office/drawing/2014/chart" uri="{C3380CC4-5D6E-409C-BE32-E72D297353CC}">
                <c16:uniqueId val="{00000000-7C3A-460D-B84B-96C495117E36}"/>
              </c:ext>
            </c:extLst>
          </c:dPt>
          <c:cat>
            <c:strRef>
              <c:f>Datos!$C$2394:$C$2395</c:f>
              <c:strCache>
                <c:ptCount val="2"/>
                <c:pt idx="0">
                  <c:v>Promedio ratio trienio (a-3, a-2, a-1)</c:v>
                </c:pt>
                <c:pt idx="1">
                  <c:v>Promedio ratio trienio (a-2, a-1, a)</c:v>
                </c:pt>
              </c:strCache>
            </c:strRef>
          </c:cat>
          <c:val>
            <c:numRef>
              <c:f>Datos!$D$2394:$D$2395</c:f>
              <c:numCache>
                <c:formatCode>General</c:formatCode>
                <c:ptCount val="2"/>
                <c:pt idx="0" formatCode="0.0000">
                  <c:v>0</c:v>
                </c:pt>
                <c:pt idx="1">
                  <c:v>0</c:v>
                </c:pt>
              </c:numCache>
            </c:numRef>
          </c:val>
          <c:smooth val="0"/>
          <c:extLst>
            <c:ext xmlns:c16="http://schemas.microsoft.com/office/drawing/2014/chart" uri="{C3380CC4-5D6E-409C-BE32-E72D297353CC}">
              <c16:uniqueId val="{00000001-7C3A-460D-B84B-96C495117E36}"/>
            </c:ext>
          </c:extLst>
        </c:ser>
        <c:dLbls>
          <c:showLegendKey val="0"/>
          <c:showVal val="0"/>
          <c:showCatName val="0"/>
          <c:showSerName val="0"/>
          <c:showPercent val="0"/>
          <c:showBubbleSize val="0"/>
        </c:dLbls>
        <c:marker val="1"/>
        <c:smooth val="0"/>
        <c:axId val="344220776"/>
        <c:axId val="344221168"/>
      </c:lineChart>
      <c:catAx>
        <c:axId val="344220776"/>
        <c:scaling>
          <c:orientation val="minMax"/>
        </c:scaling>
        <c:delete val="0"/>
        <c:axPos val="b"/>
        <c:numFmt formatCode="General" sourceLinked="1"/>
        <c:majorTickMark val="none"/>
        <c:minorTickMark val="none"/>
        <c:tickLblPos val="nextTo"/>
        <c:txPr>
          <a:bodyPr rot="0" vert="horz"/>
          <a:lstStyle/>
          <a:p>
            <a:pPr>
              <a:defRPr sz="1050" b="0" i="0" u="none" strike="noStrike" baseline="0">
                <a:solidFill>
                  <a:srgbClr val="808080"/>
                </a:solidFill>
                <a:latin typeface="Arial Narrow"/>
                <a:ea typeface="Arial Narrow"/>
                <a:cs typeface="Arial Narrow"/>
              </a:defRPr>
            </a:pPr>
            <a:endParaRPr lang="es-ES"/>
          </a:p>
        </c:txPr>
        <c:crossAx val="344221168"/>
        <c:crosses val="autoZero"/>
        <c:auto val="1"/>
        <c:lblAlgn val="ctr"/>
        <c:lblOffset val="100"/>
        <c:noMultiLvlLbl val="0"/>
      </c:catAx>
      <c:valAx>
        <c:axId val="344221168"/>
        <c:scaling>
          <c:orientation val="minMax"/>
          <c:min val="0"/>
        </c:scaling>
        <c:delete val="0"/>
        <c:axPos val="l"/>
        <c:majorGridlines>
          <c:spPr>
            <a:ln>
              <a:solidFill>
                <a:schemeClr val="tx1">
                  <a:lumMod val="65000"/>
                  <a:lumOff val="35000"/>
                  <a:alpha val="30000"/>
                </a:schemeClr>
              </a:solidFill>
            </a:ln>
          </c:spPr>
        </c:majorGridlines>
        <c:numFmt formatCode="#,##0.00" sourceLinked="0"/>
        <c:majorTickMark val="none"/>
        <c:minorTickMark val="none"/>
        <c:tickLblPos val="nextTo"/>
        <c:spPr>
          <a:ln>
            <a:solidFill>
              <a:schemeClr val="bg1">
                <a:lumMod val="50000"/>
              </a:schemeClr>
            </a:solidFill>
          </a:ln>
        </c:spPr>
        <c:txPr>
          <a:bodyPr rot="0" vert="horz"/>
          <a:lstStyle/>
          <a:p>
            <a:pPr>
              <a:defRPr sz="900" b="0" i="0" u="none" strike="noStrike" baseline="0">
                <a:solidFill>
                  <a:srgbClr val="808080"/>
                </a:solidFill>
                <a:latin typeface="Arial Narrow"/>
                <a:ea typeface="Arial Narrow"/>
                <a:cs typeface="Arial Narrow"/>
              </a:defRPr>
            </a:pPr>
            <a:endParaRPr lang="es-ES"/>
          </a:p>
        </c:txPr>
        <c:crossAx val="344220776"/>
        <c:crosses val="autoZero"/>
        <c:crossBetween val="between"/>
      </c:valAx>
    </c:plotArea>
    <c:plotVisOnly val="1"/>
    <c:dispBlanksAs val="zero"/>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Comparación media del ratio de emisiones por producción de dos trienios</a:t>
            </a:r>
          </a:p>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a = año de cálculo</a:t>
            </a:r>
          </a:p>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t CO</a:t>
            </a:r>
            <a:r>
              <a:rPr lang="es-ES" sz="1100" b="0" i="0" u="none" strike="noStrike" baseline="-25000">
                <a:solidFill>
                  <a:srgbClr val="808080"/>
                </a:solidFill>
                <a:latin typeface="Arial Narrow"/>
              </a:rPr>
              <a:t>2</a:t>
            </a:r>
            <a:r>
              <a:rPr lang="es-ES" sz="1100" b="0" i="0" u="none" strike="noStrike" baseline="0">
                <a:solidFill>
                  <a:srgbClr val="808080"/>
                </a:solidFill>
                <a:latin typeface="Arial Narrow"/>
              </a:rPr>
              <a:t>e/t</a:t>
            </a:r>
          </a:p>
        </c:rich>
      </c:tx>
      <c:overlay val="0"/>
      <c:spPr>
        <a:noFill/>
        <a:ln w="25400">
          <a:noFill/>
        </a:ln>
      </c:spPr>
    </c:title>
    <c:autoTitleDeleted val="0"/>
    <c:plotArea>
      <c:layout/>
      <c:lineChart>
        <c:grouping val="standard"/>
        <c:varyColors val="0"/>
        <c:ser>
          <c:idx val="1"/>
          <c:order val="0"/>
          <c:spPr>
            <a:ln w="22225">
              <a:solidFill>
                <a:srgbClr val="CC9900"/>
              </a:solidFill>
            </a:ln>
          </c:spPr>
          <c:marker>
            <c:spPr>
              <a:solidFill>
                <a:srgbClr val="CC9900"/>
              </a:solidFill>
              <a:ln>
                <a:noFill/>
              </a:ln>
            </c:spPr>
          </c:marker>
          <c:dPt>
            <c:idx val="1"/>
            <c:marker>
              <c:spPr>
                <a:solidFill>
                  <a:srgbClr val="CC9900"/>
                </a:solidFill>
                <a:ln>
                  <a:solidFill>
                    <a:srgbClr val="CC9900"/>
                  </a:solidFill>
                </a:ln>
              </c:spPr>
            </c:marker>
            <c:bubble3D val="0"/>
            <c:extLst>
              <c:ext xmlns:c16="http://schemas.microsoft.com/office/drawing/2014/chart" uri="{C3380CC4-5D6E-409C-BE32-E72D297353CC}">
                <c16:uniqueId val="{00000000-845B-49C1-A377-3889E85E44E9}"/>
              </c:ext>
            </c:extLst>
          </c:dPt>
          <c:cat>
            <c:strRef>
              <c:f>Datos!$C$2400:$C$2401</c:f>
              <c:strCache>
                <c:ptCount val="2"/>
                <c:pt idx="0">
                  <c:v>Promedio ratio trienio (a-3, a-2, a-1)</c:v>
                </c:pt>
                <c:pt idx="1">
                  <c:v>Promedio ratio trienio (a-2, a-1, a)</c:v>
                </c:pt>
              </c:strCache>
            </c:strRef>
          </c:cat>
          <c:val>
            <c:numRef>
              <c:f>Datos!$D$2400:$D$2401</c:f>
              <c:numCache>
                <c:formatCode>General</c:formatCode>
                <c:ptCount val="2"/>
                <c:pt idx="0" formatCode="0.0000">
                  <c:v>0</c:v>
                </c:pt>
                <c:pt idx="1">
                  <c:v>0</c:v>
                </c:pt>
              </c:numCache>
            </c:numRef>
          </c:val>
          <c:smooth val="0"/>
          <c:extLst>
            <c:ext xmlns:c16="http://schemas.microsoft.com/office/drawing/2014/chart" uri="{C3380CC4-5D6E-409C-BE32-E72D297353CC}">
              <c16:uniqueId val="{00000001-845B-49C1-A377-3889E85E44E9}"/>
            </c:ext>
          </c:extLst>
        </c:ser>
        <c:dLbls>
          <c:showLegendKey val="0"/>
          <c:showVal val="0"/>
          <c:showCatName val="0"/>
          <c:showSerName val="0"/>
          <c:showPercent val="0"/>
          <c:showBubbleSize val="0"/>
        </c:dLbls>
        <c:marker val="1"/>
        <c:smooth val="0"/>
        <c:axId val="344220776"/>
        <c:axId val="344221168"/>
      </c:lineChart>
      <c:catAx>
        <c:axId val="344220776"/>
        <c:scaling>
          <c:orientation val="minMax"/>
        </c:scaling>
        <c:delete val="0"/>
        <c:axPos val="b"/>
        <c:numFmt formatCode="General" sourceLinked="1"/>
        <c:majorTickMark val="none"/>
        <c:minorTickMark val="none"/>
        <c:tickLblPos val="nextTo"/>
        <c:txPr>
          <a:bodyPr rot="0" vert="horz"/>
          <a:lstStyle/>
          <a:p>
            <a:pPr>
              <a:defRPr sz="1050" b="0" i="0" u="none" strike="noStrike" baseline="0">
                <a:solidFill>
                  <a:srgbClr val="808080"/>
                </a:solidFill>
                <a:latin typeface="Arial Narrow"/>
                <a:ea typeface="Arial Narrow"/>
                <a:cs typeface="Arial Narrow"/>
              </a:defRPr>
            </a:pPr>
            <a:endParaRPr lang="es-ES"/>
          </a:p>
        </c:txPr>
        <c:crossAx val="344221168"/>
        <c:crosses val="autoZero"/>
        <c:auto val="1"/>
        <c:lblAlgn val="ctr"/>
        <c:lblOffset val="100"/>
        <c:noMultiLvlLbl val="0"/>
      </c:catAx>
      <c:valAx>
        <c:axId val="344221168"/>
        <c:scaling>
          <c:orientation val="minMax"/>
          <c:min val="0"/>
        </c:scaling>
        <c:delete val="0"/>
        <c:axPos val="l"/>
        <c:majorGridlines>
          <c:spPr>
            <a:ln>
              <a:solidFill>
                <a:schemeClr val="tx1">
                  <a:lumMod val="65000"/>
                  <a:lumOff val="35000"/>
                  <a:alpha val="30000"/>
                </a:schemeClr>
              </a:solidFill>
            </a:ln>
          </c:spPr>
        </c:majorGridlines>
        <c:numFmt formatCode="#,##0.00" sourceLinked="0"/>
        <c:majorTickMark val="none"/>
        <c:minorTickMark val="none"/>
        <c:tickLblPos val="nextTo"/>
        <c:spPr>
          <a:ln>
            <a:solidFill>
              <a:schemeClr val="bg1">
                <a:lumMod val="50000"/>
              </a:schemeClr>
            </a:solidFill>
          </a:ln>
        </c:spPr>
        <c:txPr>
          <a:bodyPr rot="0" vert="horz"/>
          <a:lstStyle/>
          <a:p>
            <a:pPr>
              <a:defRPr sz="900" b="0" i="0" u="none" strike="noStrike" baseline="0">
                <a:solidFill>
                  <a:srgbClr val="808080"/>
                </a:solidFill>
                <a:latin typeface="Arial Narrow"/>
                <a:ea typeface="Arial Narrow"/>
                <a:cs typeface="Arial Narrow"/>
              </a:defRPr>
            </a:pPr>
            <a:endParaRPr lang="es-ES"/>
          </a:p>
        </c:txPr>
        <c:crossAx val="344220776"/>
        <c:crosses val="autoZero"/>
        <c:crossBetween val="between"/>
      </c:valAx>
    </c:plotArea>
    <c:plotVisOnly val="1"/>
    <c:dispBlanksAs val="zero"/>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0" i="0" u="none" strike="noStrike" baseline="0">
                <a:solidFill>
                  <a:sysClr val="windowText" lastClr="000000"/>
                </a:solidFill>
                <a:latin typeface="Arial Narrow"/>
                <a:ea typeface="Arial Narrow"/>
                <a:cs typeface="Arial Narrow"/>
              </a:defRPr>
            </a:pPr>
            <a:r>
              <a:rPr lang="es-ES" sz="1050" b="0" i="0" u="none" strike="noStrike" baseline="0">
                <a:solidFill>
                  <a:sysClr val="windowText" lastClr="000000"/>
                </a:solidFill>
                <a:latin typeface="Arial Narrow"/>
              </a:rPr>
              <a:t>HUELLA DE CARBONO DE ALCANCE 1+2</a:t>
            </a:r>
          </a:p>
          <a:p>
            <a:pPr>
              <a:defRPr sz="1050" b="0" i="0" u="none" strike="noStrike" baseline="0">
                <a:solidFill>
                  <a:sysClr val="windowText" lastClr="000000"/>
                </a:solidFill>
                <a:latin typeface="Arial Narrow"/>
                <a:ea typeface="Arial Narrow"/>
                <a:cs typeface="Arial Narrow"/>
              </a:defRPr>
            </a:pPr>
            <a:r>
              <a:rPr lang="es-ES" sz="1050" b="0" i="0" u="none" strike="noStrike" baseline="0">
                <a:solidFill>
                  <a:sysClr val="windowText" lastClr="000000"/>
                </a:solidFill>
                <a:latin typeface="Arial Narrow"/>
              </a:rPr>
              <a:t>(t CO</a:t>
            </a:r>
            <a:r>
              <a:rPr lang="es-ES" sz="1050" b="0" i="0" u="none" strike="noStrike" baseline="-25000">
                <a:solidFill>
                  <a:sysClr val="windowText" lastClr="000000"/>
                </a:solidFill>
                <a:latin typeface="Arial Narrow"/>
              </a:rPr>
              <a:t>2 </a:t>
            </a:r>
            <a:r>
              <a:rPr lang="es-ES" sz="1050" b="0" i="0" u="none" strike="noStrike" baseline="0">
                <a:solidFill>
                  <a:sysClr val="windowText" lastClr="000000"/>
                </a:solidFill>
                <a:latin typeface="Arial Narrow"/>
              </a:rPr>
              <a:t>e)</a:t>
            </a:r>
          </a:p>
        </c:rich>
      </c:tx>
      <c:layout>
        <c:manualLayout>
          <c:xMode val="edge"/>
          <c:yMode val="edge"/>
          <c:x val="0.33147484224046464"/>
          <c:y val="4.519774011299435E-2"/>
        </c:manualLayout>
      </c:layout>
      <c:overlay val="0"/>
      <c:spPr>
        <a:noFill/>
        <a:ln w="25400">
          <a:noFill/>
        </a:ln>
      </c:spPr>
    </c:title>
    <c:autoTitleDeleted val="0"/>
    <c:plotArea>
      <c:layout>
        <c:manualLayout>
          <c:layoutTarget val="inner"/>
          <c:xMode val="edge"/>
          <c:yMode val="edge"/>
          <c:x val="0.10082784096432391"/>
          <c:y val="0.39855829466457959"/>
          <c:w val="0.85424108097598916"/>
          <c:h val="0.38076256980331863"/>
        </c:manualLayout>
      </c:layout>
      <c:barChart>
        <c:barDir val="col"/>
        <c:grouping val="clustered"/>
        <c:varyColors val="0"/>
        <c:ser>
          <c:idx val="0"/>
          <c:order val="0"/>
          <c:spPr>
            <a:solidFill>
              <a:schemeClr val="accent2">
                <a:lumMod val="60000"/>
                <a:lumOff val="40000"/>
              </a:schemeClr>
            </a:solidFill>
          </c:spPr>
          <c:invertIfNegative val="0"/>
          <c:dPt>
            <c:idx val="0"/>
            <c:invertIfNegative val="0"/>
            <c:bubble3D val="0"/>
            <c:extLst>
              <c:ext xmlns:c16="http://schemas.microsoft.com/office/drawing/2014/chart" uri="{C3380CC4-5D6E-409C-BE32-E72D297353CC}">
                <c16:uniqueId val="{00000001-AF2A-4C97-A595-6F1A5F4AB9E1}"/>
              </c:ext>
            </c:extLst>
          </c:dPt>
          <c:dPt>
            <c:idx val="1"/>
            <c:invertIfNegative val="0"/>
            <c:bubble3D val="0"/>
            <c:spPr>
              <a:solidFill>
                <a:schemeClr val="accent4">
                  <a:lumMod val="60000"/>
                  <a:lumOff val="40000"/>
                </a:schemeClr>
              </a:solidFill>
            </c:spPr>
            <c:extLst>
              <c:ext xmlns:c16="http://schemas.microsoft.com/office/drawing/2014/chart" uri="{C3380CC4-5D6E-409C-BE32-E72D297353CC}">
                <c16:uniqueId val="{00000002-E762-40CC-8666-CED6DD08BF86}"/>
              </c:ext>
            </c:extLst>
          </c:dPt>
          <c:cat>
            <c:strRef>
              <c:f>Datos!$B$2321:$B$2322</c:f>
              <c:strCache>
                <c:ptCount val="2"/>
                <c:pt idx="0">
                  <c:v>Emisiones dir. (alcance 1)</c:v>
                </c:pt>
                <c:pt idx="1">
                  <c:v>Emisiones ind. electricidad (alcance 2)</c:v>
                </c:pt>
              </c:strCache>
            </c:strRef>
          </c:cat>
          <c:val>
            <c:numRef>
              <c:f>Datos!$D$2321:$D$2322</c:f>
              <c:numCache>
                <c:formatCode>#,##0.00</c:formatCode>
                <c:ptCount val="2"/>
                <c:pt idx="0">
                  <c:v>0</c:v>
                </c:pt>
                <c:pt idx="1">
                  <c:v>0</c:v>
                </c:pt>
              </c:numCache>
            </c:numRef>
          </c:val>
          <c:extLst>
            <c:ext xmlns:c16="http://schemas.microsoft.com/office/drawing/2014/chart" uri="{C3380CC4-5D6E-409C-BE32-E72D297353CC}">
              <c16:uniqueId val="{00000002-AF2A-4C97-A595-6F1A5F4AB9E1}"/>
            </c:ext>
          </c:extLst>
        </c:ser>
        <c:dLbls>
          <c:showLegendKey val="0"/>
          <c:showVal val="0"/>
          <c:showCatName val="0"/>
          <c:showSerName val="0"/>
          <c:showPercent val="0"/>
          <c:showBubbleSize val="0"/>
        </c:dLbls>
        <c:gapWidth val="150"/>
        <c:axId val="344222344"/>
        <c:axId val="344221952"/>
      </c:barChart>
      <c:catAx>
        <c:axId val="344222344"/>
        <c:scaling>
          <c:orientation val="minMax"/>
        </c:scaling>
        <c:delete val="0"/>
        <c:axPos val="b"/>
        <c:numFmt formatCode="General" sourceLinked="1"/>
        <c:majorTickMark val="none"/>
        <c:minorTickMark val="none"/>
        <c:tickLblPos val="nextTo"/>
        <c:txPr>
          <a:bodyPr rot="0" vert="horz"/>
          <a:lstStyle/>
          <a:p>
            <a:pPr>
              <a:defRPr sz="1050" b="0" i="0" u="none" strike="noStrike" baseline="0">
                <a:solidFill>
                  <a:sysClr val="windowText" lastClr="000000"/>
                </a:solidFill>
                <a:latin typeface="Arial Narrow"/>
                <a:ea typeface="Arial Narrow"/>
                <a:cs typeface="Arial Narrow"/>
              </a:defRPr>
            </a:pPr>
            <a:endParaRPr lang="es-ES"/>
          </a:p>
        </c:txPr>
        <c:crossAx val="344221952"/>
        <c:crosses val="autoZero"/>
        <c:auto val="1"/>
        <c:lblAlgn val="ctr"/>
        <c:lblOffset val="100"/>
        <c:noMultiLvlLbl val="0"/>
      </c:catAx>
      <c:valAx>
        <c:axId val="344221952"/>
        <c:scaling>
          <c:orientation val="minMax"/>
          <c:min val="0"/>
        </c:scaling>
        <c:delete val="0"/>
        <c:axPos val="l"/>
        <c:majorGridlines>
          <c:spPr>
            <a:ln>
              <a:solidFill>
                <a:schemeClr val="tx1">
                  <a:lumMod val="65000"/>
                  <a:lumOff val="35000"/>
                  <a:alpha val="30000"/>
                </a:schemeClr>
              </a:solidFill>
            </a:ln>
          </c:spPr>
        </c:majorGridlines>
        <c:numFmt formatCode="#,##0.0" sourceLinked="0"/>
        <c:majorTickMark val="none"/>
        <c:minorTickMark val="none"/>
        <c:tickLblPos val="nextTo"/>
        <c:txPr>
          <a:bodyPr rot="0" vert="horz"/>
          <a:lstStyle/>
          <a:p>
            <a:pPr>
              <a:defRPr sz="800" b="0" i="0" u="none" strike="noStrike" baseline="0">
                <a:solidFill>
                  <a:sysClr val="windowText" lastClr="000000"/>
                </a:solidFill>
                <a:latin typeface="Arial Narrow"/>
                <a:ea typeface="Arial Narrow"/>
                <a:cs typeface="Arial Narrow"/>
              </a:defRPr>
            </a:pPr>
            <a:endParaRPr lang="es-ES"/>
          </a:p>
        </c:txPr>
        <c:crossAx val="344222344"/>
        <c:crosses val="autoZero"/>
        <c:crossBetween val="between"/>
      </c:valAx>
    </c:plotArea>
    <c:plotVisOnly val="1"/>
    <c:dispBlanksAs val="gap"/>
    <c:showDLblsOverMax val="0"/>
  </c:chart>
  <c:spPr>
    <a:solidFill>
      <a:schemeClr val="bg1"/>
    </a:solidFill>
  </c:spPr>
  <c:txPr>
    <a:bodyPr/>
    <a:lstStyle/>
    <a:p>
      <a:pPr>
        <a:defRPr sz="105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ysClr val="windowText" lastClr="000000"/>
                </a:solidFill>
                <a:latin typeface="Arial Narrow"/>
                <a:ea typeface="Arial Narrow"/>
                <a:cs typeface="Arial Narrow"/>
              </a:defRPr>
            </a:pPr>
            <a:r>
              <a:rPr lang="es-ES" sz="1100" b="0" i="0" u="none" strike="noStrike" baseline="0">
                <a:solidFill>
                  <a:sysClr val="windowText" lastClr="000000"/>
                </a:solidFill>
                <a:latin typeface="Arial Narrow"/>
              </a:rPr>
              <a:t>Comparación media del ratio de emisiones por </a:t>
            </a:r>
            <a:r>
              <a:rPr lang="es-ES" sz="1100" b="1" i="0" u="none" strike="noStrike" baseline="0">
                <a:solidFill>
                  <a:sysClr val="windowText" lastClr="000000"/>
                </a:solidFill>
                <a:latin typeface="Arial Narrow"/>
              </a:rPr>
              <a:t>superficie</a:t>
            </a:r>
            <a:r>
              <a:rPr lang="es-ES" sz="1100" b="0" i="0" u="none" strike="noStrike" baseline="0">
                <a:solidFill>
                  <a:sysClr val="windowText" lastClr="000000"/>
                </a:solidFill>
                <a:latin typeface="Arial Narrow"/>
              </a:rPr>
              <a:t> de dos trienios</a:t>
            </a:r>
          </a:p>
          <a:p>
            <a:pPr>
              <a:defRPr sz="1100" b="0" i="0" u="none" strike="noStrike" baseline="0">
                <a:solidFill>
                  <a:sysClr val="windowText" lastClr="000000"/>
                </a:solidFill>
                <a:latin typeface="Arial Narrow"/>
                <a:ea typeface="Arial Narrow"/>
                <a:cs typeface="Arial Narrow"/>
              </a:defRPr>
            </a:pPr>
            <a:r>
              <a:rPr lang="es-ES" sz="900" b="0" i="0" u="none" strike="noStrike" baseline="0">
                <a:solidFill>
                  <a:sysClr val="windowText" lastClr="000000"/>
                </a:solidFill>
                <a:latin typeface="Arial Narrow"/>
              </a:rPr>
              <a:t>a = año de cálculo</a:t>
            </a:r>
            <a:endParaRPr lang="es-ES" sz="1000" b="0" i="0" u="none" strike="noStrike" baseline="0">
              <a:solidFill>
                <a:sysClr val="windowText" lastClr="000000"/>
              </a:solidFill>
              <a:latin typeface="Arial Narrow"/>
            </a:endParaRPr>
          </a:p>
          <a:p>
            <a:pPr>
              <a:defRPr sz="1100" b="0" i="0" u="none" strike="noStrike" baseline="0">
                <a:solidFill>
                  <a:sysClr val="windowText" lastClr="000000"/>
                </a:solidFill>
                <a:latin typeface="Arial Narrow"/>
                <a:ea typeface="Arial Narrow"/>
                <a:cs typeface="Arial Narrow"/>
              </a:defRPr>
            </a:pPr>
            <a:r>
              <a:rPr lang="es-ES" sz="1000" b="0" i="0" u="none" strike="noStrike" baseline="0">
                <a:solidFill>
                  <a:sysClr val="windowText" lastClr="000000"/>
                </a:solidFill>
                <a:latin typeface="Arial Narrow"/>
              </a:rPr>
              <a:t>(t CO</a:t>
            </a:r>
            <a:r>
              <a:rPr lang="es-ES" sz="1000" b="0" i="0" u="none" strike="noStrike" baseline="-25000">
                <a:solidFill>
                  <a:sysClr val="windowText" lastClr="000000"/>
                </a:solidFill>
                <a:latin typeface="Arial Narrow"/>
              </a:rPr>
              <a:t>2</a:t>
            </a:r>
            <a:r>
              <a:rPr lang="es-ES" sz="1000" b="0" i="0" u="none" strike="noStrike" baseline="0">
                <a:solidFill>
                  <a:sysClr val="windowText" lastClr="000000"/>
                </a:solidFill>
                <a:latin typeface="Arial Narrow"/>
              </a:rPr>
              <a:t>e/ha)</a:t>
            </a:r>
          </a:p>
        </c:rich>
      </c:tx>
      <c:overlay val="0"/>
      <c:spPr>
        <a:noFill/>
        <a:ln w="25400">
          <a:noFill/>
        </a:ln>
      </c:spPr>
    </c:title>
    <c:autoTitleDeleted val="0"/>
    <c:plotArea>
      <c:layout>
        <c:manualLayout>
          <c:layoutTarget val="inner"/>
          <c:xMode val="edge"/>
          <c:yMode val="edge"/>
          <c:x val="0.11340296193545756"/>
          <c:y val="0.52943806722954811"/>
          <c:w val="0.84860049229597601"/>
          <c:h val="0.2920880371881226"/>
        </c:manualLayout>
      </c:layout>
      <c:lineChart>
        <c:grouping val="standard"/>
        <c:varyColors val="0"/>
        <c:ser>
          <c:idx val="1"/>
          <c:order val="0"/>
          <c:spPr>
            <a:ln w="22225">
              <a:solidFill>
                <a:srgbClr val="CC9900"/>
              </a:solidFill>
            </a:ln>
          </c:spPr>
          <c:marker>
            <c:spPr>
              <a:solidFill>
                <a:srgbClr val="CC9900"/>
              </a:solidFill>
              <a:ln>
                <a:noFill/>
              </a:ln>
            </c:spPr>
          </c:marker>
          <c:dPt>
            <c:idx val="1"/>
            <c:marker>
              <c:spPr>
                <a:solidFill>
                  <a:srgbClr val="CC9900"/>
                </a:solidFill>
                <a:ln>
                  <a:solidFill>
                    <a:srgbClr val="CC9900"/>
                  </a:solidFill>
                </a:ln>
              </c:spPr>
            </c:marker>
            <c:bubble3D val="0"/>
            <c:extLst>
              <c:ext xmlns:c16="http://schemas.microsoft.com/office/drawing/2014/chart" uri="{C3380CC4-5D6E-409C-BE32-E72D297353CC}">
                <c16:uniqueId val="{00000000-58C5-4605-A034-18E78930B977}"/>
              </c:ext>
            </c:extLst>
          </c:dPt>
          <c:cat>
            <c:strRef>
              <c:f>Datos!$C$2394:$C$2395</c:f>
              <c:strCache>
                <c:ptCount val="2"/>
                <c:pt idx="0">
                  <c:v>Promedio ratio trienio (a-3, a-2, a-1)</c:v>
                </c:pt>
                <c:pt idx="1">
                  <c:v>Promedio ratio trienio (a-2, a-1, a)</c:v>
                </c:pt>
              </c:strCache>
            </c:strRef>
          </c:cat>
          <c:val>
            <c:numRef>
              <c:f>Datos!$D$2394:$D$2395</c:f>
              <c:numCache>
                <c:formatCode>General</c:formatCode>
                <c:ptCount val="2"/>
                <c:pt idx="0" formatCode="0.0000">
                  <c:v>0</c:v>
                </c:pt>
                <c:pt idx="1">
                  <c:v>0</c:v>
                </c:pt>
              </c:numCache>
            </c:numRef>
          </c:val>
          <c:smooth val="0"/>
          <c:extLst>
            <c:ext xmlns:c16="http://schemas.microsoft.com/office/drawing/2014/chart" uri="{C3380CC4-5D6E-409C-BE32-E72D297353CC}">
              <c16:uniqueId val="{00000000-E4CA-4772-9018-1EC235067837}"/>
            </c:ext>
          </c:extLst>
        </c:ser>
        <c:dLbls>
          <c:showLegendKey val="0"/>
          <c:showVal val="0"/>
          <c:showCatName val="0"/>
          <c:showSerName val="0"/>
          <c:showPercent val="0"/>
          <c:showBubbleSize val="0"/>
        </c:dLbls>
        <c:marker val="1"/>
        <c:smooth val="0"/>
        <c:axId val="344220776"/>
        <c:axId val="344221168"/>
      </c:lineChart>
      <c:catAx>
        <c:axId val="344220776"/>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ysClr val="windowText" lastClr="000000"/>
                </a:solidFill>
                <a:latin typeface="Arial Narrow"/>
                <a:ea typeface="Arial Narrow"/>
                <a:cs typeface="Arial Narrow"/>
              </a:defRPr>
            </a:pPr>
            <a:endParaRPr lang="es-ES"/>
          </a:p>
        </c:txPr>
        <c:crossAx val="344221168"/>
        <c:crosses val="autoZero"/>
        <c:auto val="1"/>
        <c:lblAlgn val="ctr"/>
        <c:lblOffset val="100"/>
        <c:noMultiLvlLbl val="0"/>
      </c:catAx>
      <c:valAx>
        <c:axId val="344221168"/>
        <c:scaling>
          <c:orientation val="minMax"/>
          <c:min val="0"/>
        </c:scaling>
        <c:delete val="0"/>
        <c:axPos val="l"/>
        <c:majorGridlines>
          <c:spPr>
            <a:ln>
              <a:solidFill>
                <a:schemeClr val="tx1">
                  <a:lumMod val="65000"/>
                  <a:lumOff val="35000"/>
                  <a:alpha val="30000"/>
                </a:schemeClr>
              </a:solidFill>
            </a:ln>
          </c:spPr>
        </c:majorGridlines>
        <c:numFmt formatCode="#,##0.00" sourceLinked="0"/>
        <c:majorTickMark val="none"/>
        <c:minorTickMark val="none"/>
        <c:tickLblPos val="nextTo"/>
        <c:spPr>
          <a:ln>
            <a:solidFill>
              <a:schemeClr val="bg1">
                <a:lumMod val="50000"/>
              </a:schemeClr>
            </a:solidFill>
          </a:ln>
        </c:spPr>
        <c:txPr>
          <a:bodyPr rot="0" vert="horz"/>
          <a:lstStyle/>
          <a:p>
            <a:pPr>
              <a:defRPr sz="900" b="0" i="0" u="none" strike="noStrike" baseline="0">
                <a:solidFill>
                  <a:sysClr val="windowText" lastClr="000000"/>
                </a:solidFill>
                <a:latin typeface="Arial Narrow"/>
                <a:ea typeface="Arial Narrow"/>
                <a:cs typeface="Arial Narrow"/>
              </a:defRPr>
            </a:pPr>
            <a:endParaRPr lang="es-ES"/>
          </a:p>
        </c:txPr>
        <c:crossAx val="344220776"/>
        <c:crosses val="autoZero"/>
        <c:crossBetween val="between"/>
      </c:valAx>
    </c:plotArea>
    <c:plotVisOnly val="1"/>
    <c:dispBlanksAs val="zero"/>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Arial Narrow" panose="020B0606020202030204" pitchFamily="34" charset="0"/>
                <a:ea typeface="+mn-ea"/>
                <a:cs typeface="+mn-cs"/>
              </a:defRPr>
            </a:pPr>
            <a:r>
              <a:rPr lang="es-ES" sz="1050">
                <a:solidFill>
                  <a:sysClr val="windowText" lastClr="000000"/>
                </a:solidFill>
              </a:rPr>
              <a:t>EMISIONES DIRECTAS (ALCANCE 1)</a:t>
            </a:r>
          </a:p>
        </c:rich>
      </c:tx>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Arial Narrow" panose="020B0606020202030204" pitchFamily="34" charset="0"/>
              <a:ea typeface="+mn-ea"/>
              <a:cs typeface="+mn-cs"/>
            </a:defRPr>
          </a:pPr>
          <a:endParaRPr lang="es-ES"/>
        </a:p>
      </c:txPr>
    </c:title>
    <c:autoTitleDeleted val="0"/>
    <c:plotArea>
      <c:layout>
        <c:manualLayout>
          <c:layoutTarget val="inner"/>
          <c:xMode val="edge"/>
          <c:yMode val="edge"/>
          <c:x val="0.49878997650750573"/>
          <c:y val="0.28499312039220298"/>
          <c:w val="0.47967400057273951"/>
          <c:h val="0.62807054227240511"/>
        </c:manualLayout>
      </c:layout>
      <c:barChart>
        <c:barDir val="bar"/>
        <c:grouping val="clustered"/>
        <c:varyColors val="0"/>
        <c:ser>
          <c:idx val="0"/>
          <c:order val="0"/>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Datos!$D$2356:$D$2364</c:f>
              <c:strCache>
                <c:ptCount val="9"/>
                <c:pt idx="0">
                  <c:v>Fertilizantes, enmiendas, quema y ap. res. agríc.</c:v>
                </c:pt>
                <c:pt idx="1">
                  <c:v>Instalaciones fijas</c:v>
                </c:pt>
                <c:pt idx="2">
                  <c:v>Transporte por carretera</c:v>
                </c:pt>
                <c:pt idx="3">
                  <c:v>Funcionamiento de maquinaria</c:v>
                </c:pt>
                <c:pt idx="4">
                  <c:v>Transporte ferroviario</c:v>
                </c:pt>
                <c:pt idx="5">
                  <c:v>Transporte marítimo</c:v>
                </c:pt>
                <c:pt idx="6">
                  <c:v>Transporte aéreo</c:v>
                </c:pt>
                <c:pt idx="7">
                  <c:v>Fugitivas - climatización, refrigeración y otros</c:v>
                </c:pt>
                <c:pt idx="8">
                  <c:v>Proceso</c:v>
                </c:pt>
              </c:strCache>
            </c:strRef>
          </c:cat>
          <c:val>
            <c:numRef>
              <c:f>Datos!$K$2356:$K$2364</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28E4-4454-BFFF-2B4FB8750B1A}"/>
            </c:ext>
          </c:extLst>
        </c:ser>
        <c:dLbls>
          <c:showLegendKey val="0"/>
          <c:showVal val="0"/>
          <c:showCatName val="0"/>
          <c:showSerName val="0"/>
          <c:showPercent val="0"/>
          <c:showBubbleSize val="0"/>
        </c:dLbls>
        <c:gapWidth val="104"/>
        <c:axId val="1979451776"/>
        <c:axId val="1979455520"/>
      </c:barChart>
      <c:catAx>
        <c:axId val="1979451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es-ES"/>
          </a:p>
        </c:txPr>
        <c:crossAx val="1979455520"/>
        <c:crosses val="autoZero"/>
        <c:auto val="1"/>
        <c:lblAlgn val="ctr"/>
        <c:lblOffset val="100"/>
        <c:noMultiLvlLbl val="0"/>
      </c:catAx>
      <c:valAx>
        <c:axId val="1979455520"/>
        <c:scaling>
          <c:orientation val="minMax"/>
        </c:scaling>
        <c:delete val="1"/>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79451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latin typeface="Arial Narrow" panose="020B0606020202030204" pitchFamily="34" charset="0"/>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Narrow" panose="020B0606020202030204" pitchFamily="34" charset="0"/>
                <a:ea typeface="+mn-ea"/>
                <a:cs typeface="+mn-cs"/>
              </a:defRPr>
            </a:pPr>
            <a:r>
              <a:rPr lang="es-ES" sz="1050" b="0" i="0" baseline="0">
                <a:solidFill>
                  <a:sysClr val="windowText" lastClr="000000"/>
                </a:solidFill>
                <a:effectLst/>
              </a:rPr>
              <a:t>EMISIONES INDIRECTAS POR ELECTRICIDAD Y OTRAS (ALCANCE 2)</a:t>
            </a:r>
            <a:endParaRPr lang="es-ES" sz="900">
              <a:solidFill>
                <a:sysClr val="windowText" lastClr="000000"/>
              </a:solidFill>
              <a:effectLst/>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Narrow" panose="020B0606020202030204" pitchFamily="34" charset="0"/>
              <a:ea typeface="+mn-ea"/>
              <a:cs typeface="+mn-cs"/>
            </a:defRPr>
          </a:pPr>
          <a:endParaRPr lang="es-ES"/>
        </a:p>
      </c:txPr>
    </c:title>
    <c:autoTitleDeleted val="0"/>
    <c:plotArea>
      <c:layout>
        <c:manualLayout>
          <c:layoutTarget val="inner"/>
          <c:xMode val="edge"/>
          <c:yMode val="edge"/>
          <c:x val="0.39778140548663615"/>
          <c:y val="0.39795948939084286"/>
          <c:w val="0.52166321404233695"/>
          <c:h val="0.55111441625560409"/>
        </c:manualLayout>
      </c:layout>
      <c:barChart>
        <c:barDir val="bar"/>
        <c:grouping val="clustered"/>
        <c:varyColors val="0"/>
        <c:ser>
          <c:idx val="0"/>
          <c:order val="0"/>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Datos!$D$2368:$D$2370</c:f>
              <c:strCache>
                <c:ptCount val="3"/>
                <c:pt idx="0">
                  <c:v>Electricidad edificios</c:v>
                </c:pt>
                <c:pt idx="1">
                  <c:v>Electricidad vehículos</c:v>
                </c:pt>
                <c:pt idx="2">
                  <c:v>Calor, vapor, frío, aire comprimido</c:v>
                </c:pt>
              </c:strCache>
            </c:strRef>
          </c:cat>
          <c:val>
            <c:numRef>
              <c:f>Datos!$K$2368:$K$2370</c:f>
              <c:numCache>
                <c:formatCode>0.0%</c:formatCode>
                <c:ptCount val="3"/>
                <c:pt idx="0">
                  <c:v>0</c:v>
                </c:pt>
                <c:pt idx="1">
                  <c:v>0</c:v>
                </c:pt>
                <c:pt idx="2">
                  <c:v>0</c:v>
                </c:pt>
              </c:numCache>
            </c:numRef>
          </c:val>
          <c:extLst>
            <c:ext xmlns:c16="http://schemas.microsoft.com/office/drawing/2014/chart" uri="{C3380CC4-5D6E-409C-BE32-E72D297353CC}">
              <c16:uniqueId val="{00000000-7388-460C-9596-DDC5B94B14F9}"/>
            </c:ext>
          </c:extLst>
        </c:ser>
        <c:dLbls>
          <c:showLegendKey val="0"/>
          <c:showVal val="0"/>
          <c:showCatName val="0"/>
          <c:showSerName val="0"/>
          <c:showPercent val="0"/>
          <c:showBubbleSize val="0"/>
        </c:dLbls>
        <c:gapWidth val="104"/>
        <c:axId val="1979446784"/>
        <c:axId val="1979444288"/>
      </c:barChart>
      <c:catAx>
        <c:axId val="19794467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es-ES"/>
          </a:p>
        </c:txPr>
        <c:crossAx val="1979444288"/>
        <c:crosses val="autoZero"/>
        <c:auto val="1"/>
        <c:lblAlgn val="ctr"/>
        <c:lblOffset val="100"/>
        <c:noMultiLvlLbl val="0"/>
      </c:catAx>
      <c:valAx>
        <c:axId val="1979444288"/>
        <c:scaling>
          <c:orientation val="minMax"/>
          <c:max val="1"/>
        </c:scaling>
        <c:delete val="1"/>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79446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latin typeface="Arial Narrow" panose="020B0606020202030204" pitchFamily="34" charset="0"/>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ysClr val="windowText" lastClr="000000"/>
                </a:solidFill>
                <a:latin typeface="Arial Narrow"/>
                <a:ea typeface="Arial Narrow"/>
                <a:cs typeface="Arial Narrow"/>
              </a:defRPr>
            </a:pPr>
            <a:r>
              <a:rPr lang="es-ES" sz="1100" b="0" i="0" u="none" strike="noStrike" baseline="0">
                <a:solidFill>
                  <a:sysClr val="windowText" lastClr="000000"/>
                </a:solidFill>
                <a:latin typeface="Arial Narrow"/>
              </a:rPr>
              <a:t>Comparación media del ratio de emisiones por </a:t>
            </a:r>
            <a:r>
              <a:rPr lang="es-ES" sz="1100" b="1" i="0" u="none" strike="noStrike" baseline="0">
                <a:solidFill>
                  <a:sysClr val="windowText" lastClr="000000"/>
                </a:solidFill>
                <a:latin typeface="Arial Narrow"/>
              </a:rPr>
              <a:t>producción</a:t>
            </a:r>
            <a:r>
              <a:rPr lang="es-ES" sz="1100" b="0" i="0" u="none" strike="noStrike" baseline="0">
                <a:solidFill>
                  <a:sysClr val="windowText" lastClr="000000"/>
                </a:solidFill>
                <a:latin typeface="Arial Narrow"/>
              </a:rPr>
              <a:t> de dos trienios</a:t>
            </a:r>
          </a:p>
          <a:p>
            <a:pPr>
              <a:defRPr sz="1100" b="0" i="0" u="none" strike="noStrike" baseline="0">
                <a:solidFill>
                  <a:sysClr val="windowText" lastClr="000000"/>
                </a:solidFill>
                <a:latin typeface="Arial Narrow"/>
                <a:ea typeface="Arial Narrow"/>
                <a:cs typeface="Arial Narrow"/>
              </a:defRPr>
            </a:pPr>
            <a:r>
              <a:rPr lang="es-ES" sz="900" b="0" i="0" u="none" strike="noStrike" baseline="0">
                <a:solidFill>
                  <a:sysClr val="windowText" lastClr="000000"/>
                </a:solidFill>
                <a:latin typeface="Arial Narrow"/>
              </a:rPr>
              <a:t>a = año de cálculo</a:t>
            </a:r>
          </a:p>
          <a:p>
            <a:pPr>
              <a:defRPr sz="1100" b="0" i="0" u="none" strike="noStrike" baseline="0">
                <a:solidFill>
                  <a:sysClr val="windowText" lastClr="000000"/>
                </a:solidFill>
                <a:latin typeface="Arial Narrow"/>
                <a:ea typeface="Arial Narrow"/>
                <a:cs typeface="Arial Narrow"/>
              </a:defRPr>
            </a:pPr>
            <a:r>
              <a:rPr lang="es-ES" sz="1000" b="0" i="0" u="none" strike="noStrike" baseline="0">
                <a:solidFill>
                  <a:sysClr val="windowText" lastClr="000000"/>
                </a:solidFill>
                <a:latin typeface="Arial Narrow"/>
              </a:rPr>
              <a:t>(t CO</a:t>
            </a:r>
            <a:r>
              <a:rPr lang="es-ES" sz="1000" b="0" i="0" u="none" strike="noStrike" baseline="-25000">
                <a:solidFill>
                  <a:sysClr val="windowText" lastClr="000000"/>
                </a:solidFill>
                <a:latin typeface="Arial Narrow"/>
              </a:rPr>
              <a:t>2</a:t>
            </a:r>
            <a:r>
              <a:rPr lang="es-ES" sz="1000" b="0" i="0" u="none" strike="noStrike" baseline="0">
                <a:solidFill>
                  <a:sysClr val="windowText" lastClr="000000"/>
                </a:solidFill>
                <a:latin typeface="Arial Narrow"/>
              </a:rPr>
              <a:t>e/t)</a:t>
            </a:r>
          </a:p>
        </c:rich>
      </c:tx>
      <c:overlay val="0"/>
      <c:spPr>
        <a:noFill/>
        <a:ln w="25400">
          <a:noFill/>
        </a:ln>
      </c:spPr>
    </c:title>
    <c:autoTitleDeleted val="0"/>
    <c:plotArea>
      <c:layout>
        <c:manualLayout>
          <c:layoutTarget val="inner"/>
          <c:xMode val="edge"/>
          <c:yMode val="edge"/>
          <c:x val="0.11340296193545756"/>
          <c:y val="0.49730986769747831"/>
          <c:w val="0.84860049229597601"/>
          <c:h val="0.32421612384411591"/>
        </c:manualLayout>
      </c:layout>
      <c:lineChart>
        <c:grouping val="standard"/>
        <c:varyColors val="0"/>
        <c:ser>
          <c:idx val="1"/>
          <c:order val="0"/>
          <c:spPr>
            <a:ln w="22225">
              <a:solidFill>
                <a:srgbClr val="CC9900"/>
              </a:solidFill>
            </a:ln>
          </c:spPr>
          <c:marker>
            <c:spPr>
              <a:solidFill>
                <a:srgbClr val="CC9900"/>
              </a:solidFill>
              <a:ln>
                <a:noFill/>
              </a:ln>
            </c:spPr>
          </c:marker>
          <c:dPt>
            <c:idx val="1"/>
            <c:marker>
              <c:spPr>
                <a:solidFill>
                  <a:srgbClr val="CC9900"/>
                </a:solidFill>
                <a:ln>
                  <a:solidFill>
                    <a:srgbClr val="CC9900"/>
                  </a:solidFill>
                </a:ln>
              </c:spPr>
            </c:marker>
            <c:bubble3D val="0"/>
            <c:extLst>
              <c:ext xmlns:c16="http://schemas.microsoft.com/office/drawing/2014/chart" uri="{C3380CC4-5D6E-409C-BE32-E72D297353CC}">
                <c16:uniqueId val="{00000000-71EF-4275-ABF9-7790D74A10F2}"/>
              </c:ext>
            </c:extLst>
          </c:dPt>
          <c:cat>
            <c:strRef>
              <c:f>Datos!$C$2400:$C$2401</c:f>
              <c:strCache>
                <c:ptCount val="2"/>
                <c:pt idx="0">
                  <c:v>Promedio ratio trienio (a-3, a-2, a-1)</c:v>
                </c:pt>
                <c:pt idx="1">
                  <c:v>Promedio ratio trienio (a-2, a-1, a)</c:v>
                </c:pt>
              </c:strCache>
            </c:strRef>
          </c:cat>
          <c:val>
            <c:numRef>
              <c:f>Datos!$D$2400:$D$2401</c:f>
              <c:numCache>
                <c:formatCode>General</c:formatCode>
                <c:ptCount val="2"/>
                <c:pt idx="0" formatCode="0.0000">
                  <c:v>0</c:v>
                </c:pt>
                <c:pt idx="1">
                  <c:v>0</c:v>
                </c:pt>
              </c:numCache>
            </c:numRef>
          </c:val>
          <c:smooth val="0"/>
          <c:extLst>
            <c:ext xmlns:c16="http://schemas.microsoft.com/office/drawing/2014/chart" uri="{C3380CC4-5D6E-409C-BE32-E72D297353CC}">
              <c16:uniqueId val="{00000001-71EF-4275-ABF9-7790D74A10F2}"/>
            </c:ext>
          </c:extLst>
        </c:ser>
        <c:dLbls>
          <c:showLegendKey val="0"/>
          <c:showVal val="0"/>
          <c:showCatName val="0"/>
          <c:showSerName val="0"/>
          <c:showPercent val="0"/>
          <c:showBubbleSize val="0"/>
        </c:dLbls>
        <c:marker val="1"/>
        <c:smooth val="0"/>
        <c:axId val="344220776"/>
        <c:axId val="344221168"/>
      </c:lineChart>
      <c:catAx>
        <c:axId val="344220776"/>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ysClr val="windowText" lastClr="000000"/>
                </a:solidFill>
                <a:latin typeface="Arial Narrow"/>
                <a:ea typeface="Arial Narrow"/>
                <a:cs typeface="Arial Narrow"/>
              </a:defRPr>
            </a:pPr>
            <a:endParaRPr lang="es-ES"/>
          </a:p>
        </c:txPr>
        <c:crossAx val="344221168"/>
        <c:crosses val="autoZero"/>
        <c:auto val="1"/>
        <c:lblAlgn val="ctr"/>
        <c:lblOffset val="100"/>
        <c:noMultiLvlLbl val="0"/>
      </c:catAx>
      <c:valAx>
        <c:axId val="344221168"/>
        <c:scaling>
          <c:orientation val="minMax"/>
          <c:min val="0"/>
        </c:scaling>
        <c:delete val="0"/>
        <c:axPos val="l"/>
        <c:majorGridlines>
          <c:spPr>
            <a:ln>
              <a:solidFill>
                <a:schemeClr val="tx1">
                  <a:lumMod val="65000"/>
                  <a:lumOff val="35000"/>
                  <a:alpha val="30000"/>
                </a:schemeClr>
              </a:solidFill>
            </a:ln>
          </c:spPr>
        </c:majorGridlines>
        <c:numFmt formatCode="#,##0.00" sourceLinked="0"/>
        <c:majorTickMark val="none"/>
        <c:minorTickMark val="none"/>
        <c:tickLblPos val="nextTo"/>
        <c:spPr>
          <a:ln>
            <a:solidFill>
              <a:schemeClr val="bg1">
                <a:lumMod val="50000"/>
              </a:schemeClr>
            </a:solidFill>
          </a:ln>
        </c:spPr>
        <c:txPr>
          <a:bodyPr rot="0" vert="horz"/>
          <a:lstStyle/>
          <a:p>
            <a:pPr>
              <a:defRPr sz="900" b="0" i="0" u="none" strike="noStrike" baseline="0">
                <a:solidFill>
                  <a:sysClr val="windowText" lastClr="000000"/>
                </a:solidFill>
                <a:latin typeface="Arial Narrow"/>
                <a:ea typeface="Arial Narrow"/>
                <a:cs typeface="Arial Narrow"/>
              </a:defRPr>
            </a:pPr>
            <a:endParaRPr lang="es-ES"/>
          </a:p>
        </c:txPr>
        <c:crossAx val="344220776"/>
        <c:crosses val="autoZero"/>
        <c:crossBetween val="between"/>
      </c:valAx>
    </c:plotArea>
    <c:plotVisOnly val="1"/>
    <c:dispBlanksAs val="zero"/>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ysClr val="windowText" lastClr="000000"/>
                </a:solidFill>
                <a:latin typeface="Arial Narrow"/>
                <a:ea typeface="Arial Narrow"/>
                <a:cs typeface="Arial Narrow"/>
              </a:defRPr>
            </a:pPr>
            <a:r>
              <a:rPr lang="es-ES" sz="1200" b="0" i="0" u="none" strike="noStrike" baseline="0">
                <a:solidFill>
                  <a:sysClr val="windowText" lastClr="000000"/>
                </a:solidFill>
                <a:latin typeface="Arial Narrow"/>
              </a:rPr>
              <a:t>Emisiones de fertilizantes, quema y aportes de residuos agrícolas</a:t>
            </a:r>
          </a:p>
          <a:p>
            <a:pPr>
              <a:defRPr sz="1200" b="0" i="0" u="none" strike="noStrike" baseline="0">
                <a:solidFill>
                  <a:sysClr val="windowText" lastClr="000000"/>
                </a:solidFill>
                <a:latin typeface="Arial Narrow"/>
                <a:ea typeface="Arial Narrow"/>
                <a:cs typeface="Arial Narrow"/>
              </a:defRPr>
            </a:pPr>
            <a:r>
              <a:rPr lang="es-ES" sz="1200" b="0" i="0" u="none" strike="noStrike" baseline="0">
                <a:solidFill>
                  <a:sysClr val="windowText" lastClr="000000"/>
                </a:solidFill>
                <a:latin typeface="Arial Narrow"/>
              </a:rPr>
              <a:t>(kg CO</a:t>
            </a:r>
            <a:r>
              <a:rPr lang="es-ES" sz="1200" b="0" i="0" u="none" strike="noStrike" baseline="-25000">
                <a:solidFill>
                  <a:sysClr val="windowText" lastClr="000000"/>
                </a:solidFill>
                <a:latin typeface="Arial Narrow"/>
              </a:rPr>
              <a:t>2 </a:t>
            </a:r>
            <a:r>
              <a:rPr lang="es-ES" sz="1200" b="0" i="0" u="none" strike="noStrike" baseline="0">
                <a:solidFill>
                  <a:sysClr val="windowText" lastClr="000000"/>
                </a:solidFill>
                <a:latin typeface="Arial Narrow"/>
              </a:rPr>
              <a:t>eq)</a:t>
            </a:r>
          </a:p>
          <a:p>
            <a:pPr>
              <a:defRPr sz="1200" b="0" i="0" u="none" strike="noStrike" baseline="0">
                <a:solidFill>
                  <a:sysClr val="windowText" lastClr="000000"/>
                </a:solidFill>
                <a:latin typeface="Arial Narrow"/>
                <a:ea typeface="Arial Narrow"/>
                <a:cs typeface="Arial Narrow"/>
              </a:defRPr>
            </a:pPr>
            <a:r>
              <a:rPr lang="es-ES" sz="1200" b="0" i="0" u="none" strike="noStrike" baseline="0">
                <a:solidFill>
                  <a:sysClr val="windowText" lastClr="000000"/>
                </a:solidFill>
                <a:latin typeface="Arial Narrow"/>
              </a:rPr>
              <a:t> </a:t>
            </a:r>
          </a:p>
        </c:rich>
      </c:tx>
      <c:layout>
        <c:manualLayout>
          <c:xMode val="edge"/>
          <c:yMode val="edge"/>
          <c:x val="0.2006980851809585"/>
          <c:y val="2.9304029304029304E-2"/>
        </c:manualLayout>
      </c:layout>
      <c:overlay val="0"/>
      <c:spPr>
        <a:noFill/>
        <a:ln w="25400">
          <a:noFill/>
        </a:ln>
      </c:spPr>
    </c:title>
    <c:autoTitleDeleted val="0"/>
    <c:plotArea>
      <c:layout>
        <c:manualLayout>
          <c:layoutTarget val="inner"/>
          <c:xMode val="edge"/>
          <c:yMode val="edge"/>
          <c:x val="5.4152590786852271E-2"/>
          <c:y val="0.29717938555256324"/>
          <c:w val="0.57941370258750979"/>
          <c:h val="0.58958445344330868"/>
        </c:manualLayout>
      </c:layout>
      <c:barChart>
        <c:barDir val="col"/>
        <c:grouping val="clustered"/>
        <c:varyColors val="0"/>
        <c:ser>
          <c:idx val="0"/>
          <c:order val="0"/>
          <c:tx>
            <c:strRef>
              <c:f>Datos!$C$2326</c:f>
              <c:strCache>
                <c:ptCount val="1"/>
                <c:pt idx="0">
                  <c:v>Fertilizantes sintéticos nitrogenados</c:v>
                </c:pt>
              </c:strCache>
            </c:strRef>
          </c:tx>
          <c:spPr>
            <a:solidFill>
              <a:srgbClr val="FF9966"/>
            </a:solidFill>
          </c:spPr>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Datos!$H$2326</c:f>
              <c:numCache>
                <c:formatCode>#,##0.00</c:formatCode>
                <c:ptCount val="1"/>
                <c:pt idx="0">
                  <c:v>0</c:v>
                </c:pt>
              </c:numCache>
            </c:numRef>
          </c:val>
          <c:extLst>
            <c:ext xmlns:c16="http://schemas.microsoft.com/office/drawing/2014/chart" uri="{C3380CC4-5D6E-409C-BE32-E72D297353CC}">
              <c16:uniqueId val="{00000000-A354-44B7-BACD-1F13B63474F9}"/>
            </c:ext>
          </c:extLst>
        </c:ser>
        <c:ser>
          <c:idx val="1"/>
          <c:order val="1"/>
          <c:tx>
            <c:strRef>
              <c:f>Datos!$C$2327</c:f>
              <c:strCache>
                <c:ptCount val="1"/>
                <c:pt idx="0">
                  <c:v>Estiércoles y purines aplicados al campo</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Datos!$H$2327</c:f>
              <c:numCache>
                <c:formatCode>#,##0.00</c:formatCode>
                <c:ptCount val="1"/>
                <c:pt idx="0">
                  <c:v>0</c:v>
                </c:pt>
              </c:numCache>
            </c:numRef>
          </c:val>
          <c:extLst>
            <c:ext xmlns:c16="http://schemas.microsoft.com/office/drawing/2014/chart" uri="{C3380CC4-5D6E-409C-BE32-E72D297353CC}">
              <c16:uniqueId val="{00000001-A354-44B7-BACD-1F13B63474F9}"/>
            </c:ext>
          </c:extLst>
        </c:ser>
        <c:ser>
          <c:idx val="2"/>
          <c:order val="2"/>
          <c:tx>
            <c:strRef>
              <c:f>Datos!$C$2328</c:f>
              <c:strCache>
                <c:ptCount val="1"/>
                <c:pt idx="0">
                  <c:v>Otros fertilizantes orgánicos (lodos, compost, otros)</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Datos!$H$2328</c:f>
              <c:numCache>
                <c:formatCode>#,##0.00</c:formatCode>
                <c:ptCount val="1"/>
                <c:pt idx="0">
                  <c:v>0</c:v>
                </c:pt>
              </c:numCache>
            </c:numRef>
          </c:val>
          <c:extLst>
            <c:ext xmlns:c16="http://schemas.microsoft.com/office/drawing/2014/chart" uri="{C3380CC4-5D6E-409C-BE32-E72D297353CC}">
              <c16:uniqueId val="{00000002-A354-44B7-BACD-1F13B63474F9}"/>
            </c:ext>
          </c:extLst>
        </c:ser>
        <c:ser>
          <c:idx val="3"/>
          <c:order val="3"/>
          <c:tx>
            <c:strRef>
              <c:f>Datos!$C$2329</c:f>
              <c:strCache>
                <c:ptCount val="1"/>
                <c:pt idx="0">
                  <c:v>Residuos de cultivos</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Datos!$H$2329</c:f>
              <c:numCache>
                <c:formatCode>#,##0.00</c:formatCode>
                <c:ptCount val="1"/>
                <c:pt idx="0">
                  <c:v>0</c:v>
                </c:pt>
              </c:numCache>
            </c:numRef>
          </c:val>
          <c:extLst>
            <c:ext xmlns:c16="http://schemas.microsoft.com/office/drawing/2014/chart" uri="{C3380CC4-5D6E-409C-BE32-E72D297353CC}">
              <c16:uniqueId val="{00000003-A354-44B7-BACD-1F13B63474F9}"/>
            </c:ext>
          </c:extLst>
        </c:ser>
        <c:ser>
          <c:idx val="4"/>
          <c:order val="4"/>
          <c:tx>
            <c:strRef>
              <c:f>Datos!$C$2330</c:f>
              <c:strCache>
                <c:ptCount val="1"/>
                <c:pt idx="0">
                  <c:v>Emisiones indirectas N2O</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Datos!$H$2330</c:f>
              <c:numCache>
                <c:formatCode>#,##0.00</c:formatCode>
                <c:ptCount val="1"/>
                <c:pt idx="0">
                  <c:v>0</c:v>
                </c:pt>
              </c:numCache>
            </c:numRef>
          </c:val>
          <c:extLst>
            <c:ext xmlns:c16="http://schemas.microsoft.com/office/drawing/2014/chart" uri="{C3380CC4-5D6E-409C-BE32-E72D297353CC}">
              <c16:uniqueId val="{00000004-A354-44B7-BACD-1F13B63474F9}"/>
            </c:ext>
          </c:extLst>
        </c:ser>
        <c:ser>
          <c:idx val="5"/>
          <c:order val="5"/>
          <c:tx>
            <c:strRef>
              <c:f>Datos!$C$2331</c:f>
              <c:strCache>
                <c:ptCount val="1"/>
                <c:pt idx="0">
                  <c:v>Consumo de urea</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Datos!$H$2331</c:f>
              <c:numCache>
                <c:formatCode>#,##0.00</c:formatCode>
                <c:ptCount val="1"/>
                <c:pt idx="0">
                  <c:v>0</c:v>
                </c:pt>
              </c:numCache>
            </c:numRef>
          </c:val>
          <c:extLst>
            <c:ext xmlns:c16="http://schemas.microsoft.com/office/drawing/2014/chart" uri="{C3380CC4-5D6E-409C-BE32-E72D297353CC}">
              <c16:uniqueId val="{00000005-A354-44B7-BACD-1F13B63474F9}"/>
            </c:ext>
          </c:extLst>
        </c:ser>
        <c:ser>
          <c:idx val="6"/>
          <c:order val="6"/>
          <c:tx>
            <c:strRef>
              <c:f>Datos!$C$2332</c:f>
              <c:strCache>
                <c:ptCount val="1"/>
                <c:pt idx="0">
                  <c:v>Cultivo de arroz</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Datos!$H$2332</c:f>
              <c:numCache>
                <c:formatCode>#,##0.00</c:formatCode>
                <c:ptCount val="1"/>
                <c:pt idx="0">
                  <c:v>0</c:v>
                </c:pt>
              </c:numCache>
            </c:numRef>
          </c:val>
          <c:extLst>
            <c:ext xmlns:c16="http://schemas.microsoft.com/office/drawing/2014/chart" uri="{C3380CC4-5D6E-409C-BE32-E72D297353CC}">
              <c16:uniqueId val="{00000006-A354-44B7-BACD-1F13B63474F9}"/>
            </c:ext>
          </c:extLst>
        </c:ser>
        <c:ser>
          <c:idx val="7"/>
          <c:order val="7"/>
          <c:tx>
            <c:strRef>
              <c:f>Datos!$C$2333</c:f>
              <c:strCache>
                <c:ptCount val="1"/>
                <c:pt idx="0">
                  <c:v>Aplicación de enmiendas calizas</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Datos!$H$2333</c:f>
              <c:numCache>
                <c:formatCode>#,##0.00</c:formatCode>
                <c:ptCount val="1"/>
                <c:pt idx="0">
                  <c:v>0</c:v>
                </c:pt>
              </c:numCache>
            </c:numRef>
          </c:val>
          <c:extLst>
            <c:ext xmlns:c16="http://schemas.microsoft.com/office/drawing/2014/chart" uri="{C3380CC4-5D6E-409C-BE32-E72D297353CC}">
              <c16:uniqueId val="{00000007-A354-44B7-BACD-1F13B63474F9}"/>
            </c:ext>
          </c:extLst>
        </c:ser>
        <c:ser>
          <c:idx val="8"/>
          <c:order val="8"/>
          <c:tx>
            <c:strRef>
              <c:f>Datos!$C$2334</c:f>
              <c:strCache>
                <c:ptCount val="1"/>
                <c:pt idx="0">
                  <c:v>Aplicación de otros fertilizantes con carbono</c:v>
                </c:pt>
              </c:strCache>
            </c:strRef>
          </c:tx>
          <c:invertIfNegative val="0"/>
          <c:dLbls>
            <c:numFmt formatCode="#,##0.00" sourceLinked="0"/>
            <c:spPr>
              <a:noFill/>
              <a:ln>
                <a:noFill/>
              </a:ln>
              <a:effectLst/>
            </c:spPr>
            <c:txPr>
              <a:bodyPr/>
              <a:lstStyle/>
              <a:p>
                <a:pPr>
                  <a:defRPr sz="900" b="0" i="0" u="none" strike="noStrike" baseline="0">
                    <a:solidFill>
                      <a:schemeClr val="tx1">
                        <a:lumMod val="50000"/>
                        <a:lumOff val="50000"/>
                      </a:schemeClr>
                    </a:solidFill>
                    <a:latin typeface="Arial Narrow"/>
                    <a:ea typeface="Arial Narrow"/>
                    <a:cs typeface="Arial Narrow"/>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Datos!$H$2334</c:f>
              <c:numCache>
                <c:formatCode>#,##0.00</c:formatCode>
                <c:ptCount val="1"/>
                <c:pt idx="0">
                  <c:v>0</c:v>
                </c:pt>
              </c:numCache>
            </c:numRef>
          </c:val>
          <c:extLst>
            <c:ext xmlns:c16="http://schemas.microsoft.com/office/drawing/2014/chart" uri="{C3380CC4-5D6E-409C-BE32-E72D297353CC}">
              <c16:uniqueId val="{00000008-A354-44B7-BACD-1F13B63474F9}"/>
            </c:ext>
          </c:extLst>
        </c:ser>
        <c:ser>
          <c:idx val="9"/>
          <c:order val="9"/>
          <c:tx>
            <c:strRef>
              <c:f>Datos!$C$2335</c:f>
              <c:strCache>
                <c:ptCount val="1"/>
                <c:pt idx="0">
                  <c:v>Quema de residuos en campo abierto</c:v>
                </c:pt>
              </c:strCache>
            </c:strRef>
          </c:tx>
          <c:invertIfNegative val="0"/>
          <c:dLbls>
            <c:spPr>
              <a:noFill/>
              <a:ln>
                <a:noFill/>
              </a:ln>
              <a:effectLst/>
            </c:spPr>
            <c:txPr>
              <a:bodyPr wrap="square" lIns="38100" tIns="19050" rIns="38100" bIns="19050" anchor="ctr">
                <a:spAutoFit/>
              </a:bodyPr>
              <a:lstStyle/>
              <a:p>
                <a:pPr>
                  <a:defRPr sz="900">
                    <a:solidFill>
                      <a:schemeClr val="tx1">
                        <a:lumMod val="50000"/>
                        <a:lumOff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val>
            <c:numRef>
              <c:f>Datos!$H$2335</c:f>
              <c:numCache>
                <c:formatCode>#,##0.00</c:formatCode>
                <c:ptCount val="1"/>
                <c:pt idx="0">
                  <c:v>0</c:v>
                </c:pt>
              </c:numCache>
            </c:numRef>
          </c:val>
          <c:extLst>
            <c:ext xmlns:c16="http://schemas.microsoft.com/office/drawing/2014/chart" uri="{C3380CC4-5D6E-409C-BE32-E72D297353CC}">
              <c16:uniqueId val="{00000009-A354-44B7-BACD-1F13B63474F9}"/>
            </c:ext>
          </c:extLst>
        </c:ser>
        <c:dLbls>
          <c:showLegendKey val="0"/>
          <c:showVal val="0"/>
          <c:showCatName val="0"/>
          <c:showSerName val="0"/>
          <c:showPercent val="0"/>
          <c:showBubbleSize val="0"/>
        </c:dLbls>
        <c:gapWidth val="100"/>
        <c:axId val="280958464"/>
        <c:axId val="332474624"/>
      </c:barChart>
      <c:catAx>
        <c:axId val="28095846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FFFFFF"/>
                </a:solidFill>
                <a:latin typeface="Arial Narrow"/>
                <a:ea typeface="Arial Narrow"/>
                <a:cs typeface="Arial Narrow"/>
              </a:defRPr>
            </a:pPr>
            <a:endParaRPr lang="es-ES"/>
          </a:p>
        </c:txPr>
        <c:crossAx val="332474624"/>
        <c:crosses val="autoZero"/>
        <c:auto val="1"/>
        <c:lblAlgn val="ctr"/>
        <c:lblOffset val="100"/>
        <c:noMultiLvlLbl val="0"/>
      </c:catAx>
      <c:valAx>
        <c:axId val="332474624"/>
        <c:scaling>
          <c:orientation val="minMax"/>
          <c:min val="0"/>
        </c:scaling>
        <c:delete val="0"/>
        <c:axPos val="l"/>
        <c:majorGridlines/>
        <c:numFmt formatCode="#,##0.0" sourceLinked="0"/>
        <c:majorTickMark val="out"/>
        <c:minorTickMark val="none"/>
        <c:tickLblPos val="nextTo"/>
        <c:txPr>
          <a:bodyPr rot="0" vert="horz"/>
          <a:lstStyle/>
          <a:p>
            <a:pPr>
              <a:defRPr sz="900" b="0" i="0" u="none" strike="noStrike" baseline="0">
                <a:solidFill>
                  <a:sysClr val="windowText" lastClr="000000"/>
                </a:solidFill>
                <a:latin typeface="Arial Narrow"/>
                <a:ea typeface="Arial Narrow"/>
                <a:cs typeface="Arial Narrow"/>
              </a:defRPr>
            </a:pPr>
            <a:endParaRPr lang="es-ES"/>
          </a:p>
        </c:txPr>
        <c:crossAx val="280958464"/>
        <c:crosses val="autoZero"/>
        <c:crossBetween val="between"/>
      </c:valAx>
    </c:plotArea>
    <c:legend>
      <c:legendPos val="r"/>
      <c:layout>
        <c:manualLayout>
          <c:xMode val="edge"/>
          <c:yMode val="edge"/>
          <c:x val="0.65729003522580554"/>
          <c:y val="0"/>
          <c:w val="0.34270996477419446"/>
          <c:h val="0.98905021487698652"/>
        </c:manualLayout>
      </c:layout>
      <c:overlay val="0"/>
      <c:txPr>
        <a:bodyPr/>
        <a:lstStyle/>
        <a:p>
          <a:pPr>
            <a:defRPr sz="1000" b="0" i="0" u="none" strike="noStrike" baseline="0">
              <a:solidFill>
                <a:sysClr val="windowText" lastClr="000000"/>
              </a:solidFill>
              <a:latin typeface="Arial Narrow"/>
              <a:ea typeface="Arial Narrow"/>
              <a:cs typeface="Arial Narrow"/>
            </a:defRPr>
          </a:pPr>
          <a:endParaRPr lang="es-ES"/>
        </a:p>
      </c:txPr>
    </c:legend>
    <c:plotVisOnly val="1"/>
    <c:dispBlanksAs val="gap"/>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000000000000233" l="0.70000000000000062" r="0.70000000000000062" t="0.75000000000000233"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ysClr val="windowText" lastClr="000000"/>
                </a:solidFill>
                <a:latin typeface="Arial Narrow"/>
                <a:ea typeface="Arial Narrow"/>
                <a:cs typeface="Arial Narrow"/>
              </a:defRPr>
            </a:pPr>
            <a:r>
              <a:rPr lang="es-ES" sz="1100" b="0" i="0" u="none" strike="noStrike" baseline="0">
                <a:solidFill>
                  <a:sysClr val="windowText" lastClr="000000"/>
                </a:solidFill>
                <a:latin typeface="Arial Narrow"/>
              </a:rPr>
              <a:t>Evolución de emisiones absolutas </a:t>
            </a:r>
          </a:p>
          <a:p>
            <a:pPr>
              <a:defRPr sz="1100" b="0" i="0" u="none" strike="noStrike" baseline="0">
                <a:solidFill>
                  <a:sysClr val="windowText" lastClr="000000"/>
                </a:solidFill>
                <a:latin typeface="Arial Narrow"/>
                <a:ea typeface="Arial Narrow"/>
                <a:cs typeface="Arial Narrow"/>
              </a:defRPr>
            </a:pPr>
            <a:r>
              <a:rPr lang="es-ES" sz="1100" b="0" i="0" u="none" strike="noStrike" baseline="0">
                <a:solidFill>
                  <a:sysClr val="windowText" lastClr="000000"/>
                </a:solidFill>
                <a:latin typeface="Arial Narrow"/>
              </a:rPr>
              <a:t>t CO</a:t>
            </a:r>
            <a:r>
              <a:rPr lang="es-ES" sz="1100" b="0" i="0" u="none" strike="noStrike" baseline="-25000">
                <a:solidFill>
                  <a:sysClr val="windowText" lastClr="000000"/>
                </a:solidFill>
                <a:latin typeface="Arial Narrow"/>
              </a:rPr>
              <a:t>2</a:t>
            </a:r>
            <a:r>
              <a:rPr lang="es-ES" sz="1100" b="0" i="0" u="none" strike="noStrike" baseline="0">
                <a:solidFill>
                  <a:sysClr val="windowText" lastClr="000000"/>
                </a:solidFill>
                <a:latin typeface="Arial Narrow"/>
              </a:rPr>
              <a:t>e</a:t>
            </a:r>
          </a:p>
        </c:rich>
      </c:tx>
      <c:layout>
        <c:manualLayout>
          <c:xMode val="edge"/>
          <c:yMode val="edge"/>
          <c:x val="0.36101523739298913"/>
          <c:y val="4.6783625730994149E-2"/>
        </c:manualLayout>
      </c:layout>
      <c:overlay val="0"/>
      <c:spPr>
        <a:noFill/>
        <a:ln w="25400">
          <a:noFill/>
        </a:ln>
      </c:spPr>
    </c:title>
    <c:autoTitleDeleted val="0"/>
    <c:plotArea>
      <c:layout/>
      <c:barChart>
        <c:barDir val="col"/>
        <c:grouping val="clustered"/>
        <c:varyColors val="0"/>
        <c:ser>
          <c:idx val="1"/>
          <c:order val="0"/>
          <c:spPr>
            <a:solidFill>
              <a:srgbClr val="CC9900"/>
            </a:solidFill>
          </c:spPr>
          <c:invertIfNegative val="0"/>
          <c:cat>
            <c:multiLvlStrRef>
              <c:f>Datos!$D$2383:$G$2383</c:f>
            </c:multiLvlStrRef>
          </c:cat>
          <c:val>
            <c:numRef>
              <c:f>Datos!$D$2384:$G$2384</c:f>
              <c:numCache>
                <c:formatCode>#,##0.00</c:formatCode>
                <c:ptCount val="4"/>
                <c:pt idx="0">
                  <c:v>0</c:v>
                </c:pt>
                <c:pt idx="1">
                  <c:v>0</c:v>
                </c:pt>
                <c:pt idx="2">
                  <c:v>0</c:v>
                </c:pt>
                <c:pt idx="3">
                  <c:v>0</c:v>
                </c:pt>
              </c:numCache>
            </c:numRef>
          </c:val>
          <c:extLst>
            <c:ext xmlns:c16="http://schemas.microsoft.com/office/drawing/2014/chart" uri="{C3380CC4-5D6E-409C-BE32-E72D297353CC}">
              <c16:uniqueId val="{00000000-93EB-4143-B8AA-5369AD45FEA2}"/>
            </c:ext>
          </c:extLst>
        </c:ser>
        <c:dLbls>
          <c:showLegendKey val="0"/>
          <c:showVal val="0"/>
          <c:showCatName val="0"/>
          <c:showSerName val="0"/>
          <c:showPercent val="0"/>
          <c:showBubbleSize val="0"/>
        </c:dLbls>
        <c:gapWidth val="150"/>
        <c:axId val="344219600"/>
        <c:axId val="344219992"/>
      </c:barChart>
      <c:catAx>
        <c:axId val="344219600"/>
        <c:scaling>
          <c:orientation val="minMax"/>
        </c:scaling>
        <c:delete val="0"/>
        <c:axPos val="b"/>
        <c:numFmt formatCode="General" sourceLinked="1"/>
        <c:majorTickMark val="none"/>
        <c:minorTickMark val="none"/>
        <c:tickLblPos val="nextTo"/>
        <c:txPr>
          <a:bodyPr rot="0" vert="horz"/>
          <a:lstStyle/>
          <a:p>
            <a:pPr>
              <a:defRPr sz="1100" b="0" i="0" u="none" strike="noStrike" baseline="0">
                <a:solidFill>
                  <a:sysClr val="windowText" lastClr="000000"/>
                </a:solidFill>
                <a:latin typeface="Arial Narrow"/>
                <a:ea typeface="Arial Narrow"/>
                <a:cs typeface="Arial Narrow"/>
              </a:defRPr>
            </a:pPr>
            <a:endParaRPr lang="es-ES"/>
          </a:p>
        </c:txPr>
        <c:crossAx val="344219992"/>
        <c:crosses val="autoZero"/>
        <c:auto val="1"/>
        <c:lblAlgn val="ctr"/>
        <c:lblOffset val="100"/>
        <c:noMultiLvlLbl val="0"/>
      </c:catAx>
      <c:valAx>
        <c:axId val="344219992"/>
        <c:scaling>
          <c:orientation val="minMax"/>
          <c:min val="0"/>
        </c:scaling>
        <c:delete val="0"/>
        <c:axPos val="l"/>
        <c:majorGridlines>
          <c:spPr>
            <a:ln>
              <a:solidFill>
                <a:schemeClr val="tx1">
                  <a:lumMod val="65000"/>
                  <a:lumOff val="35000"/>
                  <a:alpha val="30000"/>
                </a:schemeClr>
              </a:solidFill>
            </a:ln>
          </c:spPr>
        </c:majorGridlines>
        <c:numFmt formatCode="#,##0.00" sourceLinked="0"/>
        <c:majorTickMark val="none"/>
        <c:minorTickMark val="none"/>
        <c:tickLblPos val="nextTo"/>
        <c:spPr>
          <a:ln w="9525">
            <a:solidFill>
              <a:schemeClr val="bg1">
                <a:lumMod val="50000"/>
              </a:schemeClr>
            </a:solidFill>
          </a:ln>
        </c:spPr>
        <c:txPr>
          <a:bodyPr rot="0" vert="horz"/>
          <a:lstStyle/>
          <a:p>
            <a:pPr>
              <a:defRPr sz="900" b="0" i="0" u="none" strike="noStrike" baseline="0">
                <a:solidFill>
                  <a:sysClr val="windowText" lastClr="000000"/>
                </a:solidFill>
                <a:latin typeface="Arial Narrow"/>
                <a:ea typeface="Arial Narrow"/>
                <a:cs typeface="Arial Narrow"/>
              </a:defRPr>
            </a:pPr>
            <a:endParaRPr lang="es-ES"/>
          </a:p>
        </c:txPr>
        <c:crossAx val="344219600"/>
        <c:crosses val="autoZero"/>
        <c:crossBetween val="between"/>
      </c:valAx>
    </c:plotArea>
    <c:plotVisOnly val="1"/>
    <c:dispBlanksAs val="zero"/>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Arial Narrow" panose="020B0606020202030204" pitchFamily="34" charset="0"/>
                <a:ea typeface="+mn-ea"/>
                <a:cs typeface="+mn-cs"/>
              </a:defRPr>
            </a:pPr>
            <a:r>
              <a:rPr lang="es-ES" sz="1050"/>
              <a:t>EMISIONES DIRECTAS (ALCANCE 1)</a:t>
            </a:r>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s-ES"/>
        </a:p>
      </c:txPr>
    </c:title>
    <c:autoTitleDeleted val="0"/>
    <c:plotArea>
      <c:layout>
        <c:manualLayout>
          <c:layoutTarget val="inner"/>
          <c:xMode val="edge"/>
          <c:yMode val="edge"/>
          <c:x val="0.53378590060618802"/>
          <c:y val="0.28499312039220298"/>
          <c:w val="0.43660186218728791"/>
          <c:h val="0.62807054227240511"/>
        </c:manualLayout>
      </c:layout>
      <c:barChart>
        <c:barDir val="bar"/>
        <c:grouping val="clustered"/>
        <c:varyColors val="0"/>
        <c:ser>
          <c:idx val="0"/>
          <c:order val="0"/>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Datos!$D$2356:$D$2364</c:f>
              <c:strCache>
                <c:ptCount val="9"/>
                <c:pt idx="0">
                  <c:v>Fertilizantes, enmiendas, quema y ap. res. agríc.</c:v>
                </c:pt>
                <c:pt idx="1">
                  <c:v>Instalaciones fijas</c:v>
                </c:pt>
                <c:pt idx="2">
                  <c:v>Transporte por carretera</c:v>
                </c:pt>
                <c:pt idx="3">
                  <c:v>Funcionamiento de maquinaria</c:v>
                </c:pt>
                <c:pt idx="4">
                  <c:v>Transporte ferroviario</c:v>
                </c:pt>
                <c:pt idx="5">
                  <c:v>Transporte marítimo</c:v>
                </c:pt>
                <c:pt idx="6">
                  <c:v>Transporte aéreo</c:v>
                </c:pt>
                <c:pt idx="7">
                  <c:v>Fugitivas - climatización, refrigeración y otros</c:v>
                </c:pt>
                <c:pt idx="8">
                  <c:v>Proceso</c:v>
                </c:pt>
              </c:strCache>
            </c:strRef>
          </c:cat>
          <c:val>
            <c:numRef>
              <c:f>Datos!$K$2356:$K$2364</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CD26-43F4-8313-261C88DF9320}"/>
            </c:ext>
          </c:extLst>
        </c:ser>
        <c:dLbls>
          <c:showLegendKey val="0"/>
          <c:showVal val="0"/>
          <c:showCatName val="0"/>
          <c:showSerName val="0"/>
          <c:showPercent val="0"/>
          <c:showBubbleSize val="0"/>
        </c:dLbls>
        <c:gapWidth val="104"/>
        <c:axId val="1979451776"/>
        <c:axId val="1979455520"/>
      </c:barChart>
      <c:catAx>
        <c:axId val="1979451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crossAx val="1979455520"/>
        <c:crosses val="autoZero"/>
        <c:auto val="1"/>
        <c:lblAlgn val="ctr"/>
        <c:lblOffset val="100"/>
        <c:noMultiLvlLbl val="0"/>
      </c:catAx>
      <c:valAx>
        <c:axId val="1979455520"/>
        <c:scaling>
          <c:orientation val="minMax"/>
        </c:scaling>
        <c:delete val="1"/>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79451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latin typeface="Arial Narrow" panose="020B0606020202030204" pitchFamily="34" charset="0"/>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hyperlink" Target="#'10. Electricidad y otras energ.'!A1"/><Relationship Id="rId2" Type="http://schemas.openxmlformats.org/officeDocument/2006/relationships/hyperlink" Target="#'8. Emisiones de proceso'!A1"/><Relationship Id="rId1" Type="http://schemas.openxmlformats.org/officeDocument/2006/relationships/image" Target="../media/image3.jpeg"/><Relationship Id="rId6" Type="http://schemas.openxmlformats.org/officeDocument/2006/relationships/image" Target="../media/image2.gif"/><Relationship Id="rId5" Type="http://schemas.openxmlformats.org/officeDocument/2006/relationships/image" Target="../media/image4.wmf"/><Relationship Id="rId4" Type="http://schemas.openxmlformats.org/officeDocument/2006/relationships/hyperlink" Target="#'9_Observaciones'!C12"/></Relationships>
</file>

<file path=xl/drawings/_rels/drawing1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11. Informe final. Resultados'!A1"/><Relationship Id="rId1" Type="http://schemas.openxmlformats.org/officeDocument/2006/relationships/hyperlink" Target="#'9. Informaci&#243;n adicional'!A1"/><Relationship Id="rId6" Type="http://schemas.openxmlformats.org/officeDocument/2006/relationships/image" Target="../media/image2.gif"/><Relationship Id="rId5" Type="http://schemas.openxmlformats.org/officeDocument/2006/relationships/image" Target="../media/image4.wmf"/><Relationship Id="rId4" Type="http://schemas.openxmlformats.org/officeDocument/2006/relationships/hyperlink" Target="#'9_Observaciones'!C12"/></Relationships>
</file>

<file path=xl/drawings/_rels/drawing12.xml.rels><?xml version="1.0" encoding="UTF-8" standalone="yes"?>
<Relationships xmlns="http://schemas.openxmlformats.org/package/2006/relationships"><Relationship Id="rId8" Type="http://schemas.openxmlformats.org/officeDocument/2006/relationships/chart" Target="../charts/chart5.xml"/><Relationship Id="rId3" Type="http://schemas.openxmlformats.org/officeDocument/2006/relationships/hyperlink" Target="#'12. Factores de emisi&#243;n'!A1"/><Relationship Id="rId7" Type="http://schemas.openxmlformats.org/officeDocument/2006/relationships/chart" Target="../charts/chart4.xml"/><Relationship Id="rId2" Type="http://schemas.openxmlformats.org/officeDocument/2006/relationships/hyperlink" Target="#'10. Electricidad y otras energ.'!A1"/><Relationship Id="rId1" Type="http://schemas.openxmlformats.org/officeDocument/2006/relationships/image" Target="../media/image3.jpe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0" Type="http://schemas.openxmlformats.org/officeDocument/2006/relationships/chart" Target="../charts/chart7.xml"/><Relationship Id="rId4" Type="http://schemas.openxmlformats.org/officeDocument/2006/relationships/image" Target="../media/image2.gif"/><Relationship Id="rId9"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13. Revisiones calculadora'!A1"/><Relationship Id="rId1" Type="http://schemas.openxmlformats.org/officeDocument/2006/relationships/hyperlink" Target="#'11. Informe final. Resultados'!A1"/><Relationship Id="rId4" Type="http://schemas.openxmlformats.org/officeDocument/2006/relationships/image" Target="../media/image2.gif"/></Relationships>
</file>

<file path=xl/drawings/_rels/drawing14.xml.rels><?xml version="1.0" encoding="UTF-8" standalone="yes"?>
<Relationships xmlns="http://schemas.openxmlformats.org/package/2006/relationships"><Relationship Id="rId3" Type="http://schemas.openxmlformats.org/officeDocument/2006/relationships/hyperlink" Target="#'12. Factores de emisi&#243;n'!A1"/><Relationship Id="rId2" Type="http://schemas.openxmlformats.org/officeDocument/2006/relationships/image" Target="../media/image2.gif"/><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9.xml"/><Relationship Id="rId7" Type="http://schemas.openxmlformats.org/officeDocument/2006/relationships/chart" Target="../charts/chart12.xml"/><Relationship Id="rId2" Type="http://schemas.openxmlformats.org/officeDocument/2006/relationships/image" Target="../media/image4.wmf"/><Relationship Id="rId1" Type="http://schemas.openxmlformats.org/officeDocument/2006/relationships/hyperlink" Target="#'9_Observaciones'!C12"/><Relationship Id="rId6" Type="http://schemas.openxmlformats.org/officeDocument/2006/relationships/chart" Target="../charts/chart11.xml"/><Relationship Id="rId5" Type="http://schemas.openxmlformats.org/officeDocument/2006/relationships/image" Target="../media/image5.png"/><Relationship Id="rId4" Type="http://schemas.openxmlformats.org/officeDocument/2006/relationships/chart" Target="../charts/chart10.xml"/><Relationship Id="rId9"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2. Hoja de trabajo. Consumos'!A1"/><Relationship Id="rId1" Type="http://schemas.openxmlformats.org/officeDocument/2006/relationships/hyperlink" Target="#CONTENIDO!A1"/><Relationship Id="rId4" Type="http://schemas.openxmlformats.org/officeDocument/2006/relationships/image" Target="../media/image2.gif"/></Relationships>
</file>

<file path=xl/drawings/_rels/drawing3.xml.rels><?xml version="1.0" encoding="UTF-8" standalone="yes"?>
<Relationships xmlns="http://schemas.openxmlformats.org/package/2006/relationships"><Relationship Id="rId3" Type="http://schemas.openxmlformats.org/officeDocument/2006/relationships/hyperlink" Target="#'1.Datos generales organizaci&#243;n '!A1"/><Relationship Id="rId2" Type="http://schemas.openxmlformats.org/officeDocument/2006/relationships/image" Target="../media/image2.gif"/><Relationship Id="rId1" Type="http://schemas.openxmlformats.org/officeDocument/2006/relationships/image" Target="../media/image3.jpeg"/><Relationship Id="rId4" Type="http://schemas.openxmlformats.org/officeDocument/2006/relationships/hyperlink" Target="#'3. Datos Cultivos'!A1"/></Relationships>
</file>

<file path=xl/drawings/_rels/drawing4.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2. Hoja de trabajo. Consumos'!A1"/><Relationship Id="rId1" Type="http://schemas.openxmlformats.org/officeDocument/2006/relationships/hyperlink" Target="#'4. Emisiones cultivos'!A1"/></Relationships>
</file>

<file path=xl/drawings/_rels/drawing5.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3. Datos Cultivos'!A1"/><Relationship Id="rId1" Type="http://schemas.openxmlformats.org/officeDocument/2006/relationships/hyperlink" Target="#'5. Instalaciones fijas'!A1"/><Relationship Id="rId4"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4. Emisiones cultivos'!A1"/><Relationship Id="rId1" Type="http://schemas.openxmlformats.org/officeDocument/2006/relationships/hyperlink" Target="#'6. Veh&#237;culos y maquinaria'!A1"/><Relationship Id="rId4" Type="http://schemas.openxmlformats.org/officeDocument/2006/relationships/image" Target="../media/image2.gif"/></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5. Instalaciones fijas'!A1"/><Relationship Id="rId1" Type="http://schemas.openxmlformats.org/officeDocument/2006/relationships/hyperlink" Target="#'7. Emisiones Fugitivas'!A1"/><Relationship Id="rId4" Type="http://schemas.openxmlformats.org/officeDocument/2006/relationships/image" Target="../media/image2.gif"/></Relationships>
</file>

<file path=xl/drawings/_rels/drawing8.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6. Veh&#237;culos y maquinaria'!A1"/><Relationship Id="rId1" Type="http://schemas.openxmlformats.org/officeDocument/2006/relationships/hyperlink" Target="#'8. Emisiones de proceso'!A1"/><Relationship Id="rId4" Type="http://schemas.openxmlformats.org/officeDocument/2006/relationships/image" Target="../media/image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7. Emisiones Fugitivas'!A1"/><Relationship Id="rId1" Type="http://schemas.openxmlformats.org/officeDocument/2006/relationships/hyperlink" Target="#'9. Informaci&#243;n adicional'!A1"/><Relationship Id="rId4" Type="http://schemas.openxmlformats.org/officeDocument/2006/relationships/image" Target="../media/image2.gif"/></Relationships>
</file>

<file path=xl/drawings/drawing1.xml><?xml version="1.0" encoding="utf-8"?>
<xdr:wsDr xmlns:xdr="http://schemas.openxmlformats.org/drawingml/2006/spreadsheetDrawing" xmlns:a="http://schemas.openxmlformats.org/drawingml/2006/main">
  <xdr:twoCellAnchor editAs="absolute">
    <xdr:from>
      <xdr:col>8</xdr:col>
      <xdr:colOff>2083044</xdr:colOff>
      <xdr:row>0</xdr:row>
      <xdr:rowOff>19050</xdr:rowOff>
    </xdr:from>
    <xdr:to>
      <xdr:col>12</xdr:col>
      <xdr:colOff>8793</xdr:colOff>
      <xdr:row>2</xdr:row>
      <xdr:rowOff>171450</xdr:rowOff>
    </xdr:to>
    <xdr:pic>
      <xdr:nvPicPr>
        <xdr:cNvPr id="5" name="4 Imagen">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4169" y="19050"/>
          <a:ext cx="973749"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5</xdr:col>
      <xdr:colOff>701235</xdr:colOff>
      <xdr:row>2</xdr:row>
      <xdr:rowOff>142875</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87210" cy="628650"/>
        </a:xfrm>
        <a:prstGeom prst="rect">
          <a:avLst/>
        </a:prstGeom>
      </xdr:spPr>
    </xdr:pic>
    <xdr:clientData/>
  </xdr:twoCellAnchor>
  <xdr:twoCellAnchor>
    <xdr:from>
      <xdr:col>5</xdr:col>
      <xdr:colOff>2009042</xdr:colOff>
      <xdr:row>9</xdr:row>
      <xdr:rowOff>48358</xdr:rowOff>
    </xdr:from>
    <xdr:to>
      <xdr:col>5</xdr:col>
      <xdr:colOff>2504342</xdr:colOff>
      <xdr:row>9</xdr:row>
      <xdr:rowOff>343633</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4192465" y="2458916"/>
          <a:ext cx="495300" cy="295275"/>
        </a:xfrm>
        <a:prstGeom prst="rect">
          <a:avLst/>
        </a:prstGeom>
        <a:solidFill>
          <a:srgbClr val="CC99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b="1">
              <a:solidFill>
                <a:schemeClr val="bg1"/>
              </a:solidFill>
              <a:latin typeface="+mn-lt"/>
            </a:rPr>
            <a:t>V.22</a:t>
          </a:r>
        </a:p>
      </xdr:txBody>
    </xdr:sp>
    <xdr:clientData/>
  </xdr:twoCellAnchor>
  <xdr:twoCellAnchor editAs="absolute">
    <xdr:from>
      <xdr:col>1</xdr:col>
      <xdr:colOff>247650</xdr:colOff>
      <xdr:row>47</xdr:row>
      <xdr:rowOff>514350</xdr:rowOff>
    </xdr:from>
    <xdr:to>
      <xdr:col>5</xdr:col>
      <xdr:colOff>2552700</xdr:colOff>
      <xdr:row>53</xdr:row>
      <xdr:rowOff>114301</xdr:rowOff>
    </xdr:to>
    <xdr:sp macro="" textlink="">
      <xdr:nvSpPr>
        <xdr:cNvPr id="7" name="1 Rectángulo redondeado">
          <a:extLst>
            <a:ext uri="{FF2B5EF4-FFF2-40B4-BE49-F238E27FC236}">
              <a16:creationId xmlns:a16="http://schemas.microsoft.com/office/drawing/2014/main" id="{00000000-0008-0000-0000-000002000000}"/>
            </a:ext>
          </a:extLst>
        </xdr:cNvPr>
        <xdr:cNvSpPr/>
      </xdr:nvSpPr>
      <xdr:spPr>
        <a:xfrm>
          <a:off x="752475" y="9925050"/>
          <a:ext cx="3886200" cy="1276351"/>
        </a:xfrm>
        <a:prstGeom prst="roundRect">
          <a:avLst/>
        </a:prstGeom>
        <a:solidFill>
          <a:schemeClr val="lt1">
            <a:alpha val="2000"/>
          </a:schemeClr>
        </a:solidFill>
        <a:ln>
          <a:solidFill>
            <a:srgbClr val="CC99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s-ES" sz="1400" b="1">
              <a:solidFill>
                <a:srgbClr val="CC9900"/>
              </a:solidFill>
              <a:latin typeface="Arial Narrow" panose="020B0606020202030204" pitchFamily="34" charset="0"/>
            </a:rPr>
            <a:t>CELDAS</a:t>
          </a:r>
          <a:r>
            <a:rPr lang="es-ES" sz="1400" b="1" baseline="0">
              <a:solidFill>
                <a:srgbClr val="CC9900"/>
              </a:solidFill>
              <a:latin typeface="Arial Narrow" panose="020B0606020202030204" pitchFamily="34" charset="0"/>
            </a:rPr>
            <a:t> A CUMPLIMENTAR</a:t>
          </a:r>
          <a:endParaRPr lang="es-ES" sz="1400" b="1">
            <a:solidFill>
              <a:srgbClr val="CC9900"/>
            </a:solidFill>
            <a:latin typeface="Arial Narrow" panose="020B0606020202030204" pitchFamily="34" charset="0"/>
          </a:endParaRPr>
        </a:p>
      </xdr:txBody>
    </xdr:sp>
    <xdr:clientData/>
  </xdr:twoCellAnchor>
  <xdr:twoCellAnchor editAs="absolute">
    <xdr:from>
      <xdr:col>6</xdr:col>
      <xdr:colOff>142876</xdr:colOff>
      <xdr:row>47</xdr:row>
      <xdr:rowOff>542925</xdr:rowOff>
    </xdr:from>
    <xdr:to>
      <xdr:col>12</xdr:col>
      <xdr:colOff>180976</xdr:colOff>
      <xdr:row>53</xdr:row>
      <xdr:rowOff>104776</xdr:rowOff>
    </xdr:to>
    <xdr:sp macro="" textlink="">
      <xdr:nvSpPr>
        <xdr:cNvPr id="9" name="7 Rectángulo redondeado">
          <a:extLst>
            <a:ext uri="{FF2B5EF4-FFF2-40B4-BE49-F238E27FC236}">
              <a16:creationId xmlns:a16="http://schemas.microsoft.com/office/drawing/2014/main" id="{00000000-0008-0000-0000-000008000000}"/>
            </a:ext>
          </a:extLst>
        </xdr:cNvPr>
        <xdr:cNvSpPr/>
      </xdr:nvSpPr>
      <xdr:spPr>
        <a:xfrm>
          <a:off x="4838701" y="9953625"/>
          <a:ext cx="3581400" cy="1238251"/>
        </a:xfrm>
        <a:prstGeom prst="roundRect">
          <a:avLst/>
        </a:prstGeom>
        <a:solidFill>
          <a:schemeClr val="lt1">
            <a:alpha val="2000"/>
          </a:schemeClr>
        </a:solidFill>
        <a:ln>
          <a:solidFill>
            <a:srgbClr val="CC99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marL="0" indent="0" algn="ctr"/>
          <a:r>
            <a:rPr lang="es-ES" sz="1400" b="1">
              <a:solidFill>
                <a:srgbClr val="CC9900"/>
              </a:solidFill>
              <a:latin typeface="Arial Narrow" panose="020B0606020202030204" pitchFamily="34" charset="0"/>
              <a:ea typeface="+mn-ea"/>
              <a:cs typeface="+mn-cs"/>
            </a:rPr>
            <a:t>CELDAS QUE SE AUTOCOMPLETAN</a:t>
          </a: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14</xdr:col>
      <xdr:colOff>762000</xdr:colOff>
      <xdr:row>0</xdr:row>
      <xdr:rowOff>47625</xdr:rowOff>
    </xdr:from>
    <xdr:to>
      <xdr:col>15</xdr:col>
      <xdr:colOff>161925</xdr:colOff>
      <xdr:row>0</xdr:row>
      <xdr:rowOff>428625</xdr:rowOff>
    </xdr:to>
    <xdr:pic>
      <xdr:nvPicPr>
        <xdr:cNvPr id="964687" name="27 Imagen">
          <a:extLst>
            <a:ext uri="{FF2B5EF4-FFF2-40B4-BE49-F238E27FC236}">
              <a16:creationId xmlns:a16="http://schemas.microsoft.com/office/drawing/2014/main" id="{00000000-0008-0000-0700-00004FB80E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15650" y="476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9525</xdr:colOff>
      <xdr:row>0</xdr:row>
      <xdr:rowOff>85725</xdr:rowOff>
    </xdr:from>
    <xdr:to>
      <xdr:col>3</xdr:col>
      <xdr:colOff>285750</xdr:colOff>
      <xdr:row>0</xdr:row>
      <xdr:rowOff>361950</xdr:rowOff>
    </xdr:to>
    <xdr:sp macro="" textlink="">
      <xdr:nvSpPr>
        <xdr:cNvPr id="5" name="4 Flecha derecha">
          <a:hlinkClick xmlns:r="http://schemas.openxmlformats.org/officeDocument/2006/relationships" r:id="rId2"/>
          <a:extLst>
            <a:ext uri="{FF2B5EF4-FFF2-40B4-BE49-F238E27FC236}">
              <a16:creationId xmlns:a16="http://schemas.microsoft.com/office/drawing/2014/main" id="{00000000-0008-0000-0700-000005000000}"/>
            </a:ext>
          </a:extLst>
        </xdr:cNvPr>
        <xdr:cNvSpPr/>
      </xdr:nvSpPr>
      <xdr:spPr>
        <a:xfrm rot="10800000">
          <a:off x="1847850"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ES" sz="1100">
            <a:solidFill>
              <a:schemeClr val="lt1"/>
            </a:solidFill>
            <a:latin typeface="+mn-lt"/>
            <a:ea typeface="+mn-ea"/>
            <a:cs typeface="+mn-cs"/>
          </a:endParaRPr>
        </a:p>
      </xdr:txBody>
    </xdr:sp>
    <xdr:clientData/>
  </xdr:twoCellAnchor>
  <xdr:twoCellAnchor editAs="absolute">
    <xdr:from>
      <xdr:col>3</xdr:col>
      <xdr:colOff>371475</xdr:colOff>
      <xdr:row>0</xdr:row>
      <xdr:rowOff>85725</xdr:rowOff>
    </xdr:from>
    <xdr:to>
      <xdr:col>4</xdr:col>
      <xdr:colOff>371475</xdr:colOff>
      <xdr:row>0</xdr:row>
      <xdr:rowOff>361950</xdr:rowOff>
    </xdr:to>
    <xdr:sp macro="" textlink="">
      <xdr:nvSpPr>
        <xdr:cNvPr id="6" name="5 Flecha derecha">
          <a:hlinkClick xmlns:r="http://schemas.openxmlformats.org/officeDocument/2006/relationships" r:id="rId3"/>
          <a:extLst>
            <a:ext uri="{FF2B5EF4-FFF2-40B4-BE49-F238E27FC236}">
              <a16:creationId xmlns:a16="http://schemas.microsoft.com/office/drawing/2014/main" id="{00000000-0008-0000-0700-000006000000}"/>
            </a:ext>
          </a:extLst>
        </xdr:cNvPr>
        <xdr:cNvSpPr/>
      </xdr:nvSpPr>
      <xdr:spPr>
        <a:xfrm>
          <a:off x="2314575"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4</xdr:col>
      <xdr:colOff>942975</xdr:colOff>
      <xdr:row>0</xdr:row>
      <xdr:rowOff>76200</xdr:rowOff>
    </xdr:from>
    <xdr:to>
      <xdr:col>4</xdr:col>
      <xdr:colOff>942975</xdr:colOff>
      <xdr:row>0</xdr:row>
      <xdr:rowOff>390525</xdr:rowOff>
    </xdr:to>
    <xdr:cxnSp macro="">
      <xdr:nvCxnSpPr>
        <xdr:cNvPr id="7" name="6 Conector recto">
          <a:extLst>
            <a:ext uri="{FF2B5EF4-FFF2-40B4-BE49-F238E27FC236}">
              <a16:creationId xmlns:a16="http://schemas.microsoft.com/office/drawing/2014/main" id="{00000000-0008-0000-0700-000007000000}"/>
            </a:ext>
          </a:extLst>
        </xdr:cNvPr>
        <xdr:cNvCxnSpPr/>
      </xdr:nvCxnSpPr>
      <xdr:spPr>
        <a:xfrm>
          <a:off x="3267075" y="76200"/>
          <a:ext cx="0" cy="314325"/>
        </a:xfrm>
        <a:prstGeom prst="line">
          <a:avLst/>
        </a:prstGeom>
        <a:ln>
          <a:solidFill>
            <a:srgbClr val="663300"/>
          </a:solidFill>
        </a:ln>
        <a:effectLst/>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4</xdr:col>
      <xdr:colOff>1257300</xdr:colOff>
      <xdr:row>8</xdr:row>
      <xdr:rowOff>0</xdr:rowOff>
    </xdr:from>
    <xdr:to>
      <xdr:col>4</xdr:col>
      <xdr:colOff>1257300</xdr:colOff>
      <xdr:row>8</xdr:row>
      <xdr:rowOff>85725</xdr:rowOff>
    </xdr:to>
    <xdr:pic>
      <xdr:nvPicPr>
        <xdr:cNvPr id="964691"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700-000053B80E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43300" y="1752600"/>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1257300</xdr:colOff>
      <xdr:row>16</xdr:row>
      <xdr:rowOff>0</xdr:rowOff>
    </xdr:from>
    <xdr:to>
      <xdr:col>4</xdr:col>
      <xdr:colOff>1257300</xdr:colOff>
      <xdr:row>16</xdr:row>
      <xdr:rowOff>85725</xdr:rowOff>
    </xdr:to>
    <xdr:pic>
      <xdr:nvPicPr>
        <xdr:cNvPr id="964692"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700-000054B80E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43300" y="4057650"/>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1781176</xdr:colOff>
      <xdr:row>0</xdr:row>
      <xdr:rowOff>455543</xdr:rowOff>
    </xdr:to>
    <xdr:pic>
      <xdr:nvPicPr>
        <xdr:cNvPr id="12" name="Imagen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1781176" cy="457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2</xdr:col>
      <xdr:colOff>76200</xdr:colOff>
      <xdr:row>0</xdr:row>
      <xdr:rowOff>85725</xdr:rowOff>
    </xdr:from>
    <xdr:to>
      <xdr:col>4</xdr:col>
      <xdr:colOff>255104</xdr:colOff>
      <xdr:row>0</xdr:row>
      <xdr:rowOff>361950</xdr:rowOff>
    </xdr:to>
    <xdr:sp macro="" textlink="">
      <xdr:nvSpPr>
        <xdr:cNvPr id="2" name="9 Flecha derecha">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rot="10800000">
          <a:off x="1914525" y="85725"/>
          <a:ext cx="378929"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4</xdr:col>
      <xdr:colOff>340829</xdr:colOff>
      <xdr:row>0</xdr:row>
      <xdr:rowOff>85725</xdr:rowOff>
    </xdr:from>
    <xdr:to>
      <xdr:col>4</xdr:col>
      <xdr:colOff>721829</xdr:colOff>
      <xdr:row>0</xdr:row>
      <xdr:rowOff>361950</xdr:rowOff>
    </xdr:to>
    <xdr:sp macro="" textlink="">
      <xdr:nvSpPr>
        <xdr:cNvPr id="3" name="11 Flecha derecha">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2379179"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14</xdr:col>
      <xdr:colOff>23812</xdr:colOff>
      <xdr:row>0</xdr:row>
      <xdr:rowOff>38100</xdr:rowOff>
    </xdr:from>
    <xdr:to>
      <xdr:col>14</xdr:col>
      <xdr:colOff>409575</xdr:colOff>
      <xdr:row>0</xdr:row>
      <xdr:rowOff>419100</xdr:rowOff>
    </xdr:to>
    <xdr:pic>
      <xdr:nvPicPr>
        <xdr:cNvPr id="4" name="27 Imagen">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96962" y="38100"/>
          <a:ext cx="385763"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1257300</xdr:colOff>
      <xdr:row>24</xdr:row>
      <xdr:rowOff>0</xdr:rowOff>
    </xdr:from>
    <xdr:to>
      <xdr:col>4</xdr:col>
      <xdr:colOff>1257300</xdr:colOff>
      <xdr:row>24</xdr:row>
      <xdr:rowOff>89866</xdr:rowOff>
    </xdr:to>
    <xdr:pic>
      <xdr:nvPicPr>
        <xdr:cNvPr id="9"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09950" y="5248275"/>
          <a:ext cx="0" cy="85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1085850</xdr:colOff>
      <xdr:row>0</xdr:row>
      <xdr:rowOff>85725</xdr:rowOff>
    </xdr:from>
    <xdr:to>
      <xdr:col>4</xdr:col>
      <xdr:colOff>1085850</xdr:colOff>
      <xdr:row>0</xdr:row>
      <xdr:rowOff>400050</xdr:rowOff>
    </xdr:to>
    <xdr:cxnSp macro="">
      <xdr:nvCxnSpPr>
        <xdr:cNvPr id="11" name="12 Conector recto">
          <a:extLst>
            <a:ext uri="{FF2B5EF4-FFF2-40B4-BE49-F238E27FC236}">
              <a16:creationId xmlns:a16="http://schemas.microsoft.com/office/drawing/2014/main" id="{00000000-0008-0000-0800-00000B000000}"/>
            </a:ext>
          </a:extLst>
        </xdr:cNvPr>
        <xdr:cNvCxnSpPr/>
      </xdr:nvCxnSpPr>
      <xdr:spPr>
        <a:xfrm>
          <a:off x="3124200" y="85725"/>
          <a:ext cx="0" cy="314325"/>
        </a:xfrm>
        <a:prstGeom prst="line">
          <a:avLst/>
        </a:prstGeom>
        <a:ln>
          <a:solidFill>
            <a:srgbClr val="663300"/>
          </a:solidFill>
        </a:ln>
        <a:effectLst/>
      </xdr:spPr>
      <xdr:style>
        <a:lnRef idx="2">
          <a:schemeClr val="accent5"/>
        </a:lnRef>
        <a:fillRef idx="0">
          <a:schemeClr val="accent5"/>
        </a:fillRef>
        <a:effectRef idx="1">
          <a:schemeClr val="accent5"/>
        </a:effectRef>
        <a:fontRef idx="minor">
          <a:schemeClr val="tx1"/>
        </a:fontRef>
      </xdr:style>
    </xdr:cxnSp>
    <xdr:clientData/>
  </xdr:twoCellAnchor>
  <xdr:oneCellAnchor>
    <xdr:from>
      <xdr:col>5</xdr:col>
      <xdr:colOff>1257300</xdr:colOff>
      <xdr:row>70</xdr:row>
      <xdr:rowOff>0</xdr:rowOff>
    </xdr:from>
    <xdr:ext cx="0" cy="85725"/>
    <xdr:pic>
      <xdr:nvPicPr>
        <xdr:cNvPr id="12"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09950" y="12163425"/>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1257300</xdr:colOff>
      <xdr:row>70</xdr:row>
      <xdr:rowOff>0</xdr:rowOff>
    </xdr:from>
    <xdr:ext cx="0" cy="85725"/>
    <xdr:pic>
      <xdr:nvPicPr>
        <xdr:cNvPr id="13"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09950" y="12163425"/>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1781176</xdr:colOff>
      <xdr:row>1</xdr:row>
      <xdr:rowOff>3105</xdr:rowOff>
    </xdr:to>
    <xdr:pic>
      <xdr:nvPicPr>
        <xdr:cNvPr id="14" name="Imagen 13">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1781176" cy="455543"/>
        </a:xfrm>
        <a:prstGeom prst="rect">
          <a:avLst/>
        </a:prstGeom>
      </xdr:spPr>
    </xdr:pic>
    <xdr:clientData/>
  </xdr:twoCellAnchor>
  <xdr:oneCellAnchor>
    <xdr:from>
      <xdr:col>4</xdr:col>
      <xdr:colOff>1257300</xdr:colOff>
      <xdr:row>98</xdr:row>
      <xdr:rowOff>0</xdr:rowOff>
    </xdr:from>
    <xdr:ext cx="0" cy="89866"/>
    <xdr:pic>
      <xdr:nvPicPr>
        <xdr:cNvPr id="17"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162550" y="22117050"/>
          <a:ext cx="0" cy="89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1257300</xdr:colOff>
      <xdr:row>70</xdr:row>
      <xdr:rowOff>0</xdr:rowOff>
    </xdr:from>
    <xdr:ext cx="0" cy="85725"/>
    <xdr:pic>
      <xdr:nvPicPr>
        <xdr:cNvPr id="15"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19675" y="11830050"/>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16</xdr:col>
      <xdr:colOff>133350</xdr:colOff>
      <xdr:row>0</xdr:row>
      <xdr:rowOff>47625</xdr:rowOff>
    </xdr:from>
    <xdr:to>
      <xdr:col>17</xdr:col>
      <xdr:colOff>247650</xdr:colOff>
      <xdr:row>0</xdr:row>
      <xdr:rowOff>428625</xdr:rowOff>
    </xdr:to>
    <xdr:pic>
      <xdr:nvPicPr>
        <xdr:cNvPr id="2" name="27 Imagen">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68400" y="476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1047750</xdr:colOff>
      <xdr:row>0</xdr:row>
      <xdr:rowOff>66675</xdr:rowOff>
    </xdr:from>
    <xdr:to>
      <xdr:col>4</xdr:col>
      <xdr:colOff>1047750</xdr:colOff>
      <xdr:row>0</xdr:row>
      <xdr:rowOff>381000</xdr:rowOff>
    </xdr:to>
    <xdr:cxnSp macro="">
      <xdr:nvCxnSpPr>
        <xdr:cNvPr id="3" name="2 Conector recto">
          <a:extLst>
            <a:ext uri="{FF2B5EF4-FFF2-40B4-BE49-F238E27FC236}">
              <a16:creationId xmlns:a16="http://schemas.microsoft.com/office/drawing/2014/main" id="{00000000-0008-0000-0900-000003000000}"/>
            </a:ext>
          </a:extLst>
        </xdr:cNvPr>
        <xdr:cNvCxnSpPr/>
      </xdr:nvCxnSpPr>
      <xdr:spPr>
        <a:xfrm>
          <a:off x="3181350" y="66675"/>
          <a:ext cx="0" cy="314325"/>
        </a:xfrm>
        <a:prstGeom prst="line">
          <a:avLst/>
        </a:prstGeom>
        <a:ln>
          <a:solidFill>
            <a:srgbClr val="663300"/>
          </a:solidFill>
        </a:ln>
        <a:effectLst/>
      </xdr:spPr>
      <xdr:style>
        <a:lnRef idx="2">
          <a:schemeClr val="accent5"/>
        </a:lnRef>
        <a:fillRef idx="0">
          <a:schemeClr val="accent5"/>
        </a:fillRef>
        <a:effectRef idx="1">
          <a:schemeClr val="accent5"/>
        </a:effectRef>
        <a:fontRef idx="minor">
          <a:schemeClr val="tx1"/>
        </a:fontRef>
      </xdr:style>
    </xdr:cxnSp>
    <xdr:clientData/>
  </xdr:twoCellAnchor>
  <xdr:twoCellAnchor editAs="absolute">
    <xdr:from>
      <xdr:col>1</xdr:col>
      <xdr:colOff>28575</xdr:colOff>
      <xdr:row>0</xdr:row>
      <xdr:rowOff>104775</xdr:rowOff>
    </xdr:from>
    <xdr:to>
      <xdr:col>4</xdr:col>
      <xdr:colOff>0</xdr:colOff>
      <xdr:row>0</xdr:row>
      <xdr:rowOff>381000</xdr:rowOff>
    </xdr:to>
    <xdr:sp macro="" textlink="">
      <xdr:nvSpPr>
        <xdr:cNvPr id="4" name="3 Flecha derecha">
          <a:hlinkClick xmlns:r="http://schemas.openxmlformats.org/officeDocument/2006/relationships" r:id="rId2"/>
          <a:extLst>
            <a:ext uri="{FF2B5EF4-FFF2-40B4-BE49-F238E27FC236}">
              <a16:creationId xmlns:a16="http://schemas.microsoft.com/office/drawing/2014/main" id="{00000000-0008-0000-0900-000004000000}"/>
            </a:ext>
          </a:extLst>
        </xdr:cNvPr>
        <xdr:cNvSpPr/>
      </xdr:nvSpPr>
      <xdr:spPr>
        <a:xfrm rot="10800000">
          <a:off x="1828800" y="10477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ES" sz="1100">
            <a:solidFill>
              <a:schemeClr val="lt1"/>
            </a:solidFill>
            <a:latin typeface="+mn-lt"/>
            <a:ea typeface="+mn-ea"/>
            <a:cs typeface="+mn-cs"/>
          </a:endParaRPr>
        </a:p>
      </xdr:txBody>
    </xdr:sp>
    <xdr:clientData/>
  </xdr:twoCellAnchor>
  <xdr:twoCellAnchor editAs="absolute">
    <xdr:from>
      <xdr:col>4</xdr:col>
      <xdr:colOff>85725</xdr:colOff>
      <xdr:row>0</xdr:row>
      <xdr:rowOff>104775</xdr:rowOff>
    </xdr:from>
    <xdr:to>
      <xdr:col>4</xdr:col>
      <xdr:colOff>466725</xdr:colOff>
      <xdr:row>0</xdr:row>
      <xdr:rowOff>381000</xdr:rowOff>
    </xdr:to>
    <xdr:sp macro="" textlink="">
      <xdr:nvSpPr>
        <xdr:cNvPr id="5" name="4 Flecha derecha">
          <a:hlinkClick xmlns:r="http://schemas.openxmlformats.org/officeDocument/2006/relationships" r:id="rId3"/>
          <a:extLst>
            <a:ext uri="{FF2B5EF4-FFF2-40B4-BE49-F238E27FC236}">
              <a16:creationId xmlns:a16="http://schemas.microsoft.com/office/drawing/2014/main" id="{00000000-0008-0000-0900-000005000000}"/>
            </a:ext>
          </a:extLst>
        </xdr:cNvPr>
        <xdr:cNvSpPr/>
      </xdr:nvSpPr>
      <xdr:spPr>
        <a:xfrm>
          <a:off x="2295525" y="10477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5</xdr:col>
      <xdr:colOff>714375</xdr:colOff>
      <xdr:row>82</xdr:row>
      <xdr:rowOff>1</xdr:rowOff>
    </xdr:from>
    <xdr:to>
      <xdr:col>5</xdr:col>
      <xdr:colOff>828676</xdr:colOff>
      <xdr:row>86</xdr:row>
      <xdr:rowOff>189251</xdr:rowOff>
    </xdr:to>
    <xdr:sp macro="" textlink="">
      <xdr:nvSpPr>
        <xdr:cNvPr id="7" name="7 Abrir llave">
          <a:extLst>
            <a:ext uri="{FF2B5EF4-FFF2-40B4-BE49-F238E27FC236}">
              <a16:creationId xmlns:a16="http://schemas.microsoft.com/office/drawing/2014/main" id="{00000000-0008-0000-0900-000007000000}"/>
            </a:ext>
          </a:extLst>
        </xdr:cNvPr>
        <xdr:cNvSpPr/>
      </xdr:nvSpPr>
      <xdr:spPr>
        <a:xfrm>
          <a:off x="3933825" y="5772151"/>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723900</xdr:colOff>
      <xdr:row>90</xdr:row>
      <xdr:rowOff>1</xdr:rowOff>
    </xdr:from>
    <xdr:to>
      <xdr:col>5</xdr:col>
      <xdr:colOff>838201</xdr:colOff>
      <xdr:row>94</xdr:row>
      <xdr:rowOff>189251</xdr:rowOff>
    </xdr:to>
    <xdr:sp macro="" textlink="">
      <xdr:nvSpPr>
        <xdr:cNvPr id="8" name="8 Abrir llave">
          <a:extLst>
            <a:ext uri="{FF2B5EF4-FFF2-40B4-BE49-F238E27FC236}">
              <a16:creationId xmlns:a16="http://schemas.microsoft.com/office/drawing/2014/main" id="{00000000-0008-0000-0900-000008000000}"/>
            </a:ext>
          </a:extLst>
        </xdr:cNvPr>
        <xdr:cNvSpPr/>
      </xdr:nvSpPr>
      <xdr:spPr>
        <a:xfrm>
          <a:off x="3943350" y="6848476"/>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723900</xdr:colOff>
      <xdr:row>98</xdr:row>
      <xdr:rowOff>1</xdr:rowOff>
    </xdr:from>
    <xdr:to>
      <xdr:col>5</xdr:col>
      <xdr:colOff>838201</xdr:colOff>
      <xdr:row>102</xdr:row>
      <xdr:rowOff>189251</xdr:rowOff>
    </xdr:to>
    <xdr:sp macro="" textlink="">
      <xdr:nvSpPr>
        <xdr:cNvPr id="9" name="10 Abrir llave">
          <a:extLst>
            <a:ext uri="{FF2B5EF4-FFF2-40B4-BE49-F238E27FC236}">
              <a16:creationId xmlns:a16="http://schemas.microsoft.com/office/drawing/2014/main" id="{00000000-0008-0000-0900-000009000000}"/>
            </a:ext>
          </a:extLst>
        </xdr:cNvPr>
        <xdr:cNvSpPr/>
      </xdr:nvSpPr>
      <xdr:spPr>
        <a:xfrm>
          <a:off x="3943350" y="7924801"/>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723900</xdr:colOff>
      <xdr:row>98</xdr:row>
      <xdr:rowOff>1</xdr:rowOff>
    </xdr:from>
    <xdr:to>
      <xdr:col>5</xdr:col>
      <xdr:colOff>838201</xdr:colOff>
      <xdr:row>102</xdr:row>
      <xdr:rowOff>189251</xdr:rowOff>
    </xdr:to>
    <xdr:sp macro="" textlink="">
      <xdr:nvSpPr>
        <xdr:cNvPr id="11" name="13 Abrir llave">
          <a:extLst>
            <a:ext uri="{FF2B5EF4-FFF2-40B4-BE49-F238E27FC236}">
              <a16:creationId xmlns:a16="http://schemas.microsoft.com/office/drawing/2014/main" id="{00000000-0008-0000-0900-00000B000000}"/>
            </a:ext>
          </a:extLst>
        </xdr:cNvPr>
        <xdr:cNvSpPr/>
      </xdr:nvSpPr>
      <xdr:spPr>
        <a:xfrm>
          <a:off x="3943350" y="7924801"/>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723900</xdr:colOff>
      <xdr:row>106</xdr:row>
      <xdr:rowOff>1</xdr:rowOff>
    </xdr:from>
    <xdr:to>
      <xdr:col>5</xdr:col>
      <xdr:colOff>838201</xdr:colOff>
      <xdr:row>110</xdr:row>
      <xdr:rowOff>189251</xdr:rowOff>
    </xdr:to>
    <xdr:sp macro="" textlink="">
      <xdr:nvSpPr>
        <xdr:cNvPr id="12" name="15 Abrir llave">
          <a:extLst>
            <a:ext uri="{FF2B5EF4-FFF2-40B4-BE49-F238E27FC236}">
              <a16:creationId xmlns:a16="http://schemas.microsoft.com/office/drawing/2014/main" id="{00000000-0008-0000-0900-00000C000000}"/>
            </a:ext>
          </a:extLst>
        </xdr:cNvPr>
        <xdr:cNvSpPr/>
      </xdr:nvSpPr>
      <xdr:spPr>
        <a:xfrm>
          <a:off x="3943350" y="9001126"/>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723900</xdr:colOff>
      <xdr:row>106</xdr:row>
      <xdr:rowOff>1</xdr:rowOff>
    </xdr:from>
    <xdr:to>
      <xdr:col>5</xdr:col>
      <xdr:colOff>838201</xdr:colOff>
      <xdr:row>110</xdr:row>
      <xdr:rowOff>189251</xdr:rowOff>
    </xdr:to>
    <xdr:sp macro="" textlink="">
      <xdr:nvSpPr>
        <xdr:cNvPr id="13" name="16 Abrir llave">
          <a:extLst>
            <a:ext uri="{FF2B5EF4-FFF2-40B4-BE49-F238E27FC236}">
              <a16:creationId xmlns:a16="http://schemas.microsoft.com/office/drawing/2014/main" id="{00000000-0008-0000-0900-00000D000000}"/>
            </a:ext>
          </a:extLst>
        </xdr:cNvPr>
        <xdr:cNvSpPr/>
      </xdr:nvSpPr>
      <xdr:spPr>
        <a:xfrm>
          <a:off x="3943350" y="9001126"/>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editAs="oneCell">
    <xdr:from>
      <xdr:col>0</xdr:col>
      <xdr:colOff>0</xdr:colOff>
      <xdr:row>0</xdr:row>
      <xdr:rowOff>0</xdr:rowOff>
    </xdr:from>
    <xdr:to>
      <xdr:col>0</xdr:col>
      <xdr:colOff>1781176</xdr:colOff>
      <xdr:row>1</xdr:row>
      <xdr:rowOff>0</xdr:rowOff>
    </xdr:to>
    <xdr:pic>
      <xdr:nvPicPr>
        <xdr:cNvPr id="15" name="Imagen 14">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1781176" cy="457200"/>
        </a:xfrm>
        <a:prstGeom prst="rect">
          <a:avLst/>
        </a:prstGeom>
      </xdr:spPr>
    </xdr:pic>
    <xdr:clientData/>
  </xdr:twoCellAnchor>
  <xdr:twoCellAnchor editAs="absolute">
    <xdr:from>
      <xdr:col>11</xdr:col>
      <xdr:colOff>371475</xdr:colOff>
      <xdr:row>12</xdr:row>
      <xdr:rowOff>76200</xdr:rowOff>
    </xdr:from>
    <xdr:to>
      <xdr:col>18</xdr:col>
      <xdr:colOff>200025</xdr:colOff>
      <xdr:row>19</xdr:row>
      <xdr:rowOff>152400</xdr:rowOff>
    </xdr:to>
    <xdr:graphicFrame macro="">
      <xdr:nvGraphicFramePr>
        <xdr:cNvPr id="18" name="3 Gráfico">
          <a:extLst>
            <a:ext uri="{FF2B5EF4-FFF2-40B4-BE49-F238E27FC236}">
              <a16:creationId xmlns:a16="http://schemas.microsoft.com/office/drawing/2014/main" id="{00000000-0008-0000-09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9</xdr:col>
      <xdr:colOff>66675</xdr:colOff>
      <xdr:row>81</xdr:row>
      <xdr:rowOff>0</xdr:rowOff>
    </xdr:from>
    <xdr:to>
      <xdr:col>13</xdr:col>
      <xdr:colOff>9525</xdr:colOff>
      <xdr:row>94</xdr:row>
      <xdr:rowOff>76200</xdr:rowOff>
    </xdr:to>
    <xdr:graphicFrame macro="">
      <xdr:nvGraphicFramePr>
        <xdr:cNvPr id="21" name="4 Gráfico">
          <a:extLst>
            <a:ext uri="{FF2B5EF4-FFF2-40B4-BE49-F238E27FC236}">
              <a16:creationId xmlns:a16="http://schemas.microsoft.com/office/drawing/2014/main" id="{00000000-0008-0000-09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361950</xdr:colOff>
      <xdr:row>22</xdr:row>
      <xdr:rowOff>0</xdr:rowOff>
    </xdr:from>
    <xdr:to>
      <xdr:col>18</xdr:col>
      <xdr:colOff>200025</xdr:colOff>
      <xdr:row>33</xdr:row>
      <xdr:rowOff>9525</xdr:rowOff>
    </xdr:to>
    <xdr:graphicFrame macro="">
      <xdr:nvGraphicFramePr>
        <xdr:cNvPr id="25" name="Gráfico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352423</xdr:colOff>
      <xdr:row>34</xdr:row>
      <xdr:rowOff>9524</xdr:rowOff>
    </xdr:from>
    <xdr:to>
      <xdr:col>18</xdr:col>
      <xdr:colOff>219074</xdr:colOff>
      <xdr:row>40</xdr:row>
      <xdr:rowOff>19049</xdr:rowOff>
    </xdr:to>
    <xdr:graphicFrame macro="">
      <xdr:nvGraphicFramePr>
        <xdr:cNvPr id="29" name="Gráfico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9</xdr:col>
      <xdr:colOff>57150</xdr:colOff>
      <xdr:row>96</xdr:row>
      <xdr:rowOff>152400</xdr:rowOff>
    </xdr:from>
    <xdr:to>
      <xdr:col>13</xdr:col>
      <xdr:colOff>0</xdr:colOff>
      <xdr:row>110</xdr:row>
      <xdr:rowOff>66676</xdr:rowOff>
    </xdr:to>
    <xdr:graphicFrame macro="">
      <xdr:nvGraphicFramePr>
        <xdr:cNvPr id="22" name="4 Gráfico">
          <a:extLst>
            <a:ext uri="{FF2B5EF4-FFF2-40B4-BE49-F238E27FC236}">
              <a16:creationId xmlns:a16="http://schemas.microsoft.com/office/drawing/2014/main" id="{00000000-0008-0000-09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3</xdr:col>
      <xdr:colOff>28574</xdr:colOff>
      <xdr:row>44</xdr:row>
      <xdr:rowOff>114300</xdr:rowOff>
    </xdr:from>
    <xdr:to>
      <xdr:col>15</xdr:col>
      <xdr:colOff>590550</xdr:colOff>
      <xdr:row>62</xdr:row>
      <xdr:rowOff>66675</xdr:rowOff>
    </xdr:to>
    <xdr:graphicFrame macro="">
      <xdr:nvGraphicFramePr>
        <xdr:cNvPr id="23" name="6 Gráfico">
          <a:extLst>
            <a:ext uri="{FF2B5EF4-FFF2-40B4-BE49-F238E27FC236}">
              <a16:creationId xmlns:a16="http://schemas.microsoft.com/office/drawing/2014/main" id="{00000000-0008-0000-0800-00008A0B0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3</xdr:col>
      <xdr:colOff>19050</xdr:colOff>
      <xdr:row>63</xdr:row>
      <xdr:rowOff>28575</xdr:rowOff>
    </xdr:from>
    <xdr:to>
      <xdr:col>10</xdr:col>
      <xdr:colOff>819150</xdr:colOff>
      <xdr:row>74</xdr:row>
      <xdr:rowOff>85725</xdr:rowOff>
    </xdr:to>
    <xdr:graphicFrame macro="">
      <xdr:nvGraphicFramePr>
        <xdr:cNvPr id="24" name="4 Gráfico">
          <a:extLst>
            <a:ext uri="{FF2B5EF4-FFF2-40B4-BE49-F238E27FC236}">
              <a16:creationId xmlns:a16="http://schemas.microsoft.com/office/drawing/2014/main" id="{00000000-0008-0000-09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4</xdr:col>
      <xdr:colOff>1236784</xdr:colOff>
      <xdr:row>0</xdr:row>
      <xdr:rowOff>74002</xdr:rowOff>
    </xdr:from>
    <xdr:to>
      <xdr:col>4</xdr:col>
      <xdr:colOff>1236784</xdr:colOff>
      <xdr:row>0</xdr:row>
      <xdr:rowOff>388327</xdr:rowOff>
    </xdr:to>
    <xdr:cxnSp macro="">
      <xdr:nvCxnSpPr>
        <xdr:cNvPr id="2" name="5 Conector recto">
          <a:extLst>
            <a:ext uri="{FF2B5EF4-FFF2-40B4-BE49-F238E27FC236}">
              <a16:creationId xmlns:a16="http://schemas.microsoft.com/office/drawing/2014/main" id="{00000000-0008-0000-0A00-000002000000}"/>
            </a:ext>
          </a:extLst>
        </xdr:cNvPr>
        <xdr:cNvCxnSpPr/>
      </xdr:nvCxnSpPr>
      <xdr:spPr>
        <a:xfrm>
          <a:off x="3295649" y="74002"/>
          <a:ext cx="0" cy="314325"/>
        </a:xfrm>
        <a:prstGeom prst="line">
          <a:avLst/>
        </a:prstGeom>
        <a:ln>
          <a:solidFill>
            <a:srgbClr val="663300"/>
          </a:solidFill>
        </a:ln>
        <a:effectLst/>
      </xdr:spPr>
      <xdr:style>
        <a:lnRef idx="2">
          <a:schemeClr val="accent5"/>
        </a:lnRef>
        <a:fillRef idx="0">
          <a:schemeClr val="accent5"/>
        </a:fillRef>
        <a:effectRef idx="1">
          <a:schemeClr val="accent5"/>
        </a:effectRef>
        <a:fontRef idx="minor">
          <a:schemeClr val="tx1"/>
        </a:fontRef>
      </xdr:style>
    </xdr:cxnSp>
    <xdr:clientData/>
  </xdr:twoCellAnchor>
  <xdr:twoCellAnchor editAs="absolute">
    <xdr:from>
      <xdr:col>2</xdr:col>
      <xdr:colOff>53787</xdr:colOff>
      <xdr:row>0</xdr:row>
      <xdr:rowOff>85724</xdr:rowOff>
    </xdr:from>
    <xdr:to>
      <xdr:col>4</xdr:col>
      <xdr:colOff>206188</xdr:colOff>
      <xdr:row>0</xdr:row>
      <xdr:rowOff>361949</xdr:rowOff>
    </xdr:to>
    <xdr:sp macro="" textlink="">
      <xdr:nvSpPr>
        <xdr:cNvPr id="3" name="6 Flecha derecha">
          <a:hlinkClick xmlns:r="http://schemas.openxmlformats.org/officeDocument/2006/relationships" r:id="rId1"/>
          <a:extLst>
            <a:ext uri="{FF2B5EF4-FFF2-40B4-BE49-F238E27FC236}">
              <a16:creationId xmlns:a16="http://schemas.microsoft.com/office/drawing/2014/main" id="{00000000-0008-0000-0A00-000003000000}"/>
            </a:ext>
          </a:extLst>
        </xdr:cNvPr>
        <xdr:cNvSpPr/>
      </xdr:nvSpPr>
      <xdr:spPr>
        <a:xfrm rot="10800000">
          <a:off x="1873062" y="85724"/>
          <a:ext cx="390526"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ES" sz="1100">
            <a:solidFill>
              <a:schemeClr val="lt1"/>
            </a:solidFill>
            <a:latin typeface="+mn-lt"/>
            <a:ea typeface="+mn-ea"/>
            <a:cs typeface="+mn-cs"/>
          </a:endParaRPr>
        </a:p>
      </xdr:txBody>
    </xdr:sp>
    <xdr:clientData/>
  </xdr:twoCellAnchor>
  <xdr:twoCellAnchor editAs="absolute">
    <xdr:from>
      <xdr:col>4</xdr:col>
      <xdr:colOff>282389</xdr:colOff>
      <xdr:row>0</xdr:row>
      <xdr:rowOff>85725</xdr:rowOff>
    </xdr:from>
    <xdr:to>
      <xdr:col>4</xdr:col>
      <xdr:colOff>663389</xdr:colOff>
      <xdr:row>0</xdr:row>
      <xdr:rowOff>361950</xdr:rowOff>
    </xdr:to>
    <xdr:sp macro="" textlink="">
      <xdr:nvSpPr>
        <xdr:cNvPr id="4" name="7 Flecha derecha">
          <a:hlinkClick xmlns:r="http://schemas.openxmlformats.org/officeDocument/2006/relationships" r:id="rId2"/>
          <a:extLst>
            <a:ext uri="{FF2B5EF4-FFF2-40B4-BE49-F238E27FC236}">
              <a16:creationId xmlns:a16="http://schemas.microsoft.com/office/drawing/2014/main" id="{00000000-0008-0000-0A00-000004000000}"/>
            </a:ext>
          </a:extLst>
        </xdr:cNvPr>
        <xdr:cNvSpPr/>
      </xdr:nvSpPr>
      <xdr:spPr>
        <a:xfrm>
          <a:off x="2339789"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18</xdr:col>
      <xdr:colOff>171450</xdr:colOff>
      <xdr:row>0</xdr:row>
      <xdr:rowOff>47625</xdr:rowOff>
    </xdr:from>
    <xdr:to>
      <xdr:col>18</xdr:col>
      <xdr:colOff>550795</xdr:colOff>
      <xdr:row>0</xdr:row>
      <xdr:rowOff>428625</xdr:rowOff>
    </xdr:to>
    <xdr:pic>
      <xdr:nvPicPr>
        <xdr:cNvPr id="5" name="14 Imagen">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06250" y="47625"/>
          <a:ext cx="37934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8282</xdr:colOff>
      <xdr:row>0</xdr:row>
      <xdr:rowOff>0</xdr:rowOff>
    </xdr:from>
    <xdr:to>
      <xdr:col>1</xdr:col>
      <xdr:colOff>8697</xdr:colOff>
      <xdr:row>0</xdr:row>
      <xdr:rowOff>447261</xdr:rowOff>
    </xdr:to>
    <xdr:pic>
      <xdr:nvPicPr>
        <xdr:cNvPr id="6" name="Imagen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82" y="0"/>
          <a:ext cx="1781590" cy="44726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14</xdr:col>
      <xdr:colOff>400050</xdr:colOff>
      <xdr:row>0</xdr:row>
      <xdr:rowOff>19050</xdr:rowOff>
    </xdr:from>
    <xdr:to>
      <xdr:col>14</xdr:col>
      <xdr:colOff>781050</xdr:colOff>
      <xdr:row>0</xdr:row>
      <xdr:rowOff>400050</xdr:rowOff>
    </xdr:to>
    <xdr:pic>
      <xdr:nvPicPr>
        <xdr:cNvPr id="10713" name="14 Imagen">
          <a:extLst>
            <a:ext uri="{FF2B5EF4-FFF2-40B4-BE49-F238E27FC236}">
              <a16:creationId xmlns:a16="http://schemas.microsoft.com/office/drawing/2014/main" id="{00000000-0008-0000-0B00-0000D929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06200" y="1905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752476</xdr:colOff>
      <xdr:row>0</xdr:row>
      <xdr:rowOff>390525</xdr:rowOff>
    </xdr:to>
    <xdr:pic>
      <xdr:nvPicPr>
        <xdr:cNvPr id="5" name="Imagen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781176" cy="390525"/>
        </a:xfrm>
        <a:prstGeom prst="rect">
          <a:avLst/>
        </a:prstGeom>
      </xdr:spPr>
    </xdr:pic>
    <xdr:clientData/>
  </xdr:twoCellAnchor>
  <xdr:twoCellAnchor editAs="absolute">
    <xdr:from>
      <xdr:col>2</xdr:col>
      <xdr:colOff>809625</xdr:colOff>
      <xdr:row>0</xdr:row>
      <xdr:rowOff>47625</xdr:rowOff>
    </xdr:from>
    <xdr:to>
      <xdr:col>2</xdr:col>
      <xdr:colOff>1200151</xdr:colOff>
      <xdr:row>0</xdr:row>
      <xdr:rowOff>323850</xdr:rowOff>
    </xdr:to>
    <xdr:sp macro="" textlink="">
      <xdr:nvSpPr>
        <xdr:cNvPr id="6" name="6 Flecha derecha">
          <a:hlinkClick xmlns:r="http://schemas.openxmlformats.org/officeDocument/2006/relationships" r:id="rId3"/>
          <a:extLst>
            <a:ext uri="{FF2B5EF4-FFF2-40B4-BE49-F238E27FC236}">
              <a16:creationId xmlns:a16="http://schemas.microsoft.com/office/drawing/2014/main" id="{00000000-0008-0000-0B00-000006000000}"/>
            </a:ext>
          </a:extLst>
        </xdr:cNvPr>
        <xdr:cNvSpPr/>
      </xdr:nvSpPr>
      <xdr:spPr>
        <a:xfrm rot="10800000">
          <a:off x="1838325" y="47625"/>
          <a:ext cx="390526"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6</xdr:col>
      <xdr:colOff>1257300</xdr:colOff>
      <xdr:row>2294</xdr:row>
      <xdr:rowOff>0</xdr:rowOff>
    </xdr:from>
    <xdr:ext cx="0" cy="89866"/>
    <xdr:pic>
      <xdr:nvPicPr>
        <xdr:cNvPr id="2" name="6 Imagen" descr="D:\Documents and Settings\enotario\Configuración local\Temp\Temporary Internet Files\Content.IE5\QQXMQY3R\MC900442072[1].wmf">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67075" y="17164050"/>
          <a:ext cx="0" cy="89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11</xdr:col>
      <xdr:colOff>225238</xdr:colOff>
      <xdr:row>2354</xdr:row>
      <xdr:rowOff>1</xdr:rowOff>
    </xdr:from>
    <xdr:to>
      <xdr:col>17</xdr:col>
      <xdr:colOff>505386</xdr:colOff>
      <xdr:row>2365</xdr:row>
      <xdr:rowOff>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224677</xdr:colOff>
      <xdr:row>2366</xdr:row>
      <xdr:rowOff>10644</xdr:rowOff>
    </xdr:from>
    <xdr:to>
      <xdr:col>17</xdr:col>
      <xdr:colOff>499221</xdr:colOff>
      <xdr:row>2371</xdr:row>
      <xdr:rowOff>28575</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52881</xdr:colOff>
      <xdr:row>919</xdr:row>
      <xdr:rowOff>4927</xdr:rowOff>
    </xdr:from>
    <xdr:to>
      <xdr:col>11</xdr:col>
      <xdr:colOff>265044</xdr:colOff>
      <xdr:row>921</xdr:row>
      <xdr:rowOff>56030</xdr:rowOff>
    </xdr:to>
    <xdr:sp macro="" textlink="">
      <xdr:nvSpPr>
        <xdr:cNvPr id="23" name="CuadroTexto 22"/>
        <xdr:cNvSpPr txBox="1"/>
      </xdr:nvSpPr>
      <xdr:spPr>
        <a:xfrm>
          <a:off x="7908205" y="133825574"/>
          <a:ext cx="4985868" cy="4993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ysClr val="windowText" lastClr="000000"/>
              </a:solidFill>
            </a:rPr>
            <a:t>Nota: los cálculos son correctos. Se</a:t>
          </a:r>
          <a:r>
            <a:rPr lang="es-ES" sz="1100" baseline="0">
              <a:solidFill>
                <a:sysClr val="windowText" lastClr="000000"/>
              </a:solidFill>
            </a:rPr>
            <a:t> debe tener en cuenta que e</a:t>
          </a:r>
          <a:r>
            <a:rPr lang="es-ES" sz="1100">
              <a:solidFill>
                <a:sysClr val="windowText" lastClr="000000"/>
              </a:solidFill>
            </a:rPr>
            <a:t>l N de los residuos agrícolas no se incluye en el cálculo de deposición atmosférica según el IPCC</a:t>
          </a:r>
        </a:p>
      </xdr:txBody>
    </xdr:sp>
    <xdr:clientData/>
  </xdr:twoCellAnchor>
  <xdr:twoCellAnchor editAs="oneCell">
    <xdr:from>
      <xdr:col>5</xdr:col>
      <xdr:colOff>79539</xdr:colOff>
      <xdr:row>1041</xdr:row>
      <xdr:rowOff>14653</xdr:rowOff>
    </xdr:from>
    <xdr:to>
      <xdr:col>9</xdr:col>
      <xdr:colOff>939944</xdr:colOff>
      <xdr:row>1054</xdr:row>
      <xdr:rowOff>28575</xdr:rowOff>
    </xdr:to>
    <xdr:pic>
      <xdr:nvPicPr>
        <xdr:cNvPr id="26" name="Imagen 25"/>
        <xdr:cNvPicPr>
          <a:picLocks noChangeAspect="1"/>
        </xdr:cNvPicPr>
      </xdr:nvPicPr>
      <xdr:blipFill rotWithShape="1">
        <a:blip xmlns:r="http://schemas.openxmlformats.org/officeDocument/2006/relationships" r:embed="rId5"/>
        <a:srcRect l="10288" t="39819" r="30200" b="12489"/>
        <a:stretch/>
      </xdr:blipFill>
      <xdr:spPr>
        <a:xfrm>
          <a:off x="5965989" y="164740003"/>
          <a:ext cx="5556230" cy="2633297"/>
        </a:xfrm>
        <a:prstGeom prst="rect">
          <a:avLst/>
        </a:prstGeom>
      </xdr:spPr>
    </xdr:pic>
    <xdr:clientData/>
  </xdr:twoCellAnchor>
  <xdr:twoCellAnchor editAs="absolute">
    <xdr:from>
      <xdr:col>17</xdr:col>
      <xdr:colOff>866774</xdr:colOff>
      <xdr:row>2354</xdr:row>
      <xdr:rowOff>9524</xdr:rowOff>
    </xdr:from>
    <xdr:to>
      <xdr:col>29</xdr:col>
      <xdr:colOff>400050</xdr:colOff>
      <xdr:row>2367</xdr:row>
      <xdr:rowOff>85724</xdr:rowOff>
    </xdr:to>
    <xdr:graphicFrame macro="">
      <xdr:nvGraphicFramePr>
        <xdr:cNvPr id="12" name="6 Gráfico">
          <a:extLst>
            <a:ext uri="{FF2B5EF4-FFF2-40B4-BE49-F238E27FC236}">
              <a16:creationId xmlns:a16="http://schemas.microsoft.com/office/drawing/2014/main" id="{00000000-0008-0000-0800-00008A0B0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1009650</xdr:colOff>
      <xdr:row>1007</xdr:row>
      <xdr:rowOff>76201</xdr:rowOff>
    </xdr:from>
    <xdr:to>
      <xdr:col>10</xdr:col>
      <xdr:colOff>514350</xdr:colOff>
      <xdr:row>1018</xdr:row>
      <xdr:rowOff>104776</xdr:rowOff>
    </xdr:to>
    <xdr:sp macro="" textlink="">
      <xdr:nvSpPr>
        <xdr:cNvPr id="6" name="CuadroTexto 5"/>
        <xdr:cNvSpPr txBox="1"/>
      </xdr:nvSpPr>
      <xdr:spPr>
        <a:xfrm>
          <a:off x="9401175" y="157057726"/>
          <a:ext cx="4048125" cy="2343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En</a:t>
          </a:r>
          <a:r>
            <a:rPr lang="es-ES" sz="1100" baseline="0"/>
            <a:t> esta categoría, el Inventario únicamente incluye el fertilizante Nitrato amónico cálcico, porque se considera que es el único que contiene caliza (CaCO3). Por tanto, genera emisiones de CO2.</a:t>
          </a:r>
        </a:p>
        <a:p>
          <a:endParaRPr lang="es-ES" sz="1100" baseline="0"/>
        </a:p>
        <a:p>
          <a:r>
            <a:rPr lang="es-ES" sz="1100" baseline="0"/>
            <a:t>En los fertilizantes con Oxido de Calcico (CaO) como el Nitrato de calcio, se produce un balance neutro de carbono. Cuando se aplica el fertilizante se absorbe carbono que posteriormente se libera como CO2. POr ello, no procede reportar emisiones de CO2 en estos casos. </a:t>
          </a:r>
        </a:p>
        <a:p>
          <a:r>
            <a:rPr lang="es-ES" sz="1100" baseline="0"/>
            <a:t>Fuente: Inventario y Ficha metodológica (https://www.miteco.gob.es/es/calidad-y-evaluacion-ambiental/temas/sistema-espanol-de-inventario-sei-/100601_enmiendas_calizas_agricultura_tcm30-485547.pdf</a:t>
          </a:r>
        </a:p>
        <a:p>
          <a:endParaRPr lang="es-ES" sz="1100"/>
        </a:p>
        <a:p>
          <a:endParaRPr lang="es-ES" sz="1100"/>
        </a:p>
      </xdr:txBody>
    </xdr:sp>
    <xdr:clientData/>
  </xdr:twoCellAnchor>
  <xdr:twoCellAnchor editAs="absolute">
    <xdr:from>
      <xdr:col>18</xdr:col>
      <xdr:colOff>19050</xdr:colOff>
      <xdr:row>2369</xdr:row>
      <xdr:rowOff>19050</xdr:rowOff>
    </xdr:from>
    <xdr:to>
      <xdr:col>24</xdr:col>
      <xdr:colOff>576263</xdr:colOff>
      <xdr:row>2376</xdr:row>
      <xdr:rowOff>200025</xdr:rowOff>
    </xdr:to>
    <xdr:graphicFrame macro="">
      <xdr:nvGraphicFramePr>
        <xdr:cNvPr id="30" name="4 Gráfico">
          <a:extLst>
            <a:ext uri="{FF2B5EF4-FFF2-40B4-BE49-F238E27FC236}">
              <a16:creationId xmlns:a16="http://schemas.microsoft.com/office/drawing/2014/main" id="{00000000-0008-0000-09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18</xdr:col>
      <xdr:colOff>19050</xdr:colOff>
      <xdr:row>2379</xdr:row>
      <xdr:rowOff>171450</xdr:rowOff>
    </xdr:from>
    <xdr:to>
      <xdr:col>22</xdr:col>
      <xdr:colOff>228600</xdr:colOff>
      <xdr:row>2388</xdr:row>
      <xdr:rowOff>133350</xdr:rowOff>
    </xdr:to>
    <xdr:graphicFrame macro="">
      <xdr:nvGraphicFramePr>
        <xdr:cNvPr id="31" name="4 Gráfico">
          <a:extLst>
            <a:ext uri="{FF2B5EF4-FFF2-40B4-BE49-F238E27FC236}">
              <a16:creationId xmlns:a16="http://schemas.microsoft.com/office/drawing/2014/main" id="{00000000-0008-0000-09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18</xdr:col>
      <xdr:colOff>19050</xdr:colOff>
      <xdr:row>2389</xdr:row>
      <xdr:rowOff>85725</xdr:rowOff>
    </xdr:from>
    <xdr:to>
      <xdr:col>22</xdr:col>
      <xdr:colOff>228600</xdr:colOff>
      <xdr:row>2398</xdr:row>
      <xdr:rowOff>47625</xdr:rowOff>
    </xdr:to>
    <xdr:graphicFrame macro="">
      <xdr:nvGraphicFramePr>
        <xdr:cNvPr id="32" name="4 Gráfico">
          <a:extLst>
            <a:ext uri="{FF2B5EF4-FFF2-40B4-BE49-F238E27FC236}">
              <a16:creationId xmlns:a16="http://schemas.microsoft.com/office/drawing/2014/main" id="{00000000-0008-0000-09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85725</xdr:colOff>
      <xdr:row>0</xdr:row>
      <xdr:rowOff>85724</xdr:rowOff>
    </xdr:from>
    <xdr:to>
      <xdr:col>3</xdr:col>
      <xdr:colOff>361950</xdr:colOff>
      <xdr:row>0</xdr:row>
      <xdr:rowOff>361949</xdr:rowOff>
    </xdr:to>
    <xdr:sp macro="" textlink="">
      <xdr:nvSpPr>
        <xdr:cNvPr id="5" name="4 Flecha derecha">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rot="10800000">
          <a:off x="1885950" y="85724"/>
          <a:ext cx="390525"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ES" sz="1100">
            <a:solidFill>
              <a:schemeClr val="lt1"/>
            </a:solidFill>
            <a:latin typeface="+mn-lt"/>
            <a:ea typeface="+mn-ea"/>
            <a:cs typeface="+mn-cs"/>
          </a:endParaRPr>
        </a:p>
      </xdr:txBody>
    </xdr:sp>
    <xdr:clientData/>
  </xdr:twoCellAnchor>
  <xdr:twoCellAnchor>
    <xdr:from>
      <xdr:col>3</xdr:col>
      <xdr:colOff>447675</xdr:colOff>
      <xdr:row>0</xdr:row>
      <xdr:rowOff>85725</xdr:rowOff>
    </xdr:from>
    <xdr:to>
      <xdr:col>4</xdr:col>
      <xdr:colOff>257175</xdr:colOff>
      <xdr:row>0</xdr:row>
      <xdr:rowOff>361950</xdr:rowOff>
    </xdr:to>
    <xdr:sp macro="" textlink="">
      <xdr:nvSpPr>
        <xdr:cNvPr id="6" name="5 Flecha derecha">
          <a:hlinkClick xmlns:r="http://schemas.openxmlformats.org/officeDocument/2006/relationships" r:id="rId2"/>
          <a:extLst>
            <a:ext uri="{FF2B5EF4-FFF2-40B4-BE49-F238E27FC236}">
              <a16:creationId xmlns:a16="http://schemas.microsoft.com/office/drawing/2014/main" id="{00000000-0008-0000-0100-000006000000}"/>
            </a:ext>
          </a:extLst>
        </xdr:cNvPr>
        <xdr:cNvSpPr/>
      </xdr:nvSpPr>
      <xdr:spPr>
        <a:xfrm>
          <a:off x="2362200" y="85725"/>
          <a:ext cx="390525"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13</xdr:col>
      <xdr:colOff>628650</xdr:colOff>
      <xdr:row>0</xdr:row>
      <xdr:rowOff>47625</xdr:rowOff>
    </xdr:from>
    <xdr:to>
      <xdr:col>14</xdr:col>
      <xdr:colOff>152400</xdr:colOff>
      <xdr:row>0</xdr:row>
      <xdr:rowOff>428625</xdr:rowOff>
    </xdr:to>
    <xdr:pic>
      <xdr:nvPicPr>
        <xdr:cNvPr id="782913" name="14 Imagen">
          <a:extLst>
            <a:ext uri="{FF2B5EF4-FFF2-40B4-BE49-F238E27FC236}">
              <a16:creationId xmlns:a16="http://schemas.microsoft.com/office/drawing/2014/main" id="{00000000-0008-0000-0100-000041F20B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801350" y="476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5</xdr:col>
      <xdr:colOff>200025</xdr:colOff>
      <xdr:row>0</xdr:row>
      <xdr:rowOff>76200</xdr:rowOff>
    </xdr:from>
    <xdr:to>
      <xdr:col>5</xdr:col>
      <xdr:colOff>200025</xdr:colOff>
      <xdr:row>0</xdr:row>
      <xdr:rowOff>390525</xdr:rowOff>
    </xdr:to>
    <xdr:cxnSp macro="">
      <xdr:nvCxnSpPr>
        <xdr:cNvPr id="9" name="8 Conector recto">
          <a:extLst>
            <a:ext uri="{FF2B5EF4-FFF2-40B4-BE49-F238E27FC236}">
              <a16:creationId xmlns:a16="http://schemas.microsoft.com/office/drawing/2014/main" id="{00000000-0008-0000-0100-000009000000}"/>
            </a:ext>
          </a:extLst>
        </xdr:cNvPr>
        <xdr:cNvCxnSpPr/>
      </xdr:nvCxnSpPr>
      <xdr:spPr>
        <a:xfrm>
          <a:off x="3314700" y="76200"/>
          <a:ext cx="0" cy="314325"/>
        </a:xfrm>
        <a:prstGeom prst="line">
          <a:avLst/>
        </a:prstGeom>
        <a:ln>
          <a:solidFill>
            <a:srgbClr val="663300"/>
          </a:solidFill>
        </a:ln>
        <a:effectLst/>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0</xdr:col>
      <xdr:colOff>19050</xdr:colOff>
      <xdr:row>0</xdr:row>
      <xdr:rowOff>0</xdr:rowOff>
    </xdr:from>
    <xdr:to>
      <xdr:col>1</xdr:col>
      <xdr:colOff>1</xdr:colOff>
      <xdr:row>1</xdr:row>
      <xdr:rowOff>0</xdr:rowOff>
    </xdr:to>
    <xdr:pic>
      <xdr:nvPicPr>
        <xdr:cNvPr id="15" name="Imagen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050" y="0"/>
          <a:ext cx="1781176" cy="457200"/>
        </a:xfrm>
        <a:prstGeom prst="rect">
          <a:avLst/>
        </a:prstGeom>
      </xdr:spPr>
    </xdr:pic>
    <xdr:clientData/>
  </xdr:twoCellAnchor>
  <xdr:twoCellAnchor>
    <xdr:from>
      <xdr:col>4</xdr:col>
      <xdr:colOff>209549</xdr:colOff>
      <xdr:row>6</xdr:row>
      <xdr:rowOff>47624</xdr:rowOff>
    </xdr:from>
    <xdr:to>
      <xdr:col>12</xdr:col>
      <xdr:colOff>19048</xdr:colOff>
      <xdr:row>7</xdr:row>
      <xdr:rowOff>76199</xdr:rowOff>
    </xdr:to>
    <xdr:sp macro="" textlink="">
      <xdr:nvSpPr>
        <xdr:cNvPr id="2" name="CuadroTexto 1"/>
        <xdr:cNvSpPr txBox="1"/>
      </xdr:nvSpPr>
      <xdr:spPr>
        <a:xfrm>
          <a:off x="2743199" y="1838324"/>
          <a:ext cx="6629399" cy="247650"/>
        </a:xfrm>
        <a:prstGeom prst="rect">
          <a:avLst/>
        </a:prstGeom>
        <a:solidFill>
          <a:srgbClr val="FFDA71">
            <a:alpha val="30000"/>
          </a:srgbClr>
        </a:solidFill>
        <a:ln w="9525" cmpd="sng">
          <a:solidFill>
            <a:srgbClr val="6633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100">
              <a:solidFill>
                <a:sysClr val="windowText" lastClr="000000"/>
              </a:solidFill>
              <a:latin typeface="Arial Narrow" panose="020B0606020202030204" pitchFamily="34" charset="0"/>
            </a:rPr>
            <a:t>Para el correcto funcionamiento de la calculadora es necesario que cumplimentelos campos </a:t>
          </a:r>
          <a:r>
            <a:rPr lang="es-ES" sz="1100">
              <a:solidFill>
                <a:srgbClr val="663300"/>
              </a:solidFill>
              <a:latin typeface="Arial Narrow" panose="020B0606020202030204" pitchFamily="34" charset="0"/>
            </a:rPr>
            <a:t>"año de cálculo" </a:t>
          </a:r>
          <a:r>
            <a:rPr lang="es-ES" sz="1100">
              <a:solidFill>
                <a:sysClr val="windowText" lastClr="000000"/>
              </a:solidFill>
              <a:latin typeface="Arial Narrow" panose="020B0606020202030204" pitchFamily="34" charset="0"/>
            </a:rPr>
            <a:t>y</a:t>
          </a:r>
          <a:r>
            <a:rPr lang="es-ES" sz="1100">
              <a:solidFill>
                <a:srgbClr val="663300"/>
              </a:solidFill>
              <a:latin typeface="Arial Narrow" panose="020B0606020202030204" pitchFamily="34" charset="0"/>
            </a:rPr>
            <a:t> "provincia".</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571500</xdr:colOff>
      <xdr:row>0</xdr:row>
      <xdr:rowOff>38100</xdr:rowOff>
    </xdr:from>
    <xdr:to>
      <xdr:col>17</xdr:col>
      <xdr:colOff>219075</xdr:colOff>
      <xdr:row>0</xdr:row>
      <xdr:rowOff>419100</xdr:rowOff>
    </xdr:to>
    <xdr:pic>
      <xdr:nvPicPr>
        <xdr:cNvPr id="2" name="14 Imagen">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81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1781176</xdr:colOff>
      <xdr:row>1</xdr:row>
      <xdr:rowOff>0</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781176" cy="457200"/>
        </a:xfrm>
        <a:prstGeom prst="rect">
          <a:avLst/>
        </a:prstGeom>
      </xdr:spPr>
    </xdr:pic>
    <xdr:clientData/>
  </xdr:twoCellAnchor>
  <xdr:twoCellAnchor editAs="oneCell">
    <xdr:from>
      <xdr:col>0</xdr:col>
      <xdr:colOff>0</xdr:colOff>
      <xdr:row>0</xdr:row>
      <xdr:rowOff>9525</xdr:rowOff>
    </xdr:from>
    <xdr:to>
      <xdr:col>0</xdr:col>
      <xdr:colOff>1781176</xdr:colOff>
      <xdr:row>1</xdr:row>
      <xdr:rowOff>9525</xdr:rowOff>
    </xdr:to>
    <xdr:pic>
      <xdr:nvPicPr>
        <xdr:cNvPr id="9" name="Imagen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9525"/>
          <a:ext cx="1781176" cy="457200"/>
        </a:xfrm>
        <a:prstGeom prst="rect">
          <a:avLst/>
        </a:prstGeom>
      </xdr:spPr>
    </xdr:pic>
    <xdr:clientData/>
  </xdr:twoCellAnchor>
  <xdr:twoCellAnchor>
    <xdr:from>
      <xdr:col>5</xdr:col>
      <xdr:colOff>104775</xdr:colOff>
      <xdr:row>0</xdr:row>
      <xdr:rowOff>57150</xdr:rowOff>
    </xdr:from>
    <xdr:to>
      <xdr:col>5</xdr:col>
      <xdr:colOff>104775</xdr:colOff>
      <xdr:row>0</xdr:row>
      <xdr:rowOff>371475</xdr:rowOff>
    </xdr:to>
    <xdr:cxnSp macro="">
      <xdr:nvCxnSpPr>
        <xdr:cNvPr id="12" name="8 Conector recto">
          <a:extLst>
            <a:ext uri="{FF2B5EF4-FFF2-40B4-BE49-F238E27FC236}">
              <a16:creationId xmlns:a16="http://schemas.microsoft.com/office/drawing/2014/main" id="{00000000-0008-0000-0200-00000C000000}"/>
            </a:ext>
          </a:extLst>
        </xdr:cNvPr>
        <xdr:cNvCxnSpPr/>
      </xdr:nvCxnSpPr>
      <xdr:spPr>
        <a:xfrm>
          <a:off x="3524250" y="57150"/>
          <a:ext cx="0" cy="314325"/>
        </a:xfrm>
        <a:prstGeom prst="line">
          <a:avLst/>
        </a:prstGeom>
        <a:ln>
          <a:solidFill>
            <a:srgbClr val="663300"/>
          </a:solidFill>
        </a:ln>
        <a:effectLst/>
      </xdr:spPr>
      <xdr:style>
        <a:lnRef idx="2">
          <a:schemeClr val="accent5"/>
        </a:lnRef>
        <a:fillRef idx="0">
          <a:schemeClr val="accent5"/>
        </a:fillRef>
        <a:effectRef idx="1">
          <a:schemeClr val="accent5"/>
        </a:effectRef>
        <a:fontRef idx="minor">
          <a:schemeClr val="tx1"/>
        </a:fontRef>
      </xdr:style>
    </xdr:cxnSp>
    <xdr:clientData/>
  </xdr:twoCellAnchor>
  <xdr:twoCellAnchor>
    <xdr:from>
      <xdr:col>2</xdr:col>
      <xdr:colOff>76200</xdr:colOff>
      <xdr:row>0</xdr:row>
      <xdr:rowOff>66675</xdr:rowOff>
    </xdr:from>
    <xdr:to>
      <xdr:col>3</xdr:col>
      <xdr:colOff>352425</xdr:colOff>
      <xdr:row>0</xdr:row>
      <xdr:rowOff>342900</xdr:rowOff>
    </xdr:to>
    <xdr:sp macro="" textlink="">
      <xdr:nvSpPr>
        <xdr:cNvPr id="13" name="4 Flecha derecha">
          <a:hlinkClick xmlns:r="http://schemas.openxmlformats.org/officeDocument/2006/relationships" r:id="rId3"/>
          <a:extLst>
            <a:ext uri="{FF2B5EF4-FFF2-40B4-BE49-F238E27FC236}">
              <a16:creationId xmlns:a16="http://schemas.microsoft.com/office/drawing/2014/main" id="{00000000-0008-0000-0200-00000D000000}"/>
            </a:ext>
          </a:extLst>
        </xdr:cNvPr>
        <xdr:cNvSpPr/>
      </xdr:nvSpPr>
      <xdr:spPr>
        <a:xfrm rot="10800000">
          <a:off x="1914525" y="66675"/>
          <a:ext cx="390525"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ES" sz="1100">
            <a:solidFill>
              <a:schemeClr val="lt1"/>
            </a:solidFill>
            <a:latin typeface="+mn-lt"/>
            <a:ea typeface="+mn-ea"/>
            <a:cs typeface="+mn-cs"/>
          </a:endParaRPr>
        </a:p>
      </xdr:txBody>
    </xdr:sp>
    <xdr:clientData/>
  </xdr:twoCellAnchor>
  <xdr:twoCellAnchor>
    <xdr:from>
      <xdr:col>3</xdr:col>
      <xdr:colOff>438150</xdr:colOff>
      <xdr:row>0</xdr:row>
      <xdr:rowOff>66676</xdr:rowOff>
    </xdr:from>
    <xdr:to>
      <xdr:col>4</xdr:col>
      <xdr:colOff>95250</xdr:colOff>
      <xdr:row>0</xdr:row>
      <xdr:rowOff>342901</xdr:rowOff>
    </xdr:to>
    <xdr:sp macro="" textlink="">
      <xdr:nvSpPr>
        <xdr:cNvPr id="14" name="5 Flecha derecha">
          <a:hlinkClick xmlns:r="http://schemas.openxmlformats.org/officeDocument/2006/relationships" r:id="rId4"/>
          <a:extLst>
            <a:ext uri="{FF2B5EF4-FFF2-40B4-BE49-F238E27FC236}">
              <a16:creationId xmlns:a16="http://schemas.microsoft.com/office/drawing/2014/main" id="{00000000-0008-0000-0200-00000E000000}"/>
            </a:ext>
          </a:extLst>
        </xdr:cNvPr>
        <xdr:cNvSpPr/>
      </xdr:nvSpPr>
      <xdr:spPr>
        <a:xfrm>
          <a:off x="2390775" y="66676"/>
          <a:ext cx="390525"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0</xdr:col>
      <xdr:colOff>19050</xdr:colOff>
      <xdr:row>0</xdr:row>
      <xdr:rowOff>0</xdr:rowOff>
    </xdr:from>
    <xdr:to>
      <xdr:col>1</xdr:col>
      <xdr:colOff>1</xdr:colOff>
      <xdr:row>1</xdr:row>
      <xdr:rowOff>0</xdr:rowOff>
    </xdr:to>
    <xdr:pic>
      <xdr:nvPicPr>
        <xdr:cNvPr id="10" name="Imagen 9">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0" y="0"/>
          <a:ext cx="1781176" cy="457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4</xdr:col>
      <xdr:colOff>333375</xdr:colOff>
      <xdr:row>0</xdr:row>
      <xdr:rowOff>85725</xdr:rowOff>
    </xdr:from>
    <xdr:to>
      <xdr:col>4</xdr:col>
      <xdr:colOff>714375</xdr:colOff>
      <xdr:row>0</xdr:row>
      <xdr:rowOff>361950</xdr:rowOff>
    </xdr:to>
    <xdr:sp macro="" textlink="">
      <xdr:nvSpPr>
        <xdr:cNvPr id="3" name="15 Flecha derecha">
          <a:hlinkClick xmlns:r="http://schemas.openxmlformats.org/officeDocument/2006/relationships" r:id="rId1"/>
          <a:extLst>
            <a:ext uri="{FF2B5EF4-FFF2-40B4-BE49-F238E27FC236}">
              <a16:creationId xmlns:a16="http://schemas.microsoft.com/office/drawing/2014/main" id="{00000000-0008-0000-0300-000003000000}"/>
            </a:ext>
          </a:extLst>
        </xdr:cNvPr>
        <xdr:cNvSpPr/>
      </xdr:nvSpPr>
      <xdr:spPr>
        <a:xfrm>
          <a:off x="2333625"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2</xdr:col>
      <xdr:colOff>28575</xdr:colOff>
      <xdr:row>0</xdr:row>
      <xdr:rowOff>85725</xdr:rowOff>
    </xdr:from>
    <xdr:to>
      <xdr:col>4</xdr:col>
      <xdr:colOff>247650</xdr:colOff>
      <xdr:row>0</xdr:row>
      <xdr:rowOff>361950</xdr:rowOff>
    </xdr:to>
    <xdr:sp macro="" textlink="">
      <xdr:nvSpPr>
        <xdr:cNvPr id="4" name="21 Flecha derecha">
          <a:hlinkClick xmlns:r="http://schemas.openxmlformats.org/officeDocument/2006/relationships" r:id="rId2"/>
          <a:extLst>
            <a:ext uri="{FF2B5EF4-FFF2-40B4-BE49-F238E27FC236}">
              <a16:creationId xmlns:a16="http://schemas.microsoft.com/office/drawing/2014/main" id="{00000000-0008-0000-0300-000006000000}"/>
            </a:ext>
          </a:extLst>
        </xdr:cNvPr>
        <xdr:cNvSpPr/>
      </xdr:nvSpPr>
      <xdr:spPr>
        <a:xfrm rot="10800000">
          <a:off x="1866900"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ES" sz="1100">
            <a:solidFill>
              <a:schemeClr val="lt1"/>
            </a:solidFill>
            <a:latin typeface="+mn-lt"/>
            <a:ea typeface="+mn-ea"/>
            <a:cs typeface="+mn-cs"/>
          </a:endParaRPr>
        </a:p>
      </xdr:txBody>
    </xdr:sp>
    <xdr:clientData/>
  </xdr:twoCellAnchor>
  <xdr:twoCellAnchor>
    <xdr:from>
      <xdr:col>4</xdr:col>
      <xdr:colOff>1228725</xdr:colOff>
      <xdr:row>0</xdr:row>
      <xdr:rowOff>66675</xdr:rowOff>
    </xdr:from>
    <xdr:to>
      <xdr:col>4</xdr:col>
      <xdr:colOff>1228725</xdr:colOff>
      <xdr:row>0</xdr:row>
      <xdr:rowOff>381000</xdr:rowOff>
    </xdr:to>
    <xdr:cxnSp macro="">
      <xdr:nvCxnSpPr>
        <xdr:cNvPr id="5" name="16 Conector recto">
          <a:extLst>
            <a:ext uri="{FF2B5EF4-FFF2-40B4-BE49-F238E27FC236}">
              <a16:creationId xmlns:a16="http://schemas.microsoft.com/office/drawing/2014/main" id="{00000000-0008-0000-0300-00000B000000}"/>
            </a:ext>
          </a:extLst>
        </xdr:cNvPr>
        <xdr:cNvCxnSpPr/>
      </xdr:nvCxnSpPr>
      <xdr:spPr>
        <a:xfrm>
          <a:off x="3190875" y="66675"/>
          <a:ext cx="0" cy="314325"/>
        </a:xfrm>
        <a:prstGeom prst="line">
          <a:avLst/>
        </a:prstGeom>
        <a:ln cmpd="sng">
          <a:solidFill>
            <a:srgbClr val="663300"/>
          </a:solidFill>
        </a:ln>
        <a:effectLst/>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0</xdr:col>
      <xdr:colOff>0</xdr:colOff>
      <xdr:row>0</xdr:row>
      <xdr:rowOff>0</xdr:rowOff>
    </xdr:from>
    <xdr:to>
      <xdr:col>0</xdr:col>
      <xdr:colOff>1781176</xdr:colOff>
      <xdr:row>0</xdr:row>
      <xdr:rowOff>457200</xdr:rowOff>
    </xdr:to>
    <xdr:pic>
      <xdr:nvPicPr>
        <xdr:cNvPr id="6" name="Imagen 5">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781176" cy="457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4</xdr:col>
      <xdr:colOff>304800</xdr:colOff>
      <xdr:row>0</xdr:row>
      <xdr:rowOff>85725</xdr:rowOff>
    </xdr:from>
    <xdr:to>
      <xdr:col>4</xdr:col>
      <xdr:colOff>685800</xdr:colOff>
      <xdr:row>0</xdr:row>
      <xdr:rowOff>361950</xdr:rowOff>
    </xdr:to>
    <xdr:sp macro="" textlink="">
      <xdr:nvSpPr>
        <xdr:cNvPr id="8" name="15 Flecha derecha">
          <a:hlinkClick xmlns:r="http://schemas.openxmlformats.org/officeDocument/2006/relationships" r:id="rId1"/>
          <a:extLst>
            <a:ext uri="{FF2B5EF4-FFF2-40B4-BE49-F238E27FC236}">
              <a16:creationId xmlns:a16="http://schemas.microsoft.com/office/drawing/2014/main" id="{00000000-0008-0000-0300-000003000000}"/>
            </a:ext>
          </a:extLst>
        </xdr:cNvPr>
        <xdr:cNvSpPr/>
      </xdr:nvSpPr>
      <xdr:spPr>
        <a:xfrm>
          <a:off x="2305050"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2</xdr:col>
      <xdr:colOff>0</xdr:colOff>
      <xdr:row>0</xdr:row>
      <xdr:rowOff>85725</xdr:rowOff>
    </xdr:from>
    <xdr:to>
      <xdr:col>4</xdr:col>
      <xdr:colOff>219075</xdr:colOff>
      <xdr:row>0</xdr:row>
      <xdr:rowOff>361950</xdr:rowOff>
    </xdr:to>
    <xdr:sp macro="" textlink="">
      <xdr:nvSpPr>
        <xdr:cNvPr id="9" name="21 Flecha derecha">
          <a:hlinkClick xmlns:r="http://schemas.openxmlformats.org/officeDocument/2006/relationships" r:id="rId2"/>
          <a:extLst>
            <a:ext uri="{FF2B5EF4-FFF2-40B4-BE49-F238E27FC236}">
              <a16:creationId xmlns:a16="http://schemas.microsoft.com/office/drawing/2014/main" id="{00000000-0008-0000-0300-000006000000}"/>
            </a:ext>
          </a:extLst>
        </xdr:cNvPr>
        <xdr:cNvSpPr/>
      </xdr:nvSpPr>
      <xdr:spPr>
        <a:xfrm rot="10800000">
          <a:off x="1838325"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ES" sz="1100">
            <a:solidFill>
              <a:schemeClr val="lt1"/>
            </a:solidFill>
            <a:latin typeface="+mn-lt"/>
            <a:ea typeface="+mn-ea"/>
            <a:cs typeface="+mn-cs"/>
          </a:endParaRPr>
        </a:p>
      </xdr:txBody>
    </xdr:sp>
    <xdr:clientData/>
  </xdr:twoCellAnchor>
  <xdr:twoCellAnchor>
    <xdr:from>
      <xdr:col>4</xdr:col>
      <xdr:colOff>1228725</xdr:colOff>
      <xdr:row>0</xdr:row>
      <xdr:rowOff>85725</xdr:rowOff>
    </xdr:from>
    <xdr:to>
      <xdr:col>4</xdr:col>
      <xdr:colOff>1228725</xdr:colOff>
      <xdr:row>0</xdr:row>
      <xdr:rowOff>400050</xdr:rowOff>
    </xdr:to>
    <xdr:cxnSp macro="">
      <xdr:nvCxnSpPr>
        <xdr:cNvPr id="10" name="16 Conector recto">
          <a:extLst>
            <a:ext uri="{FF2B5EF4-FFF2-40B4-BE49-F238E27FC236}">
              <a16:creationId xmlns:a16="http://schemas.microsoft.com/office/drawing/2014/main" id="{00000000-0008-0000-0300-00000B000000}"/>
            </a:ext>
          </a:extLst>
        </xdr:cNvPr>
        <xdr:cNvCxnSpPr/>
      </xdr:nvCxnSpPr>
      <xdr:spPr>
        <a:xfrm>
          <a:off x="3228975" y="85725"/>
          <a:ext cx="0" cy="314325"/>
        </a:xfrm>
        <a:prstGeom prst="line">
          <a:avLst/>
        </a:prstGeom>
        <a:ln>
          <a:solidFill>
            <a:srgbClr val="663300"/>
          </a:solidFill>
        </a:ln>
        <a:effectLst/>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0</xdr:col>
      <xdr:colOff>0</xdr:colOff>
      <xdr:row>0</xdr:row>
      <xdr:rowOff>0</xdr:rowOff>
    </xdr:from>
    <xdr:to>
      <xdr:col>0</xdr:col>
      <xdr:colOff>1781176</xdr:colOff>
      <xdr:row>0</xdr:row>
      <xdr:rowOff>457200</xdr:rowOff>
    </xdr:to>
    <xdr:pic>
      <xdr:nvPicPr>
        <xdr:cNvPr id="11" name="Imagen 10">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781176" cy="457200"/>
        </a:xfrm>
        <a:prstGeom prst="rect">
          <a:avLst/>
        </a:prstGeom>
      </xdr:spPr>
    </xdr:pic>
    <xdr:clientData/>
  </xdr:twoCellAnchor>
  <xdr:twoCellAnchor editAs="absolute">
    <xdr:from>
      <xdr:col>8</xdr:col>
      <xdr:colOff>85725</xdr:colOff>
      <xdr:row>14</xdr:row>
      <xdr:rowOff>9525</xdr:rowOff>
    </xdr:from>
    <xdr:to>
      <xdr:col>18</xdr:col>
      <xdr:colOff>28575</xdr:colOff>
      <xdr:row>25</xdr:row>
      <xdr:rowOff>19050</xdr:rowOff>
    </xdr:to>
    <xdr:graphicFrame macro="">
      <xdr:nvGraphicFramePr>
        <xdr:cNvPr id="12" name="6 Gráfico">
          <a:extLst>
            <a:ext uri="{FF2B5EF4-FFF2-40B4-BE49-F238E27FC236}">
              <a16:creationId xmlns:a16="http://schemas.microsoft.com/office/drawing/2014/main" id="{00000000-0008-0000-0800-00008A0B0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19050</xdr:colOff>
      <xdr:row>2</xdr:row>
      <xdr:rowOff>142875</xdr:rowOff>
    </xdr:from>
    <xdr:to>
      <xdr:col>12</xdr:col>
      <xdr:colOff>504826</xdr:colOff>
      <xdr:row>3</xdr:row>
      <xdr:rowOff>180975</xdr:rowOff>
    </xdr:to>
    <xdr:sp macro="" textlink="">
      <xdr:nvSpPr>
        <xdr:cNvPr id="13" name="CuadroTexto 12"/>
        <xdr:cNvSpPr txBox="1"/>
      </xdr:nvSpPr>
      <xdr:spPr>
        <a:xfrm>
          <a:off x="2019300" y="1019175"/>
          <a:ext cx="9439276" cy="247650"/>
        </a:xfrm>
        <a:prstGeom prst="rect">
          <a:avLst/>
        </a:prstGeom>
        <a:solidFill>
          <a:srgbClr val="FFDA71">
            <a:alpha val="30000"/>
          </a:srgbClr>
        </a:solidFill>
        <a:ln w="9525" cmpd="sng">
          <a:solidFill>
            <a:srgbClr val="6633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100">
              <a:solidFill>
                <a:sysClr val="windowText" lastClr="000000"/>
              </a:solidFill>
              <a:latin typeface="Arial Narrow" panose="020B0606020202030204" pitchFamily="34" charset="0"/>
            </a:rPr>
            <a:t> Esta pestaña se autocompleta en función de los datos introducidos en la pestaña anterior </a:t>
          </a:r>
          <a:r>
            <a:rPr lang="es-ES" sz="1100" i="1">
              <a:solidFill>
                <a:sysClr val="windowText" lastClr="000000"/>
              </a:solidFill>
              <a:latin typeface="Arial Narrow" panose="020B0606020202030204" pitchFamily="34" charset="0"/>
            </a:rPr>
            <a:t>3. Datos cultivos </a:t>
          </a:r>
          <a:r>
            <a:rPr lang="es-ES" sz="1100">
              <a:solidFill>
                <a:sysClr val="windowText" lastClr="000000"/>
              </a:solidFill>
              <a:latin typeface="Arial Narrow" panose="020B0606020202030204" pitchFamily="34" charset="0"/>
            </a:rPr>
            <a:t>salvo si dispone de datos de factores de emisión propios (celdas "Otros").</a:t>
          </a:r>
          <a:endParaRPr lang="es-ES" sz="1100">
            <a:solidFill>
              <a:srgbClr val="663300"/>
            </a:solidFill>
            <a:latin typeface="Arial Narrow" panose="020B060602020203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4</xdr:col>
      <xdr:colOff>342900</xdr:colOff>
      <xdr:row>0</xdr:row>
      <xdr:rowOff>85725</xdr:rowOff>
    </xdr:from>
    <xdr:to>
      <xdr:col>4</xdr:col>
      <xdr:colOff>723900</xdr:colOff>
      <xdr:row>0</xdr:row>
      <xdr:rowOff>361950</xdr:rowOff>
    </xdr:to>
    <xdr:sp macro="" textlink="">
      <xdr:nvSpPr>
        <xdr:cNvPr id="3" name="15 Flecha derecha">
          <a:hlinkClick xmlns:r="http://schemas.openxmlformats.org/officeDocument/2006/relationships" r:id="rId1"/>
          <a:extLst>
            <a:ext uri="{FF2B5EF4-FFF2-40B4-BE49-F238E27FC236}">
              <a16:creationId xmlns:a16="http://schemas.microsoft.com/office/drawing/2014/main" id="{00000000-0008-0000-0300-000003000000}"/>
            </a:ext>
          </a:extLst>
        </xdr:cNvPr>
        <xdr:cNvSpPr/>
      </xdr:nvSpPr>
      <xdr:spPr>
        <a:xfrm>
          <a:off x="2343150"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2</xdr:col>
      <xdr:colOff>38100</xdr:colOff>
      <xdr:row>0</xdr:row>
      <xdr:rowOff>85725</xdr:rowOff>
    </xdr:from>
    <xdr:to>
      <xdr:col>4</xdr:col>
      <xdr:colOff>257175</xdr:colOff>
      <xdr:row>0</xdr:row>
      <xdr:rowOff>361950</xdr:rowOff>
    </xdr:to>
    <xdr:sp macro="" textlink="">
      <xdr:nvSpPr>
        <xdr:cNvPr id="6" name="21 Flecha derecha">
          <a:hlinkClick xmlns:r="http://schemas.openxmlformats.org/officeDocument/2006/relationships" r:id="rId2"/>
          <a:extLst>
            <a:ext uri="{FF2B5EF4-FFF2-40B4-BE49-F238E27FC236}">
              <a16:creationId xmlns:a16="http://schemas.microsoft.com/office/drawing/2014/main" id="{00000000-0008-0000-0300-000006000000}"/>
            </a:ext>
          </a:extLst>
        </xdr:cNvPr>
        <xdr:cNvSpPr/>
      </xdr:nvSpPr>
      <xdr:spPr>
        <a:xfrm rot="10800000">
          <a:off x="1876425"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ES" sz="1100">
            <a:solidFill>
              <a:schemeClr val="lt1"/>
            </a:solidFill>
            <a:latin typeface="+mn-lt"/>
            <a:ea typeface="+mn-ea"/>
            <a:cs typeface="+mn-cs"/>
          </a:endParaRPr>
        </a:p>
      </xdr:txBody>
    </xdr:sp>
    <xdr:clientData/>
  </xdr:twoCellAnchor>
  <xdr:twoCellAnchor editAs="oneCell">
    <xdr:from>
      <xdr:col>17</xdr:col>
      <xdr:colOff>638175</xdr:colOff>
      <xdr:row>0</xdr:row>
      <xdr:rowOff>47625</xdr:rowOff>
    </xdr:from>
    <xdr:to>
      <xdr:col>18</xdr:col>
      <xdr:colOff>200025</xdr:colOff>
      <xdr:row>0</xdr:row>
      <xdr:rowOff>428625</xdr:rowOff>
    </xdr:to>
    <xdr:pic>
      <xdr:nvPicPr>
        <xdr:cNvPr id="10" name="27 Imagen">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450050" y="476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1276350</xdr:colOff>
      <xdr:row>0</xdr:row>
      <xdr:rowOff>66675</xdr:rowOff>
    </xdr:from>
    <xdr:to>
      <xdr:col>4</xdr:col>
      <xdr:colOff>1276350</xdr:colOff>
      <xdr:row>0</xdr:row>
      <xdr:rowOff>381000</xdr:rowOff>
    </xdr:to>
    <xdr:cxnSp macro="">
      <xdr:nvCxnSpPr>
        <xdr:cNvPr id="11" name="16 Conector recto">
          <a:extLst>
            <a:ext uri="{FF2B5EF4-FFF2-40B4-BE49-F238E27FC236}">
              <a16:creationId xmlns:a16="http://schemas.microsoft.com/office/drawing/2014/main" id="{00000000-0008-0000-0300-00000B000000}"/>
            </a:ext>
          </a:extLst>
        </xdr:cNvPr>
        <xdr:cNvCxnSpPr/>
      </xdr:nvCxnSpPr>
      <xdr:spPr>
        <a:xfrm>
          <a:off x="3267075" y="66675"/>
          <a:ext cx="0" cy="314325"/>
        </a:xfrm>
        <a:prstGeom prst="line">
          <a:avLst/>
        </a:prstGeom>
        <a:ln>
          <a:solidFill>
            <a:srgbClr val="663300"/>
          </a:solidFill>
        </a:ln>
        <a:effectLst/>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0</xdr:col>
      <xdr:colOff>0</xdr:colOff>
      <xdr:row>0</xdr:row>
      <xdr:rowOff>9525</xdr:rowOff>
    </xdr:from>
    <xdr:to>
      <xdr:col>0</xdr:col>
      <xdr:colOff>1781176</xdr:colOff>
      <xdr:row>1</xdr:row>
      <xdr:rowOff>9525</xdr:rowOff>
    </xdr:to>
    <xdr:pic>
      <xdr:nvPicPr>
        <xdr:cNvPr id="14" name="Imagen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9525"/>
          <a:ext cx="1781176" cy="457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4</xdr:col>
      <xdr:colOff>350744</xdr:colOff>
      <xdr:row>0</xdr:row>
      <xdr:rowOff>85725</xdr:rowOff>
    </xdr:from>
    <xdr:to>
      <xdr:col>4</xdr:col>
      <xdr:colOff>731744</xdr:colOff>
      <xdr:row>0</xdr:row>
      <xdr:rowOff>361950</xdr:rowOff>
    </xdr:to>
    <xdr:sp macro="" textlink="">
      <xdr:nvSpPr>
        <xdr:cNvPr id="3" name="15 Flecha derecha">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2343150"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2</xdr:col>
      <xdr:colOff>45944</xdr:colOff>
      <xdr:row>0</xdr:row>
      <xdr:rowOff>85725</xdr:rowOff>
    </xdr:from>
    <xdr:to>
      <xdr:col>4</xdr:col>
      <xdr:colOff>265019</xdr:colOff>
      <xdr:row>0</xdr:row>
      <xdr:rowOff>361950</xdr:rowOff>
    </xdr:to>
    <xdr:sp macro="" textlink="">
      <xdr:nvSpPr>
        <xdr:cNvPr id="6" name="21 Flecha derecha">
          <a:hlinkClick xmlns:r="http://schemas.openxmlformats.org/officeDocument/2006/relationships" r:id="rId2"/>
          <a:extLst>
            <a:ext uri="{FF2B5EF4-FFF2-40B4-BE49-F238E27FC236}">
              <a16:creationId xmlns:a16="http://schemas.microsoft.com/office/drawing/2014/main" id="{00000000-0008-0000-0400-000006000000}"/>
            </a:ext>
          </a:extLst>
        </xdr:cNvPr>
        <xdr:cNvSpPr/>
      </xdr:nvSpPr>
      <xdr:spPr>
        <a:xfrm rot="10800000">
          <a:off x="1876425"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ES" sz="1100">
            <a:solidFill>
              <a:schemeClr val="lt1"/>
            </a:solidFill>
            <a:latin typeface="+mn-lt"/>
            <a:ea typeface="+mn-ea"/>
            <a:cs typeface="+mn-cs"/>
          </a:endParaRPr>
        </a:p>
      </xdr:txBody>
    </xdr:sp>
    <xdr:clientData/>
  </xdr:twoCellAnchor>
  <xdr:twoCellAnchor editAs="oneCell">
    <xdr:from>
      <xdr:col>20</xdr:col>
      <xdr:colOff>624502</xdr:colOff>
      <xdr:row>0</xdr:row>
      <xdr:rowOff>41415</xdr:rowOff>
    </xdr:from>
    <xdr:to>
      <xdr:col>21</xdr:col>
      <xdr:colOff>183867</xdr:colOff>
      <xdr:row>0</xdr:row>
      <xdr:rowOff>422415</xdr:rowOff>
    </xdr:to>
    <xdr:pic>
      <xdr:nvPicPr>
        <xdr:cNvPr id="10" name="27 Imagen">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07377" y="41415"/>
          <a:ext cx="37851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9525</xdr:rowOff>
    </xdr:from>
    <xdr:to>
      <xdr:col>0</xdr:col>
      <xdr:colOff>1781176</xdr:colOff>
      <xdr:row>1</xdr:row>
      <xdr:rowOff>9525</xdr:rowOff>
    </xdr:to>
    <xdr:pic>
      <xdr:nvPicPr>
        <xdr:cNvPr id="14" name="Imagen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9525"/>
          <a:ext cx="1781176" cy="457200"/>
        </a:xfrm>
        <a:prstGeom prst="rect">
          <a:avLst/>
        </a:prstGeom>
      </xdr:spPr>
    </xdr:pic>
    <xdr:clientData/>
  </xdr:twoCellAnchor>
  <xdr:twoCellAnchor>
    <xdr:from>
      <xdr:col>4</xdr:col>
      <xdr:colOff>1276350</xdr:colOff>
      <xdr:row>0</xdr:row>
      <xdr:rowOff>66675</xdr:rowOff>
    </xdr:from>
    <xdr:to>
      <xdr:col>4</xdr:col>
      <xdr:colOff>1276350</xdr:colOff>
      <xdr:row>0</xdr:row>
      <xdr:rowOff>381000</xdr:rowOff>
    </xdr:to>
    <xdr:cxnSp macro="">
      <xdr:nvCxnSpPr>
        <xdr:cNvPr id="7" name="16 Conector recto">
          <a:extLst>
            <a:ext uri="{FF2B5EF4-FFF2-40B4-BE49-F238E27FC236}">
              <a16:creationId xmlns:a16="http://schemas.microsoft.com/office/drawing/2014/main" id="{00000000-0008-0000-0400-000007000000}"/>
            </a:ext>
          </a:extLst>
        </xdr:cNvPr>
        <xdr:cNvCxnSpPr/>
      </xdr:nvCxnSpPr>
      <xdr:spPr>
        <a:xfrm>
          <a:off x="3371850" y="66675"/>
          <a:ext cx="0" cy="314325"/>
        </a:xfrm>
        <a:prstGeom prst="line">
          <a:avLst/>
        </a:prstGeom>
        <a:ln cmpd="sng">
          <a:solidFill>
            <a:srgbClr val="663300"/>
          </a:solidFill>
        </a:ln>
        <a:effectLst/>
      </xdr:spPr>
      <xdr:style>
        <a:lnRef idx="2">
          <a:schemeClr val="accent5"/>
        </a:lnRef>
        <a:fillRef idx="0">
          <a:schemeClr val="accent5"/>
        </a:fillRef>
        <a:effectRef idx="1">
          <a:schemeClr val="accent5"/>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editAs="absolute">
    <xdr:from>
      <xdr:col>4</xdr:col>
      <xdr:colOff>333375</xdr:colOff>
      <xdr:row>0</xdr:row>
      <xdr:rowOff>85725</xdr:rowOff>
    </xdr:from>
    <xdr:to>
      <xdr:col>4</xdr:col>
      <xdr:colOff>714375</xdr:colOff>
      <xdr:row>0</xdr:row>
      <xdr:rowOff>361950</xdr:rowOff>
    </xdr:to>
    <xdr:sp macro="" textlink="">
      <xdr:nvSpPr>
        <xdr:cNvPr id="20" name="19 Flecha derecha">
          <a:hlinkClick xmlns:r="http://schemas.openxmlformats.org/officeDocument/2006/relationships" r:id="rId1"/>
          <a:extLst>
            <a:ext uri="{FF2B5EF4-FFF2-40B4-BE49-F238E27FC236}">
              <a16:creationId xmlns:a16="http://schemas.microsoft.com/office/drawing/2014/main" id="{00000000-0008-0000-0500-000014000000}"/>
            </a:ext>
          </a:extLst>
        </xdr:cNvPr>
        <xdr:cNvSpPr/>
      </xdr:nvSpPr>
      <xdr:spPr>
        <a:xfrm>
          <a:off x="2343150"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2</xdr:col>
      <xdr:colOff>38100</xdr:colOff>
      <xdr:row>0</xdr:row>
      <xdr:rowOff>85725</xdr:rowOff>
    </xdr:from>
    <xdr:to>
      <xdr:col>4</xdr:col>
      <xdr:colOff>247650</xdr:colOff>
      <xdr:row>0</xdr:row>
      <xdr:rowOff>361950</xdr:rowOff>
    </xdr:to>
    <xdr:sp macro="" textlink="">
      <xdr:nvSpPr>
        <xdr:cNvPr id="21" name="20 Flecha derecha">
          <a:hlinkClick xmlns:r="http://schemas.openxmlformats.org/officeDocument/2006/relationships" r:id="rId2"/>
          <a:extLst>
            <a:ext uri="{FF2B5EF4-FFF2-40B4-BE49-F238E27FC236}">
              <a16:creationId xmlns:a16="http://schemas.microsoft.com/office/drawing/2014/main" id="{00000000-0008-0000-0500-000015000000}"/>
            </a:ext>
          </a:extLst>
        </xdr:cNvPr>
        <xdr:cNvSpPr/>
      </xdr:nvSpPr>
      <xdr:spPr>
        <a:xfrm rot="10800000">
          <a:off x="1876425"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ES" sz="1100">
            <a:solidFill>
              <a:schemeClr val="lt1"/>
            </a:solidFill>
            <a:latin typeface="+mn-lt"/>
            <a:ea typeface="+mn-ea"/>
            <a:cs typeface="+mn-cs"/>
          </a:endParaRPr>
        </a:p>
      </xdr:txBody>
    </xdr:sp>
    <xdr:clientData/>
  </xdr:twoCellAnchor>
  <xdr:twoCellAnchor>
    <xdr:from>
      <xdr:col>4</xdr:col>
      <xdr:colOff>1295400</xdr:colOff>
      <xdr:row>0</xdr:row>
      <xdr:rowOff>66675</xdr:rowOff>
    </xdr:from>
    <xdr:to>
      <xdr:col>4</xdr:col>
      <xdr:colOff>1295400</xdr:colOff>
      <xdr:row>0</xdr:row>
      <xdr:rowOff>381000</xdr:rowOff>
    </xdr:to>
    <xdr:cxnSp macro="">
      <xdr:nvCxnSpPr>
        <xdr:cNvPr id="13" name="12 Conector recto">
          <a:extLst>
            <a:ext uri="{FF2B5EF4-FFF2-40B4-BE49-F238E27FC236}">
              <a16:creationId xmlns:a16="http://schemas.microsoft.com/office/drawing/2014/main" id="{00000000-0008-0000-0500-00000D000000}"/>
            </a:ext>
          </a:extLst>
        </xdr:cNvPr>
        <xdr:cNvCxnSpPr/>
      </xdr:nvCxnSpPr>
      <xdr:spPr>
        <a:xfrm>
          <a:off x="3305175" y="66675"/>
          <a:ext cx="0" cy="314325"/>
        </a:xfrm>
        <a:prstGeom prst="line">
          <a:avLst/>
        </a:prstGeom>
        <a:ln>
          <a:solidFill>
            <a:srgbClr val="663300"/>
          </a:solidFill>
        </a:ln>
        <a:effectLst/>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0</xdr:col>
      <xdr:colOff>0</xdr:colOff>
      <xdr:row>0</xdr:row>
      <xdr:rowOff>0</xdr:rowOff>
    </xdr:from>
    <xdr:to>
      <xdr:col>0</xdr:col>
      <xdr:colOff>1781176</xdr:colOff>
      <xdr:row>0</xdr:row>
      <xdr:rowOff>455543</xdr:rowOff>
    </xdr:to>
    <xdr:pic>
      <xdr:nvPicPr>
        <xdr:cNvPr id="11" name="Imagen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781176" cy="455543"/>
        </a:xfrm>
        <a:prstGeom prst="rect">
          <a:avLst/>
        </a:prstGeom>
      </xdr:spPr>
    </xdr:pic>
    <xdr:clientData/>
  </xdr:twoCellAnchor>
  <xdr:twoCellAnchor editAs="oneCell">
    <xdr:from>
      <xdr:col>14</xdr:col>
      <xdr:colOff>679174</xdr:colOff>
      <xdr:row>0</xdr:row>
      <xdr:rowOff>44823</xdr:rowOff>
    </xdr:from>
    <xdr:to>
      <xdr:col>15</xdr:col>
      <xdr:colOff>208381</xdr:colOff>
      <xdr:row>0</xdr:row>
      <xdr:rowOff>425823</xdr:rowOff>
    </xdr:to>
    <xdr:pic>
      <xdr:nvPicPr>
        <xdr:cNvPr id="16" name="27 Imagen">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776174" y="44823"/>
          <a:ext cx="374033"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4</xdr:col>
      <xdr:colOff>342900</xdr:colOff>
      <xdr:row>0</xdr:row>
      <xdr:rowOff>85725</xdr:rowOff>
    </xdr:from>
    <xdr:to>
      <xdr:col>4</xdr:col>
      <xdr:colOff>723900</xdr:colOff>
      <xdr:row>0</xdr:row>
      <xdr:rowOff>361950</xdr:rowOff>
    </xdr:to>
    <xdr:sp macro="" textlink="">
      <xdr:nvSpPr>
        <xdr:cNvPr id="2" name="15 Flecha derecha">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2343150"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2</xdr:col>
      <xdr:colOff>38100</xdr:colOff>
      <xdr:row>0</xdr:row>
      <xdr:rowOff>85725</xdr:rowOff>
    </xdr:from>
    <xdr:to>
      <xdr:col>4</xdr:col>
      <xdr:colOff>257175</xdr:colOff>
      <xdr:row>0</xdr:row>
      <xdr:rowOff>361950</xdr:rowOff>
    </xdr:to>
    <xdr:sp macro="" textlink="">
      <xdr:nvSpPr>
        <xdr:cNvPr id="3" name="21 Flecha derecha">
          <a:hlinkClick xmlns:r="http://schemas.openxmlformats.org/officeDocument/2006/relationships" r:id="rId2"/>
          <a:extLst>
            <a:ext uri="{FF2B5EF4-FFF2-40B4-BE49-F238E27FC236}">
              <a16:creationId xmlns:a16="http://schemas.microsoft.com/office/drawing/2014/main" id="{00000000-0008-0000-0600-000003000000}"/>
            </a:ext>
          </a:extLst>
        </xdr:cNvPr>
        <xdr:cNvSpPr/>
      </xdr:nvSpPr>
      <xdr:spPr>
        <a:xfrm rot="10800000">
          <a:off x="1876425" y="85725"/>
          <a:ext cx="381000" cy="276225"/>
        </a:xfrm>
        <a:prstGeom prst="rightArrow">
          <a:avLst/>
        </a:prstGeom>
        <a:solidFill>
          <a:srgbClr val="FFDA71"/>
        </a:solidFill>
        <a:ln>
          <a:solidFill>
            <a:srgbClr val="66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ES" sz="1100">
            <a:solidFill>
              <a:schemeClr val="lt1"/>
            </a:solidFill>
            <a:latin typeface="+mn-lt"/>
            <a:ea typeface="+mn-ea"/>
            <a:cs typeface="+mn-cs"/>
          </a:endParaRPr>
        </a:p>
      </xdr:txBody>
    </xdr:sp>
    <xdr:clientData/>
  </xdr:twoCellAnchor>
  <xdr:twoCellAnchor editAs="oneCell">
    <xdr:from>
      <xdr:col>14</xdr:col>
      <xdr:colOff>352425</xdr:colOff>
      <xdr:row>0</xdr:row>
      <xdr:rowOff>57150</xdr:rowOff>
    </xdr:from>
    <xdr:to>
      <xdr:col>14</xdr:col>
      <xdr:colOff>733425</xdr:colOff>
      <xdr:row>0</xdr:row>
      <xdr:rowOff>438150</xdr:rowOff>
    </xdr:to>
    <xdr:pic>
      <xdr:nvPicPr>
        <xdr:cNvPr id="4" name="27 Imagen">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11300" y="5715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1276350</xdr:colOff>
      <xdr:row>0</xdr:row>
      <xdr:rowOff>66675</xdr:rowOff>
    </xdr:from>
    <xdr:to>
      <xdr:col>4</xdr:col>
      <xdr:colOff>1276350</xdr:colOff>
      <xdr:row>0</xdr:row>
      <xdr:rowOff>381000</xdr:rowOff>
    </xdr:to>
    <xdr:cxnSp macro="">
      <xdr:nvCxnSpPr>
        <xdr:cNvPr id="5" name="16 Conector recto">
          <a:extLst>
            <a:ext uri="{FF2B5EF4-FFF2-40B4-BE49-F238E27FC236}">
              <a16:creationId xmlns:a16="http://schemas.microsoft.com/office/drawing/2014/main" id="{00000000-0008-0000-0600-000005000000}"/>
            </a:ext>
          </a:extLst>
        </xdr:cNvPr>
        <xdr:cNvCxnSpPr/>
      </xdr:nvCxnSpPr>
      <xdr:spPr>
        <a:xfrm>
          <a:off x="3267075" y="66675"/>
          <a:ext cx="0" cy="314325"/>
        </a:xfrm>
        <a:prstGeom prst="line">
          <a:avLst/>
        </a:prstGeom>
        <a:ln>
          <a:solidFill>
            <a:srgbClr val="663300"/>
          </a:solidFill>
        </a:ln>
        <a:effectLst/>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0</xdr:col>
      <xdr:colOff>0</xdr:colOff>
      <xdr:row>0</xdr:row>
      <xdr:rowOff>9525</xdr:rowOff>
    </xdr:from>
    <xdr:to>
      <xdr:col>0</xdr:col>
      <xdr:colOff>1781176</xdr:colOff>
      <xdr:row>1</xdr:row>
      <xdr:rowOff>9525</xdr:rowOff>
    </xdr:to>
    <xdr:pic>
      <xdr:nvPicPr>
        <xdr:cNvPr id="6" name="Imagen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9525"/>
          <a:ext cx="1781176" cy="457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91440" tIns="45720" rIns="91440" bIns="45720" upright="1"/>
      <a:lstStyle/>
    </a:spDef>
    <a:ln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91440" tIns="45720" rIns="91440" bIns="4572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miteco.gob.es/es/cambio-climatico/temas/mitigacion-politicas-y-medidas/instruccionescalculadorahcagri_tcm30-485625.pdf"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gdo.cnmc.es/CNE/resumenGdo.do?anio" TargetMode="External"/><Relationship Id="rId1" Type="http://schemas.openxmlformats.org/officeDocument/2006/relationships/hyperlink" Target="https://gdo.cnmc.es/CNE/resumenGdo.do?anio" TargetMode="Externa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6" Type="http://schemas.openxmlformats.org/officeDocument/2006/relationships/hyperlink" Target="https://www.ipcc.ch/site/assets/uploads/2018/02/WG1AR5_Chapter08_FINAL.pdf" TargetMode="External"/><Relationship Id="rId21" Type="http://schemas.openxmlformats.org/officeDocument/2006/relationships/hyperlink" Target="http://gdo.cnmc.es/CNE/resumenGdo.do?anio=2009" TargetMode="External"/><Relationship Id="rId42" Type="http://schemas.openxmlformats.org/officeDocument/2006/relationships/hyperlink" Target="https://www.idae.es/uploads/documentos/documentos_10255_Consumos_energeticos_operaciones_agricolas_Espana_05_d94c1676.pdf" TargetMode="External"/><Relationship Id="rId47" Type="http://schemas.openxmlformats.org/officeDocument/2006/relationships/hyperlink" Target="https://www.miteco.gob.es/es/calidad-y-evaluacion-ambiental/temas/sistema-espanol-de-inventario-sei-/inventario-gases-efecto-invernadero/" TargetMode="External"/><Relationship Id="rId63" Type="http://schemas.openxmlformats.org/officeDocument/2006/relationships/hyperlink" Target="https://www.eea.europa.eu/publications/emep-eea-guidebook-2019/part-b-sectoral-guidance-chapters/1-energy/1-a-combustion/1-a-3-b-i/view" TargetMode="External"/><Relationship Id="rId68" Type="http://schemas.openxmlformats.org/officeDocument/2006/relationships/hyperlink" Target="https://www.boe.es/buscar/doc.php?id=BOE-A-2015-6563" TargetMode="External"/><Relationship Id="rId2" Type="http://schemas.openxmlformats.org/officeDocument/2006/relationships/hyperlink" Target="http://gdo.cnmc.es/CNE/resumenGdo.do?anio=2012" TargetMode="External"/><Relationship Id="rId16" Type="http://schemas.openxmlformats.org/officeDocument/2006/relationships/hyperlink" Target="http://gdo.cnmc.es/CNE/resumenGdo.do?anio=2015" TargetMode="External"/><Relationship Id="rId29" Type="http://schemas.openxmlformats.org/officeDocument/2006/relationships/hyperlink" Target="https://www.mapa.gob.es/es/agricultura/publicaciones/01_FERTILIZACI%C3%93N(BAJA)_tcm30-57890.pdf" TargetMode="External"/><Relationship Id="rId11" Type="http://schemas.openxmlformats.org/officeDocument/2006/relationships/hyperlink" Target="http://gdo.cnmc.es/CNE/resumenGdo.do?anio=2015" TargetMode="External"/><Relationship Id="rId24" Type="http://schemas.openxmlformats.org/officeDocument/2006/relationships/hyperlink" Target="https://gdo.cnmc.es/CNE/resumenGdo.do?anio=2021" TargetMode="External"/><Relationship Id="rId32" Type="http://schemas.openxmlformats.org/officeDocument/2006/relationships/hyperlink" Target="https://www.miteco.gob.es/es/calidad-y-evaluacion-ambiental/temas/sistema-espanol-de-inventario-sei-/10%20Agricultura_tcm30-179140.pdf" TargetMode="External"/><Relationship Id="rId37" Type="http://schemas.openxmlformats.org/officeDocument/2006/relationships/hyperlink" Target="https://www.miteco.gob.es/es/calidad-y-evaluacion-ambiental/temas/sistema-espanol-de-inventario-sei-/es_nir_edicion2022_tcm30-523942.pdf" TargetMode="External"/><Relationship Id="rId40" Type="http://schemas.openxmlformats.org/officeDocument/2006/relationships/hyperlink" Target="https://www.miteco.gob.es/es/calidad-y-evaluacion-ambiental/temas/sistema-espanol-de-inventario-sei-/es_nir_edicion2022_tcm30-523942.pdf" TargetMode="External"/><Relationship Id="rId45" Type="http://schemas.openxmlformats.org/officeDocument/2006/relationships/hyperlink" Target="https://www.mapa.gob.es/es/agricultura/temas/medios-de-produccion/productos-fertilizantes/" TargetMode="External"/><Relationship Id="rId53" Type="http://schemas.openxmlformats.org/officeDocument/2006/relationships/hyperlink" Target="https://ruralcat.gencat.cat/documents/20181/81525/Subproductes1_71_Determ_rap_nutri.pdf/ad0103b1-5658-4c15-a389-81f1705797b6" TargetMode="External"/><Relationship Id="rId58" Type="http://schemas.openxmlformats.org/officeDocument/2006/relationships/hyperlink" Target="https://www.miteco.gob.es/es/calidad-y-evaluacion-ambiental/temas/sistema-espanol-de-inventario-sei-/default.aspx" TargetMode="External"/><Relationship Id="rId66" Type="http://schemas.openxmlformats.org/officeDocument/2006/relationships/hyperlink" Target="https://www.miteco.gob.es/es/calidad-y-evaluacion-ambiental/temas/sistema-espanol-de-inventario-sei-/default.aspx" TargetMode="External"/><Relationship Id="rId74" Type="http://schemas.openxmlformats.org/officeDocument/2006/relationships/drawing" Target="../drawings/drawing13.xml"/><Relationship Id="rId5" Type="http://schemas.openxmlformats.org/officeDocument/2006/relationships/hyperlink" Target="http://gdo.cnmc.es/CNE/resumenGdo.do?anio=2015" TargetMode="External"/><Relationship Id="rId61" Type="http://schemas.openxmlformats.org/officeDocument/2006/relationships/hyperlink" Target="https://www.boe.es/buscar/doc.php?id=BOE-A-2015-6563" TargetMode="External"/><Relationship Id="rId19" Type="http://schemas.openxmlformats.org/officeDocument/2006/relationships/hyperlink" Target="https://gdo.cnmc.es/CNE/resumenGdo.do?anio=2020" TargetMode="External"/><Relationship Id="rId14" Type="http://schemas.openxmlformats.org/officeDocument/2006/relationships/hyperlink" Target="http://gdo.cnmc.es/CNE/resumenGdo.do?anio=2015" TargetMode="External"/><Relationship Id="rId22" Type="http://schemas.openxmlformats.org/officeDocument/2006/relationships/hyperlink" Target="http://gdo.cnmc.es/CNE/resumenGdo.do?anio=2008" TargetMode="External"/><Relationship Id="rId27" Type="http://schemas.openxmlformats.org/officeDocument/2006/relationships/hyperlink" Target="https://www.ipcc.ch/site/assets/uploads/2018/02/WG1AR5_Chapter08_FINAL.pdf" TargetMode="External"/><Relationship Id="rId30" Type="http://schemas.openxmlformats.org/officeDocument/2006/relationships/hyperlink" Target="https://www.aragon.es/-/informaciones-tecnicas-agrarias" TargetMode="External"/><Relationship Id="rId35" Type="http://schemas.openxmlformats.org/officeDocument/2006/relationships/hyperlink" Target="https://www.miteco.gob.es/es/calidad-y-evaluacion-ambiental/temas/sistema-espanol-de-inventario-sei-/default.aspx" TargetMode="External"/><Relationship Id="rId43" Type="http://schemas.openxmlformats.org/officeDocument/2006/relationships/hyperlink" Target="https://www.mapa.gob.es/es/ministerio/servicios/informacion/plataforma-de-conocimiento-para-el-medio-rural-y-pesquero/observatorio-de-tecnologias-probadas/maquinaria-agricola/default.aspx" TargetMode="External"/><Relationship Id="rId48" Type="http://schemas.openxmlformats.org/officeDocument/2006/relationships/hyperlink" Target="https://www.idae.es/uploads/documentos/documentos_10255_Consumos_energeticos_operaciones_agricolas_Espana_05_d94c1676.pdf" TargetMode="External"/><Relationship Id="rId56" Type="http://schemas.openxmlformats.org/officeDocument/2006/relationships/hyperlink" Target="https://www.miteco.gob.es/es/calidad-y-evaluacion-ambiental/temas/sistema-espanol-de-inventario-sei-/inventario-gases-efecto-invernadero/" TargetMode="External"/><Relationship Id="rId64" Type="http://schemas.openxmlformats.org/officeDocument/2006/relationships/hyperlink" Target="https://www.miteco.gob.es/es/calidad-y-evaluacion-ambiental/temas/sistema-espanol-de-inventario-sei-/default.aspx" TargetMode="External"/><Relationship Id="rId69" Type="http://schemas.openxmlformats.org/officeDocument/2006/relationships/hyperlink" Target="https://www.miteco.gob.es/es/calidad-y-evaluacion-ambiental/temas/sistema-espanol-de-inventario-sei-/default.aspx" TargetMode="External"/><Relationship Id="rId8" Type="http://schemas.openxmlformats.org/officeDocument/2006/relationships/hyperlink" Target="https://gdo.cnmc.es/CNE/resumenGdo.do?anio=2016" TargetMode="External"/><Relationship Id="rId51" Type="http://schemas.openxmlformats.org/officeDocument/2006/relationships/hyperlink" Target="https://www.miteco.gob.es/es/calidad-y-evaluacion-ambiental/temas/sistema-espanol-de-inventario-sei-/default.aspx" TargetMode="External"/><Relationship Id="rId72" Type="http://schemas.openxmlformats.org/officeDocument/2006/relationships/hyperlink" Target="https://gdo.cnmc.es/CNE/accesoEtiquetado.do" TargetMode="External"/><Relationship Id="rId3" Type="http://schemas.openxmlformats.org/officeDocument/2006/relationships/hyperlink" Target="http://gdo.cnmc.es/CNE/resumenGdo.do?anio=2013" TargetMode="External"/><Relationship Id="rId12" Type="http://schemas.openxmlformats.org/officeDocument/2006/relationships/hyperlink" Target="https://gdo.cnmc.es/CNE/resumenGdo.do?anio=2017" TargetMode="External"/><Relationship Id="rId17" Type="http://schemas.openxmlformats.org/officeDocument/2006/relationships/hyperlink" Target="https://gdo.cnmc.es/CNE/resumenGdo.do?anio=2019" TargetMode="External"/><Relationship Id="rId25" Type="http://schemas.openxmlformats.org/officeDocument/2006/relationships/hyperlink" Target="https://gdo.cnmc.es/CNE/resumenGdo.do?anio=2021" TargetMode="External"/><Relationship Id="rId33" Type="http://schemas.openxmlformats.org/officeDocument/2006/relationships/hyperlink" Target="https://www.ipcc-nggip.iges.or.jp/public/2019rf/pdf/4_Volume4/19R_V4_Ch11_Soils_N2O_CO2.pdf" TargetMode="External"/><Relationship Id="rId38" Type="http://schemas.openxmlformats.org/officeDocument/2006/relationships/hyperlink" Target="https://www.miteco.gob.es/es/calidad-y-evaluacion-ambiental/temas/sistema-espanol-de-inventario-sei-/default.aspx" TargetMode="External"/><Relationship Id="rId46" Type="http://schemas.openxmlformats.org/officeDocument/2006/relationships/hyperlink" Target="https://www.mapa.gob.es/es/ganaderia/temas/ganaderia-y-medio-ambiente/balance-de-nitrogeno-e-inventario-de-emisiones-de-gases/default.aspx" TargetMode="External"/><Relationship Id="rId59" Type="http://schemas.openxmlformats.org/officeDocument/2006/relationships/hyperlink" Target="https://www.miteco.gob.es/es/calidad-y-evaluacion-ambiental/temas/sistema-espanol-de-inventario-sei-/default.aspx" TargetMode="External"/><Relationship Id="rId67" Type="http://schemas.openxmlformats.org/officeDocument/2006/relationships/hyperlink" Target="https://www.miteco.gob.es/es/calidad-y-evaluacion-ambiental/temas/sistema-espanol-de-inventario-sei-/default.aspx" TargetMode="External"/><Relationship Id="rId20" Type="http://schemas.openxmlformats.org/officeDocument/2006/relationships/hyperlink" Target="http://gdo.cnmc.es/CNE/resumenGdo.do?anio=2010" TargetMode="External"/><Relationship Id="rId41" Type="http://schemas.openxmlformats.org/officeDocument/2006/relationships/hyperlink" Target="https://www.miteco.gob.es/es/calidad-y-evaluacion-ambiental/temas/sistema-espanol-de-inventario-sei-/es_nir_edicion2022_tcm30-523942.pdf" TargetMode="External"/><Relationship Id="rId54" Type="http://schemas.openxmlformats.org/officeDocument/2006/relationships/hyperlink" Target="https://www.ipcc-nggip.iges.or.jp/public/2019rf/pdf/4_Volume4/19R_V4_Ch11_Soils_N2O_CO2.pdf" TargetMode="External"/><Relationship Id="rId62" Type="http://schemas.openxmlformats.org/officeDocument/2006/relationships/hyperlink" Target="https://www.miteco.gob.es/es/calidad-y-evaluacion-ambiental/temas/sistema-espanol-de-inventario-sei-/default.aspx" TargetMode="External"/><Relationship Id="rId70" Type="http://schemas.openxmlformats.org/officeDocument/2006/relationships/hyperlink" Target="https://www.boe.es/buscar/doc.php?id=BOE-A-2015-6563" TargetMode="External"/><Relationship Id="rId1" Type="http://schemas.openxmlformats.org/officeDocument/2006/relationships/hyperlink" Target="http://gdo.cnmc.es/CNE/resumenGdo.do?anio=2011" TargetMode="External"/><Relationship Id="rId6" Type="http://schemas.openxmlformats.org/officeDocument/2006/relationships/hyperlink" Target="http://gdo.cnmc.es/CNE/resumenGdo.do?anio=2015" TargetMode="External"/><Relationship Id="rId15" Type="http://schemas.openxmlformats.org/officeDocument/2006/relationships/hyperlink" Target="http://gdo.cnmc.es/CNE/resumenGdo.do?anio=2017" TargetMode="External"/><Relationship Id="rId23" Type="http://schemas.openxmlformats.org/officeDocument/2006/relationships/hyperlink" Target="http://gdo.cnmc.es/CNE/resumenGdo.do?anio=2007" TargetMode="External"/><Relationship Id="rId28" Type="http://schemas.openxmlformats.org/officeDocument/2006/relationships/hyperlink" Target="https://www.mapa.gob.es/es/agricultura/publicaciones/01_FERTILIZACI%C3%93N(BAJA)_tcm30-57890.pdf" TargetMode="External"/><Relationship Id="rId36" Type="http://schemas.openxmlformats.org/officeDocument/2006/relationships/hyperlink" Target="https://www.miteco.gob.es/es/calidad-y-evaluacion-ambiental/temas/sistema-espanol-de-inventario-sei-/inventario-gases-efecto-invernadero/" TargetMode="External"/><Relationship Id="rId49" Type="http://schemas.openxmlformats.org/officeDocument/2006/relationships/hyperlink" Target="https://www.idae.es/uploads/documentos/documentos_10255_Consumos_energeticos_operaciones_agricolas_Espana_05_d94c1676.pdf" TargetMode="External"/><Relationship Id="rId57" Type="http://schemas.openxmlformats.org/officeDocument/2006/relationships/hyperlink" Target="https://www.miteco.gob.es/es/calidad-y-evaluacion-ambiental/temas/sistema-espanol-de-inventario-sei-/default.aspx" TargetMode="External"/><Relationship Id="rId10" Type="http://schemas.openxmlformats.org/officeDocument/2006/relationships/hyperlink" Target="http://gdo.cnmc.es/CNE/resumenGdo.do?anio=2017" TargetMode="External"/><Relationship Id="rId31" Type="http://schemas.openxmlformats.org/officeDocument/2006/relationships/hyperlink" Target="https://www.aragon.es/-/informaciones-tecnicas-agrarias" TargetMode="External"/><Relationship Id="rId44" Type="http://schemas.openxmlformats.org/officeDocument/2006/relationships/hyperlink" Target="https://www.idae.es/uploads/documentos/documentos_10255_Consumos_energeticos_operaciones_agricolas_Espana_05_d94c1676.pdf" TargetMode="External"/><Relationship Id="rId52" Type="http://schemas.openxmlformats.org/officeDocument/2006/relationships/hyperlink" Target="https://www.miteco.gob.es/es/calidad-y-evaluacion-ambiental/temas/sistema-espanol-de-inventario-sei-/default.aspx" TargetMode="External"/><Relationship Id="rId60" Type="http://schemas.openxmlformats.org/officeDocument/2006/relationships/hyperlink" Target="https://www.boe.es/buscar/act.php?id=BOE-A-2006-2779" TargetMode="External"/><Relationship Id="rId65" Type="http://schemas.openxmlformats.org/officeDocument/2006/relationships/hyperlink" Target="https://www.boe.es/buscar/act.php?id=BOE-A-2006-2779" TargetMode="External"/><Relationship Id="rId73" Type="http://schemas.openxmlformats.org/officeDocument/2006/relationships/printerSettings" Target="../printerSettings/printerSettings13.bin"/><Relationship Id="rId4" Type="http://schemas.openxmlformats.org/officeDocument/2006/relationships/hyperlink" Target="http://gdo.cnmc.es/CNE/resumenGdo.do?anio=2014" TargetMode="External"/><Relationship Id="rId9" Type="http://schemas.openxmlformats.org/officeDocument/2006/relationships/hyperlink" Target="http://gdo.cnmc.es/CNE/resumenGdo.do?anio=2015" TargetMode="External"/><Relationship Id="rId13" Type="http://schemas.openxmlformats.org/officeDocument/2006/relationships/hyperlink" Target="https://gdo.cnmc.es/CNE/resumenGdo.do?anio=2018" TargetMode="External"/><Relationship Id="rId18" Type="http://schemas.openxmlformats.org/officeDocument/2006/relationships/hyperlink" Target="https://gdo.cnmc.es/CNE/resumenGdo.do?anio=2019" TargetMode="External"/><Relationship Id="rId39" Type="http://schemas.openxmlformats.org/officeDocument/2006/relationships/hyperlink" Target="https://www.miteco.gob.es/es/calidad-y-evaluacion-ambiental/temas/sistema-espanol-de-inventario-sei-/default.aspx" TargetMode="External"/><Relationship Id="rId34" Type="http://schemas.openxmlformats.org/officeDocument/2006/relationships/hyperlink" Target="https://www.ipcc-nggip.iges.or.jp/public/2006gl/spanish/vol4.html" TargetMode="External"/><Relationship Id="rId50" Type="http://schemas.openxmlformats.org/officeDocument/2006/relationships/hyperlink" Target="https://www.ipcc-nggip.iges.or.jp/public/2019rf/pdf/4_Volume4/19R_V4_Ch11_Soils_N2O_CO2.pdf" TargetMode="External"/><Relationship Id="rId55" Type="http://schemas.openxmlformats.org/officeDocument/2006/relationships/hyperlink" Target="https://www.miteco.gob.es/es/calidad-y-evaluacion-ambiental/temas/sistema-espanol-de-inventario-sei-/inventario-gases-efecto-invernadero/" TargetMode="External"/><Relationship Id="rId7" Type="http://schemas.openxmlformats.org/officeDocument/2006/relationships/hyperlink" Target="http://gdo.cnmc.es/CNE/resumenGdo.do?anio=2015" TargetMode="External"/><Relationship Id="rId71" Type="http://schemas.openxmlformats.org/officeDocument/2006/relationships/hyperlink" Target="https://gdo.cnmc.es/CNE/accesoEtiquetado.do"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hyperlink" Target="https://www.miteco.gob.es/es/calidad-y-evaluacion-ambiental/temas/sistema-espanol-de-inventario-sei-/default.aspx" TargetMode="External"/><Relationship Id="rId13" Type="http://schemas.openxmlformats.org/officeDocument/2006/relationships/hyperlink" Target="https://www.miteco.gob.es/es/calidad-y-evaluacion-ambiental/temas/sistema-espanol-de-inventario-sei-/es_nir_edicion2022_tcm30-523942.pdf" TargetMode="External"/><Relationship Id="rId3" Type="http://schemas.openxmlformats.org/officeDocument/2006/relationships/hyperlink" Target="https://www.miteco.gob.es/es/calidad-y-evaluacion-ambiental/temas/sistema-espanol-de-inventario-sei-/es_nir_edicion2022_tcm30-523942.pdf" TargetMode="External"/><Relationship Id="rId7" Type="http://schemas.openxmlformats.org/officeDocument/2006/relationships/hyperlink" Target="https://www.miteco.gob.es/es/calidad-y-evaluacion-ambiental/temas/sistema-espanol-de-inventario-sei-/es_nir_edicion2022_tcm30-523942.pdf" TargetMode="External"/><Relationship Id="rId12" Type="http://schemas.openxmlformats.org/officeDocument/2006/relationships/hyperlink" Target="https://www.miteco.gob.es/es/calidad-y-evaluacion-ambiental/temas/sistema-espanol-de-inventario-sei-/default.aspx" TargetMode="External"/><Relationship Id="rId17" Type="http://schemas.openxmlformats.org/officeDocument/2006/relationships/comments" Target="../comments1.xml"/><Relationship Id="rId2" Type="http://schemas.openxmlformats.org/officeDocument/2006/relationships/hyperlink" Target="https://www.miteco.gob.es/es/calidad-y-evaluacion-ambiental/temas/sistema-espanol-de-inventario-sei-/default.aspx" TargetMode="External"/><Relationship Id="rId16" Type="http://schemas.openxmlformats.org/officeDocument/2006/relationships/vmlDrawing" Target="../drawings/vmlDrawing1.vml"/><Relationship Id="rId1" Type="http://schemas.openxmlformats.org/officeDocument/2006/relationships/hyperlink" Target="https://www.mapa.gob.es/es/agricultura/publicaciones/01_FERTILIZACI%C3%93N(BAJA)_tcm30-57890.pdf" TargetMode="External"/><Relationship Id="rId6" Type="http://schemas.openxmlformats.org/officeDocument/2006/relationships/hyperlink" Target="https://www.miteco.gob.es/es/calidad-y-evaluacion-ambiental/temas/sistema-espanol-de-inventario-sei-/es_nir_edicion2022_tcm30-523942.pdf" TargetMode="External"/><Relationship Id="rId11" Type="http://schemas.openxmlformats.org/officeDocument/2006/relationships/hyperlink" Target="https://www.miteco.gob.es/es/calidad-y-evaluacion-ambiental/temas/sistema-espanol-de-inventario-sei-/default.aspx" TargetMode="External"/><Relationship Id="rId5" Type="http://schemas.openxmlformats.org/officeDocument/2006/relationships/hyperlink" Target="https://www.miteco.gob.es/es/calidad-y-evaluacion-ambiental/temas/sistema-espanol-de-inventario-sei-/es_nir_edicion2022_tcm30-523942.pdf" TargetMode="External"/><Relationship Id="rId15" Type="http://schemas.openxmlformats.org/officeDocument/2006/relationships/drawing" Target="../drawings/drawing15.xml"/><Relationship Id="rId10" Type="http://schemas.openxmlformats.org/officeDocument/2006/relationships/hyperlink" Target="https://www.ipcc-nggip.iges.or.jp/public/2019rf/pdf/4_Volume4/19R_V4_Ch11_Soils_N2O_CO2.pdf" TargetMode="External"/><Relationship Id="rId4" Type="http://schemas.openxmlformats.org/officeDocument/2006/relationships/hyperlink" Target="https://www.idae.es/uploads/documentos/documentos_10255_Consumos_energeticos_operaciones_agricolas_Espana_05_d94c1676.pdf" TargetMode="External"/><Relationship Id="rId9" Type="http://schemas.openxmlformats.org/officeDocument/2006/relationships/hyperlink" Target="https://www.ipcc-nggip.iges.or.jp/public/2019rf/pdf/4_Volume4/19R_V4_Ch11_Soils_N2O_CO2.pdf" TargetMode="External"/><Relationship Id="rId14"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energia.gob.es/es-es/Servicios/Paginas/consultasdecarburantes.aspx" TargetMode="External"/><Relationship Id="rId7" Type="http://schemas.openxmlformats.org/officeDocument/2006/relationships/drawing" Target="../drawings/drawing7.xml"/><Relationship Id="rId2" Type="http://schemas.openxmlformats.org/officeDocument/2006/relationships/hyperlink" Target="https://unece.org/classification-and-definition-vehicles" TargetMode="External"/><Relationship Id="rId1" Type="http://schemas.openxmlformats.org/officeDocument/2006/relationships/hyperlink" Target="https://coches.idae.es/base-datos/marca-y-modelo" TargetMode="External"/><Relationship Id="rId6" Type="http://schemas.openxmlformats.org/officeDocument/2006/relationships/printerSettings" Target="../printerSettings/printerSettings7.bin"/><Relationship Id="rId5" Type="http://schemas.openxmlformats.org/officeDocument/2006/relationships/hyperlink" Target="https://unece.org/classification-and-definition-vehicles" TargetMode="External"/><Relationship Id="rId4" Type="http://schemas.openxmlformats.org/officeDocument/2006/relationships/hyperlink" Target="https://www.miteco.gob.es/es/calidad-y-evaluacion-ambiental/temas/sistema-espanol-de-inventario-sei-/08060708-maquinaria-movil_tcm30-456063.pdf"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ipcc.ch/site/assets/uploads/2018/02/WG1AR5_Chapter08_FINAL.pdf" TargetMode="External"/><Relationship Id="rId1" Type="http://schemas.openxmlformats.org/officeDocument/2006/relationships/hyperlink" Target="https://www.ipcc.ch/site/assets/uploads/2018/02/WG1AR5_Chapter08_FINAL.pdf"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53"/>
  <sheetViews>
    <sheetView showGridLines="0" showRowColHeaders="0" tabSelected="1" zoomScaleNormal="100" zoomScaleSheetLayoutView="100" workbookViewId="0"/>
  </sheetViews>
  <sheetFormatPr baseColWidth="10" defaultColWidth="11.42578125" defaultRowHeight="16.5" x14ac:dyDescent="0.3"/>
  <cols>
    <col min="1" max="1" width="7.5703125" style="238" customWidth="1"/>
    <col min="2" max="2" width="5.140625" style="238" customWidth="1"/>
    <col min="3" max="3" width="3.42578125" style="238" customWidth="1"/>
    <col min="4" max="4" width="3.7109375" style="238" customWidth="1"/>
    <col min="5" max="5" width="11.42578125" style="238"/>
    <col min="6" max="6" width="39.140625" style="238" customWidth="1"/>
    <col min="7" max="8" width="3.7109375" style="238" customWidth="1"/>
    <col min="9" max="9" width="32.140625" style="238" customWidth="1"/>
    <col min="10" max="10" width="3.7109375" style="238" customWidth="1"/>
    <col min="11" max="11" width="6.42578125" style="238" customWidth="1"/>
    <col min="12" max="12" width="3.42578125" style="238" customWidth="1"/>
    <col min="13" max="13" width="10.7109375" style="238" customWidth="1"/>
    <col min="14" max="14" width="3.7109375" style="238" customWidth="1"/>
    <col min="15" max="16384" width="11.42578125" style="238"/>
  </cols>
  <sheetData>
    <row r="2" spans="1:19" ht="21.75" customHeight="1" x14ac:dyDescent="0.3">
      <c r="I2" s="239"/>
    </row>
    <row r="3" spans="1:19" s="240" customFormat="1" ht="22.5" customHeight="1" x14ac:dyDescent="0.3">
      <c r="A3" s="238"/>
      <c r="B3" s="238"/>
      <c r="C3" s="238"/>
      <c r="D3" s="238"/>
      <c r="E3" s="238"/>
      <c r="F3" s="238"/>
      <c r="G3" s="238"/>
      <c r="H3" s="238"/>
      <c r="I3" s="238"/>
      <c r="J3" s="238"/>
      <c r="K3" s="238"/>
      <c r="L3" s="238"/>
      <c r="M3" s="238"/>
    </row>
    <row r="4" spans="1:19" ht="22.5" customHeight="1" x14ac:dyDescent="0.3">
      <c r="D4" s="1498" t="s">
        <v>2383</v>
      </c>
      <c r="E4" s="1498"/>
      <c r="F4" s="1498"/>
      <c r="G4" s="1498"/>
      <c r="H4" s="1498"/>
      <c r="I4" s="1498"/>
      <c r="J4" s="1498"/>
      <c r="L4" s="241"/>
      <c r="M4" s="242"/>
      <c r="N4" s="242"/>
      <c r="O4" s="242"/>
      <c r="P4" s="242"/>
      <c r="Q4" s="242"/>
      <c r="R4" s="242"/>
      <c r="S4" s="242"/>
    </row>
    <row r="5" spans="1:19" ht="16.5" customHeight="1" x14ac:dyDescent="0.3">
      <c r="D5" s="1498"/>
      <c r="E5" s="1498"/>
      <c r="F5" s="1498"/>
      <c r="G5" s="1498"/>
      <c r="H5" s="1498"/>
      <c r="I5" s="1498"/>
      <c r="J5" s="1498"/>
      <c r="L5" s="241"/>
      <c r="M5" s="242"/>
      <c r="N5" s="242"/>
      <c r="O5" s="242"/>
      <c r="P5" s="242"/>
      <c r="Q5" s="242"/>
      <c r="R5" s="242"/>
      <c r="S5" s="242"/>
    </row>
    <row r="6" spans="1:19" ht="16.5" customHeight="1" x14ac:dyDescent="0.3">
      <c r="D6" s="1498"/>
      <c r="E6" s="1498"/>
      <c r="F6" s="1498"/>
      <c r="G6" s="1498"/>
      <c r="H6" s="1498"/>
      <c r="I6" s="1498"/>
      <c r="J6" s="1498"/>
      <c r="L6" s="241"/>
      <c r="M6" s="242"/>
      <c r="N6" s="242"/>
      <c r="O6" s="242"/>
      <c r="P6" s="242"/>
      <c r="Q6" s="242"/>
      <c r="R6" s="242"/>
      <c r="S6" s="242"/>
    </row>
    <row r="7" spans="1:19" s="240" customFormat="1" ht="20.25" customHeight="1" x14ac:dyDescent="0.3">
      <c r="A7" s="241"/>
      <c r="B7" s="241"/>
      <c r="C7" s="241"/>
      <c r="D7" s="1498"/>
      <c r="E7" s="1498"/>
      <c r="F7" s="1498"/>
      <c r="G7" s="1498"/>
      <c r="H7" s="1498"/>
      <c r="I7" s="1498"/>
      <c r="J7" s="1498"/>
      <c r="K7" s="238"/>
      <c r="L7" s="241"/>
      <c r="M7" s="242"/>
      <c r="N7" s="242"/>
      <c r="O7" s="242"/>
      <c r="P7" s="242"/>
      <c r="Q7" s="242"/>
      <c r="R7" s="242"/>
      <c r="S7" s="242"/>
    </row>
    <row r="8" spans="1:19" s="240" customFormat="1" ht="7.5" customHeight="1" x14ac:dyDescent="0.25">
      <c r="A8" s="241"/>
      <c r="B8" s="241"/>
      <c r="C8" s="241"/>
      <c r="D8" s="241"/>
      <c r="E8" s="241"/>
      <c r="F8" s="241"/>
      <c r="G8" s="241"/>
      <c r="H8" s="241"/>
      <c r="I8" s="241"/>
      <c r="J8" s="241"/>
      <c r="K8" s="241"/>
      <c r="L8" s="241"/>
      <c r="M8" s="242"/>
      <c r="N8" s="242"/>
      <c r="O8" s="242"/>
      <c r="P8" s="242"/>
      <c r="Q8" s="242"/>
      <c r="R8" s="242"/>
      <c r="S8" s="242"/>
    </row>
    <row r="9" spans="1:19" s="240" customFormat="1" ht="45" customHeight="1" x14ac:dyDescent="0.25">
      <c r="A9" s="241"/>
      <c r="B9" s="241"/>
      <c r="C9" s="241"/>
      <c r="D9" s="241"/>
      <c r="E9" s="1499" t="s">
        <v>1297</v>
      </c>
      <c r="F9" s="1499"/>
      <c r="G9" s="1499"/>
      <c r="H9" s="1499"/>
      <c r="I9" s="1499"/>
      <c r="J9" s="241"/>
      <c r="K9" s="241"/>
      <c r="L9" s="241"/>
      <c r="M9" s="242"/>
      <c r="N9" s="242"/>
      <c r="O9" s="242"/>
      <c r="P9" s="242"/>
      <c r="Q9" s="242"/>
      <c r="R9" s="242"/>
      <c r="S9" s="242"/>
    </row>
    <row r="10" spans="1:19" ht="28.5" customHeight="1" x14ac:dyDescent="0.3">
      <c r="B10" s="1500"/>
      <c r="C10" s="1500"/>
      <c r="D10" s="1500"/>
      <c r="E10" s="1500"/>
      <c r="F10" s="1500"/>
      <c r="G10" s="1500"/>
      <c r="H10" s="1500"/>
      <c r="I10" s="1500"/>
      <c r="J10" s="1500"/>
      <c r="K10" s="1500"/>
      <c r="L10" s="1500"/>
      <c r="M10" s="1500"/>
    </row>
    <row r="11" spans="1:19" ht="8.25" customHeight="1" x14ac:dyDescent="0.3"/>
    <row r="12" spans="1:19" s="242" customFormat="1" ht="18.75" x14ac:dyDescent="0.3">
      <c r="C12" s="1501" t="s">
        <v>37</v>
      </c>
      <c r="D12" s="1502"/>
      <c r="E12" s="1503" t="s">
        <v>4</v>
      </c>
      <c r="F12" s="1503"/>
      <c r="G12" s="1503"/>
      <c r="H12" s="1503"/>
      <c r="I12" s="1503"/>
      <c r="J12" s="1503"/>
      <c r="K12" s="238"/>
      <c r="L12" s="238"/>
    </row>
    <row r="13" spans="1:19" s="242" customFormat="1" ht="7.5" customHeight="1" x14ac:dyDescent="0.3">
      <c r="B13" s="243"/>
      <c r="C13" s="243"/>
      <c r="D13" s="243"/>
      <c r="E13" s="244"/>
      <c r="F13" s="243"/>
      <c r="K13" s="238"/>
      <c r="L13" s="238"/>
    </row>
    <row r="14" spans="1:19" s="242" customFormat="1" ht="18.75" x14ac:dyDescent="0.3">
      <c r="B14" s="245"/>
      <c r="C14" s="1501" t="s">
        <v>38</v>
      </c>
      <c r="D14" s="1502"/>
      <c r="E14" s="250" t="s">
        <v>984</v>
      </c>
      <c r="F14" s="250"/>
      <c r="G14" s="250"/>
      <c r="H14" s="250"/>
      <c r="I14" s="250"/>
      <c r="J14" s="250"/>
      <c r="K14" s="238"/>
      <c r="L14" s="238"/>
    </row>
    <row r="15" spans="1:19" s="242" customFormat="1" ht="7.5" customHeight="1" x14ac:dyDescent="0.3">
      <c r="B15" s="245"/>
      <c r="C15" s="245"/>
      <c r="D15" s="243"/>
      <c r="E15" s="244"/>
      <c r="F15" s="243"/>
      <c r="K15" s="238"/>
      <c r="L15" s="238"/>
    </row>
    <row r="16" spans="1:19" s="242" customFormat="1" ht="18.75" x14ac:dyDescent="0.3">
      <c r="C16" s="1501" t="s">
        <v>39</v>
      </c>
      <c r="D16" s="1502"/>
      <c r="E16" s="250" t="s">
        <v>1682</v>
      </c>
      <c r="F16" s="250"/>
      <c r="G16" s="250"/>
      <c r="H16" s="250"/>
      <c r="I16" s="250"/>
      <c r="J16" s="250"/>
      <c r="K16" s="238"/>
      <c r="L16" s="238"/>
    </row>
    <row r="17" spans="2:19" s="242" customFormat="1" ht="7.5" customHeight="1" x14ac:dyDescent="0.3">
      <c r="B17" s="243"/>
      <c r="C17" s="243"/>
      <c r="D17" s="243"/>
      <c r="E17" s="244"/>
      <c r="F17" s="243"/>
      <c r="K17" s="238"/>
      <c r="L17" s="238"/>
    </row>
    <row r="18" spans="2:19" s="246" customFormat="1" ht="25.5" customHeight="1" x14ac:dyDescent="0.3">
      <c r="B18" s="251" t="s">
        <v>1077</v>
      </c>
      <c r="K18" s="238"/>
    </row>
    <row r="19" spans="2:19" ht="8.25" customHeight="1" x14ac:dyDescent="0.3"/>
    <row r="20" spans="2:19" s="242" customFormat="1" ht="18.75" x14ac:dyDescent="0.3">
      <c r="B20" s="245"/>
      <c r="C20" s="1501" t="s">
        <v>40</v>
      </c>
      <c r="D20" s="1502"/>
      <c r="E20" s="1209" t="s">
        <v>2002</v>
      </c>
      <c r="F20" s="1209"/>
      <c r="G20" s="1209"/>
      <c r="H20" s="1209"/>
      <c r="I20" s="1209"/>
      <c r="J20" s="1209"/>
      <c r="L20" s="238"/>
      <c r="Q20" s="238"/>
      <c r="R20" s="238"/>
      <c r="S20" s="238"/>
    </row>
    <row r="21" spans="2:19" s="242" customFormat="1" ht="7.5" customHeight="1" x14ac:dyDescent="0.3">
      <c r="B21" s="245"/>
      <c r="C21" s="245"/>
      <c r="D21" s="243"/>
      <c r="E21" s="244"/>
      <c r="F21" s="243"/>
      <c r="K21" s="238"/>
      <c r="L21" s="238"/>
      <c r="Q21" s="238"/>
      <c r="R21" s="238"/>
      <c r="S21" s="238"/>
    </row>
    <row r="22" spans="2:19" s="242" customFormat="1" ht="18.75" x14ac:dyDescent="0.3">
      <c r="B22" s="245"/>
      <c r="C22" s="1501" t="s">
        <v>41</v>
      </c>
      <c r="D22" s="1502"/>
      <c r="E22" s="250" t="s">
        <v>2394</v>
      </c>
      <c r="F22" s="250"/>
      <c r="G22" s="250"/>
      <c r="H22" s="250"/>
      <c r="I22" s="250"/>
      <c r="J22" s="250"/>
      <c r="K22" s="238"/>
      <c r="L22" s="238"/>
      <c r="Q22" s="238"/>
      <c r="R22" s="238"/>
      <c r="S22" s="238"/>
    </row>
    <row r="23" spans="2:19" s="242" customFormat="1" ht="7.5" customHeight="1" x14ac:dyDescent="0.3">
      <c r="B23" s="245"/>
      <c r="C23" s="245"/>
      <c r="D23" s="243"/>
      <c r="E23" s="244"/>
      <c r="F23" s="243"/>
      <c r="K23" s="238"/>
      <c r="L23" s="238"/>
      <c r="Q23" s="238"/>
      <c r="R23" s="238"/>
      <c r="S23" s="238"/>
    </row>
    <row r="24" spans="2:19" s="242" customFormat="1" ht="18.75" x14ac:dyDescent="0.3">
      <c r="B24" s="245"/>
      <c r="C24" s="1501" t="s">
        <v>42</v>
      </c>
      <c r="D24" s="1502"/>
      <c r="E24" s="250" t="s">
        <v>2395</v>
      </c>
      <c r="F24" s="250"/>
      <c r="G24" s="250"/>
      <c r="H24" s="250"/>
      <c r="I24" s="250"/>
      <c r="J24" s="250"/>
      <c r="K24" s="238"/>
      <c r="L24" s="238"/>
    </row>
    <row r="25" spans="2:19" s="242" customFormat="1" ht="7.5" customHeight="1" x14ac:dyDescent="0.3">
      <c r="B25" s="245"/>
      <c r="C25" s="245"/>
      <c r="D25" s="243"/>
      <c r="E25" s="244"/>
      <c r="F25" s="243"/>
      <c r="K25" s="238"/>
      <c r="L25" s="238"/>
    </row>
    <row r="26" spans="2:19" s="242" customFormat="1" ht="18.75" x14ac:dyDescent="0.3">
      <c r="B26" s="245"/>
      <c r="C26" s="1501" t="s">
        <v>43</v>
      </c>
      <c r="D26" s="1501"/>
      <c r="E26" s="250" t="s">
        <v>701</v>
      </c>
      <c r="F26" s="250"/>
      <c r="G26" s="250"/>
      <c r="H26" s="250"/>
      <c r="I26" s="250"/>
      <c r="J26" s="250"/>
      <c r="K26" s="238"/>
      <c r="L26" s="238"/>
    </row>
    <row r="27" spans="2:19" s="242" customFormat="1" ht="7.5" customHeight="1" x14ac:dyDescent="0.3">
      <c r="B27" s="245"/>
      <c r="C27" s="245"/>
      <c r="D27" s="243"/>
      <c r="E27" s="244"/>
      <c r="F27" s="243"/>
      <c r="K27" s="238"/>
      <c r="L27" s="238"/>
    </row>
    <row r="28" spans="2:19" s="242" customFormat="1" ht="18.75" x14ac:dyDescent="0.3">
      <c r="B28" s="245"/>
      <c r="C28" s="1501" t="s">
        <v>272</v>
      </c>
      <c r="D28" s="1502"/>
      <c r="E28" s="250" t="s">
        <v>702</v>
      </c>
      <c r="F28" s="250"/>
      <c r="G28" s="250"/>
      <c r="H28" s="250"/>
      <c r="I28" s="250"/>
      <c r="J28" s="250"/>
      <c r="K28" s="238"/>
      <c r="L28" s="238"/>
    </row>
    <row r="29" spans="2:19" s="242" customFormat="1" ht="7.5" customHeight="1" x14ac:dyDescent="0.3">
      <c r="B29" s="245"/>
      <c r="C29" s="245"/>
      <c r="D29" s="243"/>
      <c r="E29" s="244"/>
      <c r="F29" s="243"/>
      <c r="K29" s="238"/>
      <c r="L29" s="238"/>
    </row>
    <row r="30" spans="2:19" s="242" customFormat="1" ht="18.75" x14ac:dyDescent="0.3">
      <c r="B30" s="245"/>
      <c r="C30" s="1501" t="s">
        <v>1683</v>
      </c>
      <c r="D30" s="1502"/>
      <c r="E30" s="250" t="s">
        <v>714</v>
      </c>
      <c r="F30" s="250"/>
      <c r="G30" s="250"/>
      <c r="H30" s="250"/>
      <c r="I30" s="250"/>
      <c r="J30" s="250"/>
      <c r="L30" s="238"/>
    </row>
    <row r="31" spans="2:19" s="242" customFormat="1" ht="7.5" customHeight="1" x14ac:dyDescent="0.3">
      <c r="B31" s="245"/>
      <c r="C31" s="245"/>
      <c r="D31" s="243"/>
      <c r="E31" s="244"/>
      <c r="F31" s="243"/>
      <c r="K31" s="238"/>
      <c r="L31" s="238"/>
    </row>
    <row r="32" spans="2:19" ht="25.5" customHeight="1" x14ac:dyDescent="0.3">
      <c r="B32" s="251" t="s">
        <v>1296</v>
      </c>
    </row>
    <row r="33" spans="2:14" s="242" customFormat="1" ht="7.5" customHeight="1" x14ac:dyDescent="0.3">
      <c r="B33" s="245"/>
      <c r="C33" s="245"/>
      <c r="D33" s="243"/>
      <c r="E33" s="244"/>
      <c r="F33" s="243"/>
      <c r="K33" s="238"/>
      <c r="L33" s="238"/>
    </row>
    <row r="34" spans="2:14" s="242" customFormat="1" ht="18.75" x14ac:dyDescent="0.3">
      <c r="B34" s="245"/>
      <c r="C34" s="1501" t="s">
        <v>1684</v>
      </c>
      <c r="D34" s="1502"/>
      <c r="E34" s="250" t="s">
        <v>1287</v>
      </c>
      <c r="F34" s="250"/>
      <c r="G34" s="250"/>
      <c r="H34" s="250"/>
      <c r="I34" s="250"/>
      <c r="J34" s="250"/>
      <c r="K34" s="238"/>
      <c r="L34" s="238"/>
    </row>
    <row r="35" spans="2:14" s="242" customFormat="1" ht="7.5" customHeight="1" x14ac:dyDescent="0.3">
      <c r="B35" s="245"/>
      <c r="C35" s="245"/>
      <c r="D35" s="243"/>
      <c r="E35" s="244"/>
      <c r="F35" s="243"/>
      <c r="K35" s="238"/>
      <c r="L35" s="238"/>
    </row>
    <row r="36" spans="2:14" ht="25.5" customHeight="1" x14ac:dyDescent="0.3">
      <c r="B36" s="251" t="s">
        <v>703</v>
      </c>
    </row>
    <row r="37" spans="2:14" s="242" customFormat="1" ht="7.5" customHeight="1" x14ac:dyDescent="0.3">
      <c r="B37" s="245"/>
      <c r="C37" s="245"/>
      <c r="D37" s="243"/>
      <c r="E37" s="244"/>
      <c r="F37" s="243"/>
      <c r="K37" s="238"/>
      <c r="L37" s="238"/>
    </row>
    <row r="38" spans="2:14" s="242" customFormat="1" ht="18.75" x14ac:dyDescent="0.3">
      <c r="B38" s="245"/>
      <c r="C38" s="1501" t="s">
        <v>713</v>
      </c>
      <c r="D38" s="1502"/>
      <c r="E38" s="250" t="s">
        <v>36</v>
      </c>
      <c r="F38" s="250"/>
      <c r="G38" s="250"/>
      <c r="H38" s="250"/>
      <c r="I38" s="250"/>
      <c r="J38" s="250"/>
      <c r="K38" s="238"/>
      <c r="L38" s="238"/>
    </row>
    <row r="39" spans="2:14" s="242" customFormat="1" ht="7.5" customHeight="1" x14ac:dyDescent="0.3">
      <c r="B39" s="245"/>
      <c r="C39" s="245"/>
      <c r="D39" s="243"/>
      <c r="E39" s="244"/>
      <c r="F39" s="243"/>
      <c r="K39" s="238"/>
      <c r="L39" s="238"/>
    </row>
    <row r="40" spans="2:14" ht="25.5" customHeight="1" x14ac:dyDescent="0.3">
      <c r="B40" s="251" t="s">
        <v>712</v>
      </c>
    </row>
    <row r="41" spans="2:14" s="242" customFormat="1" ht="7.5" customHeight="1" x14ac:dyDescent="0.3">
      <c r="B41" s="245"/>
      <c r="C41" s="245"/>
      <c r="D41" s="243"/>
      <c r="E41" s="244"/>
      <c r="F41" s="243"/>
      <c r="K41" s="238"/>
      <c r="L41" s="238"/>
    </row>
    <row r="42" spans="2:14" s="242" customFormat="1" ht="18.75" x14ac:dyDescent="0.3">
      <c r="B42" s="245"/>
      <c r="C42" s="1501" t="s">
        <v>1685</v>
      </c>
      <c r="D42" s="1502"/>
      <c r="E42" s="250" t="s">
        <v>803</v>
      </c>
      <c r="F42" s="250"/>
      <c r="G42" s="250"/>
      <c r="H42" s="250"/>
      <c r="I42" s="250"/>
      <c r="J42" s="250"/>
      <c r="K42" s="238"/>
      <c r="L42" s="238"/>
    </row>
    <row r="43" spans="2:14" ht="9" customHeight="1" x14ac:dyDescent="0.3">
      <c r="D43" s="247"/>
    </row>
    <row r="44" spans="2:14" s="242" customFormat="1" ht="18.75" x14ac:dyDescent="0.3">
      <c r="B44" s="245"/>
      <c r="C44" s="1501" t="s">
        <v>1686</v>
      </c>
      <c r="D44" s="1502"/>
      <c r="E44" s="250" t="s">
        <v>271</v>
      </c>
      <c r="F44" s="250"/>
      <c r="G44" s="250"/>
      <c r="H44" s="250"/>
      <c r="I44" s="250"/>
      <c r="J44" s="250"/>
      <c r="K44" s="238"/>
      <c r="L44" s="238"/>
    </row>
    <row r="45" spans="2:14" ht="19.5" customHeight="1" x14ac:dyDescent="0.3">
      <c r="D45" s="247"/>
    </row>
    <row r="46" spans="2:14" ht="19.5" customHeight="1" x14ac:dyDescent="0.3">
      <c r="B46" s="1505" t="s">
        <v>2388</v>
      </c>
      <c r="C46" s="1506"/>
      <c r="D46" s="1506"/>
      <c r="E46" s="1506"/>
      <c r="F46" s="1506"/>
      <c r="G46" s="1506"/>
      <c r="H46" s="1506"/>
      <c r="I46" s="1506"/>
      <c r="J46" s="1506"/>
      <c r="K46" s="1506"/>
      <c r="L46" s="1506"/>
      <c r="M46" s="1506"/>
      <c r="N46" s="1506"/>
    </row>
    <row r="47" spans="2:14" ht="8.25" customHeight="1" x14ac:dyDescent="0.3">
      <c r="B47" s="252"/>
      <c r="C47" s="252"/>
      <c r="D47" s="252"/>
      <c r="E47" s="252"/>
      <c r="F47" s="252"/>
      <c r="G47" s="252"/>
      <c r="H47" s="252"/>
      <c r="I47" s="252"/>
      <c r="J47" s="252"/>
      <c r="K47" s="252"/>
      <c r="L47" s="252"/>
      <c r="M47" s="252"/>
      <c r="N47" s="252"/>
    </row>
    <row r="48" spans="2:14" ht="49.5" customHeight="1" x14ac:dyDescent="0.3">
      <c r="B48" s="1504" t="s">
        <v>1323</v>
      </c>
      <c r="C48" s="1504"/>
      <c r="D48" s="1504"/>
      <c r="E48" s="1504"/>
      <c r="F48" s="1504"/>
      <c r="G48" s="1504"/>
      <c r="H48" s="1504"/>
      <c r="I48" s="1504"/>
      <c r="J48" s="1504"/>
      <c r="K48" s="1504"/>
      <c r="L48" s="1504"/>
      <c r="M48" s="253"/>
      <c r="N48" s="253"/>
    </row>
    <row r="50" spans="3:9" x14ac:dyDescent="0.3">
      <c r="C50" s="610"/>
      <c r="D50" s="254" t="s">
        <v>44</v>
      </c>
      <c r="E50" s="611"/>
      <c r="F50" s="612"/>
    </row>
    <row r="51" spans="3:9" x14ac:dyDescent="0.3">
      <c r="C51" s="613"/>
      <c r="D51" s="254" t="s">
        <v>45</v>
      </c>
      <c r="E51" s="611"/>
      <c r="F51" s="612"/>
      <c r="H51" s="614"/>
      <c r="I51" s="615" t="s">
        <v>1712</v>
      </c>
    </row>
    <row r="52" spans="3:9" x14ac:dyDescent="0.3">
      <c r="C52" s="616"/>
      <c r="D52" s="255" t="s">
        <v>46</v>
      </c>
      <c r="E52" s="611"/>
      <c r="F52" s="612"/>
      <c r="H52" s="638"/>
      <c r="I52" s="615" t="s">
        <v>47</v>
      </c>
    </row>
    <row r="53" spans="3:9" x14ac:dyDescent="0.3">
      <c r="C53" s="617"/>
      <c r="D53" s="255" t="s">
        <v>1711</v>
      </c>
      <c r="E53" s="612"/>
      <c r="F53" s="612"/>
      <c r="H53" s="618"/>
      <c r="I53" s="615" t="s">
        <v>48</v>
      </c>
    </row>
  </sheetData>
  <sheetProtection algorithmName="SHA-512" hashValue="kClxPML08+0O5TPABIx8imnYHL/8qlDjYk2xqczinNPg1B8JuOmDt/Ar2vXA5lnVqP1ov7tnVaykUuDqfZLRig==" saltValue="SZcSvjpNKQ+va1MHVNZVOQ==" spinCount="100000" sheet="1" objects="1" scenarios="1"/>
  <mergeCells count="19">
    <mergeCell ref="B48:L48"/>
    <mergeCell ref="C44:D44"/>
    <mergeCell ref="C24:D24"/>
    <mergeCell ref="C38:D38"/>
    <mergeCell ref="C42:D42"/>
    <mergeCell ref="C26:D26"/>
    <mergeCell ref="C34:D34"/>
    <mergeCell ref="C30:D30"/>
    <mergeCell ref="C28:D28"/>
    <mergeCell ref="B46:N46"/>
    <mergeCell ref="D4:J7"/>
    <mergeCell ref="E9:I9"/>
    <mergeCell ref="B10:M10"/>
    <mergeCell ref="C22:D22"/>
    <mergeCell ref="C14:D14"/>
    <mergeCell ref="C12:D12"/>
    <mergeCell ref="E12:J12"/>
    <mergeCell ref="C16:D16"/>
    <mergeCell ref="C20:D20"/>
  </mergeCells>
  <conditionalFormatting sqref="C51">
    <cfRule type="expression" dxfId="1513" priority="1" stopIfTrue="1">
      <formula>C51=""</formula>
    </cfRule>
  </conditionalFormatting>
  <hyperlinks>
    <hyperlink ref="E12" location="'1.Datos generales organización '!A1" display="Datos generales de la organización"/>
    <hyperlink ref="E14:K14" location="'2. Hoja de trabajo. Consumos'!A1" display="Hoja de trabajo. Consumos"/>
    <hyperlink ref="E22" location="'3. Instalaciones fijas'!A1" display="Consumo de combustibles fósiles en instalaciones fijas"/>
    <hyperlink ref="E24" location="'4.Vehículos y maquinaria'!A1" display="Consumo de combustibles fósiles en vehículos y maquinaria"/>
    <hyperlink ref="E26" location="'5. Emisiones Fugitivas'!A1" display="Emisiones fugitivas (equipos de climatización y otros)"/>
    <hyperlink ref="E28" location="'6. Emisiones de proceso'!A1" display="Emisiones de proceso"/>
    <hyperlink ref="E30" location="'7. Información adicional'!A1" display="Información adicional (instalaciones propias de generación de energía renovable)"/>
    <hyperlink ref="E34" location="'8. Energía comprada'!A1" display="Emisiones indirectas por energía comprada: electricidad y otros"/>
    <hyperlink ref="E38" location="'9. Informe final. Resultados'!A1" display="Informe final: Resultados"/>
    <hyperlink ref="E42" location="'10_Factores de emisión'!A1" display="Factores de emisión y PCA"/>
    <hyperlink ref="E44" location="'11. Revisiones calculadora'!A1" display="Revisiones de la calculadora"/>
    <hyperlink ref="E34:K34" location="'8.Electricidad y otras energías'!A1" display="Electricidad y otras energías"/>
    <hyperlink ref="E24:K24" location="'4. Vehículos y maquinaria'!A1" display="Consumo de combustibles fósiles en vehículos y maquinaria"/>
    <hyperlink ref="B46:N46" r:id="rId1" display="https://www.miteco.gob.es/es/cambio-climatico/temas/mitigacion-politicas-y-medidas/instruccionescalculadorahcagri_tcm30-485625.pdf"/>
    <hyperlink ref="E42:J42" location="'12. Factores de emisión'!A1" display="Factores de emisión"/>
    <hyperlink ref="E16" location="'1.Datos generales organización '!A1" display="Datos generales de la organización"/>
    <hyperlink ref="E16:J16" location="'3. Datos Cultivos'!A1" display="Datos de cultivos"/>
    <hyperlink ref="E12:J12" location="'1.Datos generales organización '!A1" display="Datos generales de la organización"/>
    <hyperlink ref="E14:J14" location="'2. Hoja de trabajo. Consumos'!A1" display="Hoja de trabajo. Consumos"/>
    <hyperlink ref="E22:J22" location="'5. Instalaciones fijas'!A1" display="Consumo de combustibles fósiles en instalaciones fijas"/>
    <hyperlink ref="E24:J24" location="'6. Vehículos y maquinaria'!A1" display="Consumo de combustibles fósiles en vehículos y maquinaria"/>
    <hyperlink ref="E26:J26" location="'7. Emisiones Fugitivas'!A1" display="Emisiones fugitivas (equipos de climatización y otros)"/>
    <hyperlink ref="E28:J28" location="'8. Emisiones de proceso'!A1" display="Emisiones de proceso"/>
    <hyperlink ref="E30:J30" location="'9. Información adicional'!A1" display="Información adicional (instalaciones propias de generación de energía renovable)"/>
    <hyperlink ref="E34:J34" location="'10. Electricidad y otras energ.'!A1" display="Electricidad y otras energías"/>
    <hyperlink ref="E38:J38" location="'11. Informe final. Resultados'!A1" display="Informe final: Resultados"/>
    <hyperlink ref="E44:J44" location="'13. Revisiones calculadora'!A1" display="Revisiones de la calculadora"/>
    <hyperlink ref="E20" location="'4. Emisiones cultivos'!A1" display="Emisiones cultivos"/>
  </hyperlinks>
  <pageMargins left="0.75" right="0.75" top="1" bottom="1" header="0" footer="0"/>
  <pageSetup paperSize="256" scale="45"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W124"/>
  <sheetViews>
    <sheetView showRowColHeaders="0" zoomScaleNormal="100" workbookViewId="0">
      <pane xSplit="2" ySplit="1" topLeftCell="C2" activePane="bottomRight" state="frozen"/>
      <selection activeCell="L200" sqref="L200"/>
      <selection pane="topRight" activeCell="L200" sqref="L200"/>
      <selection pane="bottomLeft" activeCell="L200" sqref="L200"/>
      <selection pane="bottomRight"/>
    </sheetView>
  </sheetViews>
  <sheetFormatPr baseColWidth="10" defaultColWidth="11.42578125" defaultRowHeight="16.5" x14ac:dyDescent="0.3"/>
  <cols>
    <col min="1" max="1" width="27" style="386" customWidth="1"/>
    <col min="2" max="2" width="0.5703125" style="971" customWidth="1"/>
    <col min="3" max="3" width="1.5703125" style="238" customWidth="1"/>
    <col min="4" max="4" width="5.7109375" style="238" customWidth="1"/>
    <col min="5" max="5" width="24.7109375" style="238" customWidth="1"/>
    <col min="6" max="6" width="21.42578125" style="322" bestFit="1" customWidth="1"/>
    <col min="7" max="7" width="16.85546875" style="238" customWidth="1"/>
    <col min="8" max="14" width="10.140625" style="238" customWidth="1"/>
    <col min="15" max="15" width="14.7109375" style="238" customWidth="1"/>
    <col min="16" max="16" width="3" style="238" customWidth="1"/>
    <col min="17" max="16384" width="11.42578125" style="238"/>
  </cols>
  <sheetData>
    <row r="1" spans="1:23" ht="36" customHeight="1" x14ac:dyDescent="0.3">
      <c r="A1" s="257"/>
      <c r="C1" s="1516" t="s">
        <v>209</v>
      </c>
      <c r="D1" s="1516"/>
      <c r="E1" s="1516"/>
      <c r="F1" s="1516"/>
      <c r="G1" s="1516"/>
      <c r="H1" s="1516"/>
      <c r="I1" s="1516"/>
      <c r="J1" s="1516"/>
      <c r="K1" s="1516"/>
      <c r="L1" s="1516"/>
      <c r="M1" s="1516"/>
      <c r="N1" s="1516"/>
      <c r="O1" s="1516"/>
      <c r="P1" s="1547"/>
    </row>
    <row r="2" spans="1:23" s="265" customFormat="1" ht="36" customHeight="1" x14ac:dyDescent="0.25">
      <c r="A2" s="386"/>
      <c r="B2" s="972"/>
      <c r="G2" s="266"/>
      <c r="H2" s="266"/>
      <c r="I2" s="266"/>
      <c r="J2" s="266"/>
      <c r="K2" s="266"/>
      <c r="L2" s="266"/>
      <c r="M2" s="266"/>
      <c r="N2" s="266"/>
      <c r="O2" s="266"/>
      <c r="P2" s="266"/>
      <c r="Q2" s="337"/>
      <c r="R2" s="337"/>
      <c r="S2" s="266"/>
      <c r="T2" s="266"/>
      <c r="U2" s="266"/>
      <c r="V2" s="266"/>
      <c r="W2" s="266"/>
    </row>
    <row r="3" spans="1:23" s="265" customFormat="1" ht="15" customHeight="1" x14ac:dyDescent="0.2">
      <c r="A3" s="387" t="s">
        <v>49</v>
      </c>
      <c r="B3" s="973"/>
      <c r="D3" s="1544" t="s">
        <v>2141</v>
      </c>
      <c r="E3" s="1544"/>
      <c r="F3" s="1544"/>
      <c r="G3" s="1544"/>
      <c r="H3" s="1544"/>
      <c r="I3" s="1544"/>
      <c r="J3" s="1544"/>
      <c r="K3" s="1544"/>
      <c r="L3" s="1544"/>
      <c r="M3" s="1544"/>
      <c r="N3" s="1544"/>
      <c r="O3" s="1544"/>
      <c r="P3" s="266"/>
      <c r="Q3" s="337"/>
      <c r="R3" s="337"/>
      <c r="S3" s="266"/>
      <c r="T3" s="266"/>
      <c r="U3" s="266"/>
      <c r="V3" s="266"/>
      <c r="W3" s="266"/>
    </row>
    <row r="4" spans="1:23" s="265" customFormat="1" ht="15" customHeight="1" x14ac:dyDescent="0.2">
      <c r="A4" s="387" t="s">
        <v>1091</v>
      </c>
      <c r="B4" s="973"/>
      <c r="D4" s="1544"/>
      <c r="E4" s="1544"/>
      <c r="F4" s="1544"/>
      <c r="G4" s="1544"/>
      <c r="H4" s="1544"/>
      <c r="I4" s="1544"/>
      <c r="J4" s="1544"/>
      <c r="K4" s="1544"/>
      <c r="L4" s="1544"/>
      <c r="M4" s="1544"/>
      <c r="N4" s="1544"/>
      <c r="O4" s="1544"/>
      <c r="P4" s="266"/>
      <c r="Q4" s="337"/>
      <c r="R4" s="337"/>
      <c r="S4" s="266"/>
      <c r="T4" s="266"/>
      <c r="U4" s="266"/>
      <c r="V4" s="266"/>
      <c r="W4" s="266"/>
    </row>
    <row r="5" spans="1:23" s="265" customFormat="1" ht="15" customHeight="1" x14ac:dyDescent="0.2">
      <c r="A5" s="387" t="s">
        <v>1687</v>
      </c>
      <c r="B5" s="973"/>
      <c r="D5" s="1544"/>
      <c r="E5" s="1544"/>
      <c r="F5" s="1544"/>
      <c r="G5" s="1544"/>
      <c r="H5" s="1544"/>
      <c r="I5" s="1544"/>
      <c r="J5" s="1544"/>
      <c r="K5" s="1544"/>
      <c r="L5" s="1544"/>
      <c r="M5" s="1544"/>
      <c r="N5" s="1544"/>
      <c r="O5" s="1544"/>
      <c r="P5" s="266"/>
      <c r="Q5" s="337"/>
      <c r="R5" s="337"/>
      <c r="S5" s="266"/>
      <c r="T5" s="266"/>
      <c r="U5" s="266"/>
      <c r="V5" s="266"/>
      <c r="W5" s="266"/>
    </row>
    <row r="6" spans="1:23" s="265" customFormat="1" ht="15" customHeight="1" x14ac:dyDescent="0.2">
      <c r="A6" s="387" t="s">
        <v>2001</v>
      </c>
      <c r="B6" s="973"/>
      <c r="D6" s="1544"/>
      <c r="E6" s="1544"/>
      <c r="F6" s="1544"/>
      <c r="G6" s="1544"/>
      <c r="H6" s="1544"/>
      <c r="I6" s="1544"/>
      <c r="J6" s="1544"/>
      <c r="K6" s="1544"/>
      <c r="L6" s="1544"/>
      <c r="M6" s="1544"/>
      <c r="N6" s="1544"/>
      <c r="O6" s="1544"/>
      <c r="P6" s="266"/>
      <c r="Q6" s="337"/>
      <c r="R6" s="337"/>
      <c r="S6" s="266"/>
      <c r="T6" s="266"/>
      <c r="U6" s="266"/>
      <c r="V6" s="266"/>
      <c r="W6" s="266"/>
    </row>
    <row r="7" spans="1:23" s="265" customFormat="1" ht="15" customHeight="1" x14ac:dyDescent="0.25">
      <c r="A7" s="387" t="s">
        <v>1909</v>
      </c>
      <c r="B7" s="971"/>
      <c r="D7" s="1544"/>
      <c r="E7" s="1544"/>
      <c r="F7" s="1544"/>
      <c r="G7" s="1544"/>
      <c r="H7" s="1544"/>
      <c r="I7" s="1544"/>
      <c r="J7" s="1544"/>
      <c r="K7" s="1544"/>
      <c r="L7" s="1544"/>
      <c r="M7" s="1544"/>
      <c r="N7" s="1544"/>
      <c r="O7" s="1544"/>
      <c r="P7" s="266"/>
      <c r="Q7" s="337"/>
      <c r="R7" s="337"/>
      <c r="S7" s="266"/>
      <c r="T7" s="266"/>
      <c r="U7" s="266"/>
      <c r="V7" s="266"/>
      <c r="W7" s="266"/>
    </row>
    <row r="8" spans="1:23" s="265" customFormat="1" ht="15" customHeight="1" x14ac:dyDescent="0.25">
      <c r="A8" s="387" t="s">
        <v>1910</v>
      </c>
      <c r="B8" s="971"/>
      <c r="D8" s="358"/>
      <c r="E8" s="358"/>
      <c r="P8" s="266"/>
      <c r="Q8" s="337"/>
      <c r="R8" s="337"/>
      <c r="S8" s="266"/>
      <c r="T8" s="266"/>
      <c r="U8" s="266"/>
      <c r="V8" s="266"/>
      <c r="W8" s="266"/>
    </row>
    <row r="9" spans="1:23" ht="15" customHeight="1" x14ac:dyDescent="0.3">
      <c r="A9" s="387" t="s">
        <v>1911</v>
      </c>
      <c r="D9" s="266"/>
      <c r="E9" s="1770" t="s">
        <v>273</v>
      </c>
      <c r="F9" s="1772" t="s">
        <v>8</v>
      </c>
      <c r="G9" s="1772" t="s">
        <v>31</v>
      </c>
      <c r="H9" s="1680" t="s">
        <v>922</v>
      </c>
      <c r="I9" s="265"/>
      <c r="J9" s="265"/>
      <c r="K9" s="265"/>
      <c r="L9" s="265"/>
      <c r="M9" s="265"/>
      <c r="N9" s="265"/>
    </row>
    <row r="10" spans="1:23" ht="15" customHeight="1" x14ac:dyDescent="0.3">
      <c r="A10" s="387" t="s">
        <v>1912</v>
      </c>
      <c r="D10" s="266"/>
      <c r="E10" s="1771"/>
      <c r="F10" s="1773"/>
      <c r="G10" s="1773"/>
      <c r="H10" s="1682"/>
      <c r="I10" s="265"/>
      <c r="J10" s="265"/>
      <c r="K10" s="265"/>
      <c r="L10" s="265"/>
      <c r="M10" s="265"/>
      <c r="N10" s="265"/>
    </row>
    <row r="11" spans="1:23" ht="15" customHeight="1" x14ac:dyDescent="0.3">
      <c r="A11" s="975" t="s">
        <v>1913</v>
      </c>
      <c r="D11" s="266"/>
      <c r="E11" s="737"/>
      <c r="F11" s="841"/>
      <c r="G11" s="1488"/>
      <c r="H11" s="839">
        <v>0</v>
      </c>
      <c r="I11" s="265"/>
      <c r="J11" s="265"/>
      <c r="K11" s="265"/>
      <c r="L11" s="265"/>
      <c r="M11" s="265"/>
      <c r="N11" s="265"/>
    </row>
    <row r="12" spans="1:23" ht="15" customHeight="1" x14ac:dyDescent="0.3">
      <c r="A12" s="387" t="s">
        <v>1914</v>
      </c>
      <c r="D12" s="266"/>
      <c r="E12" s="737"/>
      <c r="F12" s="841"/>
      <c r="G12" s="1488"/>
      <c r="H12" s="265"/>
      <c r="I12" s="265"/>
      <c r="J12" s="265"/>
      <c r="K12" s="265"/>
      <c r="L12" s="265"/>
      <c r="M12" s="265"/>
      <c r="N12" s="265"/>
    </row>
    <row r="13" spans="1:23" ht="15" customHeight="1" x14ac:dyDescent="0.3">
      <c r="A13" s="387" t="s">
        <v>1915</v>
      </c>
      <c r="D13" s="266"/>
      <c r="E13" s="737"/>
      <c r="F13" s="841"/>
      <c r="G13" s="1488"/>
      <c r="H13" s="265"/>
      <c r="I13" s="265"/>
      <c r="J13" s="265"/>
      <c r="K13" s="265"/>
      <c r="L13" s="265"/>
      <c r="M13" s="265"/>
      <c r="N13" s="265"/>
    </row>
    <row r="14" spans="1:23" ht="15" customHeight="1" x14ac:dyDescent="0.3">
      <c r="A14" s="387" t="s">
        <v>1916</v>
      </c>
      <c r="D14" s="266"/>
      <c r="E14" s="737"/>
      <c r="F14" s="841"/>
      <c r="G14" s="1488"/>
      <c r="H14" s="265"/>
      <c r="I14" s="265"/>
      <c r="J14" s="265"/>
      <c r="K14" s="265"/>
      <c r="L14" s="265"/>
      <c r="M14" s="265"/>
      <c r="N14" s="265"/>
    </row>
    <row r="15" spans="1:23" ht="15" customHeight="1" x14ac:dyDescent="0.3">
      <c r="A15" s="387" t="s">
        <v>1917</v>
      </c>
      <c r="D15" s="266"/>
      <c r="E15" s="737"/>
      <c r="F15" s="841"/>
      <c r="G15" s="1488"/>
      <c r="H15" s="265"/>
      <c r="I15" s="265"/>
      <c r="J15" s="265"/>
      <c r="K15" s="265"/>
      <c r="L15" s="265"/>
      <c r="M15" s="265"/>
      <c r="N15" s="265"/>
    </row>
    <row r="16" spans="1:23" ht="15" customHeight="1" x14ac:dyDescent="0.3">
      <c r="A16" s="388"/>
      <c r="D16" s="358"/>
      <c r="E16" s="358"/>
      <c r="F16" s="358"/>
      <c r="G16" s="358"/>
      <c r="H16" s="358"/>
      <c r="I16" s="358"/>
      <c r="J16" s="265"/>
      <c r="K16" s="265"/>
      <c r="L16" s="265"/>
      <c r="M16" s="265"/>
      <c r="N16" s="265"/>
    </row>
    <row r="17" spans="1:15" ht="15" customHeight="1" x14ac:dyDescent="0.3">
      <c r="A17" s="388"/>
      <c r="D17" s="1544" t="s">
        <v>1307</v>
      </c>
      <c r="E17" s="1544"/>
      <c r="F17" s="1544"/>
      <c r="G17" s="1544"/>
      <c r="H17" s="1544"/>
      <c r="I17" s="1544"/>
      <c r="J17" s="1544"/>
      <c r="K17" s="1544"/>
      <c r="L17" s="1544"/>
      <c r="M17" s="1544"/>
      <c r="N17" s="1544"/>
      <c r="O17" s="1544"/>
    </row>
    <row r="18" spans="1:15" ht="15" customHeight="1" x14ac:dyDescent="0.3">
      <c r="A18" s="388"/>
      <c r="B18" s="974"/>
      <c r="D18" s="1544"/>
      <c r="E18" s="1544"/>
      <c r="F18" s="1544"/>
      <c r="G18" s="1544"/>
      <c r="H18" s="1544"/>
      <c r="I18" s="1544"/>
      <c r="J18" s="1544"/>
      <c r="K18" s="1544"/>
      <c r="L18" s="1544"/>
      <c r="M18" s="1544"/>
      <c r="N18" s="1544"/>
      <c r="O18" s="1544"/>
    </row>
    <row r="19" spans="1:15" ht="15" customHeight="1" x14ac:dyDescent="0.3">
      <c r="D19" s="1544"/>
      <c r="E19" s="1544"/>
      <c r="F19" s="1544"/>
      <c r="G19" s="1544"/>
      <c r="H19" s="1544"/>
      <c r="I19" s="1544"/>
      <c r="J19" s="1544"/>
      <c r="K19" s="1544"/>
      <c r="L19" s="1544"/>
      <c r="M19" s="1544"/>
      <c r="N19" s="1544"/>
      <c r="O19" s="1544"/>
    </row>
    <row r="20" spans="1:15" ht="15" customHeight="1" x14ac:dyDescent="0.3">
      <c r="B20" s="974"/>
      <c r="D20" s="1544"/>
      <c r="E20" s="1544"/>
      <c r="F20" s="1544"/>
      <c r="G20" s="1544"/>
      <c r="H20" s="1544"/>
      <c r="I20" s="1544"/>
      <c r="J20" s="1544"/>
      <c r="K20" s="1544"/>
      <c r="L20" s="1544"/>
      <c r="M20" s="1544"/>
      <c r="N20" s="1544"/>
      <c r="O20" s="1544"/>
    </row>
    <row r="21" spans="1:15" ht="15" customHeight="1" x14ac:dyDescent="0.3">
      <c r="B21" s="974"/>
      <c r="D21" s="1544"/>
      <c r="E21" s="1544"/>
      <c r="F21" s="1544"/>
      <c r="G21" s="1544"/>
      <c r="H21" s="1544"/>
      <c r="I21" s="1544"/>
      <c r="J21" s="1544"/>
      <c r="K21" s="1544"/>
      <c r="L21" s="1544"/>
      <c r="M21" s="1544"/>
      <c r="N21" s="1544"/>
      <c r="O21" s="1544"/>
    </row>
    <row r="22" spans="1:15" ht="15" customHeight="1" x14ac:dyDescent="0.3">
      <c r="A22" s="389"/>
      <c r="B22" s="974"/>
    </row>
    <row r="23" spans="1:15" x14ac:dyDescent="0.3">
      <c r="A23" s="389"/>
      <c r="B23" s="974"/>
    </row>
    <row r="24" spans="1:15" x14ac:dyDescent="0.3">
      <c r="A24" s="388"/>
    </row>
    <row r="25" spans="1:15" x14ac:dyDescent="0.3">
      <c r="A25" s="389"/>
      <c r="B25" s="974"/>
    </row>
    <row r="29" spans="1:15" x14ac:dyDescent="0.3">
      <c r="A29" s="388"/>
    </row>
    <row r="30" spans="1:15" x14ac:dyDescent="0.3">
      <c r="A30" s="388"/>
    </row>
    <row r="31" spans="1:15" x14ac:dyDescent="0.3">
      <c r="A31" s="388"/>
    </row>
    <row r="32" spans="1:15" x14ac:dyDescent="0.3">
      <c r="A32" s="388"/>
    </row>
    <row r="33" spans="1:1" x14ac:dyDescent="0.3">
      <c r="A33" s="388"/>
    </row>
    <row r="123" spans="4:15" x14ac:dyDescent="0.3">
      <c r="D123" s="359"/>
      <c r="E123" s="359"/>
      <c r="F123" s="359"/>
      <c r="G123" s="359"/>
      <c r="H123" s="359"/>
      <c r="I123" s="359"/>
      <c r="J123" s="359"/>
      <c r="K123" s="359"/>
      <c r="L123" s="359"/>
      <c r="M123" s="359"/>
      <c r="N123" s="359"/>
      <c r="O123" s="359"/>
    </row>
    <row r="124" spans="4:15" x14ac:dyDescent="0.3">
      <c r="D124" s="359"/>
      <c r="E124" s="359"/>
      <c r="F124" s="359"/>
      <c r="G124" s="359"/>
      <c r="H124" s="359"/>
      <c r="I124" s="359"/>
      <c r="J124" s="359"/>
      <c r="K124" s="359"/>
      <c r="L124" s="359"/>
      <c r="M124" s="359"/>
      <c r="N124" s="359"/>
      <c r="O124" s="359"/>
    </row>
  </sheetData>
  <sheetProtection algorithmName="SHA-512" hashValue="icM+6NBIpWX7y2CskiaWEKGu98imF9QOA5h9uSDtQInz5svWeskCGa8T5H1WBaZhzQ9aFgay7CQCqYvv3e1AeA==" saltValue="lYBfmwXk1bl7hPLStGGSCg==" spinCount="100000" sheet="1" objects="1" scenarios="1"/>
  <protectedRanges>
    <protectedRange sqref="E11:G15" name="Rango1"/>
  </protectedRanges>
  <mergeCells count="7">
    <mergeCell ref="D17:O21"/>
    <mergeCell ref="D3:O7"/>
    <mergeCell ref="C1:P1"/>
    <mergeCell ref="E9:E10"/>
    <mergeCell ref="F9:F10"/>
    <mergeCell ref="G9:G10"/>
    <mergeCell ref="H9:H10"/>
  </mergeCells>
  <phoneticPr fontId="3" type="noConversion"/>
  <conditionalFormatting sqref="E11:E15">
    <cfRule type="expression" dxfId="1211" priority="3" stopIfTrue="1">
      <formula>E11=""</formula>
    </cfRule>
  </conditionalFormatting>
  <conditionalFormatting sqref="F11:F15">
    <cfRule type="expression" dxfId="1210" priority="2">
      <formula>ISTEXT(F11)</formula>
    </cfRule>
  </conditionalFormatting>
  <conditionalFormatting sqref="G11:G15">
    <cfRule type="expression" dxfId="1209" priority="1" stopIfTrue="1">
      <formula>AND(ISTEXT($F11),ISBLANK(G11))</formula>
    </cfRule>
  </conditionalFormatting>
  <dataValidations count="3">
    <dataValidation type="list" allowBlank="1" showInputMessage="1" showErrorMessage="1" sqref="D11:D15">
      <formula1>$E$11:$E$15</formula1>
    </dataValidation>
    <dataValidation type="whole" operator="greaterThan" allowBlank="1" showInputMessage="1" showErrorMessage="1" sqref="G11:G15">
      <formula1>0</formula1>
    </dataValidation>
    <dataValidation type="list" allowBlank="1" showInputMessage="1" showErrorMessage="1" sqref="F11:F15">
      <formula1>Tipo_ER</formula1>
    </dataValidation>
  </dataValidations>
  <hyperlinks>
    <hyperlink ref="A5" location="'3. Datos Cultivos'!A1" display="3. Datos cultivos"/>
    <hyperlink ref="A7" location="'5. Instalaciones fijas'!A1" display="5. Instalaciones fijas"/>
    <hyperlink ref="A9" location="'7. Emisiones Fugitivas'!A1" display="7. Emisiones fugitivas"/>
    <hyperlink ref="A10" location="'8. Emisiones de proceso'!A1" display="8. Emisiones de proceso"/>
    <hyperlink ref="A12" location="'10. Electricidad y otras energ.'!A1" display="10. Electricidad y otras energías"/>
    <hyperlink ref="A13" location="'11. Informe final. Resultados'!A1" display="11. Informe final: Resultados"/>
    <hyperlink ref="A14" location="'12. Factores de emisión'!A1" display="12. Factores de emisión"/>
    <hyperlink ref="A15" location="'13. Revisiones calculadora'!A1" display="13. Revisiones de la calculadora"/>
    <hyperlink ref="A8" location="'6. Vehículos y maquinaria'!A1" display="6. Vehículos y maquinaria"/>
    <hyperlink ref="A3" location="'1.Datos generales organización '!A1" display="1. Datos de la organización"/>
    <hyperlink ref="A4" location="'2. Hoja de trabajo. Consumos'!A1" display="2. Hoja de trabajo. Consumos"/>
    <hyperlink ref="A6" location="'4. Emisiones cultivos'!A1" display="4. Emisiones cultivos"/>
  </hyperlinks>
  <pageMargins left="0.75" right="0.75" top="1" bottom="1" header="0" footer="0"/>
  <pageSetup paperSize="256" scale="48"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L294"/>
  <sheetViews>
    <sheetView showRowColHeaders="0" zoomScaleNormal="100" workbookViewId="0">
      <pane xSplit="2" ySplit="1" topLeftCell="C2" activePane="bottomRight" state="frozen"/>
      <selection activeCell="L200" sqref="L200"/>
      <selection pane="topRight" activeCell="L200" sqref="L200"/>
      <selection pane="bottomLeft" activeCell="L200" sqref="L200"/>
      <selection pane="bottomRight"/>
    </sheetView>
  </sheetViews>
  <sheetFormatPr baseColWidth="10" defaultColWidth="11.42578125" defaultRowHeight="16.5" x14ac:dyDescent="0.3"/>
  <cols>
    <col min="1" max="1" width="27" style="386" customWidth="1"/>
    <col min="2" max="2" width="0.5703125" style="971" customWidth="1"/>
    <col min="3" max="3" width="1.5703125" style="259" customWidth="1"/>
    <col min="4" max="4" width="1.42578125" style="325" customWidth="1"/>
    <col min="5" max="5" width="26.28515625" style="325" customWidth="1"/>
    <col min="6" max="6" width="51.42578125" style="325" customWidth="1"/>
    <col min="7" max="7" width="25" style="325" customWidth="1"/>
    <col min="8" max="8" width="16.28515625" style="325" customWidth="1"/>
    <col min="9" max="9" width="16.42578125" style="325" customWidth="1"/>
    <col min="10" max="10" width="17.7109375" style="325" customWidth="1"/>
    <col min="11" max="11" width="6.5703125" style="325" customWidth="1"/>
    <col min="12" max="12" width="2.7109375" style="325" customWidth="1"/>
    <col min="13" max="13" width="2" style="325" customWidth="1"/>
    <col min="14" max="14" width="11.42578125" style="325" customWidth="1"/>
    <col min="15" max="15" width="6.7109375" style="325" bestFit="1" customWidth="1"/>
    <col min="16" max="16" width="7.140625" style="325" bestFit="1" customWidth="1"/>
    <col min="17" max="20" width="10.7109375" style="325" customWidth="1"/>
    <col min="21" max="21" width="11.42578125" style="325" bestFit="1" customWidth="1"/>
    <col min="22" max="47" width="11.42578125" style="325" customWidth="1"/>
    <col min="48" max="16384" width="11.42578125" style="325"/>
  </cols>
  <sheetData>
    <row r="1" spans="1:22" s="238" customFormat="1" ht="36" customHeight="1" x14ac:dyDescent="0.3">
      <c r="A1" s="257"/>
      <c r="B1" s="971"/>
      <c r="C1" s="1516" t="s">
        <v>1298</v>
      </c>
      <c r="D1" s="1516"/>
      <c r="E1" s="1516"/>
      <c r="F1" s="1516"/>
      <c r="G1" s="1516"/>
      <c r="H1" s="1516"/>
      <c r="I1" s="1516"/>
      <c r="J1" s="1516"/>
      <c r="K1" s="1516"/>
      <c r="L1" s="1516"/>
      <c r="M1" s="1516"/>
      <c r="N1" s="256"/>
      <c r="O1" s="256"/>
      <c r="P1" s="336"/>
    </row>
    <row r="2" spans="1:22" s="265" customFormat="1" ht="36" customHeight="1" x14ac:dyDescent="0.25">
      <c r="A2" s="386"/>
      <c r="B2" s="972"/>
      <c r="C2" s="259"/>
      <c r="G2" s="320"/>
      <c r="H2" s="320"/>
      <c r="I2" s="320"/>
      <c r="J2" s="320"/>
      <c r="K2" s="320"/>
      <c r="L2" s="320"/>
      <c r="M2" s="266"/>
      <c r="N2" s="337"/>
      <c r="O2" s="337"/>
      <c r="P2" s="266"/>
      <c r="Q2" s="266"/>
    </row>
    <row r="3" spans="1:22" s="265" customFormat="1" ht="15" customHeight="1" x14ac:dyDescent="0.25">
      <c r="A3" s="387" t="s">
        <v>49</v>
      </c>
      <c r="B3" s="973"/>
      <c r="C3" s="259"/>
      <c r="E3" s="1544" t="s">
        <v>767</v>
      </c>
      <c r="F3" s="1544"/>
      <c r="G3" s="1544"/>
      <c r="H3" s="1544"/>
      <c r="I3" s="1544"/>
      <c r="J3" s="1544"/>
      <c r="K3" s="1544"/>
      <c r="L3" s="248"/>
      <c r="M3" s="248"/>
      <c r="N3" s="248"/>
      <c r="O3" s="248"/>
      <c r="P3" s="248"/>
      <c r="Q3" s="248"/>
      <c r="R3" s="248"/>
      <c r="S3" s="248"/>
      <c r="T3" s="338"/>
      <c r="U3" s="338"/>
      <c r="V3" s="339"/>
    </row>
    <row r="4" spans="1:22" s="265" customFormat="1" ht="15" customHeight="1" x14ac:dyDescent="0.25">
      <c r="A4" s="387" t="s">
        <v>1091</v>
      </c>
      <c r="B4" s="973"/>
      <c r="C4" s="259"/>
      <c r="E4" s="759"/>
      <c r="F4" s="759"/>
      <c r="G4" s="759"/>
      <c r="H4" s="759"/>
      <c r="I4" s="759"/>
      <c r="J4" s="759"/>
      <c r="K4" s="759"/>
      <c r="L4" s="248"/>
      <c r="M4" s="248"/>
      <c r="N4" s="248"/>
      <c r="O4" s="338"/>
      <c r="P4" s="338"/>
      <c r="Q4" s="338"/>
      <c r="R4" s="338"/>
      <c r="S4" s="338"/>
      <c r="T4" s="338"/>
      <c r="U4" s="338"/>
      <c r="V4" s="339"/>
    </row>
    <row r="5" spans="1:22" s="265" customFormat="1" ht="15" customHeight="1" x14ac:dyDescent="0.25">
      <c r="A5" s="387" t="s">
        <v>1687</v>
      </c>
      <c r="B5" s="973"/>
      <c r="C5" s="259"/>
      <c r="E5" s="1507" t="s">
        <v>768</v>
      </c>
      <c r="F5" s="1507"/>
      <c r="G5" s="1507"/>
      <c r="H5" s="1507"/>
      <c r="I5" s="1507"/>
      <c r="J5" s="1507"/>
      <c r="K5" s="1507"/>
      <c r="L5" s="248"/>
      <c r="M5" s="248"/>
      <c r="N5" s="248"/>
      <c r="O5" s="338"/>
      <c r="P5" s="338"/>
      <c r="Q5" s="338"/>
      <c r="R5" s="338"/>
      <c r="S5" s="338"/>
      <c r="T5" s="338"/>
      <c r="U5" s="338"/>
      <c r="V5" s="339"/>
    </row>
    <row r="6" spans="1:22" s="265" customFormat="1" ht="15" customHeight="1" x14ac:dyDescent="0.25">
      <c r="A6" s="387" t="s">
        <v>2001</v>
      </c>
      <c r="B6" s="973"/>
      <c r="C6" s="259"/>
      <c r="E6" s="340"/>
      <c r="F6" s="340"/>
      <c r="G6" s="340"/>
      <c r="H6" s="340"/>
      <c r="I6" s="340"/>
      <c r="J6" s="340"/>
      <c r="K6" s="340"/>
      <c r="L6" s="248"/>
      <c r="M6" s="248"/>
      <c r="N6" s="248"/>
      <c r="O6" s="340"/>
      <c r="P6" s="340"/>
      <c r="Q6" s="340"/>
      <c r="R6" s="340"/>
      <c r="S6" s="340"/>
      <c r="T6" s="338"/>
      <c r="U6" s="338"/>
      <c r="V6" s="339"/>
    </row>
    <row r="7" spans="1:22" s="265" customFormat="1" ht="15" customHeight="1" x14ac:dyDescent="0.25">
      <c r="A7" s="387" t="s">
        <v>1909</v>
      </c>
      <c r="B7" s="971"/>
      <c r="C7" s="259"/>
      <c r="E7" s="627" t="s">
        <v>770</v>
      </c>
      <c r="F7" s="338"/>
      <c r="G7" s="338"/>
      <c r="H7" s="338"/>
      <c r="I7" s="338"/>
      <c r="J7" s="338"/>
      <c r="K7" s="338"/>
      <c r="L7" s="248"/>
      <c r="M7" s="248"/>
      <c r="N7" s="248"/>
      <c r="O7" s="338"/>
      <c r="P7" s="338"/>
      <c r="Q7" s="338"/>
      <c r="R7" s="338"/>
      <c r="S7" s="338"/>
      <c r="T7" s="338"/>
      <c r="U7" s="338"/>
      <c r="V7" s="339"/>
    </row>
    <row r="8" spans="1:22" s="265" customFormat="1" ht="15" customHeight="1" x14ac:dyDescent="0.25">
      <c r="A8" s="387" t="s">
        <v>1910</v>
      </c>
      <c r="B8" s="971"/>
      <c r="C8" s="259"/>
      <c r="E8" s="628" t="s">
        <v>774</v>
      </c>
      <c r="F8" s="343"/>
      <c r="G8" s="343"/>
      <c r="H8" s="343"/>
      <c r="I8" s="343"/>
      <c r="J8" s="343"/>
      <c r="K8" s="343"/>
      <c r="L8" s="248"/>
      <c r="M8" s="248"/>
      <c r="N8" s="248"/>
      <c r="O8" s="340"/>
      <c r="P8" s="340"/>
      <c r="Q8" s="340"/>
      <c r="R8" s="340"/>
      <c r="S8" s="340"/>
      <c r="T8" s="338"/>
      <c r="U8" s="338"/>
      <c r="V8" s="339"/>
    </row>
    <row r="9" spans="1:22" s="265" customFormat="1" ht="15" customHeight="1" x14ac:dyDescent="0.25">
      <c r="A9" s="387" t="s">
        <v>1911</v>
      </c>
      <c r="B9" s="971"/>
      <c r="C9" s="259"/>
      <c r="E9" s="628" t="s">
        <v>776</v>
      </c>
      <c r="F9" s="343"/>
      <c r="G9" s="343"/>
      <c r="H9" s="343"/>
      <c r="I9" s="343"/>
      <c r="J9" s="343"/>
      <c r="K9" s="343"/>
      <c r="L9" s="248"/>
      <c r="M9" s="248"/>
      <c r="N9" s="248"/>
      <c r="O9" s="340"/>
      <c r="P9" s="340"/>
      <c r="Q9" s="340"/>
      <c r="R9" s="340"/>
      <c r="S9" s="340"/>
      <c r="T9" s="338"/>
      <c r="U9" s="338"/>
      <c r="V9" s="339"/>
    </row>
    <row r="10" spans="1:22" s="265" customFormat="1" ht="15" customHeight="1" x14ac:dyDescent="0.25">
      <c r="A10" s="387" t="s">
        <v>1912</v>
      </c>
      <c r="B10" s="971"/>
      <c r="C10" s="259"/>
      <c r="E10" s="628" t="s">
        <v>775</v>
      </c>
      <c r="F10" s="343"/>
      <c r="G10" s="343"/>
      <c r="H10" s="343"/>
      <c r="I10" s="343"/>
      <c r="J10" s="343"/>
      <c r="K10" s="343"/>
      <c r="L10" s="248"/>
      <c r="M10" s="248"/>
      <c r="N10" s="248"/>
      <c r="O10" s="340"/>
      <c r="P10" s="340"/>
      <c r="Q10" s="340"/>
      <c r="R10" s="340"/>
      <c r="S10" s="340"/>
      <c r="T10" s="338"/>
      <c r="U10" s="338"/>
      <c r="V10" s="339"/>
    </row>
    <row r="11" spans="1:22" s="265" customFormat="1" ht="15" customHeight="1" x14ac:dyDescent="0.25">
      <c r="A11" s="387" t="s">
        <v>1913</v>
      </c>
      <c r="B11" s="971"/>
      <c r="C11" s="259"/>
      <c r="E11" s="628" t="s">
        <v>2142</v>
      </c>
      <c r="F11" s="343"/>
      <c r="G11" s="343"/>
      <c r="H11" s="343"/>
      <c r="I11" s="343"/>
      <c r="J11" s="343"/>
      <c r="K11" s="343"/>
      <c r="L11" s="340"/>
      <c r="M11" s="340"/>
      <c r="N11" s="340"/>
      <c r="O11" s="340"/>
      <c r="P11" s="340"/>
      <c r="Q11" s="340"/>
      <c r="R11" s="340"/>
      <c r="S11" s="340"/>
      <c r="T11" s="338"/>
      <c r="U11" s="338"/>
      <c r="V11" s="339"/>
    </row>
    <row r="12" spans="1:22" s="265" customFormat="1" ht="15" customHeight="1" x14ac:dyDescent="0.25">
      <c r="A12" s="975" t="s">
        <v>1914</v>
      </c>
      <c r="B12" s="971"/>
      <c r="C12" s="259"/>
      <c r="E12" s="627" t="s">
        <v>771</v>
      </c>
      <c r="F12" s="248"/>
      <c r="G12" s="248"/>
      <c r="H12" s="248"/>
      <c r="I12" s="248"/>
      <c r="J12" s="248"/>
      <c r="K12" s="248"/>
      <c r="L12" s="248"/>
      <c r="M12" s="248"/>
      <c r="N12" s="248"/>
      <c r="O12" s="248"/>
      <c r="P12" s="344"/>
      <c r="Q12" s="344"/>
      <c r="R12" s="344"/>
      <c r="S12" s="344"/>
      <c r="T12" s="345"/>
      <c r="U12" s="344"/>
    </row>
    <row r="13" spans="1:22" s="265" customFormat="1" ht="15" customHeight="1" x14ac:dyDescent="0.25">
      <c r="A13" s="387" t="s">
        <v>1915</v>
      </c>
      <c r="B13" s="971"/>
      <c r="C13" s="259"/>
      <c r="E13" s="628" t="s">
        <v>773</v>
      </c>
      <c r="F13" s="343"/>
      <c r="G13" s="343"/>
      <c r="H13" s="343"/>
      <c r="I13" s="343"/>
      <c r="J13" s="343"/>
      <c r="K13" s="343"/>
      <c r="L13" s="340"/>
      <c r="M13" s="340"/>
      <c r="N13" s="340"/>
      <c r="O13" s="340"/>
      <c r="P13" s="340"/>
      <c r="Q13" s="340"/>
      <c r="R13" s="340"/>
      <c r="S13" s="340"/>
      <c r="T13" s="338"/>
      <c r="U13" s="338"/>
      <c r="V13" s="339"/>
    </row>
    <row r="14" spans="1:22" s="265" customFormat="1" ht="15" customHeight="1" x14ac:dyDescent="0.25">
      <c r="A14" s="387" t="s">
        <v>1916</v>
      </c>
      <c r="B14" s="971"/>
      <c r="C14" s="259"/>
      <c r="E14" s="627" t="s">
        <v>769</v>
      </c>
      <c r="F14" s="248"/>
      <c r="G14" s="248"/>
      <c r="H14" s="248"/>
      <c r="I14" s="248"/>
      <c r="J14" s="248"/>
      <c r="K14" s="248"/>
      <c r="L14" s="248"/>
      <c r="M14" s="248"/>
      <c r="N14" s="248"/>
      <c r="O14" s="248"/>
      <c r="P14" s="344"/>
      <c r="Q14" s="344"/>
      <c r="R14" s="344"/>
      <c r="S14" s="344"/>
      <c r="T14" s="345"/>
      <c r="U14" s="344"/>
    </row>
    <row r="15" spans="1:22" s="265" customFormat="1" ht="15" customHeight="1" x14ac:dyDescent="0.25">
      <c r="A15" s="387" t="s">
        <v>1917</v>
      </c>
      <c r="B15" s="971"/>
      <c r="C15" s="259"/>
      <c r="E15" s="628" t="s">
        <v>777</v>
      </c>
      <c r="F15" s="248"/>
      <c r="G15" s="248"/>
      <c r="H15" s="248"/>
      <c r="I15" s="248"/>
      <c r="J15" s="248"/>
      <c r="K15" s="248"/>
      <c r="L15" s="248"/>
      <c r="M15" s="248"/>
      <c r="N15" s="248"/>
      <c r="O15" s="248"/>
      <c r="P15" s="344"/>
      <c r="Q15" s="344"/>
      <c r="R15" s="344"/>
      <c r="S15" s="344"/>
      <c r="T15" s="345"/>
      <c r="U15" s="344"/>
    </row>
    <row r="16" spans="1:22" s="265" customFormat="1" ht="15" customHeight="1" x14ac:dyDescent="0.3">
      <c r="A16" s="388"/>
      <c r="B16" s="971"/>
      <c r="C16" s="259"/>
      <c r="D16" s="360"/>
      <c r="F16" s="360"/>
      <c r="G16" s="360"/>
      <c r="H16" s="360"/>
      <c r="I16" s="360"/>
      <c r="J16" s="360"/>
      <c r="K16" s="360"/>
      <c r="L16" s="346"/>
      <c r="N16" s="337"/>
      <c r="O16" s="337"/>
      <c r="P16" s="266"/>
      <c r="Q16" s="266"/>
    </row>
    <row r="17" spans="1:17" s="265" customFormat="1" ht="15" customHeight="1" x14ac:dyDescent="0.3">
      <c r="A17" s="388"/>
      <c r="B17" s="971"/>
      <c r="C17" s="259"/>
      <c r="D17" s="394" t="s">
        <v>765</v>
      </c>
      <c r="E17" s="394"/>
      <c r="F17" s="394"/>
      <c r="G17" s="394"/>
      <c r="H17" s="394"/>
      <c r="I17" s="394"/>
      <c r="J17" s="394"/>
      <c r="K17" s="394"/>
      <c r="L17" s="394"/>
      <c r="M17" s="394"/>
      <c r="N17" s="394"/>
      <c r="O17" s="337"/>
      <c r="P17" s="266"/>
      <c r="Q17" s="266"/>
    </row>
    <row r="18" spans="1:17" s="320" customFormat="1" ht="15" customHeight="1" x14ac:dyDescent="0.3">
      <c r="A18" s="388"/>
      <c r="B18" s="974"/>
      <c r="C18" s="259"/>
      <c r="D18" s="348"/>
    </row>
    <row r="19" spans="1:17" s="320" customFormat="1" ht="15" customHeight="1" x14ac:dyDescent="0.3">
      <c r="A19" s="388"/>
      <c r="B19" s="971"/>
      <c r="C19" s="259"/>
      <c r="D19" s="360"/>
      <c r="E19" s="1507" t="s">
        <v>778</v>
      </c>
      <c r="F19" s="1507"/>
      <c r="G19" s="1507"/>
      <c r="H19" s="1507"/>
      <c r="I19" s="1507"/>
      <c r="J19" s="1507"/>
      <c r="K19" s="1507"/>
      <c r="L19" s="346"/>
      <c r="M19" s="307"/>
    </row>
    <row r="20" spans="1:17" s="320" customFormat="1" ht="15" customHeight="1" x14ac:dyDescent="0.25">
      <c r="A20" s="386"/>
      <c r="B20" s="974"/>
      <c r="C20" s="259"/>
      <c r="D20" s="360"/>
      <c r="E20" s="1507"/>
      <c r="F20" s="1507"/>
      <c r="G20" s="1507"/>
      <c r="H20" s="1507"/>
      <c r="I20" s="1507"/>
      <c r="J20" s="1507"/>
      <c r="K20" s="1507"/>
      <c r="L20" s="346"/>
      <c r="M20" s="307"/>
    </row>
    <row r="21" spans="1:17" s="320" customFormat="1" ht="15" customHeight="1" x14ac:dyDescent="0.25">
      <c r="A21" s="386"/>
      <c r="B21" s="974"/>
      <c r="C21" s="259"/>
      <c r="D21" s="360"/>
      <c r="E21" s="631"/>
      <c r="F21" s="631"/>
      <c r="G21" s="631"/>
      <c r="H21" s="631"/>
      <c r="I21" s="631"/>
      <c r="J21" s="631"/>
      <c r="K21" s="631"/>
      <c r="L21" s="349"/>
      <c r="M21" s="350"/>
    </row>
    <row r="22" spans="1:17" s="238" customFormat="1" ht="15" customHeight="1" x14ac:dyDescent="0.3">
      <c r="A22" s="389"/>
      <c r="B22" s="974"/>
      <c r="C22" s="259"/>
      <c r="D22" s="346"/>
      <c r="E22" s="1544" t="s">
        <v>1822</v>
      </c>
      <c r="F22" s="1544"/>
      <c r="G22" s="1544"/>
      <c r="H22" s="1544"/>
      <c r="I22" s="1544"/>
      <c r="J22" s="1544"/>
      <c r="K22" s="1544"/>
      <c r="L22" s="346"/>
      <c r="M22" s="347"/>
    </row>
    <row r="23" spans="1:17" s="238" customFormat="1" x14ac:dyDescent="0.3">
      <c r="A23" s="389"/>
      <c r="B23" s="974"/>
      <c r="C23" s="259"/>
      <c r="D23" s="346"/>
      <c r="E23" s="1544"/>
      <c r="F23" s="1544"/>
      <c r="G23" s="1544"/>
      <c r="H23" s="1544"/>
      <c r="I23" s="1544"/>
      <c r="J23" s="1544"/>
      <c r="K23" s="1544"/>
      <c r="L23" s="346"/>
      <c r="M23" s="347"/>
    </row>
    <row r="24" spans="1:17" s="238" customFormat="1" ht="15" customHeight="1" x14ac:dyDescent="0.3">
      <c r="A24" s="388"/>
      <c r="B24" s="971"/>
      <c r="C24" s="259"/>
      <c r="D24" s="346"/>
      <c r="E24" s="346"/>
      <c r="F24" s="346"/>
      <c r="G24" s="346"/>
      <c r="H24" s="346"/>
      <c r="I24" s="346"/>
      <c r="J24" s="346"/>
      <c r="K24" s="346"/>
      <c r="L24" s="346"/>
      <c r="M24" s="347"/>
    </row>
    <row r="25" spans="1:17" s="238" customFormat="1" ht="15" customHeight="1" x14ac:dyDescent="0.35">
      <c r="A25" s="389"/>
      <c r="B25" s="974"/>
      <c r="C25" s="259"/>
      <c r="D25" s="351"/>
      <c r="E25" s="1778" t="s">
        <v>934</v>
      </c>
      <c r="F25" s="1763" t="s">
        <v>1082</v>
      </c>
      <c r="G25" s="1785" t="s">
        <v>1083</v>
      </c>
      <c r="H25" s="1691" t="s">
        <v>959</v>
      </c>
      <c r="I25" s="1691" t="str">
        <f>IF('1.Datos generales organización '!$G$5&lt;2021,"Factor Mix eléc.(3) kg CO2/kWh","Factor Mix eléc.(3) kg CO2e/kWh")</f>
        <v>Factor Mix eléc.(3) kg CO2/kWh</v>
      </c>
      <c r="J25" s="1776" t="str">
        <f>IF('1.Datos generales organización '!$G$5&lt;2021,"Emisiones (4) kg CO2","Emisiones (4)            kg CO2e")</f>
        <v>Emisiones (4) kg CO2</v>
      </c>
      <c r="K25" s="360"/>
      <c r="L25" s="360"/>
      <c r="Q25" s="353"/>
    </row>
    <row r="26" spans="1:17" s="238" customFormat="1" ht="15" customHeight="1" x14ac:dyDescent="0.3">
      <c r="A26" s="386"/>
      <c r="B26" s="971"/>
      <c r="C26" s="259"/>
      <c r="E26" s="1779"/>
      <c r="F26" s="1764"/>
      <c r="G26" s="1786"/>
      <c r="H26" s="1693"/>
      <c r="I26" s="1693"/>
      <c r="J26" s="1777"/>
      <c r="K26" s="360"/>
      <c r="L26" s="360"/>
    </row>
    <row r="27" spans="1:17" s="238" customFormat="1" ht="15" customHeight="1" x14ac:dyDescent="0.3">
      <c r="A27" s="386"/>
      <c r="B27" s="971"/>
      <c r="C27" s="259"/>
      <c r="E27" s="842"/>
      <c r="F27" s="1088"/>
      <c r="G27" s="1087"/>
      <c r="H27" s="776"/>
      <c r="I27" s="1485" t="str">
        <f ca="1">Datos!G2012</f>
        <v/>
      </c>
      <c r="J27" s="834" t="str">
        <f ca="1">Datos!H2012</f>
        <v/>
      </c>
      <c r="K27" s="360"/>
      <c r="L27" s="360"/>
    </row>
    <row r="28" spans="1:17" s="238" customFormat="1" ht="15" customHeight="1" x14ac:dyDescent="0.3">
      <c r="A28" s="386"/>
      <c r="B28" s="971"/>
      <c r="C28" s="259"/>
      <c r="E28" s="773"/>
      <c r="F28" s="1088"/>
      <c r="G28" s="1087"/>
      <c r="H28" s="774"/>
      <c r="I28" s="1486" t="str">
        <f ca="1">Datos!G2013</f>
        <v/>
      </c>
      <c r="J28" s="834" t="str">
        <f ca="1">Datos!H2013</f>
        <v/>
      </c>
      <c r="K28" s="360"/>
      <c r="L28" s="360"/>
    </row>
    <row r="29" spans="1:17" s="238" customFormat="1" ht="15" customHeight="1" x14ac:dyDescent="0.3">
      <c r="A29" s="388"/>
      <c r="B29" s="971"/>
      <c r="C29" s="259"/>
      <c r="E29" s="773"/>
      <c r="F29" s="1088"/>
      <c r="G29" s="1087"/>
      <c r="H29" s="775"/>
      <c r="I29" s="1486" t="str">
        <f ca="1">Datos!G2014</f>
        <v/>
      </c>
      <c r="J29" s="834" t="str">
        <f ca="1">Datos!H2014</f>
        <v/>
      </c>
      <c r="K29" s="360"/>
      <c r="L29" s="360"/>
    </row>
    <row r="30" spans="1:17" s="238" customFormat="1" ht="15" customHeight="1" x14ac:dyDescent="0.3">
      <c r="A30" s="388"/>
      <c r="B30" s="971"/>
      <c r="C30" s="259"/>
      <c r="E30" s="773"/>
      <c r="F30" s="1088"/>
      <c r="G30" s="1087"/>
      <c r="H30" s="775"/>
      <c r="I30" s="1486" t="str">
        <f ca="1">Datos!G2015</f>
        <v/>
      </c>
      <c r="J30" s="834" t="str">
        <f ca="1">Datos!H2015</f>
        <v/>
      </c>
      <c r="K30" s="360"/>
      <c r="L30" s="360"/>
    </row>
    <row r="31" spans="1:17" s="238" customFormat="1" ht="15" customHeight="1" x14ac:dyDescent="0.3">
      <c r="A31" s="388"/>
      <c r="B31" s="971"/>
      <c r="C31" s="259"/>
      <c r="E31" s="773"/>
      <c r="F31" s="1088"/>
      <c r="G31" s="1087"/>
      <c r="H31" s="775"/>
      <c r="I31" s="1486" t="str">
        <f ca="1">Datos!G2016</f>
        <v/>
      </c>
      <c r="J31" s="834" t="str">
        <f ca="1">Datos!H2016</f>
        <v/>
      </c>
      <c r="K31" s="360"/>
      <c r="L31" s="360"/>
    </row>
    <row r="32" spans="1:17" s="238" customFormat="1" ht="15" customHeight="1" x14ac:dyDescent="0.3">
      <c r="A32" s="388"/>
      <c r="B32" s="971"/>
      <c r="C32" s="259"/>
      <c r="E32" s="773"/>
      <c r="F32" s="1088"/>
      <c r="G32" s="1087"/>
      <c r="H32" s="775"/>
      <c r="I32" s="1486" t="str">
        <f ca="1">Datos!G2017</f>
        <v/>
      </c>
      <c r="J32" s="834" t="str">
        <f ca="1">Datos!H2017</f>
        <v/>
      </c>
      <c r="K32" s="360"/>
      <c r="L32" s="360"/>
    </row>
    <row r="33" spans="1:12" s="238" customFormat="1" ht="15" customHeight="1" x14ac:dyDescent="0.3">
      <c r="A33" s="388"/>
      <c r="B33" s="971"/>
      <c r="C33" s="259"/>
      <c r="E33" s="773"/>
      <c r="F33" s="1088"/>
      <c r="G33" s="1087"/>
      <c r="H33" s="775"/>
      <c r="I33" s="1486" t="str">
        <f ca="1">Datos!G2018</f>
        <v/>
      </c>
      <c r="J33" s="834" t="str">
        <f ca="1">Datos!H2018</f>
        <v/>
      </c>
      <c r="K33" s="360"/>
      <c r="L33" s="360"/>
    </row>
    <row r="34" spans="1:12" s="238" customFormat="1" ht="15" customHeight="1" x14ac:dyDescent="0.3">
      <c r="A34" s="386"/>
      <c r="B34" s="971"/>
      <c r="C34" s="259"/>
      <c r="E34" s="773"/>
      <c r="F34" s="1088"/>
      <c r="G34" s="1087"/>
      <c r="H34" s="775"/>
      <c r="I34" s="1486" t="str">
        <f ca="1">Datos!G2019</f>
        <v/>
      </c>
      <c r="J34" s="834" t="str">
        <f ca="1">Datos!H2019</f>
        <v/>
      </c>
      <c r="K34" s="360"/>
      <c r="L34" s="360"/>
    </row>
    <row r="35" spans="1:12" s="238" customFormat="1" ht="15" customHeight="1" x14ac:dyDescent="0.3">
      <c r="A35" s="386"/>
      <c r="B35" s="971"/>
      <c r="C35" s="259"/>
      <c r="E35" s="773"/>
      <c r="F35" s="1088"/>
      <c r="G35" s="1087"/>
      <c r="H35" s="775"/>
      <c r="I35" s="1486" t="str">
        <f ca="1">Datos!G2020</f>
        <v/>
      </c>
      <c r="J35" s="834" t="str">
        <f ca="1">Datos!H2020</f>
        <v/>
      </c>
      <c r="K35" s="360"/>
      <c r="L35" s="360"/>
    </row>
    <row r="36" spans="1:12" s="238" customFormat="1" ht="15" customHeight="1" x14ac:dyDescent="0.3">
      <c r="A36" s="386"/>
      <c r="B36" s="971"/>
      <c r="C36" s="259"/>
      <c r="E36" s="773"/>
      <c r="F36" s="1088"/>
      <c r="G36" s="1087"/>
      <c r="H36" s="775"/>
      <c r="I36" s="1486" t="str">
        <f ca="1">Datos!G2021</f>
        <v/>
      </c>
      <c r="J36" s="834" t="str">
        <f ca="1">Datos!H2021</f>
        <v/>
      </c>
      <c r="K36" s="360"/>
      <c r="L36" s="360"/>
    </row>
    <row r="37" spans="1:12" s="238" customFormat="1" ht="15" customHeight="1" x14ac:dyDescent="0.3">
      <c r="A37" s="386"/>
      <c r="B37" s="971"/>
      <c r="C37" s="259"/>
      <c r="E37" s="773"/>
      <c r="F37" s="1088"/>
      <c r="G37" s="1087"/>
      <c r="H37" s="775"/>
      <c r="I37" s="1486" t="str">
        <f ca="1">Datos!G2022</f>
        <v/>
      </c>
      <c r="J37" s="834" t="str">
        <f ca="1">Datos!H2022</f>
        <v/>
      </c>
      <c r="K37" s="360"/>
      <c r="L37" s="360"/>
    </row>
    <row r="38" spans="1:12" s="238" customFormat="1" ht="15" customHeight="1" x14ac:dyDescent="0.3">
      <c r="A38" s="386"/>
      <c r="B38" s="971"/>
      <c r="C38" s="259"/>
      <c r="E38" s="773"/>
      <c r="F38" s="1088"/>
      <c r="G38" s="1087"/>
      <c r="H38" s="775"/>
      <c r="I38" s="1486" t="str">
        <f ca="1">Datos!G2023</f>
        <v/>
      </c>
      <c r="J38" s="834" t="str">
        <f ca="1">Datos!H2023</f>
        <v/>
      </c>
      <c r="K38" s="360"/>
      <c r="L38" s="360"/>
    </row>
    <row r="39" spans="1:12" s="238" customFormat="1" ht="15" customHeight="1" x14ac:dyDescent="0.3">
      <c r="A39" s="386"/>
      <c r="B39" s="971"/>
      <c r="C39" s="259"/>
      <c r="E39" s="773"/>
      <c r="F39" s="1088"/>
      <c r="G39" s="1087"/>
      <c r="H39" s="775"/>
      <c r="I39" s="1486" t="str">
        <f ca="1">Datos!G2024</f>
        <v/>
      </c>
      <c r="J39" s="834" t="str">
        <f ca="1">Datos!H2024</f>
        <v/>
      </c>
      <c r="K39" s="360"/>
      <c r="L39" s="360"/>
    </row>
    <row r="40" spans="1:12" s="238" customFormat="1" ht="15" customHeight="1" x14ac:dyDescent="0.3">
      <c r="A40" s="386"/>
      <c r="B40" s="971"/>
      <c r="C40" s="259"/>
      <c r="E40" s="773"/>
      <c r="F40" s="1088"/>
      <c r="G40" s="1087"/>
      <c r="H40" s="775"/>
      <c r="I40" s="1486" t="str">
        <f ca="1">Datos!G2025</f>
        <v/>
      </c>
      <c r="J40" s="834" t="str">
        <f ca="1">Datos!H2025</f>
        <v/>
      </c>
      <c r="K40" s="352"/>
      <c r="L40" s="320"/>
    </row>
    <row r="41" spans="1:12" s="238" customFormat="1" ht="15" customHeight="1" x14ac:dyDescent="0.3">
      <c r="A41" s="386"/>
      <c r="B41" s="971"/>
      <c r="C41" s="259"/>
      <c r="E41" s="773"/>
      <c r="F41" s="1088"/>
      <c r="G41" s="1087"/>
      <c r="H41" s="775"/>
      <c r="I41" s="1486" t="str">
        <f ca="1">Datos!G2026</f>
        <v/>
      </c>
      <c r="J41" s="834" t="str">
        <f ca="1">Datos!H2026</f>
        <v/>
      </c>
      <c r="K41" s="352"/>
      <c r="L41" s="320"/>
    </row>
    <row r="42" spans="1:12" s="238" customFormat="1" ht="15" customHeight="1" x14ac:dyDescent="0.3">
      <c r="A42" s="386"/>
      <c r="B42" s="971"/>
      <c r="C42" s="259"/>
      <c r="E42" s="773"/>
      <c r="F42" s="1088"/>
      <c r="G42" s="1087"/>
      <c r="H42" s="775"/>
      <c r="I42" s="1486" t="str">
        <f ca="1">Datos!G2027</f>
        <v/>
      </c>
      <c r="J42" s="834" t="str">
        <f ca="1">Datos!H2027</f>
        <v/>
      </c>
      <c r="K42" s="352"/>
      <c r="L42" s="320"/>
    </row>
    <row r="43" spans="1:12" s="238" customFormat="1" ht="15" customHeight="1" x14ac:dyDescent="0.3">
      <c r="A43" s="386"/>
      <c r="B43" s="971"/>
      <c r="C43" s="259"/>
      <c r="E43" s="773"/>
      <c r="F43" s="1088"/>
      <c r="G43" s="1087"/>
      <c r="H43" s="775"/>
      <c r="I43" s="1486" t="str">
        <f ca="1">Datos!G2028</f>
        <v/>
      </c>
      <c r="J43" s="834" t="str">
        <f ca="1">Datos!H2028</f>
        <v/>
      </c>
      <c r="K43" s="352"/>
      <c r="L43" s="320"/>
    </row>
    <row r="44" spans="1:12" s="238" customFormat="1" ht="15" customHeight="1" x14ac:dyDescent="0.3">
      <c r="A44" s="386"/>
      <c r="B44" s="971"/>
      <c r="C44" s="259"/>
      <c r="E44" s="773"/>
      <c r="F44" s="1088"/>
      <c r="G44" s="1087"/>
      <c r="H44" s="775"/>
      <c r="I44" s="1486" t="str">
        <f ca="1">Datos!G2029</f>
        <v/>
      </c>
      <c r="J44" s="834" t="str">
        <f ca="1">Datos!H2029</f>
        <v/>
      </c>
      <c r="K44" s="352"/>
      <c r="L44" s="320"/>
    </row>
    <row r="45" spans="1:12" s="238" customFormat="1" ht="15" customHeight="1" x14ac:dyDescent="0.3">
      <c r="A45" s="386"/>
      <c r="B45" s="971"/>
      <c r="C45" s="259"/>
      <c r="E45" s="773"/>
      <c r="F45" s="1088"/>
      <c r="G45" s="1087"/>
      <c r="H45" s="775"/>
      <c r="I45" s="1486" t="str">
        <f ca="1">Datos!G2030</f>
        <v/>
      </c>
      <c r="J45" s="834" t="str">
        <f ca="1">Datos!H2030</f>
        <v/>
      </c>
      <c r="K45" s="352"/>
      <c r="L45" s="320"/>
    </row>
    <row r="46" spans="1:12" s="238" customFormat="1" ht="15" customHeight="1" x14ac:dyDescent="0.3">
      <c r="A46" s="386"/>
      <c r="B46" s="971"/>
      <c r="C46" s="259"/>
      <c r="E46" s="773"/>
      <c r="F46" s="1088"/>
      <c r="G46" s="1087"/>
      <c r="H46" s="775"/>
      <c r="I46" s="1486" t="str">
        <f ca="1">Datos!G2031</f>
        <v/>
      </c>
      <c r="J46" s="834" t="str">
        <f ca="1">Datos!H2031</f>
        <v/>
      </c>
      <c r="K46" s="352"/>
      <c r="L46" s="320"/>
    </row>
    <row r="47" spans="1:12" s="238" customFormat="1" ht="15" customHeight="1" x14ac:dyDescent="0.3">
      <c r="A47" s="386"/>
      <c r="B47" s="971"/>
      <c r="C47" s="259"/>
      <c r="E47" s="773"/>
      <c r="F47" s="1088"/>
      <c r="G47" s="1087"/>
      <c r="H47" s="775"/>
      <c r="I47" s="1486" t="str">
        <f ca="1">Datos!G2032</f>
        <v/>
      </c>
      <c r="J47" s="834" t="str">
        <f ca="1">Datos!H2032</f>
        <v/>
      </c>
      <c r="K47" s="352"/>
      <c r="L47" s="320"/>
    </row>
    <row r="48" spans="1:12" s="238" customFormat="1" ht="15" customHeight="1" x14ac:dyDescent="0.3">
      <c r="A48" s="386"/>
      <c r="B48" s="971"/>
      <c r="C48" s="259"/>
      <c r="E48" s="773"/>
      <c r="F48" s="1088"/>
      <c r="G48" s="1087"/>
      <c r="H48" s="775"/>
      <c r="I48" s="1486" t="str">
        <f ca="1">Datos!G2033</f>
        <v/>
      </c>
      <c r="J48" s="834" t="str">
        <f ca="1">Datos!H2033</f>
        <v/>
      </c>
      <c r="K48" s="352"/>
      <c r="L48" s="320"/>
    </row>
    <row r="49" spans="1:57" s="238" customFormat="1" ht="15" customHeight="1" x14ac:dyDescent="0.3">
      <c r="A49" s="386"/>
      <c r="B49" s="971"/>
      <c r="C49" s="259"/>
      <c r="J49" s="354">
        <f ca="1">SUM(J27:J48)</f>
        <v>0</v>
      </c>
      <c r="K49" s="352"/>
      <c r="L49" s="320"/>
    </row>
    <row r="50" spans="1:57" s="238" customFormat="1" ht="17.25" customHeight="1" x14ac:dyDescent="0.3">
      <c r="A50" s="386"/>
      <c r="B50" s="971"/>
      <c r="C50" s="259"/>
      <c r="E50" s="1659" t="s">
        <v>1821</v>
      </c>
      <c r="F50" s="1659"/>
      <c r="G50" s="1659"/>
      <c r="H50" s="1659"/>
      <c r="I50" s="1659"/>
      <c r="J50" s="1659"/>
      <c r="K50" s="1659"/>
      <c r="L50" s="320"/>
    </row>
    <row r="51" spans="1:57" s="238" customFormat="1" ht="17.25" customHeight="1" x14ac:dyDescent="0.3">
      <c r="A51" s="386"/>
      <c r="B51" s="971"/>
      <c r="C51" s="259"/>
      <c r="E51" s="1659"/>
      <c r="F51" s="1659"/>
      <c r="G51" s="1659"/>
      <c r="H51" s="1659"/>
      <c r="I51" s="1659"/>
      <c r="J51" s="1659"/>
      <c r="K51" s="1659"/>
      <c r="L51" s="320"/>
    </row>
    <row r="52" spans="1:57" s="238" customFormat="1" ht="22.5" customHeight="1" x14ac:dyDescent="0.3">
      <c r="A52" s="386"/>
      <c r="B52" s="971"/>
      <c r="C52" s="259"/>
      <c r="E52" s="1659"/>
      <c r="F52" s="1659"/>
      <c r="G52" s="1659"/>
      <c r="H52" s="1659"/>
      <c r="I52" s="1659"/>
      <c r="J52" s="1659"/>
      <c r="K52" s="1659"/>
    </row>
    <row r="53" spans="1:57" s="238" customFormat="1" ht="17.25" customHeight="1" x14ac:dyDescent="0.3">
      <c r="A53" s="386"/>
      <c r="B53" s="971"/>
      <c r="C53" s="259"/>
      <c r="E53" s="1659" t="s">
        <v>1816</v>
      </c>
      <c r="F53" s="1659"/>
      <c r="G53" s="1659"/>
      <c r="H53" s="1659"/>
      <c r="I53" s="1659"/>
      <c r="J53" s="1659"/>
      <c r="K53" s="1659"/>
    </row>
    <row r="54" spans="1:57" s="238" customFormat="1" x14ac:dyDescent="0.3">
      <c r="A54" s="386"/>
      <c r="B54" s="971"/>
      <c r="C54" s="259"/>
      <c r="E54" s="1659"/>
      <c r="F54" s="1659"/>
      <c r="G54" s="1659"/>
      <c r="H54" s="1659"/>
      <c r="I54" s="1659"/>
      <c r="J54" s="1659"/>
      <c r="K54" s="1659"/>
    </row>
    <row r="55" spans="1:57" s="238" customFormat="1" ht="17.25" customHeight="1" x14ac:dyDescent="0.3">
      <c r="A55" s="386"/>
      <c r="B55" s="971"/>
      <c r="C55" s="259"/>
      <c r="E55" s="1708" t="s">
        <v>1819</v>
      </c>
      <c r="F55" s="1708"/>
      <c r="G55" s="1708"/>
      <c r="H55" s="1708"/>
      <c r="I55" s="1708"/>
      <c r="J55" s="1708"/>
      <c r="K55" s="1708"/>
    </row>
    <row r="56" spans="1:57" s="238" customFormat="1" ht="17.25" customHeight="1" x14ac:dyDescent="0.3">
      <c r="A56" s="386"/>
      <c r="B56" s="971"/>
      <c r="C56" s="259"/>
      <c r="E56" s="1708"/>
      <c r="F56" s="1708"/>
      <c r="G56" s="1708"/>
      <c r="H56" s="1708"/>
      <c r="I56" s="1708"/>
      <c r="J56" s="1708"/>
      <c r="K56" s="1708"/>
    </row>
    <row r="57" spans="1:57" s="238" customFormat="1" ht="17.25" customHeight="1" x14ac:dyDescent="0.3">
      <c r="A57" s="386"/>
      <c r="B57" s="971"/>
      <c r="C57" s="259"/>
      <c r="E57" s="1659" t="s">
        <v>1817</v>
      </c>
      <c r="F57" s="1659"/>
      <c r="G57" s="1659"/>
      <c r="H57" s="1659"/>
      <c r="I57" s="1659"/>
      <c r="J57" s="1659"/>
      <c r="K57" s="1659"/>
    </row>
    <row r="58" spans="1:57" s="238" customFormat="1" ht="17.25" customHeight="1" x14ac:dyDescent="0.3">
      <c r="A58" s="386"/>
      <c r="B58" s="971"/>
      <c r="C58" s="259"/>
      <c r="E58" s="1659"/>
      <c r="F58" s="1659"/>
      <c r="G58" s="1659"/>
      <c r="H58" s="1659"/>
      <c r="I58" s="1659"/>
      <c r="J58" s="1659"/>
      <c r="K58" s="1659"/>
    </row>
    <row r="59" spans="1:57" s="238" customFormat="1" ht="17.25" customHeight="1" x14ac:dyDescent="0.3">
      <c r="A59" s="386"/>
      <c r="B59" s="971"/>
      <c r="C59" s="259"/>
      <c r="D59" s="248"/>
      <c r="E59" s="766" t="s">
        <v>1818</v>
      </c>
      <c r="F59" s="634"/>
      <c r="G59" s="634"/>
      <c r="H59" s="634"/>
      <c r="I59" s="634"/>
      <c r="J59" s="634"/>
      <c r="K59" s="634"/>
      <c r="L59" s="325"/>
      <c r="M59" s="325"/>
      <c r="AW59" s="325"/>
      <c r="AX59" s="325"/>
      <c r="AY59" s="325"/>
      <c r="AZ59" s="325"/>
      <c r="BA59" s="325"/>
      <c r="BB59" s="325"/>
      <c r="BC59" s="325"/>
      <c r="BD59" s="325"/>
      <c r="BE59" s="325"/>
    </row>
    <row r="60" spans="1:57" s="238" customFormat="1" ht="17.25" customHeight="1" x14ac:dyDescent="0.3">
      <c r="A60" s="386"/>
      <c r="B60" s="971"/>
      <c r="C60" s="259"/>
      <c r="D60" s="248"/>
      <c r="E60" s="634"/>
      <c r="F60" s="634"/>
      <c r="G60" s="634"/>
      <c r="H60" s="634"/>
      <c r="I60" s="634"/>
      <c r="J60" s="634"/>
      <c r="K60" s="634"/>
      <c r="L60" s="325"/>
      <c r="M60" s="325"/>
      <c r="AW60" s="325"/>
      <c r="AX60" s="325"/>
      <c r="AY60" s="325"/>
      <c r="AZ60" s="325"/>
      <c r="BA60" s="325"/>
      <c r="BB60" s="325"/>
      <c r="BC60" s="325"/>
      <c r="BD60" s="325"/>
      <c r="BE60" s="325"/>
    </row>
    <row r="61" spans="1:57" s="238" customFormat="1" ht="15" customHeight="1" x14ac:dyDescent="0.3">
      <c r="A61" s="386"/>
      <c r="B61" s="971"/>
      <c r="C61" s="259"/>
    </row>
    <row r="62" spans="1:57" s="265" customFormat="1" ht="15" customHeight="1" x14ac:dyDescent="0.25">
      <c r="A62" s="386"/>
      <c r="B62" s="971"/>
      <c r="C62" s="259"/>
      <c r="D62" s="394" t="s">
        <v>772</v>
      </c>
      <c r="E62" s="394"/>
      <c r="F62" s="394"/>
      <c r="G62" s="394"/>
      <c r="H62" s="394"/>
      <c r="I62" s="394"/>
      <c r="J62" s="394"/>
      <c r="K62" s="394"/>
      <c r="L62" s="394"/>
      <c r="M62" s="394"/>
      <c r="N62" s="394"/>
      <c r="O62" s="337"/>
      <c r="P62" s="266"/>
      <c r="Q62" s="266"/>
    </row>
    <row r="63" spans="1:57" s="320" customFormat="1" ht="15" customHeight="1" x14ac:dyDescent="0.25">
      <c r="A63" s="386"/>
      <c r="B63" s="971"/>
      <c r="C63" s="259"/>
      <c r="D63" s="348"/>
    </row>
    <row r="64" spans="1:57" s="238" customFormat="1" ht="15" customHeight="1" x14ac:dyDescent="0.3">
      <c r="A64" s="386"/>
      <c r="B64" s="971"/>
      <c r="C64" s="259"/>
      <c r="D64" s="304"/>
      <c r="E64" s="1544" t="s">
        <v>1820</v>
      </c>
      <c r="F64" s="1544"/>
      <c r="G64" s="1544"/>
      <c r="H64" s="1544"/>
      <c r="I64" s="1544"/>
      <c r="J64" s="1544"/>
      <c r="K64" s="1544"/>
      <c r="L64" s="355"/>
      <c r="M64" s="347"/>
    </row>
    <row r="65" spans="1:13" s="238" customFormat="1" ht="17.25" customHeight="1" x14ac:dyDescent="0.3">
      <c r="A65" s="386"/>
      <c r="B65" s="971"/>
      <c r="C65" s="259"/>
      <c r="D65" s="631"/>
      <c r="E65" s="1544"/>
      <c r="F65" s="1544"/>
      <c r="G65" s="1544"/>
      <c r="H65" s="1544"/>
      <c r="I65" s="1544"/>
      <c r="J65" s="1544"/>
      <c r="K65" s="1544"/>
      <c r="L65" s="355"/>
      <c r="M65" s="347"/>
    </row>
    <row r="66" spans="1:13" s="238" customFormat="1" ht="15" customHeight="1" x14ac:dyDescent="0.3">
      <c r="A66" s="386"/>
      <c r="B66" s="971"/>
      <c r="C66" s="259"/>
      <c r="D66" s="1775" t="s">
        <v>779</v>
      </c>
      <c r="E66" s="1775"/>
      <c r="F66" s="1775"/>
      <c r="G66" s="1775"/>
      <c r="H66" s="1775"/>
      <c r="I66" s="1775"/>
      <c r="J66" s="1775"/>
      <c r="K66" s="1775"/>
    </row>
    <row r="67" spans="1:13" s="238" customFormat="1" ht="17.25" customHeight="1" x14ac:dyDescent="0.3">
      <c r="A67" s="386"/>
      <c r="B67" s="971"/>
      <c r="C67" s="259"/>
      <c r="D67" s="1775"/>
      <c r="E67" s="1775"/>
      <c r="F67" s="1775"/>
      <c r="G67" s="1775"/>
      <c r="H67" s="1775"/>
      <c r="I67" s="1775"/>
      <c r="J67" s="1775"/>
      <c r="K67" s="1775"/>
    </row>
    <row r="68" spans="1:13" s="238" customFormat="1" ht="17.25" customHeight="1" x14ac:dyDescent="0.3">
      <c r="A68" s="386"/>
      <c r="B68" s="971"/>
      <c r="C68" s="259"/>
      <c r="D68" s="1775" t="s">
        <v>780</v>
      </c>
      <c r="E68" s="1775"/>
      <c r="F68" s="1775"/>
      <c r="G68" s="1775"/>
      <c r="H68" s="1775"/>
      <c r="I68" s="1775"/>
      <c r="J68" s="1775"/>
      <c r="K68" s="1775"/>
    </row>
    <row r="69" spans="1:13" s="238" customFormat="1" ht="15" customHeight="1" x14ac:dyDescent="0.3">
      <c r="A69" s="386"/>
      <c r="B69" s="971"/>
      <c r="C69" s="259"/>
      <c r="D69" s="1775"/>
      <c r="E69" s="1775"/>
      <c r="F69" s="1775"/>
      <c r="G69" s="1775"/>
      <c r="H69" s="1775"/>
      <c r="I69" s="1775"/>
      <c r="J69" s="1775"/>
      <c r="K69" s="1775"/>
    </row>
    <row r="70" spans="1:13" s="238" customFormat="1" ht="15" customHeight="1" x14ac:dyDescent="0.3">
      <c r="A70" s="386"/>
      <c r="B70" s="971"/>
      <c r="C70" s="259"/>
      <c r="E70" s="349"/>
      <c r="F70" s="349"/>
      <c r="G70" s="349"/>
      <c r="H70" s="349"/>
      <c r="I70" s="349"/>
      <c r="J70" s="349"/>
      <c r="K70" s="349"/>
    </row>
    <row r="71" spans="1:13" s="238" customFormat="1" ht="15" customHeight="1" x14ac:dyDescent="0.3">
      <c r="A71" s="386"/>
      <c r="B71" s="971"/>
      <c r="C71" s="259"/>
      <c r="E71" s="1778" t="s">
        <v>934</v>
      </c>
      <c r="F71" s="1763" t="s">
        <v>1084</v>
      </c>
      <c r="G71" s="1780" t="s">
        <v>1083</v>
      </c>
      <c r="H71" s="1763" t="s">
        <v>384</v>
      </c>
      <c r="I71" s="1691" t="str">
        <f>IF('1.Datos generales organización '!$G$5&lt;2021,"Factor Mix eléc.(3) kg CO2/kWh","Factor Mix eléc.(3) kg CO2e/kWh")</f>
        <v>Factor Mix eléc.(3) kg CO2/kWh</v>
      </c>
      <c r="J71" s="1776" t="str">
        <f>IF('1.Datos generales organización '!$G$5&lt;2021,"Emisiones (4) kg CO2","Emisiones (4)            kg CO2e")</f>
        <v>Emisiones (4) kg CO2</v>
      </c>
    </row>
    <row r="72" spans="1:13" s="238" customFormat="1" ht="15" customHeight="1" x14ac:dyDescent="0.3">
      <c r="A72" s="386"/>
      <c r="B72" s="971"/>
      <c r="C72" s="259"/>
      <c r="E72" s="1779"/>
      <c r="F72" s="1764"/>
      <c r="G72" s="1781"/>
      <c r="H72" s="1764"/>
      <c r="I72" s="1693"/>
      <c r="J72" s="1777"/>
    </row>
    <row r="73" spans="1:13" s="238" customFormat="1" ht="15" customHeight="1" x14ac:dyDescent="0.3">
      <c r="A73" s="386"/>
      <c r="B73" s="971"/>
      <c r="C73" s="259"/>
      <c r="E73" s="773"/>
      <c r="F73" s="1087"/>
      <c r="G73" s="1086"/>
      <c r="H73" s="774"/>
      <c r="I73" s="1486" t="str">
        <f ca="1">Datos!G2278</f>
        <v/>
      </c>
      <c r="J73" s="834" t="str">
        <f ca="1">Datos!H2278</f>
        <v/>
      </c>
    </row>
    <row r="74" spans="1:13" s="238" customFormat="1" ht="15" customHeight="1" x14ac:dyDescent="0.3">
      <c r="A74" s="386"/>
      <c r="B74" s="971"/>
      <c r="C74" s="259"/>
      <c r="E74" s="773"/>
      <c r="F74" s="1087"/>
      <c r="G74" s="1086"/>
      <c r="H74" s="774"/>
      <c r="I74" s="1486" t="str">
        <f ca="1">Datos!G2279</f>
        <v/>
      </c>
      <c r="J74" s="834" t="str">
        <f ca="1">Datos!H2279</f>
        <v/>
      </c>
    </row>
    <row r="75" spans="1:13" s="238" customFormat="1" ht="15" customHeight="1" x14ac:dyDescent="0.3">
      <c r="A75" s="386"/>
      <c r="B75" s="971"/>
      <c r="C75" s="259"/>
      <c r="E75" s="773"/>
      <c r="F75" s="1087"/>
      <c r="G75" s="1086"/>
      <c r="H75" s="775"/>
      <c r="I75" s="1486" t="str">
        <f ca="1">Datos!G2280</f>
        <v/>
      </c>
      <c r="J75" s="834" t="str">
        <f ca="1">Datos!H2280</f>
        <v/>
      </c>
    </row>
    <row r="76" spans="1:13" s="238" customFormat="1" ht="15" customHeight="1" x14ac:dyDescent="0.3">
      <c r="A76" s="386"/>
      <c r="B76" s="971"/>
      <c r="C76" s="259"/>
      <c r="E76" s="773"/>
      <c r="F76" s="1087"/>
      <c r="G76" s="1086"/>
      <c r="H76" s="775"/>
      <c r="I76" s="1486" t="str">
        <f ca="1">Datos!G2281</f>
        <v/>
      </c>
      <c r="J76" s="834" t="str">
        <f ca="1">Datos!H2281</f>
        <v/>
      </c>
    </row>
    <row r="77" spans="1:13" s="238" customFormat="1" ht="15" customHeight="1" x14ac:dyDescent="0.3">
      <c r="A77" s="386"/>
      <c r="B77" s="971"/>
      <c r="C77" s="259"/>
      <c r="E77" s="773"/>
      <c r="F77" s="1087"/>
      <c r="G77" s="1086"/>
      <c r="H77" s="775"/>
      <c r="I77" s="1486" t="str">
        <f ca="1">Datos!G2282</f>
        <v/>
      </c>
      <c r="J77" s="834" t="str">
        <f ca="1">Datos!H2282</f>
        <v/>
      </c>
    </row>
    <row r="78" spans="1:13" s="238" customFormat="1" ht="15" customHeight="1" x14ac:dyDescent="0.3">
      <c r="A78" s="386"/>
      <c r="B78" s="971"/>
      <c r="C78" s="259"/>
      <c r="E78" s="773"/>
      <c r="F78" s="1087"/>
      <c r="G78" s="1086"/>
      <c r="H78" s="775"/>
      <c r="I78" s="1486" t="str">
        <f ca="1">Datos!G2283</f>
        <v/>
      </c>
      <c r="J78" s="834" t="str">
        <f ca="1">Datos!H2283</f>
        <v/>
      </c>
    </row>
    <row r="79" spans="1:13" s="238" customFormat="1" ht="15" customHeight="1" x14ac:dyDescent="0.3">
      <c r="A79" s="386"/>
      <c r="B79" s="971"/>
      <c r="C79" s="265"/>
      <c r="E79" s="773"/>
      <c r="F79" s="1087"/>
      <c r="G79" s="1086"/>
      <c r="H79" s="775"/>
      <c r="I79" s="1486" t="str">
        <f ca="1">Datos!G2284</f>
        <v/>
      </c>
      <c r="J79" s="834" t="str">
        <f ca="1">Datos!H2284</f>
        <v/>
      </c>
    </row>
    <row r="80" spans="1:13" s="238" customFormat="1" ht="15" customHeight="1" x14ac:dyDescent="0.3">
      <c r="A80" s="386"/>
      <c r="B80" s="971"/>
      <c r="C80" s="265"/>
      <c r="E80" s="773"/>
      <c r="F80" s="1087"/>
      <c r="G80" s="1086"/>
      <c r="H80" s="775"/>
      <c r="I80" s="1486" t="str">
        <f ca="1">Datos!G2285</f>
        <v/>
      </c>
      <c r="J80" s="834" t="str">
        <f ca="1">Datos!H2285</f>
        <v/>
      </c>
    </row>
    <row r="81" spans="1:57" s="238" customFormat="1" ht="15" customHeight="1" x14ac:dyDescent="0.3">
      <c r="A81" s="386"/>
      <c r="B81" s="971"/>
      <c r="C81" s="265"/>
      <c r="E81" s="773"/>
      <c r="F81" s="1087"/>
      <c r="G81" s="1086"/>
      <c r="H81" s="775"/>
      <c r="I81" s="1486" t="str">
        <f ca="1">Datos!G2286</f>
        <v/>
      </c>
      <c r="J81" s="834" t="str">
        <f ca="1">Datos!H2286</f>
        <v/>
      </c>
    </row>
    <row r="82" spans="1:57" s="238" customFormat="1" ht="15" customHeight="1" x14ac:dyDescent="0.3">
      <c r="A82" s="386"/>
      <c r="B82" s="971"/>
      <c r="C82" s="265"/>
      <c r="E82" s="773"/>
      <c r="F82" s="1087"/>
      <c r="G82" s="1086"/>
      <c r="H82" s="775"/>
      <c r="I82" s="1486" t="str">
        <f ca="1">Datos!G2287</f>
        <v/>
      </c>
      <c r="J82" s="834" t="str">
        <f ca="1">Datos!H2287</f>
        <v/>
      </c>
    </row>
    <row r="83" spans="1:57" s="238" customFormat="1" ht="14.25" customHeight="1" x14ac:dyDescent="0.3">
      <c r="A83" s="386"/>
      <c r="B83" s="971"/>
      <c r="C83" s="259"/>
      <c r="J83" s="354">
        <f ca="1">SUM(J73:J82)</f>
        <v>0</v>
      </c>
    </row>
    <row r="84" spans="1:57" s="238" customFormat="1" ht="14.25" customHeight="1" x14ac:dyDescent="0.3">
      <c r="A84" s="386"/>
      <c r="B84" s="971"/>
      <c r="C84" s="259"/>
      <c r="E84" s="1690" t="s">
        <v>1815</v>
      </c>
      <c r="F84" s="1690"/>
      <c r="G84" s="1690"/>
      <c r="H84" s="1690"/>
      <c r="I84" s="1690"/>
      <c r="J84" s="1690"/>
      <c r="K84" s="1690"/>
      <c r="L84" s="320"/>
    </row>
    <row r="85" spans="1:57" s="238" customFormat="1" ht="14.25" customHeight="1" x14ac:dyDescent="0.3">
      <c r="A85" s="386"/>
      <c r="B85" s="971"/>
      <c r="C85" s="259"/>
      <c r="E85" s="1690"/>
      <c r="F85" s="1690"/>
      <c r="G85" s="1690"/>
      <c r="H85" s="1690"/>
      <c r="I85" s="1690"/>
      <c r="J85" s="1690"/>
      <c r="K85" s="1690"/>
    </row>
    <row r="86" spans="1:57" s="238" customFormat="1" ht="17.25" customHeight="1" x14ac:dyDescent="0.3">
      <c r="A86" s="386"/>
      <c r="B86" s="971"/>
      <c r="C86" s="259"/>
      <c r="E86" s="1659" t="s">
        <v>1816</v>
      </c>
      <c r="F86" s="1659"/>
      <c r="G86" s="1659"/>
      <c r="H86" s="1659"/>
      <c r="I86" s="1659"/>
      <c r="J86" s="1659"/>
      <c r="K86" s="1659"/>
    </row>
    <row r="87" spans="1:57" s="238" customFormat="1" x14ac:dyDescent="0.3">
      <c r="A87" s="386"/>
      <c r="B87" s="971"/>
      <c r="C87" s="259"/>
      <c r="E87" s="1659"/>
      <c r="F87" s="1659"/>
      <c r="G87" s="1659"/>
      <c r="H87" s="1659"/>
      <c r="I87" s="1659"/>
      <c r="J87" s="1659"/>
      <c r="K87" s="1659"/>
    </row>
    <row r="88" spans="1:57" s="238" customFormat="1" ht="17.25" customHeight="1" x14ac:dyDescent="0.3">
      <c r="A88" s="386"/>
      <c r="B88" s="971"/>
      <c r="C88" s="259"/>
      <c r="E88" s="1708" t="s">
        <v>1819</v>
      </c>
      <c r="F88" s="1708"/>
      <c r="G88" s="1708"/>
      <c r="H88" s="1708"/>
      <c r="I88" s="1708"/>
      <c r="J88" s="1708"/>
      <c r="K88" s="1708"/>
    </row>
    <row r="89" spans="1:57" s="238" customFormat="1" ht="17.25" customHeight="1" x14ac:dyDescent="0.3">
      <c r="A89" s="386"/>
      <c r="B89" s="971"/>
      <c r="C89" s="259"/>
      <c r="E89" s="1708"/>
      <c r="F89" s="1708"/>
      <c r="G89" s="1708"/>
      <c r="H89" s="1708"/>
      <c r="I89" s="1708"/>
      <c r="J89" s="1708"/>
      <c r="K89" s="1708"/>
    </row>
    <row r="90" spans="1:57" s="238" customFormat="1" ht="17.25" customHeight="1" x14ac:dyDescent="0.3">
      <c r="A90" s="386"/>
      <c r="B90" s="971"/>
      <c r="C90" s="259"/>
      <c r="E90" s="1659" t="s">
        <v>1817</v>
      </c>
      <c r="F90" s="1659"/>
      <c r="G90" s="1659"/>
      <c r="H90" s="1659"/>
      <c r="I90" s="1659"/>
      <c r="J90" s="1659"/>
      <c r="K90" s="1659"/>
    </row>
    <row r="91" spans="1:57" s="238" customFormat="1" ht="17.25" customHeight="1" x14ac:dyDescent="0.3">
      <c r="A91" s="386"/>
      <c r="B91" s="971"/>
      <c r="C91" s="259"/>
      <c r="E91" s="1659"/>
      <c r="F91" s="1659"/>
      <c r="G91" s="1659"/>
      <c r="H91" s="1659"/>
      <c r="I91" s="1659"/>
      <c r="J91" s="1659"/>
      <c r="K91" s="1659"/>
    </row>
    <row r="92" spans="1:57" s="238" customFormat="1" ht="17.25" customHeight="1" x14ac:dyDescent="0.3">
      <c r="A92" s="386"/>
      <c r="B92" s="971"/>
      <c r="C92" s="259"/>
      <c r="D92" s="248"/>
      <c r="E92" s="766" t="s">
        <v>1818</v>
      </c>
      <c r="F92" s="634"/>
      <c r="G92" s="634"/>
      <c r="H92" s="634"/>
      <c r="I92" s="634"/>
      <c r="J92" s="634"/>
      <c r="K92" s="634"/>
      <c r="L92" s="325"/>
      <c r="M92" s="325"/>
      <c r="AW92" s="325"/>
      <c r="AX92" s="325"/>
      <c r="AY92" s="325"/>
      <c r="AZ92" s="325"/>
      <c r="BA92" s="325"/>
      <c r="BB92" s="325"/>
      <c r="BC92" s="325"/>
      <c r="BD92" s="325"/>
      <c r="BE92" s="325"/>
    </row>
    <row r="93" spans="1:57" s="238" customFormat="1" ht="14.25" customHeight="1" x14ac:dyDescent="0.3">
      <c r="A93" s="386"/>
      <c r="B93" s="971"/>
      <c r="C93" s="259"/>
      <c r="D93" s="248"/>
      <c r="E93" s="1774"/>
      <c r="F93" s="1774"/>
      <c r="G93" s="1774"/>
      <c r="H93" s="1774"/>
      <c r="I93" s="1774"/>
      <c r="J93" s="1774"/>
      <c r="K93" s="1774"/>
      <c r="L93" s="325"/>
      <c r="M93" s="325"/>
      <c r="AW93" s="325"/>
      <c r="AX93" s="325"/>
      <c r="AY93" s="325"/>
      <c r="AZ93" s="325"/>
      <c r="BA93" s="325"/>
      <c r="BB93" s="325"/>
      <c r="BC93" s="325"/>
      <c r="BD93" s="325"/>
      <c r="BE93" s="325"/>
    </row>
    <row r="94" spans="1:57" s="265" customFormat="1" ht="15" customHeight="1" x14ac:dyDescent="0.25">
      <c r="A94" s="386"/>
      <c r="B94" s="971"/>
      <c r="C94" s="259"/>
      <c r="D94" s="394" t="s">
        <v>766</v>
      </c>
      <c r="E94" s="394"/>
      <c r="F94" s="394"/>
      <c r="G94" s="394"/>
      <c r="H94" s="394"/>
      <c r="I94" s="394"/>
      <c r="J94" s="394"/>
      <c r="K94" s="394"/>
      <c r="L94" s="394"/>
      <c r="M94" s="394"/>
      <c r="N94" s="394"/>
      <c r="O94" s="337"/>
      <c r="P94" s="266"/>
      <c r="Q94" s="266"/>
    </row>
    <row r="95" spans="1:57" s="238" customFormat="1" ht="15" customHeight="1" x14ac:dyDescent="0.3">
      <c r="A95" s="386"/>
      <c r="B95" s="971"/>
      <c r="C95" s="259"/>
      <c r="G95" s="325"/>
      <c r="H95" s="325"/>
      <c r="I95" s="325"/>
      <c r="J95" s="325"/>
      <c r="K95" s="325"/>
      <c r="L95" s="325"/>
      <c r="M95" s="325"/>
      <c r="AW95" s="325"/>
      <c r="AX95" s="325"/>
      <c r="AY95" s="325"/>
      <c r="AZ95" s="325"/>
      <c r="BA95" s="325"/>
      <c r="BB95" s="325"/>
      <c r="BC95" s="325"/>
      <c r="BD95" s="325"/>
      <c r="BE95" s="325"/>
    </row>
    <row r="96" spans="1:57" s="238" customFormat="1" ht="15" customHeight="1" x14ac:dyDescent="0.3">
      <c r="A96" s="386"/>
      <c r="B96" s="971"/>
      <c r="C96" s="259"/>
      <c r="D96" s="248"/>
      <c r="E96" s="1544" t="s">
        <v>1814</v>
      </c>
      <c r="F96" s="1544"/>
      <c r="G96" s="1544"/>
      <c r="H96" s="1544"/>
      <c r="I96" s="1544"/>
      <c r="J96" s="1544"/>
      <c r="K96" s="1544"/>
      <c r="L96" s="325"/>
      <c r="M96" s="325"/>
      <c r="AW96" s="325"/>
      <c r="AX96" s="325"/>
      <c r="AY96" s="325"/>
      <c r="AZ96" s="325"/>
      <c r="BA96" s="325"/>
      <c r="BB96" s="325"/>
      <c r="BC96" s="325"/>
      <c r="BD96" s="325"/>
      <c r="BE96" s="325"/>
    </row>
    <row r="97" spans="1:57" s="238" customFormat="1" ht="15" customHeight="1" x14ac:dyDescent="0.3">
      <c r="A97" s="386"/>
      <c r="B97" s="971"/>
      <c r="C97" s="259"/>
      <c r="D97" s="248"/>
      <c r="E97" s="1544"/>
      <c r="F97" s="1544"/>
      <c r="G97" s="1544"/>
      <c r="H97" s="1544"/>
      <c r="I97" s="1544"/>
      <c r="J97" s="1544"/>
      <c r="K97" s="1544"/>
      <c r="L97" s="325"/>
      <c r="M97" s="325"/>
      <c r="AW97" s="325"/>
      <c r="AX97" s="325"/>
      <c r="AY97" s="325"/>
      <c r="AZ97" s="325"/>
      <c r="BA97" s="325"/>
      <c r="BB97" s="325"/>
      <c r="BC97" s="325"/>
      <c r="BD97" s="325"/>
      <c r="BE97" s="325"/>
    </row>
    <row r="98" spans="1:57" ht="15" customHeight="1" x14ac:dyDescent="0.3">
      <c r="D98" s="259"/>
      <c r="E98" s="259"/>
      <c r="F98" s="259"/>
      <c r="G98" s="259"/>
      <c r="H98" s="259"/>
      <c r="I98" s="259"/>
      <c r="J98" s="259"/>
      <c r="K98" s="259"/>
      <c r="L98" s="259"/>
      <c r="M98" s="259"/>
      <c r="N98" s="259"/>
      <c r="O98" s="259"/>
      <c r="P98" s="259"/>
      <c r="Q98" s="259"/>
      <c r="R98" s="259"/>
      <c r="S98" s="259"/>
      <c r="T98" s="259"/>
      <c r="U98" s="259"/>
      <c r="V98" s="259"/>
      <c r="W98" s="259"/>
      <c r="X98" s="259"/>
      <c r="Y98" s="238"/>
      <c r="Z98" s="238"/>
      <c r="AA98" s="238"/>
      <c r="AB98" s="238"/>
      <c r="AC98" s="238"/>
      <c r="AD98" s="238"/>
      <c r="AE98" s="238"/>
      <c r="AF98" s="238"/>
      <c r="AG98" s="238"/>
      <c r="AH98" s="238"/>
      <c r="AI98" s="238"/>
      <c r="AJ98" s="238"/>
      <c r="AK98" s="238"/>
      <c r="AL98" s="238"/>
      <c r="AM98" s="238"/>
      <c r="AN98" s="238"/>
      <c r="AO98" s="238"/>
      <c r="AP98" s="238"/>
      <c r="AQ98" s="238"/>
      <c r="AR98" s="238"/>
      <c r="AS98" s="238"/>
      <c r="AT98" s="238"/>
      <c r="AU98" s="238"/>
      <c r="AV98" s="238"/>
    </row>
    <row r="99" spans="1:57" ht="15" customHeight="1" x14ac:dyDescent="0.3">
      <c r="E99" s="1782" t="s">
        <v>934</v>
      </c>
      <c r="F99" s="1783" t="s">
        <v>781</v>
      </c>
      <c r="G99" s="1663" t="s">
        <v>697</v>
      </c>
      <c r="H99" s="1783" t="s">
        <v>1085</v>
      </c>
      <c r="I99" s="1784" t="s">
        <v>960</v>
      </c>
      <c r="O99" s="238"/>
      <c r="P99" s="238"/>
      <c r="Q99" s="238"/>
      <c r="R99" s="238"/>
      <c r="S99" s="238"/>
      <c r="T99" s="238"/>
      <c r="U99" s="238"/>
      <c r="V99" s="238"/>
      <c r="W99" s="238"/>
      <c r="X99" s="238"/>
      <c r="Y99" s="238"/>
      <c r="Z99" s="238"/>
      <c r="AA99" s="238"/>
      <c r="AB99" s="238"/>
      <c r="AC99" s="238"/>
      <c r="AD99" s="238"/>
      <c r="AE99" s="238"/>
      <c r="AF99" s="238"/>
      <c r="AG99" s="238"/>
      <c r="AH99" s="238"/>
      <c r="AI99" s="238"/>
      <c r="AJ99" s="238"/>
      <c r="AK99" s="238"/>
      <c r="AL99" s="238"/>
      <c r="AM99" s="238"/>
      <c r="AN99" s="238"/>
      <c r="AO99" s="238"/>
      <c r="AP99" s="238"/>
      <c r="AQ99" s="238"/>
      <c r="AR99" s="238"/>
      <c r="AS99" s="238"/>
      <c r="AT99" s="238"/>
      <c r="AU99" s="238"/>
      <c r="AV99" s="238"/>
    </row>
    <row r="100" spans="1:57" ht="15" customHeight="1" x14ac:dyDescent="0.3">
      <c r="E100" s="1782"/>
      <c r="F100" s="1783"/>
      <c r="G100" s="1663"/>
      <c r="H100" s="1783"/>
      <c r="I100" s="1784"/>
      <c r="O100" s="238"/>
      <c r="P100" s="238"/>
      <c r="Q100" s="238"/>
      <c r="R100" s="238"/>
      <c r="S100" s="238"/>
      <c r="T100" s="238"/>
      <c r="U100" s="238"/>
      <c r="V100" s="238"/>
      <c r="W100" s="238"/>
      <c r="X100" s="238"/>
      <c r="Y100" s="238"/>
      <c r="Z100" s="238"/>
      <c r="AA100" s="238"/>
      <c r="AB100" s="238"/>
      <c r="AC100" s="238"/>
      <c r="AD100" s="238"/>
      <c r="AE100" s="238"/>
      <c r="AF100" s="238"/>
      <c r="AG100" s="238"/>
      <c r="AH100" s="238"/>
      <c r="AI100" s="238"/>
      <c r="AJ100" s="238"/>
      <c r="AK100" s="238"/>
      <c r="AL100" s="238"/>
      <c r="AM100" s="238"/>
      <c r="AN100" s="238"/>
      <c r="AO100" s="238"/>
      <c r="AP100" s="238"/>
      <c r="AQ100" s="238"/>
      <c r="AR100" s="238"/>
      <c r="AS100" s="238"/>
      <c r="AT100" s="238"/>
      <c r="AU100" s="238"/>
      <c r="AV100" s="238"/>
    </row>
    <row r="101" spans="1:57" ht="15" customHeight="1" x14ac:dyDescent="0.3">
      <c r="E101" s="773"/>
      <c r="F101" s="1086"/>
      <c r="G101" s="774"/>
      <c r="H101" s="1487"/>
      <c r="I101" s="834" t="str">
        <f>Datos!G2302</f>
        <v/>
      </c>
      <c r="J101" s="356"/>
      <c r="K101" s="356"/>
      <c r="L101" s="356"/>
      <c r="O101" s="238"/>
      <c r="P101" s="238"/>
      <c r="Q101" s="238"/>
      <c r="R101" s="238"/>
      <c r="S101" s="238"/>
      <c r="T101" s="238"/>
      <c r="U101" s="238"/>
      <c r="V101" s="238"/>
      <c r="W101" s="238"/>
      <c r="X101" s="238"/>
      <c r="Y101" s="238"/>
      <c r="Z101" s="238"/>
      <c r="AA101" s="238"/>
      <c r="AB101" s="238"/>
      <c r="AC101" s="238"/>
      <c r="AD101" s="238"/>
      <c r="AE101" s="238"/>
      <c r="AF101" s="238"/>
      <c r="AG101" s="238"/>
      <c r="AH101" s="238"/>
      <c r="AI101" s="238"/>
      <c r="AJ101" s="238"/>
      <c r="AK101" s="238"/>
      <c r="AL101" s="238"/>
      <c r="AM101" s="238"/>
      <c r="AN101" s="238"/>
      <c r="AO101" s="238"/>
      <c r="AP101" s="238"/>
      <c r="AQ101" s="238"/>
      <c r="AR101" s="238"/>
      <c r="AS101" s="238"/>
      <c r="AT101" s="238"/>
      <c r="AU101" s="238"/>
      <c r="AV101" s="238"/>
    </row>
    <row r="102" spans="1:57" ht="15" customHeight="1" x14ac:dyDescent="0.3">
      <c r="E102" s="773"/>
      <c r="F102" s="1086"/>
      <c r="G102" s="774"/>
      <c r="H102" s="1487"/>
      <c r="I102" s="834" t="str">
        <f>Datos!G2303</f>
        <v/>
      </c>
      <c r="J102" s="356"/>
      <c r="K102" s="356"/>
      <c r="L102" s="356"/>
      <c r="O102" s="238"/>
      <c r="P102" s="238"/>
      <c r="Q102" s="238"/>
      <c r="R102" s="238"/>
      <c r="S102" s="238"/>
      <c r="T102" s="238"/>
      <c r="U102" s="238"/>
      <c r="V102" s="238"/>
      <c r="W102" s="238"/>
      <c r="X102" s="238"/>
      <c r="Y102" s="238"/>
      <c r="Z102" s="238"/>
      <c r="AA102" s="238"/>
      <c r="AB102" s="238"/>
      <c r="AC102" s="238"/>
      <c r="AD102" s="238"/>
      <c r="AE102" s="238"/>
      <c r="AF102" s="238"/>
      <c r="AG102" s="238"/>
      <c r="AH102" s="238"/>
      <c r="AI102" s="238"/>
      <c r="AJ102" s="238"/>
      <c r="AK102" s="238"/>
      <c r="AL102" s="238"/>
      <c r="AM102" s="238"/>
      <c r="AN102" s="238"/>
      <c r="AO102" s="238"/>
      <c r="AP102" s="238"/>
      <c r="AQ102" s="238"/>
      <c r="AR102" s="238"/>
      <c r="AS102" s="238"/>
      <c r="AT102" s="238"/>
      <c r="AU102" s="238"/>
      <c r="AV102" s="238"/>
    </row>
    <row r="103" spans="1:57" ht="15" customHeight="1" x14ac:dyDescent="0.3">
      <c r="E103" s="773"/>
      <c r="F103" s="1086"/>
      <c r="G103" s="774"/>
      <c r="H103" s="1487"/>
      <c r="I103" s="834" t="str">
        <f>Datos!G2304</f>
        <v/>
      </c>
      <c r="J103" s="356"/>
      <c r="K103" s="356"/>
      <c r="L103" s="356"/>
      <c r="O103" s="238"/>
      <c r="P103" s="238"/>
      <c r="Q103" s="238"/>
      <c r="R103" s="238"/>
      <c r="S103" s="238"/>
      <c r="T103" s="238"/>
      <c r="U103" s="238"/>
      <c r="V103" s="238"/>
      <c r="W103" s="238"/>
      <c r="X103" s="238"/>
      <c r="Y103" s="238"/>
      <c r="Z103" s="238"/>
      <c r="AA103" s="238"/>
      <c r="AB103" s="238"/>
      <c r="AC103" s="238"/>
      <c r="AD103" s="238"/>
      <c r="AE103" s="238"/>
      <c r="AF103" s="238"/>
      <c r="AG103" s="238"/>
      <c r="AH103" s="238"/>
      <c r="AI103" s="238"/>
      <c r="AJ103" s="238"/>
      <c r="AK103" s="238"/>
      <c r="AL103" s="238"/>
      <c r="AM103" s="238"/>
      <c r="AN103" s="238"/>
      <c r="AO103" s="238"/>
      <c r="AP103" s="238"/>
      <c r="AQ103" s="238"/>
      <c r="AR103" s="238"/>
      <c r="AS103" s="238"/>
      <c r="AT103" s="238"/>
      <c r="AU103" s="238"/>
      <c r="AV103" s="238"/>
    </row>
    <row r="104" spans="1:57" ht="15" customHeight="1" x14ac:dyDescent="0.3">
      <c r="E104" s="773"/>
      <c r="F104" s="1086"/>
      <c r="G104" s="774"/>
      <c r="H104" s="1487"/>
      <c r="I104" s="834" t="str">
        <f>Datos!G2305</f>
        <v/>
      </c>
      <c r="J104" s="356"/>
      <c r="K104" s="356"/>
      <c r="L104" s="356"/>
      <c r="O104" s="238"/>
      <c r="P104" s="238"/>
      <c r="Q104" s="238"/>
      <c r="R104" s="238"/>
      <c r="S104" s="238"/>
      <c r="T104" s="238"/>
      <c r="U104" s="238"/>
      <c r="V104" s="238"/>
      <c r="W104" s="238"/>
      <c r="X104" s="238"/>
      <c r="Y104" s="238"/>
      <c r="Z104" s="238"/>
      <c r="AA104" s="238"/>
      <c r="AB104" s="238"/>
      <c r="AC104" s="238"/>
      <c r="AD104" s="238"/>
      <c r="AE104" s="238"/>
      <c r="AF104" s="238"/>
      <c r="AG104" s="238"/>
      <c r="AH104" s="238"/>
      <c r="AI104" s="238"/>
      <c r="AJ104" s="238"/>
      <c r="AK104" s="238"/>
      <c r="AL104" s="238"/>
      <c r="AM104" s="238"/>
      <c r="AN104" s="238"/>
      <c r="AO104" s="238"/>
      <c r="AP104" s="238"/>
      <c r="AQ104" s="238"/>
      <c r="AR104" s="238"/>
      <c r="AS104" s="238"/>
      <c r="AT104" s="238"/>
      <c r="AU104" s="238"/>
      <c r="AV104" s="238"/>
    </row>
    <row r="105" spans="1:57" ht="15" customHeight="1" x14ac:dyDescent="0.3">
      <c r="E105" s="773"/>
      <c r="F105" s="1086"/>
      <c r="G105" s="774"/>
      <c r="H105" s="1487"/>
      <c r="I105" s="834" t="str">
        <f>Datos!G2306</f>
        <v/>
      </c>
      <c r="J105" s="356"/>
      <c r="K105" s="356"/>
      <c r="L105" s="356"/>
      <c r="O105" s="238"/>
      <c r="P105" s="238"/>
      <c r="Q105" s="238"/>
      <c r="R105" s="238"/>
      <c r="S105" s="238"/>
      <c r="T105" s="238"/>
      <c r="U105" s="238"/>
      <c r="V105" s="238"/>
      <c r="W105" s="238"/>
      <c r="X105" s="238"/>
      <c r="Y105" s="238"/>
      <c r="Z105" s="238"/>
      <c r="AA105" s="238"/>
      <c r="AB105" s="238"/>
      <c r="AC105" s="238"/>
      <c r="AD105" s="238"/>
      <c r="AE105" s="238"/>
      <c r="AF105" s="238"/>
      <c r="AG105" s="238"/>
      <c r="AH105" s="238"/>
      <c r="AI105" s="238"/>
      <c r="AJ105" s="238"/>
      <c r="AK105" s="238"/>
      <c r="AL105" s="238"/>
      <c r="AM105" s="238"/>
      <c r="AN105" s="238"/>
      <c r="AO105" s="238"/>
      <c r="AP105" s="238"/>
      <c r="AQ105" s="238"/>
      <c r="AR105" s="238"/>
      <c r="AS105" s="238"/>
      <c r="AT105" s="238"/>
      <c r="AU105" s="238"/>
      <c r="AV105" s="238"/>
    </row>
    <row r="106" spans="1:57" ht="15" customHeight="1" x14ac:dyDescent="0.3">
      <c r="E106" s="773"/>
      <c r="F106" s="1086"/>
      <c r="G106" s="774"/>
      <c r="H106" s="1487"/>
      <c r="I106" s="834" t="str">
        <f>Datos!G2307</f>
        <v/>
      </c>
      <c r="J106" s="356"/>
      <c r="K106" s="356"/>
      <c r="L106" s="356"/>
      <c r="O106" s="238"/>
      <c r="P106" s="238"/>
      <c r="Q106" s="238"/>
      <c r="R106" s="238"/>
      <c r="S106" s="238"/>
      <c r="T106" s="238"/>
      <c r="U106" s="238"/>
      <c r="V106" s="238"/>
      <c r="W106" s="238"/>
      <c r="X106" s="238"/>
      <c r="Y106" s="238"/>
      <c r="Z106" s="238"/>
      <c r="AA106" s="238"/>
      <c r="AB106" s="238"/>
      <c r="AC106" s="238"/>
      <c r="AD106" s="238"/>
      <c r="AE106" s="238"/>
      <c r="AF106" s="238"/>
      <c r="AG106" s="238"/>
      <c r="AH106" s="238"/>
      <c r="AI106" s="238"/>
      <c r="AJ106" s="238"/>
      <c r="AK106" s="238"/>
      <c r="AL106" s="238"/>
      <c r="AM106" s="238"/>
      <c r="AN106" s="238"/>
      <c r="AO106" s="238"/>
      <c r="AP106" s="238"/>
      <c r="AQ106" s="238"/>
      <c r="AR106" s="238"/>
      <c r="AS106" s="238"/>
      <c r="AT106" s="238"/>
      <c r="AU106" s="238"/>
      <c r="AV106" s="238"/>
    </row>
    <row r="107" spans="1:57" ht="15" customHeight="1" x14ac:dyDescent="0.3">
      <c r="E107" s="773"/>
      <c r="F107" s="1086"/>
      <c r="G107" s="774"/>
      <c r="H107" s="1487"/>
      <c r="I107" s="834" t="str">
        <f>Datos!G2308</f>
        <v/>
      </c>
      <c r="J107" s="356"/>
      <c r="K107" s="356"/>
      <c r="L107" s="356"/>
      <c r="O107" s="238"/>
      <c r="P107" s="238"/>
      <c r="Q107" s="238"/>
      <c r="R107" s="238"/>
      <c r="S107" s="238"/>
      <c r="T107" s="238"/>
      <c r="U107" s="238"/>
      <c r="V107" s="238"/>
      <c r="W107" s="238"/>
      <c r="X107" s="238"/>
      <c r="Y107" s="238"/>
      <c r="Z107" s="238"/>
      <c r="AA107" s="238"/>
      <c r="AB107" s="238"/>
      <c r="AC107" s="238"/>
      <c r="AD107" s="238"/>
      <c r="AE107" s="238"/>
      <c r="AF107" s="238"/>
      <c r="AG107" s="238"/>
      <c r="AH107" s="238"/>
      <c r="AI107" s="238"/>
      <c r="AJ107" s="238"/>
      <c r="AK107" s="238"/>
      <c r="AL107" s="238"/>
      <c r="AM107" s="238"/>
      <c r="AN107" s="238"/>
      <c r="AO107" s="238"/>
      <c r="AP107" s="238"/>
      <c r="AQ107" s="238"/>
      <c r="AR107" s="238"/>
      <c r="AS107" s="238"/>
      <c r="AT107" s="238"/>
      <c r="AU107" s="238"/>
      <c r="AV107" s="238"/>
    </row>
    <row r="108" spans="1:57" ht="15" customHeight="1" x14ac:dyDescent="0.3">
      <c r="E108" s="773"/>
      <c r="F108" s="1086"/>
      <c r="G108" s="774"/>
      <c r="H108" s="1487"/>
      <c r="I108" s="834" t="str">
        <f>Datos!G2309</f>
        <v/>
      </c>
      <c r="J108" s="356"/>
      <c r="K108" s="356"/>
      <c r="L108" s="356"/>
      <c r="O108" s="238"/>
      <c r="P108" s="238"/>
      <c r="Q108" s="238"/>
      <c r="R108" s="238"/>
      <c r="S108" s="238"/>
      <c r="T108" s="238"/>
      <c r="U108" s="238"/>
      <c r="V108" s="238"/>
      <c r="W108" s="238"/>
      <c r="X108" s="238"/>
      <c r="Y108" s="238"/>
      <c r="Z108" s="238"/>
      <c r="AA108" s="238"/>
      <c r="AB108" s="238"/>
      <c r="AC108" s="238"/>
      <c r="AD108" s="238"/>
      <c r="AE108" s="238"/>
      <c r="AF108" s="238"/>
      <c r="AG108" s="238"/>
      <c r="AH108" s="238"/>
      <c r="AI108" s="238"/>
      <c r="AJ108" s="238"/>
      <c r="AK108" s="238"/>
      <c r="AL108" s="238"/>
      <c r="AM108" s="238"/>
      <c r="AN108" s="238"/>
      <c r="AO108" s="238"/>
      <c r="AP108" s="238"/>
      <c r="AQ108" s="238"/>
      <c r="AR108" s="238"/>
      <c r="AS108" s="238"/>
      <c r="AT108" s="238"/>
      <c r="AU108" s="238"/>
      <c r="AV108" s="238"/>
    </row>
    <row r="109" spans="1:57" ht="15" customHeight="1" x14ac:dyDescent="0.3">
      <c r="E109" s="773"/>
      <c r="F109" s="1086"/>
      <c r="G109" s="774"/>
      <c r="H109" s="1487"/>
      <c r="I109" s="834" t="str">
        <f>Datos!G2310</f>
        <v/>
      </c>
      <c r="J109" s="356"/>
      <c r="K109" s="356"/>
      <c r="L109" s="356"/>
      <c r="O109" s="238"/>
      <c r="P109" s="238"/>
      <c r="Q109" s="238"/>
      <c r="R109" s="238"/>
      <c r="S109" s="238"/>
      <c r="T109" s="238"/>
      <c r="U109" s="238"/>
      <c r="V109" s="238"/>
      <c r="W109" s="238"/>
      <c r="X109" s="238"/>
      <c r="Y109" s="238"/>
      <c r="Z109" s="238"/>
      <c r="AA109" s="238"/>
      <c r="AB109" s="238"/>
      <c r="AC109" s="238"/>
      <c r="AD109" s="238"/>
      <c r="AE109" s="238"/>
      <c r="AF109" s="238"/>
      <c r="AG109" s="238"/>
      <c r="AH109" s="238"/>
      <c r="AI109" s="238"/>
      <c r="AJ109" s="238"/>
      <c r="AK109" s="238"/>
      <c r="AL109" s="238"/>
      <c r="AM109" s="238"/>
      <c r="AN109" s="238"/>
      <c r="AO109" s="238"/>
      <c r="AP109" s="238"/>
      <c r="AQ109" s="238"/>
      <c r="AR109" s="238"/>
      <c r="AS109" s="238"/>
      <c r="AT109" s="238"/>
      <c r="AU109" s="238"/>
      <c r="AV109" s="238"/>
    </row>
    <row r="110" spans="1:57" ht="15" customHeight="1" x14ac:dyDescent="0.3">
      <c r="E110" s="773"/>
      <c r="F110" s="1086"/>
      <c r="G110" s="774"/>
      <c r="H110" s="1487"/>
      <c r="I110" s="834" t="str">
        <f>Datos!G2311</f>
        <v/>
      </c>
      <c r="J110" s="356"/>
      <c r="K110" s="356"/>
      <c r="L110" s="356"/>
      <c r="O110" s="238"/>
      <c r="P110" s="238"/>
      <c r="Q110" s="238"/>
      <c r="R110" s="238"/>
      <c r="S110" s="238"/>
      <c r="T110" s="238"/>
      <c r="U110" s="238"/>
      <c r="V110" s="238"/>
      <c r="W110" s="238"/>
      <c r="X110" s="238"/>
      <c r="Y110" s="238"/>
      <c r="Z110" s="238"/>
      <c r="AA110" s="238"/>
      <c r="AB110" s="238"/>
      <c r="AC110" s="238"/>
      <c r="AD110" s="238"/>
      <c r="AE110" s="238"/>
      <c r="AF110" s="238"/>
      <c r="AG110" s="238"/>
      <c r="AH110" s="238"/>
      <c r="AI110" s="238"/>
      <c r="AJ110" s="238"/>
      <c r="AK110" s="238"/>
      <c r="AL110" s="238"/>
      <c r="AM110" s="238"/>
      <c r="AN110" s="238"/>
      <c r="AO110" s="238"/>
      <c r="AP110" s="238"/>
      <c r="AQ110" s="238"/>
      <c r="AR110" s="238"/>
      <c r="AS110" s="238"/>
      <c r="AT110" s="238"/>
      <c r="AU110" s="238"/>
      <c r="AV110" s="238"/>
    </row>
    <row r="111" spans="1:57" ht="15" customHeight="1" x14ac:dyDescent="0.3">
      <c r="F111" s="356"/>
      <c r="G111" s="356"/>
      <c r="H111" s="356"/>
      <c r="I111" s="354">
        <f>SUM(I101:I110)</f>
        <v>0</v>
      </c>
      <c r="J111" s="356"/>
      <c r="K111" s="356"/>
      <c r="L111" s="356"/>
      <c r="O111" s="238"/>
      <c r="P111" s="238"/>
      <c r="Q111" s="238"/>
      <c r="R111" s="238"/>
      <c r="S111" s="238"/>
      <c r="T111" s="238"/>
      <c r="U111" s="238"/>
      <c r="V111" s="238"/>
      <c r="W111" s="238"/>
      <c r="X111" s="238"/>
      <c r="Y111" s="238"/>
      <c r="Z111" s="238"/>
      <c r="AA111" s="238"/>
      <c r="AB111" s="238"/>
      <c r="AC111" s="238"/>
      <c r="AD111" s="238"/>
      <c r="AE111" s="238"/>
      <c r="AF111" s="238"/>
      <c r="AG111" s="238"/>
      <c r="AH111" s="238"/>
      <c r="AI111" s="238"/>
      <c r="AJ111" s="238"/>
      <c r="AK111" s="238"/>
      <c r="AL111" s="238"/>
      <c r="AM111" s="238"/>
      <c r="AN111" s="238"/>
      <c r="AO111" s="238"/>
      <c r="AP111" s="238"/>
      <c r="AQ111" s="238"/>
      <c r="AR111" s="238"/>
      <c r="AS111" s="238"/>
      <c r="AT111" s="238"/>
      <c r="AU111" s="238"/>
      <c r="AV111" s="238"/>
    </row>
    <row r="112" spans="1:57" ht="15" customHeight="1" x14ac:dyDescent="0.3">
      <c r="F112" s="356"/>
      <c r="G112" s="356"/>
      <c r="H112" s="356"/>
      <c r="I112" s="356"/>
      <c r="J112" s="356"/>
      <c r="K112" s="356"/>
      <c r="L112" s="356"/>
      <c r="O112" s="238"/>
      <c r="P112" s="238"/>
      <c r="Q112" s="238"/>
      <c r="R112" s="238"/>
      <c r="S112" s="238"/>
      <c r="T112" s="238"/>
      <c r="U112" s="238"/>
      <c r="V112" s="238"/>
      <c r="W112" s="238"/>
      <c r="X112" s="238"/>
      <c r="Y112" s="238"/>
      <c r="Z112" s="238"/>
      <c r="AA112" s="238"/>
      <c r="AB112" s="238"/>
      <c r="AC112" s="238"/>
      <c r="AD112" s="238"/>
      <c r="AE112" s="238"/>
      <c r="AF112" s="238"/>
      <c r="AG112" s="238"/>
      <c r="AH112" s="238"/>
      <c r="AI112" s="238"/>
      <c r="AJ112" s="238"/>
      <c r="AK112" s="238"/>
      <c r="AL112" s="238"/>
      <c r="AM112" s="238"/>
      <c r="AN112" s="238"/>
      <c r="AO112" s="238"/>
      <c r="AP112" s="238"/>
      <c r="AQ112" s="238"/>
      <c r="AR112" s="238"/>
      <c r="AS112" s="238"/>
      <c r="AT112" s="238"/>
      <c r="AU112" s="238"/>
      <c r="AV112" s="238"/>
    </row>
    <row r="113" spans="6:48" ht="15" customHeight="1" x14ac:dyDescent="0.3">
      <c r="F113" s="356"/>
      <c r="G113" s="356"/>
      <c r="H113" s="356"/>
      <c r="I113" s="356"/>
      <c r="J113" s="356"/>
      <c r="K113" s="356"/>
      <c r="L113" s="356"/>
      <c r="O113" s="238"/>
      <c r="P113" s="238"/>
      <c r="Q113" s="238"/>
      <c r="R113" s="238"/>
      <c r="S113" s="238"/>
      <c r="T113" s="238"/>
      <c r="U113" s="238"/>
      <c r="V113" s="238"/>
      <c r="W113" s="238"/>
      <c r="X113" s="238"/>
      <c r="Y113" s="238"/>
      <c r="Z113" s="238"/>
      <c r="AA113" s="238"/>
      <c r="AB113" s="238"/>
      <c r="AC113" s="238"/>
      <c r="AD113" s="238"/>
      <c r="AE113" s="238"/>
      <c r="AF113" s="238"/>
      <c r="AG113" s="238"/>
      <c r="AH113" s="238"/>
      <c r="AI113" s="238"/>
      <c r="AJ113" s="238"/>
      <c r="AK113" s="238"/>
      <c r="AL113" s="238"/>
      <c r="AM113" s="238"/>
      <c r="AN113" s="238"/>
      <c r="AO113" s="238"/>
      <c r="AP113" s="238"/>
      <c r="AQ113" s="238"/>
      <c r="AR113" s="238"/>
      <c r="AS113" s="238"/>
      <c r="AT113" s="238"/>
      <c r="AU113" s="238"/>
      <c r="AV113" s="238"/>
    </row>
    <row r="114" spans="6:48" ht="15" customHeight="1" x14ac:dyDescent="0.3">
      <c r="F114" s="356"/>
      <c r="G114" s="356"/>
      <c r="H114" s="356"/>
      <c r="I114" s="356"/>
      <c r="J114" s="356"/>
      <c r="K114" s="356"/>
      <c r="L114" s="356"/>
      <c r="O114" s="238"/>
      <c r="P114" s="238"/>
      <c r="Q114" s="238"/>
      <c r="R114" s="238"/>
      <c r="S114" s="238"/>
      <c r="T114" s="238"/>
      <c r="U114" s="238"/>
      <c r="V114" s="238"/>
      <c r="W114" s="238"/>
      <c r="X114" s="238"/>
      <c r="Y114" s="238"/>
      <c r="Z114" s="238"/>
      <c r="AA114" s="238"/>
      <c r="AB114" s="238"/>
      <c r="AC114" s="238"/>
      <c r="AD114" s="238"/>
      <c r="AE114" s="238"/>
      <c r="AF114" s="238"/>
      <c r="AG114" s="238"/>
      <c r="AH114" s="238"/>
      <c r="AI114" s="238"/>
      <c r="AJ114" s="238"/>
      <c r="AK114" s="238"/>
      <c r="AL114" s="238"/>
      <c r="AM114" s="238"/>
      <c r="AN114" s="238"/>
      <c r="AO114" s="238"/>
      <c r="AP114" s="238"/>
      <c r="AQ114" s="238"/>
      <c r="AR114" s="238"/>
      <c r="AS114" s="238"/>
      <c r="AT114" s="238"/>
      <c r="AU114" s="238"/>
      <c r="AV114" s="238"/>
    </row>
    <row r="115" spans="6:48" ht="15" customHeight="1" x14ac:dyDescent="0.3">
      <c r="F115" s="356"/>
      <c r="G115" s="356"/>
      <c r="H115" s="356"/>
      <c r="I115" s="356"/>
      <c r="J115" s="356"/>
      <c r="K115" s="356"/>
      <c r="L115" s="356"/>
      <c r="O115" s="238"/>
      <c r="P115" s="238"/>
      <c r="Q115" s="238"/>
      <c r="R115" s="238"/>
      <c r="S115" s="238"/>
      <c r="T115" s="238"/>
      <c r="U115" s="238"/>
      <c r="V115" s="238"/>
      <c r="W115" s="238"/>
      <c r="X115" s="238"/>
      <c r="Y115" s="238"/>
      <c r="Z115" s="238"/>
      <c r="AA115" s="238"/>
      <c r="AB115" s="238"/>
      <c r="AC115" s="238"/>
      <c r="AD115" s="238"/>
      <c r="AE115" s="238"/>
      <c r="AF115" s="238"/>
      <c r="AG115" s="238"/>
      <c r="AH115" s="238"/>
      <c r="AI115" s="238"/>
      <c r="AJ115" s="238"/>
      <c r="AK115" s="238"/>
      <c r="AL115" s="238"/>
      <c r="AM115" s="238"/>
      <c r="AN115" s="238"/>
      <c r="AO115" s="238"/>
      <c r="AP115" s="238"/>
      <c r="AQ115" s="238"/>
      <c r="AR115" s="238"/>
      <c r="AS115" s="238"/>
      <c r="AT115" s="238"/>
      <c r="AU115" s="238"/>
      <c r="AV115" s="238"/>
    </row>
    <row r="116" spans="6:48" ht="15" customHeight="1" x14ac:dyDescent="0.3">
      <c r="F116" s="356"/>
      <c r="G116" s="356"/>
      <c r="H116" s="356"/>
      <c r="I116" s="356"/>
      <c r="J116" s="356"/>
      <c r="K116" s="356"/>
      <c r="L116" s="356"/>
      <c r="O116" s="238"/>
      <c r="P116" s="238"/>
      <c r="Q116" s="238"/>
      <c r="R116" s="238"/>
      <c r="S116" s="238"/>
      <c r="T116" s="238"/>
      <c r="U116" s="238"/>
      <c r="V116" s="238"/>
      <c r="W116" s="238"/>
      <c r="X116" s="238"/>
      <c r="Y116" s="238"/>
      <c r="Z116" s="238"/>
      <c r="AA116" s="238"/>
      <c r="AB116" s="238"/>
      <c r="AC116" s="238"/>
      <c r="AD116" s="238"/>
      <c r="AE116" s="238"/>
      <c r="AF116" s="238"/>
      <c r="AG116" s="238"/>
      <c r="AH116" s="238"/>
      <c r="AI116" s="238"/>
      <c r="AJ116" s="238"/>
      <c r="AK116" s="238"/>
      <c r="AL116" s="238"/>
      <c r="AM116" s="238"/>
      <c r="AN116" s="238"/>
      <c r="AO116" s="238"/>
      <c r="AP116" s="238"/>
      <c r="AQ116" s="238"/>
      <c r="AR116" s="238"/>
      <c r="AS116" s="238"/>
      <c r="AT116" s="238"/>
      <c r="AU116" s="238"/>
      <c r="AV116" s="238"/>
    </row>
    <row r="117" spans="6:48" ht="15" customHeight="1" x14ac:dyDescent="0.3">
      <c r="F117" s="356"/>
      <c r="G117" s="356"/>
      <c r="H117" s="356"/>
      <c r="I117" s="356"/>
      <c r="J117" s="356"/>
      <c r="K117" s="356"/>
      <c r="L117" s="356"/>
      <c r="O117" s="238"/>
      <c r="P117" s="238"/>
      <c r="Q117" s="238"/>
      <c r="R117" s="238"/>
      <c r="S117" s="238"/>
      <c r="T117" s="238"/>
      <c r="U117" s="238"/>
      <c r="V117" s="238"/>
      <c r="W117" s="238"/>
      <c r="X117" s="238"/>
      <c r="Y117" s="238"/>
      <c r="Z117" s="238"/>
      <c r="AA117" s="238"/>
      <c r="AB117" s="238"/>
      <c r="AC117" s="238"/>
      <c r="AD117" s="238"/>
      <c r="AE117" s="238"/>
      <c r="AF117" s="238"/>
      <c r="AG117" s="238"/>
      <c r="AH117" s="238"/>
      <c r="AI117" s="238"/>
      <c r="AJ117" s="238"/>
      <c r="AK117" s="238"/>
      <c r="AL117" s="238"/>
      <c r="AM117" s="238"/>
      <c r="AN117" s="238"/>
      <c r="AO117" s="238"/>
      <c r="AP117" s="238"/>
      <c r="AQ117" s="238"/>
      <c r="AR117" s="238"/>
      <c r="AS117" s="238"/>
      <c r="AT117" s="238"/>
      <c r="AU117" s="238"/>
      <c r="AV117" s="238"/>
    </row>
    <row r="118" spans="6:48" ht="15" customHeight="1" x14ac:dyDescent="0.3">
      <c r="F118" s="356"/>
      <c r="G118" s="356"/>
      <c r="H118" s="356"/>
      <c r="I118" s="356"/>
      <c r="J118" s="356"/>
      <c r="K118" s="356"/>
      <c r="L118" s="356"/>
      <c r="O118" s="238"/>
      <c r="P118" s="238"/>
      <c r="Q118" s="238"/>
      <c r="R118" s="238"/>
      <c r="S118" s="238"/>
      <c r="T118" s="238"/>
      <c r="U118" s="238"/>
      <c r="V118" s="238"/>
      <c r="W118" s="238"/>
      <c r="X118" s="238"/>
      <c r="Y118" s="238"/>
      <c r="Z118" s="238"/>
      <c r="AA118" s="238"/>
      <c r="AB118" s="238"/>
      <c r="AC118" s="238"/>
      <c r="AD118" s="238"/>
      <c r="AE118" s="238"/>
      <c r="AF118" s="238"/>
      <c r="AG118" s="238"/>
      <c r="AH118" s="238"/>
      <c r="AI118" s="238"/>
      <c r="AJ118" s="238"/>
      <c r="AK118" s="238"/>
      <c r="AL118" s="238"/>
      <c r="AM118" s="238"/>
      <c r="AN118" s="238"/>
      <c r="AO118" s="238"/>
      <c r="AP118" s="238"/>
      <c r="AQ118" s="238"/>
      <c r="AR118" s="238"/>
      <c r="AS118" s="238"/>
      <c r="AT118" s="238"/>
      <c r="AU118" s="238"/>
      <c r="AV118" s="238"/>
    </row>
    <row r="119" spans="6:48" ht="15" customHeight="1" x14ac:dyDescent="0.3">
      <c r="F119" s="356"/>
      <c r="G119" s="356"/>
      <c r="H119" s="356"/>
      <c r="I119" s="356"/>
      <c r="J119" s="356"/>
      <c r="K119" s="356"/>
      <c r="L119" s="356"/>
      <c r="O119" s="238"/>
      <c r="P119" s="238"/>
      <c r="Q119" s="238"/>
      <c r="R119" s="238"/>
      <c r="S119" s="238"/>
      <c r="T119" s="238"/>
      <c r="U119" s="238"/>
      <c r="V119" s="238"/>
      <c r="W119" s="238"/>
      <c r="X119" s="238"/>
      <c r="Y119" s="238"/>
      <c r="Z119" s="238"/>
      <c r="AA119" s="238"/>
      <c r="AB119" s="238"/>
      <c r="AC119" s="238"/>
      <c r="AD119" s="238"/>
      <c r="AE119" s="238"/>
      <c r="AF119" s="238"/>
      <c r="AG119" s="238"/>
      <c r="AH119" s="238"/>
      <c r="AI119" s="238"/>
      <c r="AJ119" s="238"/>
      <c r="AK119" s="238"/>
      <c r="AL119" s="238"/>
      <c r="AM119" s="238"/>
      <c r="AN119" s="238"/>
      <c r="AO119" s="238"/>
      <c r="AP119" s="238"/>
      <c r="AQ119" s="238"/>
      <c r="AR119" s="238"/>
      <c r="AS119" s="238"/>
      <c r="AT119" s="238"/>
      <c r="AU119" s="238"/>
      <c r="AV119" s="238"/>
    </row>
    <row r="120" spans="6:48" ht="15" customHeight="1" x14ac:dyDescent="0.3">
      <c r="F120" s="356"/>
      <c r="G120" s="356"/>
      <c r="H120" s="356"/>
      <c r="I120" s="356"/>
      <c r="J120" s="356"/>
      <c r="K120" s="356"/>
      <c r="L120" s="356"/>
      <c r="O120" s="238"/>
      <c r="P120" s="238"/>
      <c r="Q120" s="238"/>
      <c r="R120" s="238"/>
      <c r="S120" s="238"/>
      <c r="T120" s="238"/>
      <c r="U120" s="238"/>
      <c r="V120" s="238"/>
      <c r="W120" s="238"/>
      <c r="X120" s="238"/>
      <c r="Y120" s="238"/>
      <c r="Z120" s="238"/>
      <c r="AA120" s="238"/>
      <c r="AB120" s="238"/>
      <c r="AC120" s="238"/>
      <c r="AD120" s="238"/>
      <c r="AE120" s="238"/>
      <c r="AF120" s="238"/>
      <c r="AG120" s="238"/>
      <c r="AH120" s="238"/>
      <c r="AI120" s="238"/>
      <c r="AJ120" s="238"/>
      <c r="AK120" s="238"/>
      <c r="AL120" s="238"/>
      <c r="AM120" s="238"/>
      <c r="AN120" s="238"/>
      <c r="AO120" s="238"/>
      <c r="AP120" s="238"/>
      <c r="AQ120" s="238"/>
      <c r="AR120" s="238"/>
      <c r="AS120" s="238"/>
      <c r="AT120" s="238"/>
      <c r="AU120" s="238"/>
      <c r="AV120" s="238"/>
    </row>
    <row r="121" spans="6:48" ht="15" customHeight="1" x14ac:dyDescent="0.3">
      <c r="F121" s="356"/>
      <c r="G121" s="356"/>
      <c r="H121" s="356"/>
      <c r="I121" s="356"/>
      <c r="J121" s="356"/>
      <c r="K121" s="356"/>
      <c r="L121" s="356"/>
      <c r="O121" s="238"/>
      <c r="P121" s="238"/>
      <c r="Q121" s="238"/>
      <c r="R121" s="238"/>
      <c r="S121" s="238"/>
      <c r="T121" s="238"/>
      <c r="U121" s="238"/>
      <c r="V121" s="238"/>
      <c r="W121" s="238"/>
      <c r="X121" s="238"/>
      <c r="Y121" s="238"/>
      <c r="Z121" s="238"/>
      <c r="AA121" s="238"/>
      <c r="AB121" s="238"/>
      <c r="AC121" s="238"/>
      <c r="AD121" s="238"/>
      <c r="AE121" s="238"/>
      <c r="AF121" s="238"/>
      <c r="AG121" s="238"/>
      <c r="AH121" s="238"/>
      <c r="AI121" s="238"/>
      <c r="AJ121" s="238"/>
      <c r="AK121" s="238"/>
      <c r="AL121" s="238"/>
      <c r="AM121" s="238"/>
      <c r="AN121" s="238"/>
      <c r="AO121" s="238"/>
      <c r="AP121" s="238"/>
      <c r="AQ121" s="238"/>
      <c r="AR121" s="238"/>
      <c r="AS121" s="238"/>
      <c r="AT121" s="238"/>
      <c r="AU121" s="238"/>
      <c r="AV121" s="238"/>
    </row>
    <row r="122" spans="6:48" ht="15" customHeight="1" x14ac:dyDescent="0.3">
      <c r="F122" s="356"/>
      <c r="G122" s="356"/>
      <c r="H122" s="356"/>
      <c r="I122" s="356"/>
      <c r="J122" s="356"/>
      <c r="K122" s="356"/>
      <c r="L122" s="356"/>
      <c r="O122" s="238"/>
      <c r="P122" s="238"/>
      <c r="Q122" s="238"/>
      <c r="R122" s="238"/>
      <c r="S122" s="238"/>
      <c r="T122" s="238"/>
      <c r="U122" s="238"/>
      <c r="V122" s="238"/>
      <c r="W122" s="238"/>
      <c r="X122" s="238"/>
      <c r="Y122" s="238"/>
      <c r="Z122" s="238"/>
      <c r="AA122" s="238"/>
      <c r="AB122" s="238"/>
      <c r="AC122" s="238"/>
      <c r="AD122" s="238"/>
      <c r="AE122" s="238"/>
      <c r="AF122" s="238"/>
      <c r="AG122" s="238"/>
      <c r="AH122" s="238"/>
      <c r="AI122" s="238"/>
      <c r="AJ122" s="238"/>
      <c r="AK122" s="238"/>
      <c r="AL122" s="238"/>
      <c r="AM122" s="238"/>
      <c r="AN122" s="238"/>
      <c r="AO122" s="238"/>
      <c r="AP122" s="238"/>
      <c r="AQ122" s="238"/>
      <c r="AR122" s="238"/>
      <c r="AS122" s="238"/>
      <c r="AT122" s="238"/>
      <c r="AU122" s="238"/>
      <c r="AV122" s="238"/>
    </row>
    <row r="123" spans="6:48" ht="15" customHeight="1" x14ac:dyDescent="0.3">
      <c r="O123" s="238"/>
      <c r="P123" s="238"/>
      <c r="Q123" s="238"/>
      <c r="R123" s="238"/>
      <c r="S123" s="238"/>
      <c r="T123" s="238"/>
      <c r="U123" s="238"/>
      <c r="V123" s="238"/>
      <c r="W123" s="238"/>
      <c r="X123" s="238"/>
      <c r="Y123" s="238"/>
      <c r="Z123" s="238"/>
      <c r="AA123" s="238"/>
      <c r="AB123" s="238"/>
      <c r="AC123" s="238"/>
      <c r="AD123" s="238"/>
      <c r="AE123" s="238"/>
      <c r="AF123" s="238"/>
      <c r="AG123" s="238"/>
      <c r="AH123" s="238"/>
      <c r="AI123" s="238"/>
      <c r="AJ123" s="238"/>
      <c r="AK123" s="238"/>
      <c r="AL123" s="238"/>
      <c r="AM123" s="238"/>
      <c r="AN123" s="238"/>
      <c r="AO123" s="238"/>
      <c r="AP123" s="238"/>
      <c r="AQ123" s="238"/>
      <c r="AR123" s="238"/>
      <c r="AS123" s="238"/>
      <c r="AT123" s="238"/>
      <c r="AU123" s="238"/>
      <c r="AV123" s="238"/>
    </row>
    <row r="124" spans="6:48" ht="15" customHeight="1" x14ac:dyDescent="0.3">
      <c r="O124" s="238"/>
      <c r="P124" s="238"/>
      <c r="Q124" s="238"/>
      <c r="R124" s="238"/>
      <c r="S124" s="238"/>
      <c r="T124" s="238"/>
      <c r="U124" s="238"/>
      <c r="V124" s="238"/>
      <c r="W124" s="238"/>
      <c r="X124" s="238"/>
      <c r="Y124" s="238"/>
      <c r="Z124" s="238"/>
      <c r="AA124" s="238"/>
      <c r="AB124" s="238"/>
      <c r="AC124" s="238"/>
      <c r="AD124" s="238"/>
      <c r="AE124" s="238"/>
      <c r="AF124" s="238"/>
      <c r="AG124" s="238"/>
      <c r="AH124" s="238"/>
      <c r="AI124" s="238"/>
      <c r="AJ124" s="238"/>
      <c r="AK124" s="238"/>
      <c r="AL124" s="238"/>
      <c r="AM124" s="238"/>
      <c r="AN124" s="238"/>
      <c r="AO124" s="238"/>
      <c r="AP124" s="238"/>
      <c r="AQ124" s="238"/>
      <c r="AR124" s="238"/>
      <c r="AS124" s="238"/>
      <c r="AT124" s="238"/>
      <c r="AU124" s="238"/>
      <c r="AV124" s="238"/>
    </row>
    <row r="125" spans="6:48" ht="15" customHeight="1" x14ac:dyDescent="0.3">
      <c r="O125" s="238"/>
      <c r="P125" s="238"/>
      <c r="Q125" s="238"/>
      <c r="R125" s="238"/>
      <c r="S125" s="238"/>
      <c r="T125" s="238"/>
      <c r="U125" s="238"/>
      <c r="V125" s="238"/>
      <c r="W125" s="238"/>
      <c r="X125" s="238"/>
      <c r="Y125" s="238"/>
      <c r="Z125" s="238"/>
      <c r="AA125" s="238"/>
      <c r="AB125" s="238"/>
      <c r="AC125" s="238"/>
      <c r="AD125" s="238"/>
      <c r="AE125" s="238"/>
      <c r="AF125" s="238"/>
      <c r="AG125" s="238"/>
      <c r="AH125" s="238"/>
      <c r="AI125" s="238"/>
      <c r="AJ125" s="238"/>
      <c r="AK125" s="238"/>
      <c r="AL125" s="238"/>
      <c r="AM125" s="238"/>
      <c r="AN125" s="238"/>
      <c r="AO125" s="238"/>
      <c r="AP125" s="238"/>
      <c r="AQ125" s="238"/>
      <c r="AR125" s="238"/>
      <c r="AS125" s="238"/>
      <c r="AT125" s="238"/>
      <c r="AU125" s="238"/>
      <c r="AV125" s="238"/>
    </row>
    <row r="126" spans="6:48" ht="15" customHeight="1" x14ac:dyDescent="0.3">
      <c r="O126" s="238"/>
      <c r="P126" s="238"/>
      <c r="Q126" s="238"/>
      <c r="R126" s="238"/>
      <c r="S126" s="238"/>
      <c r="T126" s="238"/>
      <c r="U126" s="238"/>
      <c r="V126" s="238"/>
      <c r="W126" s="238"/>
      <c r="X126" s="238"/>
      <c r="Y126" s="238"/>
      <c r="Z126" s="238"/>
      <c r="AA126" s="238"/>
      <c r="AB126" s="238"/>
      <c r="AC126" s="238"/>
      <c r="AD126" s="238"/>
      <c r="AE126" s="238"/>
      <c r="AF126" s="238"/>
      <c r="AG126" s="238"/>
      <c r="AH126" s="238"/>
      <c r="AI126" s="238"/>
      <c r="AJ126" s="238"/>
      <c r="AK126" s="238"/>
      <c r="AL126" s="238"/>
      <c r="AM126" s="238"/>
      <c r="AN126" s="238"/>
      <c r="AO126" s="238"/>
      <c r="AP126" s="238"/>
      <c r="AQ126" s="238"/>
      <c r="AR126" s="238"/>
      <c r="AS126" s="238"/>
      <c r="AT126" s="238"/>
      <c r="AU126" s="238"/>
      <c r="AV126" s="238"/>
    </row>
    <row r="127" spans="6:48" ht="15" customHeight="1" x14ac:dyDescent="0.3">
      <c r="O127" s="238"/>
      <c r="P127" s="238"/>
      <c r="Q127" s="238"/>
      <c r="R127" s="238"/>
      <c r="S127" s="238"/>
      <c r="T127" s="238"/>
      <c r="U127" s="238"/>
      <c r="V127" s="238"/>
      <c r="W127" s="238"/>
      <c r="X127" s="238"/>
      <c r="Y127" s="238"/>
      <c r="Z127" s="238"/>
      <c r="AA127" s="238"/>
      <c r="AB127" s="238"/>
      <c r="AC127" s="238"/>
      <c r="AD127" s="238"/>
      <c r="AE127" s="238"/>
      <c r="AF127" s="238"/>
      <c r="AG127" s="238"/>
      <c r="AH127" s="238"/>
      <c r="AI127" s="238"/>
      <c r="AJ127" s="238"/>
      <c r="AK127" s="238"/>
      <c r="AL127" s="238"/>
      <c r="AM127" s="238"/>
      <c r="AN127" s="238"/>
      <c r="AO127" s="238"/>
      <c r="AP127" s="238"/>
      <c r="AQ127" s="238"/>
      <c r="AR127" s="238"/>
      <c r="AS127" s="238"/>
      <c r="AT127" s="238"/>
      <c r="AU127" s="238"/>
      <c r="AV127" s="238"/>
    </row>
    <row r="128" spans="6:48" ht="15" customHeight="1" x14ac:dyDescent="0.3">
      <c r="O128" s="238"/>
      <c r="P128" s="238"/>
      <c r="Q128" s="238"/>
      <c r="R128" s="238"/>
      <c r="S128" s="238"/>
      <c r="T128" s="238"/>
      <c r="U128" s="238"/>
      <c r="V128" s="238"/>
      <c r="W128" s="238"/>
      <c r="X128" s="238"/>
      <c r="Y128" s="238"/>
      <c r="Z128" s="238"/>
      <c r="AA128" s="238"/>
      <c r="AB128" s="238"/>
      <c r="AC128" s="238"/>
      <c r="AD128" s="238"/>
      <c r="AE128" s="238"/>
      <c r="AF128" s="238"/>
      <c r="AG128" s="238"/>
      <c r="AH128" s="238"/>
      <c r="AI128" s="238"/>
      <c r="AJ128" s="238"/>
      <c r="AK128" s="238"/>
      <c r="AL128" s="238"/>
      <c r="AM128" s="238"/>
      <c r="AN128" s="238"/>
      <c r="AO128" s="238"/>
      <c r="AP128" s="238"/>
      <c r="AQ128" s="238"/>
      <c r="AR128" s="238"/>
      <c r="AS128" s="238"/>
      <c r="AT128" s="238"/>
      <c r="AU128" s="238"/>
      <c r="AV128" s="238"/>
    </row>
    <row r="129" spans="15:142" ht="15" customHeight="1" x14ac:dyDescent="0.3">
      <c r="O129" s="238"/>
      <c r="P129" s="238"/>
      <c r="Q129" s="238"/>
      <c r="R129" s="238"/>
      <c r="S129" s="238"/>
      <c r="T129" s="238"/>
      <c r="U129" s="238"/>
      <c r="V129" s="238"/>
      <c r="W129" s="238"/>
      <c r="X129" s="238"/>
      <c r="Y129" s="238"/>
      <c r="Z129" s="238"/>
      <c r="AA129" s="238"/>
      <c r="AB129" s="238"/>
      <c r="AC129" s="238"/>
      <c r="AD129" s="238"/>
      <c r="AE129" s="238"/>
      <c r="AF129" s="238"/>
      <c r="AG129" s="238"/>
      <c r="AH129" s="238"/>
      <c r="AI129" s="238"/>
      <c r="AJ129" s="238"/>
      <c r="AK129" s="238"/>
      <c r="AL129" s="238"/>
      <c r="AM129" s="238"/>
      <c r="AN129" s="238"/>
      <c r="AO129" s="238"/>
      <c r="AP129" s="238"/>
      <c r="AQ129" s="238"/>
      <c r="AR129" s="238"/>
      <c r="AS129" s="238"/>
      <c r="AT129" s="238"/>
      <c r="AU129" s="238"/>
      <c r="AV129" s="238"/>
    </row>
    <row r="130" spans="15:142" ht="15" customHeight="1" x14ac:dyDescent="0.3">
      <c r="O130" s="238"/>
      <c r="P130" s="238"/>
      <c r="Q130" s="238"/>
      <c r="R130" s="238"/>
      <c r="S130" s="238"/>
      <c r="T130" s="238"/>
      <c r="U130" s="238"/>
      <c r="V130" s="238"/>
      <c r="W130" s="238"/>
      <c r="X130" s="238"/>
      <c r="Y130" s="238"/>
      <c r="Z130" s="238"/>
      <c r="AA130" s="238"/>
      <c r="AB130" s="238"/>
      <c r="AC130" s="238"/>
      <c r="AD130" s="238"/>
      <c r="AE130" s="238"/>
      <c r="AF130" s="238"/>
      <c r="AG130" s="238"/>
      <c r="AH130" s="238"/>
      <c r="AI130" s="238"/>
      <c r="AJ130" s="238"/>
      <c r="AK130" s="238"/>
      <c r="AL130" s="238"/>
      <c r="AM130" s="238"/>
      <c r="AN130" s="238"/>
      <c r="AO130" s="238"/>
      <c r="AP130" s="238"/>
      <c r="AQ130" s="238"/>
      <c r="AR130" s="238"/>
      <c r="AS130" s="238"/>
      <c r="AT130" s="238"/>
      <c r="AU130" s="238"/>
      <c r="AV130" s="238"/>
    </row>
    <row r="131" spans="15:142" ht="15" customHeight="1" x14ac:dyDescent="0.3">
      <c r="O131" s="238"/>
      <c r="P131" s="238"/>
      <c r="Q131" s="238"/>
      <c r="R131" s="238"/>
      <c r="S131" s="238"/>
      <c r="T131" s="238"/>
      <c r="U131" s="238"/>
      <c r="V131" s="238"/>
      <c r="W131" s="238"/>
      <c r="X131" s="238"/>
      <c r="Y131" s="238"/>
      <c r="Z131" s="238"/>
      <c r="AA131" s="238"/>
      <c r="AB131" s="238"/>
      <c r="AC131" s="238"/>
      <c r="AD131" s="238"/>
      <c r="AE131" s="238"/>
      <c r="AF131" s="238"/>
      <c r="AG131" s="238"/>
      <c r="AH131" s="238"/>
      <c r="AI131" s="238"/>
      <c r="AJ131" s="238"/>
      <c r="AK131" s="238"/>
      <c r="AL131" s="238"/>
      <c r="AM131" s="238"/>
      <c r="AN131" s="238"/>
      <c r="AO131" s="238"/>
      <c r="AP131" s="238"/>
      <c r="AQ131" s="238"/>
      <c r="AR131" s="238"/>
      <c r="AS131" s="238"/>
      <c r="AT131" s="238"/>
      <c r="AU131" s="238"/>
      <c r="AV131" s="238"/>
    </row>
    <row r="132" spans="15:142" ht="15" customHeight="1" x14ac:dyDescent="0.3">
      <c r="O132" s="238"/>
      <c r="P132" s="238"/>
      <c r="Q132" s="238"/>
      <c r="R132" s="238"/>
      <c r="S132" s="238"/>
      <c r="T132" s="238"/>
      <c r="U132" s="238"/>
      <c r="V132" s="238"/>
      <c r="W132" s="238"/>
      <c r="X132" s="238"/>
      <c r="Y132" s="238"/>
      <c r="Z132" s="238"/>
      <c r="AA132" s="238"/>
      <c r="AB132" s="238"/>
      <c r="AC132" s="238"/>
      <c r="AD132" s="238"/>
      <c r="AE132" s="238"/>
      <c r="AF132" s="238"/>
      <c r="AG132" s="238"/>
      <c r="AH132" s="238"/>
      <c r="AI132" s="238"/>
      <c r="AJ132" s="238"/>
      <c r="AK132" s="238"/>
      <c r="AL132" s="238"/>
      <c r="AM132" s="238"/>
      <c r="AN132" s="238"/>
      <c r="AO132" s="238"/>
      <c r="AP132" s="238"/>
      <c r="AQ132" s="238"/>
      <c r="AR132" s="238"/>
      <c r="AS132" s="238"/>
      <c r="AT132" s="238"/>
      <c r="AU132" s="238"/>
      <c r="AV132" s="238"/>
    </row>
    <row r="133" spans="15:142" ht="15" customHeight="1" x14ac:dyDescent="0.3">
      <c r="O133" s="238"/>
      <c r="P133" s="238"/>
      <c r="Q133" s="238"/>
      <c r="R133" s="238"/>
      <c r="S133" s="238"/>
      <c r="T133" s="238"/>
      <c r="U133" s="238"/>
      <c r="V133" s="238"/>
      <c r="W133" s="238"/>
      <c r="X133" s="238"/>
      <c r="Y133" s="238"/>
      <c r="Z133" s="238"/>
      <c r="AA133" s="238"/>
      <c r="AB133" s="238"/>
      <c r="AC133" s="238"/>
      <c r="AD133" s="238"/>
      <c r="AE133" s="238"/>
      <c r="AF133" s="238"/>
      <c r="AG133" s="238"/>
      <c r="AH133" s="238"/>
      <c r="AI133" s="238"/>
      <c r="AJ133" s="238"/>
      <c r="AK133" s="238"/>
      <c r="AL133" s="238"/>
      <c r="AM133" s="238"/>
      <c r="AN133" s="238"/>
      <c r="AO133" s="238"/>
      <c r="AP133" s="238"/>
      <c r="AQ133" s="238"/>
      <c r="AR133" s="238"/>
      <c r="AS133" s="238"/>
      <c r="AT133" s="238"/>
      <c r="AU133" s="238"/>
      <c r="AV133" s="238"/>
    </row>
    <row r="134" spans="15:142" ht="15" customHeight="1" x14ac:dyDescent="0.3">
      <c r="O134" s="238"/>
      <c r="P134" s="238"/>
      <c r="Q134" s="238"/>
      <c r="R134" s="238"/>
      <c r="S134" s="238"/>
      <c r="T134" s="238"/>
      <c r="U134" s="238"/>
      <c r="V134" s="238"/>
      <c r="W134" s="238"/>
      <c r="X134" s="238"/>
      <c r="Y134" s="238"/>
      <c r="Z134" s="238"/>
      <c r="AA134" s="238"/>
      <c r="AB134" s="238"/>
      <c r="AC134" s="238"/>
      <c r="AD134" s="238"/>
      <c r="AE134" s="238"/>
      <c r="AF134" s="238"/>
      <c r="AG134" s="238"/>
      <c r="AH134" s="238"/>
      <c r="AI134" s="238"/>
      <c r="AJ134" s="238"/>
      <c r="AK134" s="238"/>
      <c r="AL134" s="238"/>
      <c r="AM134" s="238"/>
      <c r="AN134" s="238"/>
      <c r="AO134" s="238"/>
      <c r="AP134" s="238"/>
      <c r="AQ134" s="238"/>
      <c r="AR134" s="238"/>
      <c r="AS134" s="238"/>
      <c r="AT134" s="238"/>
      <c r="AU134" s="238"/>
      <c r="AV134" s="238"/>
      <c r="DW134" s="238"/>
      <c r="DX134" s="238"/>
      <c r="DY134" s="238"/>
      <c r="DZ134" s="238"/>
      <c r="EA134" s="238"/>
      <c r="EB134" s="238"/>
      <c r="EC134" s="238"/>
      <c r="ED134" s="238"/>
      <c r="EE134" s="238"/>
      <c r="EF134" s="238"/>
      <c r="EG134" s="238"/>
      <c r="EH134" s="238"/>
      <c r="EI134" s="238"/>
      <c r="EJ134" s="238"/>
      <c r="EK134" s="238"/>
      <c r="EL134" s="238"/>
    </row>
    <row r="135" spans="15:142" ht="15" customHeight="1" x14ac:dyDescent="0.3">
      <c r="O135" s="238"/>
      <c r="P135" s="238"/>
      <c r="Q135" s="238"/>
      <c r="R135" s="238"/>
      <c r="S135" s="238"/>
      <c r="T135" s="238"/>
      <c r="U135" s="238"/>
      <c r="V135" s="238"/>
      <c r="W135" s="238"/>
      <c r="X135" s="238"/>
      <c r="Y135" s="238"/>
      <c r="Z135" s="238"/>
      <c r="AA135" s="238"/>
      <c r="AB135" s="238"/>
      <c r="AC135" s="238"/>
      <c r="AD135" s="238"/>
      <c r="AE135" s="238"/>
      <c r="AF135" s="238"/>
      <c r="AG135" s="238"/>
      <c r="AH135" s="238"/>
      <c r="AI135" s="238"/>
      <c r="AJ135" s="238"/>
      <c r="AK135" s="238"/>
      <c r="AL135" s="238"/>
      <c r="AM135" s="238"/>
      <c r="AN135" s="238"/>
      <c r="AO135" s="238"/>
      <c r="AP135" s="238"/>
      <c r="AQ135" s="238"/>
      <c r="AR135" s="238"/>
      <c r="AS135" s="238"/>
      <c r="AT135" s="238"/>
      <c r="AU135" s="238"/>
      <c r="AV135" s="238"/>
    </row>
    <row r="136" spans="15:142" ht="15" customHeight="1" x14ac:dyDescent="0.3">
      <c r="O136" s="238"/>
      <c r="P136" s="238"/>
      <c r="Q136" s="238"/>
      <c r="R136" s="238"/>
      <c r="S136" s="238"/>
      <c r="T136" s="238"/>
      <c r="U136" s="238"/>
      <c r="V136" s="238"/>
      <c r="W136" s="238"/>
      <c r="X136" s="238"/>
      <c r="Y136" s="238"/>
      <c r="Z136" s="238"/>
      <c r="AA136" s="238"/>
      <c r="AB136" s="238"/>
      <c r="AC136" s="238"/>
      <c r="AD136" s="238"/>
      <c r="AE136" s="238"/>
      <c r="AF136" s="238"/>
      <c r="AG136" s="238"/>
      <c r="AH136" s="238"/>
      <c r="AI136" s="238"/>
      <c r="AJ136" s="238"/>
      <c r="AK136" s="238"/>
      <c r="AL136" s="238"/>
      <c r="AM136" s="238"/>
      <c r="AN136" s="238"/>
      <c r="AO136" s="238"/>
      <c r="AP136" s="238"/>
      <c r="AQ136" s="238"/>
      <c r="AR136" s="238"/>
      <c r="AS136" s="238"/>
      <c r="AT136" s="238"/>
      <c r="AU136" s="238"/>
      <c r="AV136" s="238"/>
    </row>
    <row r="137" spans="15:142" ht="15" customHeight="1" x14ac:dyDescent="0.3">
      <c r="O137" s="238"/>
      <c r="P137" s="238"/>
      <c r="Q137" s="238"/>
      <c r="R137" s="238"/>
      <c r="S137" s="238"/>
      <c r="T137" s="238"/>
      <c r="U137" s="238"/>
      <c r="V137" s="238"/>
      <c r="W137" s="238"/>
      <c r="X137" s="238"/>
      <c r="Y137" s="238"/>
      <c r="Z137" s="238"/>
      <c r="AA137" s="238"/>
      <c r="AB137" s="238"/>
      <c r="AC137" s="238"/>
      <c r="AD137" s="238"/>
      <c r="AE137" s="238"/>
      <c r="AF137" s="238"/>
      <c r="AG137" s="238"/>
      <c r="AH137" s="238"/>
      <c r="AI137" s="238"/>
      <c r="AJ137" s="238"/>
      <c r="AK137" s="238"/>
      <c r="AL137" s="238"/>
      <c r="AM137" s="238"/>
      <c r="AN137" s="238"/>
      <c r="AO137" s="238"/>
      <c r="AP137" s="238"/>
      <c r="AQ137" s="238"/>
      <c r="AR137" s="238"/>
      <c r="AS137" s="238"/>
      <c r="AT137" s="238"/>
      <c r="AU137" s="238"/>
      <c r="AV137" s="238"/>
    </row>
    <row r="138" spans="15:142" ht="15" customHeight="1" x14ac:dyDescent="0.3">
      <c r="O138" s="238"/>
      <c r="P138" s="238"/>
      <c r="Q138" s="238"/>
      <c r="R138" s="238"/>
      <c r="S138" s="238"/>
      <c r="T138" s="238"/>
      <c r="U138" s="238"/>
      <c r="V138" s="238"/>
      <c r="W138" s="238"/>
      <c r="X138" s="238"/>
      <c r="Y138" s="238"/>
      <c r="Z138" s="238"/>
      <c r="AA138" s="238"/>
      <c r="AB138" s="238"/>
      <c r="AC138" s="238"/>
      <c r="AD138" s="238"/>
      <c r="AE138" s="238"/>
      <c r="AF138" s="238"/>
      <c r="AG138" s="238"/>
      <c r="AH138" s="238"/>
      <c r="AI138" s="238"/>
      <c r="AJ138" s="238"/>
      <c r="AK138" s="238"/>
      <c r="AL138" s="238"/>
      <c r="AM138" s="238"/>
      <c r="AN138" s="238"/>
      <c r="AO138" s="238"/>
      <c r="AP138" s="238"/>
      <c r="AQ138" s="238"/>
      <c r="AR138" s="238"/>
      <c r="AS138" s="238"/>
      <c r="AT138" s="238"/>
      <c r="AU138" s="238"/>
      <c r="AV138" s="238"/>
    </row>
    <row r="139" spans="15:142" ht="15" customHeight="1" x14ac:dyDescent="0.3">
      <c r="O139" s="238"/>
      <c r="P139" s="238"/>
      <c r="Q139" s="238"/>
      <c r="R139" s="238"/>
      <c r="S139" s="238"/>
      <c r="T139" s="238"/>
      <c r="U139" s="238"/>
      <c r="V139" s="238"/>
      <c r="W139" s="238"/>
      <c r="X139" s="238"/>
      <c r="Y139" s="238"/>
      <c r="Z139" s="238"/>
      <c r="AA139" s="238"/>
      <c r="AB139" s="238"/>
      <c r="AC139" s="238"/>
      <c r="AD139" s="238"/>
      <c r="AE139" s="238"/>
      <c r="AF139" s="238"/>
      <c r="AG139" s="238"/>
      <c r="AH139" s="238"/>
      <c r="AI139" s="238"/>
      <c r="AJ139" s="238"/>
      <c r="AK139" s="238"/>
      <c r="AL139" s="238"/>
      <c r="AM139" s="238"/>
      <c r="AN139" s="238"/>
      <c r="AO139" s="238"/>
      <c r="AP139" s="238"/>
      <c r="AQ139" s="238"/>
      <c r="AR139" s="238"/>
      <c r="AS139" s="238"/>
      <c r="AT139" s="238"/>
      <c r="AU139" s="238"/>
      <c r="AV139" s="238"/>
    </row>
    <row r="140" spans="15:142" ht="15" customHeight="1" x14ac:dyDescent="0.3">
      <c r="O140" s="238"/>
      <c r="P140" s="238"/>
      <c r="Q140" s="238"/>
      <c r="R140" s="238"/>
      <c r="S140" s="238"/>
      <c r="T140" s="238"/>
      <c r="U140" s="238"/>
      <c r="V140" s="238"/>
      <c r="W140" s="238"/>
      <c r="X140" s="238"/>
      <c r="Y140" s="238"/>
      <c r="Z140" s="238"/>
      <c r="AA140" s="238"/>
      <c r="AB140" s="238"/>
      <c r="AC140" s="238"/>
      <c r="AD140" s="238"/>
      <c r="AE140" s="238"/>
      <c r="AF140" s="238"/>
      <c r="AG140" s="238"/>
      <c r="AH140" s="238"/>
      <c r="AI140" s="238"/>
      <c r="AJ140" s="238"/>
      <c r="AK140" s="238"/>
      <c r="AL140" s="238"/>
      <c r="AM140" s="238"/>
      <c r="AN140" s="238"/>
      <c r="AO140" s="238"/>
      <c r="AP140" s="238"/>
      <c r="AQ140" s="238"/>
      <c r="AR140" s="238"/>
      <c r="AS140" s="238"/>
      <c r="AT140" s="238"/>
      <c r="AU140" s="238"/>
      <c r="AV140" s="238"/>
    </row>
    <row r="141" spans="15:142" ht="15" customHeight="1" x14ac:dyDescent="0.3">
      <c r="O141" s="238"/>
      <c r="P141" s="238"/>
      <c r="Q141" s="238"/>
      <c r="R141" s="238"/>
      <c r="S141" s="238"/>
      <c r="T141" s="238"/>
      <c r="U141" s="238"/>
      <c r="V141" s="238"/>
      <c r="W141" s="238"/>
      <c r="X141" s="238"/>
      <c r="Y141" s="238"/>
      <c r="Z141" s="238"/>
      <c r="AA141" s="238"/>
      <c r="AB141" s="238"/>
      <c r="AC141" s="238"/>
      <c r="AD141" s="238"/>
      <c r="AE141" s="238"/>
      <c r="AF141" s="238"/>
      <c r="AG141" s="238"/>
      <c r="AH141" s="238"/>
      <c r="AI141" s="238"/>
      <c r="AJ141" s="238"/>
      <c r="AK141" s="238"/>
      <c r="AL141" s="238"/>
      <c r="AM141" s="238"/>
      <c r="AN141" s="238"/>
      <c r="AO141" s="238"/>
      <c r="AP141" s="238"/>
      <c r="AQ141" s="238"/>
      <c r="AR141" s="238"/>
      <c r="AS141" s="238"/>
      <c r="AT141" s="238"/>
      <c r="AU141" s="238"/>
      <c r="AV141" s="238"/>
    </row>
    <row r="142" spans="15:142" ht="15" customHeight="1" x14ac:dyDescent="0.3">
      <c r="O142" s="238"/>
      <c r="P142" s="238"/>
      <c r="Q142" s="238"/>
      <c r="R142" s="238"/>
      <c r="S142" s="238"/>
      <c r="T142" s="238"/>
      <c r="U142" s="238"/>
      <c r="V142" s="238"/>
      <c r="W142" s="238"/>
      <c r="X142" s="238"/>
      <c r="Y142" s="238"/>
      <c r="Z142" s="238"/>
      <c r="AA142" s="238"/>
      <c r="AB142" s="238"/>
      <c r="AC142" s="238"/>
      <c r="AD142" s="238"/>
      <c r="AE142" s="238"/>
      <c r="AF142" s="238"/>
      <c r="AG142" s="238"/>
      <c r="AH142" s="238"/>
      <c r="AI142" s="238"/>
      <c r="AJ142" s="238"/>
      <c r="AK142" s="238"/>
      <c r="AL142" s="238"/>
      <c r="AM142" s="238"/>
      <c r="AN142" s="238"/>
      <c r="AO142" s="238"/>
      <c r="AP142" s="238"/>
      <c r="AQ142" s="238"/>
      <c r="AR142" s="238"/>
      <c r="AS142" s="238"/>
      <c r="AT142" s="238"/>
      <c r="AU142" s="238"/>
      <c r="AV142" s="238"/>
    </row>
    <row r="143" spans="15:142" ht="15" customHeight="1" x14ac:dyDescent="0.3">
      <c r="O143" s="238"/>
      <c r="P143" s="238"/>
      <c r="Q143" s="238"/>
      <c r="R143" s="238"/>
      <c r="S143" s="238"/>
      <c r="T143" s="238"/>
      <c r="U143" s="238"/>
      <c r="V143" s="238"/>
      <c r="W143" s="238"/>
      <c r="X143" s="238"/>
      <c r="Y143" s="238"/>
      <c r="Z143" s="238"/>
      <c r="AA143" s="238"/>
      <c r="AB143" s="238"/>
      <c r="AC143" s="238"/>
      <c r="AD143" s="238"/>
      <c r="AE143" s="238"/>
      <c r="AF143" s="238"/>
      <c r="AG143" s="238"/>
      <c r="AH143" s="238"/>
      <c r="AI143" s="238"/>
      <c r="AJ143" s="238"/>
      <c r="AK143" s="238"/>
      <c r="AL143" s="238"/>
      <c r="AM143" s="238"/>
      <c r="AN143" s="238"/>
      <c r="AO143" s="238"/>
      <c r="AP143" s="238"/>
      <c r="AQ143" s="238"/>
      <c r="AR143" s="238"/>
      <c r="AS143" s="238"/>
      <c r="AT143" s="238"/>
      <c r="AU143" s="238"/>
      <c r="AV143" s="238"/>
    </row>
    <row r="144" spans="15:142" ht="15" customHeight="1" x14ac:dyDescent="0.3">
      <c r="O144" s="238"/>
      <c r="P144" s="238"/>
      <c r="Q144" s="238"/>
      <c r="R144" s="238"/>
      <c r="S144" s="238"/>
      <c r="T144" s="238"/>
      <c r="U144" s="238"/>
      <c r="V144" s="238"/>
      <c r="W144" s="238"/>
      <c r="X144" s="238"/>
      <c r="Y144" s="238"/>
      <c r="Z144" s="238"/>
      <c r="AA144" s="238"/>
      <c r="AB144" s="238"/>
      <c r="AC144" s="238"/>
      <c r="AD144" s="238"/>
      <c r="AE144" s="238"/>
      <c r="AF144" s="238"/>
      <c r="AG144" s="238"/>
      <c r="AH144" s="238"/>
      <c r="AI144" s="238"/>
      <c r="AJ144" s="238"/>
      <c r="AK144" s="238"/>
      <c r="AL144" s="238"/>
      <c r="AM144" s="238"/>
      <c r="AN144" s="238"/>
      <c r="AO144" s="238"/>
      <c r="AP144" s="238"/>
      <c r="AQ144" s="238"/>
      <c r="AR144" s="238"/>
      <c r="AS144" s="238"/>
      <c r="AT144" s="238"/>
      <c r="AU144" s="238"/>
      <c r="AV144" s="238"/>
    </row>
    <row r="145" spans="15:142" ht="15" customHeight="1" x14ac:dyDescent="0.3">
      <c r="O145" s="238"/>
      <c r="P145" s="238"/>
      <c r="Q145" s="238"/>
      <c r="R145" s="238"/>
      <c r="S145" s="238"/>
      <c r="T145" s="238"/>
      <c r="U145" s="238"/>
      <c r="V145" s="238"/>
      <c r="W145" s="238"/>
      <c r="X145" s="238"/>
      <c r="Y145" s="238"/>
      <c r="Z145" s="238"/>
      <c r="AA145" s="238"/>
      <c r="AB145" s="238"/>
      <c r="AC145" s="238"/>
      <c r="AD145" s="238"/>
      <c r="AE145" s="238"/>
      <c r="AF145" s="238"/>
      <c r="AG145" s="238"/>
      <c r="AH145" s="238"/>
      <c r="AI145" s="238"/>
      <c r="AJ145" s="238"/>
      <c r="AK145" s="238"/>
      <c r="AL145" s="238"/>
      <c r="AM145" s="238"/>
      <c r="AN145" s="238"/>
      <c r="AO145" s="238"/>
      <c r="AP145" s="238"/>
      <c r="AQ145" s="238"/>
      <c r="AR145" s="238"/>
      <c r="AS145" s="238"/>
      <c r="AT145" s="238"/>
      <c r="AU145" s="238"/>
      <c r="AV145" s="238"/>
      <c r="DW145" s="356"/>
      <c r="DX145" s="356"/>
      <c r="DY145" s="356"/>
      <c r="DZ145" s="356"/>
      <c r="EA145" s="356"/>
      <c r="EB145" s="356"/>
      <c r="EC145" s="356"/>
      <c r="ED145" s="356"/>
      <c r="EE145" s="356"/>
      <c r="EF145" s="356"/>
      <c r="EG145" s="356"/>
      <c r="EH145" s="356"/>
      <c r="EI145" s="356"/>
      <c r="EJ145" s="356"/>
      <c r="EK145" s="356"/>
      <c r="EL145" s="356"/>
    </row>
    <row r="146" spans="15:142" ht="15" customHeight="1" x14ac:dyDescent="0.3">
      <c r="O146" s="238"/>
      <c r="P146" s="238"/>
      <c r="Q146" s="238"/>
      <c r="R146" s="238"/>
      <c r="S146" s="238"/>
      <c r="T146" s="238"/>
      <c r="U146" s="238"/>
      <c r="V146" s="238"/>
      <c r="W146" s="238"/>
      <c r="X146" s="238"/>
      <c r="Y146" s="238"/>
      <c r="Z146" s="238"/>
      <c r="AA146" s="238"/>
      <c r="AB146" s="238"/>
      <c r="AC146" s="238"/>
      <c r="AD146" s="238"/>
      <c r="AE146" s="238"/>
      <c r="AF146" s="238"/>
      <c r="AG146" s="238"/>
      <c r="AH146" s="238"/>
      <c r="AI146" s="238"/>
      <c r="AJ146" s="238"/>
      <c r="AK146" s="238"/>
      <c r="AL146" s="238"/>
      <c r="AM146" s="238"/>
      <c r="AN146" s="238"/>
      <c r="AO146" s="238"/>
      <c r="AP146" s="238"/>
      <c r="AQ146" s="238"/>
      <c r="AR146" s="238"/>
      <c r="AS146" s="238"/>
      <c r="AT146" s="238"/>
      <c r="AU146" s="238"/>
      <c r="AV146" s="238"/>
      <c r="DW146" s="356"/>
      <c r="DX146" s="356"/>
      <c r="DY146" s="356"/>
      <c r="DZ146" s="356"/>
      <c r="EA146" s="356"/>
      <c r="EB146" s="356"/>
      <c r="EC146" s="356"/>
      <c r="ED146" s="356"/>
      <c r="EE146" s="356"/>
      <c r="EF146" s="356"/>
      <c r="EG146" s="356"/>
      <c r="EH146" s="356"/>
      <c r="EI146" s="356"/>
      <c r="EJ146" s="356"/>
      <c r="EK146" s="356"/>
      <c r="EL146" s="356"/>
    </row>
    <row r="147" spans="15:142" ht="15" customHeight="1" x14ac:dyDescent="0.3">
      <c r="O147" s="238"/>
      <c r="P147" s="238"/>
      <c r="Q147" s="238"/>
      <c r="R147" s="238"/>
      <c r="S147" s="238"/>
      <c r="T147" s="238"/>
      <c r="U147" s="238"/>
      <c r="V147" s="238"/>
      <c r="W147" s="238"/>
      <c r="X147" s="238"/>
      <c r="Y147" s="238"/>
      <c r="Z147" s="238"/>
      <c r="AA147" s="238"/>
      <c r="AB147" s="238"/>
      <c r="AC147" s="238"/>
      <c r="AD147" s="238"/>
      <c r="AE147" s="238"/>
      <c r="AF147" s="238"/>
      <c r="AG147" s="238"/>
      <c r="AH147" s="238"/>
      <c r="AI147" s="238"/>
      <c r="AJ147" s="238"/>
      <c r="AK147" s="238"/>
      <c r="AL147" s="238"/>
      <c r="AM147" s="238"/>
      <c r="AN147" s="238"/>
      <c r="AO147" s="238"/>
      <c r="AP147" s="238"/>
      <c r="AQ147" s="238"/>
      <c r="AR147" s="238"/>
      <c r="AS147" s="238"/>
      <c r="AT147" s="238"/>
      <c r="AU147" s="238"/>
      <c r="AV147" s="238"/>
      <c r="DW147" s="356"/>
      <c r="DX147" s="356"/>
      <c r="DY147" s="356"/>
      <c r="DZ147" s="356"/>
      <c r="EA147" s="356"/>
      <c r="EB147" s="356"/>
      <c r="EC147" s="356"/>
      <c r="ED147" s="356"/>
      <c r="EE147" s="356"/>
      <c r="EF147" s="356"/>
      <c r="EG147" s="356"/>
      <c r="EH147" s="356"/>
      <c r="EI147" s="356"/>
      <c r="EJ147" s="356"/>
      <c r="EK147" s="356"/>
      <c r="EL147" s="356"/>
    </row>
    <row r="148" spans="15:142" ht="15" customHeight="1" x14ac:dyDescent="0.3">
      <c r="O148" s="238"/>
      <c r="P148" s="238"/>
      <c r="Q148" s="238"/>
      <c r="R148" s="238"/>
      <c r="S148" s="238"/>
      <c r="T148" s="238"/>
      <c r="U148" s="238"/>
      <c r="V148" s="238"/>
      <c r="W148" s="238"/>
      <c r="X148" s="238"/>
      <c r="Y148" s="238"/>
      <c r="Z148" s="238"/>
      <c r="AA148" s="238"/>
      <c r="AB148" s="238"/>
      <c r="AC148" s="238"/>
      <c r="AD148" s="238"/>
      <c r="AE148" s="238"/>
      <c r="AF148" s="238"/>
      <c r="AG148" s="238"/>
      <c r="AH148" s="238"/>
      <c r="AI148" s="238"/>
      <c r="AJ148" s="238"/>
      <c r="AK148" s="238"/>
      <c r="AL148" s="238"/>
      <c r="AM148" s="238"/>
      <c r="AN148" s="238"/>
      <c r="AO148" s="238"/>
      <c r="AP148" s="238"/>
      <c r="AQ148" s="238"/>
      <c r="AR148" s="238"/>
      <c r="AS148" s="238"/>
      <c r="AT148" s="238"/>
      <c r="AU148" s="238"/>
      <c r="AV148" s="238"/>
      <c r="DW148" s="356"/>
      <c r="DX148" s="356"/>
      <c r="DY148" s="356"/>
      <c r="DZ148" s="356"/>
      <c r="EA148" s="356"/>
      <c r="EB148" s="356"/>
      <c r="EC148" s="356"/>
      <c r="ED148" s="356"/>
      <c r="EE148" s="356"/>
      <c r="EF148" s="356"/>
      <c r="EG148" s="356"/>
      <c r="EH148" s="356"/>
      <c r="EI148" s="356"/>
      <c r="EJ148" s="356"/>
      <c r="EK148" s="356"/>
      <c r="EL148" s="356"/>
    </row>
    <row r="149" spans="15:142" ht="15" customHeight="1" x14ac:dyDescent="0.3">
      <c r="O149" s="238"/>
      <c r="P149" s="238"/>
      <c r="Q149" s="238"/>
      <c r="R149" s="238"/>
      <c r="S149" s="238"/>
      <c r="T149" s="238"/>
      <c r="U149" s="238"/>
      <c r="V149" s="238"/>
      <c r="W149" s="238"/>
      <c r="X149" s="238"/>
      <c r="Y149" s="238"/>
      <c r="Z149" s="238"/>
      <c r="AA149" s="238"/>
      <c r="AB149" s="238"/>
      <c r="AC149" s="238"/>
      <c r="AD149" s="238"/>
      <c r="AE149" s="238"/>
      <c r="AF149" s="238"/>
      <c r="AG149" s="238"/>
      <c r="AH149" s="238"/>
      <c r="AI149" s="238"/>
      <c r="AJ149" s="238"/>
      <c r="AK149" s="238"/>
      <c r="AL149" s="238"/>
      <c r="AM149" s="238"/>
      <c r="AN149" s="238"/>
      <c r="AO149" s="238"/>
      <c r="AP149" s="238"/>
      <c r="AQ149" s="238"/>
      <c r="AR149" s="238"/>
      <c r="AS149" s="238"/>
      <c r="AT149" s="238"/>
      <c r="AU149" s="238"/>
      <c r="AV149" s="238"/>
      <c r="DW149" s="356"/>
      <c r="DX149" s="356"/>
      <c r="DY149" s="356"/>
      <c r="DZ149" s="356"/>
      <c r="EA149" s="356"/>
      <c r="EB149" s="356"/>
      <c r="EC149" s="356"/>
      <c r="ED149" s="356"/>
      <c r="EE149" s="356"/>
      <c r="EF149" s="356"/>
      <c r="EG149" s="356"/>
      <c r="EH149" s="356"/>
      <c r="EI149" s="356"/>
      <c r="EJ149" s="356"/>
      <c r="EK149" s="356"/>
      <c r="EL149" s="356"/>
    </row>
    <row r="150" spans="15:142" ht="15" customHeight="1" x14ac:dyDescent="0.3">
      <c r="O150" s="238"/>
      <c r="P150" s="238"/>
      <c r="Q150" s="238"/>
      <c r="R150" s="238"/>
      <c r="S150" s="238"/>
      <c r="T150" s="238"/>
      <c r="U150" s="238"/>
      <c r="V150" s="238"/>
      <c r="W150" s="238"/>
      <c r="X150" s="238"/>
      <c r="Y150" s="238"/>
      <c r="Z150" s="238"/>
      <c r="AA150" s="238"/>
      <c r="AB150" s="238"/>
      <c r="AC150" s="238"/>
      <c r="AD150" s="238"/>
      <c r="AE150" s="238"/>
      <c r="AF150" s="238"/>
      <c r="AG150" s="238"/>
      <c r="AH150" s="238"/>
      <c r="AI150" s="238"/>
      <c r="AJ150" s="238"/>
      <c r="AK150" s="238"/>
      <c r="AL150" s="238"/>
      <c r="AM150" s="238"/>
      <c r="AN150" s="238"/>
      <c r="AO150" s="238"/>
      <c r="AP150" s="238"/>
      <c r="AQ150" s="238"/>
      <c r="AR150" s="238"/>
      <c r="AS150" s="238"/>
      <c r="AT150" s="238"/>
      <c r="AU150" s="238"/>
      <c r="AV150" s="238"/>
      <c r="DW150" s="356"/>
      <c r="DX150" s="356"/>
      <c r="DY150" s="356"/>
      <c r="DZ150" s="356"/>
      <c r="EA150" s="356"/>
      <c r="EB150" s="356"/>
      <c r="EC150" s="356"/>
      <c r="ED150" s="356"/>
      <c r="EE150" s="356"/>
      <c r="EF150" s="356"/>
      <c r="EG150" s="356"/>
      <c r="EH150" s="356"/>
      <c r="EI150" s="356"/>
      <c r="EJ150" s="356"/>
      <c r="EK150" s="356"/>
      <c r="EL150" s="356"/>
    </row>
    <row r="151" spans="15:142" ht="15" customHeight="1" x14ac:dyDescent="0.3">
      <c r="O151" s="238"/>
      <c r="P151" s="238"/>
      <c r="Q151" s="238"/>
      <c r="R151" s="238"/>
      <c r="S151" s="238"/>
      <c r="T151" s="238"/>
      <c r="U151" s="238"/>
      <c r="V151" s="238"/>
      <c r="W151" s="238"/>
      <c r="X151" s="238"/>
      <c r="Y151" s="238"/>
      <c r="Z151" s="238"/>
      <c r="AA151" s="238"/>
      <c r="AB151" s="238"/>
      <c r="AC151" s="238"/>
      <c r="AD151" s="238"/>
      <c r="AE151" s="238"/>
      <c r="AF151" s="238"/>
      <c r="AG151" s="238"/>
      <c r="AH151" s="238"/>
      <c r="AI151" s="238"/>
      <c r="AJ151" s="238"/>
      <c r="AK151" s="238"/>
      <c r="AL151" s="238"/>
      <c r="AM151" s="238"/>
      <c r="AN151" s="238"/>
      <c r="AO151" s="238"/>
      <c r="AP151" s="238"/>
      <c r="AQ151" s="238"/>
      <c r="AR151" s="238"/>
      <c r="AS151" s="238"/>
      <c r="AT151" s="238"/>
      <c r="AU151" s="238"/>
      <c r="AV151" s="238"/>
    </row>
    <row r="152" spans="15:142" ht="15" customHeight="1" x14ac:dyDescent="0.3">
      <c r="O152" s="238"/>
      <c r="P152" s="238"/>
      <c r="Q152" s="238"/>
      <c r="R152" s="238"/>
      <c r="S152" s="238"/>
      <c r="T152" s="238"/>
      <c r="U152" s="238"/>
      <c r="V152" s="238"/>
      <c r="W152" s="238"/>
      <c r="X152" s="238"/>
      <c r="Y152" s="238"/>
      <c r="Z152" s="238"/>
      <c r="AA152" s="238"/>
      <c r="AB152" s="238"/>
      <c r="AC152" s="238"/>
      <c r="AD152" s="238"/>
      <c r="AE152" s="238"/>
      <c r="AF152" s="238"/>
      <c r="AG152" s="238"/>
      <c r="AH152" s="238"/>
      <c r="AI152" s="238"/>
      <c r="AJ152" s="238"/>
      <c r="AK152" s="238"/>
      <c r="AL152" s="238"/>
      <c r="AM152" s="238"/>
      <c r="AN152" s="238"/>
      <c r="AO152" s="238"/>
      <c r="AP152" s="238"/>
      <c r="AQ152" s="238"/>
      <c r="AR152" s="238"/>
      <c r="AS152" s="238"/>
      <c r="AT152" s="238"/>
      <c r="AU152" s="238"/>
      <c r="AV152" s="238"/>
    </row>
    <row r="153" spans="15:142" ht="15" customHeight="1" x14ac:dyDescent="0.3">
      <c r="O153" s="238"/>
      <c r="P153" s="238"/>
      <c r="Q153" s="238"/>
      <c r="R153" s="238"/>
      <c r="S153" s="238"/>
      <c r="T153" s="238"/>
      <c r="U153" s="238"/>
      <c r="V153" s="238"/>
      <c r="W153" s="238"/>
      <c r="X153" s="238"/>
      <c r="Y153" s="238"/>
      <c r="Z153" s="238"/>
      <c r="AA153" s="238"/>
      <c r="AB153" s="238"/>
      <c r="AC153" s="238"/>
      <c r="AD153" s="238"/>
      <c r="AE153" s="238"/>
      <c r="AF153" s="238"/>
      <c r="AG153" s="238"/>
      <c r="AH153" s="238"/>
      <c r="AI153" s="238"/>
      <c r="AJ153" s="238"/>
      <c r="AK153" s="238"/>
      <c r="AL153" s="238"/>
      <c r="AM153" s="238"/>
      <c r="AN153" s="238"/>
      <c r="AO153" s="238"/>
      <c r="AP153" s="238"/>
      <c r="AQ153" s="238"/>
      <c r="AR153" s="238"/>
      <c r="AS153" s="238"/>
      <c r="AT153" s="238"/>
      <c r="AU153" s="238"/>
      <c r="AV153" s="238"/>
    </row>
    <row r="154" spans="15:142" ht="15" customHeight="1" x14ac:dyDescent="0.3">
      <c r="O154" s="238"/>
      <c r="P154" s="238"/>
      <c r="Q154" s="238"/>
      <c r="R154" s="238"/>
      <c r="S154" s="238"/>
      <c r="T154" s="238"/>
      <c r="U154" s="238"/>
      <c r="V154" s="238"/>
      <c r="W154" s="238"/>
      <c r="X154" s="238"/>
      <c r="Y154" s="238"/>
      <c r="Z154" s="238"/>
      <c r="AA154" s="238"/>
      <c r="AB154" s="238"/>
      <c r="AC154" s="238"/>
      <c r="AD154" s="238"/>
      <c r="AE154" s="238"/>
      <c r="AF154" s="238"/>
      <c r="AG154" s="238"/>
      <c r="AH154" s="238"/>
      <c r="AI154" s="238"/>
      <c r="AJ154" s="238"/>
      <c r="AK154" s="238"/>
      <c r="AL154" s="238"/>
      <c r="AM154" s="238"/>
      <c r="AN154" s="238"/>
      <c r="AO154" s="238"/>
      <c r="AP154" s="238"/>
      <c r="AQ154" s="238"/>
      <c r="AR154" s="238"/>
      <c r="AS154" s="238"/>
      <c r="AT154" s="238"/>
      <c r="AU154" s="238"/>
      <c r="AV154" s="238"/>
    </row>
    <row r="155" spans="15:142" ht="15" customHeight="1" x14ac:dyDescent="0.3">
      <c r="O155" s="238"/>
      <c r="P155" s="238"/>
      <c r="Q155" s="238"/>
      <c r="R155" s="238"/>
      <c r="S155" s="238"/>
      <c r="T155" s="238"/>
      <c r="U155" s="238"/>
      <c r="V155" s="238"/>
      <c r="W155" s="238"/>
      <c r="X155" s="238"/>
      <c r="Y155" s="238"/>
      <c r="Z155" s="238"/>
      <c r="AA155" s="238"/>
      <c r="AB155" s="238"/>
      <c r="AC155" s="238"/>
      <c r="AD155" s="238"/>
      <c r="AE155" s="238"/>
      <c r="AF155" s="238"/>
      <c r="AG155" s="238"/>
      <c r="AH155" s="238"/>
      <c r="AI155" s="238"/>
      <c r="AJ155" s="238"/>
      <c r="AK155" s="238"/>
      <c r="AL155" s="238"/>
      <c r="AM155" s="238"/>
      <c r="AN155" s="238"/>
      <c r="AO155" s="238"/>
      <c r="AP155" s="238"/>
      <c r="AQ155" s="238"/>
      <c r="AR155" s="238"/>
      <c r="AS155" s="238"/>
      <c r="AT155" s="238"/>
      <c r="AU155" s="238"/>
      <c r="AV155" s="238"/>
    </row>
    <row r="156" spans="15:142" ht="15" customHeight="1" x14ac:dyDescent="0.3">
      <c r="O156" s="238"/>
      <c r="P156" s="238"/>
      <c r="Q156" s="238"/>
      <c r="R156" s="238"/>
      <c r="S156" s="238"/>
      <c r="T156" s="238"/>
      <c r="U156" s="238"/>
      <c r="V156" s="238"/>
      <c r="W156" s="238"/>
      <c r="X156" s="238"/>
      <c r="Y156" s="238"/>
      <c r="Z156" s="238"/>
      <c r="AA156" s="238"/>
      <c r="AB156" s="238"/>
      <c r="AC156" s="238"/>
      <c r="AD156" s="238"/>
      <c r="AE156" s="238"/>
      <c r="AF156" s="238"/>
      <c r="AG156" s="238"/>
      <c r="AH156" s="238"/>
      <c r="AI156" s="238"/>
      <c r="AJ156" s="238"/>
      <c r="AK156" s="238"/>
      <c r="AL156" s="238"/>
      <c r="AM156" s="238"/>
      <c r="AN156" s="238"/>
      <c r="AO156" s="238"/>
      <c r="AP156" s="238"/>
      <c r="AQ156" s="238"/>
      <c r="AR156" s="238"/>
      <c r="AS156" s="238"/>
      <c r="AT156" s="238"/>
      <c r="AU156" s="238"/>
      <c r="AV156" s="238"/>
    </row>
    <row r="157" spans="15:142" ht="15" customHeight="1" x14ac:dyDescent="0.3">
      <c r="O157" s="238"/>
      <c r="P157" s="238"/>
      <c r="Q157" s="238"/>
      <c r="R157" s="238"/>
      <c r="S157" s="238"/>
      <c r="T157" s="238"/>
      <c r="U157" s="238"/>
      <c r="V157" s="238"/>
      <c r="W157" s="238"/>
      <c r="X157" s="238"/>
      <c r="Y157" s="238"/>
      <c r="Z157" s="238"/>
      <c r="AA157" s="238"/>
      <c r="AB157" s="238"/>
      <c r="AC157" s="238"/>
      <c r="AD157" s="238"/>
      <c r="AE157" s="238"/>
      <c r="AF157" s="238"/>
      <c r="AG157" s="238"/>
      <c r="AH157" s="238"/>
      <c r="AI157" s="238"/>
      <c r="AJ157" s="238"/>
      <c r="AK157" s="238"/>
      <c r="AL157" s="238"/>
      <c r="AM157" s="238"/>
      <c r="AN157" s="238"/>
      <c r="AO157" s="238"/>
      <c r="AP157" s="238"/>
      <c r="AQ157" s="238"/>
      <c r="AR157" s="238"/>
      <c r="AS157" s="238"/>
      <c r="AT157" s="238"/>
      <c r="AU157" s="238"/>
      <c r="AV157" s="238"/>
    </row>
    <row r="158" spans="15:142" ht="15" customHeight="1" x14ac:dyDescent="0.3">
      <c r="O158" s="238"/>
      <c r="P158" s="238"/>
      <c r="Q158" s="238"/>
      <c r="R158" s="238"/>
      <c r="S158" s="238"/>
      <c r="T158" s="238"/>
      <c r="U158" s="238"/>
      <c r="V158" s="238"/>
      <c r="W158" s="238"/>
      <c r="X158" s="238"/>
      <c r="Y158" s="238"/>
      <c r="Z158" s="238"/>
      <c r="AA158" s="238"/>
      <c r="AB158" s="238"/>
      <c r="AC158" s="238"/>
      <c r="AD158" s="238"/>
      <c r="AE158" s="238"/>
      <c r="AF158" s="238"/>
      <c r="AG158" s="238"/>
      <c r="AH158" s="238"/>
      <c r="AI158" s="238"/>
      <c r="AJ158" s="238"/>
      <c r="AK158" s="238"/>
      <c r="AL158" s="238"/>
      <c r="AM158" s="238"/>
      <c r="AN158" s="238"/>
      <c r="AO158" s="238"/>
      <c r="AP158" s="238"/>
      <c r="AQ158" s="238"/>
      <c r="AR158" s="238"/>
      <c r="AS158" s="238"/>
      <c r="AT158" s="238"/>
      <c r="AU158" s="238"/>
      <c r="AV158" s="238"/>
    </row>
    <row r="159" spans="15:142" ht="15" customHeight="1" x14ac:dyDescent="0.3">
      <c r="O159" s="238"/>
      <c r="P159" s="238"/>
      <c r="Q159" s="238"/>
      <c r="R159" s="238"/>
      <c r="S159" s="238"/>
      <c r="T159" s="238"/>
      <c r="U159" s="238"/>
      <c r="V159" s="238"/>
      <c r="W159" s="238"/>
      <c r="X159" s="238"/>
      <c r="Y159" s="238"/>
      <c r="Z159" s="238"/>
      <c r="AA159" s="238"/>
      <c r="AB159" s="238"/>
      <c r="AC159" s="238"/>
      <c r="AD159" s="238"/>
      <c r="AE159" s="238"/>
      <c r="AF159" s="238"/>
      <c r="AG159" s="238"/>
      <c r="AH159" s="238"/>
      <c r="AI159" s="238"/>
      <c r="AJ159" s="238"/>
      <c r="AK159" s="238"/>
      <c r="AL159" s="238"/>
      <c r="AM159" s="238"/>
      <c r="AN159" s="238"/>
      <c r="AO159" s="238"/>
      <c r="AP159" s="238"/>
      <c r="AQ159" s="238"/>
      <c r="AR159" s="238"/>
      <c r="AS159" s="238"/>
      <c r="AT159" s="238"/>
      <c r="AU159" s="238"/>
      <c r="AV159" s="238"/>
    </row>
    <row r="160" spans="15:142" ht="15" customHeight="1" x14ac:dyDescent="0.3">
      <c r="O160" s="238"/>
      <c r="P160" s="238"/>
      <c r="Q160" s="238"/>
      <c r="R160" s="238"/>
      <c r="S160" s="238"/>
      <c r="T160" s="238"/>
      <c r="U160" s="238"/>
      <c r="V160" s="238"/>
      <c r="W160" s="238"/>
      <c r="X160" s="238"/>
      <c r="Y160" s="238"/>
      <c r="Z160" s="238"/>
      <c r="AA160" s="238"/>
      <c r="AB160" s="238"/>
      <c r="AC160" s="238"/>
      <c r="AD160" s="238"/>
      <c r="AE160" s="238"/>
      <c r="AF160" s="238"/>
      <c r="AG160" s="238"/>
      <c r="AH160" s="238"/>
      <c r="AI160" s="238"/>
      <c r="AJ160" s="238"/>
      <c r="AK160" s="238"/>
      <c r="AL160" s="238"/>
      <c r="AM160" s="238"/>
      <c r="AN160" s="238"/>
      <c r="AO160" s="238"/>
      <c r="AP160" s="238"/>
      <c r="AQ160" s="238"/>
      <c r="AR160" s="238"/>
      <c r="AS160" s="238"/>
      <c r="AT160" s="238"/>
      <c r="AU160" s="238"/>
      <c r="AV160" s="238"/>
    </row>
    <row r="161" spans="15:48" ht="15" customHeight="1" x14ac:dyDescent="0.3">
      <c r="O161" s="238"/>
      <c r="P161" s="238"/>
      <c r="Q161" s="238"/>
      <c r="R161" s="238"/>
      <c r="S161" s="238"/>
      <c r="T161" s="238"/>
      <c r="U161" s="238"/>
      <c r="V161" s="238"/>
      <c r="W161" s="238"/>
      <c r="X161" s="238"/>
      <c r="Y161" s="238"/>
      <c r="Z161" s="238"/>
      <c r="AA161" s="238"/>
      <c r="AB161" s="238"/>
      <c r="AC161" s="238"/>
      <c r="AD161" s="238"/>
      <c r="AE161" s="238"/>
      <c r="AF161" s="238"/>
      <c r="AG161" s="238"/>
      <c r="AH161" s="238"/>
      <c r="AI161" s="238"/>
      <c r="AJ161" s="238"/>
      <c r="AK161" s="238"/>
      <c r="AL161" s="238"/>
      <c r="AM161" s="238"/>
      <c r="AN161" s="238"/>
      <c r="AO161" s="238"/>
      <c r="AP161" s="238"/>
      <c r="AQ161" s="238"/>
      <c r="AR161" s="238"/>
      <c r="AS161" s="238"/>
      <c r="AT161" s="238"/>
      <c r="AU161" s="238"/>
      <c r="AV161" s="238"/>
    </row>
    <row r="162" spans="15:48" ht="15" customHeight="1" x14ac:dyDescent="0.3">
      <c r="O162" s="238"/>
      <c r="P162" s="238"/>
      <c r="Q162" s="238"/>
      <c r="R162" s="238"/>
      <c r="S162" s="238"/>
      <c r="T162" s="238"/>
      <c r="U162" s="238"/>
      <c r="V162" s="238"/>
      <c r="W162" s="238"/>
      <c r="X162" s="238"/>
      <c r="Y162" s="238"/>
      <c r="Z162" s="238"/>
      <c r="AA162" s="238"/>
      <c r="AB162" s="238"/>
      <c r="AC162" s="238"/>
      <c r="AD162" s="238"/>
      <c r="AE162" s="238"/>
      <c r="AF162" s="238"/>
      <c r="AG162" s="238"/>
      <c r="AH162" s="238"/>
      <c r="AI162" s="238"/>
      <c r="AJ162" s="238"/>
      <c r="AK162" s="238"/>
      <c r="AL162" s="238"/>
      <c r="AM162" s="238"/>
      <c r="AN162" s="238"/>
      <c r="AO162" s="238"/>
      <c r="AP162" s="238"/>
      <c r="AQ162" s="238"/>
      <c r="AR162" s="238"/>
      <c r="AS162" s="238"/>
      <c r="AT162" s="238"/>
      <c r="AU162" s="238"/>
      <c r="AV162" s="238"/>
    </row>
    <row r="163" spans="15:48" ht="15" customHeight="1" x14ac:dyDescent="0.3">
      <c r="O163" s="238"/>
      <c r="P163" s="238"/>
      <c r="Q163" s="238"/>
      <c r="R163" s="238"/>
      <c r="S163" s="238"/>
      <c r="T163" s="238"/>
      <c r="U163" s="238"/>
      <c r="V163" s="238"/>
      <c r="W163" s="238"/>
      <c r="X163" s="238"/>
      <c r="Y163" s="238"/>
      <c r="Z163" s="238"/>
      <c r="AA163" s="238"/>
      <c r="AB163" s="238"/>
      <c r="AC163" s="238"/>
      <c r="AD163" s="238"/>
      <c r="AE163" s="238"/>
      <c r="AF163" s="238"/>
      <c r="AG163" s="238"/>
      <c r="AH163" s="238"/>
      <c r="AI163" s="238"/>
      <c r="AJ163" s="238"/>
      <c r="AK163" s="238"/>
      <c r="AL163" s="238"/>
      <c r="AM163" s="238"/>
      <c r="AN163" s="238"/>
      <c r="AO163" s="238"/>
      <c r="AP163" s="238"/>
      <c r="AQ163" s="238"/>
      <c r="AR163" s="238"/>
      <c r="AS163" s="238"/>
      <c r="AT163" s="238"/>
      <c r="AU163" s="238"/>
      <c r="AV163" s="238"/>
    </row>
    <row r="164" spans="15:48" ht="15" customHeight="1" x14ac:dyDescent="0.3">
      <c r="O164" s="238"/>
      <c r="P164" s="238"/>
      <c r="Q164" s="238"/>
      <c r="R164" s="238"/>
      <c r="S164" s="238"/>
      <c r="T164" s="238"/>
      <c r="U164" s="238"/>
      <c r="V164" s="238"/>
      <c r="W164" s="238"/>
      <c r="X164" s="238"/>
      <c r="Y164" s="238"/>
      <c r="Z164" s="238"/>
      <c r="AA164" s="238"/>
      <c r="AB164" s="238"/>
      <c r="AC164" s="238"/>
      <c r="AD164" s="238"/>
      <c r="AE164" s="238"/>
      <c r="AF164" s="238"/>
      <c r="AG164" s="238"/>
      <c r="AH164" s="238"/>
      <c r="AI164" s="238"/>
      <c r="AJ164" s="238"/>
      <c r="AK164" s="238"/>
      <c r="AL164" s="238"/>
      <c r="AM164" s="238"/>
      <c r="AN164" s="238"/>
      <c r="AO164" s="238"/>
      <c r="AP164" s="238"/>
      <c r="AQ164" s="238"/>
      <c r="AR164" s="238"/>
      <c r="AS164" s="238"/>
      <c r="AT164" s="238"/>
      <c r="AU164" s="238"/>
      <c r="AV164" s="238"/>
    </row>
    <row r="165" spans="15:48" ht="15" customHeight="1" x14ac:dyDescent="0.3">
      <c r="O165" s="238"/>
      <c r="P165" s="238"/>
      <c r="Q165" s="238"/>
      <c r="R165" s="238"/>
      <c r="S165" s="238"/>
      <c r="T165" s="238"/>
      <c r="U165" s="238"/>
      <c r="V165" s="238"/>
      <c r="W165" s="238"/>
      <c r="X165" s="238"/>
      <c r="Y165" s="238"/>
      <c r="Z165" s="238"/>
      <c r="AA165" s="238"/>
      <c r="AB165" s="238"/>
      <c r="AC165" s="238"/>
      <c r="AD165" s="238"/>
      <c r="AE165" s="238"/>
      <c r="AF165" s="238"/>
      <c r="AG165" s="238"/>
      <c r="AH165" s="238"/>
      <c r="AI165" s="238"/>
      <c r="AJ165" s="238"/>
      <c r="AK165" s="238"/>
      <c r="AL165" s="238"/>
      <c r="AM165" s="238"/>
      <c r="AN165" s="238"/>
      <c r="AO165" s="238"/>
      <c r="AP165" s="238"/>
      <c r="AQ165" s="238"/>
      <c r="AR165" s="238"/>
      <c r="AS165" s="238"/>
      <c r="AT165" s="238"/>
      <c r="AU165" s="238"/>
      <c r="AV165" s="238"/>
    </row>
    <row r="166" spans="15:48" ht="15" customHeight="1" x14ac:dyDescent="0.3">
      <c r="O166" s="238"/>
      <c r="P166" s="238"/>
      <c r="Q166" s="238"/>
      <c r="R166" s="238"/>
      <c r="S166" s="238"/>
      <c r="T166" s="238"/>
      <c r="U166" s="238"/>
      <c r="V166" s="238"/>
      <c r="W166" s="238"/>
      <c r="X166" s="238"/>
      <c r="Y166" s="238"/>
      <c r="Z166" s="238"/>
      <c r="AA166" s="238"/>
      <c r="AB166" s="238"/>
      <c r="AC166" s="238"/>
      <c r="AD166" s="238"/>
      <c r="AE166" s="238"/>
      <c r="AF166" s="238"/>
      <c r="AG166" s="238"/>
      <c r="AH166" s="238"/>
      <c r="AI166" s="238"/>
      <c r="AJ166" s="238"/>
      <c r="AK166" s="238"/>
      <c r="AL166" s="238"/>
      <c r="AM166" s="238"/>
      <c r="AN166" s="238"/>
      <c r="AO166" s="238"/>
      <c r="AP166" s="238"/>
      <c r="AQ166" s="238"/>
      <c r="AR166" s="238"/>
      <c r="AS166" s="238"/>
      <c r="AT166" s="238"/>
      <c r="AU166" s="238"/>
      <c r="AV166" s="238"/>
    </row>
    <row r="167" spans="15:48" ht="15" customHeight="1" x14ac:dyDescent="0.3">
      <c r="O167" s="238"/>
      <c r="P167" s="238"/>
      <c r="Q167" s="238"/>
      <c r="R167" s="238"/>
      <c r="S167" s="238"/>
      <c r="T167" s="238"/>
      <c r="U167" s="238"/>
      <c r="V167" s="238"/>
      <c r="W167" s="238"/>
      <c r="X167" s="238"/>
      <c r="Y167" s="238"/>
      <c r="Z167" s="238"/>
      <c r="AA167" s="238"/>
      <c r="AB167" s="238"/>
      <c r="AC167" s="238"/>
      <c r="AD167" s="238"/>
      <c r="AE167" s="238"/>
      <c r="AF167" s="238"/>
      <c r="AG167" s="238"/>
      <c r="AH167" s="238"/>
      <c r="AI167" s="238"/>
      <c r="AJ167" s="238"/>
      <c r="AK167" s="238"/>
      <c r="AL167" s="238"/>
      <c r="AM167" s="238"/>
      <c r="AN167" s="238"/>
      <c r="AO167" s="238"/>
      <c r="AP167" s="238"/>
      <c r="AQ167" s="238"/>
      <c r="AR167" s="238"/>
      <c r="AS167" s="238"/>
      <c r="AT167" s="238"/>
      <c r="AU167" s="238"/>
      <c r="AV167" s="238"/>
    </row>
    <row r="168" spans="15:48" ht="15" customHeight="1" x14ac:dyDescent="0.3">
      <c r="O168" s="238"/>
      <c r="P168" s="238"/>
      <c r="Q168" s="238"/>
      <c r="R168" s="238"/>
      <c r="S168" s="238"/>
      <c r="T168" s="238"/>
      <c r="U168" s="238"/>
      <c r="V168" s="238"/>
      <c r="W168" s="238"/>
      <c r="X168" s="238"/>
      <c r="Y168" s="238"/>
      <c r="Z168" s="238"/>
      <c r="AA168" s="238"/>
      <c r="AB168" s="238"/>
      <c r="AC168" s="238"/>
      <c r="AD168" s="238"/>
      <c r="AE168" s="238"/>
      <c r="AF168" s="238"/>
      <c r="AG168" s="238"/>
      <c r="AH168" s="238"/>
      <c r="AI168" s="238"/>
      <c r="AJ168" s="238"/>
      <c r="AK168" s="238"/>
      <c r="AL168" s="238"/>
      <c r="AM168" s="238"/>
      <c r="AN168" s="238"/>
      <c r="AO168" s="238"/>
      <c r="AP168" s="238"/>
      <c r="AQ168" s="238"/>
      <c r="AR168" s="238"/>
      <c r="AS168" s="238"/>
      <c r="AT168" s="238"/>
      <c r="AU168" s="238"/>
      <c r="AV168" s="238"/>
    </row>
    <row r="169" spans="15:48" ht="15" customHeight="1" x14ac:dyDescent="0.3">
      <c r="O169" s="238"/>
      <c r="P169" s="238"/>
      <c r="Q169" s="238"/>
      <c r="R169" s="238"/>
      <c r="S169" s="238"/>
      <c r="T169" s="238"/>
      <c r="U169" s="238"/>
      <c r="V169" s="238"/>
      <c r="W169" s="238"/>
      <c r="X169" s="238"/>
      <c r="Y169" s="238"/>
      <c r="Z169" s="238"/>
      <c r="AA169" s="238"/>
      <c r="AB169" s="238"/>
      <c r="AC169" s="238"/>
      <c r="AD169" s="238"/>
      <c r="AE169" s="238"/>
      <c r="AF169" s="238"/>
      <c r="AG169" s="238"/>
      <c r="AH169" s="238"/>
      <c r="AI169" s="238"/>
      <c r="AJ169" s="238"/>
      <c r="AK169" s="238"/>
      <c r="AL169" s="238"/>
      <c r="AM169" s="238"/>
      <c r="AN169" s="238"/>
      <c r="AO169" s="238"/>
      <c r="AP169" s="238"/>
      <c r="AQ169" s="238"/>
      <c r="AR169" s="238"/>
      <c r="AS169" s="238"/>
      <c r="AT169" s="238"/>
      <c r="AU169" s="238"/>
      <c r="AV169" s="238"/>
    </row>
    <row r="170" spans="15:48" ht="15" customHeight="1" x14ac:dyDescent="0.3">
      <c r="O170" s="238"/>
      <c r="P170" s="238"/>
      <c r="Q170" s="238"/>
      <c r="R170" s="238"/>
      <c r="S170" s="238"/>
      <c r="T170" s="238"/>
      <c r="U170" s="238"/>
      <c r="V170" s="238"/>
      <c r="W170" s="238"/>
      <c r="X170" s="238"/>
      <c r="Y170" s="238"/>
      <c r="Z170" s="238"/>
      <c r="AA170" s="238"/>
      <c r="AB170" s="238"/>
      <c r="AC170" s="238"/>
      <c r="AD170" s="238"/>
      <c r="AE170" s="238"/>
      <c r="AF170" s="238"/>
      <c r="AG170" s="238"/>
      <c r="AH170" s="238"/>
      <c r="AI170" s="238"/>
      <c r="AJ170" s="238"/>
      <c r="AK170" s="238"/>
      <c r="AL170" s="238"/>
      <c r="AM170" s="238"/>
      <c r="AN170" s="238"/>
      <c r="AO170" s="238"/>
      <c r="AP170" s="238"/>
      <c r="AQ170" s="238"/>
      <c r="AR170" s="238"/>
      <c r="AS170" s="238"/>
      <c r="AT170" s="238"/>
      <c r="AU170" s="238"/>
      <c r="AV170" s="238"/>
    </row>
    <row r="171" spans="15:48" ht="15" customHeight="1" x14ac:dyDescent="0.3">
      <c r="O171" s="238"/>
      <c r="P171" s="238"/>
      <c r="Q171" s="238"/>
      <c r="R171" s="238"/>
      <c r="S171" s="238"/>
      <c r="T171" s="238"/>
      <c r="U171" s="238"/>
      <c r="V171" s="238"/>
      <c r="W171" s="238"/>
      <c r="X171" s="238"/>
      <c r="Y171" s="238"/>
      <c r="Z171" s="238"/>
      <c r="AA171" s="238"/>
      <c r="AB171" s="238"/>
      <c r="AC171" s="238"/>
      <c r="AD171" s="238"/>
      <c r="AE171" s="238"/>
      <c r="AF171" s="238"/>
      <c r="AG171" s="238"/>
      <c r="AH171" s="238"/>
      <c r="AI171" s="238"/>
      <c r="AJ171" s="238"/>
      <c r="AK171" s="238"/>
      <c r="AL171" s="238"/>
      <c r="AM171" s="238"/>
      <c r="AN171" s="238"/>
      <c r="AO171" s="238"/>
      <c r="AP171" s="238"/>
      <c r="AQ171" s="238"/>
      <c r="AR171" s="238"/>
      <c r="AS171" s="238"/>
      <c r="AT171" s="238"/>
      <c r="AU171" s="238"/>
      <c r="AV171" s="238"/>
    </row>
    <row r="172" spans="15:48" ht="15" customHeight="1" x14ac:dyDescent="0.3">
      <c r="O172" s="238"/>
      <c r="P172" s="238"/>
      <c r="Q172" s="238"/>
      <c r="R172" s="238"/>
      <c r="S172" s="238"/>
      <c r="T172" s="238"/>
      <c r="U172" s="238"/>
      <c r="V172" s="238"/>
      <c r="W172" s="238"/>
      <c r="X172" s="238"/>
      <c r="Y172" s="238"/>
      <c r="Z172" s="238"/>
      <c r="AA172" s="238"/>
      <c r="AB172" s="238"/>
      <c r="AC172" s="238"/>
      <c r="AD172" s="238"/>
      <c r="AE172" s="238"/>
      <c r="AF172" s="238"/>
      <c r="AG172" s="238"/>
      <c r="AH172" s="238"/>
      <c r="AI172" s="238"/>
      <c r="AJ172" s="238"/>
      <c r="AK172" s="238"/>
      <c r="AL172" s="238"/>
      <c r="AM172" s="238"/>
      <c r="AN172" s="238"/>
      <c r="AO172" s="238"/>
      <c r="AP172" s="238"/>
      <c r="AQ172" s="238"/>
      <c r="AR172" s="238"/>
      <c r="AS172" s="238"/>
      <c r="AT172" s="238"/>
      <c r="AU172" s="238"/>
      <c r="AV172" s="238"/>
    </row>
    <row r="173" spans="15:48" ht="15" customHeight="1" x14ac:dyDescent="0.3">
      <c r="O173" s="238"/>
      <c r="P173" s="238"/>
      <c r="Q173" s="238"/>
      <c r="R173" s="238"/>
      <c r="S173" s="238"/>
      <c r="T173" s="238"/>
      <c r="U173" s="238"/>
      <c r="V173" s="238"/>
      <c r="W173" s="238"/>
      <c r="X173" s="238"/>
      <c r="Y173" s="238"/>
      <c r="Z173" s="238"/>
      <c r="AA173" s="238"/>
      <c r="AB173" s="238"/>
      <c r="AC173" s="238"/>
      <c r="AD173" s="238"/>
      <c r="AE173" s="238"/>
      <c r="AF173" s="238"/>
      <c r="AG173" s="238"/>
      <c r="AH173" s="238"/>
      <c r="AI173" s="238"/>
      <c r="AJ173" s="238"/>
      <c r="AK173" s="238"/>
      <c r="AL173" s="238"/>
      <c r="AM173" s="238"/>
      <c r="AN173" s="238"/>
      <c r="AO173" s="238"/>
      <c r="AP173" s="238"/>
      <c r="AQ173" s="238"/>
      <c r="AR173" s="238"/>
      <c r="AS173" s="238"/>
      <c r="AT173" s="238"/>
      <c r="AU173" s="238"/>
      <c r="AV173" s="238"/>
    </row>
    <row r="174" spans="15:48" ht="15" customHeight="1" x14ac:dyDescent="0.3">
      <c r="O174" s="238"/>
      <c r="P174" s="238"/>
      <c r="Q174" s="238"/>
      <c r="R174" s="238"/>
      <c r="S174" s="238"/>
      <c r="T174" s="238"/>
      <c r="U174" s="238"/>
      <c r="V174" s="238"/>
      <c r="W174" s="238"/>
      <c r="X174" s="238"/>
      <c r="Y174" s="238"/>
      <c r="Z174" s="238"/>
      <c r="AA174" s="238"/>
      <c r="AB174" s="238"/>
      <c r="AC174" s="238"/>
      <c r="AD174" s="238"/>
      <c r="AE174" s="238"/>
      <c r="AF174" s="238"/>
      <c r="AG174" s="238"/>
      <c r="AH174" s="238"/>
      <c r="AI174" s="238"/>
      <c r="AJ174" s="238"/>
      <c r="AK174" s="238"/>
      <c r="AL174" s="238"/>
      <c r="AM174" s="238"/>
      <c r="AN174" s="238"/>
      <c r="AO174" s="238"/>
      <c r="AP174" s="238"/>
      <c r="AQ174" s="238"/>
      <c r="AR174" s="238"/>
      <c r="AS174" s="238"/>
      <c r="AT174" s="238"/>
      <c r="AU174" s="238"/>
      <c r="AV174" s="238"/>
    </row>
    <row r="175" spans="15:48" ht="15" customHeight="1" x14ac:dyDescent="0.3">
      <c r="O175" s="238"/>
      <c r="P175" s="238"/>
      <c r="Q175" s="238"/>
      <c r="R175" s="238"/>
      <c r="S175" s="238"/>
      <c r="T175" s="238"/>
      <c r="U175" s="238"/>
      <c r="V175" s="238"/>
      <c r="W175" s="238"/>
      <c r="X175" s="238"/>
      <c r="Y175" s="238"/>
      <c r="Z175" s="238"/>
      <c r="AA175" s="238"/>
      <c r="AB175" s="238"/>
      <c r="AC175" s="238"/>
      <c r="AD175" s="238"/>
      <c r="AE175" s="238"/>
      <c r="AF175" s="238"/>
      <c r="AG175" s="238"/>
      <c r="AH175" s="238"/>
      <c r="AI175" s="238"/>
      <c r="AJ175" s="238"/>
      <c r="AK175" s="238"/>
      <c r="AL175" s="238"/>
      <c r="AM175" s="238"/>
      <c r="AN175" s="238"/>
      <c r="AO175" s="238"/>
      <c r="AP175" s="238"/>
      <c r="AQ175" s="238"/>
      <c r="AR175" s="238"/>
      <c r="AS175" s="238"/>
      <c r="AT175" s="238"/>
      <c r="AU175" s="238"/>
      <c r="AV175" s="238"/>
    </row>
    <row r="176" spans="15:48" x14ac:dyDescent="0.3">
      <c r="O176" s="238"/>
      <c r="P176" s="238"/>
      <c r="Q176" s="238"/>
      <c r="R176" s="238"/>
      <c r="S176" s="238"/>
      <c r="T176" s="238"/>
      <c r="U176" s="238"/>
      <c r="V176" s="238"/>
      <c r="W176" s="238"/>
      <c r="X176" s="238"/>
      <c r="Y176" s="238"/>
      <c r="Z176" s="238"/>
      <c r="AA176" s="238"/>
      <c r="AB176" s="238"/>
      <c r="AC176" s="238"/>
      <c r="AD176" s="238"/>
      <c r="AE176" s="238"/>
      <c r="AF176" s="238"/>
      <c r="AG176" s="238"/>
      <c r="AH176" s="238"/>
      <c r="AI176" s="238"/>
      <c r="AJ176" s="238"/>
      <c r="AK176" s="238"/>
      <c r="AL176" s="238"/>
      <c r="AM176" s="238"/>
      <c r="AN176" s="238"/>
      <c r="AO176" s="238"/>
      <c r="AP176" s="238"/>
      <c r="AQ176" s="238"/>
      <c r="AR176" s="238"/>
      <c r="AS176" s="238"/>
      <c r="AT176" s="238"/>
      <c r="AU176" s="238"/>
      <c r="AV176" s="238"/>
    </row>
    <row r="177" spans="15:48" x14ac:dyDescent="0.3">
      <c r="O177" s="238"/>
      <c r="P177" s="238"/>
      <c r="Q177" s="238"/>
      <c r="R177" s="238"/>
      <c r="S177" s="238"/>
      <c r="T177" s="238"/>
      <c r="U177" s="238"/>
      <c r="V177" s="238"/>
      <c r="W177" s="238"/>
      <c r="X177" s="238"/>
      <c r="Y177" s="238"/>
      <c r="Z177" s="238"/>
      <c r="AA177" s="238"/>
      <c r="AB177" s="238"/>
      <c r="AC177" s="238"/>
      <c r="AD177" s="238"/>
      <c r="AE177" s="238"/>
      <c r="AF177" s="238"/>
      <c r="AG177" s="238"/>
      <c r="AH177" s="238"/>
      <c r="AI177" s="238"/>
      <c r="AJ177" s="238"/>
      <c r="AK177" s="238"/>
      <c r="AL177" s="238"/>
      <c r="AM177" s="238"/>
      <c r="AN177" s="238"/>
      <c r="AO177" s="238"/>
      <c r="AP177" s="238"/>
      <c r="AQ177" s="238"/>
      <c r="AR177" s="238"/>
      <c r="AS177" s="238"/>
      <c r="AT177" s="238"/>
      <c r="AU177" s="238"/>
      <c r="AV177" s="238"/>
    </row>
    <row r="178" spans="15:48" x14ac:dyDescent="0.3">
      <c r="O178" s="238"/>
      <c r="P178" s="238"/>
      <c r="Q178" s="238"/>
      <c r="R178" s="238"/>
      <c r="S178" s="238"/>
      <c r="T178" s="238"/>
      <c r="U178" s="238"/>
      <c r="V178" s="238"/>
      <c r="W178" s="238"/>
      <c r="X178" s="238"/>
      <c r="Y178" s="238"/>
      <c r="Z178" s="238"/>
      <c r="AA178" s="238"/>
      <c r="AB178" s="238"/>
      <c r="AC178" s="238"/>
      <c r="AD178" s="238"/>
      <c r="AE178" s="238"/>
      <c r="AF178" s="238"/>
      <c r="AG178" s="238"/>
      <c r="AH178" s="238"/>
      <c r="AI178" s="238"/>
      <c r="AJ178" s="238"/>
      <c r="AK178" s="238"/>
      <c r="AL178" s="238"/>
      <c r="AM178" s="238"/>
      <c r="AN178" s="238"/>
      <c r="AO178" s="238"/>
      <c r="AP178" s="238"/>
      <c r="AQ178" s="238"/>
      <c r="AR178" s="238"/>
      <c r="AS178" s="238"/>
      <c r="AT178" s="238"/>
      <c r="AU178" s="238"/>
      <c r="AV178" s="238"/>
    </row>
    <row r="179" spans="15:48" x14ac:dyDescent="0.3">
      <c r="O179" s="238"/>
      <c r="P179" s="238"/>
      <c r="Q179" s="238"/>
      <c r="R179" s="238"/>
      <c r="S179" s="238"/>
      <c r="T179" s="238"/>
      <c r="U179" s="238"/>
      <c r="V179" s="238"/>
      <c r="W179" s="238"/>
      <c r="X179" s="238"/>
      <c r="Y179" s="238"/>
      <c r="Z179" s="238"/>
      <c r="AA179" s="238"/>
      <c r="AB179" s="238"/>
      <c r="AC179" s="238"/>
      <c r="AD179" s="238"/>
      <c r="AE179" s="238"/>
      <c r="AF179" s="238"/>
      <c r="AG179" s="238"/>
      <c r="AH179" s="238"/>
      <c r="AI179" s="238"/>
      <c r="AJ179" s="238"/>
      <c r="AK179" s="238"/>
      <c r="AL179" s="238"/>
      <c r="AM179" s="238"/>
      <c r="AN179" s="238"/>
      <c r="AO179" s="238"/>
      <c r="AP179" s="238"/>
      <c r="AQ179" s="238"/>
      <c r="AR179" s="238"/>
      <c r="AS179" s="238"/>
      <c r="AT179" s="238"/>
      <c r="AU179" s="238"/>
      <c r="AV179" s="238"/>
    </row>
    <row r="180" spans="15:48" x14ac:dyDescent="0.3">
      <c r="O180" s="238"/>
      <c r="P180" s="238"/>
      <c r="Q180" s="238"/>
      <c r="R180" s="238"/>
      <c r="S180" s="238"/>
      <c r="T180" s="238"/>
      <c r="U180" s="238"/>
      <c r="V180" s="238"/>
      <c r="W180" s="238"/>
      <c r="X180" s="238"/>
      <c r="Y180" s="238"/>
      <c r="Z180" s="238"/>
      <c r="AA180" s="238"/>
      <c r="AB180" s="238"/>
      <c r="AC180" s="238"/>
      <c r="AD180" s="238"/>
      <c r="AE180" s="238"/>
      <c r="AF180" s="238"/>
      <c r="AG180" s="238"/>
      <c r="AH180" s="238"/>
      <c r="AI180" s="238"/>
      <c r="AJ180" s="238"/>
      <c r="AK180" s="238"/>
      <c r="AL180" s="238"/>
      <c r="AM180" s="238"/>
      <c r="AN180" s="238"/>
      <c r="AO180" s="238"/>
      <c r="AP180" s="238"/>
      <c r="AQ180" s="238"/>
      <c r="AR180" s="238"/>
      <c r="AS180" s="238"/>
      <c r="AT180" s="238"/>
      <c r="AU180" s="238"/>
      <c r="AV180" s="238"/>
    </row>
    <row r="181" spans="15:48" x14ac:dyDescent="0.3">
      <c r="O181" s="238"/>
      <c r="P181" s="238"/>
      <c r="Q181" s="238"/>
      <c r="R181" s="238"/>
      <c r="S181" s="238"/>
      <c r="T181" s="238"/>
      <c r="U181" s="238"/>
      <c r="V181" s="238"/>
      <c r="W181" s="238"/>
      <c r="X181" s="238"/>
      <c r="Y181" s="238"/>
      <c r="Z181" s="238"/>
      <c r="AA181" s="238"/>
      <c r="AB181" s="238"/>
      <c r="AC181" s="238"/>
      <c r="AD181" s="238"/>
      <c r="AE181" s="238"/>
      <c r="AF181" s="238"/>
      <c r="AG181" s="238"/>
      <c r="AH181" s="238"/>
      <c r="AI181" s="238"/>
      <c r="AJ181" s="238"/>
      <c r="AK181" s="238"/>
      <c r="AL181" s="238"/>
      <c r="AM181" s="238"/>
      <c r="AN181" s="238"/>
      <c r="AO181" s="238"/>
      <c r="AP181" s="238"/>
      <c r="AQ181" s="238"/>
      <c r="AR181" s="238"/>
      <c r="AS181" s="238"/>
      <c r="AT181" s="238"/>
      <c r="AU181" s="238"/>
      <c r="AV181" s="238"/>
    </row>
    <row r="182" spans="15:48" x14ac:dyDescent="0.3">
      <c r="O182" s="238"/>
      <c r="P182" s="238"/>
      <c r="Q182" s="238"/>
      <c r="R182" s="238"/>
      <c r="S182" s="238"/>
      <c r="T182" s="238"/>
      <c r="U182" s="238"/>
      <c r="V182" s="238"/>
      <c r="W182" s="238"/>
      <c r="X182" s="238"/>
      <c r="Y182" s="238"/>
      <c r="Z182" s="238"/>
      <c r="AA182" s="238"/>
      <c r="AB182" s="238"/>
      <c r="AC182" s="238"/>
      <c r="AD182" s="238"/>
      <c r="AE182" s="238"/>
      <c r="AF182" s="238"/>
      <c r="AG182" s="238"/>
      <c r="AH182" s="238"/>
      <c r="AI182" s="238"/>
      <c r="AJ182" s="238"/>
      <c r="AK182" s="238"/>
      <c r="AL182" s="238"/>
      <c r="AM182" s="238"/>
      <c r="AN182" s="238"/>
      <c r="AO182" s="238"/>
      <c r="AP182" s="238"/>
      <c r="AQ182" s="238"/>
      <c r="AR182" s="238"/>
      <c r="AS182" s="238"/>
      <c r="AT182" s="238"/>
      <c r="AU182" s="238"/>
      <c r="AV182" s="238"/>
    </row>
    <row r="183" spans="15:48" x14ac:dyDescent="0.3">
      <c r="O183" s="238"/>
      <c r="P183" s="238"/>
      <c r="Q183" s="238"/>
      <c r="R183" s="238"/>
      <c r="S183" s="238"/>
      <c r="T183" s="238"/>
      <c r="U183" s="238"/>
      <c r="V183" s="238"/>
      <c r="W183" s="238"/>
      <c r="X183" s="238"/>
      <c r="Y183" s="238"/>
      <c r="Z183" s="238"/>
      <c r="AA183" s="238"/>
      <c r="AB183" s="238"/>
      <c r="AC183" s="238"/>
      <c r="AD183" s="238"/>
      <c r="AE183" s="238"/>
      <c r="AF183" s="238"/>
      <c r="AG183" s="238"/>
      <c r="AH183" s="238"/>
      <c r="AI183" s="238"/>
      <c r="AJ183" s="238"/>
      <c r="AK183" s="238"/>
      <c r="AL183" s="238"/>
      <c r="AM183" s="238"/>
      <c r="AN183" s="238"/>
      <c r="AO183" s="238"/>
      <c r="AP183" s="238"/>
      <c r="AQ183" s="238"/>
      <c r="AR183" s="238"/>
      <c r="AS183" s="238"/>
      <c r="AT183" s="238"/>
      <c r="AU183" s="238"/>
      <c r="AV183" s="238"/>
    </row>
    <row r="184" spans="15:48" x14ac:dyDescent="0.3">
      <c r="O184" s="238"/>
      <c r="P184" s="238"/>
      <c r="Q184" s="238"/>
      <c r="R184" s="238"/>
      <c r="S184" s="238"/>
      <c r="T184" s="238"/>
      <c r="U184" s="238"/>
      <c r="V184" s="238"/>
      <c r="W184" s="238"/>
      <c r="X184" s="238"/>
      <c r="Y184" s="238"/>
      <c r="Z184" s="238"/>
      <c r="AA184" s="238"/>
      <c r="AB184" s="238"/>
      <c r="AC184" s="238"/>
      <c r="AD184" s="238"/>
      <c r="AE184" s="238"/>
      <c r="AF184" s="238"/>
      <c r="AG184" s="238"/>
      <c r="AH184" s="238"/>
      <c r="AI184" s="238"/>
      <c r="AJ184" s="238"/>
      <c r="AK184" s="238"/>
      <c r="AL184" s="238"/>
      <c r="AM184" s="238"/>
      <c r="AN184" s="238"/>
      <c r="AO184" s="238"/>
      <c r="AP184" s="238"/>
      <c r="AQ184" s="238"/>
      <c r="AR184" s="238"/>
      <c r="AS184" s="238"/>
      <c r="AT184" s="238"/>
      <c r="AU184" s="238"/>
      <c r="AV184" s="238"/>
    </row>
    <row r="185" spans="15:48" x14ac:dyDescent="0.3">
      <c r="O185" s="238"/>
      <c r="P185" s="238"/>
      <c r="Q185" s="238"/>
      <c r="R185" s="238"/>
      <c r="S185" s="238"/>
      <c r="T185" s="238"/>
      <c r="U185" s="238"/>
      <c r="V185" s="238"/>
      <c r="W185" s="238"/>
      <c r="X185" s="238"/>
      <c r="Y185" s="238"/>
      <c r="Z185" s="238"/>
      <c r="AA185" s="238"/>
      <c r="AB185" s="238"/>
      <c r="AC185" s="238"/>
      <c r="AD185" s="238"/>
      <c r="AE185" s="238"/>
      <c r="AF185" s="238"/>
      <c r="AG185" s="238"/>
      <c r="AH185" s="238"/>
      <c r="AI185" s="238"/>
      <c r="AJ185" s="238"/>
      <c r="AK185" s="238"/>
      <c r="AL185" s="238"/>
      <c r="AM185" s="238"/>
      <c r="AN185" s="238"/>
      <c r="AO185" s="238"/>
      <c r="AP185" s="238"/>
      <c r="AQ185" s="238"/>
      <c r="AR185" s="238"/>
      <c r="AS185" s="238"/>
      <c r="AT185" s="238"/>
      <c r="AU185" s="238"/>
      <c r="AV185" s="238"/>
    </row>
    <row r="186" spans="15:48" x14ac:dyDescent="0.3">
      <c r="O186" s="238"/>
      <c r="P186" s="238"/>
      <c r="Q186" s="238"/>
      <c r="R186" s="238"/>
      <c r="S186" s="238"/>
      <c r="T186" s="238"/>
      <c r="U186" s="238"/>
      <c r="V186" s="238"/>
      <c r="W186" s="238"/>
      <c r="X186" s="238"/>
      <c r="Y186" s="238"/>
      <c r="Z186" s="238"/>
      <c r="AA186" s="238"/>
      <c r="AB186" s="238"/>
      <c r="AC186" s="238"/>
      <c r="AD186" s="238"/>
      <c r="AE186" s="238"/>
      <c r="AF186" s="238"/>
      <c r="AG186" s="238"/>
      <c r="AH186" s="238"/>
      <c r="AI186" s="238"/>
      <c r="AJ186" s="238"/>
      <c r="AK186" s="238"/>
      <c r="AL186" s="238"/>
      <c r="AM186" s="238"/>
      <c r="AN186" s="238"/>
      <c r="AO186" s="238"/>
      <c r="AP186" s="238"/>
      <c r="AQ186" s="238"/>
      <c r="AR186" s="238"/>
      <c r="AS186" s="238"/>
      <c r="AT186" s="238"/>
      <c r="AU186" s="238"/>
      <c r="AV186" s="238"/>
    </row>
    <row r="187" spans="15:48" x14ac:dyDescent="0.3">
      <c r="O187" s="238"/>
      <c r="P187" s="238"/>
      <c r="Q187" s="238"/>
      <c r="R187" s="238"/>
      <c r="S187" s="238"/>
      <c r="T187" s="238"/>
      <c r="U187" s="238"/>
      <c r="V187" s="238"/>
      <c r="W187" s="238"/>
      <c r="X187" s="238"/>
      <c r="Y187" s="238"/>
      <c r="Z187" s="238"/>
      <c r="AA187" s="238"/>
      <c r="AB187" s="238"/>
      <c r="AC187" s="238"/>
      <c r="AD187" s="238"/>
      <c r="AE187" s="238"/>
      <c r="AF187" s="238"/>
      <c r="AG187" s="238"/>
      <c r="AH187" s="238"/>
      <c r="AI187" s="238"/>
      <c r="AJ187" s="238"/>
      <c r="AK187" s="238"/>
      <c r="AL187" s="238"/>
      <c r="AM187" s="238"/>
      <c r="AN187" s="238"/>
      <c r="AO187" s="238"/>
      <c r="AP187" s="238"/>
      <c r="AQ187" s="238"/>
      <c r="AR187" s="238"/>
      <c r="AS187" s="238"/>
      <c r="AT187" s="238"/>
      <c r="AU187" s="238"/>
      <c r="AV187" s="238"/>
    </row>
    <row r="188" spans="15:48" x14ac:dyDescent="0.3">
      <c r="O188" s="238"/>
      <c r="P188" s="238"/>
      <c r="Q188" s="238"/>
      <c r="R188" s="238"/>
      <c r="S188" s="238"/>
      <c r="T188" s="238"/>
      <c r="U188" s="238"/>
      <c r="V188" s="238"/>
      <c r="W188" s="238"/>
      <c r="X188" s="238"/>
      <c r="Y188" s="238"/>
      <c r="Z188" s="238"/>
      <c r="AA188" s="238"/>
      <c r="AB188" s="238"/>
      <c r="AC188" s="238"/>
      <c r="AD188" s="238"/>
      <c r="AE188" s="238"/>
      <c r="AF188" s="238"/>
      <c r="AG188" s="238"/>
      <c r="AH188" s="238"/>
      <c r="AI188" s="238"/>
      <c r="AJ188" s="238"/>
      <c r="AK188" s="238"/>
      <c r="AL188" s="238"/>
      <c r="AM188" s="238"/>
      <c r="AN188" s="238"/>
      <c r="AO188" s="238"/>
      <c r="AP188" s="238"/>
      <c r="AQ188" s="238"/>
      <c r="AR188" s="238"/>
      <c r="AS188" s="238"/>
      <c r="AT188" s="238"/>
      <c r="AU188" s="238"/>
      <c r="AV188" s="238"/>
    </row>
    <row r="189" spans="15:48" x14ac:dyDescent="0.3">
      <c r="O189" s="238"/>
      <c r="P189" s="238"/>
      <c r="Q189" s="238"/>
      <c r="R189" s="238"/>
      <c r="S189" s="238"/>
      <c r="T189" s="238"/>
      <c r="U189" s="238"/>
      <c r="V189" s="238"/>
      <c r="W189" s="238"/>
      <c r="X189" s="238"/>
      <c r="Y189" s="238"/>
      <c r="Z189" s="238"/>
      <c r="AA189" s="238"/>
      <c r="AB189" s="238"/>
      <c r="AC189" s="238"/>
      <c r="AD189" s="238"/>
      <c r="AE189" s="238"/>
      <c r="AF189" s="238"/>
      <c r="AG189" s="238"/>
      <c r="AH189" s="238"/>
      <c r="AI189" s="238"/>
      <c r="AJ189" s="238"/>
      <c r="AK189" s="238"/>
      <c r="AL189" s="238"/>
      <c r="AM189" s="238"/>
      <c r="AN189" s="238"/>
      <c r="AO189" s="238"/>
      <c r="AP189" s="238"/>
      <c r="AQ189" s="238"/>
      <c r="AR189" s="238"/>
      <c r="AS189" s="238"/>
      <c r="AT189" s="238"/>
      <c r="AU189" s="238"/>
      <c r="AV189" s="238"/>
    </row>
    <row r="190" spans="15:48" x14ac:dyDescent="0.3">
      <c r="O190" s="238"/>
      <c r="P190" s="238"/>
      <c r="Q190" s="238"/>
      <c r="R190" s="238"/>
      <c r="S190" s="238"/>
      <c r="T190" s="238"/>
      <c r="U190" s="238"/>
      <c r="V190" s="238"/>
      <c r="W190" s="238"/>
      <c r="X190" s="238"/>
      <c r="Y190" s="238"/>
      <c r="Z190" s="238"/>
      <c r="AA190" s="238"/>
      <c r="AB190" s="238"/>
      <c r="AC190" s="238"/>
      <c r="AD190" s="238"/>
      <c r="AE190" s="238"/>
      <c r="AF190" s="238"/>
      <c r="AG190" s="238"/>
      <c r="AH190" s="238"/>
      <c r="AI190" s="238"/>
      <c r="AJ190" s="238"/>
      <c r="AK190" s="238"/>
      <c r="AL190" s="238"/>
      <c r="AM190" s="238"/>
      <c r="AN190" s="238"/>
      <c r="AO190" s="238"/>
      <c r="AP190" s="238"/>
      <c r="AQ190" s="238"/>
      <c r="AR190" s="238"/>
      <c r="AS190" s="238"/>
      <c r="AT190" s="238"/>
      <c r="AU190" s="238"/>
      <c r="AV190" s="238"/>
    </row>
    <row r="191" spans="15:48" x14ac:dyDescent="0.3">
      <c r="O191" s="238"/>
      <c r="P191" s="238"/>
      <c r="Q191" s="238"/>
      <c r="R191" s="238"/>
      <c r="S191" s="238"/>
      <c r="T191" s="238"/>
      <c r="U191" s="238"/>
      <c r="V191" s="238"/>
      <c r="W191" s="238"/>
      <c r="X191" s="238"/>
      <c r="Y191" s="238"/>
      <c r="Z191" s="238"/>
      <c r="AA191" s="238"/>
      <c r="AB191" s="238"/>
      <c r="AC191" s="238"/>
      <c r="AD191" s="238"/>
      <c r="AE191" s="238"/>
      <c r="AF191" s="238"/>
      <c r="AG191" s="238"/>
      <c r="AH191" s="238"/>
      <c r="AI191" s="238"/>
      <c r="AJ191" s="238"/>
      <c r="AK191" s="238"/>
      <c r="AL191" s="238"/>
      <c r="AM191" s="238"/>
      <c r="AN191" s="238"/>
      <c r="AO191" s="238"/>
      <c r="AP191" s="238"/>
      <c r="AQ191" s="238"/>
      <c r="AR191" s="238"/>
      <c r="AS191" s="238"/>
      <c r="AT191" s="238"/>
      <c r="AU191" s="238"/>
      <c r="AV191" s="238"/>
    </row>
    <row r="192" spans="15:48" x14ac:dyDescent="0.3">
      <c r="O192" s="238"/>
      <c r="P192" s="238"/>
      <c r="Q192" s="238"/>
      <c r="R192" s="238"/>
      <c r="S192" s="238"/>
      <c r="T192" s="238"/>
      <c r="U192" s="238"/>
      <c r="V192" s="238"/>
      <c r="W192" s="238"/>
      <c r="X192" s="238"/>
      <c r="Y192" s="238"/>
      <c r="Z192" s="238"/>
      <c r="AA192" s="238"/>
      <c r="AB192" s="238"/>
      <c r="AC192" s="238"/>
      <c r="AD192" s="238"/>
      <c r="AE192" s="238"/>
      <c r="AF192" s="238"/>
      <c r="AG192" s="238"/>
      <c r="AH192" s="238"/>
      <c r="AI192" s="238"/>
      <c r="AJ192" s="238"/>
      <c r="AK192" s="238"/>
      <c r="AL192" s="238"/>
      <c r="AM192" s="238"/>
      <c r="AN192" s="238"/>
      <c r="AO192" s="238"/>
      <c r="AP192" s="238"/>
      <c r="AQ192" s="238"/>
      <c r="AR192" s="238"/>
      <c r="AS192" s="238"/>
      <c r="AT192" s="238"/>
      <c r="AU192" s="238"/>
      <c r="AV192" s="238"/>
    </row>
    <row r="193" spans="15:48" x14ac:dyDescent="0.3">
      <c r="O193" s="238"/>
      <c r="P193" s="238"/>
      <c r="Q193" s="238"/>
      <c r="R193" s="238"/>
      <c r="S193" s="238"/>
      <c r="T193" s="238"/>
      <c r="U193" s="238"/>
      <c r="V193" s="238"/>
      <c r="W193" s="238"/>
      <c r="X193" s="238"/>
      <c r="Y193" s="238"/>
      <c r="Z193" s="238"/>
      <c r="AA193" s="238"/>
      <c r="AB193" s="238"/>
      <c r="AC193" s="238"/>
      <c r="AD193" s="238"/>
      <c r="AE193" s="238"/>
      <c r="AF193" s="238"/>
      <c r="AG193" s="238"/>
      <c r="AH193" s="238"/>
      <c r="AI193" s="238"/>
      <c r="AJ193" s="238"/>
      <c r="AK193" s="238"/>
      <c r="AL193" s="238"/>
      <c r="AM193" s="238"/>
      <c r="AN193" s="238"/>
      <c r="AO193" s="238"/>
      <c r="AP193" s="238"/>
      <c r="AQ193" s="238"/>
      <c r="AR193" s="238"/>
      <c r="AS193" s="238"/>
      <c r="AT193" s="238"/>
      <c r="AU193" s="238"/>
      <c r="AV193" s="238"/>
    </row>
    <row r="194" spans="15:48" x14ac:dyDescent="0.3">
      <c r="O194" s="238"/>
      <c r="P194" s="238"/>
      <c r="Q194" s="238"/>
      <c r="R194" s="238"/>
      <c r="S194" s="238"/>
      <c r="T194" s="238"/>
      <c r="U194" s="238"/>
      <c r="V194" s="238"/>
      <c r="W194" s="238"/>
      <c r="X194" s="238"/>
      <c r="Y194" s="238"/>
      <c r="Z194" s="238"/>
      <c r="AA194" s="238"/>
      <c r="AB194" s="238"/>
      <c r="AC194" s="238"/>
      <c r="AD194" s="238"/>
      <c r="AE194" s="238"/>
      <c r="AF194" s="238"/>
      <c r="AG194" s="238"/>
      <c r="AH194" s="238"/>
      <c r="AI194" s="238"/>
      <c r="AJ194" s="238"/>
      <c r="AK194" s="238"/>
      <c r="AL194" s="238"/>
      <c r="AM194" s="238"/>
      <c r="AN194" s="238"/>
      <c r="AO194" s="238"/>
      <c r="AP194" s="238"/>
      <c r="AQ194" s="238"/>
      <c r="AR194" s="238"/>
      <c r="AS194" s="238"/>
      <c r="AT194" s="238"/>
      <c r="AU194" s="238"/>
      <c r="AV194" s="238"/>
    </row>
    <row r="195" spans="15:48" x14ac:dyDescent="0.3">
      <c r="O195" s="238"/>
      <c r="P195" s="238"/>
      <c r="Q195" s="238"/>
      <c r="R195" s="238"/>
      <c r="S195" s="238"/>
      <c r="T195" s="238"/>
      <c r="U195" s="238"/>
      <c r="V195" s="238"/>
      <c r="W195" s="238"/>
      <c r="X195" s="238"/>
      <c r="Y195" s="238"/>
      <c r="Z195" s="238"/>
      <c r="AA195" s="238"/>
      <c r="AB195" s="238"/>
      <c r="AC195" s="238"/>
      <c r="AD195" s="238"/>
      <c r="AE195" s="238"/>
      <c r="AF195" s="238"/>
      <c r="AG195" s="238"/>
      <c r="AH195" s="238"/>
      <c r="AI195" s="238"/>
      <c r="AJ195" s="238"/>
      <c r="AK195" s="238"/>
      <c r="AL195" s="238"/>
      <c r="AM195" s="238"/>
      <c r="AN195" s="238"/>
      <c r="AO195" s="238"/>
      <c r="AP195" s="238"/>
      <c r="AQ195" s="238"/>
      <c r="AR195" s="238"/>
      <c r="AS195" s="238"/>
      <c r="AT195" s="238"/>
      <c r="AU195" s="238"/>
      <c r="AV195" s="238"/>
    </row>
    <row r="196" spans="15:48" x14ac:dyDescent="0.3">
      <c r="O196" s="238"/>
      <c r="P196" s="238"/>
      <c r="Q196" s="238"/>
      <c r="R196" s="238"/>
      <c r="S196" s="238"/>
      <c r="T196" s="238"/>
      <c r="U196" s="238"/>
      <c r="V196" s="238"/>
      <c r="W196" s="238"/>
      <c r="X196" s="238"/>
      <c r="Y196" s="238"/>
      <c r="Z196" s="238"/>
      <c r="AA196" s="238"/>
      <c r="AB196" s="238"/>
      <c r="AC196" s="238"/>
      <c r="AD196" s="238"/>
      <c r="AE196" s="238"/>
      <c r="AF196" s="238"/>
      <c r="AG196" s="238"/>
      <c r="AH196" s="238"/>
      <c r="AI196" s="238"/>
      <c r="AJ196" s="238"/>
      <c r="AK196" s="238"/>
      <c r="AL196" s="238"/>
      <c r="AM196" s="238"/>
      <c r="AN196" s="238"/>
      <c r="AO196" s="238"/>
      <c r="AP196" s="238"/>
      <c r="AQ196" s="238"/>
      <c r="AR196" s="238"/>
      <c r="AS196" s="238"/>
      <c r="AT196" s="238"/>
      <c r="AU196" s="238"/>
      <c r="AV196" s="238"/>
    </row>
    <row r="197" spans="15:48" x14ac:dyDescent="0.3">
      <c r="O197" s="238"/>
      <c r="P197" s="238"/>
      <c r="Q197" s="238"/>
      <c r="R197" s="238"/>
      <c r="S197" s="238"/>
      <c r="T197" s="238"/>
      <c r="U197" s="238"/>
      <c r="V197" s="238"/>
      <c r="W197" s="238"/>
      <c r="X197" s="238"/>
      <c r="Y197" s="238"/>
      <c r="Z197" s="238"/>
      <c r="AA197" s="238"/>
      <c r="AB197" s="238"/>
      <c r="AC197" s="238"/>
      <c r="AD197" s="238"/>
      <c r="AE197" s="238"/>
      <c r="AF197" s="238"/>
      <c r="AG197" s="238"/>
      <c r="AH197" s="238"/>
      <c r="AI197" s="238"/>
      <c r="AJ197" s="238"/>
      <c r="AK197" s="238"/>
      <c r="AL197" s="238"/>
      <c r="AM197" s="238"/>
      <c r="AN197" s="238"/>
      <c r="AO197" s="238"/>
      <c r="AP197" s="238"/>
      <c r="AQ197" s="238"/>
      <c r="AR197" s="238"/>
      <c r="AS197" s="238"/>
      <c r="AT197" s="238"/>
      <c r="AU197" s="238"/>
      <c r="AV197" s="238"/>
    </row>
    <row r="198" spans="15:48" x14ac:dyDescent="0.3">
      <c r="O198" s="238"/>
      <c r="P198" s="238"/>
      <c r="Q198" s="238"/>
      <c r="R198" s="238"/>
      <c r="S198" s="238"/>
      <c r="T198" s="238"/>
      <c r="U198" s="238"/>
      <c r="V198" s="238"/>
      <c r="W198" s="238"/>
      <c r="X198" s="238"/>
      <c r="Y198" s="238"/>
      <c r="Z198" s="238"/>
      <c r="AA198" s="238"/>
      <c r="AB198" s="238"/>
      <c r="AC198" s="238"/>
      <c r="AD198" s="238"/>
      <c r="AE198" s="238"/>
      <c r="AF198" s="238"/>
      <c r="AG198" s="238"/>
      <c r="AH198" s="238"/>
      <c r="AI198" s="238"/>
      <c r="AJ198" s="238"/>
      <c r="AK198" s="238"/>
      <c r="AL198" s="238"/>
      <c r="AM198" s="238"/>
      <c r="AN198" s="238"/>
      <c r="AO198" s="238"/>
      <c r="AP198" s="238"/>
      <c r="AQ198" s="238"/>
      <c r="AR198" s="238"/>
      <c r="AS198" s="238"/>
      <c r="AT198" s="238"/>
      <c r="AU198" s="238"/>
      <c r="AV198" s="238"/>
    </row>
    <row r="199" spans="15:48" x14ac:dyDescent="0.3">
      <c r="O199" s="238"/>
      <c r="P199" s="238"/>
      <c r="Q199" s="238"/>
      <c r="R199" s="238"/>
      <c r="S199" s="238"/>
      <c r="T199" s="238"/>
      <c r="U199" s="238"/>
      <c r="V199" s="238"/>
      <c r="W199" s="238"/>
      <c r="X199" s="238"/>
      <c r="Y199" s="238"/>
      <c r="Z199" s="238"/>
      <c r="AA199" s="238"/>
      <c r="AB199" s="238"/>
      <c r="AC199" s="238"/>
      <c r="AD199" s="238"/>
      <c r="AE199" s="238"/>
      <c r="AF199" s="238"/>
      <c r="AG199" s="238"/>
      <c r="AH199" s="238"/>
      <c r="AI199" s="238"/>
      <c r="AJ199" s="238"/>
      <c r="AK199" s="238"/>
      <c r="AL199" s="238"/>
      <c r="AM199" s="238"/>
      <c r="AN199" s="238"/>
      <c r="AO199" s="238"/>
      <c r="AP199" s="238"/>
      <c r="AQ199" s="238"/>
      <c r="AR199" s="238"/>
      <c r="AS199" s="238"/>
      <c r="AT199" s="238"/>
      <c r="AU199" s="238"/>
      <c r="AV199" s="238"/>
    </row>
    <row r="200" spans="15:48" x14ac:dyDescent="0.3">
      <c r="O200" s="238"/>
      <c r="P200" s="238"/>
      <c r="Q200" s="238"/>
      <c r="R200" s="238"/>
      <c r="S200" s="238"/>
      <c r="T200" s="238"/>
      <c r="U200" s="238"/>
      <c r="V200" s="238"/>
      <c r="W200" s="238"/>
      <c r="X200" s="238"/>
      <c r="Y200" s="238"/>
      <c r="Z200" s="238"/>
      <c r="AA200" s="238"/>
      <c r="AB200" s="238"/>
      <c r="AC200" s="238"/>
      <c r="AD200" s="238"/>
      <c r="AE200" s="238"/>
      <c r="AF200" s="238"/>
      <c r="AG200" s="238"/>
      <c r="AH200" s="238"/>
      <c r="AI200" s="238"/>
      <c r="AJ200" s="238"/>
      <c r="AK200" s="238"/>
      <c r="AL200" s="238"/>
      <c r="AM200" s="238"/>
      <c r="AN200" s="238"/>
      <c r="AO200" s="238"/>
      <c r="AP200" s="238"/>
      <c r="AQ200" s="238"/>
      <c r="AR200" s="238"/>
      <c r="AS200" s="238"/>
      <c r="AT200" s="238"/>
      <c r="AU200" s="238"/>
      <c r="AV200" s="238"/>
    </row>
    <row r="201" spans="15:48" x14ac:dyDescent="0.3">
      <c r="O201" s="238"/>
      <c r="P201" s="238"/>
      <c r="Q201" s="238"/>
      <c r="R201" s="238"/>
      <c r="S201" s="238"/>
      <c r="T201" s="238"/>
      <c r="U201" s="238"/>
      <c r="V201" s="238"/>
      <c r="W201" s="238"/>
      <c r="X201" s="238"/>
      <c r="Y201" s="238"/>
      <c r="Z201" s="238"/>
      <c r="AA201" s="238"/>
      <c r="AB201" s="238"/>
      <c r="AC201" s="238"/>
      <c r="AD201" s="238"/>
      <c r="AE201" s="238"/>
      <c r="AF201" s="238"/>
      <c r="AG201" s="238"/>
      <c r="AH201" s="238"/>
      <c r="AI201" s="238"/>
      <c r="AJ201" s="238"/>
      <c r="AK201" s="238"/>
      <c r="AL201" s="238"/>
      <c r="AM201" s="238"/>
      <c r="AN201" s="238"/>
      <c r="AO201" s="238"/>
      <c r="AP201" s="238"/>
      <c r="AQ201" s="238"/>
      <c r="AR201" s="238"/>
      <c r="AS201" s="238"/>
      <c r="AT201" s="238"/>
      <c r="AU201" s="238"/>
      <c r="AV201" s="238"/>
    </row>
    <row r="202" spans="15:48" x14ac:dyDescent="0.3">
      <c r="O202" s="238"/>
      <c r="P202" s="238"/>
      <c r="Q202" s="238"/>
      <c r="R202" s="238"/>
      <c r="S202" s="238"/>
      <c r="T202" s="238"/>
      <c r="U202" s="238"/>
      <c r="V202" s="238"/>
      <c r="W202" s="238"/>
      <c r="X202" s="238"/>
      <c r="Y202" s="238"/>
      <c r="Z202" s="238"/>
      <c r="AA202" s="238"/>
      <c r="AB202" s="238"/>
      <c r="AC202" s="238"/>
      <c r="AD202" s="238"/>
      <c r="AE202" s="238"/>
      <c r="AF202" s="238"/>
      <c r="AG202" s="238"/>
      <c r="AH202" s="238"/>
      <c r="AI202" s="238"/>
      <c r="AJ202" s="238"/>
      <c r="AK202" s="238"/>
      <c r="AL202" s="238"/>
      <c r="AM202" s="238"/>
      <c r="AN202" s="238"/>
      <c r="AO202" s="238"/>
      <c r="AP202" s="238"/>
      <c r="AQ202" s="238"/>
      <c r="AR202" s="238"/>
      <c r="AS202" s="238"/>
      <c r="AT202" s="238"/>
      <c r="AU202" s="238"/>
      <c r="AV202" s="238"/>
    </row>
    <row r="203" spans="15:48" x14ac:dyDescent="0.3">
      <c r="O203" s="238"/>
      <c r="P203" s="238"/>
      <c r="Q203" s="238"/>
      <c r="R203" s="238"/>
      <c r="S203" s="238"/>
      <c r="T203" s="238"/>
      <c r="U203" s="238"/>
      <c r="V203" s="238"/>
      <c r="W203" s="238"/>
      <c r="X203" s="238"/>
      <c r="Y203" s="238"/>
      <c r="Z203" s="238"/>
      <c r="AA203" s="238"/>
      <c r="AB203" s="238"/>
      <c r="AC203" s="238"/>
      <c r="AD203" s="238"/>
      <c r="AE203" s="238"/>
      <c r="AF203" s="238"/>
      <c r="AG203" s="238"/>
      <c r="AH203" s="238"/>
      <c r="AI203" s="238"/>
      <c r="AJ203" s="238"/>
      <c r="AK203" s="238"/>
      <c r="AL203" s="238"/>
      <c r="AM203" s="238"/>
      <c r="AN203" s="238"/>
      <c r="AO203" s="238"/>
      <c r="AP203" s="238"/>
      <c r="AQ203" s="238"/>
      <c r="AR203" s="238"/>
      <c r="AS203" s="238"/>
      <c r="AT203" s="238"/>
      <c r="AU203" s="238"/>
      <c r="AV203" s="238"/>
    </row>
    <row r="204" spans="15:48" x14ac:dyDescent="0.3">
      <c r="O204" s="238"/>
      <c r="P204" s="238"/>
      <c r="Q204" s="238"/>
      <c r="R204" s="238"/>
      <c r="S204" s="238"/>
      <c r="T204" s="238"/>
      <c r="U204" s="238"/>
      <c r="V204" s="238"/>
      <c r="W204" s="238"/>
      <c r="X204" s="238"/>
      <c r="Y204" s="238"/>
      <c r="Z204" s="238"/>
      <c r="AA204" s="238"/>
      <c r="AB204" s="238"/>
      <c r="AC204" s="238"/>
      <c r="AD204" s="238"/>
      <c r="AE204" s="238"/>
      <c r="AF204" s="238"/>
      <c r="AG204" s="238"/>
      <c r="AH204" s="238"/>
      <c r="AI204" s="238"/>
      <c r="AJ204" s="238"/>
      <c r="AK204" s="238"/>
      <c r="AL204" s="238"/>
      <c r="AM204" s="238"/>
      <c r="AN204" s="238"/>
      <c r="AO204" s="238"/>
      <c r="AP204" s="238"/>
      <c r="AQ204" s="238"/>
      <c r="AR204" s="238"/>
      <c r="AS204" s="238"/>
      <c r="AT204" s="238"/>
      <c r="AU204" s="238"/>
      <c r="AV204" s="238"/>
    </row>
    <row r="205" spans="15:48" x14ac:dyDescent="0.3">
      <c r="O205" s="238"/>
      <c r="P205" s="238"/>
      <c r="Q205" s="238"/>
      <c r="R205" s="238"/>
      <c r="S205" s="238"/>
      <c r="T205" s="238"/>
      <c r="U205" s="238"/>
      <c r="V205" s="238"/>
      <c r="W205" s="238"/>
      <c r="X205" s="238"/>
      <c r="Y205" s="238"/>
      <c r="Z205" s="238"/>
      <c r="AA205" s="238"/>
      <c r="AB205" s="238"/>
      <c r="AC205" s="238"/>
      <c r="AD205" s="238"/>
      <c r="AE205" s="238"/>
      <c r="AF205" s="238"/>
      <c r="AG205" s="238"/>
      <c r="AH205" s="238"/>
      <c r="AI205" s="238"/>
      <c r="AJ205" s="238"/>
      <c r="AK205" s="238"/>
      <c r="AL205" s="238"/>
      <c r="AM205" s="238"/>
      <c r="AN205" s="238"/>
      <c r="AO205" s="238"/>
      <c r="AP205" s="238"/>
      <c r="AQ205" s="238"/>
      <c r="AR205" s="238"/>
      <c r="AS205" s="238"/>
      <c r="AT205" s="238"/>
      <c r="AU205" s="238"/>
      <c r="AV205" s="238"/>
    </row>
    <row r="206" spans="15:48" x14ac:dyDescent="0.3">
      <c r="O206" s="238"/>
      <c r="P206" s="238"/>
      <c r="Q206" s="238"/>
      <c r="R206" s="238"/>
      <c r="S206" s="238"/>
      <c r="T206" s="238"/>
      <c r="U206" s="238"/>
      <c r="V206" s="238"/>
      <c r="W206" s="238"/>
      <c r="X206" s="238"/>
      <c r="Y206" s="238"/>
      <c r="Z206" s="238"/>
      <c r="AA206" s="238"/>
      <c r="AB206" s="238"/>
      <c r="AC206" s="238"/>
      <c r="AD206" s="238"/>
      <c r="AE206" s="238"/>
      <c r="AF206" s="238"/>
      <c r="AG206" s="238"/>
      <c r="AH206" s="238"/>
      <c r="AI206" s="238"/>
      <c r="AJ206" s="238"/>
      <c r="AK206" s="238"/>
      <c r="AL206" s="238"/>
      <c r="AM206" s="238"/>
      <c r="AN206" s="238"/>
      <c r="AO206" s="238"/>
      <c r="AP206" s="238"/>
      <c r="AQ206" s="238"/>
      <c r="AR206" s="238"/>
      <c r="AS206" s="238"/>
      <c r="AT206" s="238"/>
      <c r="AU206" s="238"/>
      <c r="AV206" s="238"/>
    </row>
    <row r="207" spans="15:48" x14ac:dyDescent="0.3">
      <c r="O207" s="238"/>
      <c r="P207" s="238"/>
      <c r="Q207" s="238"/>
      <c r="R207" s="238"/>
      <c r="S207" s="238"/>
      <c r="T207" s="238"/>
      <c r="U207" s="238"/>
      <c r="V207" s="238"/>
      <c r="W207" s="238"/>
      <c r="X207" s="238"/>
      <c r="Y207" s="238"/>
      <c r="Z207" s="238"/>
      <c r="AA207" s="238"/>
      <c r="AB207" s="238"/>
      <c r="AC207" s="238"/>
      <c r="AD207" s="238"/>
      <c r="AE207" s="238"/>
      <c r="AF207" s="238"/>
      <c r="AG207" s="238"/>
      <c r="AH207" s="238"/>
      <c r="AI207" s="238"/>
      <c r="AJ207" s="238"/>
      <c r="AK207" s="238"/>
      <c r="AL207" s="238"/>
      <c r="AM207" s="238"/>
      <c r="AN207" s="238"/>
      <c r="AO207" s="238"/>
      <c r="AP207" s="238"/>
      <c r="AQ207" s="238"/>
      <c r="AR207" s="238"/>
      <c r="AS207" s="238"/>
      <c r="AT207" s="238"/>
      <c r="AU207" s="238"/>
      <c r="AV207" s="238"/>
    </row>
    <row r="208" spans="15:48" x14ac:dyDescent="0.3">
      <c r="O208" s="238"/>
      <c r="P208" s="238"/>
      <c r="Q208" s="238"/>
      <c r="R208" s="238"/>
      <c r="S208" s="238"/>
      <c r="T208" s="238"/>
      <c r="U208" s="238"/>
      <c r="V208" s="238"/>
      <c r="W208" s="238"/>
      <c r="X208" s="238"/>
      <c r="Y208" s="238"/>
      <c r="Z208" s="238"/>
      <c r="AA208" s="238"/>
      <c r="AB208" s="238"/>
      <c r="AC208" s="238"/>
      <c r="AD208" s="238"/>
      <c r="AE208" s="238"/>
      <c r="AF208" s="238"/>
      <c r="AG208" s="238"/>
      <c r="AH208" s="238"/>
      <c r="AI208" s="238"/>
      <c r="AJ208" s="238"/>
      <c r="AK208" s="238"/>
      <c r="AL208" s="238"/>
      <c r="AM208" s="238"/>
      <c r="AN208" s="238"/>
      <c r="AO208" s="238"/>
      <c r="AP208" s="238"/>
      <c r="AQ208" s="238"/>
      <c r="AR208" s="238"/>
      <c r="AS208" s="238"/>
      <c r="AT208" s="238"/>
      <c r="AU208" s="238"/>
      <c r="AV208" s="238"/>
    </row>
    <row r="209" spans="15:48" x14ac:dyDescent="0.3">
      <c r="O209" s="238"/>
      <c r="P209" s="238"/>
      <c r="Q209" s="238"/>
      <c r="R209" s="238"/>
      <c r="S209" s="238"/>
      <c r="T209" s="238"/>
      <c r="U209" s="238"/>
      <c r="V209" s="238"/>
      <c r="W209" s="238"/>
      <c r="X209" s="238"/>
      <c r="Y209" s="238"/>
      <c r="Z209" s="238"/>
      <c r="AA209" s="238"/>
      <c r="AB209" s="238"/>
      <c r="AC209" s="238"/>
      <c r="AD209" s="238"/>
      <c r="AE209" s="238"/>
      <c r="AF209" s="238"/>
      <c r="AG209" s="238"/>
      <c r="AH209" s="238"/>
      <c r="AI209" s="238"/>
      <c r="AJ209" s="238"/>
      <c r="AK209" s="238"/>
      <c r="AL209" s="238"/>
      <c r="AM209" s="238"/>
      <c r="AN209" s="238"/>
      <c r="AO209" s="238"/>
      <c r="AP209" s="238"/>
      <c r="AQ209" s="238"/>
      <c r="AR209" s="238"/>
      <c r="AS209" s="238"/>
      <c r="AT209" s="238"/>
      <c r="AU209" s="238"/>
      <c r="AV209" s="238"/>
    </row>
    <row r="210" spans="15:48" x14ac:dyDescent="0.3">
      <c r="O210" s="238"/>
      <c r="P210" s="238"/>
      <c r="Q210" s="238"/>
      <c r="R210" s="238"/>
      <c r="S210" s="238"/>
      <c r="T210" s="238"/>
      <c r="U210" s="238"/>
      <c r="V210" s="238"/>
      <c r="W210" s="238"/>
      <c r="X210" s="238"/>
      <c r="Y210" s="238"/>
      <c r="Z210" s="238"/>
      <c r="AA210" s="238"/>
      <c r="AB210" s="238"/>
      <c r="AC210" s="238"/>
      <c r="AD210" s="238"/>
      <c r="AE210" s="238"/>
      <c r="AF210" s="238"/>
      <c r="AG210" s="238"/>
      <c r="AH210" s="238"/>
      <c r="AI210" s="238"/>
      <c r="AJ210" s="238"/>
      <c r="AK210" s="238"/>
      <c r="AL210" s="238"/>
      <c r="AM210" s="238"/>
      <c r="AN210" s="238"/>
      <c r="AO210" s="238"/>
      <c r="AP210" s="238"/>
      <c r="AQ210" s="238"/>
      <c r="AR210" s="238"/>
      <c r="AS210" s="238"/>
      <c r="AT210" s="238"/>
      <c r="AU210" s="238"/>
      <c r="AV210" s="238"/>
    </row>
    <row r="211" spans="15:48" x14ac:dyDescent="0.3">
      <c r="O211" s="238"/>
      <c r="P211" s="238"/>
      <c r="Q211" s="238"/>
      <c r="R211" s="238"/>
      <c r="S211" s="238"/>
      <c r="T211" s="238"/>
      <c r="U211" s="238"/>
      <c r="V211" s="238"/>
      <c r="W211" s="238"/>
      <c r="X211" s="238"/>
      <c r="Y211" s="238"/>
      <c r="Z211" s="238"/>
      <c r="AA211" s="238"/>
      <c r="AB211" s="238"/>
      <c r="AC211" s="238"/>
      <c r="AD211" s="238"/>
      <c r="AE211" s="238"/>
      <c r="AF211" s="238"/>
      <c r="AG211" s="238"/>
      <c r="AH211" s="238"/>
      <c r="AI211" s="238"/>
      <c r="AJ211" s="238"/>
      <c r="AK211" s="238"/>
      <c r="AL211" s="238"/>
      <c r="AM211" s="238"/>
      <c r="AN211" s="238"/>
      <c r="AO211" s="238"/>
      <c r="AP211" s="238"/>
      <c r="AQ211" s="238"/>
      <c r="AR211" s="238"/>
      <c r="AS211" s="238"/>
      <c r="AT211" s="238"/>
      <c r="AU211" s="238"/>
      <c r="AV211" s="238"/>
    </row>
    <row r="212" spans="15:48" x14ac:dyDescent="0.3">
      <c r="O212" s="238"/>
      <c r="P212" s="238"/>
      <c r="Q212" s="238"/>
      <c r="R212" s="238"/>
      <c r="S212" s="238"/>
      <c r="T212" s="238"/>
      <c r="U212" s="238"/>
      <c r="V212" s="238"/>
      <c r="W212" s="238"/>
      <c r="X212" s="238"/>
      <c r="Y212" s="238"/>
      <c r="Z212" s="238"/>
      <c r="AA212" s="238"/>
      <c r="AB212" s="238"/>
      <c r="AC212" s="238"/>
      <c r="AD212" s="238"/>
      <c r="AE212" s="238"/>
      <c r="AF212" s="238"/>
      <c r="AG212" s="238"/>
      <c r="AH212" s="238"/>
      <c r="AI212" s="238"/>
      <c r="AJ212" s="238"/>
      <c r="AK212" s="238"/>
      <c r="AL212" s="238"/>
      <c r="AM212" s="238"/>
      <c r="AN212" s="238"/>
      <c r="AO212" s="238"/>
      <c r="AP212" s="238"/>
      <c r="AQ212" s="238"/>
      <c r="AR212" s="238"/>
      <c r="AS212" s="238"/>
      <c r="AT212" s="238"/>
      <c r="AU212" s="238"/>
      <c r="AV212" s="238"/>
    </row>
    <row r="213" spans="15:48" x14ac:dyDescent="0.3">
      <c r="O213" s="238"/>
      <c r="P213" s="238"/>
      <c r="Q213" s="238"/>
      <c r="R213" s="238"/>
      <c r="S213" s="238"/>
      <c r="T213" s="238"/>
      <c r="U213" s="238"/>
      <c r="V213" s="238"/>
      <c r="W213" s="238"/>
      <c r="X213" s="238"/>
      <c r="Y213" s="238"/>
      <c r="Z213" s="238"/>
      <c r="AA213" s="238"/>
      <c r="AB213" s="238"/>
      <c r="AC213" s="238"/>
      <c r="AD213" s="238"/>
      <c r="AE213" s="238"/>
      <c r="AF213" s="238"/>
      <c r="AG213" s="238"/>
      <c r="AH213" s="238"/>
      <c r="AI213" s="238"/>
      <c r="AJ213" s="238"/>
      <c r="AK213" s="238"/>
      <c r="AL213" s="238"/>
      <c r="AM213" s="238"/>
      <c r="AN213" s="238"/>
      <c r="AO213" s="238"/>
      <c r="AP213" s="238"/>
      <c r="AQ213" s="238"/>
      <c r="AR213" s="238"/>
      <c r="AS213" s="238"/>
      <c r="AT213" s="238"/>
      <c r="AU213" s="238"/>
      <c r="AV213" s="238"/>
    </row>
    <row r="214" spans="15:48" x14ac:dyDescent="0.3">
      <c r="O214" s="238"/>
      <c r="P214" s="238"/>
      <c r="Q214" s="238"/>
      <c r="R214" s="238"/>
      <c r="S214" s="238"/>
      <c r="T214" s="238"/>
      <c r="U214" s="238"/>
      <c r="V214" s="238"/>
      <c r="W214" s="238"/>
      <c r="X214" s="238"/>
      <c r="Y214" s="238"/>
      <c r="Z214" s="238"/>
      <c r="AA214" s="238"/>
      <c r="AB214" s="238"/>
      <c r="AC214" s="238"/>
      <c r="AD214" s="238"/>
      <c r="AE214" s="238"/>
      <c r="AF214" s="238"/>
      <c r="AG214" s="238"/>
      <c r="AH214" s="238"/>
      <c r="AI214" s="238"/>
      <c r="AJ214" s="238"/>
      <c r="AK214" s="238"/>
      <c r="AL214" s="238"/>
      <c r="AM214" s="238"/>
      <c r="AN214" s="238"/>
      <c r="AO214" s="238"/>
      <c r="AP214" s="238"/>
      <c r="AQ214" s="238"/>
      <c r="AR214" s="238"/>
      <c r="AS214" s="238"/>
      <c r="AT214" s="238"/>
      <c r="AU214" s="238"/>
      <c r="AV214" s="238"/>
    </row>
    <row r="215" spans="15:48" x14ac:dyDescent="0.3">
      <c r="O215" s="238"/>
      <c r="P215" s="238"/>
      <c r="Q215" s="238"/>
      <c r="R215" s="238"/>
      <c r="S215" s="238"/>
      <c r="T215" s="238"/>
      <c r="U215" s="238"/>
      <c r="V215" s="238"/>
      <c r="W215" s="238"/>
      <c r="X215" s="238"/>
      <c r="Y215" s="238"/>
      <c r="Z215" s="238"/>
      <c r="AA215" s="238"/>
      <c r="AB215" s="238"/>
      <c r="AC215" s="238"/>
      <c r="AD215" s="238"/>
      <c r="AE215" s="238"/>
      <c r="AF215" s="238"/>
      <c r="AG215" s="238"/>
      <c r="AH215" s="238"/>
      <c r="AI215" s="238"/>
      <c r="AJ215" s="238"/>
      <c r="AK215" s="238"/>
      <c r="AL215" s="238"/>
      <c r="AM215" s="238"/>
      <c r="AN215" s="238"/>
      <c r="AO215" s="238"/>
      <c r="AP215" s="238"/>
      <c r="AQ215" s="238"/>
      <c r="AR215" s="238"/>
      <c r="AS215" s="238"/>
      <c r="AT215" s="238"/>
      <c r="AU215" s="238"/>
      <c r="AV215" s="238"/>
    </row>
    <row r="216" spans="15:48" x14ac:dyDescent="0.3">
      <c r="O216" s="238"/>
      <c r="P216" s="238"/>
      <c r="Q216" s="238"/>
      <c r="R216" s="238"/>
      <c r="S216" s="238"/>
      <c r="T216" s="238"/>
      <c r="U216" s="238"/>
      <c r="V216" s="238"/>
      <c r="W216" s="238"/>
      <c r="X216" s="238"/>
      <c r="Y216" s="238"/>
      <c r="Z216" s="238"/>
      <c r="AA216" s="238"/>
      <c r="AB216" s="238"/>
      <c r="AC216" s="238"/>
      <c r="AD216" s="238"/>
      <c r="AE216" s="238"/>
      <c r="AF216" s="238"/>
      <c r="AG216" s="238"/>
      <c r="AH216" s="238"/>
      <c r="AI216" s="238"/>
      <c r="AJ216" s="238"/>
      <c r="AK216" s="238"/>
      <c r="AL216" s="238"/>
      <c r="AM216" s="238"/>
      <c r="AN216" s="238"/>
      <c r="AO216" s="238"/>
      <c r="AP216" s="238"/>
      <c r="AQ216" s="238"/>
      <c r="AR216" s="238"/>
      <c r="AS216" s="238"/>
      <c r="AT216" s="238"/>
      <c r="AU216" s="238"/>
      <c r="AV216" s="238"/>
    </row>
    <row r="217" spans="15:48" x14ac:dyDescent="0.3">
      <c r="O217" s="238"/>
      <c r="P217" s="238"/>
      <c r="Q217" s="238"/>
      <c r="R217" s="238"/>
      <c r="S217" s="238"/>
      <c r="T217" s="238"/>
      <c r="U217" s="238"/>
      <c r="V217" s="238"/>
      <c r="W217" s="238"/>
      <c r="X217" s="238"/>
      <c r="Y217" s="238"/>
      <c r="Z217" s="238"/>
      <c r="AA217" s="238"/>
      <c r="AB217" s="238"/>
      <c r="AC217" s="238"/>
      <c r="AD217" s="238"/>
      <c r="AE217" s="238"/>
      <c r="AF217" s="238"/>
      <c r="AG217" s="238"/>
      <c r="AH217" s="238"/>
      <c r="AI217" s="238"/>
      <c r="AJ217" s="238"/>
      <c r="AK217" s="238"/>
      <c r="AL217" s="238"/>
      <c r="AM217" s="238"/>
      <c r="AN217" s="238"/>
      <c r="AO217" s="238"/>
      <c r="AP217" s="238"/>
      <c r="AQ217" s="238"/>
      <c r="AR217" s="238"/>
      <c r="AS217" s="238"/>
      <c r="AT217" s="238"/>
      <c r="AU217" s="238"/>
      <c r="AV217" s="238"/>
    </row>
    <row r="218" spans="15:48" x14ac:dyDescent="0.3">
      <c r="O218" s="238"/>
      <c r="P218" s="238"/>
      <c r="Q218" s="238"/>
      <c r="R218" s="238"/>
      <c r="S218" s="238"/>
      <c r="T218" s="238"/>
      <c r="U218" s="238"/>
      <c r="V218" s="238"/>
      <c r="W218" s="238"/>
      <c r="X218" s="238"/>
      <c r="Y218" s="238"/>
      <c r="Z218" s="238"/>
      <c r="AA218" s="238"/>
      <c r="AB218" s="238"/>
      <c r="AC218" s="238"/>
      <c r="AD218" s="238"/>
      <c r="AE218" s="238"/>
      <c r="AF218" s="238"/>
      <c r="AG218" s="238"/>
      <c r="AH218" s="238"/>
      <c r="AI218" s="238"/>
      <c r="AJ218" s="238"/>
      <c r="AK218" s="238"/>
      <c r="AL218" s="238"/>
      <c r="AM218" s="238"/>
      <c r="AN218" s="238"/>
      <c r="AO218" s="238"/>
      <c r="AP218" s="238"/>
      <c r="AQ218" s="238"/>
      <c r="AR218" s="238"/>
      <c r="AS218" s="238"/>
      <c r="AT218" s="238"/>
      <c r="AU218" s="238"/>
      <c r="AV218" s="238"/>
    </row>
    <row r="219" spans="15:48" x14ac:dyDescent="0.3">
      <c r="O219" s="238"/>
      <c r="P219" s="238"/>
      <c r="Q219" s="238"/>
      <c r="R219" s="238"/>
      <c r="S219" s="238"/>
      <c r="T219" s="238"/>
      <c r="U219" s="238"/>
      <c r="V219" s="238"/>
      <c r="W219" s="238"/>
      <c r="X219" s="238"/>
      <c r="Y219" s="238"/>
      <c r="Z219" s="238"/>
      <c r="AA219" s="238"/>
      <c r="AB219" s="238"/>
      <c r="AC219" s="238"/>
      <c r="AD219" s="238"/>
      <c r="AE219" s="238"/>
      <c r="AF219" s="238"/>
      <c r="AG219" s="238"/>
      <c r="AH219" s="238"/>
      <c r="AI219" s="238"/>
      <c r="AJ219" s="238"/>
      <c r="AK219" s="238"/>
      <c r="AL219" s="238"/>
      <c r="AM219" s="238"/>
      <c r="AN219" s="238"/>
      <c r="AO219" s="238"/>
      <c r="AP219" s="238"/>
      <c r="AQ219" s="238"/>
      <c r="AR219" s="238"/>
      <c r="AS219" s="238"/>
      <c r="AT219" s="238"/>
      <c r="AU219" s="238"/>
      <c r="AV219" s="238"/>
    </row>
    <row r="220" spans="15:48" x14ac:dyDescent="0.3">
      <c r="O220" s="238"/>
      <c r="P220" s="238"/>
      <c r="Q220" s="238"/>
      <c r="R220" s="238"/>
      <c r="S220" s="238"/>
      <c r="T220" s="238"/>
      <c r="U220" s="238"/>
      <c r="V220" s="238"/>
      <c r="W220" s="238"/>
      <c r="X220" s="238"/>
      <c r="Y220" s="238"/>
      <c r="Z220" s="238"/>
      <c r="AA220" s="238"/>
      <c r="AB220" s="238"/>
      <c r="AC220" s="238"/>
      <c r="AD220" s="238"/>
      <c r="AE220" s="238"/>
      <c r="AF220" s="238"/>
      <c r="AG220" s="238"/>
      <c r="AH220" s="238"/>
      <c r="AI220" s="238"/>
      <c r="AJ220" s="238"/>
      <c r="AK220" s="238"/>
      <c r="AL220" s="238"/>
      <c r="AM220" s="238"/>
      <c r="AN220" s="238"/>
      <c r="AO220" s="238"/>
      <c r="AP220" s="238"/>
      <c r="AQ220" s="238"/>
      <c r="AR220" s="238"/>
      <c r="AS220" s="238"/>
      <c r="AT220" s="238"/>
      <c r="AU220" s="238"/>
      <c r="AV220" s="238"/>
    </row>
    <row r="221" spans="15:48" x14ac:dyDescent="0.3">
      <c r="O221" s="238"/>
      <c r="P221" s="238"/>
      <c r="Q221" s="238"/>
      <c r="R221" s="238"/>
      <c r="S221" s="238"/>
      <c r="T221" s="238"/>
      <c r="U221" s="238"/>
      <c r="V221" s="238"/>
      <c r="W221" s="238"/>
      <c r="X221" s="238"/>
      <c r="Y221" s="238"/>
      <c r="Z221" s="238"/>
      <c r="AA221" s="238"/>
      <c r="AB221" s="238"/>
      <c r="AC221" s="238"/>
      <c r="AD221" s="238"/>
      <c r="AE221" s="238"/>
      <c r="AF221" s="238"/>
      <c r="AG221" s="238"/>
      <c r="AH221" s="238"/>
      <c r="AI221" s="238"/>
      <c r="AJ221" s="238"/>
      <c r="AK221" s="238"/>
      <c r="AL221" s="238"/>
      <c r="AM221" s="238"/>
      <c r="AN221" s="238"/>
      <c r="AO221" s="238"/>
      <c r="AP221" s="238"/>
      <c r="AQ221" s="238"/>
      <c r="AR221" s="238"/>
      <c r="AS221" s="238"/>
      <c r="AT221" s="238"/>
      <c r="AU221" s="238"/>
      <c r="AV221" s="238"/>
    </row>
    <row r="222" spans="15:48" x14ac:dyDescent="0.3">
      <c r="O222" s="238"/>
      <c r="P222" s="238"/>
      <c r="Q222" s="238"/>
      <c r="R222" s="238"/>
      <c r="S222" s="238"/>
      <c r="T222" s="238"/>
      <c r="U222" s="238"/>
      <c r="V222" s="238"/>
      <c r="W222" s="238"/>
      <c r="X222" s="238"/>
      <c r="Y222" s="238"/>
      <c r="Z222" s="238"/>
      <c r="AA222" s="238"/>
      <c r="AB222" s="238"/>
      <c r="AC222" s="238"/>
      <c r="AD222" s="238"/>
      <c r="AE222" s="238"/>
      <c r="AF222" s="238"/>
      <c r="AG222" s="238"/>
      <c r="AH222" s="238"/>
      <c r="AI222" s="238"/>
      <c r="AJ222" s="238"/>
      <c r="AK222" s="238"/>
      <c r="AL222" s="238"/>
      <c r="AM222" s="238"/>
      <c r="AN222" s="238"/>
      <c r="AO222" s="238"/>
      <c r="AP222" s="238"/>
      <c r="AQ222" s="238"/>
      <c r="AR222" s="238"/>
      <c r="AS222" s="238"/>
      <c r="AT222" s="238"/>
      <c r="AU222" s="238"/>
      <c r="AV222" s="238"/>
    </row>
    <row r="223" spans="15:48" x14ac:dyDescent="0.3">
      <c r="O223" s="238"/>
      <c r="P223" s="238"/>
      <c r="Q223" s="238"/>
      <c r="R223" s="238"/>
      <c r="S223" s="238"/>
      <c r="T223" s="238"/>
      <c r="U223" s="238"/>
      <c r="V223" s="238"/>
      <c r="W223" s="238"/>
      <c r="X223" s="238"/>
      <c r="Y223" s="238"/>
      <c r="Z223" s="238"/>
      <c r="AA223" s="238"/>
      <c r="AB223" s="238"/>
      <c r="AC223" s="238"/>
      <c r="AD223" s="238"/>
      <c r="AE223" s="238"/>
      <c r="AF223" s="238"/>
      <c r="AG223" s="238"/>
      <c r="AH223" s="238"/>
      <c r="AI223" s="238"/>
      <c r="AJ223" s="238"/>
      <c r="AK223" s="238"/>
      <c r="AL223" s="238"/>
      <c r="AM223" s="238"/>
      <c r="AN223" s="238"/>
      <c r="AO223" s="238"/>
      <c r="AP223" s="238"/>
      <c r="AQ223" s="238"/>
      <c r="AR223" s="238"/>
      <c r="AS223" s="238"/>
      <c r="AT223" s="238"/>
      <c r="AU223" s="238"/>
      <c r="AV223" s="238"/>
    </row>
    <row r="224" spans="15:48" x14ac:dyDescent="0.3">
      <c r="O224" s="238"/>
      <c r="P224" s="238"/>
      <c r="Q224" s="238"/>
      <c r="R224" s="238"/>
      <c r="S224" s="238"/>
      <c r="T224" s="238"/>
      <c r="U224" s="238"/>
      <c r="V224" s="238"/>
      <c r="W224" s="238"/>
      <c r="X224" s="238"/>
      <c r="Y224" s="238"/>
      <c r="Z224" s="238"/>
      <c r="AA224" s="238"/>
      <c r="AB224" s="238"/>
      <c r="AC224" s="238"/>
      <c r="AD224" s="238"/>
      <c r="AE224" s="238"/>
      <c r="AF224" s="238"/>
      <c r="AG224" s="238"/>
      <c r="AH224" s="238"/>
      <c r="AI224" s="238"/>
      <c r="AJ224" s="238"/>
      <c r="AK224" s="238"/>
      <c r="AL224" s="238"/>
      <c r="AM224" s="238"/>
      <c r="AN224" s="238"/>
      <c r="AO224" s="238"/>
      <c r="AP224" s="238"/>
      <c r="AQ224" s="238"/>
      <c r="AR224" s="238"/>
      <c r="AS224" s="238"/>
      <c r="AT224" s="238"/>
      <c r="AU224" s="238"/>
      <c r="AV224" s="238"/>
    </row>
    <row r="225" spans="15:48" x14ac:dyDescent="0.3">
      <c r="O225" s="238"/>
      <c r="P225" s="238"/>
      <c r="Q225" s="238"/>
      <c r="R225" s="238"/>
      <c r="S225" s="238"/>
      <c r="T225" s="238"/>
      <c r="U225" s="238"/>
      <c r="V225" s="238"/>
      <c r="W225" s="238"/>
      <c r="X225" s="238"/>
      <c r="Y225" s="238"/>
      <c r="Z225" s="238"/>
      <c r="AA225" s="238"/>
      <c r="AB225" s="238"/>
      <c r="AC225" s="238"/>
      <c r="AD225" s="238"/>
      <c r="AE225" s="238"/>
      <c r="AF225" s="238"/>
      <c r="AG225" s="238"/>
      <c r="AH225" s="238"/>
      <c r="AI225" s="238"/>
      <c r="AJ225" s="238"/>
      <c r="AK225" s="238"/>
      <c r="AL225" s="238"/>
      <c r="AM225" s="238"/>
      <c r="AN225" s="238"/>
      <c r="AO225" s="238"/>
      <c r="AP225" s="238"/>
      <c r="AQ225" s="238"/>
      <c r="AR225" s="238"/>
      <c r="AS225" s="238"/>
      <c r="AT225" s="238"/>
      <c r="AU225" s="238"/>
      <c r="AV225" s="238"/>
    </row>
    <row r="226" spans="15:48" x14ac:dyDescent="0.3">
      <c r="O226" s="238"/>
      <c r="P226" s="238"/>
      <c r="Q226" s="238"/>
      <c r="R226" s="238"/>
      <c r="S226" s="238"/>
      <c r="T226" s="238"/>
      <c r="U226" s="238"/>
      <c r="V226" s="238"/>
      <c r="W226" s="238"/>
      <c r="X226" s="238"/>
      <c r="Y226" s="238"/>
      <c r="Z226" s="238"/>
      <c r="AA226" s="238"/>
      <c r="AB226" s="238"/>
      <c r="AC226" s="238"/>
      <c r="AD226" s="238"/>
      <c r="AE226" s="238"/>
      <c r="AF226" s="238"/>
      <c r="AG226" s="238"/>
      <c r="AH226" s="238"/>
      <c r="AI226" s="238"/>
      <c r="AJ226" s="238"/>
      <c r="AK226" s="238"/>
      <c r="AL226" s="238"/>
      <c r="AM226" s="238"/>
      <c r="AN226" s="238"/>
      <c r="AO226" s="238"/>
      <c r="AP226" s="238"/>
      <c r="AQ226" s="238"/>
      <c r="AR226" s="238"/>
      <c r="AS226" s="238"/>
      <c r="AT226" s="238"/>
      <c r="AU226" s="238"/>
      <c r="AV226" s="238"/>
    </row>
    <row r="227" spans="15:48" x14ac:dyDescent="0.3">
      <c r="O227" s="238"/>
      <c r="P227" s="238"/>
      <c r="Q227" s="238"/>
      <c r="R227" s="238"/>
      <c r="S227" s="238"/>
      <c r="T227" s="238"/>
      <c r="U227" s="238"/>
      <c r="V227" s="238"/>
      <c r="W227" s="238"/>
      <c r="X227" s="238"/>
      <c r="Y227" s="238"/>
      <c r="Z227" s="238"/>
      <c r="AA227" s="238"/>
      <c r="AB227" s="238"/>
      <c r="AC227" s="238"/>
      <c r="AD227" s="238"/>
      <c r="AE227" s="238"/>
      <c r="AF227" s="238"/>
      <c r="AG227" s="238"/>
      <c r="AH227" s="238"/>
      <c r="AI227" s="238"/>
      <c r="AJ227" s="238"/>
      <c r="AK227" s="238"/>
      <c r="AL227" s="238"/>
      <c r="AM227" s="238"/>
      <c r="AN227" s="238"/>
      <c r="AO227" s="238"/>
      <c r="AP227" s="238"/>
      <c r="AQ227" s="238"/>
      <c r="AR227" s="238"/>
      <c r="AS227" s="238"/>
      <c r="AT227" s="238"/>
      <c r="AU227" s="238"/>
      <c r="AV227" s="238"/>
    </row>
    <row r="228" spans="15:48" x14ac:dyDescent="0.3">
      <c r="O228" s="238"/>
      <c r="P228" s="238"/>
      <c r="Q228" s="238"/>
      <c r="R228" s="238"/>
      <c r="S228" s="238"/>
      <c r="T228" s="238"/>
      <c r="U228" s="238"/>
      <c r="V228" s="238"/>
      <c r="W228" s="238"/>
      <c r="X228" s="238"/>
      <c r="Y228" s="238"/>
      <c r="Z228" s="238"/>
      <c r="AA228" s="238"/>
      <c r="AB228" s="238"/>
      <c r="AC228" s="238"/>
      <c r="AD228" s="238"/>
      <c r="AE228" s="238"/>
      <c r="AF228" s="238"/>
      <c r="AG228" s="238"/>
      <c r="AH228" s="238"/>
      <c r="AI228" s="238"/>
      <c r="AJ228" s="238"/>
      <c r="AK228" s="238"/>
      <c r="AL228" s="238"/>
      <c r="AM228" s="238"/>
      <c r="AN228" s="238"/>
      <c r="AO228" s="238"/>
      <c r="AP228" s="238"/>
      <c r="AQ228" s="238"/>
      <c r="AR228" s="238"/>
      <c r="AS228" s="238"/>
      <c r="AT228" s="238"/>
      <c r="AU228" s="238"/>
      <c r="AV228" s="238"/>
    </row>
    <row r="229" spans="15:48" x14ac:dyDescent="0.3">
      <c r="O229" s="238"/>
      <c r="P229" s="238"/>
      <c r="Q229" s="238"/>
      <c r="R229" s="238"/>
      <c r="S229" s="238"/>
      <c r="T229" s="238"/>
      <c r="U229" s="238"/>
      <c r="V229" s="238"/>
      <c r="W229" s="238"/>
      <c r="X229" s="238"/>
      <c r="Y229" s="238"/>
      <c r="Z229" s="238"/>
      <c r="AA229" s="238"/>
      <c r="AB229" s="238"/>
      <c r="AC229" s="238"/>
      <c r="AD229" s="238"/>
      <c r="AE229" s="238"/>
      <c r="AF229" s="238"/>
      <c r="AG229" s="238"/>
      <c r="AH229" s="238"/>
      <c r="AI229" s="238"/>
      <c r="AJ229" s="238"/>
      <c r="AK229" s="238"/>
      <c r="AL229" s="238"/>
      <c r="AM229" s="238"/>
      <c r="AN229" s="238"/>
      <c r="AO229" s="238"/>
      <c r="AP229" s="238"/>
      <c r="AQ229" s="238"/>
      <c r="AR229" s="238"/>
      <c r="AS229" s="238"/>
      <c r="AT229" s="238"/>
      <c r="AU229" s="238"/>
      <c r="AV229" s="238"/>
    </row>
    <row r="230" spans="15:48" x14ac:dyDescent="0.3">
      <c r="O230" s="238"/>
      <c r="P230" s="238"/>
      <c r="Q230" s="238"/>
      <c r="R230" s="238"/>
      <c r="S230" s="238"/>
      <c r="T230" s="238"/>
      <c r="U230" s="238"/>
      <c r="V230" s="238"/>
      <c r="W230" s="238"/>
      <c r="X230" s="238"/>
      <c r="Y230" s="238"/>
      <c r="Z230" s="238"/>
      <c r="AA230" s="238"/>
      <c r="AB230" s="238"/>
      <c r="AC230" s="238"/>
      <c r="AD230" s="238"/>
      <c r="AE230" s="238"/>
      <c r="AF230" s="238"/>
      <c r="AG230" s="238"/>
      <c r="AH230" s="238"/>
      <c r="AI230" s="238"/>
      <c r="AJ230" s="238"/>
      <c r="AK230" s="238"/>
      <c r="AL230" s="238"/>
      <c r="AM230" s="238"/>
      <c r="AN230" s="238"/>
      <c r="AO230" s="238"/>
      <c r="AP230" s="238"/>
      <c r="AQ230" s="238"/>
      <c r="AR230" s="238"/>
      <c r="AS230" s="238"/>
      <c r="AT230" s="238"/>
      <c r="AU230" s="238"/>
      <c r="AV230" s="238"/>
    </row>
    <row r="231" spans="15:48" x14ac:dyDescent="0.3">
      <c r="O231" s="238"/>
      <c r="P231" s="238"/>
      <c r="Q231" s="238"/>
      <c r="R231" s="238"/>
      <c r="S231" s="238"/>
      <c r="T231" s="238"/>
      <c r="U231" s="238"/>
      <c r="V231" s="238"/>
      <c r="W231" s="238"/>
      <c r="X231" s="238"/>
      <c r="Y231" s="238"/>
      <c r="Z231" s="238"/>
      <c r="AA231" s="238"/>
      <c r="AB231" s="238"/>
      <c r="AC231" s="238"/>
      <c r="AD231" s="238"/>
      <c r="AE231" s="238"/>
      <c r="AF231" s="238"/>
      <c r="AG231" s="238"/>
      <c r="AH231" s="238"/>
      <c r="AI231" s="238"/>
      <c r="AJ231" s="238"/>
      <c r="AK231" s="238"/>
      <c r="AL231" s="238"/>
      <c r="AM231" s="238"/>
      <c r="AN231" s="238"/>
      <c r="AO231" s="238"/>
      <c r="AP231" s="238"/>
      <c r="AQ231" s="238"/>
      <c r="AR231" s="238"/>
      <c r="AS231" s="238"/>
      <c r="AT231" s="238"/>
      <c r="AU231" s="238"/>
      <c r="AV231" s="238"/>
    </row>
    <row r="232" spans="15:48" x14ac:dyDescent="0.3">
      <c r="O232" s="238"/>
      <c r="P232" s="238"/>
      <c r="Q232" s="238"/>
      <c r="R232" s="238"/>
      <c r="S232" s="238"/>
      <c r="T232" s="238"/>
      <c r="U232" s="238"/>
      <c r="V232" s="238"/>
      <c r="W232" s="238"/>
      <c r="X232" s="238"/>
      <c r="Y232" s="238"/>
      <c r="Z232" s="238"/>
      <c r="AA232" s="238"/>
      <c r="AB232" s="238"/>
      <c r="AC232" s="238"/>
      <c r="AD232" s="238"/>
      <c r="AE232" s="238"/>
      <c r="AF232" s="238"/>
      <c r="AG232" s="238"/>
      <c r="AH232" s="238"/>
      <c r="AI232" s="238"/>
      <c r="AJ232" s="238"/>
      <c r="AK232" s="238"/>
      <c r="AL232" s="238"/>
      <c r="AM232" s="238"/>
      <c r="AN232" s="238"/>
      <c r="AO232" s="238"/>
      <c r="AP232" s="238"/>
      <c r="AQ232" s="238"/>
      <c r="AR232" s="238"/>
      <c r="AS232" s="238"/>
      <c r="AT232" s="238"/>
      <c r="AU232" s="238"/>
      <c r="AV232" s="238"/>
    </row>
    <row r="233" spans="15:48" x14ac:dyDescent="0.3">
      <c r="O233" s="238"/>
      <c r="P233" s="238"/>
      <c r="Q233" s="238"/>
      <c r="R233" s="238"/>
      <c r="S233" s="238"/>
      <c r="T233" s="238"/>
      <c r="U233" s="238"/>
      <c r="V233" s="238"/>
      <c r="W233" s="238"/>
      <c r="X233" s="238"/>
      <c r="Y233" s="238"/>
      <c r="Z233" s="238"/>
      <c r="AA233" s="238"/>
      <c r="AB233" s="238"/>
      <c r="AC233" s="238"/>
      <c r="AD233" s="238"/>
      <c r="AE233" s="238"/>
      <c r="AF233" s="238"/>
      <c r="AG233" s="238"/>
      <c r="AH233" s="238"/>
      <c r="AI233" s="238"/>
      <c r="AJ233" s="238"/>
      <c r="AK233" s="238"/>
      <c r="AL233" s="238"/>
      <c r="AM233" s="238"/>
      <c r="AN233" s="238"/>
      <c r="AO233" s="238"/>
      <c r="AP233" s="238"/>
      <c r="AQ233" s="238"/>
      <c r="AR233" s="238"/>
      <c r="AS233" s="238"/>
      <c r="AT233" s="238"/>
      <c r="AU233" s="238"/>
      <c r="AV233" s="238"/>
    </row>
    <row r="234" spans="15:48" x14ac:dyDescent="0.3">
      <c r="O234" s="238"/>
      <c r="P234" s="238"/>
      <c r="Q234" s="238"/>
      <c r="R234" s="238"/>
      <c r="S234" s="238"/>
      <c r="T234" s="238"/>
      <c r="U234" s="238"/>
      <c r="V234" s="238"/>
      <c r="W234" s="238"/>
      <c r="X234" s="238"/>
      <c r="Y234" s="238"/>
      <c r="Z234" s="238"/>
      <c r="AA234" s="238"/>
      <c r="AB234" s="238"/>
      <c r="AC234" s="238"/>
      <c r="AD234" s="238"/>
      <c r="AE234" s="238"/>
      <c r="AF234" s="238"/>
      <c r="AG234" s="238"/>
      <c r="AH234" s="238"/>
      <c r="AI234" s="238"/>
      <c r="AJ234" s="238"/>
      <c r="AK234" s="238"/>
      <c r="AL234" s="238"/>
      <c r="AM234" s="238"/>
      <c r="AN234" s="238"/>
      <c r="AO234" s="238"/>
      <c r="AP234" s="238"/>
      <c r="AQ234" s="238"/>
      <c r="AR234" s="238"/>
      <c r="AS234" s="238"/>
      <c r="AT234" s="238"/>
      <c r="AU234" s="238"/>
      <c r="AV234" s="238"/>
    </row>
    <row r="235" spans="15:48" x14ac:dyDescent="0.3">
      <c r="O235" s="238"/>
      <c r="P235" s="238"/>
      <c r="Q235" s="238"/>
      <c r="R235" s="238"/>
      <c r="S235" s="238"/>
      <c r="T235" s="238"/>
      <c r="U235" s="238"/>
      <c r="V235" s="238"/>
      <c r="W235" s="238"/>
      <c r="X235" s="238"/>
      <c r="Y235" s="238"/>
      <c r="Z235" s="238"/>
      <c r="AA235" s="238"/>
      <c r="AB235" s="238"/>
      <c r="AC235" s="238"/>
      <c r="AD235" s="238"/>
      <c r="AE235" s="238"/>
      <c r="AF235" s="238"/>
      <c r="AG235" s="238"/>
      <c r="AH235" s="238"/>
      <c r="AI235" s="238"/>
      <c r="AJ235" s="238"/>
      <c r="AK235" s="238"/>
      <c r="AL235" s="238"/>
      <c r="AM235" s="238"/>
      <c r="AN235" s="238"/>
      <c r="AO235" s="238"/>
      <c r="AP235" s="238"/>
      <c r="AQ235" s="238"/>
      <c r="AR235" s="238"/>
      <c r="AS235" s="238"/>
      <c r="AT235" s="238"/>
      <c r="AU235" s="238"/>
      <c r="AV235" s="238"/>
    </row>
    <row r="236" spans="15:48" x14ac:dyDescent="0.3">
      <c r="O236" s="238"/>
      <c r="P236" s="238"/>
      <c r="Q236" s="238"/>
      <c r="R236" s="238"/>
      <c r="S236" s="238"/>
      <c r="T236" s="238"/>
      <c r="U236" s="238"/>
      <c r="V236" s="238"/>
      <c r="W236" s="238"/>
      <c r="X236" s="238"/>
      <c r="Y236" s="238"/>
      <c r="Z236" s="238"/>
      <c r="AA236" s="238"/>
      <c r="AB236" s="238"/>
      <c r="AC236" s="238"/>
      <c r="AD236" s="238"/>
      <c r="AE236" s="238"/>
      <c r="AF236" s="238"/>
      <c r="AG236" s="238"/>
      <c r="AH236" s="238"/>
      <c r="AI236" s="238"/>
      <c r="AJ236" s="238"/>
      <c r="AK236" s="238"/>
      <c r="AL236" s="238"/>
      <c r="AM236" s="238"/>
      <c r="AN236" s="238"/>
      <c r="AO236" s="238"/>
      <c r="AP236" s="238"/>
      <c r="AQ236" s="238"/>
      <c r="AR236" s="238"/>
      <c r="AS236" s="238"/>
      <c r="AT236" s="238"/>
      <c r="AU236" s="238"/>
      <c r="AV236" s="238"/>
    </row>
    <row r="237" spans="15:48" x14ac:dyDescent="0.3">
      <c r="O237" s="238"/>
      <c r="P237" s="238"/>
      <c r="Q237" s="238"/>
      <c r="R237" s="238"/>
      <c r="S237" s="238"/>
      <c r="T237" s="238"/>
      <c r="U237" s="238"/>
      <c r="V237" s="238"/>
      <c r="W237" s="238"/>
      <c r="X237" s="238"/>
      <c r="Y237" s="238"/>
      <c r="Z237" s="238"/>
      <c r="AA237" s="238"/>
      <c r="AB237" s="238"/>
      <c r="AC237" s="238"/>
      <c r="AD237" s="238"/>
      <c r="AE237" s="238"/>
      <c r="AF237" s="238"/>
      <c r="AG237" s="238"/>
      <c r="AH237" s="238"/>
      <c r="AI237" s="238"/>
      <c r="AJ237" s="238"/>
      <c r="AK237" s="238"/>
      <c r="AL237" s="238"/>
      <c r="AM237" s="238"/>
      <c r="AN237" s="238"/>
      <c r="AO237" s="238"/>
      <c r="AP237" s="238"/>
      <c r="AQ237" s="238"/>
      <c r="AR237" s="238"/>
      <c r="AS237" s="238"/>
      <c r="AT237" s="238"/>
      <c r="AU237" s="238"/>
      <c r="AV237" s="238"/>
    </row>
    <row r="238" spans="15:48" x14ac:dyDescent="0.3">
      <c r="O238" s="238"/>
      <c r="P238" s="238"/>
      <c r="Q238" s="238"/>
      <c r="R238" s="238"/>
      <c r="S238" s="238"/>
      <c r="T238" s="238"/>
      <c r="U238" s="238"/>
      <c r="V238" s="238"/>
      <c r="W238" s="238"/>
      <c r="X238" s="238"/>
      <c r="Y238" s="238"/>
      <c r="Z238" s="238"/>
      <c r="AA238" s="238"/>
      <c r="AB238" s="238"/>
      <c r="AC238" s="238"/>
      <c r="AD238" s="238"/>
      <c r="AE238" s="238"/>
      <c r="AF238" s="238"/>
      <c r="AG238" s="238"/>
      <c r="AH238" s="238"/>
      <c r="AI238" s="238"/>
      <c r="AJ238" s="238"/>
      <c r="AK238" s="238"/>
      <c r="AL238" s="238"/>
      <c r="AM238" s="238"/>
      <c r="AN238" s="238"/>
      <c r="AO238" s="238"/>
      <c r="AP238" s="238"/>
      <c r="AQ238" s="238"/>
      <c r="AR238" s="238"/>
      <c r="AS238" s="238"/>
      <c r="AT238" s="238"/>
      <c r="AU238" s="238"/>
      <c r="AV238" s="238"/>
    </row>
    <row r="239" spans="15:48" x14ac:dyDescent="0.3">
      <c r="O239" s="238"/>
      <c r="P239" s="238"/>
      <c r="Q239" s="238"/>
      <c r="R239" s="238"/>
      <c r="S239" s="238"/>
      <c r="T239" s="238"/>
      <c r="U239" s="238"/>
      <c r="V239" s="238"/>
      <c r="W239" s="238"/>
      <c r="X239" s="238"/>
      <c r="Y239" s="238"/>
      <c r="Z239" s="238"/>
      <c r="AA239" s="238"/>
      <c r="AB239" s="238"/>
      <c r="AC239" s="238"/>
      <c r="AD239" s="238"/>
      <c r="AE239" s="238"/>
      <c r="AF239" s="238"/>
      <c r="AG239" s="238"/>
      <c r="AH239" s="238"/>
      <c r="AI239" s="238"/>
      <c r="AJ239" s="238"/>
      <c r="AK239" s="238"/>
      <c r="AL239" s="238"/>
      <c r="AM239" s="238"/>
      <c r="AN239" s="238"/>
      <c r="AO239" s="238"/>
      <c r="AP239" s="238"/>
      <c r="AQ239" s="238"/>
      <c r="AR239" s="238"/>
      <c r="AS239" s="238"/>
      <c r="AT239" s="238"/>
      <c r="AU239" s="238"/>
      <c r="AV239" s="238"/>
    </row>
    <row r="240" spans="15:48" x14ac:dyDescent="0.3">
      <c r="O240" s="238"/>
      <c r="P240" s="238"/>
      <c r="Q240" s="238"/>
      <c r="R240" s="238"/>
      <c r="S240" s="238"/>
      <c r="T240" s="238"/>
      <c r="U240" s="238"/>
      <c r="V240" s="238"/>
      <c r="W240" s="238"/>
      <c r="X240" s="238"/>
      <c r="Y240" s="238"/>
      <c r="Z240" s="238"/>
      <c r="AA240" s="238"/>
      <c r="AB240" s="238"/>
      <c r="AC240" s="238"/>
      <c r="AD240" s="238"/>
      <c r="AE240" s="238"/>
      <c r="AF240" s="238"/>
      <c r="AG240" s="238"/>
      <c r="AH240" s="238"/>
      <c r="AI240" s="238"/>
      <c r="AJ240" s="238"/>
      <c r="AK240" s="238"/>
      <c r="AL240" s="238"/>
      <c r="AM240" s="238"/>
      <c r="AN240" s="238"/>
      <c r="AO240" s="238"/>
      <c r="AP240" s="238"/>
      <c r="AQ240" s="238"/>
      <c r="AR240" s="238"/>
      <c r="AS240" s="238"/>
      <c r="AT240" s="238"/>
      <c r="AU240" s="238"/>
      <c r="AV240" s="238"/>
    </row>
    <row r="241" spans="15:48" x14ac:dyDescent="0.3">
      <c r="O241" s="238"/>
      <c r="P241" s="238"/>
      <c r="Q241" s="238"/>
      <c r="R241" s="238"/>
      <c r="S241" s="238"/>
      <c r="T241" s="238"/>
      <c r="U241" s="238"/>
      <c r="V241" s="238"/>
      <c r="W241" s="238"/>
      <c r="X241" s="238"/>
      <c r="Y241" s="238"/>
      <c r="Z241" s="238"/>
      <c r="AA241" s="238"/>
      <c r="AB241" s="238"/>
      <c r="AC241" s="238"/>
      <c r="AD241" s="238"/>
      <c r="AE241" s="238"/>
      <c r="AF241" s="238"/>
      <c r="AG241" s="238"/>
      <c r="AH241" s="238"/>
      <c r="AI241" s="238"/>
      <c r="AJ241" s="238"/>
      <c r="AK241" s="238"/>
      <c r="AL241" s="238"/>
      <c r="AM241" s="238"/>
      <c r="AN241" s="238"/>
      <c r="AO241" s="238"/>
      <c r="AP241" s="238"/>
      <c r="AQ241" s="238"/>
      <c r="AR241" s="238"/>
      <c r="AS241" s="238"/>
      <c r="AT241" s="238"/>
      <c r="AU241" s="238"/>
      <c r="AV241" s="238"/>
    </row>
    <row r="242" spans="15:48" x14ac:dyDescent="0.3">
      <c r="O242" s="238"/>
      <c r="P242" s="238"/>
      <c r="Q242" s="238"/>
      <c r="R242" s="238"/>
      <c r="S242" s="238"/>
      <c r="T242" s="238"/>
      <c r="U242" s="238"/>
      <c r="V242" s="238"/>
      <c r="W242" s="238"/>
      <c r="X242" s="238"/>
      <c r="Y242" s="238"/>
      <c r="Z242" s="238"/>
      <c r="AA242" s="238"/>
      <c r="AB242" s="238"/>
      <c r="AC242" s="238"/>
      <c r="AD242" s="238"/>
      <c r="AE242" s="238"/>
      <c r="AF242" s="238"/>
      <c r="AG242" s="238"/>
      <c r="AH242" s="238"/>
      <c r="AI242" s="238"/>
      <c r="AJ242" s="238"/>
      <c r="AK242" s="238"/>
      <c r="AL242" s="238"/>
      <c r="AM242" s="238"/>
      <c r="AN242" s="238"/>
      <c r="AO242" s="238"/>
      <c r="AP242" s="238"/>
      <c r="AQ242" s="238"/>
      <c r="AR242" s="238"/>
      <c r="AS242" s="238"/>
      <c r="AT242" s="238"/>
      <c r="AU242" s="238"/>
      <c r="AV242" s="238"/>
    </row>
    <row r="243" spans="15:48" x14ac:dyDescent="0.3">
      <c r="O243" s="238"/>
      <c r="P243" s="238"/>
      <c r="Q243" s="238"/>
      <c r="R243" s="238"/>
      <c r="S243" s="238"/>
      <c r="T243" s="238"/>
      <c r="U243" s="238"/>
      <c r="V243" s="238"/>
      <c r="W243" s="238"/>
      <c r="X243" s="238"/>
      <c r="Y243" s="238"/>
      <c r="Z243" s="238"/>
      <c r="AA243" s="238"/>
      <c r="AB243" s="238"/>
      <c r="AC243" s="238"/>
      <c r="AD243" s="238"/>
      <c r="AE243" s="238"/>
      <c r="AF243" s="238"/>
      <c r="AG243" s="238"/>
      <c r="AH243" s="238"/>
      <c r="AI243" s="238"/>
      <c r="AJ243" s="238"/>
      <c r="AK243" s="238"/>
      <c r="AL243" s="238"/>
      <c r="AM243" s="238"/>
      <c r="AN243" s="238"/>
      <c r="AO243" s="238"/>
      <c r="AP243" s="238"/>
      <c r="AQ243" s="238"/>
      <c r="AR243" s="238"/>
      <c r="AS243" s="238"/>
      <c r="AT243" s="238"/>
      <c r="AU243" s="238"/>
      <c r="AV243" s="238"/>
    </row>
    <row r="244" spans="15:48" x14ac:dyDescent="0.3">
      <c r="O244" s="238"/>
      <c r="P244" s="238"/>
      <c r="Q244" s="238"/>
      <c r="R244" s="238"/>
      <c r="S244" s="238"/>
      <c r="T244" s="238"/>
      <c r="U244" s="238"/>
      <c r="V244" s="238"/>
      <c r="W244" s="238"/>
      <c r="X244" s="238"/>
      <c r="Y244" s="238"/>
      <c r="Z244" s="238"/>
      <c r="AA244" s="238"/>
      <c r="AB244" s="238"/>
      <c r="AC244" s="238"/>
      <c r="AD244" s="238"/>
      <c r="AE244" s="238"/>
      <c r="AF244" s="238"/>
      <c r="AG244" s="238"/>
      <c r="AH244" s="238"/>
      <c r="AI244" s="238"/>
      <c r="AJ244" s="238"/>
      <c r="AK244" s="238"/>
      <c r="AL244" s="238"/>
      <c r="AM244" s="238"/>
      <c r="AN244" s="238"/>
      <c r="AO244" s="238"/>
      <c r="AP244" s="238"/>
      <c r="AQ244" s="238"/>
      <c r="AR244" s="238"/>
      <c r="AS244" s="238"/>
      <c r="AT244" s="238"/>
      <c r="AU244" s="238"/>
      <c r="AV244" s="238"/>
    </row>
    <row r="245" spans="15:48" x14ac:dyDescent="0.3">
      <c r="O245" s="238"/>
      <c r="P245" s="238"/>
      <c r="Q245" s="238"/>
      <c r="R245" s="238"/>
      <c r="S245" s="238"/>
      <c r="T245" s="238"/>
      <c r="U245" s="238"/>
      <c r="V245" s="238"/>
      <c r="W245" s="238"/>
      <c r="X245" s="238"/>
      <c r="Y245" s="238"/>
      <c r="Z245" s="238"/>
      <c r="AA245" s="238"/>
      <c r="AB245" s="238"/>
      <c r="AC245" s="238"/>
      <c r="AD245" s="238"/>
      <c r="AE245" s="238"/>
      <c r="AF245" s="238"/>
      <c r="AG245" s="238"/>
      <c r="AH245" s="238"/>
      <c r="AI245" s="238"/>
      <c r="AJ245" s="238"/>
      <c r="AK245" s="238"/>
      <c r="AL245" s="238"/>
      <c r="AM245" s="238"/>
      <c r="AN245" s="238"/>
      <c r="AO245" s="238"/>
      <c r="AP245" s="238"/>
      <c r="AQ245" s="238"/>
      <c r="AR245" s="238"/>
      <c r="AS245" s="238"/>
      <c r="AT245" s="238"/>
      <c r="AU245" s="238"/>
      <c r="AV245" s="238"/>
    </row>
    <row r="246" spans="15:48" x14ac:dyDescent="0.3">
      <c r="O246" s="238"/>
      <c r="P246" s="238"/>
      <c r="Q246" s="238"/>
      <c r="R246" s="238"/>
      <c r="S246" s="238"/>
      <c r="T246" s="238"/>
      <c r="U246" s="238"/>
      <c r="V246" s="238"/>
      <c r="W246" s="238"/>
      <c r="X246" s="238"/>
      <c r="Y246" s="238"/>
      <c r="Z246" s="238"/>
      <c r="AA246" s="238"/>
      <c r="AB246" s="238"/>
      <c r="AC246" s="238"/>
      <c r="AD246" s="238"/>
      <c r="AE246" s="238"/>
      <c r="AF246" s="238"/>
      <c r="AG246" s="238"/>
      <c r="AH246" s="238"/>
      <c r="AI246" s="238"/>
      <c r="AJ246" s="238"/>
      <c r="AK246" s="238"/>
      <c r="AL246" s="238"/>
      <c r="AM246" s="238"/>
      <c r="AN246" s="238"/>
      <c r="AO246" s="238"/>
      <c r="AP246" s="238"/>
      <c r="AQ246" s="238"/>
      <c r="AR246" s="238"/>
      <c r="AS246" s="238"/>
      <c r="AT246" s="238"/>
      <c r="AU246" s="238"/>
      <c r="AV246" s="238"/>
    </row>
    <row r="247" spans="15:48" x14ac:dyDescent="0.3">
      <c r="O247" s="238"/>
      <c r="P247" s="238"/>
      <c r="Q247" s="238"/>
      <c r="R247" s="238"/>
      <c r="S247" s="238"/>
      <c r="T247" s="238"/>
      <c r="U247" s="238"/>
      <c r="V247" s="238"/>
      <c r="W247" s="238"/>
      <c r="X247" s="238"/>
      <c r="Y247" s="238"/>
      <c r="Z247" s="238"/>
      <c r="AA247" s="238"/>
      <c r="AB247" s="238"/>
      <c r="AC247" s="238"/>
      <c r="AD247" s="238"/>
      <c r="AE247" s="238"/>
      <c r="AF247" s="238"/>
      <c r="AG247" s="238"/>
      <c r="AH247" s="238"/>
      <c r="AI247" s="238"/>
      <c r="AJ247" s="238"/>
      <c r="AK247" s="238"/>
      <c r="AL247" s="238"/>
      <c r="AM247" s="238"/>
      <c r="AN247" s="238"/>
      <c r="AO247" s="238"/>
      <c r="AP247" s="238"/>
      <c r="AQ247" s="238"/>
      <c r="AR247" s="238"/>
      <c r="AS247" s="238"/>
      <c r="AT247" s="238"/>
      <c r="AU247" s="238"/>
      <c r="AV247" s="238"/>
    </row>
    <row r="248" spans="15:48" x14ac:dyDescent="0.3">
      <c r="O248" s="238"/>
      <c r="P248" s="238"/>
      <c r="Q248" s="238"/>
      <c r="R248" s="238"/>
      <c r="S248" s="238"/>
      <c r="T248" s="238"/>
      <c r="U248" s="238"/>
      <c r="V248" s="238"/>
      <c r="W248" s="238"/>
      <c r="X248" s="238"/>
      <c r="Y248" s="238"/>
      <c r="Z248" s="238"/>
      <c r="AA248" s="238"/>
      <c r="AB248" s="238"/>
      <c r="AC248" s="238"/>
      <c r="AD248" s="238"/>
      <c r="AE248" s="238"/>
      <c r="AF248" s="238"/>
      <c r="AG248" s="238"/>
      <c r="AH248" s="238"/>
      <c r="AI248" s="238"/>
      <c r="AJ248" s="238"/>
      <c r="AK248" s="238"/>
      <c r="AL248" s="238"/>
      <c r="AM248" s="238"/>
      <c r="AN248" s="238"/>
      <c r="AO248" s="238"/>
      <c r="AP248" s="238"/>
      <c r="AQ248" s="238"/>
      <c r="AR248" s="238"/>
      <c r="AS248" s="238"/>
      <c r="AT248" s="238"/>
      <c r="AU248" s="238"/>
      <c r="AV248" s="238"/>
    </row>
    <row r="249" spans="15:48" x14ac:dyDescent="0.3">
      <c r="O249" s="238"/>
      <c r="P249" s="238"/>
      <c r="Q249" s="238"/>
      <c r="R249" s="238"/>
      <c r="S249" s="238"/>
      <c r="T249" s="238"/>
      <c r="U249" s="238"/>
      <c r="V249" s="238"/>
      <c r="W249" s="238"/>
      <c r="X249" s="238"/>
      <c r="Y249" s="238"/>
      <c r="Z249" s="238"/>
      <c r="AA249" s="238"/>
      <c r="AB249" s="238"/>
      <c r="AC249" s="238"/>
      <c r="AD249" s="238"/>
      <c r="AE249" s="238"/>
      <c r="AF249" s="238"/>
      <c r="AG249" s="238"/>
      <c r="AH249" s="238"/>
      <c r="AI249" s="238"/>
      <c r="AJ249" s="238"/>
      <c r="AK249" s="238"/>
      <c r="AL249" s="238"/>
      <c r="AM249" s="238"/>
      <c r="AN249" s="238"/>
      <c r="AO249" s="238"/>
      <c r="AP249" s="238"/>
      <c r="AQ249" s="238"/>
      <c r="AR249" s="238"/>
      <c r="AS249" s="238"/>
      <c r="AT249" s="238"/>
      <c r="AU249" s="238"/>
      <c r="AV249" s="238"/>
    </row>
    <row r="250" spans="15:48" x14ac:dyDescent="0.3">
      <c r="O250" s="238"/>
      <c r="P250" s="238"/>
      <c r="Q250" s="238"/>
      <c r="R250" s="238"/>
      <c r="S250" s="238"/>
      <c r="T250" s="238"/>
      <c r="U250" s="238"/>
      <c r="V250" s="238"/>
      <c r="W250" s="238"/>
      <c r="X250" s="238"/>
      <c r="Y250" s="238"/>
      <c r="Z250" s="238"/>
      <c r="AA250" s="238"/>
      <c r="AB250" s="238"/>
      <c r="AC250" s="238"/>
      <c r="AD250" s="238"/>
      <c r="AE250" s="238"/>
      <c r="AF250" s="238"/>
      <c r="AG250" s="238"/>
      <c r="AH250" s="238"/>
      <c r="AI250" s="238"/>
      <c r="AJ250" s="238"/>
      <c r="AK250" s="238"/>
      <c r="AL250" s="238"/>
      <c r="AM250" s="238"/>
      <c r="AN250" s="238"/>
      <c r="AO250" s="238"/>
      <c r="AP250" s="238"/>
      <c r="AQ250" s="238"/>
      <c r="AR250" s="238"/>
      <c r="AS250" s="238"/>
      <c r="AT250" s="238"/>
      <c r="AU250" s="238"/>
      <c r="AV250" s="238"/>
    </row>
    <row r="251" spans="15:48" x14ac:dyDescent="0.3">
      <c r="O251" s="238"/>
      <c r="P251" s="238"/>
      <c r="Q251" s="238"/>
      <c r="R251" s="238"/>
      <c r="S251" s="238"/>
      <c r="T251" s="238"/>
      <c r="U251" s="238"/>
      <c r="V251" s="238"/>
      <c r="W251" s="238"/>
      <c r="X251" s="238"/>
      <c r="Y251" s="238"/>
      <c r="Z251" s="238"/>
      <c r="AA251" s="238"/>
      <c r="AB251" s="238"/>
      <c r="AC251" s="238"/>
      <c r="AD251" s="238"/>
      <c r="AE251" s="238"/>
      <c r="AF251" s="238"/>
      <c r="AG251" s="238"/>
      <c r="AH251" s="238"/>
      <c r="AI251" s="238"/>
      <c r="AJ251" s="238"/>
      <c r="AK251" s="238"/>
      <c r="AL251" s="238"/>
      <c r="AM251" s="238"/>
      <c r="AN251" s="238"/>
      <c r="AO251" s="238"/>
      <c r="AP251" s="238"/>
      <c r="AQ251" s="238"/>
      <c r="AR251" s="238"/>
      <c r="AS251" s="238"/>
      <c r="AT251" s="238"/>
      <c r="AU251" s="238"/>
      <c r="AV251" s="238"/>
    </row>
    <row r="252" spans="15:48" x14ac:dyDescent="0.3">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row>
    <row r="293" spans="6:11" x14ac:dyDescent="0.3">
      <c r="F293" s="357"/>
      <c r="G293" s="357"/>
      <c r="H293" s="357"/>
      <c r="I293" s="357"/>
      <c r="J293" s="357"/>
      <c r="K293" s="357"/>
    </row>
    <row r="294" spans="6:11" x14ac:dyDescent="0.3">
      <c r="F294" s="357"/>
      <c r="G294" s="357"/>
      <c r="H294" s="357"/>
      <c r="I294" s="357"/>
      <c r="J294" s="357"/>
      <c r="K294" s="357"/>
    </row>
  </sheetData>
  <sheetProtection algorithmName="SHA-512" hashValue="dDMuiT6excqjbNMUKRtFSdPAYGjVU4Db0AuRocCLsGD8Q+D9upDX6tT3WDfPdRSkXVDc4A12h8fJbmDGvKVMOw==" saltValue="w6Ys4OQm3VdE74OdYCLzIA==" spinCount="100000" sheet="1" objects="1" scenarios="1"/>
  <protectedRanges>
    <protectedRange sqref="E101:H110" name="Rango3"/>
    <protectedRange sqref="E73:H82" name="Rango2"/>
    <protectedRange sqref="E27:H48" name="Rango1"/>
  </protectedRanges>
  <mergeCells count="35">
    <mergeCell ref="E57:K58"/>
    <mergeCell ref="E86:K87"/>
    <mergeCell ref="E88:K89"/>
    <mergeCell ref="E90:K91"/>
    <mergeCell ref="C1:M1"/>
    <mergeCell ref="E3:K3"/>
    <mergeCell ref="E25:E26"/>
    <mergeCell ref="G25:G26"/>
    <mergeCell ref="H25:H26"/>
    <mergeCell ref="I25:I26"/>
    <mergeCell ref="J25:J26"/>
    <mergeCell ref="E19:K20"/>
    <mergeCell ref="E22:K23"/>
    <mergeCell ref="F25:F26"/>
    <mergeCell ref="E99:E100"/>
    <mergeCell ref="F99:F100"/>
    <mergeCell ref="G99:G100"/>
    <mergeCell ref="H99:H100"/>
    <mergeCell ref="I99:I100"/>
    <mergeCell ref="E96:K97"/>
    <mergeCell ref="E5:K5"/>
    <mergeCell ref="E53:K54"/>
    <mergeCell ref="E55:K56"/>
    <mergeCell ref="E84:K85"/>
    <mergeCell ref="E93:K93"/>
    <mergeCell ref="E64:K65"/>
    <mergeCell ref="D66:K67"/>
    <mergeCell ref="F71:F72"/>
    <mergeCell ref="H71:H72"/>
    <mergeCell ref="I71:I72"/>
    <mergeCell ref="J71:J72"/>
    <mergeCell ref="E71:E72"/>
    <mergeCell ref="G71:G72"/>
    <mergeCell ref="D68:K69"/>
    <mergeCell ref="E50:K52"/>
  </mergeCells>
  <conditionalFormatting sqref="J49 I27:I48">
    <cfRule type="expression" dxfId="1208" priority="27" stopIfTrue="1">
      <formula>ISNUMBER(I27)</formula>
    </cfRule>
  </conditionalFormatting>
  <conditionalFormatting sqref="E27:E48">
    <cfRule type="expression" dxfId="1207" priority="25" stopIfTrue="1">
      <formula>E27=""</formula>
    </cfRule>
  </conditionalFormatting>
  <conditionalFormatting sqref="I73:I82">
    <cfRule type="expression" dxfId="1206" priority="24" stopIfTrue="1">
      <formula>ISNUMBER(I73)</formula>
    </cfRule>
  </conditionalFormatting>
  <conditionalFormatting sqref="H27:H48">
    <cfRule type="expression" dxfId="1205" priority="29" stopIfTrue="1">
      <formula>ISNUMBER(H27)</formula>
    </cfRule>
    <cfRule type="expression" dxfId="1204" priority="30" stopIfTrue="1">
      <formula>OR((F27&lt;&gt;""),ISTEXT(G27))</formula>
    </cfRule>
  </conditionalFormatting>
  <conditionalFormatting sqref="E101:E110">
    <cfRule type="expression" dxfId="1203" priority="19" stopIfTrue="1">
      <formula>E101=""</formula>
    </cfRule>
  </conditionalFormatting>
  <conditionalFormatting sqref="F101:F110">
    <cfRule type="expression" dxfId="1202" priority="36" stopIfTrue="1">
      <formula>ISTEXT(F101)</formula>
    </cfRule>
  </conditionalFormatting>
  <conditionalFormatting sqref="J83">
    <cfRule type="expression" dxfId="1201" priority="16" stopIfTrue="1">
      <formula>ISNUMBER(J83)</formula>
    </cfRule>
  </conditionalFormatting>
  <conditionalFormatting sqref="G101:G110">
    <cfRule type="expression" dxfId="1200" priority="1658" stopIfTrue="1">
      <formula>ISNUMBER(G101)</formula>
    </cfRule>
    <cfRule type="expression" dxfId="1199" priority="1659" stopIfTrue="1">
      <formula>OR((F101&lt;&gt;""),ISTEXT($G$101))</formula>
    </cfRule>
  </conditionalFormatting>
  <conditionalFormatting sqref="H101:H110">
    <cfRule type="expression" dxfId="1198" priority="14" stopIfTrue="1">
      <formula>ISNUMBER(H101)</formula>
    </cfRule>
    <cfRule type="expression" dxfId="1197" priority="15" stopIfTrue="1">
      <formula>F101&lt;&gt;""</formula>
    </cfRule>
  </conditionalFormatting>
  <conditionalFormatting sqref="I111">
    <cfRule type="expression" dxfId="1196" priority="12" stopIfTrue="1">
      <formula>ISNUMBER(I111)</formula>
    </cfRule>
  </conditionalFormatting>
  <conditionalFormatting sqref="E73:E82">
    <cfRule type="expression" dxfId="1195" priority="11" stopIfTrue="1">
      <formula>E73=""</formula>
    </cfRule>
  </conditionalFormatting>
  <conditionalFormatting sqref="H73:H82">
    <cfRule type="expression" dxfId="1194" priority="1663" stopIfTrue="1">
      <formula>ISNUMBER(H73)</formula>
    </cfRule>
    <cfRule type="expression" dxfId="1193" priority="1664" stopIfTrue="1">
      <formula>OR(ISTEXT(#REF!),ISTEXT(G73))</formula>
    </cfRule>
  </conditionalFormatting>
  <conditionalFormatting sqref="I101:I110">
    <cfRule type="expression" dxfId="1192" priority="5" stopIfTrue="1">
      <formula>ISNUMBER(I101)</formula>
    </cfRule>
  </conditionalFormatting>
  <conditionalFormatting sqref="F73:F82">
    <cfRule type="expression" dxfId="1191" priority="7" stopIfTrue="1">
      <formula>ISTEXT(F73)</formula>
    </cfRule>
  </conditionalFormatting>
  <conditionalFormatting sqref="G73:G82">
    <cfRule type="expression" dxfId="1190" priority="6" stopIfTrue="1">
      <formula>ISTEXT(G73)</formula>
    </cfRule>
  </conditionalFormatting>
  <conditionalFormatting sqref="J73:J82">
    <cfRule type="expression" dxfId="1189" priority="4" stopIfTrue="1">
      <formula>ISNUMBER(J73)</formula>
    </cfRule>
  </conditionalFormatting>
  <conditionalFormatting sqref="J27:J48">
    <cfRule type="expression" dxfId="1188" priority="3" stopIfTrue="1">
      <formula>ISNUMBER(J27)</formula>
    </cfRule>
  </conditionalFormatting>
  <conditionalFormatting sqref="F27:F48">
    <cfRule type="expression" dxfId="1187" priority="2" stopIfTrue="1">
      <formula>ISTEXT(F27)</formula>
    </cfRule>
  </conditionalFormatting>
  <conditionalFormatting sqref="G27:G48">
    <cfRule type="expression" dxfId="1186" priority="1" stopIfTrue="1">
      <formula>ISTEXT(G27)</formula>
    </cfRule>
  </conditionalFormatting>
  <dataValidations count="2">
    <dataValidation operator="greaterThan" allowBlank="1" showInputMessage="1" showErrorMessage="1" sqref="H73:H82 G101:G110 H27:H48"/>
    <dataValidation type="list" allowBlank="1" showInputMessage="1" showErrorMessage="1" sqref="F101:F110">
      <formula1>Tipo_EAdquirida</formula1>
    </dataValidation>
  </dataValidations>
  <hyperlinks>
    <hyperlink ref="E55:K56" r:id="rId1" display="(3)Factor de mix eléctrico empleado por cada comercializadora para el año de estudio que expresa las emisiones de CO2 asociadas a la generación de la electricidad que se consume. Este dato aparecerá automáticamente en función del año y la comercializadora"/>
    <hyperlink ref="E88:K89" r:id="rId2" display="(3)Factor de mix eléctrico empleado por cada comercializadora para el año de estudio que expresa las emisiones de CO2 asociadas a la generación de la electricidad que se consume. Este dato aparecerá automáticamente en función del año y la comercializadora"/>
    <hyperlink ref="A5" location="'3. Datos Cultivos'!A1" display="3. Datos cultivos"/>
    <hyperlink ref="A7" location="'5. Instalaciones fijas'!A1" display="5. Instalaciones fijas"/>
    <hyperlink ref="A9" location="'7. Emisiones Fugitivas'!A1" display="7. Emisiones fugitivas"/>
    <hyperlink ref="A10" location="'8. Emisiones de proceso'!A1" display="8. Emisiones de proceso"/>
    <hyperlink ref="A11" location="'9. Información adicional'!A1" display="9. Información adicional"/>
    <hyperlink ref="A13" location="'11. Informe final. Resultados'!A1" display="11. Informe final: Resultados"/>
    <hyperlink ref="A14" location="'12. Factores de emisión'!A1" display="12. Factores de emisión"/>
    <hyperlink ref="A15" location="'13. Revisiones calculadora'!A1" display="13. Revisiones de la calculadora"/>
    <hyperlink ref="A8" location="'6. Vehículos y maquinaria'!A1" display="6. Vehículos y maquinaria"/>
    <hyperlink ref="A3" location="'1.Datos generales organización '!A1" display="1. Datos de la organización"/>
    <hyperlink ref="A4" location="'2. Hoja de trabajo. Consumos'!A1" display="2. Hoja de trabajo. Consumos"/>
    <hyperlink ref="A6" location="'4. Emisiones cultivos'!A1" display="4. Emisiones cultivos"/>
  </hyperlinks>
  <pageMargins left="0.75" right="0.75" top="1" bottom="1" header="0" footer="0"/>
  <pageSetup paperSize="256" scale="66" orientation="landscape" r:id="rId3"/>
  <headerFooter alignWithMargins="0"/>
  <drawing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INDIRECT("_Com"&amp;Datos!$D$6)</xm:f>
          </x14:formula1>
          <xm:sqref>F27:F48 F73:F82</xm:sqref>
        </x14:dataValidation>
        <x14:dataValidation type="list" allowBlank="1" showInputMessage="1" showErrorMessage="1">
          <x14:formula1>
            <xm:f>INDIRECT("GdO_"&amp;Datos!$J2277)</xm:f>
          </x14:formula1>
          <xm:sqref>G73:G82</xm:sqref>
        </x14:dataValidation>
        <x14:dataValidation type="list" allowBlank="1" showInputMessage="1" showErrorMessage="1">
          <x14:formula1>
            <xm:f>INDIRECT("GdO_"&amp;Datos!$C2038)</xm:f>
          </x14:formula1>
          <xm:sqref>G27:G48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439"/>
  <sheetViews>
    <sheetView showRowColHeaders="0" zoomScaleNormal="100" zoomScaleSheetLayoutView="100" workbookViewId="0"/>
  </sheetViews>
  <sheetFormatPr baseColWidth="10" defaultColWidth="11.42578125" defaultRowHeight="16.5" x14ac:dyDescent="0.3"/>
  <cols>
    <col min="1" max="1" width="27" style="386" customWidth="1"/>
    <col min="2" max="2" width="0.5703125" style="971" customWidth="1"/>
    <col min="3" max="3" width="3.42578125" style="238" customWidth="1"/>
    <col min="4" max="4" width="2.140625" style="238" customWidth="1"/>
    <col min="5" max="5" width="16.28515625" style="238" customWidth="1"/>
    <col min="6" max="6" width="20" style="238" customWidth="1"/>
    <col min="7" max="7" width="17" style="322" customWidth="1"/>
    <col min="8" max="8" width="16.5703125" style="322" customWidth="1"/>
    <col min="9" max="9" width="14.28515625" style="322" customWidth="1"/>
    <col min="10" max="10" width="12.7109375" style="322" customWidth="1"/>
    <col min="11" max="11" width="15.7109375" style="322" customWidth="1"/>
    <col min="12" max="12" width="15.5703125" style="322" customWidth="1"/>
    <col min="13" max="13" width="12" style="238" customWidth="1"/>
    <col min="14" max="14" width="17.7109375" style="238" customWidth="1"/>
    <col min="15" max="15" width="15.7109375" style="238" customWidth="1"/>
    <col min="16" max="16" width="10.7109375" style="238" customWidth="1"/>
    <col min="17" max="19" width="4" style="238" customWidth="1"/>
    <col min="20" max="30" width="11.42578125" style="304"/>
    <col min="31" max="16384" width="11.42578125" style="238"/>
  </cols>
  <sheetData>
    <row r="1" spans="1:22" ht="36" customHeight="1" x14ac:dyDescent="0.3">
      <c r="A1" s="257"/>
      <c r="C1" s="1516" t="s">
        <v>210</v>
      </c>
      <c r="D1" s="1516"/>
      <c r="E1" s="1516"/>
      <c r="F1" s="1516"/>
      <c r="G1" s="1516"/>
      <c r="H1" s="1516"/>
      <c r="I1" s="1516"/>
      <c r="J1" s="1516"/>
      <c r="K1" s="1516"/>
      <c r="L1" s="1516"/>
      <c r="M1" s="1516"/>
      <c r="N1" s="1516"/>
      <c r="O1" s="1516"/>
      <c r="P1" s="1547"/>
      <c r="Q1" s="1547"/>
      <c r="R1" s="1547"/>
      <c r="S1" s="260"/>
    </row>
    <row r="2" spans="1:22" s="265" customFormat="1" ht="36" customHeight="1" x14ac:dyDescent="0.25">
      <c r="A2" s="386"/>
      <c r="B2" s="972"/>
      <c r="L2" s="307"/>
      <c r="M2" s="307"/>
      <c r="N2" s="307"/>
      <c r="O2" s="307"/>
      <c r="P2" s="266"/>
      <c r="Q2" s="266"/>
      <c r="R2" s="266"/>
      <c r="S2" s="266"/>
    </row>
    <row r="3" spans="1:22" s="265" customFormat="1" ht="18" customHeight="1" x14ac:dyDescent="0.2">
      <c r="A3" s="1477" t="s">
        <v>49</v>
      </c>
      <c r="B3" s="973"/>
      <c r="E3" s="1816" t="s">
        <v>71</v>
      </c>
      <c r="F3" s="1817"/>
      <c r="G3" s="1826" t="str">
        <f>Datos!D31</f>
        <v/>
      </c>
      <c r="H3" s="1827"/>
      <c r="I3" s="1827"/>
      <c r="J3" s="1828"/>
      <c r="L3" s="307"/>
      <c r="M3" s="307"/>
      <c r="N3" s="307"/>
      <c r="O3" s="307"/>
      <c r="Q3" s="266"/>
      <c r="R3" s="266"/>
      <c r="S3" s="266"/>
    </row>
    <row r="4" spans="1:22" s="265" customFormat="1" ht="8.25" customHeight="1" x14ac:dyDescent="0.3">
      <c r="A4" s="1793" t="s">
        <v>1091</v>
      </c>
      <c r="B4" s="973"/>
      <c r="E4" s="305"/>
      <c r="F4" s="306"/>
      <c r="G4" s="307"/>
      <c r="H4" s="307"/>
      <c r="I4" s="307"/>
      <c r="J4" s="307"/>
      <c r="K4" s="307"/>
      <c r="L4" s="307"/>
      <c r="M4" s="307"/>
      <c r="N4" s="307"/>
      <c r="O4" s="307"/>
      <c r="P4" s="307"/>
      <c r="Q4" s="266"/>
      <c r="R4" s="266"/>
      <c r="S4" s="266"/>
    </row>
    <row r="5" spans="1:22" s="265" customFormat="1" ht="8.25" customHeight="1" x14ac:dyDescent="0.2">
      <c r="A5" s="1795"/>
      <c r="B5" s="973"/>
      <c r="E5" s="1818" t="s">
        <v>1332</v>
      </c>
      <c r="F5" s="1819"/>
      <c r="G5" s="1811" t="str">
        <f>Datos!H6</f>
        <v/>
      </c>
      <c r="H5" s="1812"/>
      <c r="I5" s="307"/>
      <c r="J5" s="307"/>
      <c r="K5" s="307"/>
      <c r="L5" s="307"/>
      <c r="M5" s="307"/>
      <c r="N5" s="307"/>
      <c r="O5" s="307"/>
      <c r="P5" s="307"/>
      <c r="Q5" s="266"/>
      <c r="R5" s="266"/>
      <c r="S5" s="266"/>
    </row>
    <row r="6" spans="1:22" s="265" customFormat="1" ht="8.25" customHeight="1" x14ac:dyDescent="0.2">
      <c r="A6" s="1793" t="s">
        <v>1687</v>
      </c>
      <c r="B6" s="973"/>
      <c r="E6" s="1820"/>
      <c r="F6" s="1821"/>
      <c r="G6" s="1813"/>
      <c r="H6" s="1814"/>
      <c r="I6" s="307"/>
      <c r="J6" s="307"/>
      <c r="K6" s="307"/>
      <c r="L6" s="307"/>
      <c r="M6" s="307"/>
      <c r="N6" s="307"/>
      <c r="O6" s="307"/>
      <c r="P6" s="307"/>
      <c r="Q6" s="266"/>
      <c r="R6" s="266"/>
      <c r="S6" s="266"/>
    </row>
    <row r="7" spans="1:22" ht="8.25" customHeight="1" x14ac:dyDescent="0.3">
      <c r="A7" s="1795"/>
      <c r="E7" s="305"/>
      <c r="F7" s="306"/>
      <c r="G7" s="307"/>
      <c r="H7" s="307"/>
      <c r="I7" s="307"/>
      <c r="J7" s="307"/>
      <c r="K7" s="307"/>
      <c r="L7" s="307"/>
      <c r="M7" s="307"/>
      <c r="N7" s="307"/>
      <c r="O7" s="307"/>
      <c r="P7" s="307"/>
      <c r="Q7" s="266"/>
      <c r="S7" s="266"/>
    </row>
    <row r="8" spans="1:22" x14ac:dyDescent="0.3">
      <c r="A8" s="387" t="s">
        <v>2001</v>
      </c>
      <c r="D8" s="392" t="s">
        <v>123</v>
      </c>
      <c r="E8" s="392"/>
      <c r="F8" s="392"/>
      <c r="G8" s="392"/>
      <c r="H8" s="392"/>
      <c r="I8" s="392"/>
      <c r="J8" s="392"/>
      <c r="K8" s="392"/>
      <c r="L8" s="392"/>
      <c r="M8" s="392"/>
      <c r="N8" s="392"/>
      <c r="O8" s="392"/>
      <c r="P8" s="392"/>
      <c r="Q8" s="392"/>
      <c r="R8" s="392"/>
      <c r="S8" s="266"/>
      <c r="U8" s="308"/>
      <c r="V8" s="238"/>
    </row>
    <row r="9" spans="1:22" ht="8.25" customHeight="1" x14ac:dyDescent="0.3">
      <c r="A9" s="1793" t="s">
        <v>1909</v>
      </c>
      <c r="G9" s="238"/>
      <c r="H9" s="238"/>
      <c r="I9" s="238"/>
      <c r="J9" s="238"/>
      <c r="K9" s="238"/>
      <c r="L9" s="238"/>
      <c r="Q9" s="308"/>
      <c r="U9" s="308"/>
      <c r="V9" s="238"/>
    </row>
    <row r="10" spans="1:22" ht="8.25" customHeight="1" x14ac:dyDescent="0.3">
      <c r="A10" s="1795"/>
      <c r="E10" s="1799" t="s">
        <v>1940</v>
      </c>
      <c r="F10" s="1799"/>
      <c r="G10" s="1799"/>
      <c r="H10" s="1799"/>
      <c r="I10" s="1799"/>
      <c r="J10" s="1799"/>
      <c r="K10" s="1799"/>
      <c r="L10" s="1799"/>
      <c r="M10" s="1799"/>
      <c r="N10" s="1799"/>
      <c r="O10" s="1799"/>
      <c r="P10" s="1810"/>
      <c r="Q10" s="308"/>
      <c r="U10" s="308"/>
      <c r="V10" s="238"/>
    </row>
    <row r="11" spans="1:22" ht="8.25" customHeight="1" x14ac:dyDescent="0.3">
      <c r="A11" s="1793" t="s">
        <v>1910</v>
      </c>
      <c r="E11" s="1799"/>
      <c r="F11" s="1799"/>
      <c r="G11" s="1799"/>
      <c r="H11" s="1799"/>
      <c r="I11" s="1799"/>
      <c r="J11" s="1799"/>
      <c r="K11" s="1799"/>
      <c r="L11" s="1799"/>
      <c r="M11" s="1799"/>
      <c r="N11" s="1799"/>
      <c r="O11" s="1799"/>
      <c r="P11" s="1810"/>
      <c r="Q11" s="308"/>
      <c r="U11" s="308"/>
      <c r="V11" s="238"/>
    </row>
    <row r="12" spans="1:22" ht="7.5" customHeight="1" x14ac:dyDescent="0.3">
      <c r="A12" s="1795"/>
      <c r="E12" s="307"/>
      <c r="F12" s="307"/>
      <c r="G12" s="307"/>
      <c r="H12" s="307"/>
      <c r="I12" s="307"/>
      <c r="J12" s="307"/>
      <c r="K12" s="307"/>
      <c r="L12" s="307"/>
      <c r="M12" s="307"/>
      <c r="N12" s="307"/>
      <c r="O12" s="307"/>
      <c r="P12" s="307"/>
      <c r="Q12" s="308"/>
      <c r="U12" s="308"/>
      <c r="V12" s="238"/>
    </row>
    <row r="13" spans="1:22" ht="16.5" customHeight="1" x14ac:dyDescent="0.3">
      <c r="A13" s="387" t="s">
        <v>1911</v>
      </c>
      <c r="E13" s="1808" t="s">
        <v>72</v>
      </c>
      <c r="F13" s="1809"/>
      <c r="G13" s="1099" t="str">
        <f>Datos!D6</f>
        <v/>
      </c>
      <c r="H13" s="307"/>
      <c r="I13" s="307"/>
      <c r="J13" s="307"/>
      <c r="K13" s="309"/>
      <c r="L13" s="310"/>
      <c r="M13" s="307"/>
      <c r="N13" s="307"/>
      <c r="O13" s="307"/>
      <c r="P13" s="307"/>
      <c r="Q13" s="308"/>
      <c r="U13" s="308"/>
      <c r="V13" s="238"/>
    </row>
    <row r="14" spans="1:22" s="304" customFormat="1" ht="16.5" customHeight="1" x14ac:dyDescent="0.3">
      <c r="A14" s="387" t="s">
        <v>1912</v>
      </c>
      <c r="B14" s="971"/>
      <c r="C14" s="238"/>
      <c r="D14" s="238"/>
      <c r="E14" s="265"/>
      <c r="F14" s="265"/>
      <c r="G14" s="265"/>
      <c r="H14" s="265"/>
      <c r="I14" s="265"/>
      <c r="J14" s="265"/>
      <c r="K14" s="265"/>
      <c r="L14" s="310"/>
      <c r="M14" s="307"/>
      <c r="N14" s="307"/>
      <c r="O14" s="307"/>
      <c r="P14" s="307"/>
      <c r="Q14" s="307"/>
      <c r="R14" s="238"/>
      <c r="S14" s="238"/>
    </row>
    <row r="15" spans="1:22" s="304" customFormat="1" ht="16.5" customHeight="1" x14ac:dyDescent="0.3">
      <c r="A15" s="387" t="s">
        <v>1913</v>
      </c>
      <c r="B15" s="971"/>
      <c r="C15" s="238"/>
      <c r="D15" s="238"/>
      <c r="E15" s="265"/>
      <c r="F15" s="265"/>
      <c r="G15" s="265"/>
      <c r="H15" s="856" t="s">
        <v>1299</v>
      </c>
      <c r="I15" s="857" t="s">
        <v>1300</v>
      </c>
      <c r="J15" s="857" t="s">
        <v>1301</v>
      </c>
      <c r="K15" s="858" t="s">
        <v>1302</v>
      </c>
      <c r="L15" s="310"/>
      <c r="M15" s="307"/>
      <c r="N15" s="307"/>
      <c r="O15" s="307"/>
      <c r="P15" s="307"/>
      <c r="Q15" s="307"/>
      <c r="R15" s="238"/>
      <c r="S15" s="238"/>
    </row>
    <row r="16" spans="1:22" s="304" customFormat="1" ht="16.5" customHeight="1" x14ac:dyDescent="0.3">
      <c r="A16" s="387" t="s">
        <v>1914</v>
      </c>
      <c r="B16" s="971"/>
      <c r="C16" s="238"/>
      <c r="D16" s="238"/>
      <c r="E16" s="1802" t="s">
        <v>698</v>
      </c>
      <c r="F16" s="1803"/>
      <c r="G16" s="1804"/>
      <c r="H16" s="1097">
        <f>ROUND(Datos!F2365/1000,2)</f>
        <v>0</v>
      </c>
      <c r="I16" s="1097">
        <f>ROUND(Datos!G2365/1000,2)</f>
        <v>0</v>
      </c>
      <c r="J16" s="1097">
        <f>ROUND(Datos!H2365/1000,2)</f>
        <v>0</v>
      </c>
      <c r="K16" s="1097">
        <f>ROUND(Datos!I2365/1000,2)</f>
        <v>0</v>
      </c>
      <c r="L16" s="310"/>
      <c r="M16" s="307"/>
      <c r="N16" s="307"/>
      <c r="O16" s="307"/>
      <c r="P16" s="307"/>
      <c r="Q16" s="307"/>
      <c r="R16" s="238"/>
      <c r="S16" s="238"/>
    </row>
    <row r="17" spans="1:29" s="304" customFormat="1" ht="16.5" customHeight="1" x14ac:dyDescent="0.3">
      <c r="A17" s="975" t="s">
        <v>1915</v>
      </c>
      <c r="B17" s="971"/>
      <c r="C17" s="238"/>
      <c r="D17" s="238"/>
      <c r="E17" s="1805" t="s">
        <v>1086</v>
      </c>
      <c r="F17" s="1806"/>
      <c r="G17" s="1807"/>
      <c r="H17" s="1098" t="s">
        <v>165</v>
      </c>
      <c r="I17" s="1098" t="s">
        <v>165</v>
      </c>
      <c r="J17" s="1098" t="s">
        <v>165</v>
      </c>
      <c r="K17" s="1097">
        <f ca="1">ROUND((Datos!I2371/1000),2)</f>
        <v>0</v>
      </c>
      <c r="L17" s="310"/>
      <c r="M17" s="307"/>
      <c r="N17" s="307"/>
      <c r="O17" s="307"/>
      <c r="P17" s="307"/>
      <c r="Q17" s="307"/>
      <c r="R17" s="238"/>
      <c r="S17" s="238"/>
    </row>
    <row r="18" spans="1:29" s="304" customFormat="1" ht="3" customHeight="1" x14ac:dyDescent="0.3">
      <c r="A18" s="1793" t="s">
        <v>1916</v>
      </c>
      <c r="B18" s="974"/>
      <c r="C18" s="238"/>
      <c r="D18" s="238"/>
      <c r="E18" s="238"/>
      <c r="F18" s="238"/>
      <c r="G18" s="238"/>
      <c r="L18" s="311"/>
      <c r="M18" s="307"/>
      <c r="N18" s="307"/>
      <c r="O18" s="307"/>
      <c r="P18" s="307"/>
      <c r="Q18" s="307"/>
      <c r="R18" s="238"/>
      <c r="S18" s="238"/>
    </row>
    <row r="19" spans="1:29" s="304" customFormat="1" ht="15.75" customHeight="1" x14ac:dyDescent="0.3">
      <c r="A19" s="1794"/>
      <c r="B19" s="971"/>
      <c r="C19" s="238"/>
      <c r="D19" s="238"/>
      <c r="E19" s="1796" t="s">
        <v>541</v>
      </c>
      <c r="F19" s="1797"/>
      <c r="G19" s="1798"/>
      <c r="H19" s="1090">
        <f>H16</f>
        <v>0</v>
      </c>
      <c r="I19" s="1090">
        <f t="shared" ref="I19:J19" si="0">I16</f>
        <v>0</v>
      </c>
      <c r="J19" s="1090">
        <f t="shared" si="0"/>
        <v>0</v>
      </c>
      <c r="K19" s="1089">
        <f ca="1">SUM(K16:K17)</f>
        <v>0</v>
      </c>
      <c r="L19" s="310"/>
      <c r="M19" s="307"/>
      <c r="N19" s="307"/>
      <c r="O19" s="307"/>
      <c r="P19" s="307"/>
      <c r="Q19" s="307"/>
      <c r="R19" s="238"/>
      <c r="S19" s="238"/>
    </row>
    <row r="20" spans="1:29" s="304" customFormat="1" ht="15.75" customHeight="1" x14ac:dyDescent="0.3">
      <c r="A20" s="387" t="s">
        <v>1917</v>
      </c>
      <c r="B20" s="974"/>
      <c r="C20" s="238"/>
      <c r="D20" s="238"/>
      <c r="E20" s="265"/>
      <c r="I20" s="265"/>
      <c r="J20" s="265"/>
      <c r="K20" s="309"/>
      <c r="L20" s="311"/>
      <c r="M20" s="307"/>
      <c r="N20" s="307"/>
      <c r="O20" s="307"/>
      <c r="P20" s="307"/>
      <c r="Q20" s="307"/>
      <c r="R20" s="238"/>
      <c r="S20" s="238"/>
    </row>
    <row r="21" spans="1:29" s="304" customFormat="1" ht="15.75" customHeight="1" x14ac:dyDescent="0.3">
      <c r="A21" s="388"/>
      <c r="B21" s="974"/>
      <c r="C21" s="238"/>
      <c r="D21" s="238"/>
      <c r="E21" s="1799" t="s">
        <v>1322</v>
      </c>
      <c r="F21" s="1799"/>
      <c r="G21" s="1799"/>
      <c r="H21" s="1799"/>
      <c r="I21" s="1799"/>
      <c r="J21" s="1799"/>
      <c r="K21" s="1799"/>
      <c r="L21" s="311"/>
      <c r="M21" s="307"/>
      <c r="N21" s="307"/>
      <c r="O21" s="307"/>
      <c r="P21" s="307"/>
      <c r="Q21" s="307"/>
      <c r="R21" s="238"/>
      <c r="S21" s="238"/>
    </row>
    <row r="22" spans="1:29" s="265" customFormat="1" ht="30" customHeight="1" x14ac:dyDescent="0.3">
      <c r="A22" s="388"/>
      <c r="B22" s="974"/>
      <c r="E22" s="1815" t="s">
        <v>2393</v>
      </c>
      <c r="F22" s="1815"/>
      <c r="G22" s="1815"/>
      <c r="H22" s="1815"/>
      <c r="I22" s="1815"/>
      <c r="J22" s="1815"/>
      <c r="K22" s="1815"/>
      <c r="L22" s="312"/>
      <c r="M22" s="307"/>
      <c r="N22" s="307"/>
      <c r="O22" s="307"/>
      <c r="P22" s="307"/>
      <c r="Q22" s="307"/>
      <c r="T22" s="304"/>
      <c r="U22" s="304"/>
      <c r="V22" s="304"/>
      <c r="W22" s="304"/>
      <c r="X22" s="304"/>
      <c r="Y22" s="304"/>
      <c r="Z22" s="304"/>
      <c r="AA22" s="304"/>
      <c r="AB22" s="304"/>
      <c r="AC22" s="304"/>
    </row>
    <row r="23" spans="1:29" s="265" customFormat="1" ht="18" customHeight="1" x14ac:dyDescent="0.3">
      <c r="A23" s="388"/>
      <c r="B23" s="974"/>
      <c r="E23" s="312"/>
      <c r="F23" s="312"/>
      <c r="G23" s="312"/>
      <c r="H23" s="856" t="s">
        <v>938</v>
      </c>
      <c r="I23" s="857" t="s">
        <v>937</v>
      </c>
      <c r="J23" s="857" t="s">
        <v>936</v>
      </c>
      <c r="K23" s="858" t="s">
        <v>939</v>
      </c>
      <c r="L23" s="307"/>
      <c r="M23" s="307"/>
      <c r="N23" s="307"/>
      <c r="O23" s="307"/>
      <c r="P23" s="307"/>
      <c r="Q23" s="307"/>
      <c r="T23" s="304"/>
      <c r="U23" s="304"/>
      <c r="V23" s="304"/>
      <c r="W23" s="304"/>
      <c r="X23" s="304"/>
      <c r="Y23" s="304"/>
      <c r="Z23" s="304"/>
      <c r="AA23" s="304"/>
      <c r="AB23" s="304"/>
      <c r="AC23" s="304"/>
    </row>
    <row r="24" spans="1:29" s="265" customFormat="1" ht="15.75" customHeight="1" x14ac:dyDescent="0.3">
      <c r="A24" s="388"/>
      <c r="B24" s="971"/>
      <c r="E24" s="1463" t="s">
        <v>1087</v>
      </c>
      <c r="F24" s="1800" t="s">
        <v>2063</v>
      </c>
      <c r="G24" s="1801"/>
      <c r="H24" s="1091">
        <f>Datos!F2356</f>
        <v>0</v>
      </c>
      <c r="I24" s="1091">
        <f>Datos!G2356</f>
        <v>0</v>
      </c>
      <c r="J24" s="1091">
        <f>Datos!H2356</f>
        <v>0</v>
      </c>
      <c r="K24" s="1091">
        <f>Datos!I2356</f>
        <v>0</v>
      </c>
      <c r="L24" s="307"/>
      <c r="M24" s="307"/>
      <c r="N24" s="307"/>
      <c r="O24" s="307"/>
      <c r="P24" s="307"/>
      <c r="Q24" s="307"/>
      <c r="T24" s="304"/>
      <c r="U24" s="304"/>
      <c r="V24" s="304"/>
      <c r="W24" s="304"/>
      <c r="X24" s="304"/>
      <c r="Y24" s="304"/>
      <c r="Z24" s="304"/>
      <c r="AA24" s="304"/>
      <c r="AB24" s="304"/>
      <c r="AC24" s="304"/>
    </row>
    <row r="25" spans="1:29" s="265" customFormat="1" ht="15.75" customHeight="1" x14ac:dyDescent="0.3">
      <c r="A25" s="388"/>
      <c r="B25" s="974"/>
      <c r="E25" s="1464"/>
      <c r="F25" s="1829" t="s">
        <v>9</v>
      </c>
      <c r="G25" s="1830"/>
      <c r="H25" s="1091">
        <f>Datos!F2357</f>
        <v>0</v>
      </c>
      <c r="I25" s="1091">
        <f>Datos!G2357</f>
        <v>0</v>
      </c>
      <c r="J25" s="1091">
        <f>Datos!H2357</f>
        <v>0</v>
      </c>
      <c r="K25" s="1091">
        <f>Datos!I2357</f>
        <v>0</v>
      </c>
      <c r="L25" s="307"/>
      <c r="M25" s="307"/>
      <c r="N25" s="307"/>
      <c r="O25" s="307"/>
      <c r="P25" s="307"/>
      <c r="Q25" s="307"/>
      <c r="T25" s="304"/>
      <c r="U25" s="304"/>
      <c r="V25" s="304"/>
      <c r="W25" s="304"/>
      <c r="X25" s="304"/>
      <c r="Y25" s="304"/>
      <c r="Z25" s="304"/>
      <c r="AA25" s="304"/>
      <c r="AB25" s="304"/>
      <c r="AC25" s="304"/>
    </row>
    <row r="26" spans="1:29" s="265" customFormat="1" ht="15.75" customHeight="1" x14ac:dyDescent="0.3">
      <c r="A26" s="388"/>
      <c r="B26" s="971"/>
      <c r="E26" s="1464"/>
      <c r="F26" s="1822" t="s">
        <v>1063</v>
      </c>
      <c r="G26" s="1823"/>
      <c r="H26" s="1091">
        <f>Datos!F2358</f>
        <v>0</v>
      </c>
      <c r="I26" s="1091">
        <f>Datos!G2358</f>
        <v>0</v>
      </c>
      <c r="J26" s="1091">
        <f>Datos!H2358</f>
        <v>0</v>
      </c>
      <c r="K26" s="1091">
        <f>Datos!I2358</f>
        <v>0</v>
      </c>
      <c r="L26" s="307"/>
      <c r="T26" s="304"/>
      <c r="U26" s="304"/>
      <c r="V26" s="304"/>
      <c r="W26" s="304"/>
      <c r="X26" s="304"/>
      <c r="Y26" s="304"/>
      <c r="Z26" s="304"/>
      <c r="AA26" s="304"/>
      <c r="AB26" s="304"/>
      <c r="AC26" s="304"/>
    </row>
    <row r="27" spans="1:29" s="265" customFormat="1" ht="15.75" customHeight="1" x14ac:dyDescent="0.3">
      <c r="A27" s="388"/>
      <c r="B27" s="971"/>
      <c r="E27" s="1464"/>
      <c r="F27" s="1822" t="s">
        <v>739</v>
      </c>
      <c r="G27" s="1823"/>
      <c r="H27" s="1091">
        <f>Datos!F2359</f>
        <v>0</v>
      </c>
      <c r="I27" s="1091">
        <f>Datos!G2359</f>
        <v>0</v>
      </c>
      <c r="J27" s="1091">
        <f>Datos!H2359</f>
        <v>0</v>
      </c>
      <c r="K27" s="1091">
        <f>Datos!I2359</f>
        <v>0</v>
      </c>
      <c r="L27" s="307"/>
      <c r="M27" s="313"/>
      <c r="N27" s="313"/>
      <c r="O27" s="313"/>
      <c r="P27" s="313"/>
      <c r="Q27" s="313"/>
      <c r="R27" s="313"/>
      <c r="S27" s="313"/>
      <c r="T27" s="304"/>
      <c r="U27" s="304"/>
      <c r="V27" s="304"/>
      <c r="W27" s="304"/>
      <c r="X27" s="304"/>
      <c r="Y27" s="304"/>
      <c r="Z27" s="304"/>
      <c r="AA27" s="304"/>
      <c r="AB27" s="304"/>
      <c r="AC27" s="304"/>
    </row>
    <row r="28" spans="1:29" s="265" customFormat="1" ht="15.75" customHeight="1" x14ac:dyDescent="0.3">
      <c r="A28" s="388"/>
      <c r="B28" s="971"/>
      <c r="E28" s="1464"/>
      <c r="F28" s="1824" t="s">
        <v>729</v>
      </c>
      <c r="G28" s="1825"/>
      <c r="H28" s="1091">
        <f>Datos!F2360</f>
        <v>0</v>
      </c>
      <c r="I28" s="1091">
        <f>Datos!G2360</f>
        <v>0</v>
      </c>
      <c r="J28" s="1091">
        <f>Datos!H2360</f>
        <v>0</v>
      </c>
      <c r="K28" s="1091">
        <f>Datos!I2360</f>
        <v>0</v>
      </c>
      <c r="N28" s="313"/>
      <c r="O28" s="313"/>
      <c r="P28" s="313"/>
      <c r="Q28" s="313"/>
      <c r="R28" s="313"/>
      <c r="S28" s="313"/>
      <c r="T28" s="304"/>
      <c r="U28" s="304"/>
      <c r="V28" s="304"/>
      <c r="W28" s="304"/>
      <c r="X28" s="304"/>
      <c r="Y28" s="304"/>
      <c r="Z28" s="304"/>
      <c r="AA28" s="304"/>
      <c r="AB28" s="304"/>
      <c r="AC28" s="304"/>
    </row>
    <row r="29" spans="1:29" s="265" customFormat="1" ht="15.75" customHeight="1" x14ac:dyDescent="0.3">
      <c r="A29" s="388"/>
      <c r="B29" s="971"/>
      <c r="E29" s="1464"/>
      <c r="F29" s="1824" t="s">
        <v>686</v>
      </c>
      <c r="G29" s="1825"/>
      <c r="H29" s="1091">
        <f>Datos!F2361</f>
        <v>0</v>
      </c>
      <c r="I29" s="1091">
        <f>Datos!G2361</f>
        <v>0</v>
      </c>
      <c r="J29" s="1091">
        <f>Datos!H2361</f>
        <v>0</v>
      </c>
      <c r="K29" s="1091">
        <f>Datos!I2361</f>
        <v>0</v>
      </c>
      <c r="L29" s="307"/>
      <c r="M29" s="313"/>
      <c r="N29" s="313"/>
      <c r="O29" s="313"/>
      <c r="P29" s="313"/>
      <c r="Q29" s="313"/>
      <c r="R29" s="313"/>
      <c r="S29" s="313"/>
      <c r="T29" s="304"/>
      <c r="U29" s="304"/>
      <c r="V29" s="304"/>
      <c r="W29" s="304"/>
      <c r="X29" s="304"/>
      <c r="Y29" s="304"/>
      <c r="Z29" s="304"/>
      <c r="AA29" s="304"/>
      <c r="AB29" s="304"/>
      <c r="AC29" s="304"/>
    </row>
    <row r="30" spans="1:29" s="265" customFormat="1" ht="15.75" customHeight="1" x14ac:dyDescent="0.3">
      <c r="A30" s="388"/>
      <c r="B30" s="971"/>
      <c r="E30" s="1464"/>
      <c r="F30" s="1824" t="s">
        <v>730</v>
      </c>
      <c r="G30" s="1825"/>
      <c r="H30" s="1091">
        <f>Datos!F2362</f>
        <v>0</v>
      </c>
      <c r="I30" s="1091">
        <f>Datos!G2362</f>
        <v>0</v>
      </c>
      <c r="J30" s="1091">
        <f>Datos!H2362</f>
        <v>0</v>
      </c>
      <c r="K30" s="1091">
        <f>Datos!I2362</f>
        <v>0</v>
      </c>
      <c r="L30" s="307"/>
      <c r="M30" s="313"/>
      <c r="N30" s="313"/>
      <c r="O30" s="313"/>
      <c r="P30" s="313"/>
      <c r="Q30" s="313"/>
      <c r="R30" s="313"/>
      <c r="S30" s="313"/>
      <c r="T30" s="304"/>
      <c r="U30" s="304"/>
      <c r="V30" s="304"/>
      <c r="W30" s="304"/>
      <c r="X30" s="304"/>
      <c r="Y30" s="304"/>
      <c r="Z30" s="304"/>
      <c r="AA30" s="304"/>
      <c r="AB30" s="304"/>
      <c r="AC30" s="304"/>
    </row>
    <row r="31" spans="1:29" s="265" customFormat="1" ht="15.75" customHeight="1" x14ac:dyDescent="0.3">
      <c r="A31" s="388"/>
      <c r="B31" s="971"/>
      <c r="E31" s="1464"/>
      <c r="F31" s="1824" t="s">
        <v>935</v>
      </c>
      <c r="G31" s="1825"/>
      <c r="H31" s="1091">
        <f>Datos!F2363</f>
        <v>0</v>
      </c>
      <c r="I31" s="1091">
        <f>Datos!G2363</f>
        <v>0</v>
      </c>
      <c r="J31" s="1091">
        <f>Datos!H2363</f>
        <v>0</v>
      </c>
      <c r="K31" s="1091">
        <f>Datos!I2363</f>
        <v>0</v>
      </c>
      <c r="L31" s="307"/>
      <c r="M31" s="307"/>
      <c r="N31" s="307"/>
      <c r="O31" s="307"/>
      <c r="P31" s="307"/>
      <c r="Q31" s="307"/>
      <c r="T31" s="304"/>
      <c r="U31" s="304"/>
      <c r="V31" s="304"/>
      <c r="W31" s="304"/>
      <c r="X31" s="304"/>
      <c r="Y31" s="304"/>
      <c r="Z31" s="304"/>
      <c r="AA31" s="304"/>
      <c r="AB31" s="304"/>
      <c r="AC31" s="304"/>
    </row>
    <row r="32" spans="1:29" s="265" customFormat="1" ht="16.5" customHeight="1" x14ac:dyDescent="0.3">
      <c r="A32" s="388"/>
      <c r="B32" s="971"/>
      <c r="E32" s="1464"/>
      <c r="F32" s="1824" t="s">
        <v>930</v>
      </c>
      <c r="G32" s="1825"/>
      <c r="H32" s="1091">
        <f>Datos!F2364</f>
        <v>0</v>
      </c>
      <c r="I32" s="1091">
        <f>Datos!G2364</f>
        <v>0</v>
      </c>
      <c r="J32" s="1091">
        <f>Datos!H2364</f>
        <v>0</v>
      </c>
      <c r="K32" s="1091">
        <f>Datos!I2364</f>
        <v>0</v>
      </c>
      <c r="Q32" s="307"/>
      <c r="T32" s="304"/>
      <c r="U32" s="304"/>
      <c r="V32" s="304"/>
      <c r="W32" s="304"/>
      <c r="X32" s="304"/>
      <c r="Y32" s="304"/>
      <c r="Z32" s="304"/>
      <c r="AA32" s="304"/>
      <c r="AB32" s="304"/>
      <c r="AC32" s="304"/>
    </row>
    <row r="33" spans="1:29" s="304" customFormat="1" ht="16.5" customHeight="1" x14ac:dyDescent="0.3">
      <c r="A33" s="388"/>
      <c r="B33" s="971"/>
      <c r="C33" s="238"/>
      <c r="D33" s="238"/>
      <c r="E33" s="1465"/>
      <c r="F33" s="1791" t="s">
        <v>942</v>
      </c>
      <c r="G33" s="1792"/>
      <c r="H33" s="1092">
        <f>Datos!F2365</f>
        <v>0</v>
      </c>
      <c r="I33" s="1092">
        <f>Datos!G2365</f>
        <v>0</v>
      </c>
      <c r="J33" s="1092">
        <f>Datos!H2365</f>
        <v>0</v>
      </c>
      <c r="K33" s="1093">
        <f>Datos!I2365</f>
        <v>0</v>
      </c>
      <c r="L33" s="314"/>
      <c r="M33" s="314"/>
      <c r="N33" s="314"/>
      <c r="O33" s="314"/>
      <c r="P33" s="314"/>
      <c r="Q33" s="315"/>
      <c r="R33" s="238"/>
      <c r="S33" s="238"/>
    </row>
    <row r="34" spans="1:29" s="304" customFormat="1" ht="5.25" customHeight="1" x14ac:dyDescent="0.3">
      <c r="A34" s="388"/>
      <c r="B34" s="971"/>
      <c r="C34" s="238"/>
      <c r="D34" s="238"/>
      <c r="E34" s="265"/>
      <c r="F34" s="265"/>
      <c r="G34" s="265"/>
      <c r="H34" s="265"/>
      <c r="I34" s="265"/>
      <c r="J34" s="265"/>
      <c r="K34" s="265"/>
      <c r="L34" s="314"/>
      <c r="M34" s="314"/>
      <c r="N34" s="314"/>
      <c r="O34" s="314"/>
      <c r="P34" s="314"/>
      <c r="Q34" s="315"/>
      <c r="R34" s="238"/>
      <c r="S34" s="238"/>
    </row>
    <row r="35" spans="1:29" s="265" customFormat="1" ht="15.75" customHeight="1" x14ac:dyDescent="0.3">
      <c r="A35" s="388"/>
      <c r="B35" s="971"/>
      <c r="E35" s="1460" t="s">
        <v>1294</v>
      </c>
      <c r="F35" s="1841" t="s">
        <v>1090</v>
      </c>
      <c r="G35" s="1842"/>
      <c r="H35" s="1094" t="str">
        <f>Datos!F2368</f>
        <v>-</v>
      </c>
      <c r="I35" s="1094" t="str">
        <f>Datos!G2368</f>
        <v>-</v>
      </c>
      <c r="J35" s="1094" t="str">
        <f>Datos!H2368</f>
        <v>-</v>
      </c>
      <c r="K35" s="1094">
        <f ca="1">Datos!I2368</f>
        <v>0</v>
      </c>
      <c r="L35" s="307"/>
      <c r="M35" s="307"/>
      <c r="N35" s="307"/>
      <c r="O35" s="307"/>
      <c r="P35" s="307"/>
      <c r="Q35" s="307"/>
      <c r="T35" s="304"/>
      <c r="U35" s="304"/>
      <c r="V35" s="304"/>
      <c r="W35" s="304"/>
      <c r="X35" s="304"/>
      <c r="Y35" s="304"/>
      <c r="Z35" s="304"/>
      <c r="AA35" s="304"/>
      <c r="AB35" s="304"/>
      <c r="AC35" s="304"/>
    </row>
    <row r="36" spans="1:29" s="304" customFormat="1" ht="16.5" customHeight="1" x14ac:dyDescent="0.3">
      <c r="A36" s="388"/>
      <c r="B36" s="971"/>
      <c r="C36" s="238"/>
      <c r="D36" s="238"/>
      <c r="E36" s="1461"/>
      <c r="F36" s="1787" t="s">
        <v>1067</v>
      </c>
      <c r="G36" s="1788"/>
      <c r="H36" s="1094" t="str">
        <f>Datos!F2369</f>
        <v>-</v>
      </c>
      <c r="I36" s="1094" t="str">
        <f>Datos!G2369</f>
        <v>-</v>
      </c>
      <c r="J36" s="1094" t="str">
        <f>Datos!H2369</f>
        <v>-</v>
      </c>
      <c r="K36" s="1094">
        <f ca="1">Datos!I2369</f>
        <v>0</v>
      </c>
      <c r="L36" s="307"/>
      <c r="M36" s="307"/>
      <c r="N36" s="307"/>
      <c r="O36" s="307"/>
      <c r="P36" s="307"/>
      <c r="Q36" s="307"/>
      <c r="R36" s="238"/>
      <c r="S36" s="238"/>
    </row>
    <row r="37" spans="1:29" s="304" customFormat="1" ht="16.5" customHeight="1" x14ac:dyDescent="0.3">
      <c r="A37" s="388"/>
      <c r="B37" s="971"/>
      <c r="C37" s="238"/>
      <c r="D37" s="238"/>
      <c r="E37" s="1461"/>
      <c r="F37" s="1789" t="s">
        <v>1069</v>
      </c>
      <c r="G37" s="1790"/>
      <c r="H37" s="1094">
        <f>Datos!F2370</f>
        <v>0</v>
      </c>
      <c r="I37" s="1094">
        <f>Datos!G2370</f>
        <v>0</v>
      </c>
      <c r="J37" s="1094">
        <f>Datos!H2370</f>
        <v>0</v>
      </c>
      <c r="K37" s="1094">
        <f>Datos!I2370</f>
        <v>0</v>
      </c>
      <c r="L37" s="307"/>
      <c r="M37" s="307"/>
      <c r="N37" s="307"/>
      <c r="O37" s="307"/>
      <c r="P37" s="307"/>
      <c r="Q37" s="307"/>
      <c r="R37" s="238"/>
      <c r="S37" s="238"/>
    </row>
    <row r="38" spans="1:29" s="304" customFormat="1" ht="16.5" customHeight="1" x14ac:dyDescent="0.3">
      <c r="A38" s="388"/>
      <c r="B38" s="971"/>
      <c r="C38" s="238"/>
      <c r="D38" s="238"/>
      <c r="E38" s="1462"/>
      <c r="F38" s="1791" t="s">
        <v>942</v>
      </c>
      <c r="G38" s="1792"/>
      <c r="H38" s="1095">
        <f>Datos!F2371</f>
        <v>0</v>
      </c>
      <c r="I38" s="1095">
        <f>Datos!G2371</f>
        <v>0</v>
      </c>
      <c r="J38" s="1095">
        <f>Datos!H2371</f>
        <v>0</v>
      </c>
      <c r="K38" s="1090">
        <f ca="1">Datos!I2371</f>
        <v>0</v>
      </c>
      <c r="L38" s="307"/>
      <c r="M38" s="307"/>
      <c r="N38" s="307"/>
      <c r="O38" s="307"/>
      <c r="P38" s="307"/>
      <c r="Q38" s="307"/>
      <c r="R38" s="238"/>
      <c r="S38" s="238"/>
    </row>
    <row r="39" spans="1:29" s="265" customFormat="1" ht="16.5" customHeight="1" x14ac:dyDescent="0.3">
      <c r="A39" s="388"/>
      <c r="B39" s="971"/>
      <c r="E39" s="307"/>
      <c r="F39" s="307"/>
      <c r="G39" s="307"/>
      <c r="H39" s="307"/>
      <c r="I39" s="307"/>
      <c r="J39" s="307"/>
      <c r="K39" s="307"/>
      <c r="M39" s="307"/>
      <c r="N39" s="307"/>
      <c r="O39" s="307"/>
      <c r="P39" s="307"/>
      <c r="Q39" s="307"/>
      <c r="T39" s="304"/>
      <c r="U39" s="304"/>
      <c r="V39" s="304"/>
      <c r="W39" s="304"/>
      <c r="X39" s="304"/>
      <c r="Y39" s="304"/>
      <c r="Z39" s="304"/>
      <c r="AA39" s="304"/>
      <c r="AB39" s="304"/>
      <c r="AC39" s="304"/>
    </row>
    <row r="40" spans="1:29" s="265" customFormat="1" ht="16.5" customHeight="1" x14ac:dyDescent="0.3">
      <c r="A40" s="388"/>
      <c r="B40" s="971"/>
      <c r="E40" s="1838" t="s">
        <v>2386</v>
      </c>
      <c r="F40" s="1839"/>
      <c r="G40" s="1840"/>
      <c r="H40" s="1090">
        <f>Datos!F2373</f>
        <v>0</v>
      </c>
      <c r="I40" s="1090">
        <f>Datos!G2373</f>
        <v>0</v>
      </c>
      <c r="J40" s="1090">
        <f>Datos!H2373</f>
        <v>0</v>
      </c>
      <c r="K40" s="1090">
        <f ca="1">Datos!I2373</f>
        <v>0</v>
      </c>
      <c r="L40" s="1345"/>
      <c r="M40" s="307"/>
      <c r="N40" s="307"/>
      <c r="O40" s="307"/>
      <c r="P40" s="307"/>
      <c r="Q40" s="307"/>
      <c r="T40" s="304"/>
      <c r="U40" s="304"/>
      <c r="V40" s="304"/>
      <c r="W40" s="304"/>
      <c r="X40" s="304"/>
      <c r="Y40" s="304"/>
      <c r="Z40" s="304"/>
      <c r="AA40" s="304"/>
      <c r="AB40" s="304"/>
      <c r="AC40" s="304"/>
    </row>
    <row r="41" spans="1:29" s="265" customFormat="1" ht="16.5" customHeight="1" x14ac:dyDescent="0.3">
      <c r="A41" s="388"/>
      <c r="B41" s="971"/>
      <c r="E41" s="1345"/>
      <c r="F41" s="1345"/>
      <c r="G41" s="1345"/>
      <c r="H41" s="1345"/>
      <c r="I41" s="1345"/>
      <c r="J41" s="1345"/>
      <c r="K41" s="1345"/>
      <c r="L41" s="1345"/>
      <c r="M41" s="307"/>
      <c r="N41" s="307"/>
      <c r="O41" s="307"/>
      <c r="P41" s="307"/>
      <c r="Q41" s="307"/>
      <c r="T41" s="304"/>
      <c r="U41" s="304"/>
      <c r="V41" s="304"/>
      <c r="W41" s="304"/>
      <c r="X41" s="304"/>
      <c r="Y41" s="304"/>
      <c r="Z41" s="304"/>
      <c r="AA41" s="304"/>
      <c r="AB41" s="304"/>
      <c r="AC41" s="304"/>
    </row>
    <row r="42" spans="1:29" s="265" customFormat="1" ht="16.5" customHeight="1" x14ac:dyDescent="0.3">
      <c r="A42" s="388"/>
      <c r="B42" s="971"/>
      <c r="E42" s="1659" t="s">
        <v>2166</v>
      </c>
      <c r="F42" s="1659"/>
      <c r="G42" s="1659"/>
      <c r="H42" s="1837"/>
      <c r="I42" s="1659"/>
      <c r="J42" s="1659"/>
      <c r="K42" s="1659"/>
      <c r="L42" s="1659"/>
      <c r="M42" s="307"/>
      <c r="N42" s="307"/>
      <c r="O42" s="307"/>
      <c r="P42" s="307"/>
      <c r="Q42" s="307"/>
      <c r="T42" s="304"/>
      <c r="U42" s="304"/>
      <c r="V42" s="304"/>
      <c r="W42" s="304"/>
      <c r="X42" s="304"/>
      <c r="Y42" s="304"/>
      <c r="Z42" s="304"/>
      <c r="AA42" s="304"/>
      <c r="AB42" s="304"/>
      <c r="AC42" s="304"/>
    </row>
    <row r="43" spans="1:29" s="265" customFormat="1" ht="16.5" customHeight="1" x14ac:dyDescent="0.3">
      <c r="A43" s="388"/>
      <c r="B43" s="971"/>
      <c r="E43" s="1659" t="s">
        <v>2167</v>
      </c>
      <c r="F43" s="1659"/>
      <c r="G43" s="1659"/>
      <c r="H43" s="1659"/>
      <c r="I43" s="1659"/>
      <c r="J43" s="1659"/>
      <c r="K43" s="1659"/>
      <c r="L43" s="1659"/>
      <c r="M43" s="307"/>
      <c r="N43" s="307"/>
      <c r="O43" s="307"/>
      <c r="P43" s="307"/>
      <c r="Q43" s="307"/>
      <c r="T43" s="304"/>
      <c r="U43" s="304"/>
      <c r="V43" s="304"/>
      <c r="W43" s="304"/>
      <c r="X43" s="304"/>
      <c r="Y43" s="304"/>
      <c r="Z43" s="304"/>
      <c r="AA43" s="304"/>
      <c r="AB43" s="304"/>
      <c r="AC43" s="304"/>
    </row>
    <row r="44" spans="1:29" s="265" customFormat="1" ht="16.5" customHeight="1" x14ac:dyDescent="0.3">
      <c r="A44" s="388"/>
      <c r="B44" s="971"/>
      <c r="E44" s="766" t="s">
        <v>2387</v>
      </c>
      <c r="F44" s="634"/>
      <c r="G44" s="634"/>
      <c r="H44" s="634"/>
      <c r="I44" s="634"/>
      <c r="J44" s="634"/>
      <c r="K44" s="634"/>
      <c r="L44" s="634"/>
      <c r="M44" s="307"/>
      <c r="N44" s="307"/>
      <c r="O44" s="307"/>
      <c r="P44" s="307"/>
      <c r="Q44" s="307"/>
      <c r="T44" s="304"/>
      <c r="U44" s="304"/>
      <c r="V44" s="304"/>
      <c r="W44" s="304"/>
      <c r="X44" s="304"/>
      <c r="Y44" s="304"/>
      <c r="Z44" s="304"/>
      <c r="AA44" s="304"/>
      <c r="AB44" s="304"/>
      <c r="AC44" s="304"/>
    </row>
    <row r="45" spans="1:29" s="265" customFormat="1" ht="11.25" customHeight="1" x14ac:dyDescent="0.3">
      <c r="A45" s="388"/>
      <c r="B45" s="971"/>
      <c r="E45" s="316"/>
      <c r="F45" s="316"/>
      <c r="G45" s="316"/>
      <c r="H45" s="308"/>
      <c r="I45" s="316"/>
      <c r="J45" s="316"/>
      <c r="K45" s="307"/>
      <c r="L45" s="307"/>
      <c r="M45" s="307"/>
      <c r="N45" s="307"/>
      <c r="O45" s="307"/>
      <c r="P45" s="307"/>
      <c r="Q45" s="307"/>
      <c r="T45" s="304"/>
      <c r="U45" s="304"/>
      <c r="V45" s="304"/>
      <c r="W45" s="304"/>
      <c r="X45" s="304"/>
      <c r="Y45" s="304"/>
      <c r="Z45" s="304"/>
      <c r="AA45" s="304"/>
      <c r="AB45" s="304"/>
      <c r="AC45" s="304"/>
    </row>
    <row r="46" spans="1:29" s="265" customFormat="1" ht="17.25" customHeight="1" x14ac:dyDescent="0.3">
      <c r="A46" s="386"/>
      <c r="B46" s="971"/>
      <c r="D46" s="859" t="s">
        <v>1997</v>
      </c>
      <c r="E46" s="308"/>
      <c r="F46" s="308"/>
      <c r="K46" s="308"/>
      <c r="L46" s="308"/>
      <c r="M46" s="308"/>
      <c r="N46" s="308"/>
      <c r="O46" s="308"/>
      <c r="P46" s="308"/>
      <c r="Q46" s="308"/>
      <c r="T46" s="304"/>
      <c r="U46" s="304"/>
      <c r="V46" s="304"/>
      <c r="W46" s="304"/>
      <c r="X46" s="304"/>
      <c r="Y46" s="304"/>
      <c r="Z46" s="304"/>
      <c r="AA46" s="304"/>
      <c r="AB46" s="304"/>
      <c r="AC46" s="304"/>
    </row>
    <row r="47" spans="1:29" s="265" customFormat="1" ht="11.25" customHeight="1" x14ac:dyDescent="0.3">
      <c r="A47" s="388"/>
      <c r="B47" s="971"/>
      <c r="E47" s="316"/>
      <c r="F47" s="316"/>
      <c r="G47" s="316"/>
      <c r="H47" s="308"/>
      <c r="I47" s="316"/>
      <c r="J47" s="316"/>
      <c r="K47" s="307"/>
      <c r="L47" s="307"/>
      <c r="M47" s="307"/>
      <c r="N47" s="307"/>
      <c r="O47" s="307"/>
      <c r="P47" s="307"/>
      <c r="Q47" s="307"/>
      <c r="T47" s="304"/>
      <c r="U47" s="304"/>
      <c r="V47" s="304"/>
      <c r="W47" s="304"/>
      <c r="X47" s="304"/>
      <c r="Y47" s="304"/>
      <c r="Z47" s="304"/>
      <c r="AA47" s="304"/>
      <c r="AB47" s="304"/>
      <c r="AC47" s="304"/>
    </row>
    <row r="48" spans="1:29" s="265" customFormat="1" ht="11.25" customHeight="1" x14ac:dyDescent="0.3">
      <c r="A48" s="388"/>
      <c r="B48" s="971"/>
      <c r="E48" s="316"/>
      <c r="F48" s="316"/>
      <c r="G48" s="316"/>
      <c r="H48" s="308"/>
      <c r="I48" s="316"/>
      <c r="J48" s="316"/>
      <c r="K48" s="307"/>
      <c r="L48" s="307"/>
      <c r="M48" s="307"/>
      <c r="N48" s="307"/>
      <c r="O48" s="307"/>
      <c r="P48" s="307"/>
      <c r="Q48" s="307"/>
      <c r="T48" s="304"/>
      <c r="U48" s="304"/>
      <c r="V48" s="304"/>
      <c r="W48" s="304"/>
      <c r="X48" s="304"/>
      <c r="Y48" s="304"/>
      <c r="Z48" s="304"/>
      <c r="AA48" s="304"/>
      <c r="AB48" s="304"/>
      <c r="AC48" s="304"/>
    </row>
    <row r="49" spans="1:29" s="265" customFormat="1" ht="11.25" customHeight="1" x14ac:dyDescent="0.3">
      <c r="A49" s="388"/>
      <c r="B49" s="971"/>
      <c r="E49" s="316"/>
      <c r="F49" s="316"/>
      <c r="G49" s="316"/>
      <c r="H49" s="308"/>
      <c r="I49" s="316"/>
      <c r="J49" s="316"/>
      <c r="K49" s="307"/>
      <c r="L49" s="307"/>
      <c r="M49" s="307"/>
      <c r="N49" s="307"/>
      <c r="O49" s="307"/>
      <c r="P49" s="307"/>
      <c r="Q49" s="307"/>
      <c r="T49" s="304"/>
      <c r="U49" s="304"/>
      <c r="V49" s="304"/>
      <c r="W49" s="304"/>
      <c r="X49" s="304"/>
      <c r="Y49" s="304"/>
      <c r="Z49" s="304"/>
      <c r="AA49" s="304"/>
      <c r="AB49" s="304"/>
      <c r="AC49" s="304"/>
    </row>
    <row r="50" spans="1:29" s="265" customFormat="1" ht="11.25" customHeight="1" x14ac:dyDescent="0.3">
      <c r="A50" s="388"/>
      <c r="B50" s="971"/>
      <c r="E50" s="316"/>
      <c r="F50" s="316"/>
      <c r="G50" s="316"/>
      <c r="H50" s="308"/>
      <c r="I50" s="316"/>
      <c r="J50" s="316"/>
      <c r="K50" s="307"/>
      <c r="L50" s="307"/>
      <c r="M50" s="307"/>
      <c r="N50" s="307"/>
      <c r="O50" s="307"/>
      <c r="P50" s="307"/>
      <c r="Q50" s="307"/>
      <c r="T50" s="304"/>
      <c r="U50" s="304"/>
      <c r="V50" s="304"/>
      <c r="W50" s="304"/>
      <c r="X50" s="304"/>
      <c r="Y50" s="304"/>
      <c r="Z50" s="304"/>
      <c r="AA50" s="304"/>
      <c r="AB50" s="304"/>
      <c r="AC50" s="304"/>
    </row>
    <row r="51" spans="1:29" s="265" customFormat="1" ht="11.25" customHeight="1" x14ac:dyDescent="0.3">
      <c r="A51" s="388"/>
      <c r="B51" s="971"/>
      <c r="E51" s="316"/>
      <c r="F51" s="316"/>
      <c r="G51" s="316"/>
      <c r="H51" s="308"/>
      <c r="I51" s="316"/>
      <c r="J51" s="316"/>
      <c r="K51" s="307"/>
      <c r="L51" s="307"/>
      <c r="M51" s="307"/>
      <c r="N51" s="307"/>
      <c r="O51" s="307"/>
      <c r="P51" s="307"/>
      <c r="Q51" s="307"/>
      <c r="T51" s="304"/>
      <c r="U51" s="304"/>
      <c r="V51" s="304"/>
      <c r="W51" s="304"/>
      <c r="X51" s="304"/>
      <c r="Y51" s="304"/>
      <c r="Z51" s="304"/>
      <c r="AA51" s="304"/>
      <c r="AB51" s="304"/>
      <c r="AC51" s="304"/>
    </row>
    <row r="52" spans="1:29" s="265" customFormat="1" ht="11.25" customHeight="1" x14ac:dyDescent="0.3">
      <c r="A52" s="388"/>
      <c r="B52" s="971"/>
      <c r="E52" s="316"/>
      <c r="F52" s="316"/>
      <c r="G52" s="316"/>
      <c r="H52" s="308"/>
      <c r="I52" s="316"/>
      <c r="J52" s="316"/>
      <c r="K52" s="307"/>
      <c r="L52" s="307"/>
      <c r="M52" s="307"/>
      <c r="N52" s="307"/>
      <c r="O52" s="307"/>
      <c r="P52" s="307"/>
      <c r="Q52" s="307"/>
      <c r="T52" s="304"/>
      <c r="U52" s="304"/>
      <c r="V52" s="304"/>
      <c r="W52" s="304"/>
      <c r="X52" s="304"/>
      <c r="Y52" s="304"/>
      <c r="Z52" s="304"/>
      <c r="AA52" s="304"/>
      <c r="AB52" s="304"/>
      <c r="AC52" s="304"/>
    </row>
    <row r="53" spans="1:29" s="265" customFormat="1" ht="11.25" customHeight="1" x14ac:dyDescent="0.3">
      <c r="A53" s="386"/>
      <c r="B53" s="971"/>
      <c r="E53" s="316"/>
      <c r="F53" s="316"/>
      <c r="G53" s="316"/>
      <c r="H53" s="308"/>
      <c r="I53" s="316"/>
      <c r="J53" s="316"/>
      <c r="K53" s="307"/>
      <c r="L53" s="307"/>
      <c r="M53" s="307"/>
      <c r="N53" s="307"/>
      <c r="O53" s="307"/>
      <c r="P53" s="307"/>
      <c r="Q53" s="307"/>
      <c r="T53" s="304"/>
      <c r="U53" s="304"/>
      <c r="V53" s="304"/>
      <c r="W53" s="304"/>
      <c r="X53" s="304"/>
      <c r="Y53" s="304"/>
      <c r="Z53" s="304"/>
      <c r="AA53" s="304"/>
      <c r="AB53" s="304"/>
      <c r="AC53" s="304"/>
    </row>
    <row r="54" spans="1:29" s="265" customFormat="1" ht="11.25" customHeight="1" x14ac:dyDescent="0.3">
      <c r="A54" s="386"/>
      <c r="B54" s="971"/>
      <c r="E54" s="316"/>
      <c r="F54" s="316"/>
      <c r="G54" s="316"/>
      <c r="H54" s="308"/>
      <c r="I54" s="316"/>
      <c r="J54" s="316"/>
      <c r="K54" s="307"/>
      <c r="L54" s="307"/>
      <c r="M54" s="307"/>
      <c r="N54" s="307"/>
      <c r="O54" s="307"/>
      <c r="P54" s="307"/>
      <c r="Q54" s="307"/>
      <c r="T54" s="304"/>
      <c r="U54" s="304"/>
      <c r="V54" s="304"/>
      <c r="W54" s="304"/>
      <c r="X54" s="304"/>
      <c r="Y54" s="304"/>
      <c r="Z54" s="304"/>
      <c r="AA54" s="304"/>
      <c r="AB54" s="304"/>
      <c r="AC54" s="304"/>
    </row>
    <row r="55" spans="1:29" s="265" customFormat="1" ht="11.25" customHeight="1" x14ac:dyDescent="0.3">
      <c r="A55" s="386"/>
      <c r="B55" s="971"/>
      <c r="E55" s="316"/>
      <c r="F55" s="316"/>
      <c r="G55" s="316"/>
      <c r="H55" s="308"/>
      <c r="I55" s="316"/>
      <c r="J55" s="316"/>
      <c r="K55" s="307"/>
      <c r="L55" s="307"/>
      <c r="M55" s="307"/>
      <c r="N55" s="307"/>
      <c r="O55" s="307"/>
      <c r="P55" s="307"/>
      <c r="Q55" s="307"/>
      <c r="T55" s="304"/>
      <c r="U55" s="304"/>
      <c r="V55" s="304"/>
      <c r="W55" s="304"/>
      <c r="X55" s="304"/>
      <c r="Y55" s="304"/>
      <c r="Z55" s="304"/>
      <c r="AA55" s="304"/>
      <c r="AB55" s="304"/>
      <c r="AC55" s="304"/>
    </row>
    <row r="56" spans="1:29" s="265" customFormat="1" ht="11.25" customHeight="1" x14ac:dyDescent="0.3">
      <c r="A56" s="386"/>
      <c r="B56" s="971"/>
      <c r="E56" s="316"/>
      <c r="F56" s="316"/>
      <c r="G56" s="316"/>
      <c r="H56" s="308"/>
      <c r="I56" s="316"/>
      <c r="J56" s="316"/>
      <c r="K56" s="307"/>
      <c r="L56" s="307"/>
      <c r="M56" s="307"/>
      <c r="N56" s="307"/>
      <c r="O56" s="307"/>
      <c r="P56" s="307"/>
      <c r="Q56" s="307"/>
      <c r="T56" s="304"/>
      <c r="U56" s="304"/>
      <c r="V56" s="304"/>
      <c r="W56" s="304"/>
      <c r="X56" s="304"/>
      <c r="Y56" s="304"/>
      <c r="Z56" s="304"/>
      <c r="AA56" s="304"/>
      <c r="AB56" s="304"/>
      <c r="AC56" s="304"/>
    </row>
    <row r="57" spans="1:29" s="265" customFormat="1" ht="11.25" customHeight="1" x14ac:dyDescent="0.3">
      <c r="A57" s="386"/>
      <c r="B57" s="971"/>
      <c r="E57" s="316"/>
      <c r="F57" s="316"/>
      <c r="G57" s="316"/>
      <c r="H57" s="308"/>
      <c r="I57" s="316"/>
      <c r="J57" s="316"/>
      <c r="K57" s="307"/>
      <c r="L57" s="307"/>
      <c r="M57" s="307"/>
      <c r="N57" s="307"/>
      <c r="O57" s="307"/>
      <c r="P57" s="307"/>
      <c r="Q57" s="307"/>
      <c r="T57" s="304"/>
      <c r="U57" s="304"/>
      <c r="V57" s="304"/>
      <c r="W57" s="304"/>
      <c r="X57" s="304"/>
      <c r="Y57" s="304"/>
      <c r="Z57" s="304"/>
      <c r="AA57" s="304"/>
      <c r="AB57" s="304"/>
      <c r="AC57" s="304"/>
    </row>
    <row r="58" spans="1:29" s="265" customFormat="1" ht="11.25" customHeight="1" x14ac:dyDescent="0.3">
      <c r="A58" s="386"/>
      <c r="B58" s="971"/>
      <c r="E58" s="316"/>
      <c r="F58" s="316"/>
      <c r="G58" s="316"/>
      <c r="H58" s="308"/>
      <c r="I58" s="316"/>
      <c r="J58" s="316"/>
      <c r="K58" s="307"/>
      <c r="L58" s="307"/>
      <c r="M58" s="307"/>
      <c r="N58" s="307"/>
      <c r="O58" s="307"/>
      <c r="P58" s="307"/>
      <c r="Q58" s="307"/>
      <c r="T58" s="304"/>
      <c r="U58" s="304"/>
      <c r="V58" s="304"/>
      <c r="W58" s="304"/>
      <c r="X58" s="304"/>
      <c r="Y58" s="304"/>
      <c r="Z58" s="304"/>
      <c r="AA58" s="304"/>
      <c r="AB58" s="304"/>
      <c r="AC58" s="304"/>
    </row>
    <row r="59" spans="1:29" s="265" customFormat="1" ht="11.25" customHeight="1" x14ac:dyDescent="0.3">
      <c r="A59" s="386"/>
      <c r="B59" s="971"/>
      <c r="E59" s="316"/>
      <c r="F59" s="316"/>
      <c r="G59" s="316"/>
      <c r="H59" s="308"/>
      <c r="I59" s="316"/>
      <c r="J59" s="316"/>
      <c r="K59" s="307"/>
      <c r="L59" s="307"/>
      <c r="M59" s="307"/>
      <c r="N59" s="307"/>
      <c r="O59" s="307"/>
      <c r="P59" s="307"/>
      <c r="Q59" s="307"/>
      <c r="T59" s="304"/>
      <c r="U59" s="304"/>
      <c r="V59" s="304"/>
      <c r="W59" s="304"/>
      <c r="X59" s="304"/>
      <c r="Y59" s="304"/>
      <c r="Z59" s="304"/>
      <c r="AA59" s="304"/>
      <c r="AB59" s="304"/>
      <c r="AC59" s="304"/>
    </row>
    <row r="60" spans="1:29" s="265" customFormat="1" ht="11.25" customHeight="1" x14ac:dyDescent="0.3">
      <c r="A60" s="386"/>
      <c r="B60" s="971"/>
      <c r="E60" s="316"/>
      <c r="F60" s="316"/>
      <c r="G60" s="316"/>
      <c r="H60" s="308"/>
      <c r="I60" s="316"/>
      <c r="J60" s="316"/>
      <c r="K60" s="307"/>
      <c r="L60" s="307"/>
      <c r="M60" s="307"/>
      <c r="N60" s="307"/>
      <c r="O60" s="307"/>
      <c r="P60" s="307"/>
      <c r="Q60" s="307"/>
      <c r="T60" s="304"/>
      <c r="U60" s="304"/>
      <c r="V60" s="304"/>
      <c r="W60" s="304"/>
      <c r="X60" s="304"/>
      <c r="Y60" s="304"/>
      <c r="Z60" s="304"/>
      <c r="AA60" s="304"/>
      <c r="AB60" s="304"/>
      <c r="AC60" s="304"/>
    </row>
    <row r="61" spans="1:29" s="265" customFormat="1" ht="11.25" customHeight="1" x14ac:dyDescent="0.3">
      <c r="A61" s="386"/>
      <c r="B61" s="971"/>
      <c r="E61" s="316"/>
      <c r="F61" s="316"/>
      <c r="G61" s="316"/>
      <c r="H61" s="308"/>
      <c r="I61" s="316"/>
      <c r="J61" s="316"/>
      <c r="K61" s="307"/>
      <c r="L61" s="307"/>
      <c r="M61" s="307"/>
      <c r="N61" s="307"/>
      <c r="O61" s="307"/>
      <c r="P61" s="307"/>
      <c r="Q61" s="307"/>
      <c r="T61" s="304"/>
      <c r="U61" s="304"/>
      <c r="V61" s="304"/>
      <c r="W61" s="304"/>
      <c r="X61" s="304"/>
      <c r="Y61" s="304"/>
      <c r="Z61" s="304"/>
      <c r="AA61" s="304"/>
      <c r="AB61" s="304"/>
      <c r="AC61" s="304"/>
    </row>
    <row r="62" spans="1:29" s="265" customFormat="1" ht="11.25" customHeight="1" x14ac:dyDescent="0.3">
      <c r="A62" s="386"/>
      <c r="B62" s="971"/>
      <c r="E62" s="316"/>
      <c r="F62" s="316"/>
      <c r="G62" s="316"/>
      <c r="H62" s="308"/>
      <c r="I62" s="316"/>
      <c r="J62" s="316"/>
      <c r="K62" s="307"/>
      <c r="L62" s="307"/>
      <c r="M62" s="307"/>
      <c r="N62" s="307"/>
      <c r="O62" s="307"/>
      <c r="P62" s="307"/>
      <c r="Q62" s="307"/>
      <c r="T62" s="304"/>
      <c r="U62" s="304"/>
      <c r="V62" s="304"/>
      <c r="W62" s="304"/>
      <c r="X62" s="304"/>
      <c r="Y62" s="304"/>
      <c r="Z62" s="304"/>
      <c r="AA62" s="304"/>
      <c r="AB62" s="304"/>
      <c r="AC62" s="304"/>
    </row>
    <row r="63" spans="1:29" s="265" customFormat="1" ht="11.25" customHeight="1" x14ac:dyDescent="0.3">
      <c r="A63" s="386"/>
      <c r="B63" s="971"/>
      <c r="E63" s="316"/>
      <c r="F63" s="316"/>
      <c r="G63" s="316"/>
      <c r="H63" s="308"/>
      <c r="I63" s="316"/>
      <c r="J63" s="316"/>
      <c r="K63" s="307"/>
      <c r="L63" s="307"/>
      <c r="M63" s="307"/>
      <c r="N63" s="307"/>
      <c r="O63" s="307"/>
      <c r="P63" s="307"/>
      <c r="Q63" s="307"/>
      <c r="T63" s="304"/>
      <c r="U63" s="304"/>
      <c r="V63" s="304"/>
      <c r="W63" s="304"/>
      <c r="X63" s="304"/>
      <c r="Y63" s="304"/>
      <c r="Z63" s="304"/>
      <c r="AA63" s="304"/>
      <c r="AB63" s="304"/>
      <c r="AC63" s="304"/>
    </row>
    <row r="64" spans="1:29" s="265" customFormat="1" ht="11.25" customHeight="1" x14ac:dyDescent="0.3">
      <c r="A64" s="386"/>
      <c r="B64" s="971"/>
      <c r="E64" s="316"/>
      <c r="F64" s="316"/>
      <c r="G64" s="316"/>
      <c r="H64" s="308"/>
      <c r="I64" s="316"/>
      <c r="J64" s="316"/>
      <c r="K64" s="307"/>
      <c r="L64" s="307"/>
      <c r="M64" s="307"/>
      <c r="N64" s="307"/>
      <c r="O64" s="307"/>
      <c r="P64" s="307"/>
      <c r="Q64" s="307"/>
      <c r="T64" s="304"/>
      <c r="U64" s="304"/>
      <c r="V64" s="304"/>
      <c r="W64" s="304"/>
      <c r="X64" s="304"/>
      <c r="Y64" s="304"/>
      <c r="Z64" s="304"/>
      <c r="AA64" s="304"/>
      <c r="AB64" s="304"/>
      <c r="AC64" s="304"/>
    </row>
    <row r="65" spans="1:29" s="265" customFormat="1" ht="11.25" customHeight="1" x14ac:dyDescent="0.3">
      <c r="A65" s="386"/>
      <c r="B65" s="971"/>
      <c r="E65" s="316"/>
      <c r="F65" s="316"/>
      <c r="G65" s="316"/>
      <c r="H65" s="308"/>
      <c r="I65" s="316"/>
      <c r="J65" s="316"/>
      <c r="K65" s="307"/>
      <c r="L65" s="307"/>
      <c r="M65" s="307"/>
      <c r="N65" s="307"/>
      <c r="O65" s="307"/>
      <c r="P65" s="307"/>
      <c r="Q65" s="307"/>
      <c r="T65" s="304"/>
      <c r="U65" s="304"/>
      <c r="V65" s="304"/>
      <c r="W65" s="304"/>
      <c r="X65" s="304"/>
      <c r="Y65" s="304"/>
      <c r="Z65" s="304"/>
      <c r="AA65" s="304"/>
      <c r="AB65" s="304"/>
      <c r="AC65" s="304"/>
    </row>
    <row r="66" spans="1:29" s="265" customFormat="1" ht="11.25" customHeight="1" x14ac:dyDescent="0.3">
      <c r="A66" s="386"/>
      <c r="B66" s="971"/>
      <c r="E66" s="316"/>
      <c r="F66" s="316"/>
      <c r="G66" s="316"/>
      <c r="H66" s="308"/>
      <c r="I66" s="316"/>
      <c r="J66" s="316"/>
      <c r="K66" s="307"/>
      <c r="L66" s="307"/>
      <c r="M66" s="307"/>
      <c r="N66" s="307"/>
      <c r="O66" s="307"/>
      <c r="P66" s="307"/>
      <c r="Q66" s="307"/>
      <c r="T66" s="304"/>
      <c r="U66" s="304"/>
      <c r="V66" s="304"/>
      <c r="W66" s="304"/>
      <c r="X66" s="304"/>
      <c r="Y66" s="304"/>
      <c r="Z66" s="304"/>
      <c r="AA66" s="304"/>
      <c r="AB66" s="304"/>
      <c r="AC66" s="304"/>
    </row>
    <row r="67" spans="1:29" s="265" customFormat="1" ht="11.25" customHeight="1" x14ac:dyDescent="0.3">
      <c r="A67" s="386"/>
      <c r="B67" s="971"/>
      <c r="D67" s="859" t="s">
        <v>1998</v>
      </c>
      <c r="E67" s="316"/>
      <c r="F67" s="316"/>
      <c r="G67" s="316"/>
      <c r="H67" s="308"/>
      <c r="I67" s="316"/>
      <c r="J67" s="316"/>
      <c r="K67" s="307"/>
      <c r="L67" s="307"/>
      <c r="M67" s="307"/>
      <c r="N67" s="307"/>
      <c r="O67" s="307"/>
      <c r="P67" s="307"/>
      <c r="Q67" s="307"/>
      <c r="T67" s="304"/>
      <c r="U67" s="304"/>
      <c r="V67" s="304"/>
      <c r="W67" s="304"/>
      <c r="X67" s="304"/>
      <c r="Y67" s="304"/>
      <c r="Z67" s="304"/>
      <c r="AA67" s="304"/>
      <c r="AB67" s="304"/>
      <c r="AC67" s="304"/>
    </row>
    <row r="68" spans="1:29" s="265" customFormat="1" ht="11.25" customHeight="1" x14ac:dyDescent="0.3">
      <c r="A68" s="386"/>
      <c r="B68" s="971"/>
      <c r="E68" s="316"/>
      <c r="F68" s="316"/>
      <c r="G68" s="316"/>
      <c r="H68" s="308"/>
      <c r="I68" s="316"/>
      <c r="J68" s="316"/>
      <c r="K68" s="307"/>
      <c r="L68" s="307"/>
      <c r="M68" s="307"/>
      <c r="N68" s="307"/>
      <c r="O68" s="307"/>
      <c r="P68" s="307"/>
      <c r="Q68" s="307"/>
      <c r="T68" s="304"/>
      <c r="U68" s="304"/>
      <c r="V68" s="304"/>
      <c r="W68" s="304"/>
      <c r="X68" s="304"/>
      <c r="Y68" s="304"/>
      <c r="Z68" s="304"/>
      <c r="AA68" s="304"/>
      <c r="AB68" s="304"/>
      <c r="AC68" s="304"/>
    </row>
    <row r="69" spans="1:29" s="265" customFormat="1" ht="11.25" customHeight="1" x14ac:dyDescent="0.3">
      <c r="A69" s="386"/>
      <c r="B69" s="971"/>
      <c r="E69" s="316"/>
      <c r="F69" s="316"/>
      <c r="G69" s="316"/>
      <c r="H69" s="308"/>
      <c r="I69" s="316"/>
      <c r="J69" s="316"/>
      <c r="K69" s="307"/>
      <c r="L69" s="307"/>
      <c r="M69" s="307"/>
      <c r="N69" s="307"/>
      <c r="O69" s="307"/>
      <c r="P69" s="307"/>
      <c r="Q69" s="307"/>
      <c r="T69" s="304"/>
      <c r="U69" s="304"/>
      <c r="V69" s="304"/>
      <c r="W69" s="304"/>
      <c r="X69" s="304"/>
      <c r="Y69" s="304"/>
      <c r="Z69" s="304"/>
      <c r="AA69" s="304"/>
      <c r="AB69" s="304"/>
      <c r="AC69" s="304"/>
    </row>
    <row r="70" spans="1:29" s="265" customFormat="1" ht="11.25" customHeight="1" x14ac:dyDescent="0.3">
      <c r="A70" s="386"/>
      <c r="B70" s="971"/>
      <c r="E70" s="316"/>
      <c r="F70" s="316"/>
      <c r="G70" s="316"/>
      <c r="H70" s="308"/>
      <c r="I70" s="316"/>
      <c r="J70" s="316"/>
      <c r="K70" s="307"/>
      <c r="L70" s="307"/>
      <c r="M70" s="307"/>
      <c r="N70" s="307"/>
      <c r="O70" s="307"/>
      <c r="P70" s="307"/>
      <c r="Q70" s="307"/>
      <c r="T70" s="304"/>
      <c r="U70" s="304"/>
      <c r="V70" s="304"/>
      <c r="W70" s="304"/>
      <c r="X70" s="304"/>
      <c r="Y70" s="304"/>
      <c r="Z70" s="304"/>
      <c r="AA70" s="304"/>
      <c r="AB70" s="304"/>
      <c r="AC70" s="304"/>
    </row>
    <row r="71" spans="1:29" s="265" customFormat="1" ht="11.25" customHeight="1" x14ac:dyDescent="0.3">
      <c r="A71" s="386"/>
      <c r="B71" s="971"/>
      <c r="E71" s="316"/>
      <c r="F71" s="316"/>
      <c r="G71" s="316"/>
      <c r="H71" s="308"/>
      <c r="I71" s="316"/>
      <c r="J71" s="316"/>
      <c r="K71" s="307"/>
      <c r="L71" s="307"/>
      <c r="M71" s="307"/>
      <c r="N71" s="307"/>
      <c r="O71" s="307"/>
      <c r="P71" s="307"/>
      <c r="Q71" s="307"/>
      <c r="T71" s="304"/>
      <c r="U71" s="304"/>
      <c r="V71" s="304"/>
      <c r="W71" s="304"/>
      <c r="X71" s="304"/>
      <c r="Y71" s="304"/>
      <c r="Z71" s="304"/>
      <c r="AA71" s="304"/>
      <c r="AB71" s="304"/>
      <c r="AC71" s="304"/>
    </row>
    <row r="72" spans="1:29" s="265" customFormat="1" ht="11.25" customHeight="1" x14ac:dyDescent="0.3">
      <c r="A72" s="386"/>
      <c r="B72" s="971"/>
      <c r="E72" s="316"/>
      <c r="F72" s="316"/>
      <c r="G72" s="316"/>
      <c r="H72" s="308"/>
      <c r="I72" s="316"/>
      <c r="J72" s="316"/>
      <c r="K72" s="307"/>
      <c r="L72" s="307"/>
      <c r="M72" s="307"/>
      <c r="N72" s="307"/>
      <c r="O72" s="307"/>
      <c r="P72" s="307"/>
      <c r="Q72" s="307"/>
      <c r="T72" s="304"/>
      <c r="U72" s="304"/>
      <c r="V72" s="304"/>
      <c r="W72" s="304"/>
      <c r="X72" s="304"/>
      <c r="Y72" s="304"/>
      <c r="Z72" s="304"/>
      <c r="AA72" s="304"/>
      <c r="AB72" s="304"/>
      <c r="AC72" s="304"/>
    </row>
    <row r="73" spans="1:29" s="265" customFormat="1" ht="11.25" customHeight="1" x14ac:dyDescent="0.3">
      <c r="A73" s="386"/>
      <c r="B73" s="971"/>
      <c r="E73" s="316"/>
      <c r="F73" s="316"/>
      <c r="G73" s="316"/>
      <c r="H73" s="308"/>
      <c r="I73" s="316"/>
      <c r="J73" s="316"/>
      <c r="K73" s="307"/>
      <c r="L73" s="307"/>
      <c r="M73" s="307"/>
      <c r="N73" s="307"/>
      <c r="O73" s="307"/>
      <c r="P73" s="307"/>
      <c r="Q73" s="307"/>
      <c r="T73" s="304"/>
      <c r="U73" s="304"/>
      <c r="V73" s="304"/>
      <c r="W73" s="304"/>
      <c r="X73" s="304"/>
      <c r="Y73" s="304"/>
      <c r="Z73" s="304"/>
      <c r="AA73" s="304"/>
      <c r="AB73" s="304"/>
      <c r="AC73" s="304"/>
    </row>
    <row r="74" spans="1:29" s="265" customFormat="1" ht="11.25" customHeight="1" x14ac:dyDescent="0.3">
      <c r="A74" s="386"/>
      <c r="B74" s="971"/>
      <c r="E74" s="316"/>
      <c r="F74" s="316"/>
      <c r="G74" s="316"/>
      <c r="H74" s="308"/>
      <c r="I74" s="316"/>
      <c r="J74" s="316"/>
      <c r="K74" s="307"/>
      <c r="L74" s="307"/>
      <c r="M74" s="307"/>
      <c r="N74" s="307"/>
      <c r="O74" s="307"/>
      <c r="P74" s="307"/>
      <c r="Q74" s="307"/>
      <c r="T74" s="304"/>
      <c r="U74" s="304"/>
      <c r="V74" s="304"/>
      <c r="W74" s="304"/>
      <c r="X74" s="304"/>
      <c r="Y74" s="304"/>
      <c r="Z74" s="304"/>
      <c r="AA74" s="304"/>
      <c r="AB74" s="304"/>
      <c r="AC74" s="304"/>
    </row>
    <row r="75" spans="1:29" s="265" customFormat="1" ht="11.25" customHeight="1" x14ac:dyDescent="0.3">
      <c r="A75" s="386"/>
      <c r="B75" s="971"/>
      <c r="E75" s="316"/>
      <c r="F75" s="316"/>
      <c r="G75" s="316"/>
      <c r="H75" s="308"/>
      <c r="I75" s="316"/>
      <c r="J75" s="316"/>
      <c r="K75" s="307"/>
      <c r="L75" s="307"/>
      <c r="M75" s="307"/>
      <c r="N75" s="307"/>
      <c r="O75" s="307"/>
      <c r="P75" s="307"/>
      <c r="Q75" s="307"/>
      <c r="T75" s="304"/>
      <c r="U75" s="304"/>
      <c r="V75" s="304"/>
      <c r="W75" s="304"/>
      <c r="X75" s="304"/>
      <c r="Y75" s="304"/>
      <c r="Z75" s="304"/>
      <c r="AA75" s="304"/>
      <c r="AB75" s="304"/>
      <c r="AC75" s="304"/>
    </row>
    <row r="76" spans="1:29" s="265" customFormat="1" ht="11.25" customHeight="1" x14ac:dyDescent="0.3">
      <c r="A76" s="386"/>
      <c r="B76" s="971"/>
      <c r="E76" s="316"/>
      <c r="F76" s="316"/>
      <c r="G76" s="316"/>
      <c r="H76" s="308"/>
      <c r="I76" s="316"/>
      <c r="J76" s="316"/>
      <c r="K76" s="307"/>
      <c r="L76" s="307"/>
      <c r="M76" s="307"/>
      <c r="N76" s="307"/>
      <c r="O76" s="307"/>
      <c r="P76" s="307"/>
      <c r="Q76" s="307"/>
      <c r="T76" s="304"/>
      <c r="U76" s="304"/>
      <c r="V76" s="304"/>
      <c r="W76" s="304"/>
      <c r="X76" s="304"/>
      <c r="Y76" s="304"/>
      <c r="Z76" s="304"/>
      <c r="AA76" s="304"/>
      <c r="AB76" s="304"/>
      <c r="AC76" s="304"/>
    </row>
    <row r="77" spans="1:29" s="265" customFormat="1" ht="11.25" customHeight="1" x14ac:dyDescent="0.3">
      <c r="A77" s="386"/>
      <c r="B77" s="971"/>
      <c r="E77" s="316"/>
      <c r="F77" s="316"/>
      <c r="G77" s="316"/>
      <c r="H77" s="308"/>
      <c r="I77" s="316"/>
      <c r="J77" s="316"/>
      <c r="K77" s="307"/>
      <c r="L77" s="307"/>
      <c r="M77" s="307"/>
      <c r="N77" s="307"/>
      <c r="O77" s="307"/>
      <c r="P77" s="307"/>
      <c r="Q77" s="307"/>
      <c r="T77" s="304"/>
      <c r="U77" s="304"/>
      <c r="V77" s="304"/>
      <c r="W77" s="304"/>
      <c r="X77" s="304"/>
      <c r="Y77" s="304"/>
      <c r="Z77" s="304"/>
      <c r="AA77" s="304"/>
      <c r="AB77" s="304"/>
      <c r="AC77" s="304"/>
    </row>
    <row r="78" spans="1:29" s="265" customFormat="1" ht="17.25" customHeight="1" x14ac:dyDescent="0.3">
      <c r="A78" s="386"/>
      <c r="B78" s="971"/>
      <c r="E78" s="308"/>
      <c r="F78" s="308"/>
      <c r="K78" s="308"/>
      <c r="L78" s="308"/>
      <c r="M78" s="308"/>
      <c r="N78" s="308"/>
      <c r="O78" s="308"/>
      <c r="P78" s="308"/>
      <c r="Q78" s="308"/>
      <c r="T78" s="304"/>
      <c r="U78" s="304"/>
      <c r="V78" s="304"/>
      <c r="W78" s="304"/>
      <c r="X78" s="304"/>
      <c r="Y78" s="304"/>
      <c r="Z78" s="304"/>
      <c r="AA78" s="304"/>
      <c r="AB78" s="304"/>
      <c r="AC78" s="304"/>
    </row>
    <row r="79" spans="1:29" s="265" customFormat="1" ht="11.25" customHeight="1" x14ac:dyDescent="0.3">
      <c r="A79" s="386"/>
      <c r="B79" s="971"/>
      <c r="E79" s="316"/>
      <c r="F79" s="316"/>
      <c r="G79" s="316"/>
      <c r="H79" s="308"/>
      <c r="I79" s="316"/>
      <c r="J79" s="316"/>
      <c r="K79" s="307"/>
      <c r="L79" s="307"/>
      <c r="M79" s="307"/>
      <c r="N79" s="307"/>
      <c r="O79" s="307"/>
      <c r="P79" s="307"/>
      <c r="Q79" s="307"/>
      <c r="T79" s="304"/>
      <c r="U79" s="304"/>
      <c r="V79" s="304"/>
      <c r="W79" s="304"/>
      <c r="X79" s="304"/>
      <c r="Y79" s="304"/>
      <c r="Z79" s="304"/>
      <c r="AA79" s="304"/>
      <c r="AB79" s="304"/>
      <c r="AC79" s="304"/>
    </row>
    <row r="80" spans="1:29" s="265" customFormat="1" ht="17.25" customHeight="1" x14ac:dyDescent="0.3">
      <c r="A80" s="386"/>
      <c r="B80" s="971"/>
      <c r="D80" s="859" t="s">
        <v>1286</v>
      </c>
      <c r="E80" s="308"/>
      <c r="F80" s="308"/>
      <c r="K80" s="308"/>
      <c r="L80" s="308"/>
      <c r="M80" s="308"/>
      <c r="N80" s="308"/>
      <c r="O80" s="308"/>
      <c r="P80" s="308"/>
      <c r="Q80" s="308"/>
      <c r="T80" s="304"/>
      <c r="U80" s="304"/>
      <c r="V80" s="304"/>
      <c r="W80" s="304"/>
      <c r="X80" s="304"/>
      <c r="Y80" s="304"/>
      <c r="Z80" s="304"/>
      <c r="AA80" s="304"/>
      <c r="AB80" s="304"/>
      <c r="AC80" s="304"/>
    </row>
    <row r="81" spans="1:29" s="265" customFormat="1" ht="9" customHeight="1" x14ac:dyDescent="0.3">
      <c r="A81" s="386"/>
      <c r="B81" s="971"/>
      <c r="E81" s="307"/>
      <c r="F81" s="307"/>
      <c r="G81" s="307"/>
      <c r="H81" s="308"/>
      <c r="I81" s="307"/>
      <c r="J81" s="307"/>
      <c r="K81" s="307"/>
      <c r="L81" s="307"/>
      <c r="M81" s="307"/>
      <c r="N81" s="307"/>
      <c r="O81" s="307"/>
      <c r="P81" s="307"/>
      <c r="Q81" s="307"/>
      <c r="T81" s="304"/>
      <c r="U81" s="304"/>
      <c r="V81" s="304"/>
      <c r="W81" s="304"/>
      <c r="X81" s="304"/>
      <c r="Y81" s="304"/>
      <c r="Z81" s="304"/>
      <c r="AA81" s="304"/>
      <c r="AB81" s="304"/>
      <c r="AC81" s="304"/>
    </row>
    <row r="82" spans="1:29" s="265" customFormat="1" ht="4.5" customHeight="1" x14ac:dyDescent="0.3">
      <c r="A82" s="386"/>
      <c r="B82" s="971"/>
      <c r="E82" s="871"/>
      <c r="F82" s="872"/>
      <c r="G82" s="872"/>
      <c r="H82" s="873"/>
      <c r="I82" s="874"/>
      <c r="J82" s="307"/>
      <c r="K82" s="238"/>
      <c r="L82" s="238"/>
      <c r="M82" s="307"/>
      <c r="N82" s="307"/>
      <c r="O82" s="307"/>
      <c r="P82" s="307"/>
      <c r="Q82" s="307"/>
      <c r="T82" s="304"/>
      <c r="U82" s="304"/>
      <c r="V82" s="304"/>
      <c r="W82" s="304"/>
      <c r="X82" s="304"/>
      <c r="Y82" s="304"/>
      <c r="Z82" s="304"/>
      <c r="AA82" s="304"/>
      <c r="AB82" s="304"/>
      <c r="AC82" s="304"/>
    </row>
    <row r="83" spans="1:29" s="304" customFormat="1" ht="18" customHeight="1" x14ac:dyDescent="0.3">
      <c r="A83" s="386"/>
      <c r="B83" s="971"/>
      <c r="C83" s="238"/>
      <c r="D83" s="238"/>
      <c r="E83" s="875"/>
      <c r="F83" s="876"/>
      <c r="G83" s="1096" t="str">
        <f ca="1">Datos!G2390</f>
        <v/>
      </c>
      <c r="H83" s="877" t="s">
        <v>1320</v>
      </c>
      <c r="I83" s="964" t="s">
        <v>1903</v>
      </c>
      <c r="J83" s="307"/>
      <c r="K83" s="238"/>
      <c r="L83" s="238"/>
      <c r="M83" s="307"/>
      <c r="N83" s="307"/>
      <c r="O83" s="307"/>
      <c r="P83" s="307"/>
      <c r="Q83" s="307"/>
      <c r="R83" s="238"/>
      <c r="S83" s="238"/>
    </row>
    <row r="84" spans="1:29" s="304" customFormat="1" ht="4.5" customHeight="1" x14ac:dyDescent="0.3">
      <c r="A84" s="386"/>
      <c r="B84" s="971"/>
      <c r="C84" s="238"/>
      <c r="D84" s="238"/>
      <c r="E84" s="1836" t="s">
        <v>188</v>
      </c>
      <c r="F84" s="876"/>
      <c r="G84" s="879"/>
      <c r="H84" s="880"/>
      <c r="I84" s="881"/>
      <c r="J84" s="307"/>
      <c r="K84" s="238"/>
      <c r="L84" s="238"/>
      <c r="M84" s="307"/>
      <c r="N84" s="307"/>
      <c r="O84" s="238"/>
      <c r="P84" s="307"/>
      <c r="Q84" s="307"/>
      <c r="R84" s="238"/>
      <c r="S84" s="238"/>
    </row>
    <row r="85" spans="1:29" s="304" customFormat="1" ht="18" customHeight="1" x14ac:dyDescent="0.3">
      <c r="A85" s="386"/>
      <c r="B85" s="971"/>
      <c r="C85" s="238"/>
      <c r="D85" s="238"/>
      <c r="E85" s="1836"/>
      <c r="F85" s="882" t="str">
        <f>Datos!G2377</f>
        <v/>
      </c>
      <c r="G85" s="1096" t="str">
        <f ca="1">Datos!G2391</f>
        <v/>
      </c>
      <c r="H85" s="877" t="s">
        <v>1320</v>
      </c>
      <c r="I85" s="1150" t="s">
        <v>2097</v>
      </c>
      <c r="J85" s="307"/>
      <c r="K85" s="238"/>
      <c r="L85" s="238"/>
      <c r="M85" s="307"/>
      <c r="N85" s="307"/>
      <c r="O85" s="307"/>
      <c r="P85" s="307"/>
      <c r="Q85" s="307"/>
      <c r="R85" s="238"/>
      <c r="S85" s="238"/>
    </row>
    <row r="86" spans="1:29" s="304" customFormat="1" ht="4.5" customHeight="1" x14ac:dyDescent="0.3">
      <c r="A86" s="386"/>
      <c r="B86" s="971"/>
      <c r="C86" s="238"/>
      <c r="D86" s="238"/>
      <c r="E86" s="1836"/>
      <c r="F86" s="883"/>
      <c r="G86" s="884"/>
      <c r="H86" s="885"/>
      <c r="I86" s="886"/>
      <c r="J86" s="307"/>
      <c r="K86" s="238"/>
      <c r="L86" s="238"/>
      <c r="M86" s="238"/>
      <c r="N86" s="238"/>
      <c r="O86" s="238"/>
      <c r="P86" s="238"/>
      <c r="Q86" s="238"/>
      <c r="R86" s="238"/>
      <c r="S86" s="238"/>
    </row>
    <row r="87" spans="1:29" s="304" customFormat="1" ht="18" customHeight="1" x14ac:dyDescent="0.3">
      <c r="A87" s="386"/>
      <c r="B87" s="971"/>
      <c r="C87" s="238"/>
      <c r="D87" s="238"/>
      <c r="E87" s="875"/>
      <c r="F87" s="887"/>
      <c r="G87" s="1096" t="str">
        <f ca="1">Datos!G2389</f>
        <v/>
      </c>
      <c r="H87" s="877" t="s">
        <v>1321</v>
      </c>
      <c r="I87" s="878" t="str">
        <f>IF(ISTEXT('1.Datos generales organización '!M28),'1.Datos generales organización '!M28,"")</f>
        <v/>
      </c>
      <c r="J87" s="307"/>
      <c r="K87" s="238"/>
      <c r="L87" s="238"/>
      <c r="M87" s="238"/>
      <c r="N87" s="238"/>
      <c r="O87" s="238"/>
      <c r="P87" s="238"/>
      <c r="Q87" s="238"/>
      <c r="R87" s="238"/>
      <c r="S87" s="238"/>
    </row>
    <row r="88" spans="1:29" s="304" customFormat="1" ht="4.5" customHeight="1" x14ac:dyDescent="0.3">
      <c r="A88" s="386"/>
      <c r="B88" s="971"/>
      <c r="C88" s="238"/>
      <c r="D88" s="238"/>
      <c r="E88" s="888"/>
      <c r="F88" s="889"/>
      <c r="G88" s="890"/>
      <c r="H88" s="891"/>
      <c r="I88" s="892"/>
      <c r="J88" s="307"/>
      <c r="K88" s="238"/>
      <c r="L88" s="238"/>
      <c r="M88" s="238"/>
      <c r="N88" s="238"/>
      <c r="O88" s="238"/>
      <c r="P88" s="238"/>
      <c r="Q88" s="238"/>
      <c r="R88" s="238"/>
      <c r="S88" s="238"/>
    </row>
    <row r="89" spans="1:29" s="304" customFormat="1" ht="12.95" customHeight="1" x14ac:dyDescent="0.3">
      <c r="A89" s="386"/>
      <c r="B89" s="971"/>
      <c r="C89" s="238"/>
      <c r="D89" s="238"/>
      <c r="E89" s="238"/>
      <c r="F89" s="317"/>
      <c r="G89" s="318"/>
      <c r="H89" s="319"/>
      <c r="I89" s="319"/>
      <c r="J89" s="307"/>
      <c r="K89" s="320"/>
      <c r="L89" s="320"/>
      <c r="M89" s="238"/>
      <c r="N89" s="238"/>
      <c r="O89" s="238"/>
      <c r="P89" s="238"/>
      <c r="Q89" s="238"/>
      <c r="R89" s="238"/>
      <c r="S89" s="238"/>
    </row>
    <row r="90" spans="1:29" s="304" customFormat="1" ht="4.5" customHeight="1" x14ac:dyDescent="0.3">
      <c r="A90" s="386"/>
      <c r="B90" s="971"/>
      <c r="C90" s="238"/>
      <c r="D90" s="238"/>
      <c r="E90" s="860"/>
      <c r="F90" s="893"/>
      <c r="G90" s="894"/>
      <c r="H90" s="904"/>
      <c r="I90" s="895"/>
      <c r="J90" s="307"/>
      <c r="K90" s="238"/>
      <c r="L90" s="238"/>
      <c r="M90" s="238"/>
      <c r="N90" s="238"/>
      <c r="O90" s="238"/>
      <c r="P90" s="238"/>
      <c r="Q90" s="238"/>
      <c r="R90" s="238"/>
      <c r="S90" s="238"/>
    </row>
    <row r="91" spans="1:29" s="304" customFormat="1" ht="18" customHeight="1" x14ac:dyDescent="0.3">
      <c r="A91" s="386"/>
      <c r="B91" s="971"/>
      <c r="C91" s="238"/>
      <c r="D91" s="238"/>
      <c r="E91" s="896"/>
      <c r="F91" s="897"/>
      <c r="G91" s="1096" t="str">
        <f>Datos!D2390</f>
        <v/>
      </c>
      <c r="H91" s="862" t="s">
        <v>1320</v>
      </c>
      <c r="I91" s="965" t="s">
        <v>1903</v>
      </c>
      <c r="J91" s="307"/>
      <c r="K91" s="238"/>
      <c r="L91" s="238"/>
      <c r="M91" s="238"/>
      <c r="N91" s="238"/>
      <c r="O91" s="238"/>
      <c r="P91" s="238"/>
      <c r="Q91" s="238"/>
      <c r="R91" s="238"/>
      <c r="S91" s="238"/>
    </row>
    <row r="92" spans="1:29" s="304" customFormat="1" ht="4.5" customHeight="1" x14ac:dyDescent="0.3">
      <c r="A92" s="386"/>
      <c r="B92" s="971"/>
      <c r="C92" s="238"/>
      <c r="D92" s="238"/>
      <c r="E92" s="898"/>
      <c r="F92" s="897"/>
      <c r="G92" s="865"/>
      <c r="H92" s="902"/>
      <c r="I92" s="899"/>
      <c r="J92" s="307"/>
      <c r="K92" s="238"/>
      <c r="L92" s="238"/>
      <c r="M92" s="238"/>
      <c r="N92" s="238"/>
      <c r="O92" s="238"/>
      <c r="P92" s="238"/>
      <c r="Q92" s="238"/>
      <c r="R92" s="238"/>
      <c r="S92" s="238"/>
    </row>
    <row r="93" spans="1:29" s="304" customFormat="1" ht="18" customHeight="1" x14ac:dyDescent="0.3">
      <c r="A93" s="386"/>
      <c r="B93" s="971"/>
      <c r="C93" s="238"/>
      <c r="D93" s="238"/>
      <c r="E93" s="900" t="s">
        <v>186</v>
      </c>
      <c r="F93" s="897" t="str">
        <f>Datos!D2377</f>
        <v/>
      </c>
      <c r="G93" s="1096" t="str">
        <f>Datos!D2391</f>
        <v/>
      </c>
      <c r="H93" s="862" t="s">
        <v>1320</v>
      </c>
      <c r="I93" s="1151" t="s">
        <v>2097</v>
      </c>
      <c r="J93" s="1489"/>
      <c r="K93" s="238"/>
      <c r="L93" s="238"/>
      <c r="M93" s="238"/>
      <c r="N93" s="238"/>
      <c r="O93" s="238"/>
      <c r="P93" s="238"/>
      <c r="Q93" s="238"/>
      <c r="R93" s="238"/>
      <c r="S93" s="238"/>
    </row>
    <row r="94" spans="1:29" s="304" customFormat="1" ht="4.5" customHeight="1" x14ac:dyDescent="0.3">
      <c r="A94" s="386"/>
      <c r="B94" s="971"/>
      <c r="C94" s="238"/>
      <c r="D94" s="238"/>
      <c r="E94" s="901"/>
      <c r="F94" s="864"/>
      <c r="G94" s="864"/>
      <c r="H94" s="864"/>
      <c r="I94" s="863"/>
      <c r="J94" s="1489"/>
      <c r="M94" s="238"/>
      <c r="N94" s="238"/>
      <c r="O94" s="238"/>
      <c r="P94" s="238"/>
      <c r="Q94" s="238"/>
      <c r="R94" s="238"/>
      <c r="S94" s="238"/>
    </row>
    <row r="95" spans="1:29" s="304" customFormat="1" ht="18" customHeight="1" x14ac:dyDescent="0.3">
      <c r="A95" s="386"/>
      <c r="B95" s="971"/>
      <c r="C95" s="238"/>
      <c r="D95" s="238"/>
      <c r="E95" s="896"/>
      <c r="F95" s="903"/>
      <c r="G95" s="1096" t="str">
        <f>Datos!D2389</f>
        <v/>
      </c>
      <c r="H95" s="862" t="s">
        <v>1320</v>
      </c>
      <c r="I95" s="863" t="str">
        <f>IF(ISTEXT(I87),I87,"")</f>
        <v/>
      </c>
      <c r="J95" s="1489"/>
      <c r="K95" s="1834" t="str">
        <f ca="1">Datos!G2395</f>
        <v/>
      </c>
      <c r="L95" s="1835" t="str">
        <f ca="1">Datos!H2395</f>
        <v/>
      </c>
      <c r="M95" s="238"/>
      <c r="N95" s="238"/>
      <c r="O95" s="238"/>
      <c r="P95" s="238"/>
      <c r="Q95" s="238"/>
      <c r="R95" s="238"/>
      <c r="S95" s="238"/>
    </row>
    <row r="96" spans="1:29" s="304" customFormat="1" ht="4.5" customHeight="1" x14ac:dyDescent="0.3">
      <c r="A96" s="386"/>
      <c r="B96" s="971"/>
      <c r="C96" s="238"/>
      <c r="D96" s="238"/>
      <c r="E96" s="866"/>
      <c r="F96" s="867"/>
      <c r="G96" s="868"/>
      <c r="H96" s="869"/>
      <c r="I96" s="870"/>
      <c r="J96" s="1489"/>
      <c r="K96" s="1834"/>
      <c r="L96" s="1835"/>
      <c r="M96" s="238"/>
      <c r="N96" s="238"/>
      <c r="O96" s="238"/>
      <c r="P96" s="238"/>
      <c r="Q96" s="238"/>
      <c r="R96" s="238"/>
      <c r="S96" s="238"/>
    </row>
    <row r="97" spans="1:19" s="304" customFormat="1" ht="12.95" customHeight="1" x14ac:dyDescent="0.3">
      <c r="A97" s="386"/>
      <c r="B97" s="971"/>
      <c r="C97" s="238"/>
      <c r="D97" s="238"/>
      <c r="E97" s="238"/>
      <c r="F97" s="317"/>
      <c r="G97" s="321"/>
      <c r="H97" s="322"/>
      <c r="I97" s="322"/>
      <c r="J97" s="307"/>
      <c r="K97" s="970"/>
      <c r="L97" s="1100"/>
      <c r="M97" s="238"/>
      <c r="N97" s="238"/>
      <c r="O97" s="238"/>
      <c r="P97" s="238"/>
      <c r="Q97" s="238"/>
      <c r="R97" s="238"/>
      <c r="S97" s="238"/>
    </row>
    <row r="98" spans="1:19" s="304" customFormat="1" ht="4.5" customHeight="1" x14ac:dyDescent="0.3">
      <c r="A98" s="386"/>
      <c r="B98" s="971"/>
      <c r="C98" s="238"/>
      <c r="D98" s="238"/>
      <c r="E98" s="860"/>
      <c r="F98" s="893"/>
      <c r="G98" s="894"/>
      <c r="H98" s="861"/>
      <c r="I98" s="895"/>
      <c r="J98" s="307"/>
      <c r="K98" s="238"/>
      <c r="L98" s="238"/>
      <c r="M98" s="238"/>
      <c r="N98" s="238"/>
      <c r="O98" s="238"/>
      <c r="P98" s="238"/>
      <c r="Q98" s="238"/>
      <c r="R98" s="238"/>
      <c r="S98" s="238"/>
    </row>
    <row r="99" spans="1:19" s="304" customFormat="1" ht="18" customHeight="1" x14ac:dyDescent="0.3">
      <c r="A99" s="386"/>
      <c r="B99" s="971"/>
      <c r="C99" s="238"/>
      <c r="D99" s="238"/>
      <c r="E99" s="896"/>
      <c r="F99" s="897"/>
      <c r="G99" s="1096" t="str">
        <f>Datos!E2390</f>
        <v/>
      </c>
      <c r="H99" s="862" t="s">
        <v>1320</v>
      </c>
      <c r="I99" s="965" t="s">
        <v>1903</v>
      </c>
      <c r="J99" s="307"/>
      <c r="K99" s="238"/>
      <c r="L99" s="238"/>
      <c r="M99" s="238"/>
      <c r="N99" s="238"/>
      <c r="O99" s="238"/>
      <c r="P99" s="238"/>
      <c r="Q99" s="238"/>
      <c r="R99" s="238"/>
      <c r="S99" s="238"/>
    </row>
    <row r="100" spans="1:19" s="304" customFormat="1" ht="4.5" customHeight="1" x14ac:dyDescent="0.3">
      <c r="A100" s="386"/>
      <c r="B100" s="971"/>
      <c r="C100" s="238"/>
      <c r="D100" s="238"/>
      <c r="E100" s="898"/>
      <c r="F100" s="897"/>
      <c r="G100" s="865"/>
      <c r="H100" s="902"/>
      <c r="I100" s="899"/>
      <c r="J100" s="307"/>
      <c r="K100" s="238"/>
      <c r="L100" s="238"/>
      <c r="M100" s="238"/>
      <c r="N100" s="238"/>
      <c r="O100" s="238"/>
      <c r="P100" s="238"/>
      <c r="Q100" s="238"/>
      <c r="R100" s="238"/>
      <c r="S100" s="238"/>
    </row>
    <row r="101" spans="1:19" s="304" customFormat="1" ht="18" customHeight="1" x14ac:dyDescent="0.3">
      <c r="A101" s="386"/>
      <c r="B101" s="971"/>
      <c r="C101" s="238"/>
      <c r="D101" s="238"/>
      <c r="E101" s="900" t="s">
        <v>187</v>
      </c>
      <c r="F101" s="897" t="str">
        <f>Datos!E2377</f>
        <v/>
      </c>
      <c r="G101" s="1096" t="str">
        <f>Datos!E2391</f>
        <v/>
      </c>
      <c r="H101" s="862" t="s">
        <v>1320</v>
      </c>
      <c r="I101" s="1151" t="s">
        <v>2097</v>
      </c>
      <c r="J101" s="307"/>
      <c r="K101" s="238"/>
      <c r="L101" s="238"/>
      <c r="M101" s="238"/>
      <c r="N101" s="238"/>
      <c r="O101" s="238"/>
      <c r="P101" s="238"/>
      <c r="Q101" s="238"/>
      <c r="R101" s="238"/>
      <c r="S101" s="238"/>
    </row>
    <row r="102" spans="1:19" s="304" customFormat="1" ht="4.5" customHeight="1" x14ac:dyDescent="0.3">
      <c r="A102" s="386"/>
      <c r="B102" s="971"/>
      <c r="C102" s="238"/>
      <c r="D102" s="238"/>
      <c r="E102" s="901"/>
      <c r="F102" s="864"/>
      <c r="G102" s="864"/>
      <c r="H102" s="864"/>
      <c r="I102" s="863"/>
      <c r="J102" s="307"/>
      <c r="K102" s="238"/>
      <c r="L102" s="238"/>
      <c r="M102" s="238"/>
      <c r="N102" s="238"/>
      <c r="O102" s="238"/>
      <c r="P102" s="238"/>
      <c r="Q102" s="238"/>
      <c r="R102" s="238"/>
      <c r="S102" s="238"/>
    </row>
    <row r="103" spans="1:19" s="304" customFormat="1" ht="18" customHeight="1" x14ac:dyDescent="0.3">
      <c r="A103" s="386"/>
      <c r="B103" s="971"/>
      <c r="C103" s="238"/>
      <c r="D103" s="238"/>
      <c r="E103" s="896"/>
      <c r="F103" s="903"/>
      <c r="G103" s="1096" t="str">
        <f>Datos!E2389</f>
        <v/>
      </c>
      <c r="H103" s="862" t="s">
        <v>1320</v>
      </c>
      <c r="I103" s="863" t="str">
        <f>IF(ISTEXT(I87),I87,"")</f>
        <v/>
      </c>
      <c r="J103" s="307"/>
      <c r="K103" s="238"/>
      <c r="L103" s="238"/>
      <c r="M103" s="238"/>
      <c r="N103" s="238"/>
      <c r="O103" s="238"/>
      <c r="P103" s="238"/>
      <c r="Q103" s="238"/>
      <c r="R103" s="238"/>
      <c r="S103" s="238"/>
    </row>
    <row r="104" spans="1:19" s="304" customFormat="1" ht="4.5" customHeight="1" x14ac:dyDescent="0.3">
      <c r="A104" s="386"/>
      <c r="B104" s="971"/>
      <c r="C104" s="238"/>
      <c r="D104" s="238"/>
      <c r="E104" s="866"/>
      <c r="F104" s="867"/>
      <c r="G104" s="867"/>
      <c r="H104" s="869"/>
      <c r="I104" s="870"/>
      <c r="J104" s="307"/>
      <c r="K104" s="238"/>
      <c r="L104" s="238"/>
      <c r="M104" s="238"/>
      <c r="N104" s="238"/>
      <c r="O104" s="238"/>
      <c r="P104" s="238"/>
      <c r="Q104" s="238"/>
      <c r="R104" s="238"/>
      <c r="S104" s="238"/>
    </row>
    <row r="105" spans="1:19" s="304" customFormat="1" ht="12.95" customHeight="1" x14ac:dyDescent="0.3">
      <c r="A105" s="386"/>
      <c r="B105" s="971"/>
      <c r="C105" s="238"/>
      <c r="D105" s="238"/>
      <c r="E105" s="238"/>
      <c r="F105" s="317"/>
      <c r="G105" s="321"/>
      <c r="H105" s="322"/>
      <c r="I105" s="322"/>
      <c r="J105" s="307"/>
      <c r="K105" s="238"/>
      <c r="L105" s="238"/>
      <c r="M105" s="238"/>
      <c r="N105" s="238"/>
      <c r="O105" s="238"/>
      <c r="P105" s="238"/>
      <c r="Q105" s="238"/>
      <c r="R105" s="238"/>
      <c r="S105" s="238"/>
    </row>
    <row r="106" spans="1:19" s="304" customFormat="1" ht="4.5" customHeight="1" x14ac:dyDescent="0.3">
      <c r="A106" s="386"/>
      <c r="B106" s="971"/>
      <c r="C106" s="238"/>
      <c r="D106" s="238"/>
      <c r="E106" s="860"/>
      <c r="F106" s="893"/>
      <c r="G106" s="894"/>
      <c r="H106" s="861"/>
      <c r="I106" s="895"/>
      <c r="J106" s="307"/>
      <c r="K106" s="238"/>
      <c r="L106" s="238"/>
      <c r="M106" s="238"/>
      <c r="N106" s="238"/>
      <c r="O106" s="238"/>
      <c r="P106" s="238"/>
      <c r="Q106" s="238"/>
      <c r="R106" s="238"/>
      <c r="S106" s="238"/>
    </row>
    <row r="107" spans="1:19" s="304" customFormat="1" ht="18" customHeight="1" x14ac:dyDescent="0.3">
      <c r="A107" s="386"/>
      <c r="B107" s="971"/>
      <c r="C107" s="238"/>
      <c r="D107" s="238"/>
      <c r="E107" s="896"/>
      <c r="F107" s="897"/>
      <c r="G107" s="1096" t="str">
        <f>Datos!F2390</f>
        <v/>
      </c>
      <c r="H107" s="862" t="s">
        <v>1320</v>
      </c>
      <c r="I107" s="965" t="s">
        <v>1903</v>
      </c>
      <c r="J107" s="307"/>
      <c r="K107" s="238"/>
      <c r="L107" s="238"/>
      <c r="M107" s="238"/>
      <c r="N107" s="238"/>
      <c r="O107" s="238"/>
      <c r="P107" s="238"/>
      <c r="Q107" s="238"/>
      <c r="R107" s="238"/>
      <c r="S107" s="238"/>
    </row>
    <row r="108" spans="1:19" s="304" customFormat="1" ht="4.5" customHeight="1" x14ac:dyDescent="0.3">
      <c r="A108" s="386"/>
      <c r="B108" s="971"/>
      <c r="C108" s="238"/>
      <c r="D108" s="238"/>
      <c r="E108" s="898"/>
      <c r="F108" s="897"/>
      <c r="G108" s="865"/>
      <c r="H108" s="902"/>
      <c r="I108" s="899"/>
      <c r="J108" s="307"/>
      <c r="K108" s="238"/>
      <c r="L108" s="238"/>
      <c r="M108" s="238"/>
      <c r="N108" s="238"/>
      <c r="O108" s="238"/>
      <c r="P108" s="238"/>
      <c r="Q108" s="238"/>
    </row>
    <row r="109" spans="1:19" s="304" customFormat="1" ht="18" customHeight="1" x14ac:dyDescent="0.3">
      <c r="A109" s="386"/>
      <c r="B109" s="971"/>
      <c r="C109" s="238"/>
      <c r="D109" s="238"/>
      <c r="E109" s="900" t="s">
        <v>265</v>
      </c>
      <c r="F109" s="897" t="str">
        <f>Datos!F2377</f>
        <v/>
      </c>
      <c r="G109" s="1096" t="str">
        <f>Datos!F2391</f>
        <v/>
      </c>
      <c r="H109" s="862" t="s">
        <v>1320</v>
      </c>
      <c r="I109" s="1151" t="s">
        <v>2097</v>
      </c>
      <c r="J109" s="307"/>
      <c r="K109" s="238"/>
      <c r="L109" s="238"/>
      <c r="M109" s="238"/>
      <c r="N109" s="238"/>
      <c r="O109" s="238"/>
      <c r="P109" s="238"/>
      <c r="Q109" s="238"/>
    </row>
    <row r="110" spans="1:19" s="304" customFormat="1" ht="4.5" customHeight="1" x14ac:dyDescent="0.3">
      <c r="A110" s="386"/>
      <c r="B110" s="971"/>
      <c r="C110" s="238"/>
      <c r="D110" s="238"/>
      <c r="E110" s="901"/>
      <c r="F110" s="864"/>
      <c r="G110" s="864"/>
      <c r="H110" s="864"/>
      <c r="I110" s="863"/>
      <c r="J110" s="307"/>
      <c r="K110" s="238"/>
      <c r="L110" s="238"/>
      <c r="M110" s="238"/>
      <c r="N110" s="238"/>
      <c r="O110" s="238"/>
      <c r="Q110" s="238"/>
      <c r="R110" s="238"/>
      <c r="S110" s="238"/>
    </row>
    <row r="111" spans="1:19" s="304" customFormat="1" ht="18" customHeight="1" x14ac:dyDescent="0.3">
      <c r="A111" s="386"/>
      <c r="B111" s="971"/>
      <c r="C111" s="238"/>
      <c r="D111" s="238"/>
      <c r="E111" s="896"/>
      <c r="F111" s="903"/>
      <c r="G111" s="1096" t="str">
        <f>Datos!F2389</f>
        <v/>
      </c>
      <c r="H111" s="862" t="s">
        <v>1320</v>
      </c>
      <c r="I111" s="863" t="str">
        <f>IF(ISTEXT(I87),I87,"")</f>
        <v/>
      </c>
      <c r="J111" s="307"/>
      <c r="K111" s="1832" t="str">
        <f ca="1">Datos!$G$2401</f>
        <v/>
      </c>
      <c r="L111" s="1833" t="str">
        <f ca="1">Datos!$H$2401</f>
        <v/>
      </c>
      <c r="R111" s="238"/>
      <c r="S111" s="238"/>
    </row>
    <row r="112" spans="1:19" s="304" customFormat="1" ht="4.5" customHeight="1" x14ac:dyDescent="0.3">
      <c r="A112" s="386"/>
      <c r="B112" s="971"/>
      <c r="C112" s="238"/>
      <c r="D112" s="238"/>
      <c r="E112" s="866"/>
      <c r="F112" s="867"/>
      <c r="G112" s="867"/>
      <c r="H112" s="869"/>
      <c r="I112" s="870"/>
      <c r="J112" s="307"/>
      <c r="K112" s="1832"/>
      <c r="L112" s="1833"/>
      <c r="O112" s="970"/>
      <c r="P112" s="970"/>
      <c r="R112" s="238"/>
      <c r="S112" s="238"/>
    </row>
    <row r="113" spans="1:30" s="304" customFormat="1" ht="8.25" customHeight="1" x14ac:dyDescent="0.3">
      <c r="A113" s="386"/>
      <c r="B113" s="971"/>
      <c r="C113" s="238"/>
      <c r="D113" s="238"/>
      <c r="E113" s="238"/>
      <c r="F113" s="238"/>
      <c r="G113" s="322"/>
      <c r="H113" s="322"/>
      <c r="I113" s="322"/>
      <c r="J113" s="322"/>
      <c r="K113" s="1832"/>
      <c r="L113" s="1833"/>
      <c r="N113" s="238"/>
      <c r="O113" s="238"/>
      <c r="P113" s="238"/>
      <c r="Q113" s="238"/>
      <c r="R113" s="238"/>
      <c r="S113" s="238"/>
    </row>
    <row r="114" spans="1:30" x14ac:dyDescent="0.3">
      <c r="D114" s="859"/>
      <c r="E114" s="308"/>
      <c r="F114" s="308"/>
      <c r="G114" s="308"/>
      <c r="N114" s="308"/>
      <c r="P114" s="308"/>
      <c r="Q114" s="308"/>
    </row>
    <row r="115" spans="1:30" s="304" customFormat="1" ht="17.25" customHeight="1" x14ac:dyDescent="0.3">
      <c r="A115" s="386"/>
      <c r="B115" s="971"/>
      <c r="C115" s="238"/>
      <c r="D115" s="323"/>
      <c r="E115" s="324"/>
      <c r="F115" s="238"/>
      <c r="G115" s="322"/>
      <c r="H115" s="322"/>
      <c r="L115" s="238"/>
      <c r="M115" s="238"/>
      <c r="N115" s="238"/>
      <c r="O115" s="238"/>
      <c r="P115" s="238"/>
      <c r="Q115" s="238"/>
      <c r="R115" s="238"/>
      <c r="S115" s="238"/>
    </row>
    <row r="116" spans="1:30" ht="11.25" customHeight="1" x14ac:dyDescent="0.3">
      <c r="E116" s="905" t="s">
        <v>258</v>
      </c>
      <c r="F116" s="905"/>
      <c r="G116" s="906"/>
      <c r="H116" s="906"/>
      <c r="I116" s="906"/>
      <c r="J116" s="905"/>
      <c r="K116" s="905"/>
      <c r="L116" s="905" t="s">
        <v>194</v>
      </c>
      <c r="M116" s="905"/>
      <c r="N116" s="906"/>
      <c r="O116" s="906"/>
      <c r="P116" s="906"/>
      <c r="Q116" s="326"/>
    </row>
    <row r="117" spans="1:30" s="327" customFormat="1" ht="18" customHeight="1" x14ac:dyDescent="0.3">
      <c r="A117" s="386"/>
      <c r="B117" s="971"/>
      <c r="D117" s="328"/>
      <c r="E117" s="1843" t="e">
        <f>Datos!#REF!</f>
        <v>#REF!</v>
      </c>
      <c r="F117" s="1843"/>
      <c r="G117" s="1843"/>
      <c r="H117" s="1843"/>
      <c r="I117" s="1843"/>
      <c r="J117" s="1843"/>
      <c r="K117" s="907"/>
      <c r="L117" s="1843" t="e">
        <f>Datos!#REF!</f>
        <v>#REF!</v>
      </c>
      <c r="M117" s="1843"/>
      <c r="N117" s="1843"/>
      <c r="O117" s="1843"/>
      <c r="P117" s="1843"/>
      <c r="Q117" s="329"/>
      <c r="R117" s="330"/>
      <c r="S117" s="330"/>
      <c r="T117" s="328"/>
      <c r="U117" s="304"/>
      <c r="V117" s="328"/>
      <c r="W117" s="328"/>
      <c r="X117" s="328"/>
      <c r="Y117" s="328"/>
      <c r="Z117" s="328"/>
      <c r="AA117" s="328"/>
      <c r="AB117" s="328"/>
      <c r="AC117" s="328"/>
      <c r="AD117" s="328"/>
    </row>
    <row r="118" spans="1:30" ht="9.75" customHeight="1" x14ac:dyDescent="0.3">
      <c r="D118" s="304"/>
      <c r="E118" s="905"/>
      <c r="F118" s="905"/>
      <c r="G118" s="906"/>
      <c r="H118" s="906"/>
      <c r="I118" s="906"/>
      <c r="J118" s="905"/>
      <c r="K118" s="905"/>
      <c r="L118" s="905"/>
      <c r="M118" s="905"/>
      <c r="N118" s="906"/>
      <c r="O118" s="906"/>
      <c r="P118" s="906"/>
      <c r="Q118" s="331"/>
      <c r="R118" s="326"/>
      <c r="S118" s="326"/>
    </row>
    <row r="119" spans="1:30" ht="18" customHeight="1" x14ac:dyDescent="0.3">
      <c r="D119" s="304"/>
      <c r="E119" s="1844" t="s">
        <v>1088</v>
      </c>
      <c r="F119" s="1831" t="s">
        <v>948</v>
      </c>
      <c r="G119" s="1831"/>
      <c r="H119" s="908">
        <f>DSUM(Datos!$C$1157:$O$1179,"emisiones",'11. Informe final. Resultados'!E116:J117)/1000</f>
        <v>0</v>
      </c>
      <c r="I119" s="909" t="s">
        <v>947</v>
      </c>
      <c r="J119" s="905"/>
      <c r="K119" s="905"/>
      <c r="L119" s="1844" t="s">
        <v>1088</v>
      </c>
      <c r="M119" s="1831" t="s">
        <v>948</v>
      </c>
      <c r="N119" s="1831"/>
      <c r="O119" s="908">
        <f>DSUM(Datos!$C$1157:$O$1179,"emisiones",'11. Informe final. Resultados'!L116:P117)/1000</f>
        <v>0</v>
      </c>
      <c r="P119" s="909" t="s">
        <v>947</v>
      </c>
      <c r="Q119" s="331"/>
      <c r="R119" s="326"/>
      <c r="S119" s="326"/>
    </row>
    <row r="120" spans="1:30" ht="18" customHeight="1" x14ac:dyDescent="0.3">
      <c r="D120" s="304"/>
      <c r="E120" s="1844"/>
      <c r="F120" s="1831" t="s">
        <v>949</v>
      </c>
      <c r="G120" s="1831"/>
      <c r="H120" s="908">
        <f>DSUM(Datos!$D$1225:$I$1257,"emisiones",'11. Informe final. Resultados'!E116:J117)/1000</f>
        <v>0</v>
      </c>
      <c r="I120" s="909" t="s">
        <v>947</v>
      </c>
      <c r="J120" s="905"/>
      <c r="K120" s="905"/>
      <c r="L120" s="1844"/>
      <c r="M120" s="1831" t="s">
        <v>949</v>
      </c>
      <c r="N120" s="1831"/>
      <c r="O120" s="908">
        <f>DSUM(Datos!$D$1225:$I$1257,"emisiones",'11. Informe final. Resultados'!L116:P117)/1000</f>
        <v>0</v>
      </c>
      <c r="P120" s="909" t="s">
        <v>947</v>
      </c>
      <c r="Q120" s="331"/>
      <c r="R120" s="326"/>
      <c r="S120" s="326"/>
    </row>
    <row r="121" spans="1:30" ht="18" customHeight="1" x14ac:dyDescent="0.3">
      <c r="D121" s="304"/>
      <c r="E121" s="1844"/>
      <c r="F121" s="1831" t="s">
        <v>731</v>
      </c>
      <c r="G121" s="1831"/>
      <c r="H121" s="908">
        <f>DSUM(Datos!$C$1369:$P$1389,"emisiones",'11. Informe final. Resultados'!E116:J117)/1000</f>
        <v>0</v>
      </c>
      <c r="I121" s="909" t="s">
        <v>947</v>
      </c>
      <c r="J121" s="905"/>
      <c r="K121" s="905"/>
      <c r="L121" s="1844"/>
      <c r="M121" s="1831" t="s">
        <v>731</v>
      </c>
      <c r="N121" s="1831"/>
      <c r="O121" s="908">
        <f>DSUM(Datos!$C$1369:$P$1389,"emisiones",'11. Informe final. Resultados'!L116:P117)/1000</f>
        <v>0</v>
      </c>
      <c r="P121" s="909" t="s">
        <v>947</v>
      </c>
      <c r="Q121" s="331"/>
      <c r="R121" s="326"/>
      <c r="S121" s="326"/>
    </row>
    <row r="122" spans="1:30" ht="18" customHeight="1" x14ac:dyDescent="0.3">
      <c r="D122" s="304"/>
      <c r="E122" s="1844"/>
      <c r="F122" s="1831" t="s">
        <v>924</v>
      </c>
      <c r="G122" s="1831"/>
      <c r="H122" s="908">
        <f>DSUM(Datos!$C$1811:$P$1816,"emisiones",'11. Informe final. Resultados'!E116:J117)/1000</f>
        <v>0</v>
      </c>
      <c r="I122" s="909" t="s">
        <v>947</v>
      </c>
      <c r="J122" s="905"/>
      <c r="K122" s="905"/>
      <c r="L122" s="1844"/>
      <c r="M122" s="1831" t="s">
        <v>924</v>
      </c>
      <c r="N122" s="1831"/>
      <c r="O122" s="908">
        <f>DSUM(Datos!$C$1811:$P$1816,"emisiones",'11. Informe final. Resultados'!L116:P117)/1000</f>
        <v>0</v>
      </c>
      <c r="P122" s="909" t="s">
        <v>947</v>
      </c>
      <c r="Q122" s="331"/>
      <c r="R122" s="326"/>
      <c r="S122" s="326"/>
    </row>
    <row r="123" spans="1:30" ht="18" customHeight="1" x14ac:dyDescent="0.3">
      <c r="D123" s="304"/>
      <c r="E123" s="1844"/>
      <c r="F123" s="1831" t="s">
        <v>739</v>
      </c>
      <c r="G123" s="1831"/>
      <c r="H123" s="908">
        <f>DSUM(Datos!$C$1568:$P$1579,"emisiones",'11. Informe final. Resultados'!E116:J117)/1000</f>
        <v>0</v>
      </c>
      <c r="I123" s="909" t="s">
        <v>947</v>
      </c>
      <c r="J123" s="905"/>
      <c r="K123" s="905"/>
      <c r="L123" s="1844"/>
      <c r="M123" s="1831" t="s">
        <v>739</v>
      </c>
      <c r="N123" s="1831"/>
      <c r="O123" s="908">
        <f>DSUM(Datos!$C$1568:$P$1579,"emisiones",'11. Informe final. Resultados'!L116:P117)/1000</f>
        <v>0</v>
      </c>
      <c r="P123" s="909" t="s">
        <v>947</v>
      </c>
      <c r="Q123" s="331"/>
      <c r="R123" s="326"/>
      <c r="S123" s="326"/>
    </row>
    <row r="124" spans="1:30" ht="18" customHeight="1" x14ac:dyDescent="0.3">
      <c r="D124" s="304"/>
      <c r="E124" s="1844"/>
      <c r="F124" s="1831" t="s">
        <v>935</v>
      </c>
      <c r="G124" s="1831"/>
      <c r="H124" s="908">
        <f>DSUM(Datos!$C$1879:$I$1901,"emisiones",'11. Informe final. Resultados'!E116:J117)/1000</f>
        <v>0</v>
      </c>
      <c r="I124" s="909" t="s">
        <v>947</v>
      </c>
      <c r="J124" s="905"/>
      <c r="K124" s="905"/>
      <c r="L124" s="1844"/>
      <c r="M124" s="1831" t="s">
        <v>935</v>
      </c>
      <c r="N124" s="1831"/>
      <c r="O124" s="908">
        <f>DSUM(Datos!$C$1879:$I$1901,"emisiones",'11. Informe final. Resultados'!L116:P117)/1000</f>
        <v>0</v>
      </c>
      <c r="P124" s="909" t="s">
        <v>947</v>
      </c>
      <c r="Q124" s="331"/>
      <c r="R124" s="326"/>
      <c r="S124" s="326"/>
    </row>
    <row r="125" spans="1:30" ht="18" customHeight="1" x14ac:dyDescent="0.3">
      <c r="D125" s="304"/>
      <c r="E125" s="1844"/>
      <c r="F125" s="1831" t="s">
        <v>930</v>
      </c>
      <c r="G125" s="1831"/>
      <c r="H125" s="908">
        <f>DSUM(Datos!$C$1965:$J$1980,"emisiones",'11. Informe final. Resultados'!E116:J117)/1000</f>
        <v>0</v>
      </c>
      <c r="I125" s="909" t="s">
        <v>947</v>
      </c>
      <c r="J125" s="905"/>
      <c r="K125" s="905"/>
      <c r="L125" s="1844"/>
      <c r="M125" s="1831" t="s">
        <v>930</v>
      </c>
      <c r="N125" s="1831"/>
      <c r="O125" s="908">
        <f>DSUM(Datos!$C$1965:$J$1980,"emisiones",'11. Informe final. Resultados'!L116:P117)/1000</f>
        <v>0</v>
      </c>
      <c r="P125" s="909" t="s">
        <v>947</v>
      </c>
      <c r="Q125" s="331"/>
      <c r="R125" s="326"/>
      <c r="S125" s="326"/>
    </row>
    <row r="126" spans="1:30" ht="18" customHeight="1" x14ac:dyDescent="0.3">
      <c r="D126" s="304"/>
      <c r="E126" s="1831" t="s">
        <v>940</v>
      </c>
      <c r="F126" s="1831"/>
      <c r="G126" s="1831"/>
      <c r="H126" s="910">
        <f>SUM(H119:H125)</f>
        <v>0</v>
      </c>
      <c r="I126" s="909" t="s">
        <v>947</v>
      </c>
      <c r="J126" s="905"/>
      <c r="K126" s="905"/>
      <c r="L126" s="1831" t="s">
        <v>940</v>
      </c>
      <c r="M126" s="1831"/>
      <c r="N126" s="1831"/>
      <c r="O126" s="908">
        <f>SUM(O119:O125)</f>
        <v>0</v>
      </c>
      <c r="P126" s="909" t="s">
        <v>947</v>
      </c>
      <c r="Q126" s="331"/>
      <c r="R126" s="326"/>
      <c r="S126" s="326"/>
    </row>
    <row r="127" spans="1:30" ht="6" customHeight="1" x14ac:dyDescent="0.3">
      <c r="D127" s="304"/>
      <c r="E127" s="911"/>
      <c r="F127" s="912"/>
      <c r="G127" s="912"/>
      <c r="H127" s="908"/>
      <c r="I127" s="912"/>
      <c r="J127" s="905"/>
      <c r="K127" s="905"/>
      <c r="L127" s="911"/>
      <c r="M127" s="912"/>
      <c r="N127" s="912"/>
      <c r="O127" s="908"/>
      <c r="P127" s="912"/>
      <c r="Q127" s="331"/>
      <c r="R127" s="326"/>
      <c r="S127" s="326"/>
    </row>
    <row r="128" spans="1:30" ht="18" customHeight="1" x14ac:dyDescent="0.3">
      <c r="D128" s="304"/>
      <c r="E128" s="1844" t="s">
        <v>1089</v>
      </c>
      <c r="F128" s="1831" t="s">
        <v>926</v>
      </c>
      <c r="G128" s="1831"/>
      <c r="H128" s="913">
        <f>DSUM(Datos!$C$2011:$H$2033,"emisiones",'11. Informe final. Resultados'!E116:J117)/1000</f>
        <v>0</v>
      </c>
      <c r="I128" s="914" t="str">
        <f>IF($G$13&lt;2021,"t CO₂","t CO₂e")</f>
        <v>t CO₂e</v>
      </c>
      <c r="J128" s="905"/>
      <c r="K128" s="905"/>
      <c r="L128" s="1844" t="s">
        <v>1089</v>
      </c>
      <c r="M128" s="1831" t="s">
        <v>926</v>
      </c>
      <c r="N128" s="1831"/>
      <c r="O128" s="913">
        <f>DSUM(Datos!$C$2011:$H$2033,"emisiones",'11. Informe final. Resultados'!L116:P117)/1000</f>
        <v>0</v>
      </c>
      <c r="P128" s="914" t="str">
        <f>IF($G$13&lt;2021,"t CO₂","t CO₂e")</f>
        <v>t CO₂e</v>
      </c>
      <c r="Q128" s="331"/>
      <c r="R128" s="326"/>
      <c r="S128" s="326"/>
    </row>
    <row r="129" spans="1:30" ht="18" customHeight="1" x14ac:dyDescent="0.3">
      <c r="D129" s="304"/>
      <c r="E129" s="1844"/>
      <c r="F129" s="1831" t="s">
        <v>927</v>
      </c>
      <c r="G129" s="1831"/>
      <c r="H129" s="913">
        <f>DSUM(Datos!$C$2277:$H$2287,"emisiones",'11. Informe final. Resultados'!E116:J117)/1000</f>
        <v>0</v>
      </c>
      <c r="I129" s="914" t="str">
        <f>IF($G$13&lt;2021,"t CO₂","t CO₂e")</f>
        <v>t CO₂e</v>
      </c>
      <c r="J129" s="905"/>
      <c r="K129" s="905"/>
      <c r="L129" s="1844"/>
      <c r="M129" s="1831" t="s">
        <v>927</v>
      </c>
      <c r="N129" s="1831"/>
      <c r="O129" s="913">
        <f>DSUM(Datos!$C$2277:$H$2287,"emisiones",'11. Informe final. Resultados'!L116:P117)/1000</f>
        <v>0</v>
      </c>
      <c r="P129" s="914" t="str">
        <f>IF($G$13&lt;2021,"t CO₂","t CO₂e")</f>
        <v>t CO₂e</v>
      </c>
      <c r="Q129" s="331"/>
      <c r="R129" s="326"/>
      <c r="S129" s="326"/>
    </row>
    <row r="130" spans="1:30" ht="18" customHeight="1" x14ac:dyDescent="0.3">
      <c r="D130" s="304"/>
      <c r="E130" s="1844"/>
      <c r="F130" s="1831" t="s">
        <v>1065</v>
      </c>
      <c r="G130" s="1831"/>
      <c r="H130" s="913">
        <f>DSUM(Datos!$C$2301:$G$2311,"emisiones",'11. Informe final. Resultados'!E116:J117)/1000</f>
        <v>0</v>
      </c>
      <c r="I130" s="914" t="s">
        <v>947</v>
      </c>
      <c r="J130" s="905"/>
      <c r="K130" s="905"/>
      <c r="L130" s="1844"/>
      <c r="M130" s="1831" t="s">
        <v>1065</v>
      </c>
      <c r="N130" s="1831"/>
      <c r="O130" s="913">
        <f>DSUM(Datos!$C$2301:$G$2311,"emisiones",'11. Informe final. Resultados'!L116:P117)/1000</f>
        <v>0</v>
      </c>
      <c r="P130" s="914" t="s">
        <v>947</v>
      </c>
      <c r="Q130" s="331"/>
      <c r="R130" s="326"/>
      <c r="S130" s="326"/>
    </row>
    <row r="131" spans="1:30" ht="18" customHeight="1" x14ac:dyDescent="0.3">
      <c r="D131" s="304"/>
      <c r="E131" s="1831" t="s">
        <v>1066</v>
      </c>
      <c r="F131" s="1831"/>
      <c r="G131" s="1831"/>
      <c r="H131" s="915">
        <f>SUM(H128:H130)</f>
        <v>0</v>
      </c>
      <c r="I131" s="914" t="str">
        <f t="shared" ref="I131" si="1">IF($G$13&lt;2021,"t CO₂","t CO₂e")</f>
        <v>t CO₂e</v>
      </c>
      <c r="J131" s="905"/>
      <c r="K131" s="905"/>
      <c r="L131" s="1831" t="s">
        <v>1066</v>
      </c>
      <c r="M131" s="1831"/>
      <c r="N131" s="1831"/>
      <c r="O131" s="915">
        <f>SUM(O128:O130)</f>
        <v>0</v>
      </c>
      <c r="P131" s="914" t="str">
        <f t="shared" ref="P131" si="2">IF($G$13&lt;2021,"t CO₂","t CO₂e")</f>
        <v>t CO₂e</v>
      </c>
      <c r="Q131" s="331"/>
      <c r="R131" s="326"/>
      <c r="S131" s="326"/>
    </row>
    <row r="132" spans="1:30" ht="5.25" customHeight="1" x14ac:dyDescent="0.3">
      <c r="D132" s="304"/>
      <c r="E132" s="911"/>
      <c r="F132" s="911"/>
      <c r="G132" s="911"/>
      <c r="H132" s="910"/>
      <c r="I132" s="911"/>
      <c r="J132" s="905"/>
      <c r="K132" s="905"/>
      <c r="L132" s="911"/>
      <c r="M132" s="911"/>
      <c r="N132" s="911"/>
      <c r="O132" s="910"/>
      <c r="P132" s="911"/>
      <c r="Q132" s="331"/>
      <c r="R132" s="326"/>
      <c r="S132" s="326"/>
    </row>
    <row r="133" spans="1:30" ht="18" customHeight="1" x14ac:dyDescent="0.3">
      <c r="D133" s="304"/>
      <c r="E133" s="911" t="s">
        <v>541</v>
      </c>
      <c r="F133" s="1831"/>
      <c r="G133" s="1831"/>
      <c r="H133" s="910">
        <f>IF(ISNUMBER(SUM(H126+H131)),SUM(SUM(H131+H126)),"")</f>
        <v>0</v>
      </c>
      <c r="I133" s="916" t="s">
        <v>947</v>
      </c>
      <c r="J133" s="905"/>
      <c r="K133" s="905"/>
      <c r="L133" s="911" t="s">
        <v>541</v>
      </c>
      <c r="M133" s="1831"/>
      <c r="N133" s="1831"/>
      <c r="O133" s="910">
        <f>IF(ISNUMBER(SUM(O126+O131)),SUM(SUM(O131+O126)),"")</f>
        <v>0</v>
      </c>
      <c r="P133" s="917" t="s">
        <v>947</v>
      </c>
      <c r="Q133" s="331"/>
      <c r="R133" s="326"/>
      <c r="S133" s="326"/>
    </row>
    <row r="134" spans="1:30" ht="18" customHeight="1" x14ac:dyDescent="0.3">
      <c r="D134" s="304"/>
      <c r="E134" s="905" t="s">
        <v>194</v>
      </c>
      <c r="F134" s="905"/>
      <c r="G134" s="906"/>
      <c r="H134" s="906"/>
      <c r="I134" s="906"/>
      <c r="J134" s="905"/>
      <c r="K134" s="905"/>
      <c r="L134" s="905" t="s">
        <v>194</v>
      </c>
      <c r="M134" s="905"/>
      <c r="N134" s="906"/>
      <c r="O134" s="906"/>
      <c r="P134" s="906"/>
      <c r="Q134" s="331"/>
      <c r="R134" s="326"/>
      <c r="S134" s="326"/>
    </row>
    <row r="135" spans="1:30" s="327" customFormat="1" ht="18" customHeight="1" x14ac:dyDescent="0.3">
      <c r="A135" s="386"/>
      <c r="B135" s="971"/>
      <c r="D135" s="332"/>
      <c r="E135" s="1843" t="e">
        <f>Datos!#REF!</f>
        <v>#REF!</v>
      </c>
      <c r="F135" s="1843"/>
      <c r="G135" s="1843"/>
      <c r="H135" s="1843"/>
      <c r="I135" s="1843"/>
      <c r="J135" s="1843"/>
      <c r="K135" s="907"/>
      <c r="L135" s="1843" t="e">
        <f>Datos!#REF!</f>
        <v>#REF!</v>
      </c>
      <c r="M135" s="1843"/>
      <c r="N135" s="1843"/>
      <c r="O135" s="1843"/>
      <c r="P135" s="1843"/>
      <c r="Q135" s="329"/>
      <c r="R135" s="330"/>
      <c r="S135" s="330"/>
      <c r="T135" s="328"/>
      <c r="U135" s="304"/>
      <c r="V135" s="328"/>
      <c r="W135" s="328"/>
      <c r="X135" s="328"/>
      <c r="Y135" s="328"/>
      <c r="Z135" s="328"/>
      <c r="AA135" s="328"/>
      <c r="AB135" s="328"/>
      <c r="AC135" s="328"/>
      <c r="AD135" s="328"/>
    </row>
    <row r="136" spans="1:30" ht="9.75" customHeight="1" x14ac:dyDescent="0.3">
      <c r="D136" s="325"/>
      <c r="E136" s="905"/>
      <c r="F136" s="905"/>
      <c r="G136" s="906"/>
      <c r="H136" s="906"/>
      <c r="I136" s="906"/>
      <c r="J136" s="905"/>
      <c r="K136" s="905"/>
      <c r="L136" s="905"/>
      <c r="M136" s="905"/>
      <c r="N136" s="906"/>
      <c r="O136" s="906"/>
      <c r="P136" s="906"/>
      <c r="Q136" s="331"/>
      <c r="R136" s="326"/>
      <c r="S136" s="326"/>
    </row>
    <row r="137" spans="1:30" ht="18" customHeight="1" x14ac:dyDescent="0.3">
      <c r="D137" s="304"/>
      <c r="E137" s="1844" t="s">
        <v>1088</v>
      </c>
      <c r="F137" s="1831" t="s">
        <v>948</v>
      </c>
      <c r="G137" s="1831"/>
      <c r="H137" s="908">
        <f>DSUM(Datos!$C$1157:$O$1179,"emisiones",'11. Informe final. Resultados'!E134:J135)/1000</f>
        <v>0</v>
      </c>
      <c r="I137" s="909" t="s">
        <v>947</v>
      </c>
      <c r="J137" s="905"/>
      <c r="K137" s="905"/>
      <c r="L137" s="1844" t="s">
        <v>1088</v>
      </c>
      <c r="M137" s="1831" t="s">
        <v>948</v>
      </c>
      <c r="N137" s="1831"/>
      <c r="O137" s="908">
        <f>DSUM(Datos!$C$1157:$O$1179,"emisiones",'11. Informe final. Resultados'!L134:P135)/1000</f>
        <v>0</v>
      </c>
      <c r="P137" s="909" t="s">
        <v>947</v>
      </c>
      <c r="Q137" s="331"/>
      <c r="R137" s="326"/>
      <c r="S137" s="326"/>
    </row>
    <row r="138" spans="1:30" ht="18" customHeight="1" x14ac:dyDescent="0.3">
      <c r="D138" s="304"/>
      <c r="E138" s="1844"/>
      <c r="F138" s="1831" t="s">
        <v>949</v>
      </c>
      <c r="G138" s="1831"/>
      <c r="H138" s="908">
        <f>DSUM(Datos!$D$1225:$I$1257,"emisiones",'11. Informe final. Resultados'!E134:J135)/1000</f>
        <v>0</v>
      </c>
      <c r="I138" s="909" t="s">
        <v>947</v>
      </c>
      <c r="J138" s="905"/>
      <c r="K138" s="905"/>
      <c r="L138" s="1844"/>
      <c r="M138" s="1831" t="s">
        <v>949</v>
      </c>
      <c r="N138" s="1831"/>
      <c r="O138" s="908">
        <f>DSUM(Datos!$D$1225:$I$1257,"emisiones",'11. Informe final. Resultados'!L134:P135)/1000</f>
        <v>0</v>
      </c>
      <c r="P138" s="909" t="s">
        <v>947</v>
      </c>
      <c r="Q138" s="331"/>
      <c r="R138" s="326"/>
      <c r="S138" s="326"/>
    </row>
    <row r="139" spans="1:30" ht="18" customHeight="1" x14ac:dyDescent="0.3">
      <c r="D139" s="304"/>
      <c r="E139" s="1844"/>
      <c r="F139" s="1831" t="s">
        <v>731</v>
      </c>
      <c r="G139" s="1831"/>
      <c r="H139" s="908">
        <f>DSUM(Datos!$C$1369:$P$1389,"emisiones",'11. Informe final. Resultados'!E134:J135)/1000</f>
        <v>0</v>
      </c>
      <c r="I139" s="909" t="s">
        <v>947</v>
      </c>
      <c r="J139" s="905"/>
      <c r="K139" s="905"/>
      <c r="L139" s="1844"/>
      <c r="M139" s="1831" t="s">
        <v>731</v>
      </c>
      <c r="N139" s="1831"/>
      <c r="O139" s="908">
        <f>DSUM(Datos!$C$1369:$P$1389,"emisiones",'11. Informe final. Resultados'!L134:P135)/1000</f>
        <v>0</v>
      </c>
      <c r="P139" s="909" t="s">
        <v>947</v>
      </c>
      <c r="Q139" s="331"/>
      <c r="R139" s="326"/>
      <c r="S139" s="326"/>
    </row>
    <row r="140" spans="1:30" ht="18" customHeight="1" x14ac:dyDescent="0.3">
      <c r="D140" s="304"/>
      <c r="E140" s="1844"/>
      <c r="F140" s="1831" t="s">
        <v>924</v>
      </c>
      <c r="G140" s="1831"/>
      <c r="H140" s="908">
        <f>DSUM(Datos!$C$1811:$P$1816,"emisiones",'11. Informe final. Resultados'!E134:J135)/1000</f>
        <v>0</v>
      </c>
      <c r="I140" s="909" t="s">
        <v>947</v>
      </c>
      <c r="J140" s="905"/>
      <c r="K140" s="905"/>
      <c r="L140" s="1844"/>
      <c r="M140" s="1831" t="s">
        <v>924</v>
      </c>
      <c r="N140" s="1831"/>
      <c r="O140" s="908">
        <f>DSUM(Datos!$C$1811:$P$1816,"emisiones",'11. Informe final. Resultados'!L134:P135)/1000</f>
        <v>0</v>
      </c>
      <c r="P140" s="909" t="s">
        <v>947</v>
      </c>
      <c r="Q140" s="331"/>
      <c r="R140" s="326"/>
      <c r="S140" s="326"/>
    </row>
    <row r="141" spans="1:30" ht="18" customHeight="1" x14ac:dyDescent="0.3">
      <c r="D141" s="304"/>
      <c r="E141" s="1844"/>
      <c r="F141" s="1831" t="s">
        <v>739</v>
      </c>
      <c r="G141" s="1831"/>
      <c r="H141" s="908">
        <f>DSUM(Datos!$C$1568:$P$1579,"emisiones",'11. Informe final. Resultados'!E134:J135)/1000</f>
        <v>0</v>
      </c>
      <c r="I141" s="909" t="s">
        <v>947</v>
      </c>
      <c r="J141" s="905"/>
      <c r="K141" s="905"/>
      <c r="L141" s="1844"/>
      <c r="M141" s="1831" t="s">
        <v>739</v>
      </c>
      <c r="N141" s="1831"/>
      <c r="O141" s="908">
        <f>DSUM(Datos!$C$1568:$P$1579,"emisiones",'11. Informe final. Resultados'!L134:P135)/1000</f>
        <v>0</v>
      </c>
      <c r="P141" s="909" t="s">
        <v>947</v>
      </c>
      <c r="Q141" s="331"/>
      <c r="R141" s="326"/>
      <c r="S141" s="326"/>
    </row>
    <row r="142" spans="1:30" ht="18" customHeight="1" x14ac:dyDescent="0.3">
      <c r="D142" s="304"/>
      <c r="E142" s="1844"/>
      <c r="F142" s="1831" t="s">
        <v>935</v>
      </c>
      <c r="G142" s="1831"/>
      <c r="H142" s="908">
        <f>DSUM(Datos!$C$1879:$I$1901,"emisiones",'11. Informe final. Resultados'!E134:J135)/1000</f>
        <v>0</v>
      </c>
      <c r="I142" s="909" t="s">
        <v>947</v>
      </c>
      <c r="J142" s="905"/>
      <c r="K142" s="905"/>
      <c r="L142" s="1844"/>
      <c r="M142" s="1831" t="s">
        <v>935</v>
      </c>
      <c r="N142" s="1831"/>
      <c r="O142" s="908">
        <f>DSUM(Datos!$C$1879:$I$1901,"emisiones",'11. Informe final. Resultados'!L134:P135)/1000</f>
        <v>0</v>
      </c>
      <c r="P142" s="909" t="s">
        <v>947</v>
      </c>
      <c r="Q142" s="331"/>
      <c r="R142" s="326"/>
      <c r="S142" s="326"/>
    </row>
    <row r="143" spans="1:30" ht="18" customHeight="1" x14ac:dyDescent="0.3">
      <c r="D143" s="304"/>
      <c r="E143" s="1844"/>
      <c r="F143" s="1831" t="s">
        <v>930</v>
      </c>
      <c r="G143" s="1831"/>
      <c r="H143" s="908">
        <f>DSUM(Datos!$C$1965:$J$1980,"emisiones",'11. Informe final. Resultados'!E134:J135)/1000</f>
        <v>0</v>
      </c>
      <c r="I143" s="909" t="s">
        <v>947</v>
      </c>
      <c r="J143" s="905"/>
      <c r="K143" s="905"/>
      <c r="L143" s="1844"/>
      <c r="M143" s="1831" t="s">
        <v>930</v>
      </c>
      <c r="N143" s="1831"/>
      <c r="O143" s="908">
        <f>DSUM(Datos!$C$1965:$J$1980,"emisiones",'11. Informe final. Resultados'!L134:P135)/1000</f>
        <v>0</v>
      </c>
      <c r="P143" s="909" t="s">
        <v>947</v>
      </c>
      <c r="Q143" s="331"/>
      <c r="R143" s="326"/>
      <c r="S143" s="326"/>
    </row>
    <row r="144" spans="1:30" ht="18" customHeight="1" x14ac:dyDescent="0.3">
      <c r="D144" s="304"/>
      <c r="E144" s="1831" t="s">
        <v>940</v>
      </c>
      <c r="F144" s="1831"/>
      <c r="G144" s="1831"/>
      <c r="H144" s="908">
        <f>SUM(H137:H143)</f>
        <v>0</v>
      </c>
      <c r="I144" s="909" t="s">
        <v>947</v>
      </c>
      <c r="J144" s="905"/>
      <c r="K144" s="905"/>
      <c r="L144" s="1831" t="s">
        <v>940</v>
      </c>
      <c r="M144" s="1831"/>
      <c r="N144" s="1831"/>
      <c r="O144" s="908">
        <f>SUM(O137:O143)</f>
        <v>0</v>
      </c>
      <c r="P144" s="909" t="s">
        <v>947</v>
      </c>
      <c r="Q144" s="331"/>
      <c r="R144" s="326"/>
      <c r="S144" s="326"/>
    </row>
    <row r="145" spans="1:30" ht="6" customHeight="1" x14ac:dyDescent="0.3">
      <c r="D145" s="304"/>
      <c r="E145" s="911"/>
      <c r="F145" s="912"/>
      <c r="G145" s="912"/>
      <c r="H145" s="908"/>
      <c r="I145" s="912"/>
      <c r="J145" s="905"/>
      <c r="K145" s="905"/>
      <c r="L145" s="911"/>
      <c r="M145" s="912"/>
      <c r="N145" s="912"/>
      <c r="O145" s="908"/>
      <c r="P145" s="912"/>
      <c r="Q145" s="331"/>
      <c r="R145" s="326"/>
      <c r="S145" s="326"/>
    </row>
    <row r="146" spans="1:30" ht="18" customHeight="1" x14ac:dyDescent="0.3">
      <c r="D146" s="304"/>
      <c r="E146" s="1844" t="s">
        <v>1089</v>
      </c>
      <c r="F146" s="1831" t="s">
        <v>926</v>
      </c>
      <c r="G146" s="1831"/>
      <c r="H146" s="913">
        <f>DSUM(Datos!$C$2011:$H$2033,"emisiones",'11. Informe final. Resultados'!E134:J135)/1000</f>
        <v>0</v>
      </c>
      <c r="I146" s="914" t="str">
        <f>IF($G$13&lt;2021,"t CO₂","t CO₂e")</f>
        <v>t CO₂e</v>
      </c>
      <c r="J146" s="905"/>
      <c r="K146" s="905"/>
      <c r="L146" s="1844" t="s">
        <v>1089</v>
      </c>
      <c r="M146" s="1831" t="s">
        <v>926</v>
      </c>
      <c r="N146" s="1831"/>
      <c r="O146" s="913">
        <f>DSUM(Datos!$C$2011:$H$2033,"emisiones",'11. Informe final. Resultados'!L134:P135)/1000</f>
        <v>0</v>
      </c>
      <c r="P146" s="914" t="str">
        <f>IF($G$13&lt;2021,"t CO₂","t CO₂e")</f>
        <v>t CO₂e</v>
      </c>
      <c r="Q146" s="331"/>
      <c r="R146" s="326"/>
      <c r="S146" s="326"/>
    </row>
    <row r="147" spans="1:30" ht="18" customHeight="1" x14ac:dyDescent="0.3">
      <c r="D147" s="304"/>
      <c r="E147" s="1844"/>
      <c r="F147" s="1831" t="s">
        <v>927</v>
      </c>
      <c r="G147" s="1831"/>
      <c r="H147" s="913">
        <f>DSUM(Datos!$C$2277:$H$2287,"emisiones",'11. Informe final. Resultados'!E134:J135)/1000</f>
        <v>0</v>
      </c>
      <c r="I147" s="914" t="str">
        <f>IF($G$13&lt;2021,"t CO₂","t CO₂e")</f>
        <v>t CO₂e</v>
      </c>
      <c r="J147" s="905"/>
      <c r="K147" s="905"/>
      <c r="L147" s="1844"/>
      <c r="M147" s="1831" t="s">
        <v>927</v>
      </c>
      <c r="N147" s="1831"/>
      <c r="O147" s="913">
        <f>DSUM(Datos!$C$2277:$H$2287,"emisiones",'11. Informe final. Resultados'!L134:P135)/1000</f>
        <v>0</v>
      </c>
      <c r="P147" s="914" t="str">
        <f>IF($G$13&lt;2021,"t CO₂","t CO₂e")</f>
        <v>t CO₂e</v>
      </c>
      <c r="Q147" s="331"/>
      <c r="R147" s="326"/>
      <c r="S147" s="326"/>
    </row>
    <row r="148" spans="1:30" ht="18" customHeight="1" x14ac:dyDescent="0.3">
      <c r="D148" s="304"/>
      <c r="E148" s="1844"/>
      <c r="F148" s="1831" t="s">
        <v>1065</v>
      </c>
      <c r="G148" s="1831"/>
      <c r="H148" s="913">
        <f>DSUM(Datos!$C$2301:$G$2311,"emisiones",'11. Informe final. Resultados'!E134:J135)/1000</f>
        <v>0</v>
      </c>
      <c r="I148" s="914" t="s">
        <v>947</v>
      </c>
      <c r="J148" s="905"/>
      <c r="K148" s="905"/>
      <c r="L148" s="1844"/>
      <c r="M148" s="1831" t="s">
        <v>1065</v>
      </c>
      <c r="N148" s="1831"/>
      <c r="O148" s="913">
        <f>DSUM(Datos!$C$2301:$G$2311,"emisiones",'11. Informe final. Resultados'!L134:P135)/1000</f>
        <v>0</v>
      </c>
      <c r="P148" s="914" t="s">
        <v>947</v>
      </c>
      <c r="Q148" s="331"/>
      <c r="R148" s="326"/>
      <c r="S148" s="326"/>
    </row>
    <row r="149" spans="1:30" ht="18" customHeight="1" x14ac:dyDescent="0.3">
      <c r="D149" s="304"/>
      <c r="E149" s="1831" t="s">
        <v>1066</v>
      </c>
      <c r="F149" s="1831"/>
      <c r="G149" s="1831"/>
      <c r="H149" s="915">
        <f>SUM(H146:H148)</f>
        <v>0</v>
      </c>
      <c r="I149" s="914" t="str">
        <f t="shared" ref="I149" si="3">IF($G$13&lt;2021,"t CO₂","t CO₂e")</f>
        <v>t CO₂e</v>
      </c>
      <c r="J149" s="905"/>
      <c r="K149" s="905"/>
      <c r="L149" s="1831" t="s">
        <v>1066</v>
      </c>
      <c r="M149" s="1831"/>
      <c r="N149" s="1831"/>
      <c r="O149" s="915">
        <f>SUM(O146:O148)</f>
        <v>0</v>
      </c>
      <c r="P149" s="914" t="str">
        <f t="shared" ref="P149" si="4">IF($G$13&lt;2021,"t CO₂","t CO₂e")</f>
        <v>t CO₂e</v>
      </c>
      <c r="Q149" s="331"/>
      <c r="R149" s="326"/>
      <c r="S149" s="326"/>
    </row>
    <row r="150" spans="1:30" ht="5.25" customHeight="1" x14ac:dyDescent="0.3">
      <c r="D150" s="304"/>
      <c r="E150" s="911"/>
      <c r="F150" s="911"/>
      <c r="G150" s="911"/>
      <c r="H150" s="910"/>
      <c r="I150" s="911"/>
      <c r="J150" s="905"/>
      <c r="K150" s="905"/>
      <c r="L150" s="911"/>
      <c r="M150" s="911"/>
      <c r="N150" s="911"/>
      <c r="O150" s="910"/>
      <c r="P150" s="911"/>
      <c r="Q150" s="331"/>
      <c r="R150" s="326"/>
      <c r="S150" s="326"/>
    </row>
    <row r="151" spans="1:30" ht="18" customHeight="1" x14ac:dyDescent="0.3">
      <c r="D151" s="304"/>
      <c r="E151" s="911" t="s">
        <v>541</v>
      </c>
      <c r="F151" s="1831"/>
      <c r="G151" s="1831"/>
      <c r="H151" s="910">
        <f>IF(ISNUMBER(SUM(H144+H149)),SUM(SUM(H149+H144)),"")</f>
        <v>0</v>
      </c>
      <c r="I151" s="916" t="s">
        <v>947</v>
      </c>
      <c r="J151" s="905"/>
      <c r="K151" s="905"/>
      <c r="L151" s="911" t="s">
        <v>541</v>
      </c>
      <c r="M151" s="1831"/>
      <c r="N151" s="1831"/>
      <c r="O151" s="910">
        <f>IF(ISNUMBER(SUM(O144+O149)),SUM(SUM(O149+O144)),"")</f>
        <v>0</v>
      </c>
      <c r="P151" s="917" t="s">
        <v>947</v>
      </c>
      <c r="Q151" s="331"/>
      <c r="R151" s="326"/>
      <c r="S151" s="326"/>
    </row>
    <row r="152" spans="1:30" ht="18" customHeight="1" x14ac:dyDescent="0.3">
      <c r="C152" s="333"/>
      <c r="D152" s="334"/>
      <c r="E152" s="905" t="s">
        <v>194</v>
      </c>
      <c r="F152" s="905"/>
      <c r="G152" s="906"/>
      <c r="H152" s="906"/>
      <c r="I152" s="906"/>
      <c r="J152" s="905"/>
      <c r="K152" s="905"/>
      <c r="L152" s="905" t="s">
        <v>194</v>
      </c>
      <c r="M152" s="905"/>
      <c r="N152" s="906"/>
      <c r="O152" s="906"/>
      <c r="P152" s="906"/>
      <c r="Q152" s="331"/>
      <c r="R152" s="326"/>
      <c r="S152" s="326"/>
    </row>
    <row r="153" spans="1:30" s="327" customFormat="1" ht="18" customHeight="1" x14ac:dyDescent="0.3">
      <c r="A153" s="386"/>
      <c r="B153" s="971"/>
      <c r="C153" s="335"/>
      <c r="D153" s="332"/>
      <c r="E153" s="1843" t="e">
        <f>Datos!#REF!</f>
        <v>#REF!</v>
      </c>
      <c r="F153" s="1843"/>
      <c r="G153" s="1843"/>
      <c r="H153" s="1843"/>
      <c r="I153" s="1843"/>
      <c r="J153" s="1843"/>
      <c r="K153" s="907"/>
      <c r="L153" s="1843" t="e">
        <f>Datos!#REF!</f>
        <v>#REF!</v>
      </c>
      <c r="M153" s="1843"/>
      <c r="N153" s="1843"/>
      <c r="O153" s="1843"/>
      <c r="P153" s="1843"/>
      <c r="Q153" s="329"/>
      <c r="R153" s="330"/>
      <c r="S153" s="330"/>
      <c r="T153" s="328"/>
      <c r="U153" s="304"/>
      <c r="V153" s="328"/>
      <c r="W153" s="328"/>
      <c r="X153" s="328"/>
      <c r="Y153" s="328"/>
      <c r="Z153" s="328"/>
      <c r="AA153" s="328"/>
      <c r="AB153" s="328"/>
      <c r="AC153" s="328"/>
      <c r="AD153" s="328"/>
    </row>
    <row r="154" spans="1:30" ht="9.75" customHeight="1" x14ac:dyDescent="0.3">
      <c r="C154" s="322"/>
      <c r="D154" s="334"/>
      <c r="E154" s="905" t="e">
        <f>E153</f>
        <v>#REF!</v>
      </c>
      <c r="F154" s="905"/>
      <c r="G154" s="906"/>
      <c r="H154" s="906"/>
      <c r="I154" s="906"/>
      <c r="J154" s="905"/>
      <c r="K154" s="905"/>
      <c r="L154" s="905"/>
      <c r="M154" s="905"/>
      <c r="N154" s="906"/>
      <c r="O154" s="906"/>
      <c r="P154" s="906"/>
      <c r="Q154" s="331"/>
      <c r="R154" s="326"/>
      <c r="S154" s="326"/>
    </row>
    <row r="155" spans="1:30" ht="18" customHeight="1" x14ac:dyDescent="0.3">
      <c r="D155" s="304"/>
      <c r="E155" s="1844" t="s">
        <v>1088</v>
      </c>
      <c r="F155" s="1831" t="s">
        <v>948</v>
      </c>
      <c r="G155" s="1831"/>
      <c r="H155" s="908">
        <f>DSUM(Datos!$C$1157:$O$1179,"emisiones",'11. Informe final. Resultados'!E152:J153)/1000</f>
        <v>0</v>
      </c>
      <c r="I155" s="909" t="s">
        <v>947</v>
      </c>
      <c r="J155" s="905"/>
      <c r="K155" s="905"/>
      <c r="L155" s="1844" t="s">
        <v>1088</v>
      </c>
      <c r="M155" s="1831" t="s">
        <v>948</v>
      </c>
      <c r="N155" s="1831"/>
      <c r="O155" s="908">
        <f>DSUM(Datos!$C$1157:$O$1179,"emisiones",'11. Informe final. Resultados'!L152:P153)/1000</f>
        <v>0</v>
      </c>
      <c r="P155" s="909" t="s">
        <v>947</v>
      </c>
      <c r="Q155" s="331"/>
      <c r="R155" s="326"/>
      <c r="S155" s="326"/>
    </row>
    <row r="156" spans="1:30" ht="18" customHeight="1" x14ac:dyDescent="0.3">
      <c r="D156" s="304"/>
      <c r="E156" s="1844"/>
      <c r="F156" s="1831" t="s">
        <v>949</v>
      </c>
      <c r="G156" s="1831"/>
      <c r="H156" s="908">
        <f>DSUM(Datos!$D$1225:$I$1257,"emisiones",'11. Informe final. Resultados'!E152:J153)/1000</f>
        <v>0</v>
      </c>
      <c r="I156" s="909" t="s">
        <v>947</v>
      </c>
      <c r="J156" s="905"/>
      <c r="K156" s="905"/>
      <c r="L156" s="1844"/>
      <c r="M156" s="1831" t="s">
        <v>949</v>
      </c>
      <c r="N156" s="1831"/>
      <c r="O156" s="908">
        <f>DSUM(Datos!$D$1225:$I$1257,"emisiones",'11. Informe final. Resultados'!L152:P153)/1000</f>
        <v>0</v>
      </c>
      <c r="P156" s="909" t="s">
        <v>947</v>
      </c>
      <c r="Q156" s="331"/>
      <c r="R156" s="326"/>
      <c r="S156" s="326"/>
    </row>
    <row r="157" spans="1:30" ht="18" customHeight="1" x14ac:dyDescent="0.3">
      <c r="D157" s="304"/>
      <c r="E157" s="1844"/>
      <c r="F157" s="1831" t="s">
        <v>731</v>
      </c>
      <c r="G157" s="1831"/>
      <c r="H157" s="908">
        <f>DSUM(Datos!$C$1369:$P$1389,"emisiones",'11. Informe final. Resultados'!E152:J153)/1000</f>
        <v>0</v>
      </c>
      <c r="I157" s="909" t="s">
        <v>947</v>
      </c>
      <c r="J157" s="905"/>
      <c r="K157" s="905"/>
      <c r="L157" s="1844"/>
      <c r="M157" s="1831" t="s">
        <v>731</v>
      </c>
      <c r="N157" s="1831"/>
      <c r="O157" s="908">
        <f>DSUM(Datos!$C$1369:$P$1389,"emisiones",'11. Informe final. Resultados'!L152:P153)/1000</f>
        <v>0</v>
      </c>
      <c r="P157" s="909" t="s">
        <v>947</v>
      </c>
      <c r="Q157" s="331"/>
      <c r="R157" s="326"/>
      <c r="S157" s="326"/>
    </row>
    <row r="158" spans="1:30" ht="18" customHeight="1" x14ac:dyDescent="0.3">
      <c r="D158" s="304"/>
      <c r="E158" s="1844"/>
      <c r="F158" s="1831" t="s">
        <v>924</v>
      </c>
      <c r="G158" s="1831"/>
      <c r="H158" s="908">
        <f>DSUM(Datos!$C$1811:$P$1816,"emisiones",'11. Informe final. Resultados'!E152:J153)/1000</f>
        <v>0</v>
      </c>
      <c r="I158" s="909" t="s">
        <v>947</v>
      </c>
      <c r="J158" s="905"/>
      <c r="K158" s="905"/>
      <c r="L158" s="1844"/>
      <c r="M158" s="1831" t="s">
        <v>924</v>
      </c>
      <c r="N158" s="1831"/>
      <c r="O158" s="908">
        <f>DSUM(Datos!$C$1811:$P$1816,"emisiones",'11. Informe final. Resultados'!L152:P153)/1000</f>
        <v>0</v>
      </c>
      <c r="P158" s="909" t="s">
        <v>947</v>
      </c>
      <c r="Q158" s="331"/>
      <c r="R158" s="326"/>
      <c r="S158" s="326"/>
    </row>
    <row r="159" spans="1:30" ht="18" customHeight="1" x14ac:dyDescent="0.3">
      <c r="D159" s="304"/>
      <c r="E159" s="1844"/>
      <c r="F159" s="1831" t="s">
        <v>739</v>
      </c>
      <c r="G159" s="1831"/>
      <c r="H159" s="908">
        <f>DSUM(Datos!$C$1568:$P$1579,"emisiones",'11. Informe final. Resultados'!E152:J153)/1000</f>
        <v>0</v>
      </c>
      <c r="I159" s="909" t="s">
        <v>947</v>
      </c>
      <c r="J159" s="905"/>
      <c r="K159" s="905"/>
      <c r="L159" s="1844"/>
      <c r="M159" s="1831" t="s">
        <v>739</v>
      </c>
      <c r="N159" s="1831"/>
      <c r="O159" s="908">
        <f>DSUM(Datos!$C$1568:$P$1579,"emisiones",'11. Informe final. Resultados'!L152:P153)/1000</f>
        <v>0</v>
      </c>
      <c r="P159" s="909" t="s">
        <v>947</v>
      </c>
      <c r="Q159" s="331"/>
      <c r="R159" s="326"/>
      <c r="S159" s="326"/>
    </row>
    <row r="160" spans="1:30" ht="18" customHeight="1" x14ac:dyDescent="0.3">
      <c r="D160" s="304"/>
      <c r="E160" s="1844"/>
      <c r="F160" s="1831" t="s">
        <v>935</v>
      </c>
      <c r="G160" s="1831"/>
      <c r="H160" s="908">
        <f>DSUM(Datos!$C$1879:$I$1901,"emisiones",'11. Informe final. Resultados'!E152:J153)/1000</f>
        <v>0</v>
      </c>
      <c r="I160" s="909" t="s">
        <v>947</v>
      </c>
      <c r="J160" s="905"/>
      <c r="K160" s="905"/>
      <c r="L160" s="1844"/>
      <c r="M160" s="1831" t="s">
        <v>935</v>
      </c>
      <c r="N160" s="1831"/>
      <c r="O160" s="908">
        <f>DSUM(Datos!$C$1879:$I$1901,"emisiones",'11. Informe final. Resultados'!L152:P153)/1000</f>
        <v>0</v>
      </c>
      <c r="P160" s="909" t="s">
        <v>947</v>
      </c>
      <c r="Q160" s="331"/>
      <c r="R160" s="326"/>
      <c r="S160" s="326"/>
    </row>
    <row r="161" spans="1:30" ht="18" customHeight="1" x14ac:dyDescent="0.3">
      <c r="D161" s="304"/>
      <c r="E161" s="1844"/>
      <c r="F161" s="1831" t="s">
        <v>930</v>
      </c>
      <c r="G161" s="1831"/>
      <c r="H161" s="908">
        <f>DSUM(Datos!$C$1965:$J$1980,"emisiones",'11. Informe final. Resultados'!E152:J153)/1000</f>
        <v>0</v>
      </c>
      <c r="I161" s="909" t="s">
        <v>947</v>
      </c>
      <c r="J161" s="905"/>
      <c r="K161" s="905"/>
      <c r="L161" s="1844"/>
      <c r="M161" s="1831" t="s">
        <v>930</v>
      </c>
      <c r="N161" s="1831"/>
      <c r="O161" s="908">
        <f>DSUM(Datos!$C$1965:$J$1980,"emisiones",'11. Informe final. Resultados'!L152:P153)/1000</f>
        <v>0</v>
      </c>
      <c r="P161" s="909" t="s">
        <v>947</v>
      </c>
      <c r="Q161" s="331"/>
      <c r="R161" s="326"/>
      <c r="S161" s="326"/>
    </row>
    <row r="162" spans="1:30" ht="18" customHeight="1" x14ac:dyDescent="0.3">
      <c r="D162" s="304"/>
      <c r="E162" s="1831" t="s">
        <v>940</v>
      </c>
      <c r="F162" s="1831"/>
      <c r="G162" s="1831"/>
      <c r="H162" s="908">
        <f>SUM(H155:H161)</f>
        <v>0</v>
      </c>
      <c r="I162" s="909" t="s">
        <v>947</v>
      </c>
      <c r="J162" s="905"/>
      <c r="K162" s="905"/>
      <c r="L162" s="1831" t="s">
        <v>940</v>
      </c>
      <c r="M162" s="1831"/>
      <c r="N162" s="1831"/>
      <c r="O162" s="908">
        <f>SUM(O155:O161)</f>
        <v>0</v>
      </c>
      <c r="P162" s="909" t="s">
        <v>947</v>
      </c>
      <c r="Q162" s="331"/>
      <c r="R162" s="326"/>
      <c r="S162" s="326"/>
    </row>
    <row r="163" spans="1:30" ht="6" customHeight="1" x14ac:dyDescent="0.3">
      <c r="D163" s="304"/>
      <c r="E163" s="911"/>
      <c r="F163" s="912"/>
      <c r="G163" s="912"/>
      <c r="H163" s="908"/>
      <c r="I163" s="912"/>
      <c r="J163" s="905"/>
      <c r="K163" s="905"/>
      <c r="L163" s="911"/>
      <c r="M163" s="912"/>
      <c r="N163" s="912"/>
      <c r="O163" s="908"/>
      <c r="P163" s="912"/>
      <c r="Q163" s="331"/>
      <c r="R163" s="326"/>
      <c r="S163" s="326"/>
    </row>
    <row r="164" spans="1:30" ht="18" customHeight="1" x14ac:dyDescent="0.3">
      <c r="D164" s="304"/>
      <c r="E164" s="1844" t="s">
        <v>1089</v>
      </c>
      <c r="F164" s="1831" t="s">
        <v>926</v>
      </c>
      <c r="G164" s="1831"/>
      <c r="H164" s="913">
        <f>DSUM(Datos!$C$2011:$H$2033,"emisiones",'11. Informe final. Resultados'!E152:J153)/1000</f>
        <v>0</v>
      </c>
      <c r="I164" s="914" t="str">
        <f>IF($G$13&lt;2021,"t CO₂","t CO₂e")</f>
        <v>t CO₂e</v>
      </c>
      <c r="J164" s="905"/>
      <c r="K164" s="905"/>
      <c r="L164" s="1844" t="s">
        <v>1089</v>
      </c>
      <c r="M164" s="1831" t="s">
        <v>926</v>
      </c>
      <c r="N164" s="1831"/>
      <c r="O164" s="913">
        <f>DSUM(Datos!$C$2011:$H$2033,"emisiones",'11. Informe final. Resultados'!L152:P153)/1000</f>
        <v>0</v>
      </c>
      <c r="P164" s="914" t="str">
        <f>IF($G$13&lt;2021,"t CO₂","t CO₂e")</f>
        <v>t CO₂e</v>
      </c>
      <c r="Q164" s="331"/>
      <c r="R164" s="326"/>
      <c r="S164" s="326"/>
    </row>
    <row r="165" spans="1:30" ht="18" customHeight="1" x14ac:dyDescent="0.3">
      <c r="D165" s="304"/>
      <c r="E165" s="1844"/>
      <c r="F165" s="1831" t="s">
        <v>927</v>
      </c>
      <c r="G165" s="1831"/>
      <c r="H165" s="913">
        <f>DSUM(Datos!$C$2277:$H$2287,"emisiones",'11. Informe final. Resultados'!E152:J153)/1000</f>
        <v>0</v>
      </c>
      <c r="I165" s="914" t="str">
        <f>IF($G$13&lt;2021,"t CO₂","t CO₂e")</f>
        <v>t CO₂e</v>
      </c>
      <c r="J165" s="905"/>
      <c r="K165" s="905"/>
      <c r="L165" s="1844"/>
      <c r="M165" s="1831" t="s">
        <v>927</v>
      </c>
      <c r="N165" s="1831"/>
      <c r="O165" s="913">
        <f>DSUM(Datos!$C$2277:$H$2287,"emisiones",'11. Informe final. Resultados'!L152:P153)/1000</f>
        <v>0</v>
      </c>
      <c r="P165" s="914" t="str">
        <f>IF($G$13&lt;2021,"t CO₂","t CO₂e")</f>
        <v>t CO₂e</v>
      </c>
      <c r="Q165" s="331"/>
      <c r="R165" s="326"/>
      <c r="S165" s="326"/>
    </row>
    <row r="166" spans="1:30" ht="18" customHeight="1" x14ac:dyDescent="0.3">
      <c r="D166" s="304"/>
      <c r="E166" s="1844"/>
      <c r="F166" s="1831" t="s">
        <v>1065</v>
      </c>
      <c r="G166" s="1831"/>
      <c r="H166" s="913">
        <f>DSUM(Datos!$C$2301:$G$2311,"emisiones",'11. Informe final. Resultados'!E152:J153)/1000</f>
        <v>0</v>
      </c>
      <c r="I166" s="914" t="s">
        <v>947</v>
      </c>
      <c r="J166" s="905"/>
      <c r="K166" s="905"/>
      <c r="L166" s="1844"/>
      <c r="M166" s="1831" t="s">
        <v>1065</v>
      </c>
      <c r="N166" s="1831"/>
      <c r="O166" s="913">
        <f>DSUM(Datos!$C$2301:$G$2311,"emisiones",'11. Informe final. Resultados'!L152:P153)/1000</f>
        <v>0</v>
      </c>
      <c r="P166" s="914" t="s">
        <v>947</v>
      </c>
      <c r="Q166" s="331"/>
      <c r="R166" s="326"/>
      <c r="S166" s="326"/>
    </row>
    <row r="167" spans="1:30" ht="18" customHeight="1" x14ac:dyDescent="0.3">
      <c r="D167" s="304"/>
      <c r="E167" s="1831" t="s">
        <v>1066</v>
      </c>
      <c r="F167" s="1831"/>
      <c r="G167" s="1831"/>
      <c r="H167" s="915">
        <f>SUM(H164:H166)</f>
        <v>0</v>
      </c>
      <c r="I167" s="914" t="str">
        <f t="shared" ref="I167" si="5">IF($G$13&lt;2021,"t CO₂","t CO₂e")</f>
        <v>t CO₂e</v>
      </c>
      <c r="J167" s="905"/>
      <c r="K167" s="905"/>
      <c r="L167" s="1831" t="s">
        <v>1066</v>
      </c>
      <c r="M167" s="1831"/>
      <c r="N167" s="1831"/>
      <c r="O167" s="915">
        <f>SUM(O164:O166)</f>
        <v>0</v>
      </c>
      <c r="P167" s="914" t="str">
        <f t="shared" ref="P167" si="6">IF($G$13&lt;2021,"t CO₂","t CO₂e")</f>
        <v>t CO₂e</v>
      </c>
      <c r="Q167" s="331"/>
      <c r="R167" s="326"/>
      <c r="S167" s="326"/>
    </row>
    <row r="168" spans="1:30" ht="5.25" customHeight="1" x14ac:dyDescent="0.3">
      <c r="D168" s="304"/>
      <c r="E168" s="911"/>
      <c r="F168" s="911"/>
      <c r="G168" s="911"/>
      <c r="H168" s="910"/>
      <c r="I168" s="911"/>
      <c r="J168" s="905"/>
      <c r="K168" s="905"/>
      <c r="L168" s="911"/>
      <c r="M168" s="911"/>
      <c r="N168" s="911"/>
      <c r="O168" s="910"/>
      <c r="P168" s="911"/>
      <c r="Q168" s="331"/>
      <c r="R168" s="326"/>
      <c r="S168" s="326"/>
    </row>
    <row r="169" spans="1:30" ht="18" customHeight="1" x14ac:dyDescent="0.3">
      <c r="D169" s="304"/>
      <c r="E169" s="911" t="s">
        <v>541</v>
      </c>
      <c r="F169" s="1831"/>
      <c r="G169" s="1831"/>
      <c r="H169" s="910">
        <f>IF(ISNUMBER(SUM(H162+H167)),SUM(SUM(H167+H162)),"")</f>
        <v>0</v>
      </c>
      <c r="I169" s="916" t="s">
        <v>947</v>
      </c>
      <c r="J169" s="905"/>
      <c r="K169" s="905"/>
      <c r="L169" s="911" t="s">
        <v>541</v>
      </c>
      <c r="M169" s="1831"/>
      <c r="N169" s="1831"/>
      <c r="O169" s="910">
        <f>IF(ISNUMBER(SUM(O162+O167)),SUM(SUM(O167+O162)),"")</f>
        <v>0</v>
      </c>
      <c r="P169" s="917" t="s">
        <v>947</v>
      </c>
      <c r="Q169" s="331"/>
      <c r="R169" s="326"/>
      <c r="S169" s="326"/>
    </row>
    <row r="170" spans="1:30" ht="18" customHeight="1" x14ac:dyDescent="0.3">
      <c r="C170" s="325"/>
      <c r="D170" s="334"/>
      <c r="E170" s="905" t="s">
        <v>194</v>
      </c>
      <c r="F170" s="905"/>
      <c r="G170" s="906"/>
      <c r="H170" s="906"/>
      <c r="I170" s="906"/>
      <c r="J170" s="905"/>
      <c r="K170" s="905"/>
      <c r="L170" s="905" t="s">
        <v>194</v>
      </c>
      <c r="M170" s="905"/>
      <c r="N170" s="906"/>
      <c r="O170" s="906"/>
      <c r="P170" s="906"/>
      <c r="Q170" s="331"/>
      <c r="R170" s="326"/>
      <c r="S170" s="326"/>
    </row>
    <row r="171" spans="1:30" s="327" customFormat="1" ht="18" customHeight="1" x14ac:dyDescent="0.3">
      <c r="A171" s="386"/>
      <c r="B171" s="971"/>
      <c r="C171" s="332"/>
      <c r="D171" s="332"/>
      <c r="E171" s="1843" t="e">
        <f>Datos!#REF!</f>
        <v>#REF!</v>
      </c>
      <c r="F171" s="1843"/>
      <c r="G171" s="1843"/>
      <c r="H171" s="1843"/>
      <c r="I171" s="1843"/>
      <c r="J171" s="1843"/>
      <c r="K171" s="907"/>
      <c r="L171" s="1843" t="e">
        <f>Datos!#REF!</f>
        <v>#REF!</v>
      </c>
      <c r="M171" s="1843"/>
      <c r="N171" s="1843"/>
      <c r="O171" s="1843"/>
      <c r="P171" s="1843"/>
      <c r="Q171" s="329"/>
      <c r="R171" s="326"/>
      <c r="S171" s="326"/>
      <c r="T171" s="328"/>
      <c r="U171" s="304"/>
      <c r="V171" s="328"/>
      <c r="W171" s="328"/>
      <c r="X171" s="328"/>
      <c r="Y171" s="328"/>
      <c r="Z171" s="328"/>
      <c r="AA171" s="328"/>
      <c r="AB171" s="328"/>
      <c r="AC171" s="328"/>
      <c r="AD171" s="328"/>
    </row>
    <row r="172" spans="1:30" ht="9.75" customHeight="1" x14ac:dyDescent="0.3">
      <c r="C172" s="325"/>
      <c r="D172" s="334"/>
      <c r="E172" s="905"/>
      <c r="F172" s="905"/>
      <c r="G172" s="906"/>
      <c r="H172" s="906"/>
      <c r="I172" s="906"/>
      <c r="J172" s="905"/>
      <c r="K172" s="905"/>
      <c r="L172" s="905"/>
      <c r="M172" s="905"/>
      <c r="N172" s="906"/>
      <c r="O172" s="906"/>
      <c r="P172" s="906"/>
      <c r="Q172" s="331"/>
      <c r="R172" s="326"/>
      <c r="S172" s="326"/>
    </row>
    <row r="173" spans="1:30" ht="18" customHeight="1" x14ac:dyDescent="0.3">
      <c r="D173" s="304"/>
      <c r="E173" s="1844" t="s">
        <v>1088</v>
      </c>
      <c r="F173" s="1831" t="s">
        <v>948</v>
      </c>
      <c r="G173" s="1831"/>
      <c r="H173" s="908">
        <f>DSUM(Datos!$C$1157:$O$1179,"emisiones",'11. Informe final. Resultados'!E170:J171)/1000</f>
        <v>0</v>
      </c>
      <c r="I173" s="909" t="s">
        <v>947</v>
      </c>
      <c r="J173" s="905"/>
      <c r="K173" s="905"/>
      <c r="L173" s="1844" t="s">
        <v>1088</v>
      </c>
      <c r="M173" s="1831" t="s">
        <v>948</v>
      </c>
      <c r="N173" s="1831"/>
      <c r="O173" s="908">
        <f>DSUM(Datos!$C$1157:$O$1179,"emisiones",'11. Informe final. Resultados'!L170:P171)/1000</f>
        <v>0</v>
      </c>
      <c r="P173" s="909" t="s">
        <v>947</v>
      </c>
      <c r="Q173" s="331"/>
      <c r="R173" s="326"/>
      <c r="S173" s="326"/>
    </row>
    <row r="174" spans="1:30" ht="18" customHeight="1" x14ac:dyDescent="0.3">
      <c r="D174" s="304"/>
      <c r="E174" s="1844"/>
      <c r="F174" s="1831" t="s">
        <v>949</v>
      </c>
      <c r="G174" s="1831"/>
      <c r="H174" s="908">
        <f>DSUM(Datos!$D$1225:$I$1257,"emisiones",'11. Informe final. Resultados'!E170:J171)/1000</f>
        <v>0</v>
      </c>
      <c r="I174" s="909" t="s">
        <v>947</v>
      </c>
      <c r="J174" s="905"/>
      <c r="K174" s="905"/>
      <c r="L174" s="1844"/>
      <c r="M174" s="1831" t="s">
        <v>949</v>
      </c>
      <c r="N174" s="1831"/>
      <c r="O174" s="908">
        <f>DSUM(Datos!$D$1225:$I$1257,"emisiones",'11. Informe final. Resultados'!L170:P171)/1000</f>
        <v>0</v>
      </c>
      <c r="P174" s="909" t="s">
        <v>947</v>
      </c>
      <c r="Q174" s="331"/>
      <c r="R174" s="326"/>
      <c r="S174" s="326"/>
    </row>
    <row r="175" spans="1:30" ht="18" customHeight="1" x14ac:dyDescent="0.3">
      <c r="D175" s="304"/>
      <c r="E175" s="1844"/>
      <c r="F175" s="1831" t="s">
        <v>731</v>
      </c>
      <c r="G175" s="1831"/>
      <c r="H175" s="908">
        <f>DSUM(Datos!$C$1369:$P$1389,"emisiones",'11. Informe final. Resultados'!E170:J171)/1000</f>
        <v>0</v>
      </c>
      <c r="I175" s="909" t="s">
        <v>947</v>
      </c>
      <c r="J175" s="905"/>
      <c r="K175" s="905"/>
      <c r="L175" s="1844"/>
      <c r="M175" s="1831" t="s">
        <v>731</v>
      </c>
      <c r="N175" s="1831"/>
      <c r="O175" s="908">
        <f>DSUM(Datos!$C$1369:$P$1389,"emisiones",'11. Informe final. Resultados'!L170:P171)/1000</f>
        <v>0</v>
      </c>
      <c r="P175" s="909" t="s">
        <v>947</v>
      </c>
      <c r="Q175" s="331"/>
      <c r="R175" s="326"/>
      <c r="S175" s="326"/>
    </row>
    <row r="176" spans="1:30" ht="18" customHeight="1" x14ac:dyDescent="0.3">
      <c r="D176" s="304"/>
      <c r="E176" s="1844"/>
      <c r="F176" s="1831" t="s">
        <v>924</v>
      </c>
      <c r="G176" s="1831"/>
      <c r="H176" s="908">
        <f>DSUM(Datos!$C$1811:$P$1816,"emisiones",'11. Informe final. Resultados'!E170:J171)/1000</f>
        <v>0</v>
      </c>
      <c r="I176" s="909" t="s">
        <v>947</v>
      </c>
      <c r="J176" s="905"/>
      <c r="K176" s="905"/>
      <c r="L176" s="1844"/>
      <c r="M176" s="1831" t="s">
        <v>924</v>
      </c>
      <c r="N176" s="1831"/>
      <c r="O176" s="908">
        <f>DSUM(Datos!$C$1811:$P$1816,"emisiones",'11. Informe final. Resultados'!L170:P171)/1000</f>
        <v>0</v>
      </c>
      <c r="P176" s="909" t="s">
        <v>947</v>
      </c>
      <c r="Q176" s="331"/>
      <c r="R176" s="326"/>
      <c r="S176" s="326"/>
    </row>
    <row r="177" spans="1:30" ht="18" customHeight="1" x14ac:dyDescent="0.3">
      <c r="D177" s="304"/>
      <c r="E177" s="1844"/>
      <c r="F177" s="1831" t="s">
        <v>739</v>
      </c>
      <c r="G177" s="1831"/>
      <c r="H177" s="908">
        <f>DSUM(Datos!$C$1568:$P$1579,"emisiones",'11. Informe final. Resultados'!E170:J171)/1000</f>
        <v>0</v>
      </c>
      <c r="I177" s="909" t="s">
        <v>947</v>
      </c>
      <c r="J177" s="905"/>
      <c r="K177" s="905"/>
      <c r="L177" s="1844"/>
      <c r="M177" s="1831" t="s">
        <v>739</v>
      </c>
      <c r="N177" s="1831"/>
      <c r="O177" s="908">
        <f>DSUM(Datos!$C$1568:$P$1579,"emisiones",'11. Informe final. Resultados'!L170:P171)/1000</f>
        <v>0</v>
      </c>
      <c r="P177" s="909" t="s">
        <v>947</v>
      </c>
      <c r="Q177" s="331"/>
      <c r="R177" s="326"/>
      <c r="S177" s="326"/>
    </row>
    <row r="178" spans="1:30" ht="18" customHeight="1" x14ac:dyDescent="0.3">
      <c r="D178" s="304"/>
      <c r="E178" s="1844"/>
      <c r="F178" s="1831" t="s">
        <v>935</v>
      </c>
      <c r="G178" s="1831"/>
      <c r="H178" s="908">
        <f>DSUM(Datos!$C$1879:$I$1901,"emisiones",'11. Informe final. Resultados'!E170:J171)/1000</f>
        <v>0</v>
      </c>
      <c r="I178" s="909" t="s">
        <v>947</v>
      </c>
      <c r="J178" s="905"/>
      <c r="K178" s="905"/>
      <c r="L178" s="1844"/>
      <c r="M178" s="1831" t="s">
        <v>935</v>
      </c>
      <c r="N178" s="1831"/>
      <c r="O178" s="908">
        <f>DSUM(Datos!$C$1879:$I$1901,"emisiones",'11. Informe final. Resultados'!L170:P171)/1000</f>
        <v>0</v>
      </c>
      <c r="P178" s="909" t="s">
        <v>947</v>
      </c>
      <c r="Q178" s="331"/>
      <c r="R178" s="326"/>
      <c r="S178" s="326"/>
    </row>
    <row r="179" spans="1:30" ht="18" customHeight="1" x14ac:dyDescent="0.3">
      <c r="D179" s="304"/>
      <c r="E179" s="1844"/>
      <c r="F179" s="1831" t="s">
        <v>930</v>
      </c>
      <c r="G179" s="1831"/>
      <c r="H179" s="908">
        <f>DSUM(Datos!$C$1965:$J$1980,"emisiones",'11. Informe final. Resultados'!E170:J171)/1000</f>
        <v>0</v>
      </c>
      <c r="I179" s="909" t="s">
        <v>947</v>
      </c>
      <c r="J179" s="905"/>
      <c r="K179" s="905"/>
      <c r="L179" s="1844"/>
      <c r="M179" s="1831" t="s">
        <v>930</v>
      </c>
      <c r="N179" s="1831"/>
      <c r="O179" s="908">
        <f>DSUM(Datos!$C$1965:$J$1980,"emisiones",'11. Informe final. Resultados'!L170:P171)/1000</f>
        <v>0</v>
      </c>
      <c r="P179" s="909" t="s">
        <v>947</v>
      </c>
      <c r="Q179" s="331"/>
      <c r="R179" s="326"/>
      <c r="S179" s="326"/>
    </row>
    <row r="180" spans="1:30" ht="18" customHeight="1" x14ac:dyDescent="0.3">
      <c r="D180" s="304"/>
      <c r="E180" s="1831" t="s">
        <v>940</v>
      </c>
      <c r="F180" s="1831"/>
      <c r="G180" s="1831"/>
      <c r="H180" s="908">
        <f>SUM(H173:H179)</f>
        <v>0</v>
      </c>
      <c r="I180" s="909" t="s">
        <v>947</v>
      </c>
      <c r="J180" s="905"/>
      <c r="K180" s="905"/>
      <c r="L180" s="1831" t="s">
        <v>940</v>
      </c>
      <c r="M180" s="1831"/>
      <c r="N180" s="1831"/>
      <c r="O180" s="908">
        <f>SUM(O173:O179)</f>
        <v>0</v>
      </c>
      <c r="P180" s="909" t="s">
        <v>947</v>
      </c>
      <c r="Q180" s="331"/>
      <c r="R180" s="326"/>
      <c r="S180" s="326"/>
    </row>
    <row r="181" spans="1:30" ht="6" customHeight="1" x14ac:dyDescent="0.3">
      <c r="D181" s="304"/>
      <c r="E181" s="911"/>
      <c r="F181" s="912"/>
      <c r="G181" s="912"/>
      <c r="H181" s="908"/>
      <c r="I181" s="912"/>
      <c r="J181" s="905"/>
      <c r="K181" s="905"/>
      <c r="L181" s="911"/>
      <c r="M181" s="912"/>
      <c r="N181" s="912"/>
      <c r="O181" s="908"/>
      <c r="P181" s="912"/>
      <c r="Q181" s="331"/>
      <c r="R181" s="326"/>
      <c r="S181" s="326"/>
    </row>
    <row r="182" spans="1:30" ht="18" customHeight="1" x14ac:dyDescent="0.3">
      <c r="D182" s="304"/>
      <c r="E182" s="1844" t="s">
        <v>1089</v>
      </c>
      <c r="F182" s="1831" t="s">
        <v>926</v>
      </c>
      <c r="G182" s="1831"/>
      <c r="H182" s="913">
        <f>DSUM(Datos!$C$2011:$H$2033,"emisiones",'11. Informe final. Resultados'!E170:J171)/1000</f>
        <v>0</v>
      </c>
      <c r="I182" s="914" t="str">
        <f>IF($G$13&lt;2021,"t CO₂","t CO₂e")</f>
        <v>t CO₂e</v>
      </c>
      <c r="J182" s="905"/>
      <c r="K182" s="905"/>
      <c r="L182" s="1844" t="s">
        <v>1089</v>
      </c>
      <c r="M182" s="1831" t="s">
        <v>926</v>
      </c>
      <c r="N182" s="1831"/>
      <c r="O182" s="913">
        <f>DSUM(Datos!$C$2011:$H$2033,"emisiones",'11. Informe final. Resultados'!L170:P171)/1000</f>
        <v>0</v>
      </c>
      <c r="P182" s="914" t="str">
        <f>IF($G$13&lt;2021,"t CO₂","t CO₂e")</f>
        <v>t CO₂e</v>
      </c>
      <c r="Q182" s="331"/>
      <c r="R182" s="326"/>
      <c r="S182" s="326"/>
    </row>
    <row r="183" spans="1:30" ht="18" customHeight="1" x14ac:dyDescent="0.3">
      <c r="D183" s="304"/>
      <c r="E183" s="1844"/>
      <c r="F183" s="1831" t="s">
        <v>927</v>
      </c>
      <c r="G183" s="1831"/>
      <c r="H183" s="913">
        <f>DSUM(Datos!$C$2277:$H$2287,"emisiones",'11. Informe final. Resultados'!E170:J171)/1000</f>
        <v>0</v>
      </c>
      <c r="I183" s="914" t="str">
        <f>IF($G$13&lt;2021,"t CO₂","t CO₂e")</f>
        <v>t CO₂e</v>
      </c>
      <c r="J183" s="905"/>
      <c r="K183" s="905"/>
      <c r="L183" s="1844"/>
      <c r="M183" s="1831" t="s">
        <v>927</v>
      </c>
      <c r="N183" s="1831"/>
      <c r="O183" s="913">
        <f>DSUM(Datos!$C$2277:$H$2287,"emisiones",'11. Informe final. Resultados'!L170:P171)/1000</f>
        <v>0</v>
      </c>
      <c r="P183" s="914" t="str">
        <f>IF($G$13&lt;2021,"t CO₂","t CO₂e")</f>
        <v>t CO₂e</v>
      </c>
      <c r="Q183" s="331"/>
      <c r="R183" s="326"/>
      <c r="S183" s="326"/>
    </row>
    <row r="184" spans="1:30" ht="18" customHeight="1" x14ac:dyDescent="0.3">
      <c r="D184" s="304"/>
      <c r="E184" s="1844"/>
      <c r="F184" s="1831" t="s">
        <v>1065</v>
      </c>
      <c r="G184" s="1831"/>
      <c r="H184" s="913">
        <f>DSUM(Datos!$C$2301:$G$2311,"emisiones",'11. Informe final. Resultados'!E170:J171)/1000</f>
        <v>0</v>
      </c>
      <c r="I184" s="914" t="s">
        <v>947</v>
      </c>
      <c r="J184" s="905"/>
      <c r="K184" s="905"/>
      <c r="L184" s="1844"/>
      <c r="M184" s="1831" t="s">
        <v>1065</v>
      </c>
      <c r="N184" s="1831"/>
      <c r="O184" s="913">
        <f>DSUM(Datos!$C$2301:$G$2311,"emisiones",'11. Informe final. Resultados'!L170:P171)/1000</f>
        <v>0</v>
      </c>
      <c r="P184" s="914" t="s">
        <v>947</v>
      </c>
      <c r="Q184" s="331"/>
      <c r="R184" s="326"/>
      <c r="S184" s="326"/>
    </row>
    <row r="185" spans="1:30" ht="18" customHeight="1" x14ac:dyDescent="0.3">
      <c r="D185" s="304"/>
      <c r="E185" s="1831" t="s">
        <v>1066</v>
      </c>
      <c r="F185" s="1831"/>
      <c r="G185" s="1831"/>
      <c r="H185" s="915">
        <f>SUM(H182:H184)</f>
        <v>0</v>
      </c>
      <c r="I185" s="914" t="str">
        <f t="shared" ref="I185" si="7">IF($G$13&lt;2021,"t CO₂","t CO₂e")</f>
        <v>t CO₂e</v>
      </c>
      <c r="J185" s="905"/>
      <c r="K185" s="905"/>
      <c r="L185" s="1831" t="s">
        <v>1066</v>
      </c>
      <c r="M185" s="1831"/>
      <c r="N185" s="1831"/>
      <c r="O185" s="915">
        <f>SUM(O182:O184)</f>
        <v>0</v>
      </c>
      <c r="P185" s="914" t="str">
        <f t="shared" ref="P185" si="8">IF($G$13&lt;2021,"t CO₂","t CO₂e")</f>
        <v>t CO₂e</v>
      </c>
      <c r="Q185" s="331"/>
      <c r="R185" s="326"/>
      <c r="S185" s="326"/>
    </row>
    <row r="186" spans="1:30" ht="5.25" customHeight="1" x14ac:dyDescent="0.3">
      <c r="D186" s="304"/>
      <c r="E186" s="911"/>
      <c r="F186" s="911"/>
      <c r="G186" s="911"/>
      <c r="H186" s="910"/>
      <c r="I186" s="911"/>
      <c r="J186" s="905"/>
      <c r="K186" s="905"/>
      <c r="L186" s="911"/>
      <c r="M186" s="911"/>
      <c r="N186" s="911"/>
      <c r="O186" s="910"/>
      <c r="P186" s="911"/>
      <c r="Q186" s="331"/>
      <c r="R186" s="326"/>
      <c r="S186" s="326"/>
    </row>
    <row r="187" spans="1:30" ht="18" customHeight="1" x14ac:dyDescent="0.3">
      <c r="D187" s="304"/>
      <c r="E187" s="911" t="s">
        <v>541</v>
      </c>
      <c r="F187" s="1831"/>
      <c r="G187" s="1831"/>
      <c r="H187" s="910">
        <f>IF(ISNUMBER(SUM(H180+H185)),SUM(SUM(H185+H180)),"")</f>
        <v>0</v>
      </c>
      <c r="I187" s="916" t="s">
        <v>947</v>
      </c>
      <c r="J187" s="905"/>
      <c r="K187" s="905"/>
      <c r="L187" s="911" t="s">
        <v>541</v>
      </c>
      <c r="M187" s="1831"/>
      <c r="N187" s="1831"/>
      <c r="O187" s="910">
        <f>IF(ISNUMBER(SUM(O180+O185)),SUM(SUM(O185+O180)),"")</f>
        <v>0</v>
      </c>
      <c r="P187" s="917" t="s">
        <v>947</v>
      </c>
      <c r="Q187" s="331"/>
      <c r="R187" s="326"/>
      <c r="S187" s="326"/>
    </row>
    <row r="188" spans="1:30" s="326" customFormat="1" ht="18" customHeight="1" x14ac:dyDescent="0.3">
      <c r="A188" s="386"/>
      <c r="B188" s="971"/>
      <c r="C188" s="325"/>
      <c r="D188" s="334"/>
      <c r="E188" s="905" t="s">
        <v>194</v>
      </c>
      <c r="F188" s="905"/>
      <c r="G188" s="906"/>
      <c r="H188" s="906"/>
      <c r="I188" s="906"/>
      <c r="J188" s="905"/>
      <c r="K188" s="905"/>
      <c r="L188" s="905" t="s">
        <v>194</v>
      </c>
      <c r="M188" s="905"/>
      <c r="N188" s="906"/>
      <c r="O188" s="906"/>
      <c r="P188" s="906"/>
      <c r="Q188" s="331"/>
      <c r="T188" s="304"/>
      <c r="U188" s="304"/>
      <c r="V188" s="304"/>
      <c r="W188" s="304"/>
      <c r="X188" s="304"/>
      <c r="Y188" s="304"/>
      <c r="Z188" s="304"/>
      <c r="AA188" s="304"/>
      <c r="AB188" s="304"/>
      <c r="AC188" s="304"/>
      <c r="AD188" s="304"/>
    </row>
    <row r="189" spans="1:30" s="326" customFormat="1" ht="18" customHeight="1" x14ac:dyDescent="0.3">
      <c r="A189" s="386"/>
      <c r="B189" s="971"/>
      <c r="C189" s="325"/>
      <c r="D189" s="334"/>
      <c r="E189" s="1843" t="e">
        <f>Datos!#REF!</f>
        <v>#REF!</v>
      </c>
      <c r="F189" s="1843"/>
      <c r="G189" s="1843"/>
      <c r="H189" s="1843"/>
      <c r="I189" s="1843"/>
      <c r="J189" s="1843"/>
      <c r="K189" s="907"/>
      <c r="L189" s="1843" t="e">
        <f>Datos!#REF!</f>
        <v>#REF!</v>
      </c>
      <c r="M189" s="1843"/>
      <c r="N189" s="1843"/>
      <c r="O189" s="1843"/>
      <c r="P189" s="1843"/>
      <c r="Q189" s="329"/>
      <c r="T189" s="304"/>
      <c r="U189" s="304"/>
      <c r="V189" s="304"/>
      <c r="W189" s="304"/>
      <c r="X189" s="304"/>
      <c r="Y189" s="304"/>
      <c r="Z189" s="304"/>
      <c r="AA189" s="304"/>
      <c r="AB189" s="304"/>
      <c r="AC189" s="304"/>
      <c r="AD189" s="304"/>
    </row>
    <row r="190" spans="1:30" s="326" customFormat="1" ht="9.75" customHeight="1" x14ac:dyDescent="0.3">
      <c r="A190" s="386"/>
      <c r="B190" s="971"/>
      <c r="C190" s="325"/>
      <c r="D190" s="334"/>
      <c r="E190" s="905"/>
      <c r="F190" s="905"/>
      <c r="G190" s="906"/>
      <c r="H190" s="906"/>
      <c r="I190" s="906"/>
      <c r="J190" s="905"/>
      <c r="K190" s="905"/>
      <c r="L190" s="905"/>
      <c r="M190" s="905"/>
      <c r="N190" s="906"/>
      <c r="O190" s="906"/>
      <c r="P190" s="906"/>
      <c r="Q190" s="331"/>
      <c r="T190" s="304"/>
      <c r="U190" s="304"/>
      <c r="V190" s="304"/>
      <c r="W190" s="304"/>
      <c r="X190" s="304"/>
      <c r="Y190" s="304"/>
      <c r="Z190" s="304"/>
      <c r="AA190" s="304"/>
      <c r="AB190" s="304"/>
      <c r="AC190" s="304"/>
      <c r="AD190" s="304"/>
    </row>
    <row r="191" spans="1:30" ht="18" customHeight="1" x14ac:dyDescent="0.3">
      <c r="D191" s="304"/>
      <c r="E191" s="1844" t="s">
        <v>1088</v>
      </c>
      <c r="F191" s="1831" t="s">
        <v>948</v>
      </c>
      <c r="G191" s="1831"/>
      <c r="H191" s="908">
        <f>DSUM(Datos!$C$1157:$O$1179,"emisiones",'11. Informe final. Resultados'!E188:J189)/1000</f>
        <v>0</v>
      </c>
      <c r="I191" s="909" t="s">
        <v>947</v>
      </c>
      <c r="J191" s="905"/>
      <c r="K191" s="905"/>
      <c r="L191" s="1844" t="s">
        <v>1088</v>
      </c>
      <c r="M191" s="1831" t="s">
        <v>948</v>
      </c>
      <c r="N191" s="1831"/>
      <c r="O191" s="908">
        <f>DSUM(Datos!$C$1157:$O$1179,"emisiones",'11. Informe final. Resultados'!L188:P189)/1000</f>
        <v>0</v>
      </c>
      <c r="P191" s="909" t="s">
        <v>947</v>
      </c>
      <c r="Q191" s="331"/>
      <c r="R191" s="326"/>
      <c r="S191" s="326"/>
    </row>
    <row r="192" spans="1:30" ht="18" customHeight="1" x14ac:dyDescent="0.3">
      <c r="D192" s="304"/>
      <c r="E192" s="1844"/>
      <c r="F192" s="1831" t="s">
        <v>949</v>
      </c>
      <c r="G192" s="1831"/>
      <c r="H192" s="908">
        <f>DSUM(Datos!$D$1225:$I$1257,"emisiones",'11. Informe final. Resultados'!E188:J189)/1000</f>
        <v>0</v>
      </c>
      <c r="I192" s="909" t="s">
        <v>947</v>
      </c>
      <c r="J192" s="905"/>
      <c r="K192" s="905"/>
      <c r="L192" s="1844"/>
      <c r="M192" s="1831" t="s">
        <v>949</v>
      </c>
      <c r="N192" s="1831"/>
      <c r="O192" s="908">
        <f>DSUM(Datos!$D$1225:$I$1257,"emisiones",'11. Informe final. Resultados'!L188:P189)/1000</f>
        <v>0</v>
      </c>
      <c r="P192" s="909" t="s">
        <v>947</v>
      </c>
      <c r="Q192" s="331"/>
      <c r="R192" s="326"/>
      <c r="S192" s="326"/>
    </row>
    <row r="193" spans="1:30" ht="18" customHeight="1" x14ac:dyDescent="0.3">
      <c r="D193" s="304"/>
      <c r="E193" s="1844"/>
      <c r="F193" s="1831" t="s">
        <v>731</v>
      </c>
      <c r="G193" s="1831"/>
      <c r="H193" s="908">
        <f>DSUM(Datos!$C$1369:$P$1389,"emisiones",'11. Informe final. Resultados'!E188:J189)/1000</f>
        <v>0</v>
      </c>
      <c r="I193" s="909" t="s">
        <v>947</v>
      </c>
      <c r="J193" s="905"/>
      <c r="K193" s="905"/>
      <c r="L193" s="1844"/>
      <c r="M193" s="1831" t="s">
        <v>731</v>
      </c>
      <c r="N193" s="1831"/>
      <c r="O193" s="908">
        <f>DSUM(Datos!$C$1369:$P$1389,"emisiones",'11. Informe final. Resultados'!L188:P189)/1000</f>
        <v>0</v>
      </c>
      <c r="P193" s="909" t="s">
        <v>947</v>
      </c>
      <c r="Q193" s="331"/>
      <c r="R193" s="326"/>
      <c r="S193" s="326"/>
    </row>
    <row r="194" spans="1:30" ht="18" customHeight="1" x14ac:dyDescent="0.3">
      <c r="D194" s="304"/>
      <c r="E194" s="1844"/>
      <c r="F194" s="1831" t="s">
        <v>924</v>
      </c>
      <c r="G194" s="1831"/>
      <c r="H194" s="908">
        <f>DSUM(Datos!$C$1811:$P$1816,"emisiones",'11. Informe final. Resultados'!E188:J189)/1000</f>
        <v>0</v>
      </c>
      <c r="I194" s="909" t="s">
        <v>947</v>
      </c>
      <c r="J194" s="905"/>
      <c r="K194" s="905"/>
      <c r="L194" s="1844"/>
      <c r="M194" s="1831" t="s">
        <v>924</v>
      </c>
      <c r="N194" s="1831"/>
      <c r="O194" s="908">
        <f>DSUM(Datos!$C$1811:$P$1816,"emisiones",'11. Informe final. Resultados'!L188:P189)/1000</f>
        <v>0</v>
      </c>
      <c r="P194" s="909" t="s">
        <v>947</v>
      </c>
      <c r="Q194" s="331"/>
      <c r="R194" s="326"/>
      <c r="S194" s="326"/>
    </row>
    <row r="195" spans="1:30" ht="18" customHeight="1" x14ac:dyDescent="0.3">
      <c r="D195" s="304"/>
      <c r="E195" s="1844"/>
      <c r="F195" s="1831" t="s">
        <v>739</v>
      </c>
      <c r="G195" s="1831"/>
      <c r="H195" s="908">
        <f>DSUM(Datos!$C$1568:$P$1579,"emisiones",'11. Informe final. Resultados'!E188:J189)/1000</f>
        <v>0</v>
      </c>
      <c r="I195" s="909" t="s">
        <v>947</v>
      </c>
      <c r="J195" s="905"/>
      <c r="K195" s="905"/>
      <c r="L195" s="1844"/>
      <c r="M195" s="1831" t="s">
        <v>739</v>
      </c>
      <c r="N195" s="1831"/>
      <c r="O195" s="908">
        <f>DSUM(Datos!$C$1568:$P$1579,"emisiones",'11. Informe final. Resultados'!L188:P189)/1000</f>
        <v>0</v>
      </c>
      <c r="P195" s="909" t="s">
        <v>947</v>
      </c>
      <c r="Q195" s="331"/>
      <c r="R195" s="326"/>
      <c r="S195" s="326"/>
    </row>
    <row r="196" spans="1:30" ht="18" customHeight="1" x14ac:dyDescent="0.3">
      <c r="D196" s="304"/>
      <c r="E196" s="1844"/>
      <c r="F196" s="1831" t="s">
        <v>935</v>
      </c>
      <c r="G196" s="1831"/>
      <c r="H196" s="908">
        <f>DSUM(Datos!$C$1879:$I$1901,"emisiones",'11. Informe final. Resultados'!E188:J189)/1000</f>
        <v>0</v>
      </c>
      <c r="I196" s="909" t="s">
        <v>947</v>
      </c>
      <c r="J196" s="905"/>
      <c r="K196" s="905"/>
      <c r="L196" s="1844"/>
      <c r="M196" s="1831" t="s">
        <v>935</v>
      </c>
      <c r="N196" s="1831"/>
      <c r="O196" s="908">
        <f>DSUM(Datos!$C$1879:$I$1901,"emisiones",'11. Informe final. Resultados'!L188:P189)/1000</f>
        <v>0</v>
      </c>
      <c r="P196" s="909" t="s">
        <v>947</v>
      </c>
      <c r="Q196" s="331"/>
      <c r="R196" s="326"/>
      <c r="S196" s="326"/>
    </row>
    <row r="197" spans="1:30" ht="18" customHeight="1" x14ac:dyDescent="0.3">
      <c r="D197" s="304"/>
      <c r="E197" s="1844"/>
      <c r="F197" s="1831" t="s">
        <v>930</v>
      </c>
      <c r="G197" s="1831"/>
      <c r="H197" s="908">
        <f>DSUM(Datos!$C$1965:$J$1980,"emisiones",'11. Informe final. Resultados'!E188:J189)/1000</f>
        <v>0</v>
      </c>
      <c r="I197" s="909" t="s">
        <v>947</v>
      </c>
      <c r="J197" s="905"/>
      <c r="K197" s="905"/>
      <c r="L197" s="1844"/>
      <c r="M197" s="1831" t="s">
        <v>930</v>
      </c>
      <c r="N197" s="1831"/>
      <c r="O197" s="908">
        <f>DSUM(Datos!$C$1965:$J$7058,"emisiones",'11. Informe final. Resultados'!L188:P189)/1000</f>
        <v>0</v>
      </c>
      <c r="P197" s="909" t="s">
        <v>947</v>
      </c>
      <c r="Q197" s="331"/>
      <c r="R197" s="326"/>
      <c r="S197" s="326"/>
    </row>
    <row r="198" spans="1:30" ht="18" customHeight="1" x14ac:dyDescent="0.3">
      <c r="D198" s="304"/>
      <c r="E198" s="1831" t="s">
        <v>940</v>
      </c>
      <c r="F198" s="1831"/>
      <c r="G198" s="1831"/>
      <c r="H198" s="908">
        <f>SUM(H191:H197)</f>
        <v>0</v>
      </c>
      <c r="I198" s="909" t="s">
        <v>947</v>
      </c>
      <c r="J198" s="905"/>
      <c r="K198" s="905"/>
      <c r="L198" s="1831" t="s">
        <v>940</v>
      </c>
      <c r="M198" s="1831"/>
      <c r="N198" s="1831"/>
      <c r="O198" s="908">
        <f>SUM(O191:O197)</f>
        <v>0</v>
      </c>
      <c r="P198" s="909" t="s">
        <v>947</v>
      </c>
      <c r="Q198" s="331"/>
      <c r="R198" s="326"/>
      <c r="S198" s="326"/>
    </row>
    <row r="199" spans="1:30" ht="6" customHeight="1" x14ac:dyDescent="0.3">
      <c r="D199" s="304"/>
      <c r="E199" s="911"/>
      <c r="F199" s="912"/>
      <c r="G199" s="912"/>
      <c r="H199" s="908"/>
      <c r="I199" s="912"/>
      <c r="J199" s="905"/>
      <c r="K199" s="905"/>
      <c r="L199" s="911"/>
      <c r="M199" s="912"/>
      <c r="N199" s="912"/>
      <c r="O199" s="908"/>
      <c r="P199" s="912"/>
      <c r="Q199" s="331"/>
      <c r="R199" s="326"/>
      <c r="S199" s="326"/>
    </row>
    <row r="200" spans="1:30" ht="18" customHeight="1" x14ac:dyDescent="0.3">
      <c r="D200" s="304"/>
      <c r="E200" s="1844" t="s">
        <v>1089</v>
      </c>
      <c r="F200" s="1831" t="s">
        <v>926</v>
      </c>
      <c r="G200" s="1831"/>
      <c r="H200" s="913">
        <f>DSUM(Datos!$C$2011:$H$2033,"emisiones",'11. Informe final. Resultados'!E188:J189)/1000</f>
        <v>0</v>
      </c>
      <c r="I200" s="914" t="str">
        <f>IF($G$13&lt;2021,"t CO₂","t CO₂e")</f>
        <v>t CO₂e</v>
      </c>
      <c r="J200" s="905"/>
      <c r="K200" s="905"/>
      <c r="L200" s="1844" t="s">
        <v>1089</v>
      </c>
      <c r="M200" s="1831" t="s">
        <v>926</v>
      </c>
      <c r="N200" s="1831"/>
      <c r="O200" s="913">
        <f>DSUM(Datos!$C$2011:$H$2033,"emisiones",'11. Informe final. Resultados'!L188:P189)/1000</f>
        <v>0</v>
      </c>
      <c r="P200" s="914" t="str">
        <f>IF($G$13&lt;2021,"t CO₂","t CO₂e")</f>
        <v>t CO₂e</v>
      </c>
      <c r="Q200" s="331"/>
      <c r="R200" s="326"/>
      <c r="S200" s="326"/>
    </row>
    <row r="201" spans="1:30" ht="18" customHeight="1" x14ac:dyDescent="0.3">
      <c r="D201" s="304"/>
      <c r="E201" s="1844"/>
      <c r="F201" s="1831" t="s">
        <v>927</v>
      </c>
      <c r="G201" s="1831"/>
      <c r="H201" s="913">
        <f>DSUM(Datos!$C$2277:$H$2287,"emisiones",'11. Informe final. Resultados'!E188:J189)/1000</f>
        <v>0</v>
      </c>
      <c r="I201" s="914" t="str">
        <f>IF($G$13&lt;2021,"t CO₂","t CO₂e")</f>
        <v>t CO₂e</v>
      </c>
      <c r="J201" s="905"/>
      <c r="K201" s="905"/>
      <c r="L201" s="1844"/>
      <c r="M201" s="1831" t="s">
        <v>927</v>
      </c>
      <c r="N201" s="1831"/>
      <c r="O201" s="913">
        <f>DSUM(Datos!$C$2277:$H$2287,"emisiones",'11. Informe final. Resultados'!L188:P189)/1000</f>
        <v>0</v>
      </c>
      <c r="P201" s="914" t="str">
        <f>IF($G$13&lt;2021,"t CO₂","t CO₂e")</f>
        <v>t CO₂e</v>
      </c>
      <c r="Q201" s="331"/>
      <c r="R201" s="326"/>
      <c r="S201" s="326"/>
    </row>
    <row r="202" spans="1:30" ht="18" customHeight="1" x14ac:dyDescent="0.3">
      <c r="D202" s="304"/>
      <c r="E202" s="1844"/>
      <c r="F202" s="1831" t="s">
        <v>1065</v>
      </c>
      <c r="G202" s="1831"/>
      <c r="H202" s="913">
        <f>DSUM(Datos!$C$2301:$G$2311,"emisiones",'11. Informe final. Resultados'!E188:J189)/1000</f>
        <v>0</v>
      </c>
      <c r="I202" s="914" t="s">
        <v>947</v>
      </c>
      <c r="J202" s="905"/>
      <c r="K202" s="905"/>
      <c r="L202" s="1844"/>
      <c r="M202" s="1831" t="s">
        <v>1065</v>
      </c>
      <c r="N202" s="1831"/>
      <c r="O202" s="913">
        <f>DSUM(Datos!$C$2301:$G$2311,"emisiones",'11. Informe final. Resultados'!L188:P189)/1000</f>
        <v>0</v>
      </c>
      <c r="P202" s="914" t="s">
        <v>947</v>
      </c>
      <c r="Q202" s="331"/>
      <c r="R202" s="326"/>
      <c r="S202" s="326"/>
    </row>
    <row r="203" spans="1:30" ht="18" customHeight="1" x14ac:dyDescent="0.3">
      <c r="D203" s="304"/>
      <c r="E203" s="1831" t="s">
        <v>1066</v>
      </c>
      <c r="F203" s="1831"/>
      <c r="G203" s="1831"/>
      <c r="H203" s="915">
        <f>SUM(H200:H202)</f>
        <v>0</v>
      </c>
      <c r="I203" s="914" t="str">
        <f t="shared" ref="I203" si="9">IF($G$13&lt;2021,"t CO₂","t CO₂e")</f>
        <v>t CO₂e</v>
      </c>
      <c r="J203" s="905"/>
      <c r="K203" s="905"/>
      <c r="L203" s="1831" t="s">
        <v>1066</v>
      </c>
      <c r="M203" s="1831"/>
      <c r="N203" s="1831"/>
      <c r="O203" s="915">
        <f>SUM(O200:O202)</f>
        <v>0</v>
      </c>
      <c r="P203" s="914" t="str">
        <f t="shared" ref="P203" si="10">IF($G$13&lt;2021,"t CO₂","t CO₂e")</f>
        <v>t CO₂e</v>
      </c>
      <c r="Q203" s="331"/>
      <c r="R203" s="326"/>
      <c r="S203" s="326"/>
    </row>
    <row r="204" spans="1:30" ht="5.25" customHeight="1" x14ac:dyDescent="0.3">
      <c r="D204" s="304"/>
      <c r="E204" s="911"/>
      <c r="F204" s="911"/>
      <c r="G204" s="911"/>
      <c r="H204" s="910"/>
      <c r="I204" s="911"/>
      <c r="J204" s="905"/>
      <c r="K204" s="905"/>
      <c r="L204" s="911"/>
      <c r="M204" s="911"/>
      <c r="N204" s="911"/>
      <c r="O204" s="910"/>
      <c r="P204" s="911"/>
      <c r="Q204" s="331"/>
      <c r="R204" s="326"/>
      <c r="S204" s="326"/>
    </row>
    <row r="205" spans="1:30" ht="18" customHeight="1" x14ac:dyDescent="0.3">
      <c r="D205" s="304"/>
      <c r="E205" s="911" t="s">
        <v>541</v>
      </c>
      <c r="F205" s="1831"/>
      <c r="G205" s="1831"/>
      <c r="H205" s="910">
        <f>IF(ISNUMBER(SUM(H198+H203)),SUM(SUM(H203+H198)),"")</f>
        <v>0</v>
      </c>
      <c r="I205" s="916" t="s">
        <v>947</v>
      </c>
      <c r="J205" s="905"/>
      <c r="K205" s="905"/>
      <c r="L205" s="911" t="s">
        <v>541</v>
      </c>
      <c r="M205" s="1831"/>
      <c r="N205" s="1831"/>
      <c r="O205" s="910">
        <f>IF(ISNUMBER(SUM(O198+O203)),SUM(SUM(O203+O198)),"")</f>
        <v>0</v>
      </c>
      <c r="P205" s="917" t="s">
        <v>947</v>
      </c>
      <c r="Q205" s="331"/>
      <c r="R205" s="326"/>
      <c r="S205" s="326"/>
    </row>
    <row r="206" spans="1:30" s="326" customFormat="1" ht="18" customHeight="1" x14ac:dyDescent="0.3">
      <c r="A206" s="386"/>
      <c r="B206" s="971"/>
      <c r="C206" s="325"/>
      <c r="D206" s="322"/>
      <c r="E206" s="905" t="s">
        <v>194</v>
      </c>
      <c r="F206" s="905"/>
      <c r="G206" s="906"/>
      <c r="H206" s="906"/>
      <c r="I206" s="906"/>
      <c r="J206" s="905"/>
      <c r="K206" s="905"/>
      <c r="L206" s="905" t="s">
        <v>194</v>
      </c>
      <c r="M206" s="905"/>
      <c r="N206" s="906"/>
      <c r="O206" s="906"/>
      <c r="P206" s="906"/>
      <c r="Q206" s="331"/>
      <c r="T206" s="304"/>
      <c r="U206" s="304"/>
      <c r="V206" s="304"/>
      <c r="W206" s="304"/>
      <c r="X206" s="304"/>
      <c r="Y206" s="304"/>
      <c r="Z206" s="304"/>
      <c r="AA206" s="304"/>
      <c r="AB206" s="304"/>
      <c r="AC206" s="304"/>
      <c r="AD206" s="304"/>
    </row>
    <row r="207" spans="1:30" s="326" customFormat="1" ht="18" customHeight="1" x14ac:dyDescent="0.3">
      <c r="A207" s="386"/>
      <c r="B207" s="971"/>
      <c r="C207" s="325"/>
      <c r="D207" s="322"/>
      <c r="E207" s="1843" t="e">
        <f>Datos!#REF!</f>
        <v>#REF!</v>
      </c>
      <c r="F207" s="1843"/>
      <c r="G207" s="1843"/>
      <c r="H207" s="1843"/>
      <c r="I207" s="1843"/>
      <c r="J207" s="1843"/>
      <c r="K207" s="907"/>
      <c r="L207" s="1843" t="e">
        <f>Datos!#REF!</f>
        <v>#REF!</v>
      </c>
      <c r="M207" s="1843"/>
      <c r="N207" s="1843"/>
      <c r="O207" s="1843"/>
      <c r="P207" s="1843"/>
      <c r="Q207" s="329"/>
      <c r="T207" s="304"/>
      <c r="U207" s="304"/>
      <c r="V207" s="304"/>
      <c r="W207" s="304"/>
      <c r="X207" s="304"/>
      <c r="Y207" s="304"/>
      <c r="Z207" s="304"/>
      <c r="AA207" s="304"/>
      <c r="AB207" s="304"/>
      <c r="AC207" s="304"/>
      <c r="AD207" s="304"/>
    </row>
    <row r="208" spans="1:30" s="326" customFormat="1" ht="9.75" customHeight="1" x14ac:dyDescent="0.3">
      <c r="A208" s="386"/>
      <c r="B208" s="971"/>
      <c r="C208" s="325"/>
      <c r="D208" s="322"/>
      <c r="E208" s="905"/>
      <c r="F208" s="905"/>
      <c r="G208" s="906"/>
      <c r="H208" s="906"/>
      <c r="I208" s="906"/>
      <c r="J208" s="905"/>
      <c r="K208" s="905"/>
      <c r="L208" s="905"/>
      <c r="M208" s="905"/>
      <c r="N208" s="906"/>
      <c r="O208" s="906"/>
      <c r="P208" s="906"/>
      <c r="Q208" s="331"/>
      <c r="T208" s="304"/>
      <c r="U208" s="304"/>
      <c r="V208" s="304"/>
      <c r="W208" s="304"/>
      <c r="X208" s="304"/>
      <c r="Y208" s="304"/>
      <c r="Z208" s="304"/>
      <c r="AA208" s="304"/>
      <c r="AB208" s="304"/>
      <c r="AC208" s="304"/>
      <c r="AD208" s="304"/>
    </row>
    <row r="209" spans="1:30" ht="18" customHeight="1" x14ac:dyDescent="0.3">
      <c r="D209" s="304"/>
      <c r="E209" s="1844" t="s">
        <v>1088</v>
      </c>
      <c r="F209" s="1831" t="s">
        <v>948</v>
      </c>
      <c r="G209" s="1831"/>
      <c r="H209" s="908">
        <f>DSUM(Datos!$C$1157:$O$1179,"emisiones",'11. Informe final. Resultados'!E206:J207)/1000</f>
        <v>0</v>
      </c>
      <c r="I209" s="909" t="s">
        <v>947</v>
      </c>
      <c r="J209" s="905"/>
      <c r="K209" s="905"/>
      <c r="L209" s="1844" t="s">
        <v>1088</v>
      </c>
      <c r="M209" s="1831" t="s">
        <v>948</v>
      </c>
      <c r="N209" s="1831"/>
      <c r="O209" s="908">
        <f>DSUM(Datos!$C$1157:$O$1179,"emisiones",'11. Informe final. Resultados'!L206:P207)/1000</f>
        <v>0</v>
      </c>
      <c r="P209" s="909" t="s">
        <v>947</v>
      </c>
      <c r="Q209" s="331"/>
      <c r="R209" s="326"/>
      <c r="S209" s="326"/>
    </row>
    <row r="210" spans="1:30" ht="18" customHeight="1" x14ac:dyDescent="0.3">
      <c r="D210" s="304"/>
      <c r="E210" s="1844"/>
      <c r="F210" s="1831" t="s">
        <v>949</v>
      </c>
      <c r="G210" s="1831"/>
      <c r="H210" s="908">
        <f>DSUM(Datos!$D$1225:$I$1257,"emisiones",'11. Informe final. Resultados'!E206:J207)/1000</f>
        <v>0</v>
      </c>
      <c r="I210" s="909" t="s">
        <v>947</v>
      </c>
      <c r="J210" s="905"/>
      <c r="K210" s="905"/>
      <c r="L210" s="1844"/>
      <c r="M210" s="1831" t="s">
        <v>949</v>
      </c>
      <c r="N210" s="1831"/>
      <c r="O210" s="908">
        <f>DSUM(Datos!$D$1225:$I$1257,"emisiones",'11. Informe final. Resultados'!L206:P207)/1000</f>
        <v>0</v>
      </c>
      <c r="P210" s="909" t="s">
        <v>947</v>
      </c>
      <c r="Q210" s="331"/>
      <c r="R210" s="326"/>
      <c r="S210" s="326"/>
    </row>
    <row r="211" spans="1:30" ht="18" customHeight="1" x14ac:dyDescent="0.3">
      <c r="D211" s="304"/>
      <c r="E211" s="1844"/>
      <c r="F211" s="1831" t="s">
        <v>731</v>
      </c>
      <c r="G211" s="1831"/>
      <c r="H211" s="908">
        <f>DSUM(Datos!$C$1369:$P$1389,"emisiones",'11. Informe final. Resultados'!E206:J207)/1000</f>
        <v>0</v>
      </c>
      <c r="I211" s="909" t="s">
        <v>947</v>
      </c>
      <c r="J211" s="905"/>
      <c r="K211" s="905"/>
      <c r="L211" s="1844"/>
      <c r="M211" s="1831" t="s">
        <v>731</v>
      </c>
      <c r="N211" s="1831"/>
      <c r="O211" s="908">
        <f>DSUM(Datos!$C$1369:$P$1389,"emisiones",'11. Informe final. Resultados'!L206:P207)/1000</f>
        <v>0</v>
      </c>
      <c r="P211" s="909" t="s">
        <v>947</v>
      </c>
      <c r="Q211" s="331"/>
      <c r="R211" s="326"/>
      <c r="S211" s="326"/>
    </row>
    <row r="212" spans="1:30" ht="18" customHeight="1" x14ac:dyDescent="0.3">
      <c r="D212" s="304"/>
      <c r="E212" s="1844"/>
      <c r="F212" s="1831" t="s">
        <v>924</v>
      </c>
      <c r="G212" s="1831"/>
      <c r="H212" s="908">
        <f>DSUM(Datos!$C$1811:$P$1816,"emisiones",'11. Informe final. Resultados'!E206:J207)/1000</f>
        <v>0</v>
      </c>
      <c r="I212" s="909" t="s">
        <v>947</v>
      </c>
      <c r="J212" s="905"/>
      <c r="K212" s="905"/>
      <c r="L212" s="1844"/>
      <c r="M212" s="1831" t="s">
        <v>924</v>
      </c>
      <c r="N212" s="1831"/>
      <c r="O212" s="908">
        <f>DSUM(Datos!$C$1811:$P$1816,"emisiones",'11. Informe final. Resultados'!L206:P207)/1000</f>
        <v>0</v>
      </c>
      <c r="P212" s="909" t="s">
        <v>947</v>
      </c>
      <c r="Q212" s="331"/>
      <c r="R212" s="326"/>
      <c r="S212" s="326"/>
    </row>
    <row r="213" spans="1:30" ht="18" customHeight="1" x14ac:dyDescent="0.3">
      <c r="D213" s="304"/>
      <c r="E213" s="1844"/>
      <c r="F213" s="1831" t="s">
        <v>739</v>
      </c>
      <c r="G213" s="1831"/>
      <c r="H213" s="908">
        <f>DSUM(Datos!$C$1568:$P$1579,"emisiones",'11. Informe final. Resultados'!E206:J207)/1000</f>
        <v>0</v>
      </c>
      <c r="I213" s="909" t="s">
        <v>947</v>
      </c>
      <c r="J213" s="905"/>
      <c r="K213" s="905"/>
      <c r="L213" s="1844"/>
      <c r="M213" s="1831" t="s">
        <v>739</v>
      </c>
      <c r="N213" s="1831"/>
      <c r="O213" s="908">
        <f>DSUM(Datos!$C$1568:$P$1579,"emisiones",'11. Informe final. Resultados'!L206:P207)/1000</f>
        <v>0</v>
      </c>
      <c r="P213" s="909" t="s">
        <v>947</v>
      </c>
      <c r="Q213" s="331"/>
      <c r="R213" s="326"/>
      <c r="S213" s="326"/>
    </row>
    <row r="214" spans="1:30" ht="18" customHeight="1" x14ac:dyDescent="0.3">
      <c r="D214" s="304"/>
      <c r="E214" s="1844"/>
      <c r="F214" s="1831" t="s">
        <v>935</v>
      </c>
      <c r="G214" s="1831"/>
      <c r="H214" s="908">
        <f>DSUM(Datos!$C$1879:$I$1901,"emisiones",'11. Informe final. Resultados'!E206:J207)/1000</f>
        <v>0</v>
      </c>
      <c r="I214" s="909" t="s">
        <v>947</v>
      </c>
      <c r="J214" s="905"/>
      <c r="K214" s="905"/>
      <c r="L214" s="1844"/>
      <c r="M214" s="1831" t="s">
        <v>935</v>
      </c>
      <c r="N214" s="1831"/>
      <c r="O214" s="908">
        <f>DSUM(Datos!$C$1879:$I$1901,"emisiones",'11. Informe final. Resultados'!L206:P207)/1000</f>
        <v>0</v>
      </c>
      <c r="P214" s="909" t="s">
        <v>947</v>
      </c>
      <c r="Q214" s="331"/>
      <c r="R214" s="326"/>
      <c r="S214" s="326"/>
    </row>
    <row r="215" spans="1:30" ht="18" customHeight="1" x14ac:dyDescent="0.3">
      <c r="D215" s="304"/>
      <c r="E215" s="1844"/>
      <c r="F215" s="1831" t="s">
        <v>930</v>
      </c>
      <c r="G215" s="1831"/>
      <c r="H215" s="908">
        <f>DSUM(Datos!$C$1965:$J$1980,"emisiones",'11. Informe final. Resultados'!E206:J207)/1000</f>
        <v>0</v>
      </c>
      <c r="I215" s="909" t="s">
        <v>947</v>
      </c>
      <c r="J215" s="905"/>
      <c r="K215" s="905"/>
      <c r="L215" s="1844"/>
      <c r="M215" s="1831" t="s">
        <v>930</v>
      </c>
      <c r="N215" s="1831"/>
      <c r="O215" s="908">
        <f>DSUM(Datos!$C$1965:$J$1980,"emisiones",'11. Informe final. Resultados'!L206:P207)/1000</f>
        <v>0</v>
      </c>
      <c r="P215" s="909" t="s">
        <v>947</v>
      </c>
      <c r="Q215" s="331"/>
      <c r="R215" s="326"/>
      <c r="S215" s="326"/>
    </row>
    <row r="216" spans="1:30" ht="18" customHeight="1" x14ac:dyDescent="0.3">
      <c r="D216" s="304"/>
      <c r="E216" s="1831" t="s">
        <v>940</v>
      </c>
      <c r="F216" s="1831"/>
      <c r="G216" s="1831"/>
      <c r="H216" s="908">
        <f>SUM(H209:H215)</f>
        <v>0</v>
      </c>
      <c r="I216" s="909" t="s">
        <v>947</v>
      </c>
      <c r="J216" s="905"/>
      <c r="K216" s="905"/>
      <c r="L216" s="1831" t="s">
        <v>940</v>
      </c>
      <c r="M216" s="1831"/>
      <c r="N216" s="1831"/>
      <c r="O216" s="908">
        <f>SUM(O209:O215)</f>
        <v>0</v>
      </c>
      <c r="P216" s="909" t="s">
        <v>947</v>
      </c>
      <c r="Q216" s="331"/>
      <c r="R216" s="326"/>
      <c r="S216" s="326"/>
    </row>
    <row r="217" spans="1:30" ht="6" customHeight="1" x14ac:dyDescent="0.3">
      <c r="D217" s="304"/>
      <c r="E217" s="911"/>
      <c r="F217" s="912"/>
      <c r="G217" s="912"/>
      <c r="H217" s="908"/>
      <c r="I217" s="912"/>
      <c r="J217" s="905"/>
      <c r="K217" s="905"/>
      <c r="L217" s="911"/>
      <c r="M217" s="912"/>
      <c r="N217" s="912"/>
      <c r="O217" s="908"/>
      <c r="P217" s="912"/>
      <c r="Q217" s="331"/>
      <c r="R217" s="326"/>
      <c r="S217" s="326"/>
    </row>
    <row r="218" spans="1:30" ht="18" customHeight="1" x14ac:dyDescent="0.3">
      <c r="D218" s="304"/>
      <c r="E218" s="1844" t="s">
        <v>1089</v>
      </c>
      <c r="F218" s="1831" t="s">
        <v>926</v>
      </c>
      <c r="G218" s="1831"/>
      <c r="H218" s="913">
        <f>DSUM(Datos!$C$2011:$H$2033,"emisiones",'11. Informe final. Resultados'!E206:J207)/1000</f>
        <v>0</v>
      </c>
      <c r="I218" s="914" t="str">
        <f>IF($G$13&lt;2021,"t CO₂","t CO₂e")</f>
        <v>t CO₂e</v>
      </c>
      <c r="J218" s="905"/>
      <c r="K218" s="905"/>
      <c r="L218" s="1844" t="s">
        <v>1089</v>
      </c>
      <c r="M218" s="1831" t="s">
        <v>926</v>
      </c>
      <c r="N218" s="1831"/>
      <c r="O218" s="913">
        <f>DSUM(Datos!$C$2011:$H$2033,"emisiones",'11. Informe final. Resultados'!L206:P207)/1000</f>
        <v>0</v>
      </c>
      <c r="P218" s="914" t="str">
        <f>IF($G$13&lt;2021,"t CO₂","t CO₂e")</f>
        <v>t CO₂e</v>
      </c>
      <c r="Q218" s="331"/>
      <c r="R218" s="326"/>
      <c r="S218" s="326"/>
    </row>
    <row r="219" spans="1:30" ht="18" customHeight="1" x14ac:dyDescent="0.3">
      <c r="D219" s="304"/>
      <c r="E219" s="1844"/>
      <c r="F219" s="1831" t="s">
        <v>927</v>
      </c>
      <c r="G219" s="1831"/>
      <c r="H219" s="913">
        <f>DSUM(Datos!$C$2277:$H$2287,"emisiones",'11. Informe final. Resultados'!E206:J207)/1000</f>
        <v>0</v>
      </c>
      <c r="I219" s="914" t="str">
        <f>IF($G$13&lt;2021,"t CO₂","t CO₂e")</f>
        <v>t CO₂e</v>
      </c>
      <c r="J219" s="905"/>
      <c r="K219" s="905"/>
      <c r="L219" s="1844"/>
      <c r="M219" s="1831" t="s">
        <v>927</v>
      </c>
      <c r="N219" s="1831"/>
      <c r="O219" s="913">
        <f>DSUM(Datos!$C$2277:$H$2287,"emisiones",'11. Informe final. Resultados'!L206:P207)/1000</f>
        <v>0</v>
      </c>
      <c r="P219" s="914" t="str">
        <f>IF($G$13&lt;2021,"t CO₂","t CO₂e")</f>
        <v>t CO₂e</v>
      </c>
      <c r="Q219" s="331"/>
      <c r="R219" s="326"/>
      <c r="S219" s="326"/>
    </row>
    <row r="220" spans="1:30" ht="18" customHeight="1" x14ac:dyDescent="0.3">
      <c r="D220" s="304"/>
      <c r="E220" s="1844"/>
      <c r="F220" s="1831" t="s">
        <v>1065</v>
      </c>
      <c r="G220" s="1831"/>
      <c r="H220" s="913">
        <f>DSUM(Datos!$C$2301:$G$2311,"emisiones",'11. Informe final. Resultados'!E206:J207)/1000</f>
        <v>0</v>
      </c>
      <c r="I220" s="914" t="s">
        <v>947</v>
      </c>
      <c r="J220" s="905"/>
      <c r="K220" s="905"/>
      <c r="L220" s="1844"/>
      <c r="M220" s="1831" t="s">
        <v>1065</v>
      </c>
      <c r="N220" s="1831"/>
      <c r="O220" s="913">
        <f>DSUM(Datos!$C$2301:$G$2311,"emisiones",'11. Informe final. Resultados'!L206:P207)/1000</f>
        <v>0</v>
      </c>
      <c r="P220" s="914" t="s">
        <v>947</v>
      </c>
      <c r="Q220" s="331"/>
      <c r="R220" s="326"/>
      <c r="S220" s="326"/>
    </row>
    <row r="221" spans="1:30" ht="18" customHeight="1" x14ac:dyDescent="0.3">
      <c r="D221" s="304"/>
      <c r="E221" s="1831" t="s">
        <v>1066</v>
      </c>
      <c r="F221" s="1831"/>
      <c r="G221" s="1831"/>
      <c r="H221" s="915">
        <f>SUM(H218:H220)</f>
        <v>0</v>
      </c>
      <c r="I221" s="914" t="str">
        <f t="shared" ref="I221" si="11">IF($G$13&lt;2021,"t CO₂","t CO₂e")</f>
        <v>t CO₂e</v>
      </c>
      <c r="J221" s="905"/>
      <c r="K221" s="905"/>
      <c r="L221" s="1831" t="s">
        <v>1066</v>
      </c>
      <c r="M221" s="1831"/>
      <c r="N221" s="1831"/>
      <c r="O221" s="915">
        <f>SUM(O218:O220)</f>
        <v>0</v>
      </c>
      <c r="P221" s="914" t="str">
        <f t="shared" ref="P221" si="12">IF($G$13&lt;2021,"t CO₂","t CO₂e")</f>
        <v>t CO₂e</v>
      </c>
      <c r="Q221" s="331"/>
      <c r="R221" s="326"/>
      <c r="S221" s="326"/>
    </row>
    <row r="222" spans="1:30" ht="5.25" customHeight="1" x14ac:dyDescent="0.3">
      <c r="D222" s="304"/>
      <c r="E222" s="911"/>
      <c r="F222" s="911"/>
      <c r="G222" s="911"/>
      <c r="H222" s="910"/>
      <c r="I222" s="911"/>
      <c r="J222" s="905"/>
      <c r="K222" s="905"/>
      <c r="L222" s="911"/>
      <c r="M222" s="911"/>
      <c r="N222" s="911"/>
      <c r="O222" s="910"/>
      <c r="P222" s="911"/>
      <c r="Q222" s="331"/>
      <c r="R222" s="326"/>
      <c r="S222" s="326"/>
    </row>
    <row r="223" spans="1:30" ht="18" customHeight="1" x14ac:dyDescent="0.3">
      <c r="D223" s="304"/>
      <c r="E223" s="911" t="s">
        <v>541</v>
      </c>
      <c r="F223" s="1831"/>
      <c r="G223" s="1831"/>
      <c r="H223" s="910">
        <f>IF(ISNUMBER(SUM(H216+H221)),SUM(SUM(H221+H216)),"")</f>
        <v>0</v>
      </c>
      <c r="I223" s="916" t="s">
        <v>947</v>
      </c>
      <c r="J223" s="905"/>
      <c r="K223" s="905"/>
      <c r="L223" s="911" t="s">
        <v>541</v>
      </c>
      <c r="M223" s="1831"/>
      <c r="N223" s="1831"/>
      <c r="O223" s="910">
        <f>IF(ISNUMBER(SUM(O216+O221)),SUM(SUM(O221+O216)),"")</f>
        <v>0</v>
      </c>
      <c r="P223" s="917" t="s">
        <v>947</v>
      </c>
      <c r="Q223" s="331"/>
      <c r="R223" s="326"/>
      <c r="S223" s="326"/>
    </row>
    <row r="224" spans="1:30" s="326" customFormat="1" ht="18" customHeight="1" x14ac:dyDescent="0.3">
      <c r="A224" s="386"/>
      <c r="B224" s="971"/>
      <c r="C224" s="333"/>
      <c r="D224" s="322"/>
      <c r="E224" s="905" t="s">
        <v>194</v>
      </c>
      <c r="F224" s="905"/>
      <c r="G224" s="906"/>
      <c r="H224" s="906"/>
      <c r="I224" s="906"/>
      <c r="J224" s="905"/>
      <c r="K224" s="905"/>
      <c r="L224" s="905" t="s">
        <v>194</v>
      </c>
      <c r="M224" s="905"/>
      <c r="N224" s="906"/>
      <c r="O224" s="906"/>
      <c r="P224" s="906"/>
      <c r="Q224" s="331"/>
      <c r="T224" s="304"/>
      <c r="U224" s="304"/>
      <c r="V224" s="304"/>
      <c r="W224" s="304"/>
      <c r="X224" s="304"/>
      <c r="Y224" s="304"/>
      <c r="Z224" s="304"/>
      <c r="AA224" s="304"/>
      <c r="AB224" s="304"/>
      <c r="AC224" s="304"/>
      <c r="AD224" s="304"/>
    </row>
    <row r="225" spans="1:30" s="326" customFormat="1" ht="18" customHeight="1" x14ac:dyDescent="0.3">
      <c r="A225" s="386"/>
      <c r="B225" s="971"/>
      <c r="C225" s="333"/>
      <c r="D225" s="322"/>
      <c r="E225" s="1843" t="e">
        <f>Datos!#REF!</f>
        <v>#REF!</v>
      </c>
      <c r="F225" s="1843"/>
      <c r="G225" s="1843"/>
      <c r="H225" s="1843"/>
      <c r="I225" s="1843"/>
      <c r="J225" s="1843"/>
      <c r="K225" s="907"/>
      <c r="L225" s="1843" t="e">
        <f>Datos!#REF!</f>
        <v>#REF!</v>
      </c>
      <c r="M225" s="1843"/>
      <c r="N225" s="1843"/>
      <c r="O225" s="1843"/>
      <c r="P225" s="1843"/>
      <c r="Q225" s="329"/>
      <c r="T225" s="304"/>
      <c r="U225" s="304"/>
      <c r="V225" s="304"/>
      <c r="W225" s="304"/>
      <c r="X225" s="304"/>
      <c r="Y225" s="304"/>
      <c r="Z225" s="304"/>
      <c r="AA225" s="304"/>
      <c r="AB225" s="304"/>
      <c r="AC225" s="304"/>
      <c r="AD225" s="304"/>
    </row>
    <row r="226" spans="1:30" s="326" customFormat="1" ht="9.75" customHeight="1" x14ac:dyDescent="0.3">
      <c r="A226" s="386"/>
      <c r="B226" s="971"/>
      <c r="C226" s="333"/>
      <c r="D226" s="322"/>
      <c r="E226" s="905"/>
      <c r="F226" s="905"/>
      <c r="G226" s="906"/>
      <c r="H226" s="906"/>
      <c r="I226" s="906"/>
      <c r="J226" s="905"/>
      <c r="K226" s="905"/>
      <c r="L226" s="905"/>
      <c r="M226" s="905"/>
      <c r="N226" s="906"/>
      <c r="O226" s="906"/>
      <c r="P226" s="906"/>
      <c r="Q226" s="331"/>
      <c r="T226" s="304"/>
      <c r="U226" s="304"/>
      <c r="V226" s="304"/>
      <c r="W226" s="304"/>
      <c r="X226" s="304"/>
      <c r="Y226" s="304"/>
      <c r="Z226" s="304"/>
      <c r="AA226" s="304"/>
      <c r="AB226" s="304"/>
      <c r="AC226" s="304"/>
      <c r="AD226" s="304"/>
    </row>
    <row r="227" spans="1:30" ht="18" customHeight="1" x14ac:dyDescent="0.3">
      <c r="D227" s="304"/>
      <c r="E227" s="1844" t="s">
        <v>1088</v>
      </c>
      <c r="F227" s="1831" t="s">
        <v>948</v>
      </c>
      <c r="G227" s="1831"/>
      <c r="H227" s="908">
        <f>DSUM(Datos!$C$1157:$O$1179,"emisiones",'11. Informe final. Resultados'!E224:J225)/1000</f>
        <v>0</v>
      </c>
      <c r="I227" s="909" t="s">
        <v>947</v>
      </c>
      <c r="J227" s="905"/>
      <c r="K227" s="905"/>
      <c r="L227" s="1844" t="s">
        <v>1088</v>
      </c>
      <c r="M227" s="1831" t="s">
        <v>948</v>
      </c>
      <c r="N227" s="1831"/>
      <c r="O227" s="908">
        <f>DSUM(Datos!$C$1157:$O$1179,"emisiones",'11. Informe final. Resultados'!L224:P225)/1000</f>
        <v>0</v>
      </c>
      <c r="P227" s="909" t="s">
        <v>947</v>
      </c>
      <c r="Q227" s="331"/>
      <c r="R227" s="326"/>
      <c r="S227" s="326"/>
    </row>
    <row r="228" spans="1:30" ht="18" customHeight="1" x14ac:dyDescent="0.3">
      <c r="D228" s="304"/>
      <c r="E228" s="1844"/>
      <c r="F228" s="1831" t="s">
        <v>949</v>
      </c>
      <c r="G228" s="1831"/>
      <c r="H228" s="908">
        <f>DSUM(Datos!$D$1225:$I$1257,"emisiones",'11. Informe final. Resultados'!E224:J225)/1000</f>
        <v>0</v>
      </c>
      <c r="I228" s="909" t="s">
        <v>947</v>
      </c>
      <c r="J228" s="905"/>
      <c r="K228" s="905"/>
      <c r="L228" s="1844"/>
      <c r="M228" s="1831" t="s">
        <v>949</v>
      </c>
      <c r="N228" s="1831"/>
      <c r="O228" s="908">
        <f>DSUM(Datos!$D$1225:$I$1257,"emisiones",'11. Informe final. Resultados'!L224:P225)/1000</f>
        <v>0</v>
      </c>
      <c r="P228" s="909" t="s">
        <v>947</v>
      </c>
      <c r="Q228" s="331"/>
      <c r="R228" s="326"/>
      <c r="S228" s="326"/>
    </row>
    <row r="229" spans="1:30" ht="18" customHeight="1" x14ac:dyDescent="0.3">
      <c r="D229" s="304"/>
      <c r="E229" s="1844"/>
      <c r="F229" s="1831" t="s">
        <v>731</v>
      </c>
      <c r="G229" s="1831"/>
      <c r="H229" s="908">
        <f>DSUM(Datos!$C$1369:$P$1389,"emisiones",'11. Informe final. Resultados'!E224:J225)/1000</f>
        <v>0</v>
      </c>
      <c r="I229" s="909" t="s">
        <v>947</v>
      </c>
      <c r="J229" s="905"/>
      <c r="K229" s="905"/>
      <c r="L229" s="1844"/>
      <c r="M229" s="1831" t="s">
        <v>731</v>
      </c>
      <c r="N229" s="1831"/>
      <c r="O229" s="908">
        <f>DSUM(Datos!$C$1369:$P$1389,"emisiones",'11. Informe final. Resultados'!L224:P225)/1000</f>
        <v>0</v>
      </c>
      <c r="P229" s="909" t="s">
        <v>947</v>
      </c>
      <c r="Q229" s="331"/>
      <c r="R229" s="326"/>
      <c r="S229" s="326"/>
    </row>
    <row r="230" spans="1:30" ht="18" customHeight="1" x14ac:dyDescent="0.3">
      <c r="D230" s="304"/>
      <c r="E230" s="1844"/>
      <c r="F230" s="1831" t="s">
        <v>924</v>
      </c>
      <c r="G230" s="1831"/>
      <c r="H230" s="908">
        <f>DSUM(Datos!$C$1811:$P$1816,"emisiones",'11. Informe final. Resultados'!E224:J225)/1000</f>
        <v>0</v>
      </c>
      <c r="I230" s="909" t="s">
        <v>947</v>
      </c>
      <c r="J230" s="905"/>
      <c r="K230" s="905"/>
      <c r="L230" s="1844"/>
      <c r="M230" s="1831" t="s">
        <v>924</v>
      </c>
      <c r="N230" s="1831"/>
      <c r="O230" s="908">
        <f>DSUM(Datos!$C$1811:$P$1816,"emisiones",'11. Informe final. Resultados'!L224:P225)/1000</f>
        <v>0</v>
      </c>
      <c r="P230" s="909" t="s">
        <v>947</v>
      </c>
      <c r="Q230" s="331"/>
      <c r="R230" s="326"/>
      <c r="S230" s="326"/>
    </row>
    <row r="231" spans="1:30" ht="18" customHeight="1" x14ac:dyDescent="0.3">
      <c r="D231" s="304"/>
      <c r="E231" s="1844"/>
      <c r="F231" s="1831" t="s">
        <v>739</v>
      </c>
      <c r="G231" s="1831"/>
      <c r="H231" s="908">
        <f>DSUM(Datos!$C$1568:$P$1579,"emisiones",'11. Informe final. Resultados'!E224:J225)/1000</f>
        <v>0</v>
      </c>
      <c r="I231" s="909" t="s">
        <v>947</v>
      </c>
      <c r="J231" s="905"/>
      <c r="K231" s="905"/>
      <c r="L231" s="1844"/>
      <c r="M231" s="1831" t="s">
        <v>739</v>
      </c>
      <c r="N231" s="1831"/>
      <c r="O231" s="908">
        <f>DSUM(Datos!$C$1568:$P$1579,"emisiones",'11. Informe final. Resultados'!L224:P225)/1000</f>
        <v>0</v>
      </c>
      <c r="P231" s="909" t="s">
        <v>947</v>
      </c>
      <c r="Q231" s="331"/>
      <c r="R231" s="326"/>
      <c r="S231" s="326"/>
    </row>
    <row r="232" spans="1:30" ht="18" customHeight="1" x14ac:dyDescent="0.3">
      <c r="D232" s="304"/>
      <c r="E232" s="1844"/>
      <c r="F232" s="1831" t="s">
        <v>935</v>
      </c>
      <c r="G232" s="1831"/>
      <c r="H232" s="908">
        <f>DSUM(Datos!$C$1879:$I$1901,"emisiones",'11. Informe final. Resultados'!E224:J225)/1000</f>
        <v>0</v>
      </c>
      <c r="I232" s="909" t="s">
        <v>947</v>
      </c>
      <c r="J232" s="905"/>
      <c r="K232" s="905"/>
      <c r="L232" s="1844"/>
      <c r="M232" s="1831" t="s">
        <v>935</v>
      </c>
      <c r="N232" s="1831"/>
      <c r="O232" s="908">
        <f>DSUM(Datos!$C$1879:$I$1901,"emisiones",'11. Informe final. Resultados'!L224:P225)/1000</f>
        <v>0</v>
      </c>
      <c r="P232" s="909" t="s">
        <v>947</v>
      </c>
      <c r="Q232" s="331"/>
      <c r="R232" s="326"/>
      <c r="S232" s="326"/>
    </row>
    <row r="233" spans="1:30" ht="18" customHeight="1" x14ac:dyDescent="0.3">
      <c r="D233" s="304"/>
      <c r="E233" s="1844"/>
      <c r="F233" s="1831" t="s">
        <v>930</v>
      </c>
      <c r="G233" s="1831"/>
      <c r="H233" s="908">
        <f>DSUM(Datos!$C$1965:$J$1980,"emisiones",'11. Informe final. Resultados'!E224:J225)/1000</f>
        <v>0</v>
      </c>
      <c r="I233" s="909" t="s">
        <v>947</v>
      </c>
      <c r="J233" s="905"/>
      <c r="K233" s="905"/>
      <c r="L233" s="1844"/>
      <c r="M233" s="1831" t="s">
        <v>930</v>
      </c>
      <c r="N233" s="1831"/>
      <c r="O233" s="908">
        <f>DSUM(Datos!$C$1965:$J$1980,"emisiones",'11. Informe final. Resultados'!L224:P225)/1000</f>
        <v>0</v>
      </c>
      <c r="P233" s="909" t="s">
        <v>947</v>
      </c>
      <c r="Q233" s="331"/>
      <c r="R233" s="326"/>
      <c r="S233" s="326"/>
    </row>
    <row r="234" spans="1:30" ht="18" customHeight="1" x14ac:dyDescent="0.3">
      <c r="D234" s="304"/>
      <c r="E234" s="1831" t="s">
        <v>940</v>
      </c>
      <c r="F234" s="1831"/>
      <c r="G234" s="1831"/>
      <c r="H234" s="908">
        <f>SUM(H227:H233)</f>
        <v>0</v>
      </c>
      <c r="I234" s="909" t="s">
        <v>947</v>
      </c>
      <c r="J234" s="905"/>
      <c r="K234" s="905"/>
      <c r="L234" s="1831" t="s">
        <v>940</v>
      </c>
      <c r="M234" s="1831"/>
      <c r="N234" s="1831"/>
      <c r="O234" s="908">
        <f>SUM(O227:O233)</f>
        <v>0</v>
      </c>
      <c r="P234" s="909" t="s">
        <v>947</v>
      </c>
      <c r="Q234" s="331"/>
      <c r="R234" s="326"/>
      <c r="S234" s="326"/>
    </row>
    <row r="235" spans="1:30" ht="6" customHeight="1" x14ac:dyDescent="0.3">
      <c r="D235" s="304"/>
      <c r="E235" s="911"/>
      <c r="F235" s="912"/>
      <c r="G235" s="912"/>
      <c r="H235" s="908"/>
      <c r="I235" s="912"/>
      <c r="J235" s="905"/>
      <c r="K235" s="905"/>
      <c r="L235" s="911"/>
      <c r="M235" s="912"/>
      <c r="N235" s="912"/>
      <c r="O235" s="908"/>
      <c r="P235" s="912"/>
      <c r="Q235" s="331"/>
      <c r="R235" s="326"/>
      <c r="S235" s="326"/>
    </row>
    <row r="236" spans="1:30" ht="18" customHeight="1" x14ac:dyDescent="0.3">
      <c r="D236" s="304"/>
      <c r="E236" s="1844" t="s">
        <v>1089</v>
      </c>
      <c r="F236" s="1831" t="s">
        <v>926</v>
      </c>
      <c r="G236" s="1831"/>
      <c r="H236" s="913">
        <f>DSUM(Datos!$C$2011:$H$2033,"emisiones",'11. Informe final. Resultados'!E224:J225)/1000</f>
        <v>0</v>
      </c>
      <c r="I236" s="914" t="str">
        <f>IF($G$13&lt;2021,"t CO₂","t CO₂e")</f>
        <v>t CO₂e</v>
      </c>
      <c r="J236" s="905"/>
      <c r="K236" s="905"/>
      <c r="L236" s="1844" t="s">
        <v>1089</v>
      </c>
      <c r="M236" s="1831" t="s">
        <v>926</v>
      </c>
      <c r="N236" s="1831"/>
      <c r="O236" s="913">
        <f>DSUM(Datos!$C$2011:$H$2033,"emisiones",'11. Informe final. Resultados'!L224:P225)/1000</f>
        <v>0</v>
      </c>
      <c r="P236" s="914" t="str">
        <f>IF($G$13&lt;2021,"t CO₂","t CO₂e")</f>
        <v>t CO₂e</v>
      </c>
      <c r="Q236" s="331"/>
      <c r="R236" s="326"/>
      <c r="S236" s="326"/>
    </row>
    <row r="237" spans="1:30" ht="18" customHeight="1" x14ac:dyDescent="0.3">
      <c r="D237" s="304"/>
      <c r="E237" s="1844"/>
      <c r="F237" s="1831" t="s">
        <v>927</v>
      </c>
      <c r="G237" s="1831"/>
      <c r="H237" s="913">
        <f>DSUM(Datos!$C$2277:$H$2287,"emisiones",'11. Informe final. Resultados'!E224:J225)/1000</f>
        <v>0</v>
      </c>
      <c r="I237" s="914" t="str">
        <f>IF($G$13&lt;2021,"t CO₂","t CO₂e")</f>
        <v>t CO₂e</v>
      </c>
      <c r="J237" s="905"/>
      <c r="K237" s="905"/>
      <c r="L237" s="1844"/>
      <c r="M237" s="1831" t="s">
        <v>927</v>
      </c>
      <c r="N237" s="1831"/>
      <c r="O237" s="913">
        <f>DSUM(Datos!$C$2277:$H$2287,"emisiones",'11. Informe final. Resultados'!L224:P225)/1000</f>
        <v>0</v>
      </c>
      <c r="P237" s="914" t="str">
        <f>IF($G$13&lt;2021,"t CO₂","t CO₂e")</f>
        <v>t CO₂e</v>
      </c>
      <c r="Q237" s="331"/>
      <c r="R237" s="326"/>
      <c r="S237" s="326"/>
    </row>
    <row r="238" spans="1:30" ht="18" customHeight="1" x14ac:dyDescent="0.3">
      <c r="D238" s="304"/>
      <c r="E238" s="1844"/>
      <c r="F238" s="1831" t="s">
        <v>1065</v>
      </c>
      <c r="G238" s="1831"/>
      <c r="H238" s="913">
        <f>DSUM(Datos!$C$2301:$G$2311,"emisiones",'11. Informe final. Resultados'!E224:J225)/1000</f>
        <v>0</v>
      </c>
      <c r="I238" s="914" t="s">
        <v>947</v>
      </c>
      <c r="J238" s="905"/>
      <c r="K238" s="905"/>
      <c r="L238" s="1844"/>
      <c r="M238" s="1831" t="s">
        <v>1065</v>
      </c>
      <c r="N238" s="1831"/>
      <c r="O238" s="913">
        <f>DSUM(Datos!$C$2301:$G$2311,"emisiones",'11. Informe final. Resultados'!L224:P225)/1000</f>
        <v>0</v>
      </c>
      <c r="P238" s="914" t="s">
        <v>947</v>
      </c>
      <c r="Q238" s="331"/>
      <c r="R238" s="326"/>
      <c r="S238" s="326"/>
    </row>
    <row r="239" spans="1:30" ht="18" customHeight="1" x14ac:dyDescent="0.3">
      <c r="D239" s="304"/>
      <c r="E239" s="1831" t="s">
        <v>1066</v>
      </c>
      <c r="F239" s="1831"/>
      <c r="G239" s="1831"/>
      <c r="H239" s="915">
        <f>SUM(H236:H238)</f>
        <v>0</v>
      </c>
      <c r="I239" s="914" t="str">
        <f t="shared" ref="I239" si="13">IF($G$13&lt;2021,"t CO₂","t CO₂e")</f>
        <v>t CO₂e</v>
      </c>
      <c r="J239" s="905"/>
      <c r="K239" s="905"/>
      <c r="L239" s="1831" t="s">
        <v>1066</v>
      </c>
      <c r="M239" s="1831"/>
      <c r="N239" s="1831"/>
      <c r="O239" s="915">
        <f>SUM(O236:O238)</f>
        <v>0</v>
      </c>
      <c r="P239" s="914" t="str">
        <f t="shared" ref="P239" si="14">IF($G$13&lt;2021,"t CO₂","t CO₂e")</f>
        <v>t CO₂e</v>
      </c>
      <c r="Q239" s="331"/>
      <c r="R239" s="326"/>
      <c r="S239" s="326"/>
    </row>
    <row r="240" spans="1:30" ht="5.25" customHeight="1" x14ac:dyDescent="0.3">
      <c r="D240" s="304"/>
      <c r="E240" s="911"/>
      <c r="F240" s="911"/>
      <c r="G240" s="911"/>
      <c r="H240" s="910"/>
      <c r="I240" s="911"/>
      <c r="J240" s="905"/>
      <c r="K240" s="905"/>
      <c r="L240" s="911"/>
      <c r="M240" s="911"/>
      <c r="N240" s="911"/>
      <c r="O240" s="910"/>
      <c r="P240" s="911"/>
      <c r="Q240" s="331"/>
      <c r="R240" s="326"/>
      <c r="S240" s="326"/>
    </row>
    <row r="241" spans="1:30" ht="18" customHeight="1" x14ac:dyDescent="0.3">
      <c r="D241" s="304"/>
      <c r="E241" s="911" t="s">
        <v>541</v>
      </c>
      <c r="F241" s="1831"/>
      <c r="G241" s="1831"/>
      <c r="H241" s="910">
        <f>IF(ISNUMBER(SUM(H234+H239)),SUM(SUM(H239+H234)),"")</f>
        <v>0</v>
      </c>
      <c r="I241" s="916" t="s">
        <v>947</v>
      </c>
      <c r="J241" s="905"/>
      <c r="K241" s="905"/>
      <c r="L241" s="911" t="s">
        <v>541</v>
      </c>
      <c r="M241" s="1831"/>
      <c r="N241" s="1831"/>
      <c r="O241" s="910">
        <f>IF(ISNUMBER(SUM(O234+O239)),SUM(SUM(O239+O234)),"")</f>
        <v>0</v>
      </c>
      <c r="P241" s="917" t="s">
        <v>947</v>
      </c>
      <c r="Q241" s="331"/>
      <c r="R241" s="326"/>
      <c r="S241" s="326"/>
    </row>
    <row r="242" spans="1:30" s="326" customFormat="1" ht="18" customHeight="1" x14ac:dyDescent="0.3">
      <c r="A242" s="386"/>
      <c r="B242" s="971"/>
      <c r="C242" s="333"/>
      <c r="D242" s="322"/>
      <c r="E242" s="905" t="s">
        <v>194</v>
      </c>
      <c r="F242" s="905"/>
      <c r="G242" s="906"/>
      <c r="H242" s="906"/>
      <c r="I242" s="906"/>
      <c r="J242" s="905"/>
      <c r="K242" s="905"/>
      <c r="L242" s="905" t="s">
        <v>194</v>
      </c>
      <c r="M242" s="905"/>
      <c r="N242" s="906"/>
      <c r="O242" s="906"/>
      <c r="P242" s="906"/>
      <c r="Q242" s="331"/>
      <c r="T242" s="304"/>
      <c r="U242" s="304"/>
      <c r="V242" s="304"/>
      <c r="W242" s="304"/>
      <c r="X242" s="304"/>
      <c r="Y242" s="304"/>
      <c r="Z242" s="304"/>
      <c r="AA242" s="304"/>
      <c r="AB242" s="304"/>
      <c r="AC242" s="304"/>
      <c r="AD242" s="304"/>
    </row>
    <row r="243" spans="1:30" s="326" customFormat="1" ht="18" customHeight="1" x14ac:dyDescent="0.3">
      <c r="A243" s="386"/>
      <c r="B243" s="971"/>
      <c r="C243" s="333"/>
      <c r="D243" s="322"/>
      <c r="E243" s="1843" t="e">
        <f>Datos!#REF!</f>
        <v>#REF!</v>
      </c>
      <c r="F243" s="1843"/>
      <c r="G243" s="1843"/>
      <c r="H243" s="1843"/>
      <c r="I243" s="1843"/>
      <c r="J243" s="1843"/>
      <c r="K243" s="907"/>
      <c r="L243" s="1843" t="e">
        <f>Datos!#REF!</f>
        <v>#REF!</v>
      </c>
      <c r="M243" s="1843"/>
      <c r="N243" s="1843"/>
      <c r="O243" s="1843"/>
      <c r="P243" s="1843"/>
      <c r="Q243" s="329"/>
      <c r="T243" s="304"/>
      <c r="U243" s="304"/>
      <c r="V243" s="304"/>
      <c r="W243" s="304"/>
      <c r="X243" s="304"/>
      <c r="Y243" s="304"/>
      <c r="Z243" s="304"/>
      <c r="AA243" s="304"/>
      <c r="AB243" s="304"/>
      <c r="AC243" s="304"/>
      <c r="AD243" s="304"/>
    </row>
    <row r="244" spans="1:30" s="326" customFormat="1" ht="9.75" customHeight="1" x14ac:dyDescent="0.3">
      <c r="A244" s="386"/>
      <c r="B244" s="971"/>
      <c r="C244" s="333"/>
      <c r="D244" s="322"/>
      <c r="E244" s="905"/>
      <c r="F244" s="905"/>
      <c r="G244" s="906"/>
      <c r="H244" s="906"/>
      <c r="I244" s="906"/>
      <c r="J244" s="905"/>
      <c r="K244" s="905"/>
      <c r="L244" s="905"/>
      <c r="M244" s="905"/>
      <c r="N244" s="906"/>
      <c r="O244" s="906"/>
      <c r="P244" s="906"/>
      <c r="Q244" s="331"/>
      <c r="T244" s="304"/>
      <c r="U244" s="304"/>
      <c r="V244" s="304"/>
      <c r="W244" s="304"/>
      <c r="X244" s="304"/>
      <c r="Y244" s="304"/>
      <c r="Z244" s="304"/>
      <c r="AA244" s="304"/>
      <c r="AB244" s="304"/>
      <c r="AC244" s="304"/>
      <c r="AD244" s="304"/>
    </row>
    <row r="245" spans="1:30" ht="18" customHeight="1" x14ac:dyDescent="0.3">
      <c r="D245" s="304"/>
      <c r="E245" s="1844" t="s">
        <v>1088</v>
      </c>
      <c r="F245" s="1831" t="s">
        <v>948</v>
      </c>
      <c r="G245" s="1831"/>
      <c r="H245" s="908">
        <f>DSUM(Datos!$C$1157:$O$1179,"emisiones",'11. Informe final. Resultados'!E242:J243)/1000</f>
        <v>0</v>
      </c>
      <c r="I245" s="909" t="s">
        <v>947</v>
      </c>
      <c r="J245" s="905"/>
      <c r="K245" s="905"/>
      <c r="L245" s="1844" t="s">
        <v>1088</v>
      </c>
      <c r="M245" s="1831" t="s">
        <v>948</v>
      </c>
      <c r="N245" s="1831"/>
      <c r="O245" s="908">
        <f>DSUM(Datos!$C$1157:$O$1179,"emisiones",'11. Informe final. Resultados'!L242:P243)/1000</f>
        <v>0</v>
      </c>
      <c r="P245" s="909" t="s">
        <v>947</v>
      </c>
      <c r="Q245" s="331"/>
      <c r="R245" s="326"/>
      <c r="S245" s="326"/>
    </row>
    <row r="246" spans="1:30" ht="18" customHeight="1" x14ac:dyDescent="0.3">
      <c r="D246" s="304"/>
      <c r="E246" s="1844"/>
      <c r="F246" s="1831" t="s">
        <v>949</v>
      </c>
      <c r="G246" s="1831"/>
      <c r="H246" s="908">
        <f>DSUM(Datos!$D$1225:$I$1257,"emisiones",'11. Informe final. Resultados'!E242:J243)/1000</f>
        <v>0</v>
      </c>
      <c r="I246" s="909" t="s">
        <v>947</v>
      </c>
      <c r="J246" s="905"/>
      <c r="K246" s="905"/>
      <c r="L246" s="1844"/>
      <c r="M246" s="1831" t="s">
        <v>949</v>
      </c>
      <c r="N246" s="1831"/>
      <c r="O246" s="908">
        <f>DSUM(Datos!$D$1225:$I$1257,"emisiones",'11. Informe final. Resultados'!L242:P243)/1000</f>
        <v>0</v>
      </c>
      <c r="P246" s="909" t="s">
        <v>947</v>
      </c>
      <c r="Q246" s="331"/>
      <c r="R246" s="326"/>
      <c r="S246" s="326"/>
    </row>
    <row r="247" spans="1:30" ht="18" customHeight="1" x14ac:dyDescent="0.3">
      <c r="D247" s="304"/>
      <c r="E247" s="1844"/>
      <c r="F247" s="1831" t="s">
        <v>731</v>
      </c>
      <c r="G247" s="1831"/>
      <c r="H247" s="908">
        <f>DSUM(Datos!$C$1369:$P$1389,"emisiones",'11. Informe final. Resultados'!E242:J243)/1000</f>
        <v>0</v>
      </c>
      <c r="I247" s="909" t="s">
        <v>947</v>
      </c>
      <c r="J247" s="905"/>
      <c r="K247" s="905"/>
      <c r="L247" s="1844"/>
      <c r="M247" s="1831" t="s">
        <v>731</v>
      </c>
      <c r="N247" s="1831"/>
      <c r="O247" s="908">
        <f>DSUM(Datos!$C$1369:$P$1389,"emisiones",'11. Informe final. Resultados'!L242:P243)/1000</f>
        <v>0</v>
      </c>
      <c r="P247" s="909" t="s">
        <v>947</v>
      </c>
      <c r="Q247" s="331"/>
      <c r="R247" s="326"/>
      <c r="S247" s="326"/>
    </row>
    <row r="248" spans="1:30" ht="18" customHeight="1" x14ac:dyDescent="0.3">
      <c r="D248" s="304"/>
      <c r="E248" s="1844"/>
      <c r="F248" s="1831" t="s">
        <v>924</v>
      </c>
      <c r="G248" s="1831"/>
      <c r="H248" s="908">
        <f>DSUM(Datos!$C$1811:$P$1816,"emisiones",'11. Informe final. Resultados'!E242:J243)/1000</f>
        <v>0</v>
      </c>
      <c r="I248" s="909" t="s">
        <v>947</v>
      </c>
      <c r="J248" s="905"/>
      <c r="K248" s="905"/>
      <c r="L248" s="1844"/>
      <c r="M248" s="1831" t="s">
        <v>924</v>
      </c>
      <c r="N248" s="1831"/>
      <c r="O248" s="908">
        <f>DSUM(Datos!$C$1811:$P$1816,"emisiones",'11. Informe final. Resultados'!L242:P243)/1000</f>
        <v>0</v>
      </c>
      <c r="P248" s="909" t="s">
        <v>947</v>
      </c>
      <c r="Q248" s="331"/>
      <c r="R248" s="326"/>
      <c r="S248" s="326"/>
    </row>
    <row r="249" spans="1:30" ht="18" customHeight="1" x14ac:dyDescent="0.3">
      <c r="D249" s="304"/>
      <c r="E249" s="1844"/>
      <c r="F249" s="1831" t="s">
        <v>739</v>
      </c>
      <c r="G249" s="1831"/>
      <c r="H249" s="908">
        <f>DSUM(Datos!$C$1568:$P$1579,"emisiones",'11. Informe final. Resultados'!E242:J243)/1000</f>
        <v>0</v>
      </c>
      <c r="I249" s="909" t="s">
        <v>947</v>
      </c>
      <c r="J249" s="905"/>
      <c r="K249" s="905"/>
      <c r="L249" s="1844"/>
      <c r="M249" s="1831" t="s">
        <v>739</v>
      </c>
      <c r="N249" s="1831"/>
      <c r="O249" s="908">
        <f>DSUM(Datos!$C$1568:$P$1579,"emisiones",'11. Informe final. Resultados'!L242:P243)/1000</f>
        <v>0</v>
      </c>
      <c r="P249" s="909" t="s">
        <v>947</v>
      </c>
      <c r="Q249" s="331"/>
      <c r="R249" s="326"/>
      <c r="S249" s="326"/>
    </row>
    <row r="250" spans="1:30" ht="18" customHeight="1" x14ac:dyDescent="0.3">
      <c r="D250" s="304"/>
      <c r="E250" s="1844"/>
      <c r="F250" s="1831" t="s">
        <v>935</v>
      </c>
      <c r="G250" s="1831"/>
      <c r="H250" s="908">
        <f>DSUM(Datos!$C$1879:$I$1901,"emisiones",'11. Informe final. Resultados'!E242:J243)/1000</f>
        <v>0</v>
      </c>
      <c r="I250" s="909" t="s">
        <v>947</v>
      </c>
      <c r="J250" s="905"/>
      <c r="K250" s="905"/>
      <c r="L250" s="1844"/>
      <c r="M250" s="1831" t="s">
        <v>935</v>
      </c>
      <c r="N250" s="1831"/>
      <c r="O250" s="908">
        <f>DSUM(Datos!$C$1879:$I$1901,"emisiones",'11. Informe final. Resultados'!L242:P243)/1000</f>
        <v>0</v>
      </c>
      <c r="P250" s="909" t="s">
        <v>947</v>
      </c>
      <c r="Q250" s="331"/>
      <c r="R250" s="326"/>
      <c r="S250" s="326"/>
    </row>
    <row r="251" spans="1:30" ht="18" customHeight="1" x14ac:dyDescent="0.3">
      <c r="D251" s="304"/>
      <c r="E251" s="1844"/>
      <c r="F251" s="1831" t="s">
        <v>930</v>
      </c>
      <c r="G251" s="1831"/>
      <c r="H251" s="908">
        <f>DSUM(Datos!$C$1965:$J$1980,"emisiones",'11. Informe final. Resultados'!E242:J243)/1000</f>
        <v>0</v>
      </c>
      <c r="I251" s="909" t="s">
        <v>947</v>
      </c>
      <c r="J251" s="905"/>
      <c r="K251" s="905"/>
      <c r="L251" s="1844"/>
      <c r="M251" s="1831" t="s">
        <v>930</v>
      </c>
      <c r="N251" s="1831"/>
      <c r="O251" s="908">
        <f>DSUM(Datos!$C$1965:$J$1980,"emisiones",'11. Informe final. Resultados'!L242:P243)/1000</f>
        <v>0</v>
      </c>
      <c r="P251" s="909" t="s">
        <v>947</v>
      </c>
      <c r="Q251" s="331"/>
      <c r="R251" s="326"/>
      <c r="S251" s="326"/>
    </row>
    <row r="252" spans="1:30" ht="18" customHeight="1" x14ac:dyDescent="0.3">
      <c r="D252" s="304"/>
      <c r="E252" s="1831" t="s">
        <v>940</v>
      </c>
      <c r="F252" s="1831"/>
      <c r="G252" s="1831"/>
      <c r="H252" s="908">
        <f>SUM(H245:H251)</f>
        <v>0</v>
      </c>
      <c r="I252" s="909" t="s">
        <v>947</v>
      </c>
      <c r="J252" s="905"/>
      <c r="K252" s="905"/>
      <c r="L252" s="1831" t="s">
        <v>940</v>
      </c>
      <c r="M252" s="1831"/>
      <c r="N252" s="1831"/>
      <c r="O252" s="908">
        <f>SUM(O245:O251)</f>
        <v>0</v>
      </c>
      <c r="P252" s="909" t="s">
        <v>947</v>
      </c>
      <c r="Q252" s="331"/>
      <c r="R252" s="326"/>
      <c r="S252" s="326"/>
    </row>
    <row r="253" spans="1:30" ht="6" customHeight="1" x14ac:dyDescent="0.3">
      <c r="D253" s="304"/>
      <c r="E253" s="911"/>
      <c r="F253" s="912"/>
      <c r="G253" s="912"/>
      <c r="H253" s="908"/>
      <c r="I253" s="912"/>
      <c r="J253" s="905"/>
      <c r="K253" s="905"/>
      <c r="L253" s="911"/>
      <c r="M253" s="912"/>
      <c r="N253" s="912"/>
      <c r="O253" s="908"/>
      <c r="P253" s="912"/>
      <c r="Q253" s="331"/>
      <c r="R253" s="326"/>
      <c r="S253" s="326"/>
    </row>
    <row r="254" spans="1:30" ht="18" customHeight="1" x14ac:dyDescent="0.3">
      <c r="D254" s="304"/>
      <c r="E254" s="1844" t="s">
        <v>1089</v>
      </c>
      <c r="F254" s="1831" t="s">
        <v>926</v>
      </c>
      <c r="G254" s="1831"/>
      <c r="H254" s="913">
        <f>DSUM(Datos!$C$2011:$H$2033,"emisiones",'11. Informe final. Resultados'!E242:J243)/1000</f>
        <v>0</v>
      </c>
      <c r="I254" s="914" t="str">
        <f>IF($G$13&lt;2021,"t CO₂","t CO₂e")</f>
        <v>t CO₂e</v>
      </c>
      <c r="J254" s="905"/>
      <c r="K254" s="905"/>
      <c r="L254" s="1844" t="s">
        <v>1089</v>
      </c>
      <c r="M254" s="1831" t="s">
        <v>926</v>
      </c>
      <c r="N254" s="1831"/>
      <c r="O254" s="913">
        <f>DSUM(Datos!$C$2011:$H$2033,"emisiones",'11. Informe final. Resultados'!L242:P243)/1000</f>
        <v>0</v>
      </c>
      <c r="P254" s="914" t="str">
        <f>IF($G$13&lt;2021,"t CO₂","t CO₂e")</f>
        <v>t CO₂e</v>
      </c>
      <c r="Q254" s="331"/>
      <c r="R254" s="326"/>
      <c r="S254" s="326"/>
    </row>
    <row r="255" spans="1:30" ht="18" customHeight="1" x14ac:dyDescent="0.3">
      <c r="D255" s="304"/>
      <c r="E255" s="1844"/>
      <c r="F255" s="1831" t="s">
        <v>927</v>
      </c>
      <c r="G255" s="1831"/>
      <c r="H255" s="913">
        <f>DSUM(Datos!$C$2277:$H$2287,"emisiones",'11. Informe final. Resultados'!E242:J243)/1000</f>
        <v>0</v>
      </c>
      <c r="I255" s="914" t="str">
        <f>IF($G$13&lt;2021,"t CO₂","t CO₂e")</f>
        <v>t CO₂e</v>
      </c>
      <c r="J255" s="905"/>
      <c r="K255" s="905"/>
      <c r="L255" s="1844"/>
      <c r="M255" s="1831" t="s">
        <v>927</v>
      </c>
      <c r="N255" s="1831"/>
      <c r="O255" s="913">
        <f>DSUM(Datos!$C$2277:$H$2287,"emisiones",'11. Informe final. Resultados'!L242:P243)/1000</f>
        <v>0</v>
      </c>
      <c r="P255" s="914" t="str">
        <f>IF($G$13&lt;2021,"t CO₂","t CO₂e")</f>
        <v>t CO₂e</v>
      </c>
      <c r="Q255" s="331"/>
      <c r="R255" s="326"/>
      <c r="S255" s="326"/>
    </row>
    <row r="256" spans="1:30" ht="18" customHeight="1" x14ac:dyDescent="0.3">
      <c r="D256" s="304"/>
      <c r="E256" s="1844"/>
      <c r="F256" s="1831" t="s">
        <v>1065</v>
      </c>
      <c r="G256" s="1831"/>
      <c r="H256" s="913">
        <f>DSUM(Datos!$C$2301:$G$2311,"emisiones",'11. Informe final. Resultados'!E242:J243)/1000</f>
        <v>0</v>
      </c>
      <c r="I256" s="914" t="s">
        <v>947</v>
      </c>
      <c r="J256" s="905"/>
      <c r="K256" s="905"/>
      <c r="L256" s="1844"/>
      <c r="M256" s="1831" t="s">
        <v>1065</v>
      </c>
      <c r="N256" s="1831"/>
      <c r="O256" s="913">
        <f>DSUM(Datos!$C$2301:$G$2311,"emisiones",'11. Informe final. Resultados'!L242:P243)/1000</f>
        <v>0</v>
      </c>
      <c r="P256" s="914" t="s">
        <v>947</v>
      </c>
      <c r="Q256" s="331"/>
      <c r="R256" s="326"/>
      <c r="S256" s="326"/>
    </row>
    <row r="257" spans="1:30" ht="18" customHeight="1" x14ac:dyDescent="0.3">
      <c r="D257" s="304"/>
      <c r="E257" s="1831" t="s">
        <v>1066</v>
      </c>
      <c r="F257" s="1831"/>
      <c r="G257" s="1831"/>
      <c r="H257" s="915">
        <f>SUM(H254:H256)</f>
        <v>0</v>
      </c>
      <c r="I257" s="914" t="str">
        <f t="shared" ref="I257" si="15">IF($G$13&lt;2021,"t CO₂","t CO₂e")</f>
        <v>t CO₂e</v>
      </c>
      <c r="J257" s="905"/>
      <c r="K257" s="905"/>
      <c r="L257" s="1831" t="s">
        <v>1066</v>
      </c>
      <c r="M257" s="1831"/>
      <c r="N257" s="1831"/>
      <c r="O257" s="915">
        <f>SUM(O254:O256)</f>
        <v>0</v>
      </c>
      <c r="P257" s="914" t="str">
        <f t="shared" ref="P257" si="16">IF($G$13&lt;2021,"t CO₂","t CO₂e")</f>
        <v>t CO₂e</v>
      </c>
      <c r="Q257" s="331"/>
      <c r="R257" s="326"/>
      <c r="S257" s="326"/>
    </row>
    <row r="258" spans="1:30" ht="5.25" customHeight="1" x14ac:dyDescent="0.3">
      <c r="D258" s="304"/>
      <c r="E258" s="911"/>
      <c r="F258" s="911"/>
      <c r="G258" s="911"/>
      <c r="H258" s="910"/>
      <c r="I258" s="911"/>
      <c r="J258" s="905"/>
      <c r="K258" s="905"/>
      <c r="L258" s="911"/>
      <c r="M258" s="911"/>
      <c r="N258" s="911"/>
      <c r="O258" s="910"/>
      <c r="P258" s="911"/>
      <c r="Q258" s="331"/>
      <c r="R258" s="326"/>
      <c r="S258" s="326"/>
    </row>
    <row r="259" spans="1:30" ht="18" customHeight="1" x14ac:dyDescent="0.3">
      <c r="D259" s="304"/>
      <c r="E259" s="911" t="s">
        <v>541</v>
      </c>
      <c r="F259" s="1831"/>
      <c r="G259" s="1831"/>
      <c r="H259" s="910">
        <f>IF(ISNUMBER(SUM(H252+H257)),SUM(SUM(H257+H252)),"")</f>
        <v>0</v>
      </c>
      <c r="I259" s="916" t="s">
        <v>947</v>
      </c>
      <c r="J259" s="905"/>
      <c r="K259" s="905"/>
      <c r="L259" s="911" t="s">
        <v>541</v>
      </c>
      <c r="M259" s="1831"/>
      <c r="N259" s="1831"/>
      <c r="O259" s="910">
        <f>IF(ISNUMBER(SUM(O252+O257)),SUM(SUM(O257+O252)),"")</f>
        <v>0</v>
      </c>
      <c r="P259" s="917" t="s">
        <v>947</v>
      </c>
      <c r="Q259" s="331"/>
      <c r="R259" s="326"/>
      <c r="S259" s="326"/>
    </row>
    <row r="260" spans="1:30" s="326" customFormat="1" ht="18" customHeight="1" x14ac:dyDescent="0.3">
      <c r="A260" s="386"/>
      <c r="B260" s="971"/>
      <c r="C260" s="333"/>
      <c r="D260" s="322"/>
      <c r="E260" s="905" t="s">
        <v>194</v>
      </c>
      <c r="F260" s="905"/>
      <c r="G260" s="906"/>
      <c r="H260" s="906"/>
      <c r="I260" s="906"/>
      <c r="J260" s="905"/>
      <c r="K260" s="905"/>
      <c r="L260" s="905" t="s">
        <v>194</v>
      </c>
      <c r="M260" s="905"/>
      <c r="N260" s="906"/>
      <c r="O260" s="906"/>
      <c r="P260" s="906"/>
      <c r="Q260" s="331"/>
      <c r="T260" s="304"/>
      <c r="U260" s="304"/>
      <c r="V260" s="304"/>
      <c r="W260" s="304"/>
      <c r="X260" s="304"/>
      <c r="Y260" s="304"/>
      <c r="Z260" s="304"/>
      <c r="AA260" s="304"/>
      <c r="AB260" s="304"/>
      <c r="AC260" s="304"/>
      <c r="AD260" s="304"/>
    </row>
    <row r="261" spans="1:30" s="326" customFormat="1" ht="18" customHeight="1" x14ac:dyDescent="0.3">
      <c r="A261" s="386"/>
      <c r="B261" s="971"/>
      <c r="C261" s="333"/>
      <c r="D261" s="322"/>
      <c r="E261" s="1843" t="e">
        <f>Datos!#REF!</f>
        <v>#REF!</v>
      </c>
      <c r="F261" s="1843"/>
      <c r="G261" s="1843"/>
      <c r="H261" s="1843"/>
      <c r="I261" s="1843"/>
      <c r="J261" s="1843"/>
      <c r="K261" s="907"/>
      <c r="L261" s="1843" t="e">
        <f>Datos!#REF!</f>
        <v>#REF!</v>
      </c>
      <c r="M261" s="1843"/>
      <c r="N261" s="1843"/>
      <c r="O261" s="1843"/>
      <c r="P261" s="1843"/>
      <c r="Q261" s="329"/>
      <c r="T261" s="304"/>
      <c r="U261" s="304"/>
      <c r="V261" s="304"/>
      <c r="W261" s="304"/>
      <c r="X261" s="304"/>
      <c r="Y261" s="304"/>
      <c r="Z261" s="304"/>
      <c r="AA261" s="304"/>
      <c r="AB261" s="304"/>
      <c r="AC261" s="304"/>
      <c r="AD261" s="304"/>
    </row>
    <row r="262" spans="1:30" s="326" customFormat="1" ht="9.75" customHeight="1" x14ac:dyDescent="0.3">
      <c r="A262" s="386"/>
      <c r="B262" s="971"/>
      <c r="C262" s="333"/>
      <c r="D262" s="322"/>
      <c r="E262" s="905"/>
      <c r="F262" s="905"/>
      <c r="G262" s="906"/>
      <c r="H262" s="906"/>
      <c r="I262" s="906"/>
      <c r="J262" s="905"/>
      <c r="K262" s="905"/>
      <c r="L262" s="905"/>
      <c r="M262" s="905"/>
      <c r="N262" s="906"/>
      <c r="O262" s="906"/>
      <c r="P262" s="906"/>
      <c r="Q262" s="331"/>
      <c r="T262" s="304"/>
      <c r="U262" s="304"/>
      <c r="V262" s="304"/>
      <c r="W262" s="304"/>
      <c r="X262" s="304"/>
      <c r="Y262" s="304"/>
      <c r="Z262" s="304"/>
      <c r="AA262" s="304"/>
      <c r="AB262" s="304"/>
      <c r="AC262" s="304"/>
      <c r="AD262" s="304"/>
    </row>
    <row r="263" spans="1:30" ht="18" customHeight="1" x14ac:dyDescent="0.3">
      <c r="D263" s="304"/>
      <c r="E263" s="1844" t="s">
        <v>1088</v>
      </c>
      <c r="F263" s="1831" t="s">
        <v>948</v>
      </c>
      <c r="G263" s="1831"/>
      <c r="H263" s="908">
        <f>DSUM(Datos!$C$1157:$O$1179,"emisiones",'11. Informe final. Resultados'!E260:J261)/1000</f>
        <v>0</v>
      </c>
      <c r="I263" s="909" t="s">
        <v>947</v>
      </c>
      <c r="J263" s="905"/>
      <c r="K263" s="905"/>
      <c r="L263" s="1844" t="s">
        <v>1088</v>
      </c>
      <c r="M263" s="1831" t="s">
        <v>948</v>
      </c>
      <c r="N263" s="1831"/>
      <c r="O263" s="908">
        <f>DSUM(Datos!$C$1157:$O$1179,"emisiones",'11. Informe final. Resultados'!L260:P261)/1000</f>
        <v>0</v>
      </c>
      <c r="P263" s="909" t="s">
        <v>947</v>
      </c>
      <c r="Q263" s="331"/>
      <c r="R263" s="326"/>
      <c r="S263" s="326"/>
    </row>
    <row r="264" spans="1:30" ht="18" customHeight="1" x14ac:dyDescent="0.3">
      <c r="D264" s="304"/>
      <c r="E264" s="1844"/>
      <c r="F264" s="1831" t="s">
        <v>949</v>
      </c>
      <c r="G264" s="1831"/>
      <c r="H264" s="908">
        <f>DSUM(Datos!$D$1225:$I$1257,"emisiones",'11. Informe final. Resultados'!E260:J261)/1000</f>
        <v>0</v>
      </c>
      <c r="I264" s="909" t="s">
        <v>947</v>
      </c>
      <c r="J264" s="905"/>
      <c r="K264" s="905"/>
      <c r="L264" s="1844"/>
      <c r="M264" s="1831" t="s">
        <v>949</v>
      </c>
      <c r="N264" s="1831"/>
      <c r="O264" s="908">
        <f>DSUM(Datos!$D$1225:$I$1257,"emisiones",'11. Informe final. Resultados'!L260:P261)/1000</f>
        <v>0</v>
      </c>
      <c r="P264" s="909" t="s">
        <v>947</v>
      </c>
      <c r="Q264" s="331"/>
      <c r="R264" s="326"/>
      <c r="S264" s="326"/>
    </row>
    <row r="265" spans="1:30" ht="18" customHeight="1" x14ac:dyDescent="0.3">
      <c r="D265" s="304"/>
      <c r="E265" s="1844"/>
      <c r="F265" s="1831" t="s">
        <v>731</v>
      </c>
      <c r="G265" s="1831"/>
      <c r="H265" s="908">
        <f>DSUM(Datos!$C$1369:$P$1389,"emisiones",'11. Informe final. Resultados'!E260:J261)/1000</f>
        <v>0</v>
      </c>
      <c r="I265" s="909" t="s">
        <v>947</v>
      </c>
      <c r="J265" s="905"/>
      <c r="K265" s="905"/>
      <c r="L265" s="1844"/>
      <c r="M265" s="1831" t="s">
        <v>731</v>
      </c>
      <c r="N265" s="1831"/>
      <c r="O265" s="908">
        <f>DSUM(Datos!$C$1369:$P$1389,"emisiones",'11. Informe final. Resultados'!L260:P261)/1000</f>
        <v>0</v>
      </c>
      <c r="P265" s="909" t="s">
        <v>947</v>
      </c>
      <c r="Q265" s="331"/>
      <c r="R265" s="326"/>
      <c r="S265" s="326"/>
    </row>
    <row r="266" spans="1:30" ht="18" customHeight="1" x14ac:dyDescent="0.3">
      <c r="D266" s="304"/>
      <c r="E266" s="1844"/>
      <c r="F266" s="1831" t="s">
        <v>924</v>
      </c>
      <c r="G266" s="1831"/>
      <c r="H266" s="908">
        <f>DSUM(Datos!$C$1811:$P$1816,"emisiones",'11. Informe final. Resultados'!E260:J261)/1000</f>
        <v>0</v>
      </c>
      <c r="I266" s="909" t="s">
        <v>947</v>
      </c>
      <c r="J266" s="905"/>
      <c r="K266" s="905"/>
      <c r="L266" s="1844"/>
      <c r="M266" s="1831" t="s">
        <v>924</v>
      </c>
      <c r="N266" s="1831"/>
      <c r="O266" s="908">
        <f>DSUM(Datos!$C$1811:$P$1816,"emisiones",'11. Informe final. Resultados'!L260:P261)/1000</f>
        <v>0</v>
      </c>
      <c r="P266" s="909" t="s">
        <v>947</v>
      </c>
      <c r="Q266" s="331"/>
      <c r="R266" s="326"/>
      <c r="S266" s="326"/>
    </row>
    <row r="267" spans="1:30" ht="18" customHeight="1" x14ac:dyDescent="0.3">
      <c r="D267" s="304"/>
      <c r="E267" s="1844"/>
      <c r="F267" s="1831" t="s">
        <v>739</v>
      </c>
      <c r="G267" s="1831"/>
      <c r="H267" s="908">
        <f>DSUM(Datos!$C$1568:$P$1579,"emisiones",'11. Informe final. Resultados'!E260:J261)/1000</f>
        <v>0</v>
      </c>
      <c r="I267" s="909" t="s">
        <v>947</v>
      </c>
      <c r="J267" s="905"/>
      <c r="K267" s="905"/>
      <c r="L267" s="1844"/>
      <c r="M267" s="1831" t="s">
        <v>739</v>
      </c>
      <c r="N267" s="1831"/>
      <c r="O267" s="908">
        <f>DSUM(Datos!$C$1568:$P$1579,"emisiones",'11. Informe final. Resultados'!L260:P261)/1000</f>
        <v>0</v>
      </c>
      <c r="P267" s="909" t="s">
        <v>947</v>
      </c>
      <c r="Q267" s="331"/>
      <c r="R267" s="326"/>
      <c r="S267" s="326"/>
    </row>
    <row r="268" spans="1:30" ht="18" customHeight="1" x14ac:dyDescent="0.3">
      <c r="D268" s="304"/>
      <c r="E268" s="1844"/>
      <c r="F268" s="1831" t="s">
        <v>935</v>
      </c>
      <c r="G268" s="1831"/>
      <c r="H268" s="908">
        <f>DSUM(Datos!$C$1879:$I$1901,"emisiones",'11. Informe final. Resultados'!E260:J261)/1000</f>
        <v>0</v>
      </c>
      <c r="I268" s="909" t="s">
        <v>947</v>
      </c>
      <c r="J268" s="905"/>
      <c r="K268" s="905"/>
      <c r="L268" s="1844"/>
      <c r="M268" s="1831" t="s">
        <v>935</v>
      </c>
      <c r="N268" s="1831"/>
      <c r="O268" s="908">
        <f>DSUM(Datos!$C$1879:$I$1901,"emisiones",'11. Informe final. Resultados'!L260:P261)/1000</f>
        <v>0</v>
      </c>
      <c r="P268" s="909" t="s">
        <v>947</v>
      </c>
      <c r="Q268" s="331"/>
      <c r="R268" s="326"/>
      <c r="S268" s="326"/>
    </row>
    <row r="269" spans="1:30" ht="18" customHeight="1" x14ac:dyDescent="0.3">
      <c r="D269" s="304"/>
      <c r="E269" s="1844"/>
      <c r="F269" s="1831" t="s">
        <v>930</v>
      </c>
      <c r="G269" s="1831"/>
      <c r="H269" s="908">
        <f>DSUM(Datos!$C$1965:$J$1980,"emisiones",'11. Informe final. Resultados'!E260:J261)/1000</f>
        <v>0</v>
      </c>
      <c r="I269" s="909" t="s">
        <v>947</v>
      </c>
      <c r="J269" s="905"/>
      <c r="K269" s="905"/>
      <c r="L269" s="1844"/>
      <c r="M269" s="1831" t="s">
        <v>930</v>
      </c>
      <c r="N269" s="1831"/>
      <c r="O269" s="908">
        <f>DSUM(Datos!$C$1965:$J$1980,"emisiones",'11. Informe final. Resultados'!L260:P261)/1000</f>
        <v>0</v>
      </c>
      <c r="P269" s="909" t="s">
        <v>947</v>
      </c>
      <c r="Q269" s="331"/>
      <c r="R269" s="326"/>
      <c r="S269" s="326"/>
    </row>
    <row r="270" spans="1:30" ht="18" customHeight="1" x14ac:dyDescent="0.3">
      <c r="D270" s="304"/>
      <c r="E270" s="1831" t="s">
        <v>940</v>
      </c>
      <c r="F270" s="1831"/>
      <c r="G270" s="1831"/>
      <c r="H270" s="908">
        <f>SUM(H263:H269)</f>
        <v>0</v>
      </c>
      <c r="I270" s="909" t="s">
        <v>947</v>
      </c>
      <c r="J270" s="905"/>
      <c r="K270" s="905"/>
      <c r="L270" s="1831" t="s">
        <v>940</v>
      </c>
      <c r="M270" s="1831"/>
      <c r="N270" s="1831"/>
      <c r="O270" s="908">
        <f>SUM(O263:O269)</f>
        <v>0</v>
      </c>
      <c r="P270" s="909" t="s">
        <v>947</v>
      </c>
      <c r="Q270" s="331"/>
      <c r="R270" s="326"/>
      <c r="S270" s="326"/>
    </row>
    <row r="271" spans="1:30" ht="6" customHeight="1" x14ac:dyDescent="0.3">
      <c r="D271" s="304"/>
      <c r="E271" s="911"/>
      <c r="F271" s="912"/>
      <c r="G271" s="912"/>
      <c r="H271" s="908"/>
      <c r="I271" s="912"/>
      <c r="J271" s="905"/>
      <c r="K271" s="905"/>
      <c r="L271" s="911"/>
      <c r="M271" s="912"/>
      <c r="N271" s="912"/>
      <c r="O271" s="908"/>
      <c r="P271" s="912"/>
      <c r="Q271" s="331"/>
      <c r="R271" s="326"/>
      <c r="S271" s="326"/>
    </row>
    <row r="272" spans="1:30" ht="18" customHeight="1" x14ac:dyDescent="0.3">
      <c r="D272" s="304"/>
      <c r="E272" s="1844" t="s">
        <v>1089</v>
      </c>
      <c r="F272" s="1831" t="s">
        <v>926</v>
      </c>
      <c r="G272" s="1831"/>
      <c r="H272" s="913">
        <f>DSUM(Datos!$C$2011:$H$2033,"emisiones",'11. Informe final. Resultados'!E260:J261)/1000</f>
        <v>0</v>
      </c>
      <c r="I272" s="914" t="str">
        <f>IF($G$13&lt;2021,"t CO₂","t CO₂e")</f>
        <v>t CO₂e</v>
      </c>
      <c r="J272" s="905"/>
      <c r="K272" s="905"/>
      <c r="L272" s="1844" t="s">
        <v>1089</v>
      </c>
      <c r="M272" s="1831" t="s">
        <v>926</v>
      </c>
      <c r="N272" s="1831"/>
      <c r="O272" s="913">
        <f>DSUM(Datos!$C$2011:$H$2033,"emisiones",'11. Informe final. Resultados'!L260:P261)/1000</f>
        <v>0</v>
      </c>
      <c r="P272" s="914" t="str">
        <f>IF($G$13&lt;2021,"t CO₂","t CO₂e")</f>
        <v>t CO₂e</v>
      </c>
      <c r="Q272" s="331"/>
      <c r="R272" s="326"/>
      <c r="S272" s="326"/>
    </row>
    <row r="273" spans="1:30" ht="18" customHeight="1" x14ac:dyDescent="0.3">
      <c r="D273" s="304"/>
      <c r="E273" s="1844"/>
      <c r="F273" s="1831" t="s">
        <v>927</v>
      </c>
      <c r="G273" s="1831"/>
      <c r="H273" s="913">
        <f>DSUM(Datos!$C$2277:$H$2287,"emisiones",'11. Informe final. Resultados'!E260:J261)/1000</f>
        <v>0</v>
      </c>
      <c r="I273" s="914" t="str">
        <f>IF($G$13&lt;2021,"t CO₂","t CO₂e")</f>
        <v>t CO₂e</v>
      </c>
      <c r="J273" s="905"/>
      <c r="K273" s="905"/>
      <c r="L273" s="1844"/>
      <c r="M273" s="1831" t="s">
        <v>927</v>
      </c>
      <c r="N273" s="1831"/>
      <c r="O273" s="913">
        <f>DSUM(Datos!$C$2277:$H$2287,"emisiones",'11. Informe final. Resultados'!L260:P261)/1000</f>
        <v>0</v>
      </c>
      <c r="P273" s="914" t="str">
        <f>IF($G$13&lt;2021,"t CO₂","t CO₂e")</f>
        <v>t CO₂e</v>
      </c>
      <c r="Q273" s="331"/>
      <c r="R273" s="326"/>
      <c r="S273" s="326"/>
    </row>
    <row r="274" spans="1:30" ht="18" customHeight="1" x14ac:dyDescent="0.3">
      <c r="D274" s="304"/>
      <c r="E274" s="1844"/>
      <c r="F274" s="1831" t="s">
        <v>1065</v>
      </c>
      <c r="G274" s="1831"/>
      <c r="H274" s="913">
        <f>DSUM(Datos!$C$2301:$G$2311,"emisiones",'11. Informe final. Resultados'!E260:J261)/1000</f>
        <v>0</v>
      </c>
      <c r="I274" s="914" t="s">
        <v>947</v>
      </c>
      <c r="J274" s="905"/>
      <c r="K274" s="905"/>
      <c r="L274" s="1844"/>
      <c r="M274" s="1831" t="s">
        <v>1065</v>
      </c>
      <c r="N274" s="1831"/>
      <c r="O274" s="913">
        <f>DSUM(Datos!$C$2301:$G$2311,"emisiones",'11. Informe final. Resultados'!L260:P261)/1000</f>
        <v>0</v>
      </c>
      <c r="P274" s="914" t="s">
        <v>947</v>
      </c>
      <c r="Q274" s="331"/>
      <c r="R274" s="326"/>
      <c r="S274" s="326"/>
    </row>
    <row r="275" spans="1:30" ht="18" customHeight="1" x14ac:dyDescent="0.3">
      <c r="D275" s="304"/>
      <c r="E275" s="1831" t="s">
        <v>1066</v>
      </c>
      <c r="F275" s="1831"/>
      <c r="G275" s="1831"/>
      <c r="H275" s="915">
        <f>SUM(H272:H274)</f>
        <v>0</v>
      </c>
      <c r="I275" s="914" t="str">
        <f t="shared" ref="I275" si="17">IF($G$13&lt;2021,"t CO₂","t CO₂e")</f>
        <v>t CO₂e</v>
      </c>
      <c r="J275" s="905"/>
      <c r="K275" s="905"/>
      <c r="L275" s="1831" t="s">
        <v>1066</v>
      </c>
      <c r="M275" s="1831"/>
      <c r="N275" s="1831"/>
      <c r="O275" s="915">
        <f>SUM(O272:O274)</f>
        <v>0</v>
      </c>
      <c r="P275" s="914" t="str">
        <f t="shared" ref="P275" si="18">IF($G$13&lt;2021,"t CO₂","t CO₂e")</f>
        <v>t CO₂e</v>
      </c>
      <c r="Q275" s="331"/>
      <c r="R275" s="326"/>
      <c r="S275" s="326"/>
    </row>
    <row r="276" spans="1:30" ht="5.25" customHeight="1" x14ac:dyDescent="0.3">
      <c r="D276" s="304"/>
      <c r="E276" s="911"/>
      <c r="F276" s="911"/>
      <c r="G276" s="911"/>
      <c r="H276" s="910"/>
      <c r="I276" s="911"/>
      <c r="J276" s="905"/>
      <c r="K276" s="905"/>
      <c r="L276" s="911"/>
      <c r="M276" s="911"/>
      <c r="N276" s="911"/>
      <c r="O276" s="910"/>
      <c r="P276" s="911"/>
      <c r="Q276" s="331"/>
      <c r="R276" s="326"/>
      <c r="S276" s="326"/>
    </row>
    <row r="277" spans="1:30" ht="18" customHeight="1" x14ac:dyDescent="0.3">
      <c r="D277" s="304"/>
      <c r="E277" s="911" t="s">
        <v>541</v>
      </c>
      <c r="F277" s="1831"/>
      <c r="G277" s="1831"/>
      <c r="H277" s="910">
        <f>IF(ISNUMBER(SUM(H270+H275)),SUM(SUM(H275+H270)),"")</f>
        <v>0</v>
      </c>
      <c r="I277" s="916" t="s">
        <v>947</v>
      </c>
      <c r="J277" s="905"/>
      <c r="K277" s="905"/>
      <c r="L277" s="911" t="s">
        <v>541</v>
      </c>
      <c r="M277" s="1831"/>
      <c r="N277" s="1831"/>
      <c r="O277" s="910">
        <f>IF(ISNUMBER(SUM(O270+O275)),SUM(SUM(O275+O270)),"")</f>
        <v>0</v>
      </c>
      <c r="P277" s="917" t="s">
        <v>947</v>
      </c>
      <c r="Q277" s="331"/>
      <c r="R277" s="326"/>
      <c r="S277" s="326"/>
    </row>
    <row r="278" spans="1:30" s="326" customFormat="1" ht="18" customHeight="1" x14ac:dyDescent="0.3">
      <c r="A278" s="386"/>
      <c r="B278" s="971"/>
      <c r="C278" s="333"/>
      <c r="D278" s="322"/>
      <c r="E278" s="905" t="s">
        <v>194</v>
      </c>
      <c r="F278" s="905"/>
      <c r="G278" s="906"/>
      <c r="H278" s="906"/>
      <c r="I278" s="906"/>
      <c r="J278" s="905"/>
      <c r="K278" s="905"/>
      <c r="L278" s="905" t="s">
        <v>194</v>
      </c>
      <c r="M278" s="905"/>
      <c r="N278" s="906"/>
      <c r="O278" s="906"/>
      <c r="P278" s="906"/>
      <c r="Q278" s="331"/>
      <c r="T278" s="304"/>
      <c r="U278" s="304"/>
      <c r="V278" s="304"/>
      <c r="W278" s="304"/>
      <c r="X278" s="304"/>
      <c r="Y278" s="304"/>
      <c r="Z278" s="304"/>
      <c r="AA278" s="304"/>
      <c r="AB278" s="304"/>
      <c r="AC278" s="304"/>
      <c r="AD278" s="304"/>
    </row>
    <row r="279" spans="1:30" s="326" customFormat="1" ht="18" customHeight="1" x14ac:dyDescent="0.3">
      <c r="A279" s="386"/>
      <c r="B279" s="971"/>
      <c r="C279" s="333"/>
      <c r="D279" s="322"/>
      <c r="E279" s="1843" t="e">
        <f>Datos!#REF!</f>
        <v>#REF!</v>
      </c>
      <c r="F279" s="1843"/>
      <c r="G279" s="1843"/>
      <c r="H279" s="1843"/>
      <c r="I279" s="1843"/>
      <c r="J279" s="1843"/>
      <c r="K279" s="907"/>
      <c r="L279" s="1843" t="e">
        <f>Datos!#REF!</f>
        <v>#REF!</v>
      </c>
      <c r="M279" s="1843"/>
      <c r="N279" s="1843"/>
      <c r="O279" s="1843"/>
      <c r="P279" s="1843"/>
      <c r="Q279" s="329"/>
      <c r="T279" s="304"/>
      <c r="U279" s="304"/>
      <c r="V279" s="304"/>
      <c r="W279" s="304"/>
      <c r="X279" s="304"/>
      <c r="Y279" s="304"/>
      <c r="Z279" s="304"/>
      <c r="AA279" s="304"/>
      <c r="AB279" s="304"/>
      <c r="AC279" s="304"/>
      <c r="AD279" s="304"/>
    </row>
    <row r="280" spans="1:30" s="326" customFormat="1" ht="9.75" customHeight="1" x14ac:dyDescent="0.3">
      <c r="A280" s="386"/>
      <c r="B280" s="971"/>
      <c r="C280" s="333"/>
      <c r="D280" s="322"/>
      <c r="E280" s="905"/>
      <c r="F280" s="905"/>
      <c r="G280" s="906"/>
      <c r="H280" s="906"/>
      <c r="I280" s="906"/>
      <c r="J280" s="905"/>
      <c r="K280" s="905"/>
      <c r="L280" s="905"/>
      <c r="M280" s="905"/>
      <c r="N280" s="906"/>
      <c r="O280" s="906"/>
      <c r="P280" s="906"/>
      <c r="Q280" s="331"/>
      <c r="T280" s="304"/>
      <c r="U280" s="304"/>
      <c r="V280" s="304"/>
      <c r="W280" s="304"/>
      <c r="X280" s="304"/>
      <c r="Y280" s="304"/>
      <c r="Z280" s="304"/>
      <c r="AA280" s="304"/>
      <c r="AB280" s="304"/>
      <c r="AC280" s="304"/>
      <c r="AD280" s="304"/>
    </row>
    <row r="281" spans="1:30" ht="18" customHeight="1" x14ac:dyDescent="0.3">
      <c r="D281" s="304"/>
      <c r="E281" s="1844" t="s">
        <v>1088</v>
      </c>
      <c r="F281" s="1831" t="s">
        <v>948</v>
      </c>
      <c r="G281" s="1831"/>
      <c r="H281" s="908">
        <f>DSUM(Datos!$C$1157:$O$1179,"emisiones",'11. Informe final. Resultados'!E278:J279)/1000</f>
        <v>0</v>
      </c>
      <c r="I281" s="909" t="s">
        <v>947</v>
      </c>
      <c r="J281" s="905"/>
      <c r="K281" s="905"/>
      <c r="L281" s="1844" t="s">
        <v>1088</v>
      </c>
      <c r="M281" s="1831" t="s">
        <v>948</v>
      </c>
      <c r="N281" s="1831"/>
      <c r="O281" s="908">
        <f>DSUM(Datos!$C$1157:$O$1179,"emisiones",'11. Informe final. Resultados'!L278:P279)/1000</f>
        <v>0</v>
      </c>
      <c r="P281" s="909" t="s">
        <v>947</v>
      </c>
      <c r="Q281" s="331"/>
      <c r="R281" s="326"/>
      <c r="S281" s="326"/>
    </row>
    <row r="282" spans="1:30" ht="18" customHeight="1" x14ac:dyDescent="0.3">
      <c r="D282" s="304"/>
      <c r="E282" s="1844"/>
      <c r="F282" s="1831" t="s">
        <v>949</v>
      </c>
      <c r="G282" s="1831"/>
      <c r="H282" s="908">
        <f>DSUM(Datos!$D$1225:$I$1257,"emisiones",'11. Informe final. Resultados'!E278:J279)/1000</f>
        <v>0</v>
      </c>
      <c r="I282" s="909" t="s">
        <v>947</v>
      </c>
      <c r="J282" s="905"/>
      <c r="K282" s="905"/>
      <c r="L282" s="1844"/>
      <c r="M282" s="1831" t="s">
        <v>949</v>
      </c>
      <c r="N282" s="1831"/>
      <c r="O282" s="908">
        <f>DSUM(Datos!$D$1225:$I$1257,"emisiones",'11. Informe final. Resultados'!L278:P279)/1000</f>
        <v>0</v>
      </c>
      <c r="P282" s="909" t="s">
        <v>947</v>
      </c>
      <c r="Q282" s="331"/>
      <c r="R282" s="326"/>
      <c r="S282" s="326"/>
    </row>
    <row r="283" spans="1:30" ht="18" customHeight="1" x14ac:dyDescent="0.3">
      <c r="D283" s="304"/>
      <c r="E283" s="1844"/>
      <c r="F283" s="1831" t="s">
        <v>731</v>
      </c>
      <c r="G283" s="1831"/>
      <c r="H283" s="908">
        <f>DSUM(Datos!$C$1369:$P$1389,"emisiones",'11. Informe final. Resultados'!E278:J279)/1000</f>
        <v>0</v>
      </c>
      <c r="I283" s="909" t="s">
        <v>947</v>
      </c>
      <c r="J283" s="905"/>
      <c r="K283" s="905"/>
      <c r="L283" s="1844"/>
      <c r="M283" s="1831" t="s">
        <v>731</v>
      </c>
      <c r="N283" s="1831"/>
      <c r="O283" s="908">
        <f>DSUM(Datos!$C$1369:$P$1389,"emisiones",'11. Informe final. Resultados'!L278:P279)/1000</f>
        <v>0</v>
      </c>
      <c r="P283" s="909" t="s">
        <v>947</v>
      </c>
      <c r="Q283" s="331"/>
      <c r="R283" s="326"/>
      <c r="S283" s="326"/>
    </row>
    <row r="284" spans="1:30" ht="18" customHeight="1" x14ac:dyDescent="0.3">
      <c r="D284" s="304"/>
      <c r="E284" s="1844"/>
      <c r="F284" s="1831" t="s">
        <v>924</v>
      </c>
      <c r="G284" s="1831"/>
      <c r="H284" s="908">
        <f>DSUM(Datos!$C$1811:$P$1816,"emisiones",'11. Informe final. Resultados'!E278:J279)/1000</f>
        <v>0</v>
      </c>
      <c r="I284" s="909" t="s">
        <v>947</v>
      </c>
      <c r="J284" s="905"/>
      <c r="K284" s="905"/>
      <c r="L284" s="1844"/>
      <c r="M284" s="1831" t="s">
        <v>924</v>
      </c>
      <c r="N284" s="1831"/>
      <c r="O284" s="908">
        <f>DSUM(Datos!$C$1811:$P$1816,"emisiones",'11. Informe final. Resultados'!L278:P279)/1000</f>
        <v>0</v>
      </c>
      <c r="P284" s="909" t="s">
        <v>947</v>
      </c>
      <c r="Q284" s="331"/>
      <c r="R284" s="326"/>
      <c r="S284" s="326"/>
    </row>
    <row r="285" spans="1:30" ht="18" customHeight="1" x14ac:dyDescent="0.3">
      <c r="D285" s="304"/>
      <c r="E285" s="1844"/>
      <c r="F285" s="1831" t="s">
        <v>739</v>
      </c>
      <c r="G285" s="1831"/>
      <c r="H285" s="908">
        <f>DSUM(Datos!$C$1568:$P$6086,"emisiones",'11. Informe final. Resultados'!E278:J279)/1000</f>
        <v>0</v>
      </c>
      <c r="I285" s="909" t="s">
        <v>947</v>
      </c>
      <c r="J285" s="905"/>
      <c r="K285" s="905"/>
      <c r="L285" s="1844"/>
      <c r="M285" s="1831" t="s">
        <v>739</v>
      </c>
      <c r="N285" s="1831"/>
      <c r="O285" s="908">
        <f>DSUM(Datos!$C$1568:$P$1579,"emisiones",'11. Informe final. Resultados'!L278:P279)/1000</f>
        <v>0</v>
      </c>
      <c r="P285" s="909" t="s">
        <v>947</v>
      </c>
      <c r="Q285" s="331"/>
      <c r="R285" s="326"/>
      <c r="S285" s="326"/>
    </row>
    <row r="286" spans="1:30" ht="18" customHeight="1" x14ac:dyDescent="0.3">
      <c r="D286" s="304"/>
      <c r="E286" s="1844"/>
      <c r="F286" s="1831" t="s">
        <v>935</v>
      </c>
      <c r="G286" s="1831"/>
      <c r="H286" s="908">
        <f>DSUM(Datos!$C$1879:$I$1901,"emisiones",'11. Informe final. Resultados'!E278:J279)/1000</f>
        <v>0</v>
      </c>
      <c r="I286" s="909" t="s">
        <v>947</v>
      </c>
      <c r="J286" s="905"/>
      <c r="K286" s="905"/>
      <c r="L286" s="1844"/>
      <c r="M286" s="1831" t="s">
        <v>935</v>
      </c>
      <c r="N286" s="1831"/>
      <c r="O286" s="908">
        <f>DSUM(Datos!$C$1879:$I$1901,"emisiones",'11. Informe final. Resultados'!L278:P279)/1000</f>
        <v>0</v>
      </c>
      <c r="P286" s="909" t="s">
        <v>947</v>
      </c>
      <c r="Q286" s="331"/>
      <c r="R286" s="326"/>
      <c r="S286" s="326"/>
    </row>
    <row r="287" spans="1:30" ht="18" customHeight="1" x14ac:dyDescent="0.3">
      <c r="D287" s="304"/>
      <c r="E287" s="1844"/>
      <c r="F287" s="1831" t="s">
        <v>930</v>
      </c>
      <c r="G287" s="1831"/>
      <c r="H287" s="908">
        <f>DSUM(Datos!$C$1965:$J$1980,"emisiones",'11. Informe final. Resultados'!E278:J279)/1000</f>
        <v>0</v>
      </c>
      <c r="I287" s="909" t="s">
        <v>947</v>
      </c>
      <c r="J287" s="905"/>
      <c r="K287" s="905"/>
      <c r="L287" s="1844"/>
      <c r="M287" s="1831" t="s">
        <v>930</v>
      </c>
      <c r="N287" s="1831"/>
      <c r="O287" s="908">
        <f>DSUM(Datos!$C$1965:$J$1980,"emisiones",'11. Informe final. Resultados'!L278:P279)/1000</f>
        <v>0</v>
      </c>
      <c r="P287" s="909" t="s">
        <v>947</v>
      </c>
      <c r="Q287" s="331"/>
      <c r="R287" s="326"/>
      <c r="S287" s="326"/>
    </row>
    <row r="288" spans="1:30" ht="18" customHeight="1" x14ac:dyDescent="0.3">
      <c r="D288" s="304"/>
      <c r="E288" s="1831" t="s">
        <v>940</v>
      </c>
      <c r="F288" s="1831"/>
      <c r="G288" s="1831"/>
      <c r="H288" s="908">
        <f>SUM(H281:H287)</f>
        <v>0</v>
      </c>
      <c r="I288" s="909" t="s">
        <v>947</v>
      </c>
      <c r="J288" s="905"/>
      <c r="K288" s="905"/>
      <c r="L288" s="1831" t="s">
        <v>940</v>
      </c>
      <c r="M288" s="1831"/>
      <c r="N288" s="1831"/>
      <c r="O288" s="908">
        <f>SUM(O281:O287)</f>
        <v>0</v>
      </c>
      <c r="P288" s="909" t="s">
        <v>947</v>
      </c>
      <c r="Q288" s="331"/>
      <c r="R288" s="326"/>
      <c r="S288" s="326"/>
    </row>
    <row r="289" spans="1:30" ht="6" customHeight="1" x14ac:dyDescent="0.3">
      <c r="D289" s="304"/>
      <c r="E289" s="911"/>
      <c r="F289" s="912"/>
      <c r="G289" s="912"/>
      <c r="H289" s="908"/>
      <c r="I289" s="912"/>
      <c r="J289" s="905"/>
      <c r="K289" s="905"/>
      <c r="L289" s="911"/>
      <c r="M289" s="912"/>
      <c r="N289" s="912"/>
      <c r="O289" s="908"/>
      <c r="P289" s="912"/>
      <c r="Q289" s="331"/>
      <c r="R289" s="326"/>
      <c r="S289" s="326"/>
    </row>
    <row r="290" spans="1:30" ht="18" customHeight="1" x14ac:dyDescent="0.3">
      <c r="D290" s="304"/>
      <c r="E290" s="1844" t="s">
        <v>1089</v>
      </c>
      <c r="F290" s="1831" t="s">
        <v>926</v>
      </c>
      <c r="G290" s="1831"/>
      <c r="H290" s="913">
        <f>DSUM(Datos!$C$2011:$H$2033,"emisiones",'11. Informe final. Resultados'!E278:J279)/1000</f>
        <v>0</v>
      </c>
      <c r="I290" s="914" t="str">
        <f>IF($G$13&lt;2021,"t CO₂","t CO₂e")</f>
        <v>t CO₂e</v>
      </c>
      <c r="J290" s="905"/>
      <c r="K290" s="905"/>
      <c r="L290" s="1844" t="s">
        <v>1089</v>
      </c>
      <c r="M290" s="1831" t="s">
        <v>926</v>
      </c>
      <c r="N290" s="1831"/>
      <c r="O290" s="913">
        <f>DSUM(Datos!$C$2011:$H$2033,"emisiones",'11. Informe final. Resultados'!L278:P279)/1000</f>
        <v>0</v>
      </c>
      <c r="P290" s="914" t="str">
        <f>IF($G$13&lt;2021,"t CO₂","t CO₂e")</f>
        <v>t CO₂e</v>
      </c>
      <c r="Q290" s="331"/>
      <c r="R290" s="326"/>
      <c r="S290" s="326"/>
    </row>
    <row r="291" spans="1:30" ht="18" customHeight="1" x14ac:dyDescent="0.3">
      <c r="D291" s="304"/>
      <c r="E291" s="1844"/>
      <c r="F291" s="1831" t="s">
        <v>927</v>
      </c>
      <c r="G291" s="1831"/>
      <c r="H291" s="913">
        <f>DSUM(Datos!$C$2277:$H$2287,"emisiones",'11. Informe final. Resultados'!E278:J279)/1000</f>
        <v>0</v>
      </c>
      <c r="I291" s="914" t="str">
        <f>IF($G$13&lt;2021,"t CO₂","t CO₂e")</f>
        <v>t CO₂e</v>
      </c>
      <c r="J291" s="905"/>
      <c r="K291" s="905"/>
      <c r="L291" s="1844"/>
      <c r="M291" s="1831" t="s">
        <v>927</v>
      </c>
      <c r="N291" s="1831"/>
      <c r="O291" s="913">
        <f>DSUM(Datos!$C$2277:$H$2287,"emisiones",'11. Informe final. Resultados'!L278:P279)/1000</f>
        <v>0</v>
      </c>
      <c r="P291" s="914" t="str">
        <f>IF($G$13&lt;2021,"t CO₂","t CO₂e")</f>
        <v>t CO₂e</v>
      </c>
      <c r="Q291" s="331"/>
      <c r="R291" s="326"/>
      <c r="S291" s="326"/>
    </row>
    <row r="292" spans="1:30" ht="18" customHeight="1" x14ac:dyDescent="0.3">
      <c r="D292" s="304"/>
      <c r="E292" s="1844"/>
      <c r="F292" s="1831" t="s">
        <v>1065</v>
      </c>
      <c r="G292" s="1831"/>
      <c r="H292" s="913">
        <f>DSUM(Datos!$C$2301:$G$2311,"emisiones",'11. Informe final. Resultados'!E278:J279)/1000</f>
        <v>0</v>
      </c>
      <c r="I292" s="914" t="s">
        <v>947</v>
      </c>
      <c r="J292" s="905"/>
      <c r="K292" s="905"/>
      <c r="L292" s="1844"/>
      <c r="M292" s="1831" t="s">
        <v>1065</v>
      </c>
      <c r="N292" s="1831"/>
      <c r="O292" s="913">
        <f>DSUM(Datos!$C$2301:$G$2311,"emisiones",'11. Informe final. Resultados'!L278:P279)/1000</f>
        <v>0</v>
      </c>
      <c r="P292" s="914" t="s">
        <v>947</v>
      </c>
      <c r="Q292" s="331"/>
      <c r="R292" s="326"/>
      <c r="S292" s="326"/>
    </row>
    <row r="293" spans="1:30" ht="18" customHeight="1" x14ac:dyDescent="0.3">
      <c r="D293" s="304"/>
      <c r="E293" s="1831" t="s">
        <v>1066</v>
      </c>
      <c r="F293" s="1831"/>
      <c r="G293" s="1831"/>
      <c r="H293" s="915">
        <f>SUM(H290:H292)</f>
        <v>0</v>
      </c>
      <c r="I293" s="914" t="str">
        <f t="shared" ref="I293" si="19">IF($G$13&lt;2021,"t CO₂","t CO₂e")</f>
        <v>t CO₂e</v>
      </c>
      <c r="J293" s="905"/>
      <c r="K293" s="905"/>
      <c r="L293" s="1831" t="s">
        <v>1066</v>
      </c>
      <c r="M293" s="1831"/>
      <c r="N293" s="1831"/>
      <c r="O293" s="915">
        <f>SUM(O290:O292)</f>
        <v>0</v>
      </c>
      <c r="P293" s="914" t="str">
        <f t="shared" ref="P293" si="20">IF($G$13&lt;2021,"t CO₂","t CO₂e")</f>
        <v>t CO₂e</v>
      </c>
      <c r="Q293" s="331"/>
      <c r="R293" s="326"/>
      <c r="S293" s="326"/>
    </row>
    <row r="294" spans="1:30" ht="5.25" customHeight="1" x14ac:dyDescent="0.3">
      <c r="D294" s="304"/>
      <c r="E294" s="911"/>
      <c r="F294" s="911"/>
      <c r="G294" s="911"/>
      <c r="H294" s="910"/>
      <c r="I294" s="911"/>
      <c r="J294" s="905"/>
      <c r="K294" s="905"/>
      <c r="L294" s="911"/>
      <c r="M294" s="911"/>
      <c r="N294" s="911"/>
      <c r="O294" s="910"/>
      <c r="P294" s="911"/>
      <c r="Q294" s="331"/>
      <c r="R294" s="326"/>
      <c r="S294" s="326"/>
    </row>
    <row r="295" spans="1:30" ht="18" customHeight="1" x14ac:dyDescent="0.3">
      <c r="D295" s="304"/>
      <c r="E295" s="911" t="s">
        <v>541</v>
      </c>
      <c r="F295" s="1831"/>
      <c r="G295" s="1831"/>
      <c r="H295" s="910">
        <f>IF(ISNUMBER(SUM(H288+H293)),SUM(SUM(H293+H288)),"")</f>
        <v>0</v>
      </c>
      <c r="I295" s="916" t="s">
        <v>947</v>
      </c>
      <c r="J295" s="905"/>
      <c r="K295" s="905"/>
      <c r="L295" s="911" t="s">
        <v>541</v>
      </c>
      <c r="M295" s="1831"/>
      <c r="N295" s="1831"/>
      <c r="O295" s="910">
        <f>IF(ISNUMBER(SUM(O288+O293)),SUM(SUM(O293+O288)),"")</f>
        <v>0</v>
      </c>
      <c r="P295" s="917" t="s">
        <v>947</v>
      </c>
      <c r="Q295" s="331"/>
      <c r="R295" s="326"/>
      <c r="S295" s="326"/>
    </row>
    <row r="296" spans="1:30" s="326" customFormat="1" ht="18" customHeight="1" x14ac:dyDescent="0.3">
      <c r="A296" s="386"/>
      <c r="B296" s="971"/>
      <c r="C296" s="333"/>
      <c r="D296" s="322"/>
      <c r="E296" s="905" t="s">
        <v>194</v>
      </c>
      <c r="F296" s="905"/>
      <c r="G296" s="906"/>
      <c r="H296" s="906"/>
      <c r="I296" s="906"/>
      <c r="J296" s="905"/>
      <c r="K296" s="905"/>
      <c r="L296" s="905" t="s">
        <v>194</v>
      </c>
      <c r="M296" s="905"/>
      <c r="N296" s="906"/>
      <c r="O296" s="906"/>
      <c r="P296" s="906"/>
      <c r="Q296" s="331"/>
      <c r="T296" s="304"/>
      <c r="U296" s="304"/>
      <c r="V296" s="304"/>
      <c r="W296" s="304"/>
      <c r="X296" s="304"/>
      <c r="Y296" s="304"/>
      <c r="Z296" s="304"/>
      <c r="AA296" s="304"/>
      <c r="AB296" s="304"/>
      <c r="AC296" s="304"/>
      <c r="AD296" s="304"/>
    </row>
    <row r="297" spans="1:30" s="326" customFormat="1" ht="18" customHeight="1" x14ac:dyDescent="0.3">
      <c r="A297" s="386"/>
      <c r="B297" s="971"/>
      <c r="C297" s="333"/>
      <c r="D297" s="322"/>
      <c r="E297" s="1843" t="e">
        <f>Datos!#REF!</f>
        <v>#REF!</v>
      </c>
      <c r="F297" s="1843"/>
      <c r="G297" s="1843"/>
      <c r="H297" s="1843"/>
      <c r="I297" s="1843"/>
      <c r="J297" s="1843"/>
      <c r="K297" s="907"/>
      <c r="L297" s="1843" t="e">
        <f>Datos!#REF!</f>
        <v>#REF!</v>
      </c>
      <c r="M297" s="1843"/>
      <c r="N297" s="1843"/>
      <c r="O297" s="1843"/>
      <c r="P297" s="1843"/>
      <c r="Q297" s="329"/>
      <c r="T297" s="304"/>
      <c r="U297" s="304"/>
      <c r="V297" s="304"/>
      <c r="W297" s="304"/>
      <c r="X297" s="304"/>
      <c r="Y297" s="304"/>
      <c r="Z297" s="304"/>
      <c r="AA297" s="304"/>
      <c r="AB297" s="304"/>
      <c r="AC297" s="304"/>
      <c r="AD297" s="304"/>
    </row>
    <row r="298" spans="1:30" s="326" customFormat="1" ht="9.75" customHeight="1" x14ac:dyDescent="0.3">
      <c r="A298" s="386"/>
      <c r="B298" s="971"/>
      <c r="C298" s="333"/>
      <c r="D298" s="322"/>
      <c r="E298" s="905"/>
      <c r="F298" s="905"/>
      <c r="G298" s="906"/>
      <c r="H298" s="906"/>
      <c r="I298" s="906"/>
      <c r="J298" s="905"/>
      <c r="K298" s="905"/>
      <c r="L298" s="905"/>
      <c r="M298" s="905"/>
      <c r="N298" s="906"/>
      <c r="O298" s="906"/>
      <c r="P298" s="906"/>
      <c r="Q298" s="331"/>
      <c r="T298" s="304"/>
      <c r="U298" s="304"/>
      <c r="V298" s="304"/>
      <c r="W298" s="304"/>
      <c r="X298" s="304"/>
      <c r="Y298" s="304"/>
      <c r="Z298" s="304"/>
      <c r="AA298" s="304"/>
      <c r="AB298" s="304"/>
      <c r="AC298" s="304"/>
      <c r="AD298" s="304"/>
    </row>
    <row r="299" spans="1:30" ht="18" customHeight="1" x14ac:dyDescent="0.3">
      <c r="D299" s="304"/>
      <c r="E299" s="1844" t="s">
        <v>1088</v>
      </c>
      <c r="F299" s="1831" t="s">
        <v>948</v>
      </c>
      <c r="G299" s="1831"/>
      <c r="H299" s="908">
        <f>DSUM(Datos!$C$1157:$O$1179,"emisiones",'11. Informe final. Resultados'!E296:J297)/1000</f>
        <v>0</v>
      </c>
      <c r="I299" s="909" t="s">
        <v>947</v>
      </c>
      <c r="J299" s="905"/>
      <c r="K299" s="905"/>
      <c r="L299" s="1844" t="s">
        <v>1088</v>
      </c>
      <c r="M299" s="1831" t="s">
        <v>948</v>
      </c>
      <c r="N299" s="1831"/>
      <c r="O299" s="908">
        <f>DSUM(Datos!$C$1157:$O$1179,"emisiones",'11. Informe final. Resultados'!L296:P297)/1000</f>
        <v>0</v>
      </c>
      <c r="P299" s="909" t="s">
        <v>947</v>
      </c>
      <c r="Q299" s="331"/>
      <c r="R299" s="326"/>
      <c r="S299" s="326"/>
    </row>
    <row r="300" spans="1:30" ht="18" customHeight="1" x14ac:dyDescent="0.3">
      <c r="D300" s="304"/>
      <c r="E300" s="1844"/>
      <c r="F300" s="1831" t="s">
        <v>949</v>
      </c>
      <c r="G300" s="1831"/>
      <c r="H300" s="908">
        <f>DSUM(Datos!$D$1225:$I$1257,"emisiones",'11. Informe final. Resultados'!E296:J297)/1000</f>
        <v>0</v>
      </c>
      <c r="I300" s="909" t="s">
        <v>947</v>
      </c>
      <c r="J300" s="905"/>
      <c r="K300" s="905"/>
      <c r="L300" s="1844"/>
      <c r="M300" s="1831" t="s">
        <v>949</v>
      </c>
      <c r="N300" s="1831"/>
      <c r="O300" s="908">
        <f>DSUM(Datos!$D$1225:$I$1257,"emisiones",'11. Informe final. Resultados'!L296:P297)/1000</f>
        <v>0</v>
      </c>
      <c r="P300" s="909" t="s">
        <v>947</v>
      </c>
      <c r="Q300" s="331"/>
      <c r="R300" s="326"/>
      <c r="S300" s="326"/>
    </row>
    <row r="301" spans="1:30" ht="18" customHeight="1" x14ac:dyDescent="0.3">
      <c r="D301" s="304"/>
      <c r="E301" s="1844"/>
      <c r="F301" s="1831" t="s">
        <v>731</v>
      </c>
      <c r="G301" s="1831"/>
      <c r="H301" s="908">
        <f>DSUM(Datos!$C$1369:$P$1389,"emisiones",'11. Informe final. Resultados'!E296:J297)/1000</f>
        <v>0</v>
      </c>
      <c r="I301" s="909" t="s">
        <v>947</v>
      </c>
      <c r="J301" s="905"/>
      <c r="K301" s="905"/>
      <c r="L301" s="1844"/>
      <c r="M301" s="1831" t="s">
        <v>731</v>
      </c>
      <c r="N301" s="1831"/>
      <c r="O301" s="908">
        <f>DSUM(Datos!$C$1369:$P$1389,"emisiones",'11. Informe final. Resultados'!L296:P297)/1000</f>
        <v>0</v>
      </c>
      <c r="P301" s="909" t="s">
        <v>947</v>
      </c>
      <c r="Q301" s="331"/>
      <c r="R301" s="326"/>
      <c r="S301" s="326"/>
    </row>
    <row r="302" spans="1:30" ht="18" customHeight="1" x14ac:dyDescent="0.3">
      <c r="D302" s="304"/>
      <c r="E302" s="1844"/>
      <c r="F302" s="1831" t="s">
        <v>924</v>
      </c>
      <c r="G302" s="1831"/>
      <c r="H302" s="908">
        <f>DSUM(Datos!$C$1811:$P$1816,"emisiones",'11. Informe final. Resultados'!E296:J297)/1000</f>
        <v>0</v>
      </c>
      <c r="I302" s="909" t="s">
        <v>947</v>
      </c>
      <c r="J302" s="905"/>
      <c r="K302" s="905"/>
      <c r="L302" s="1844"/>
      <c r="M302" s="1831" t="s">
        <v>924</v>
      </c>
      <c r="N302" s="1831"/>
      <c r="O302" s="908">
        <f>DSUM(Datos!$C$1811:$P$1816,"emisiones",'11. Informe final. Resultados'!L296:P297)/1000</f>
        <v>0</v>
      </c>
      <c r="P302" s="909" t="s">
        <v>947</v>
      </c>
      <c r="Q302" s="331"/>
      <c r="R302" s="326"/>
      <c r="S302" s="326"/>
    </row>
    <row r="303" spans="1:30" ht="18" customHeight="1" x14ac:dyDescent="0.3">
      <c r="D303" s="304"/>
      <c r="E303" s="1844"/>
      <c r="F303" s="1831" t="s">
        <v>739</v>
      </c>
      <c r="G303" s="1831"/>
      <c r="H303" s="908">
        <f>DSUM(Datos!$C$1568:$P$1579,"emisiones",'11. Informe final. Resultados'!E296:J297)/1000</f>
        <v>0</v>
      </c>
      <c r="I303" s="909" t="s">
        <v>947</v>
      </c>
      <c r="J303" s="905"/>
      <c r="K303" s="905"/>
      <c r="L303" s="1844"/>
      <c r="M303" s="1831" t="s">
        <v>739</v>
      </c>
      <c r="N303" s="1831"/>
      <c r="O303" s="908">
        <f>DSUM(Datos!$C$1568:$P$1579,"emisiones",'11. Informe final. Resultados'!L296:P297)/1000</f>
        <v>0</v>
      </c>
      <c r="P303" s="909" t="s">
        <v>947</v>
      </c>
      <c r="Q303" s="331"/>
      <c r="R303" s="326"/>
      <c r="S303" s="326"/>
    </row>
    <row r="304" spans="1:30" ht="18" customHeight="1" x14ac:dyDescent="0.3">
      <c r="D304" s="304"/>
      <c r="E304" s="1844"/>
      <c r="F304" s="1831" t="s">
        <v>935</v>
      </c>
      <c r="G304" s="1831"/>
      <c r="H304" s="908">
        <f>DSUM(Datos!$C$1879:$I$1901,"emisiones",'11. Informe final. Resultados'!E296:J297)/1000</f>
        <v>0</v>
      </c>
      <c r="I304" s="909" t="s">
        <v>947</v>
      </c>
      <c r="J304" s="905"/>
      <c r="K304" s="905"/>
      <c r="L304" s="1844"/>
      <c r="M304" s="1831" t="s">
        <v>935</v>
      </c>
      <c r="N304" s="1831"/>
      <c r="O304" s="908">
        <f>DSUM(Datos!$C$1879:$I$1901,"emisiones",'11. Informe final. Resultados'!L296:P297)/1000</f>
        <v>0</v>
      </c>
      <c r="P304" s="909" t="s">
        <v>947</v>
      </c>
      <c r="Q304" s="331"/>
      <c r="R304" s="326"/>
      <c r="S304" s="326"/>
    </row>
    <row r="305" spans="1:30" ht="18" customHeight="1" x14ac:dyDescent="0.3">
      <c r="D305" s="304"/>
      <c r="E305" s="1844"/>
      <c r="F305" s="1831" t="s">
        <v>930</v>
      </c>
      <c r="G305" s="1831"/>
      <c r="H305" s="908">
        <f>DSUM(Datos!$C$1965:$J$1980,"emisiones",'11. Informe final. Resultados'!E296:J297)/1000</f>
        <v>0</v>
      </c>
      <c r="I305" s="909" t="s">
        <v>947</v>
      </c>
      <c r="J305" s="905"/>
      <c r="K305" s="905"/>
      <c r="L305" s="1844"/>
      <c r="M305" s="1831" t="s">
        <v>930</v>
      </c>
      <c r="N305" s="1831"/>
      <c r="O305" s="908">
        <f>DSUM(Datos!$C$1965:$J$1980,"emisiones",'11. Informe final. Resultados'!L296:P297)/1000</f>
        <v>0</v>
      </c>
      <c r="P305" s="909" t="s">
        <v>947</v>
      </c>
      <c r="Q305" s="331"/>
      <c r="R305" s="326"/>
      <c r="S305" s="326"/>
    </row>
    <row r="306" spans="1:30" ht="18" customHeight="1" x14ac:dyDescent="0.3">
      <c r="D306" s="304"/>
      <c r="E306" s="1831" t="s">
        <v>940</v>
      </c>
      <c r="F306" s="1831"/>
      <c r="G306" s="1831"/>
      <c r="H306" s="908">
        <f>SUM(H299:H305)</f>
        <v>0</v>
      </c>
      <c r="I306" s="909" t="s">
        <v>947</v>
      </c>
      <c r="J306" s="905"/>
      <c r="K306" s="905"/>
      <c r="L306" s="1831" t="s">
        <v>940</v>
      </c>
      <c r="M306" s="1831"/>
      <c r="N306" s="1831"/>
      <c r="O306" s="908">
        <f>SUM(O299:O305)</f>
        <v>0</v>
      </c>
      <c r="P306" s="909" t="s">
        <v>947</v>
      </c>
      <c r="Q306" s="331"/>
      <c r="R306" s="326"/>
      <c r="S306" s="326"/>
    </row>
    <row r="307" spans="1:30" ht="6" customHeight="1" x14ac:dyDescent="0.3">
      <c r="D307" s="304"/>
      <c r="E307" s="911"/>
      <c r="F307" s="912"/>
      <c r="G307" s="912"/>
      <c r="H307" s="908"/>
      <c r="I307" s="912"/>
      <c r="J307" s="905"/>
      <c r="K307" s="905"/>
      <c r="L307" s="911"/>
      <c r="M307" s="912"/>
      <c r="N307" s="912"/>
      <c r="O307" s="908"/>
      <c r="P307" s="912"/>
      <c r="Q307" s="331"/>
      <c r="R307" s="326"/>
      <c r="S307" s="326"/>
    </row>
    <row r="308" spans="1:30" ht="18" customHeight="1" x14ac:dyDescent="0.3">
      <c r="D308" s="304"/>
      <c r="E308" s="1844" t="s">
        <v>1089</v>
      </c>
      <c r="F308" s="1831" t="s">
        <v>926</v>
      </c>
      <c r="G308" s="1831"/>
      <c r="H308" s="913">
        <f>DSUM(Datos!$C$2011:$H$2033,"emisiones",'11. Informe final. Resultados'!E296:J297)/1000</f>
        <v>0</v>
      </c>
      <c r="I308" s="914" t="str">
        <f>IF($G$13&lt;2021,"t CO₂","t CO₂e")</f>
        <v>t CO₂e</v>
      </c>
      <c r="J308" s="905"/>
      <c r="K308" s="905"/>
      <c r="L308" s="1844" t="s">
        <v>1089</v>
      </c>
      <c r="M308" s="1831" t="s">
        <v>926</v>
      </c>
      <c r="N308" s="1831"/>
      <c r="O308" s="913">
        <f>DSUM(Datos!$C$2011:$H$2033,"emisiones",'11. Informe final. Resultados'!L296:P297)/1000</f>
        <v>0</v>
      </c>
      <c r="P308" s="914" t="str">
        <f>IF($G$13&lt;2021,"t CO₂","t CO₂e")</f>
        <v>t CO₂e</v>
      </c>
      <c r="Q308" s="331"/>
      <c r="R308" s="326"/>
      <c r="S308" s="326"/>
    </row>
    <row r="309" spans="1:30" ht="18" customHeight="1" x14ac:dyDescent="0.3">
      <c r="D309" s="304"/>
      <c r="E309" s="1844"/>
      <c r="F309" s="1831" t="s">
        <v>927</v>
      </c>
      <c r="G309" s="1831"/>
      <c r="H309" s="913">
        <f>DSUM(Datos!$C$2277:$H$2287,"emisiones",'11. Informe final. Resultados'!E296:J297)/1000</f>
        <v>0</v>
      </c>
      <c r="I309" s="914" t="str">
        <f>IF($G$13&lt;2021,"t CO₂","t CO₂e")</f>
        <v>t CO₂e</v>
      </c>
      <c r="J309" s="905"/>
      <c r="K309" s="905"/>
      <c r="L309" s="1844"/>
      <c r="M309" s="1831" t="s">
        <v>927</v>
      </c>
      <c r="N309" s="1831"/>
      <c r="O309" s="913">
        <f>DSUM(Datos!$C$2277:$H$2287,"emisiones",'11. Informe final. Resultados'!L296:P297)/1000</f>
        <v>0</v>
      </c>
      <c r="P309" s="914" t="str">
        <f>IF($G$13&lt;2021,"t CO₂","t CO₂e")</f>
        <v>t CO₂e</v>
      </c>
      <c r="Q309" s="331"/>
      <c r="R309" s="326"/>
      <c r="S309" s="326"/>
    </row>
    <row r="310" spans="1:30" ht="18" customHeight="1" x14ac:dyDescent="0.3">
      <c r="D310" s="304"/>
      <c r="E310" s="1844"/>
      <c r="F310" s="1831" t="s">
        <v>1065</v>
      </c>
      <c r="G310" s="1831"/>
      <c r="H310" s="913">
        <f>DSUM(Datos!$C$2301:$G$2311,"emisiones",'11. Informe final. Resultados'!E296:J297)/1000</f>
        <v>0</v>
      </c>
      <c r="I310" s="914" t="s">
        <v>947</v>
      </c>
      <c r="J310" s="905"/>
      <c r="K310" s="905"/>
      <c r="L310" s="1844"/>
      <c r="M310" s="1831" t="s">
        <v>1065</v>
      </c>
      <c r="N310" s="1831"/>
      <c r="O310" s="913">
        <f>DSUM(Datos!$C$2301:$G$2311,"emisiones",'11. Informe final. Resultados'!L296:P297)/1000</f>
        <v>0</v>
      </c>
      <c r="P310" s="914" t="s">
        <v>947</v>
      </c>
      <c r="Q310" s="331"/>
      <c r="R310" s="326"/>
      <c r="S310" s="326"/>
    </row>
    <row r="311" spans="1:30" ht="18" customHeight="1" x14ac:dyDescent="0.3">
      <c r="D311" s="304"/>
      <c r="E311" s="1831" t="s">
        <v>1066</v>
      </c>
      <c r="F311" s="1831"/>
      <c r="G311" s="1831"/>
      <c r="H311" s="915">
        <f>SUM(H308:H310)</f>
        <v>0</v>
      </c>
      <c r="I311" s="914" t="str">
        <f t="shared" ref="I311" si="21">IF($G$13&lt;2021,"t CO₂","t CO₂e")</f>
        <v>t CO₂e</v>
      </c>
      <c r="J311" s="905"/>
      <c r="K311" s="905"/>
      <c r="L311" s="1831" t="s">
        <v>1066</v>
      </c>
      <c r="M311" s="1831"/>
      <c r="N311" s="1831"/>
      <c r="O311" s="915">
        <f>SUM(O308:O310)</f>
        <v>0</v>
      </c>
      <c r="P311" s="914" t="str">
        <f t="shared" ref="P311" si="22">IF($G$13&lt;2021,"t CO₂","t CO₂e")</f>
        <v>t CO₂e</v>
      </c>
      <c r="Q311" s="331"/>
      <c r="R311" s="326"/>
      <c r="S311" s="326"/>
    </row>
    <row r="312" spans="1:30" ht="5.25" customHeight="1" x14ac:dyDescent="0.3">
      <c r="D312" s="304"/>
      <c r="E312" s="911"/>
      <c r="F312" s="911"/>
      <c r="G312" s="911"/>
      <c r="H312" s="910"/>
      <c r="I312" s="911"/>
      <c r="J312" s="905"/>
      <c r="K312" s="905"/>
      <c r="L312" s="911"/>
      <c r="M312" s="911"/>
      <c r="N312" s="911"/>
      <c r="O312" s="910"/>
      <c r="P312" s="911"/>
      <c r="Q312" s="331"/>
      <c r="R312" s="326"/>
      <c r="S312" s="326"/>
    </row>
    <row r="313" spans="1:30" ht="18" customHeight="1" x14ac:dyDescent="0.3">
      <c r="D313" s="304"/>
      <c r="E313" s="911" t="s">
        <v>541</v>
      </c>
      <c r="F313" s="1831"/>
      <c r="G313" s="1831"/>
      <c r="H313" s="910">
        <f>IF(ISNUMBER(SUM(H306+H311)),SUM(SUM(H311+H306)),"")</f>
        <v>0</v>
      </c>
      <c r="I313" s="916" t="s">
        <v>947</v>
      </c>
      <c r="J313" s="905"/>
      <c r="K313" s="905"/>
      <c r="L313" s="911" t="s">
        <v>541</v>
      </c>
      <c r="M313" s="1831"/>
      <c r="N313" s="1831"/>
      <c r="O313" s="910">
        <f>IF(ISNUMBER(SUM(O306+O311)),SUM(SUM(O311+O306)),"")</f>
        <v>0</v>
      </c>
      <c r="P313" s="917" t="s">
        <v>947</v>
      </c>
      <c r="Q313" s="331"/>
      <c r="R313" s="326"/>
      <c r="S313" s="326"/>
    </row>
    <row r="314" spans="1:30" s="326" customFormat="1" x14ac:dyDescent="0.3">
      <c r="A314" s="386"/>
      <c r="B314" s="971"/>
      <c r="C314" s="238"/>
      <c r="D314" s="304"/>
      <c r="E314" s="905"/>
      <c r="F314" s="905"/>
      <c r="G314" s="906"/>
      <c r="H314" s="906"/>
      <c r="I314" s="906"/>
      <c r="J314" s="906"/>
      <c r="K314" s="905"/>
      <c r="L314" s="905"/>
      <c r="M314" s="905"/>
      <c r="N314" s="905"/>
      <c r="O314" s="905"/>
      <c r="P314" s="905"/>
      <c r="Q314" s="304"/>
      <c r="R314" s="304"/>
      <c r="S314" s="304"/>
      <c r="T314" s="304"/>
      <c r="U314" s="304"/>
      <c r="V314" s="304"/>
      <c r="W314" s="304"/>
      <c r="X314" s="304"/>
      <c r="Y314" s="304"/>
      <c r="Z314" s="304"/>
      <c r="AA314" s="304"/>
      <c r="AB314" s="304"/>
      <c r="AC314" s="304"/>
      <c r="AD314" s="304"/>
    </row>
    <row r="315" spans="1:30" s="326" customFormat="1" x14ac:dyDescent="0.3">
      <c r="A315" s="386"/>
      <c r="B315" s="971"/>
      <c r="C315" s="238"/>
      <c r="D315" s="304"/>
      <c r="E315" s="905"/>
      <c r="F315" s="905"/>
      <c r="G315" s="906"/>
      <c r="H315" s="906"/>
      <c r="I315" s="906"/>
      <c r="J315" s="906"/>
      <c r="K315" s="905"/>
      <c r="L315" s="905"/>
      <c r="M315" s="905"/>
      <c r="N315" s="905"/>
      <c r="O315" s="905"/>
      <c r="P315" s="905"/>
      <c r="Q315" s="304"/>
      <c r="R315" s="304"/>
      <c r="S315" s="304"/>
      <c r="T315" s="304"/>
      <c r="U315" s="304"/>
      <c r="V315" s="304"/>
      <c r="W315" s="304"/>
      <c r="X315" s="304"/>
      <c r="Y315" s="304"/>
      <c r="Z315" s="304"/>
      <c r="AA315" s="304"/>
      <c r="AB315" s="304"/>
      <c r="AC315" s="304"/>
      <c r="AD315" s="304"/>
    </row>
    <row r="316" spans="1:30" s="326" customFormat="1" x14ac:dyDescent="0.3">
      <c r="A316" s="386"/>
      <c r="B316" s="971"/>
      <c r="C316" s="238"/>
      <c r="D316" s="304"/>
      <c r="E316" s="905"/>
      <c r="F316" s="905"/>
      <c r="G316" s="906"/>
      <c r="H316" s="906"/>
      <c r="I316" s="906"/>
      <c r="J316" s="906"/>
      <c r="K316" s="905"/>
      <c r="L316" s="905"/>
      <c r="M316" s="905"/>
      <c r="N316" s="905"/>
      <c r="O316" s="905"/>
      <c r="P316" s="905"/>
      <c r="Q316" s="304"/>
      <c r="R316" s="304"/>
      <c r="S316" s="304"/>
      <c r="T316" s="304"/>
      <c r="U316" s="304"/>
      <c r="V316" s="304"/>
      <c r="W316" s="304"/>
      <c r="X316" s="304"/>
      <c r="Y316" s="304"/>
      <c r="Z316" s="304"/>
      <c r="AA316" s="304"/>
      <c r="AB316" s="304"/>
      <c r="AC316" s="304"/>
      <c r="AD316" s="304"/>
    </row>
    <row r="317" spans="1:30" s="326" customFormat="1" x14ac:dyDescent="0.3">
      <c r="A317" s="386"/>
      <c r="B317" s="971"/>
      <c r="C317" s="238"/>
      <c r="D317" s="304"/>
      <c r="E317" s="905"/>
      <c r="F317" s="905"/>
      <c r="G317" s="906"/>
      <c r="H317" s="906"/>
      <c r="I317" s="906"/>
      <c r="J317" s="906"/>
      <c r="K317" s="905"/>
      <c r="L317" s="905"/>
      <c r="M317" s="905"/>
      <c r="N317" s="905"/>
      <c r="O317" s="905"/>
      <c r="P317" s="905"/>
      <c r="Q317" s="304"/>
      <c r="R317" s="304"/>
      <c r="S317" s="304"/>
      <c r="T317" s="304"/>
      <c r="U317" s="304"/>
      <c r="V317" s="304"/>
      <c r="W317" s="304"/>
      <c r="X317" s="304"/>
      <c r="Y317" s="304"/>
      <c r="Z317" s="304"/>
      <c r="AA317" s="304"/>
      <c r="AB317" s="304"/>
      <c r="AC317" s="304"/>
      <c r="AD317" s="304"/>
    </row>
    <row r="318" spans="1:30" s="326" customFormat="1" x14ac:dyDescent="0.3">
      <c r="A318" s="386"/>
      <c r="B318" s="971"/>
      <c r="C318" s="238"/>
      <c r="D318" s="304"/>
      <c r="E318" s="905"/>
      <c r="F318" s="905"/>
      <c r="G318" s="906"/>
      <c r="H318" s="906"/>
      <c r="I318" s="906"/>
      <c r="J318" s="906"/>
      <c r="K318" s="905"/>
      <c r="L318" s="905"/>
      <c r="M318" s="905"/>
      <c r="N318" s="905"/>
      <c r="O318" s="905"/>
      <c r="P318" s="905"/>
      <c r="Q318" s="304"/>
      <c r="R318" s="304"/>
      <c r="S318" s="304"/>
      <c r="T318" s="304"/>
      <c r="U318" s="304"/>
      <c r="V318" s="304"/>
      <c r="W318" s="304"/>
      <c r="X318" s="304"/>
      <c r="Y318" s="304"/>
      <c r="Z318" s="304"/>
      <c r="AA318" s="304"/>
      <c r="AB318" s="304"/>
      <c r="AC318" s="304"/>
      <c r="AD318" s="304"/>
    </row>
    <row r="319" spans="1:30" s="326" customFormat="1" x14ac:dyDescent="0.3">
      <c r="A319" s="386"/>
      <c r="B319" s="971"/>
      <c r="C319" s="238"/>
      <c r="D319" s="304"/>
      <c r="E319" s="905"/>
      <c r="F319" s="905"/>
      <c r="G319" s="906"/>
      <c r="H319" s="906"/>
      <c r="I319" s="906"/>
      <c r="J319" s="906"/>
      <c r="K319" s="905"/>
      <c r="L319" s="905"/>
      <c r="M319" s="905"/>
      <c r="N319" s="905"/>
      <c r="O319" s="905"/>
      <c r="P319" s="905"/>
      <c r="Q319" s="304"/>
      <c r="R319" s="304"/>
      <c r="S319" s="304"/>
      <c r="T319" s="304"/>
      <c r="U319" s="304"/>
      <c r="V319" s="304"/>
      <c r="W319" s="304"/>
      <c r="X319" s="304"/>
      <c r="Y319" s="304"/>
      <c r="Z319" s="304"/>
      <c r="AA319" s="304"/>
      <c r="AB319" s="304"/>
      <c r="AC319" s="304"/>
      <c r="AD319" s="304"/>
    </row>
    <row r="320" spans="1:30" s="326" customFormat="1" x14ac:dyDescent="0.3">
      <c r="A320" s="386"/>
      <c r="B320" s="971"/>
      <c r="C320" s="238"/>
      <c r="D320" s="304"/>
      <c r="E320" s="905"/>
      <c r="F320" s="905"/>
      <c r="G320" s="906"/>
      <c r="H320" s="906"/>
      <c r="I320" s="906"/>
      <c r="J320" s="906"/>
      <c r="K320" s="905"/>
      <c r="L320" s="905"/>
      <c r="M320" s="905"/>
      <c r="N320" s="905"/>
      <c r="O320" s="905"/>
      <c r="P320" s="905"/>
      <c r="Q320" s="304"/>
      <c r="R320" s="304"/>
      <c r="S320" s="304"/>
      <c r="T320" s="304"/>
      <c r="U320" s="304"/>
      <c r="V320" s="304"/>
      <c r="W320" s="304"/>
      <c r="X320" s="304"/>
      <c r="Y320" s="304"/>
      <c r="Z320" s="304"/>
      <c r="AA320" s="304"/>
      <c r="AB320" s="304"/>
      <c r="AC320" s="304"/>
      <c r="AD320" s="304"/>
    </row>
    <row r="321" spans="1:30" s="326" customFormat="1" x14ac:dyDescent="0.3">
      <c r="A321" s="386"/>
      <c r="B321" s="971"/>
      <c r="C321" s="238"/>
      <c r="D321" s="304"/>
      <c r="E321" s="905"/>
      <c r="F321" s="905"/>
      <c r="G321" s="906"/>
      <c r="H321" s="906"/>
      <c r="I321" s="906"/>
      <c r="J321" s="906"/>
      <c r="K321" s="905"/>
      <c r="L321" s="905"/>
      <c r="M321" s="905"/>
      <c r="N321" s="905"/>
      <c r="O321" s="905"/>
      <c r="P321" s="905"/>
      <c r="Q321" s="304"/>
      <c r="R321" s="304"/>
      <c r="S321" s="304"/>
      <c r="T321" s="304"/>
      <c r="U321" s="304"/>
      <c r="V321" s="304"/>
      <c r="W321" s="304"/>
      <c r="X321" s="304"/>
      <c r="Y321" s="304"/>
      <c r="Z321" s="304"/>
      <c r="AA321" s="304"/>
      <c r="AB321" s="304"/>
      <c r="AC321" s="304"/>
      <c r="AD321" s="304"/>
    </row>
    <row r="322" spans="1:30" s="326" customFormat="1" x14ac:dyDescent="0.3">
      <c r="A322" s="386"/>
      <c r="B322" s="971"/>
      <c r="C322" s="238"/>
      <c r="D322" s="304"/>
      <c r="E322" s="905"/>
      <c r="F322" s="905"/>
      <c r="G322" s="906"/>
      <c r="H322" s="906"/>
      <c r="I322" s="906"/>
      <c r="J322" s="906"/>
      <c r="K322" s="905"/>
      <c r="L322" s="905"/>
      <c r="M322" s="905"/>
      <c r="N322" s="905"/>
      <c r="O322" s="905"/>
      <c r="P322" s="905"/>
      <c r="Q322" s="304"/>
      <c r="R322" s="304"/>
      <c r="S322" s="304"/>
      <c r="T322" s="304"/>
      <c r="U322" s="304"/>
      <c r="V322" s="304"/>
      <c r="W322" s="304"/>
      <c r="X322" s="304"/>
      <c r="Y322" s="304"/>
      <c r="Z322" s="304"/>
      <c r="AA322" s="304"/>
      <c r="AB322" s="304"/>
      <c r="AC322" s="304"/>
      <c r="AD322" s="304"/>
    </row>
    <row r="323" spans="1:30" s="326" customFormat="1" x14ac:dyDescent="0.3">
      <c r="A323" s="386"/>
      <c r="B323" s="971"/>
      <c r="C323" s="238"/>
      <c r="D323" s="304"/>
      <c r="E323" s="905"/>
      <c r="F323" s="905"/>
      <c r="G323" s="906"/>
      <c r="H323" s="906"/>
      <c r="I323" s="906"/>
      <c r="J323" s="906"/>
      <c r="K323" s="905"/>
      <c r="L323" s="905"/>
      <c r="M323" s="905"/>
      <c r="N323" s="905"/>
      <c r="O323" s="905"/>
      <c r="P323" s="905"/>
      <c r="Q323" s="304"/>
      <c r="R323" s="304"/>
      <c r="S323" s="304"/>
      <c r="T323" s="304"/>
      <c r="U323" s="304"/>
      <c r="V323" s="304"/>
      <c r="W323" s="304"/>
      <c r="X323" s="304"/>
      <c r="Y323" s="304"/>
      <c r="Z323" s="304"/>
      <c r="AA323" s="304"/>
      <c r="AB323" s="304"/>
      <c r="AC323" s="304"/>
      <c r="AD323" s="304"/>
    </row>
    <row r="324" spans="1:30" s="326" customFormat="1" x14ac:dyDescent="0.3">
      <c r="A324" s="386"/>
      <c r="B324" s="971"/>
      <c r="C324" s="238"/>
      <c r="D324" s="304"/>
      <c r="E324" s="905"/>
      <c r="F324" s="905"/>
      <c r="G324" s="906"/>
      <c r="H324" s="906"/>
      <c r="I324" s="906"/>
      <c r="J324" s="906"/>
      <c r="K324" s="905"/>
      <c r="L324" s="905"/>
      <c r="M324" s="905"/>
      <c r="N324" s="905"/>
      <c r="O324" s="905"/>
      <c r="P324" s="905"/>
      <c r="Q324" s="304"/>
      <c r="R324" s="304"/>
      <c r="S324" s="304"/>
      <c r="T324" s="304"/>
      <c r="U324" s="304"/>
      <c r="V324" s="304"/>
      <c r="W324" s="304"/>
      <c r="X324" s="304"/>
      <c r="Y324" s="304"/>
      <c r="Z324" s="304"/>
      <c r="AA324" s="304"/>
      <c r="AB324" s="304"/>
      <c r="AC324" s="304"/>
      <c r="AD324" s="304"/>
    </row>
    <row r="325" spans="1:30" s="326" customFormat="1" x14ac:dyDescent="0.3">
      <c r="A325" s="386"/>
      <c r="B325" s="971"/>
      <c r="C325" s="238"/>
      <c r="D325" s="304"/>
      <c r="E325" s="905"/>
      <c r="F325" s="905"/>
      <c r="G325" s="906"/>
      <c r="H325" s="906"/>
      <c r="I325" s="906"/>
      <c r="J325" s="906"/>
      <c r="K325" s="905"/>
      <c r="L325" s="905"/>
      <c r="M325" s="905"/>
      <c r="N325" s="905"/>
      <c r="O325" s="905"/>
      <c r="P325" s="905"/>
      <c r="Q325" s="304"/>
      <c r="R325" s="304"/>
      <c r="S325" s="304"/>
      <c r="T325" s="304"/>
      <c r="U325" s="304"/>
      <c r="V325" s="304"/>
      <c r="W325" s="304"/>
      <c r="X325" s="304"/>
      <c r="Y325" s="304"/>
      <c r="Z325" s="304"/>
      <c r="AA325" s="304"/>
      <c r="AB325" s="304"/>
      <c r="AC325" s="304"/>
      <c r="AD325" s="304"/>
    </row>
    <row r="326" spans="1:30" s="326" customFormat="1" x14ac:dyDescent="0.3">
      <c r="A326" s="386"/>
      <c r="B326" s="971"/>
      <c r="C326" s="238"/>
      <c r="D326" s="304"/>
      <c r="E326" s="905"/>
      <c r="F326" s="905"/>
      <c r="G326" s="906"/>
      <c r="H326" s="906"/>
      <c r="I326" s="906"/>
      <c r="J326" s="906"/>
      <c r="K326" s="905"/>
      <c r="L326" s="905"/>
      <c r="M326" s="905"/>
      <c r="N326" s="905"/>
      <c r="O326" s="905"/>
      <c r="P326" s="905"/>
      <c r="Q326" s="304"/>
      <c r="R326" s="304"/>
      <c r="S326" s="304"/>
      <c r="T326" s="304"/>
      <c r="U326" s="304"/>
      <c r="V326" s="304"/>
      <c r="W326" s="304"/>
      <c r="X326" s="304"/>
      <c r="Y326" s="304"/>
      <c r="Z326" s="304"/>
      <c r="AA326" s="304"/>
      <c r="AB326" s="304"/>
      <c r="AC326" s="304"/>
      <c r="AD326" s="304"/>
    </row>
    <row r="327" spans="1:30" s="326" customFormat="1" x14ac:dyDescent="0.3">
      <c r="A327" s="386"/>
      <c r="B327" s="971"/>
      <c r="C327" s="238"/>
      <c r="D327" s="304"/>
      <c r="E327" s="905"/>
      <c r="F327" s="905"/>
      <c r="G327" s="906"/>
      <c r="H327" s="906"/>
      <c r="I327" s="906"/>
      <c r="J327" s="906"/>
      <c r="K327" s="905"/>
      <c r="L327" s="905"/>
      <c r="M327" s="905"/>
      <c r="N327" s="905"/>
      <c r="O327" s="905"/>
      <c r="P327" s="905"/>
      <c r="Q327" s="304"/>
      <c r="R327" s="304"/>
      <c r="S327" s="304"/>
      <c r="T327" s="304"/>
      <c r="U327" s="304"/>
      <c r="V327" s="304"/>
      <c r="W327" s="304"/>
      <c r="X327" s="304"/>
      <c r="Y327" s="304"/>
      <c r="Z327" s="304"/>
      <c r="AA327" s="304"/>
      <c r="AB327" s="304"/>
      <c r="AC327" s="304"/>
      <c r="AD327" s="304"/>
    </row>
    <row r="328" spans="1:30" s="326" customFormat="1" x14ac:dyDescent="0.3">
      <c r="A328" s="386"/>
      <c r="B328" s="971"/>
      <c r="C328" s="238"/>
      <c r="D328" s="304"/>
      <c r="E328" s="905"/>
      <c r="F328" s="905"/>
      <c r="G328" s="906"/>
      <c r="H328" s="906"/>
      <c r="I328" s="906"/>
      <c r="J328" s="906"/>
      <c r="K328" s="905"/>
      <c r="L328" s="905"/>
      <c r="M328" s="905"/>
      <c r="N328" s="905"/>
      <c r="O328" s="905"/>
      <c r="P328" s="905"/>
      <c r="Q328" s="304"/>
      <c r="R328" s="304"/>
      <c r="S328" s="304"/>
      <c r="T328" s="304"/>
      <c r="U328" s="304"/>
      <c r="V328" s="304"/>
      <c r="W328" s="304"/>
      <c r="X328" s="304"/>
      <c r="Y328" s="304"/>
      <c r="Z328" s="304"/>
      <c r="AA328" s="304"/>
      <c r="AB328" s="304"/>
      <c r="AC328" s="304"/>
      <c r="AD328" s="304"/>
    </row>
    <row r="329" spans="1:30" s="326" customFormat="1" x14ac:dyDescent="0.3">
      <c r="A329" s="386"/>
      <c r="B329" s="971"/>
      <c r="C329" s="238"/>
      <c r="D329" s="304"/>
      <c r="E329" s="905"/>
      <c r="F329" s="905"/>
      <c r="G329" s="906"/>
      <c r="H329" s="906"/>
      <c r="I329" s="906"/>
      <c r="J329" s="906"/>
      <c r="K329" s="905"/>
      <c r="L329" s="905"/>
      <c r="M329" s="905"/>
      <c r="N329" s="905"/>
      <c r="O329" s="905"/>
      <c r="P329" s="905"/>
      <c r="Q329" s="304"/>
      <c r="R329" s="304"/>
      <c r="S329" s="304"/>
      <c r="T329" s="304"/>
      <c r="U329" s="304"/>
      <c r="V329" s="304"/>
      <c r="W329" s="304"/>
      <c r="X329" s="304"/>
      <c r="Y329" s="304"/>
      <c r="Z329" s="304"/>
      <c r="AA329" s="304"/>
      <c r="AB329" s="304"/>
      <c r="AC329" s="304"/>
      <c r="AD329" s="304"/>
    </row>
    <row r="330" spans="1:30" s="326" customFormat="1" x14ac:dyDescent="0.3">
      <c r="A330" s="386"/>
      <c r="B330" s="971"/>
      <c r="C330" s="238"/>
      <c r="D330" s="304"/>
      <c r="E330" s="905"/>
      <c r="F330" s="905"/>
      <c r="G330" s="906"/>
      <c r="H330" s="906"/>
      <c r="I330" s="906"/>
      <c r="J330" s="906"/>
      <c r="K330" s="905"/>
      <c r="L330" s="905"/>
      <c r="M330" s="905"/>
      <c r="N330" s="905"/>
      <c r="O330" s="905"/>
      <c r="P330" s="905"/>
      <c r="Q330" s="304"/>
      <c r="R330" s="304"/>
      <c r="S330" s="304"/>
      <c r="T330" s="304"/>
      <c r="U330" s="304"/>
      <c r="V330" s="304"/>
      <c r="W330" s="304"/>
      <c r="X330" s="304"/>
      <c r="Y330" s="304"/>
      <c r="Z330" s="304"/>
      <c r="AA330" s="304"/>
      <c r="AB330" s="304"/>
      <c r="AC330" s="304"/>
      <c r="AD330" s="304"/>
    </row>
    <row r="331" spans="1:30" s="326" customFormat="1" x14ac:dyDescent="0.3">
      <c r="A331" s="386"/>
      <c r="B331" s="971"/>
      <c r="C331" s="238"/>
      <c r="D331" s="304"/>
      <c r="E331" s="905"/>
      <c r="F331" s="905"/>
      <c r="G331" s="906"/>
      <c r="H331" s="906"/>
      <c r="I331" s="906"/>
      <c r="J331" s="906"/>
      <c r="K331" s="905"/>
      <c r="L331" s="905"/>
      <c r="M331" s="905"/>
      <c r="N331" s="905"/>
      <c r="O331" s="905"/>
      <c r="P331" s="905"/>
      <c r="Q331" s="304"/>
      <c r="R331" s="304"/>
      <c r="S331" s="304"/>
      <c r="T331" s="304"/>
      <c r="U331" s="304"/>
      <c r="V331" s="304"/>
      <c r="W331" s="304"/>
      <c r="X331" s="304"/>
      <c r="Y331" s="304"/>
      <c r="Z331" s="304"/>
      <c r="AA331" s="304"/>
      <c r="AB331" s="304"/>
      <c r="AC331" s="304"/>
      <c r="AD331" s="304"/>
    </row>
    <row r="332" spans="1:30" s="326" customFormat="1" x14ac:dyDescent="0.3">
      <c r="A332" s="386"/>
      <c r="B332" s="971"/>
      <c r="C332" s="238"/>
      <c r="D332" s="304"/>
      <c r="E332" s="905"/>
      <c r="F332" s="905"/>
      <c r="G332" s="906"/>
      <c r="H332" s="906"/>
      <c r="I332" s="906"/>
      <c r="J332" s="906"/>
      <c r="K332" s="905"/>
      <c r="L332" s="905"/>
      <c r="M332" s="905"/>
      <c r="N332" s="905"/>
      <c r="O332" s="905"/>
      <c r="P332" s="905"/>
      <c r="Q332" s="304"/>
      <c r="R332" s="304"/>
      <c r="S332" s="304"/>
      <c r="T332" s="304"/>
      <c r="U332" s="304"/>
      <c r="V332" s="304"/>
      <c r="W332" s="304"/>
      <c r="X332" s="304"/>
      <c r="Y332" s="304"/>
      <c r="Z332" s="304"/>
      <c r="AA332" s="304"/>
      <c r="AB332" s="304"/>
      <c r="AC332" s="304"/>
      <c r="AD332" s="304"/>
    </row>
    <row r="333" spans="1:30" s="326" customFormat="1" x14ac:dyDescent="0.3">
      <c r="A333" s="386"/>
      <c r="B333" s="971"/>
      <c r="C333" s="238"/>
      <c r="D333" s="304"/>
      <c r="E333" s="905"/>
      <c r="F333" s="905"/>
      <c r="G333" s="906"/>
      <c r="H333" s="906"/>
      <c r="I333" s="906"/>
      <c r="J333" s="906"/>
      <c r="K333" s="905"/>
      <c r="L333" s="905"/>
      <c r="M333" s="905"/>
      <c r="N333" s="905"/>
      <c r="O333" s="905"/>
      <c r="P333" s="905"/>
      <c r="Q333" s="304"/>
      <c r="R333" s="304"/>
      <c r="S333" s="304"/>
      <c r="T333" s="304"/>
      <c r="U333" s="304"/>
      <c r="V333" s="304"/>
      <c r="W333" s="304"/>
      <c r="X333" s="304"/>
      <c r="Y333" s="304"/>
      <c r="Z333" s="304"/>
      <c r="AA333" s="304"/>
      <c r="AB333" s="304"/>
      <c r="AC333" s="304"/>
      <c r="AD333" s="304"/>
    </row>
    <row r="334" spans="1:30" s="326" customFormat="1" x14ac:dyDescent="0.3">
      <c r="A334" s="386"/>
      <c r="B334" s="971"/>
      <c r="C334" s="238"/>
      <c r="D334" s="304"/>
      <c r="E334" s="905"/>
      <c r="F334" s="905"/>
      <c r="G334" s="906"/>
      <c r="H334" s="906"/>
      <c r="I334" s="906"/>
      <c r="J334" s="906"/>
      <c r="K334" s="905"/>
      <c r="L334" s="905"/>
      <c r="M334" s="905"/>
      <c r="N334" s="905"/>
      <c r="O334" s="905"/>
      <c r="P334" s="905"/>
      <c r="Q334" s="304"/>
      <c r="R334" s="304"/>
      <c r="S334" s="304"/>
      <c r="T334" s="304"/>
      <c r="U334" s="304"/>
      <c r="V334" s="304"/>
      <c r="W334" s="304"/>
      <c r="X334" s="304"/>
      <c r="Y334" s="304"/>
      <c r="Z334" s="304"/>
      <c r="AA334" s="304"/>
      <c r="AB334" s="304"/>
      <c r="AC334" s="304"/>
      <c r="AD334" s="304"/>
    </row>
    <row r="335" spans="1:30" s="326" customFormat="1" x14ac:dyDescent="0.3">
      <c r="A335" s="386"/>
      <c r="B335" s="971"/>
      <c r="C335" s="238"/>
      <c r="D335" s="304"/>
      <c r="E335" s="905"/>
      <c r="F335" s="905"/>
      <c r="G335" s="906"/>
      <c r="H335" s="906"/>
      <c r="I335" s="906"/>
      <c r="J335" s="906"/>
      <c r="K335" s="905"/>
      <c r="L335" s="905"/>
      <c r="M335" s="905"/>
      <c r="N335" s="905"/>
      <c r="O335" s="905"/>
      <c r="P335" s="905"/>
      <c r="Q335" s="304"/>
      <c r="R335" s="304"/>
      <c r="S335" s="304"/>
      <c r="T335" s="304"/>
      <c r="U335" s="304"/>
      <c r="V335" s="304"/>
      <c r="W335" s="304"/>
      <c r="X335" s="304"/>
      <c r="Y335" s="304"/>
      <c r="Z335" s="304"/>
      <c r="AA335" s="304"/>
      <c r="AB335" s="304"/>
      <c r="AC335" s="304"/>
      <c r="AD335" s="304"/>
    </row>
    <row r="336" spans="1:30" s="326" customFormat="1" x14ac:dyDescent="0.3">
      <c r="A336" s="386"/>
      <c r="B336" s="971"/>
      <c r="C336" s="238"/>
      <c r="D336" s="304"/>
      <c r="E336" s="905"/>
      <c r="F336" s="905"/>
      <c r="G336" s="906"/>
      <c r="H336" s="906"/>
      <c r="I336" s="906"/>
      <c r="J336" s="906"/>
      <c r="K336" s="905"/>
      <c r="L336" s="905"/>
      <c r="M336" s="905"/>
      <c r="N336" s="905"/>
      <c r="O336" s="905"/>
      <c r="P336" s="905"/>
      <c r="Q336" s="304"/>
      <c r="R336" s="304"/>
      <c r="S336" s="304"/>
      <c r="T336" s="304"/>
      <c r="U336" s="304"/>
      <c r="V336" s="304"/>
      <c r="W336" s="304"/>
      <c r="X336" s="304"/>
      <c r="Y336" s="304"/>
      <c r="Z336" s="304"/>
      <c r="AA336" s="304"/>
      <c r="AB336" s="304"/>
      <c r="AC336" s="304"/>
      <c r="AD336" s="304"/>
    </row>
    <row r="337" spans="1:30" s="326" customFormat="1" x14ac:dyDescent="0.3">
      <c r="A337" s="386"/>
      <c r="B337" s="971"/>
      <c r="C337" s="238"/>
      <c r="D337" s="304"/>
      <c r="E337" s="905"/>
      <c r="F337" s="905"/>
      <c r="G337" s="906"/>
      <c r="H337" s="906"/>
      <c r="I337" s="906"/>
      <c r="J337" s="906"/>
      <c r="K337" s="905"/>
      <c r="L337" s="905"/>
      <c r="M337" s="905"/>
      <c r="N337" s="905"/>
      <c r="O337" s="905"/>
      <c r="P337" s="905"/>
      <c r="Q337" s="304"/>
      <c r="R337" s="304"/>
      <c r="S337" s="304"/>
      <c r="T337" s="304"/>
      <c r="U337" s="304"/>
      <c r="V337" s="304"/>
      <c r="W337" s="304"/>
      <c r="X337" s="304"/>
      <c r="Y337" s="304"/>
      <c r="Z337" s="304"/>
      <c r="AA337" s="304"/>
      <c r="AB337" s="304"/>
      <c r="AC337" s="304"/>
      <c r="AD337" s="304"/>
    </row>
    <row r="338" spans="1:30" s="326" customFormat="1" x14ac:dyDescent="0.3">
      <c r="A338" s="386"/>
      <c r="B338" s="971"/>
      <c r="C338" s="238"/>
      <c r="D338" s="304"/>
      <c r="E338" s="905"/>
      <c r="F338" s="905"/>
      <c r="G338" s="906"/>
      <c r="H338" s="906"/>
      <c r="I338" s="906"/>
      <c r="J338" s="906"/>
      <c r="K338" s="905"/>
      <c r="L338" s="905"/>
      <c r="M338" s="905"/>
      <c r="N338" s="905"/>
      <c r="O338" s="905"/>
      <c r="P338" s="905"/>
      <c r="Q338" s="304"/>
      <c r="R338" s="304"/>
      <c r="S338" s="304"/>
      <c r="T338" s="304"/>
      <c r="U338" s="304"/>
      <c r="V338" s="304"/>
      <c r="W338" s="304"/>
      <c r="X338" s="304"/>
      <c r="Y338" s="304"/>
      <c r="Z338" s="304"/>
      <c r="AA338" s="304"/>
      <c r="AB338" s="304"/>
      <c r="AC338" s="304"/>
      <c r="AD338" s="304"/>
    </row>
    <row r="339" spans="1:30" s="326" customFormat="1" x14ac:dyDescent="0.3">
      <c r="A339" s="386"/>
      <c r="B339" s="971"/>
      <c r="C339" s="238"/>
      <c r="D339" s="304"/>
      <c r="E339" s="905"/>
      <c r="F339" s="905"/>
      <c r="G339" s="906"/>
      <c r="H339" s="906"/>
      <c r="I339" s="906"/>
      <c r="J339" s="906"/>
      <c r="K339" s="905"/>
      <c r="L339" s="905"/>
      <c r="M339" s="905"/>
      <c r="N339" s="905"/>
      <c r="O339" s="905"/>
      <c r="P339" s="905"/>
      <c r="Q339" s="304"/>
      <c r="R339" s="304"/>
      <c r="S339" s="304"/>
      <c r="T339" s="304"/>
      <c r="U339" s="304"/>
      <c r="V339" s="304"/>
      <c r="W339" s="304"/>
      <c r="X339" s="304"/>
      <c r="Y339" s="304"/>
      <c r="Z339" s="304"/>
      <c r="AA339" s="304"/>
      <c r="AB339" s="304"/>
      <c r="AC339" s="304"/>
      <c r="AD339" s="304"/>
    </row>
    <row r="340" spans="1:30" s="326" customFormat="1" x14ac:dyDescent="0.3">
      <c r="A340" s="386"/>
      <c r="B340" s="971"/>
      <c r="C340" s="238"/>
      <c r="D340" s="304"/>
      <c r="E340" s="905"/>
      <c r="F340" s="905"/>
      <c r="G340" s="906"/>
      <c r="H340" s="906"/>
      <c r="I340" s="906"/>
      <c r="J340" s="906"/>
      <c r="K340" s="905"/>
      <c r="L340" s="905"/>
      <c r="M340" s="905"/>
      <c r="N340" s="905"/>
      <c r="O340" s="905"/>
      <c r="P340" s="905"/>
      <c r="Q340" s="304"/>
      <c r="R340" s="304"/>
      <c r="S340" s="304"/>
      <c r="T340" s="304"/>
      <c r="U340" s="304"/>
      <c r="V340" s="304"/>
      <c r="W340" s="304"/>
      <c r="X340" s="304"/>
      <c r="Y340" s="304"/>
      <c r="Z340" s="304"/>
      <c r="AA340" s="304"/>
      <c r="AB340" s="304"/>
      <c r="AC340" s="304"/>
      <c r="AD340" s="304"/>
    </row>
    <row r="341" spans="1:30" s="326" customFormat="1" x14ac:dyDescent="0.3">
      <c r="A341" s="386"/>
      <c r="B341" s="971"/>
      <c r="C341" s="238"/>
      <c r="D341" s="304"/>
      <c r="E341" s="905"/>
      <c r="F341" s="905"/>
      <c r="G341" s="906"/>
      <c r="H341" s="906"/>
      <c r="I341" s="906"/>
      <c r="J341" s="906"/>
      <c r="K341" s="905"/>
      <c r="L341" s="905"/>
      <c r="M341" s="905"/>
      <c r="N341" s="905"/>
      <c r="O341" s="905"/>
      <c r="P341" s="905"/>
      <c r="Q341" s="304"/>
      <c r="R341" s="304"/>
      <c r="S341" s="304"/>
      <c r="T341" s="304"/>
      <c r="U341" s="304"/>
      <c r="V341" s="304"/>
      <c r="W341" s="304"/>
      <c r="X341" s="304"/>
      <c r="Y341" s="304"/>
      <c r="Z341" s="304"/>
      <c r="AA341" s="304"/>
      <c r="AB341" s="304"/>
      <c r="AC341" s="304"/>
      <c r="AD341" s="304"/>
    </row>
    <row r="342" spans="1:30" s="326" customFormat="1" x14ac:dyDescent="0.3">
      <c r="A342" s="386"/>
      <c r="B342" s="971"/>
      <c r="C342" s="238"/>
      <c r="D342" s="304"/>
      <c r="E342" s="905"/>
      <c r="F342" s="905"/>
      <c r="G342" s="906"/>
      <c r="H342" s="906"/>
      <c r="I342" s="906"/>
      <c r="J342" s="906"/>
      <c r="K342" s="905"/>
      <c r="L342" s="905"/>
      <c r="M342" s="905"/>
      <c r="N342" s="905"/>
      <c r="O342" s="905"/>
      <c r="P342" s="905"/>
      <c r="Q342" s="304"/>
      <c r="R342" s="304"/>
      <c r="S342" s="304"/>
      <c r="T342" s="304"/>
      <c r="U342" s="304"/>
      <c r="V342" s="304"/>
      <c r="W342" s="304"/>
      <c r="X342" s="304"/>
      <c r="Y342" s="304"/>
      <c r="Z342" s="304"/>
      <c r="AA342" s="304"/>
      <c r="AB342" s="304"/>
      <c r="AC342" s="304"/>
      <c r="AD342" s="304"/>
    </row>
    <row r="343" spans="1:30" s="326" customFormat="1" x14ac:dyDescent="0.3">
      <c r="A343" s="386"/>
      <c r="B343" s="971"/>
      <c r="C343" s="238"/>
      <c r="D343" s="304"/>
      <c r="E343" s="905"/>
      <c r="F343" s="905"/>
      <c r="G343" s="906"/>
      <c r="H343" s="906"/>
      <c r="I343" s="906"/>
      <c r="J343" s="906"/>
      <c r="K343" s="905"/>
      <c r="L343" s="905"/>
      <c r="M343" s="905"/>
      <c r="N343" s="905"/>
      <c r="O343" s="905"/>
      <c r="P343" s="905"/>
      <c r="Q343" s="304"/>
      <c r="R343" s="304"/>
      <c r="S343" s="304"/>
      <c r="T343" s="304"/>
      <c r="U343" s="304"/>
      <c r="V343" s="304"/>
      <c r="W343" s="304"/>
      <c r="X343" s="304"/>
      <c r="Y343" s="304"/>
      <c r="Z343" s="304"/>
      <c r="AA343" s="304"/>
      <c r="AB343" s="304"/>
      <c r="AC343" s="304"/>
      <c r="AD343" s="304"/>
    </row>
    <row r="344" spans="1:30" s="326" customFormat="1" x14ac:dyDescent="0.3">
      <c r="A344" s="386"/>
      <c r="B344" s="971"/>
      <c r="C344" s="238"/>
      <c r="D344" s="304"/>
      <c r="E344" s="905"/>
      <c r="F344" s="905"/>
      <c r="G344" s="906"/>
      <c r="H344" s="906"/>
      <c r="I344" s="906"/>
      <c r="J344" s="906"/>
      <c r="K344" s="905"/>
      <c r="L344" s="905"/>
      <c r="M344" s="905"/>
      <c r="N344" s="905"/>
      <c r="O344" s="905"/>
      <c r="P344" s="905"/>
      <c r="Q344" s="304"/>
      <c r="R344" s="304"/>
      <c r="S344" s="304"/>
      <c r="T344" s="304"/>
      <c r="U344" s="304"/>
      <c r="V344" s="304"/>
      <c r="W344" s="304"/>
      <c r="X344" s="304"/>
      <c r="Y344" s="304"/>
      <c r="Z344" s="304"/>
      <c r="AA344" s="304"/>
      <c r="AB344" s="304"/>
      <c r="AC344" s="304"/>
      <c r="AD344" s="304"/>
    </row>
    <row r="345" spans="1:30" s="326" customFormat="1" x14ac:dyDescent="0.3">
      <c r="A345" s="386"/>
      <c r="B345" s="971"/>
      <c r="C345" s="238"/>
      <c r="D345" s="304"/>
      <c r="E345" s="905"/>
      <c r="F345" s="905"/>
      <c r="G345" s="906"/>
      <c r="H345" s="906"/>
      <c r="I345" s="906"/>
      <c r="J345" s="906"/>
      <c r="K345" s="905"/>
      <c r="L345" s="905"/>
      <c r="M345" s="905"/>
      <c r="N345" s="905"/>
      <c r="O345" s="905"/>
      <c r="P345" s="905"/>
      <c r="Q345" s="304"/>
      <c r="R345" s="304"/>
      <c r="S345" s="304"/>
      <c r="T345" s="304"/>
      <c r="U345" s="304"/>
      <c r="V345" s="304"/>
      <c r="W345" s="304"/>
      <c r="X345" s="304"/>
      <c r="Y345" s="304"/>
      <c r="Z345" s="304"/>
      <c r="AA345" s="304"/>
      <c r="AB345" s="304"/>
      <c r="AC345" s="304"/>
      <c r="AD345" s="304"/>
    </row>
    <row r="346" spans="1:30" s="326" customFormat="1" x14ac:dyDescent="0.3">
      <c r="A346" s="386"/>
      <c r="B346" s="971"/>
      <c r="C346" s="238"/>
      <c r="D346" s="304"/>
      <c r="E346" s="905"/>
      <c r="F346" s="905"/>
      <c r="G346" s="906"/>
      <c r="H346" s="906"/>
      <c r="I346" s="906"/>
      <c r="J346" s="906"/>
      <c r="K346" s="905"/>
      <c r="L346" s="905"/>
      <c r="M346" s="905"/>
      <c r="N346" s="905"/>
      <c r="O346" s="905"/>
      <c r="P346" s="905"/>
      <c r="Q346" s="304"/>
      <c r="R346" s="304"/>
      <c r="S346" s="304"/>
      <c r="T346" s="304"/>
      <c r="U346" s="304"/>
      <c r="V346" s="304"/>
      <c r="W346" s="304"/>
      <c r="X346" s="304"/>
      <c r="Y346" s="304"/>
      <c r="Z346" s="304"/>
      <c r="AA346" s="304"/>
      <c r="AB346" s="304"/>
      <c r="AC346" s="304"/>
      <c r="AD346" s="304"/>
    </row>
    <row r="347" spans="1:30" s="326" customFormat="1" x14ac:dyDescent="0.3">
      <c r="A347" s="386"/>
      <c r="B347" s="971"/>
      <c r="C347" s="238"/>
      <c r="D347" s="304"/>
      <c r="E347" s="905"/>
      <c r="F347" s="905"/>
      <c r="G347" s="906"/>
      <c r="H347" s="906"/>
      <c r="I347" s="906"/>
      <c r="J347" s="906"/>
      <c r="K347" s="905"/>
      <c r="L347" s="905"/>
      <c r="M347" s="905"/>
      <c r="N347" s="905"/>
      <c r="O347" s="905"/>
      <c r="P347" s="905"/>
      <c r="Q347" s="304"/>
      <c r="R347" s="304"/>
      <c r="S347" s="304"/>
      <c r="T347" s="304"/>
      <c r="U347" s="304"/>
      <c r="V347" s="304"/>
      <c r="W347" s="304"/>
      <c r="X347" s="304"/>
      <c r="Y347" s="304"/>
      <c r="Z347" s="304"/>
      <c r="AA347" s="304"/>
      <c r="AB347" s="304"/>
      <c r="AC347" s="304"/>
      <c r="AD347" s="304"/>
    </row>
    <row r="348" spans="1:30" s="326" customFormat="1" x14ac:dyDescent="0.3">
      <c r="A348" s="386"/>
      <c r="B348" s="971"/>
      <c r="C348" s="238"/>
      <c r="D348" s="238"/>
      <c r="E348" s="905"/>
      <c r="F348" s="905"/>
      <c r="G348" s="906"/>
      <c r="H348" s="906"/>
      <c r="I348" s="906"/>
      <c r="J348" s="906"/>
      <c r="K348" s="905"/>
      <c r="L348" s="905"/>
      <c r="M348" s="905"/>
      <c r="N348" s="905"/>
      <c r="O348" s="905"/>
      <c r="P348" s="905"/>
      <c r="Q348" s="304"/>
      <c r="R348" s="304"/>
      <c r="S348" s="304"/>
      <c r="T348" s="304"/>
      <c r="U348" s="304"/>
      <c r="V348" s="304"/>
      <c r="W348" s="304"/>
      <c r="X348" s="304"/>
      <c r="Y348" s="304"/>
      <c r="Z348" s="304"/>
      <c r="AA348" s="304"/>
      <c r="AB348" s="304"/>
      <c r="AC348" s="304"/>
      <c r="AD348" s="304"/>
    </row>
    <row r="349" spans="1:30" s="326" customFormat="1" x14ac:dyDescent="0.3">
      <c r="A349" s="386"/>
      <c r="B349" s="971"/>
      <c r="C349" s="238"/>
      <c r="D349" s="238"/>
      <c r="E349" s="905"/>
      <c r="F349" s="905"/>
      <c r="G349" s="906"/>
      <c r="H349" s="906"/>
      <c r="I349" s="906"/>
      <c r="J349" s="906"/>
      <c r="K349" s="905"/>
      <c r="L349" s="905"/>
      <c r="M349" s="905"/>
      <c r="N349" s="905"/>
      <c r="O349" s="905"/>
      <c r="P349" s="905"/>
      <c r="Q349" s="304"/>
      <c r="R349" s="304"/>
      <c r="S349" s="304"/>
      <c r="T349" s="304"/>
      <c r="U349" s="304"/>
      <c r="V349" s="304"/>
      <c r="W349" s="304"/>
      <c r="X349" s="304"/>
      <c r="Y349" s="304"/>
      <c r="Z349" s="304"/>
      <c r="AA349" s="304"/>
      <c r="AB349" s="304"/>
      <c r="AC349" s="304"/>
      <c r="AD349" s="304"/>
    </row>
    <row r="350" spans="1:30" s="326" customFormat="1" x14ac:dyDescent="0.3">
      <c r="A350" s="386"/>
      <c r="B350" s="971"/>
      <c r="C350" s="238"/>
      <c r="D350" s="238"/>
      <c r="E350" s="905"/>
      <c r="F350" s="905"/>
      <c r="G350" s="906"/>
      <c r="H350" s="906"/>
      <c r="I350" s="906"/>
      <c r="J350" s="906"/>
      <c r="K350" s="905"/>
      <c r="L350" s="905"/>
      <c r="M350" s="905"/>
      <c r="N350" s="905"/>
      <c r="O350" s="905"/>
      <c r="P350" s="905"/>
      <c r="Q350" s="304"/>
      <c r="R350" s="304"/>
      <c r="S350" s="304"/>
      <c r="T350" s="304"/>
      <c r="U350" s="304"/>
      <c r="V350" s="304"/>
      <c r="W350" s="304"/>
      <c r="X350" s="304"/>
      <c r="Y350" s="304"/>
      <c r="Z350" s="304"/>
      <c r="AA350" s="304"/>
      <c r="AB350" s="304"/>
      <c r="AC350" s="304"/>
      <c r="AD350" s="304"/>
    </row>
    <row r="351" spans="1:30" s="326" customFormat="1" x14ac:dyDescent="0.3">
      <c r="A351" s="386"/>
      <c r="B351" s="971"/>
      <c r="C351" s="238"/>
      <c r="D351" s="238"/>
      <c r="E351" s="905"/>
      <c r="F351" s="905"/>
      <c r="G351" s="906"/>
      <c r="H351" s="906"/>
      <c r="I351" s="906"/>
      <c r="J351" s="906"/>
      <c r="K351" s="905"/>
      <c r="L351" s="905"/>
      <c r="M351" s="905"/>
      <c r="N351" s="905"/>
      <c r="O351" s="905"/>
      <c r="P351" s="905"/>
      <c r="Q351" s="304"/>
      <c r="R351" s="304"/>
      <c r="S351" s="304"/>
      <c r="T351" s="304"/>
      <c r="U351" s="304"/>
      <c r="V351" s="304"/>
      <c r="W351" s="304"/>
      <c r="X351" s="304"/>
      <c r="Y351" s="304"/>
      <c r="Z351" s="304"/>
      <c r="AA351" s="304"/>
      <c r="AB351" s="304"/>
      <c r="AC351" s="304"/>
      <c r="AD351" s="304"/>
    </row>
    <row r="352" spans="1:30" s="326" customFormat="1" x14ac:dyDescent="0.3">
      <c r="A352" s="386"/>
      <c r="B352" s="971"/>
      <c r="C352" s="238"/>
      <c r="D352" s="238"/>
      <c r="E352" s="905"/>
      <c r="F352" s="905"/>
      <c r="G352" s="906"/>
      <c r="H352" s="906"/>
      <c r="I352" s="906"/>
      <c r="J352" s="906"/>
      <c r="K352" s="905"/>
      <c r="L352" s="905"/>
      <c r="M352" s="905"/>
      <c r="N352" s="905"/>
      <c r="O352" s="905"/>
      <c r="P352" s="905"/>
      <c r="Q352" s="304"/>
      <c r="R352" s="304"/>
      <c r="S352" s="304"/>
      <c r="T352" s="304"/>
      <c r="U352" s="304"/>
      <c r="V352" s="304"/>
      <c r="W352" s="304"/>
      <c r="X352" s="304"/>
      <c r="Y352" s="304"/>
      <c r="Z352" s="304"/>
      <c r="AA352" s="304"/>
      <c r="AB352" s="304"/>
      <c r="AC352" s="304"/>
      <c r="AD352" s="304"/>
    </row>
    <row r="353" spans="1:30" s="326" customFormat="1" x14ac:dyDescent="0.3">
      <c r="A353" s="386"/>
      <c r="B353" s="971"/>
      <c r="C353" s="238"/>
      <c r="D353" s="238"/>
      <c r="E353" s="905"/>
      <c r="F353" s="905"/>
      <c r="G353" s="906"/>
      <c r="H353" s="906"/>
      <c r="I353" s="906"/>
      <c r="J353" s="906"/>
      <c r="K353" s="905"/>
      <c r="L353" s="905"/>
      <c r="M353" s="905"/>
      <c r="N353" s="905"/>
      <c r="O353" s="905"/>
      <c r="P353" s="905"/>
      <c r="Q353" s="304"/>
      <c r="R353" s="304"/>
      <c r="S353" s="304"/>
      <c r="T353" s="304"/>
      <c r="U353" s="304"/>
      <c r="V353" s="304"/>
      <c r="W353" s="304"/>
      <c r="X353" s="304"/>
      <c r="Y353" s="304"/>
      <c r="Z353" s="304"/>
      <c r="AA353" s="304"/>
      <c r="AB353" s="304"/>
      <c r="AC353" s="304"/>
      <c r="AD353" s="304"/>
    </row>
    <row r="354" spans="1:30" s="326" customFormat="1" x14ac:dyDescent="0.3">
      <c r="A354" s="386"/>
      <c r="B354" s="971"/>
      <c r="C354" s="238"/>
      <c r="D354" s="238"/>
      <c r="E354" s="905"/>
      <c r="F354" s="905"/>
      <c r="G354" s="906"/>
      <c r="H354" s="906"/>
      <c r="I354" s="906"/>
      <c r="J354" s="906"/>
      <c r="K354" s="905"/>
      <c r="L354" s="905"/>
      <c r="M354" s="905"/>
      <c r="N354" s="905"/>
      <c r="O354" s="905"/>
      <c r="P354" s="905"/>
      <c r="Q354" s="304"/>
      <c r="R354" s="304"/>
      <c r="S354" s="304"/>
      <c r="T354" s="304"/>
      <c r="U354" s="304"/>
      <c r="V354" s="304"/>
      <c r="W354" s="304"/>
      <c r="X354" s="304"/>
      <c r="Y354" s="304"/>
      <c r="Z354" s="304"/>
      <c r="AA354" s="304"/>
      <c r="AB354" s="304"/>
      <c r="AC354" s="304"/>
      <c r="AD354" s="304"/>
    </row>
    <row r="355" spans="1:30" s="326" customFormat="1" x14ac:dyDescent="0.3">
      <c r="A355" s="386"/>
      <c r="B355" s="971"/>
      <c r="C355" s="238"/>
      <c r="D355" s="238"/>
      <c r="E355" s="905"/>
      <c r="F355" s="905"/>
      <c r="G355" s="906"/>
      <c r="H355" s="906"/>
      <c r="I355" s="906"/>
      <c r="J355" s="906"/>
      <c r="K355" s="905"/>
      <c r="L355" s="905"/>
      <c r="M355" s="905"/>
      <c r="N355" s="905"/>
      <c r="O355" s="905"/>
      <c r="P355" s="905"/>
      <c r="Q355" s="304"/>
      <c r="R355" s="304"/>
      <c r="S355" s="304"/>
      <c r="T355" s="304"/>
      <c r="U355" s="304"/>
      <c r="V355" s="304"/>
      <c r="W355" s="304"/>
      <c r="X355" s="304"/>
      <c r="Y355" s="304"/>
      <c r="Z355" s="304"/>
      <c r="AA355" s="304"/>
      <c r="AB355" s="304"/>
      <c r="AC355" s="304"/>
      <c r="AD355" s="304"/>
    </row>
    <row r="356" spans="1:30" s="326" customFormat="1" x14ac:dyDescent="0.3">
      <c r="A356" s="386"/>
      <c r="B356" s="971"/>
      <c r="C356" s="238"/>
      <c r="D356" s="238"/>
      <c r="E356" s="905"/>
      <c r="F356" s="905"/>
      <c r="G356" s="906"/>
      <c r="H356" s="906"/>
      <c r="I356" s="906"/>
      <c r="J356" s="906"/>
      <c r="K356" s="905"/>
      <c r="L356" s="905"/>
      <c r="M356" s="905"/>
      <c r="N356" s="905"/>
      <c r="O356" s="905"/>
      <c r="P356" s="905"/>
      <c r="Q356" s="304"/>
      <c r="R356" s="304"/>
      <c r="S356" s="304"/>
      <c r="T356" s="304"/>
      <c r="U356" s="304"/>
      <c r="V356" s="304"/>
      <c r="W356" s="304"/>
      <c r="X356" s="304"/>
      <c r="Y356" s="304"/>
      <c r="Z356" s="304"/>
      <c r="AA356" s="304"/>
      <c r="AB356" s="304"/>
      <c r="AC356" s="304"/>
      <c r="AD356" s="304"/>
    </row>
    <row r="357" spans="1:30" x14ac:dyDescent="0.3">
      <c r="E357" s="905"/>
      <c r="F357" s="905"/>
      <c r="G357" s="906"/>
      <c r="H357" s="906"/>
      <c r="I357" s="906"/>
      <c r="J357" s="906"/>
      <c r="K357" s="906"/>
      <c r="L357" s="906"/>
      <c r="M357" s="905"/>
      <c r="N357" s="905"/>
      <c r="O357" s="905"/>
      <c r="P357" s="905"/>
      <c r="Q357" s="304"/>
      <c r="R357" s="304"/>
      <c r="S357" s="304"/>
    </row>
    <row r="358" spans="1:30" x14ac:dyDescent="0.3">
      <c r="E358" s="905"/>
      <c r="F358" s="905"/>
      <c r="G358" s="906"/>
      <c r="H358" s="906"/>
      <c r="I358" s="906"/>
      <c r="J358" s="906"/>
      <c r="K358" s="906"/>
      <c r="L358" s="906"/>
      <c r="M358" s="905"/>
      <c r="N358" s="905"/>
      <c r="O358" s="905"/>
      <c r="P358" s="905"/>
      <c r="Q358" s="304"/>
      <c r="R358" s="304"/>
      <c r="S358" s="304"/>
    </row>
    <row r="359" spans="1:30" x14ac:dyDescent="0.3">
      <c r="E359" s="905"/>
      <c r="F359" s="905"/>
      <c r="G359" s="906"/>
      <c r="H359" s="906"/>
      <c r="I359" s="906"/>
      <c r="J359" s="906"/>
      <c r="K359" s="906"/>
      <c r="L359" s="906"/>
      <c r="M359" s="905"/>
      <c r="N359" s="905"/>
      <c r="O359" s="905"/>
      <c r="P359" s="905"/>
      <c r="Q359" s="304"/>
      <c r="R359" s="304"/>
      <c r="S359" s="304"/>
    </row>
    <row r="360" spans="1:30" s="304" customFormat="1" x14ac:dyDescent="0.3">
      <c r="A360" s="386"/>
      <c r="B360" s="971"/>
      <c r="C360" s="238"/>
      <c r="D360" s="238"/>
      <c r="E360" s="905"/>
      <c r="F360" s="905"/>
      <c r="G360" s="906"/>
      <c r="H360" s="906"/>
      <c r="I360" s="906"/>
      <c r="J360" s="906"/>
      <c r="K360" s="906"/>
      <c r="L360" s="906"/>
      <c r="M360" s="905"/>
      <c r="N360" s="905"/>
      <c r="O360" s="905"/>
      <c r="P360" s="905"/>
    </row>
    <row r="361" spans="1:30" s="304" customFormat="1" x14ac:dyDescent="0.3">
      <c r="A361" s="386"/>
      <c r="B361" s="971"/>
      <c r="C361" s="238"/>
      <c r="D361" s="238"/>
      <c r="E361" s="905"/>
      <c r="F361" s="905"/>
      <c r="G361" s="906"/>
      <c r="H361" s="906"/>
      <c r="I361" s="906"/>
      <c r="J361" s="906"/>
      <c r="K361" s="906"/>
      <c r="L361" s="906"/>
      <c r="M361" s="905"/>
      <c r="N361" s="905"/>
      <c r="O361" s="905"/>
      <c r="P361" s="905"/>
    </row>
    <row r="362" spans="1:30" s="304" customFormat="1" x14ac:dyDescent="0.3">
      <c r="A362" s="386"/>
      <c r="B362" s="971"/>
      <c r="C362" s="238"/>
      <c r="D362" s="238"/>
      <c r="E362" s="905"/>
      <c r="F362" s="905"/>
      <c r="G362" s="906"/>
      <c r="H362" s="906"/>
      <c r="I362" s="906"/>
      <c r="J362" s="906"/>
      <c r="K362" s="906"/>
      <c r="L362" s="906"/>
      <c r="M362" s="905"/>
      <c r="N362" s="905"/>
      <c r="O362" s="905"/>
      <c r="P362" s="905"/>
    </row>
    <row r="363" spans="1:30" s="304" customFormat="1" x14ac:dyDescent="0.3">
      <c r="A363" s="386"/>
      <c r="B363" s="971"/>
      <c r="C363" s="238"/>
      <c r="D363" s="238"/>
      <c r="E363" s="905"/>
      <c r="F363" s="905"/>
      <c r="G363" s="906"/>
      <c r="H363" s="906"/>
      <c r="I363" s="906"/>
      <c r="J363" s="906"/>
      <c r="K363" s="906"/>
      <c r="L363" s="906"/>
      <c r="M363" s="905"/>
      <c r="N363" s="905"/>
      <c r="O363" s="905"/>
      <c r="P363" s="905"/>
    </row>
    <row r="364" spans="1:30" s="304" customFormat="1" x14ac:dyDescent="0.3">
      <c r="A364" s="386"/>
      <c r="B364" s="971"/>
      <c r="C364" s="238"/>
      <c r="D364" s="238"/>
      <c r="E364" s="905"/>
      <c r="F364" s="905"/>
      <c r="G364" s="906"/>
      <c r="H364" s="906"/>
      <c r="I364" s="906"/>
      <c r="J364" s="906"/>
      <c r="K364" s="906"/>
      <c r="L364" s="906"/>
      <c r="M364" s="905"/>
      <c r="N364" s="905"/>
      <c r="O364" s="905"/>
      <c r="P364" s="905"/>
    </row>
    <row r="365" spans="1:30" s="304" customFormat="1" x14ac:dyDescent="0.3">
      <c r="A365" s="386"/>
      <c r="B365" s="971"/>
      <c r="C365" s="238"/>
      <c r="D365" s="238"/>
      <c r="E365" s="905"/>
      <c r="F365" s="905"/>
      <c r="G365" s="906"/>
      <c r="H365" s="906"/>
      <c r="I365" s="906"/>
      <c r="J365" s="906"/>
      <c r="K365" s="906"/>
      <c r="L365" s="906"/>
      <c r="M365" s="905"/>
      <c r="N365" s="905"/>
      <c r="O365" s="905"/>
      <c r="P365" s="905"/>
    </row>
    <row r="366" spans="1:30" s="304" customFormat="1" x14ac:dyDescent="0.3">
      <c r="A366" s="386"/>
      <c r="B366" s="971"/>
      <c r="C366" s="238"/>
      <c r="D366" s="238"/>
      <c r="E366" s="905"/>
      <c r="F366" s="905"/>
      <c r="G366" s="906"/>
      <c r="H366" s="906"/>
      <c r="I366" s="906"/>
      <c r="J366" s="906"/>
      <c r="K366" s="906"/>
      <c r="L366" s="906"/>
      <c r="M366" s="905"/>
      <c r="N366" s="905"/>
      <c r="O366" s="905"/>
      <c r="P366" s="905"/>
    </row>
    <row r="367" spans="1:30" s="304" customFormat="1" x14ac:dyDescent="0.3">
      <c r="A367" s="386"/>
      <c r="B367" s="971"/>
      <c r="C367" s="238"/>
      <c r="D367" s="238"/>
      <c r="E367" s="905"/>
      <c r="F367" s="905"/>
      <c r="G367" s="906"/>
      <c r="H367" s="906"/>
      <c r="I367" s="906"/>
      <c r="J367" s="906"/>
      <c r="K367" s="906"/>
      <c r="L367" s="906"/>
      <c r="M367" s="905"/>
      <c r="N367" s="905"/>
      <c r="O367" s="905"/>
      <c r="P367" s="905"/>
    </row>
    <row r="368" spans="1:30" s="304" customFormat="1" x14ac:dyDescent="0.3">
      <c r="A368" s="386"/>
      <c r="B368" s="971"/>
      <c r="C368" s="238"/>
      <c r="D368" s="238"/>
      <c r="E368" s="905"/>
      <c r="F368" s="905"/>
      <c r="G368" s="906"/>
      <c r="H368" s="906"/>
      <c r="I368" s="906"/>
      <c r="J368" s="906"/>
      <c r="K368" s="906"/>
      <c r="L368" s="906"/>
      <c r="M368" s="905"/>
      <c r="N368" s="905"/>
      <c r="O368" s="905"/>
      <c r="P368" s="905"/>
    </row>
    <row r="369" spans="1:16" s="304" customFormat="1" x14ac:dyDescent="0.3">
      <c r="A369" s="386"/>
      <c r="B369" s="971"/>
      <c r="C369" s="238"/>
      <c r="D369" s="238"/>
      <c r="E369" s="905"/>
      <c r="F369" s="905"/>
      <c r="G369" s="906"/>
      <c r="H369" s="906"/>
      <c r="I369" s="906"/>
      <c r="J369" s="906"/>
      <c r="K369" s="906"/>
      <c r="L369" s="906"/>
      <c r="M369" s="905"/>
      <c r="N369" s="905"/>
      <c r="O369" s="905"/>
      <c r="P369" s="905"/>
    </row>
    <row r="370" spans="1:16" s="304" customFormat="1" x14ac:dyDescent="0.3">
      <c r="A370" s="386"/>
      <c r="B370" s="971"/>
      <c r="C370" s="238"/>
      <c r="D370" s="238"/>
      <c r="E370" s="905"/>
      <c r="F370" s="905"/>
      <c r="G370" s="906"/>
      <c r="H370" s="906"/>
      <c r="I370" s="906"/>
      <c r="J370" s="906"/>
      <c r="K370" s="906"/>
      <c r="L370" s="906"/>
      <c r="M370" s="905"/>
      <c r="N370" s="905"/>
      <c r="O370" s="905"/>
      <c r="P370" s="905"/>
    </row>
    <row r="371" spans="1:16" s="304" customFormat="1" x14ac:dyDescent="0.3">
      <c r="A371" s="386"/>
      <c r="B371" s="971"/>
      <c r="C371" s="238"/>
      <c r="D371" s="238"/>
      <c r="E371" s="905"/>
      <c r="F371" s="905"/>
      <c r="G371" s="906"/>
      <c r="H371" s="906"/>
      <c r="I371" s="906"/>
      <c r="J371" s="906"/>
      <c r="K371" s="906"/>
      <c r="L371" s="906"/>
      <c r="M371" s="905"/>
      <c r="N371" s="905"/>
      <c r="O371" s="905"/>
      <c r="P371" s="905"/>
    </row>
    <row r="372" spans="1:16" s="304" customFormat="1" x14ac:dyDescent="0.3">
      <c r="A372" s="386"/>
      <c r="B372" s="971"/>
      <c r="C372" s="238"/>
      <c r="D372" s="238"/>
      <c r="E372" s="905"/>
      <c r="F372" s="905"/>
      <c r="G372" s="906"/>
      <c r="H372" s="906"/>
      <c r="I372" s="906"/>
      <c r="J372" s="906"/>
      <c r="K372" s="906"/>
      <c r="L372" s="906"/>
      <c r="M372" s="905"/>
      <c r="N372" s="905"/>
      <c r="O372" s="905"/>
      <c r="P372" s="905"/>
    </row>
    <row r="373" spans="1:16" s="304" customFormat="1" x14ac:dyDescent="0.3">
      <c r="A373" s="386"/>
      <c r="B373" s="971"/>
      <c r="C373" s="238"/>
      <c r="D373" s="238"/>
      <c r="E373" s="905"/>
      <c r="F373" s="905"/>
      <c r="G373" s="906"/>
      <c r="H373" s="906"/>
      <c r="I373" s="906"/>
      <c r="J373" s="906"/>
      <c r="K373" s="906"/>
      <c r="L373" s="906"/>
      <c r="M373" s="905"/>
      <c r="N373" s="905"/>
      <c r="O373" s="905"/>
      <c r="P373" s="905"/>
    </row>
    <row r="374" spans="1:16" s="304" customFormat="1" x14ac:dyDescent="0.3">
      <c r="A374" s="386"/>
      <c r="B374" s="971"/>
      <c r="C374" s="238"/>
      <c r="D374" s="238"/>
      <c r="E374" s="905"/>
      <c r="F374" s="905"/>
      <c r="G374" s="906"/>
      <c r="H374" s="906"/>
      <c r="I374" s="906"/>
      <c r="J374" s="906"/>
      <c r="K374" s="906"/>
      <c r="L374" s="906"/>
      <c r="M374" s="905"/>
      <c r="N374" s="905"/>
      <c r="O374" s="905"/>
      <c r="P374" s="905"/>
    </row>
    <row r="375" spans="1:16" s="304" customFormat="1" x14ac:dyDescent="0.3">
      <c r="A375" s="386"/>
      <c r="B375" s="971"/>
      <c r="C375" s="238"/>
      <c r="D375" s="238"/>
      <c r="E375" s="905"/>
      <c r="F375" s="905"/>
      <c r="G375" s="906"/>
      <c r="H375" s="906"/>
      <c r="I375" s="906"/>
      <c r="J375" s="906"/>
      <c r="K375" s="906"/>
      <c r="L375" s="906"/>
      <c r="M375" s="905"/>
      <c r="N375" s="905"/>
      <c r="O375" s="905"/>
      <c r="P375" s="905"/>
    </row>
    <row r="376" spans="1:16" s="304" customFormat="1" x14ac:dyDescent="0.3">
      <c r="A376" s="386"/>
      <c r="B376" s="971"/>
      <c r="C376" s="238"/>
      <c r="D376" s="238"/>
      <c r="E376" s="905"/>
      <c r="F376" s="905"/>
      <c r="G376" s="906"/>
      <c r="H376" s="906"/>
      <c r="I376" s="906"/>
      <c r="J376" s="906"/>
      <c r="K376" s="906"/>
      <c r="L376" s="906"/>
      <c r="M376" s="905"/>
      <c r="N376" s="905"/>
      <c r="O376" s="905"/>
      <c r="P376" s="905"/>
    </row>
    <row r="377" spans="1:16" s="304" customFormat="1" x14ac:dyDescent="0.3">
      <c r="A377" s="386"/>
      <c r="B377" s="971"/>
      <c r="C377" s="238"/>
      <c r="D377" s="238"/>
      <c r="E377" s="905"/>
      <c r="F377" s="905"/>
      <c r="G377" s="906"/>
      <c r="H377" s="906"/>
      <c r="I377" s="906"/>
      <c r="J377" s="906"/>
      <c r="K377" s="906"/>
      <c r="L377" s="906"/>
      <c r="M377" s="905"/>
      <c r="N377" s="905"/>
      <c r="O377" s="905"/>
      <c r="P377" s="905"/>
    </row>
    <row r="378" spans="1:16" s="304" customFormat="1" x14ac:dyDescent="0.3">
      <c r="A378" s="386"/>
      <c r="B378" s="971"/>
      <c r="C378" s="238"/>
      <c r="D378" s="238"/>
      <c r="E378" s="905"/>
      <c r="F378" s="905"/>
      <c r="G378" s="906"/>
      <c r="H378" s="906"/>
      <c r="I378" s="906"/>
      <c r="J378" s="906"/>
      <c r="K378" s="906"/>
      <c r="L378" s="906"/>
      <c r="M378" s="905"/>
      <c r="N378" s="905"/>
      <c r="O378" s="905"/>
      <c r="P378" s="905"/>
    </row>
    <row r="379" spans="1:16" s="304" customFormat="1" x14ac:dyDescent="0.3">
      <c r="A379" s="386"/>
      <c r="B379" s="971"/>
      <c r="C379" s="238"/>
      <c r="D379" s="238"/>
      <c r="E379" s="905"/>
      <c r="F379" s="905"/>
      <c r="G379" s="906"/>
      <c r="H379" s="906"/>
      <c r="I379" s="906"/>
      <c r="J379" s="906"/>
      <c r="K379" s="906"/>
      <c r="L379" s="906"/>
      <c r="M379" s="905"/>
      <c r="N379" s="905"/>
      <c r="O379" s="905"/>
      <c r="P379" s="905"/>
    </row>
    <row r="380" spans="1:16" s="304" customFormat="1" x14ac:dyDescent="0.3">
      <c r="A380" s="386"/>
      <c r="B380" s="971"/>
      <c r="C380" s="238"/>
      <c r="D380" s="238"/>
      <c r="G380" s="322"/>
      <c r="H380" s="322"/>
      <c r="I380" s="322"/>
      <c r="J380" s="322"/>
      <c r="K380" s="322"/>
      <c r="L380" s="322"/>
    </row>
    <row r="381" spans="1:16" s="304" customFormat="1" x14ac:dyDescent="0.3">
      <c r="A381" s="386"/>
      <c r="B381" s="971"/>
      <c r="C381" s="238"/>
      <c r="D381" s="238"/>
      <c r="G381" s="322"/>
      <c r="H381" s="322"/>
      <c r="I381" s="322"/>
      <c r="J381" s="322"/>
      <c r="K381" s="322"/>
      <c r="L381" s="322"/>
    </row>
    <row r="382" spans="1:16" s="304" customFormat="1" x14ac:dyDescent="0.3">
      <c r="A382" s="386"/>
      <c r="B382" s="971"/>
      <c r="C382" s="238"/>
      <c r="D382" s="238"/>
      <c r="G382" s="322"/>
      <c r="H382" s="322"/>
      <c r="I382" s="322"/>
      <c r="J382" s="322"/>
      <c r="K382" s="322"/>
      <c r="L382" s="322"/>
    </row>
    <row r="383" spans="1:16" s="304" customFormat="1" x14ac:dyDescent="0.3">
      <c r="A383" s="386"/>
      <c r="B383" s="971"/>
      <c r="C383" s="238"/>
      <c r="D383" s="238"/>
      <c r="G383" s="322"/>
      <c r="H383" s="322"/>
      <c r="I383" s="322"/>
      <c r="J383" s="322"/>
      <c r="K383" s="322"/>
      <c r="L383" s="322"/>
    </row>
    <row r="384" spans="1:16" s="304" customFormat="1" x14ac:dyDescent="0.3">
      <c r="A384" s="386"/>
      <c r="B384" s="971"/>
      <c r="C384" s="238"/>
      <c r="D384" s="238"/>
      <c r="G384" s="322"/>
      <c r="H384" s="322"/>
      <c r="I384" s="322"/>
      <c r="J384" s="322"/>
      <c r="K384" s="322"/>
      <c r="L384" s="322"/>
    </row>
    <row r="385" spans="1:12" s="304" customFormat="1" x14ac:dyDescent="0.3">
      <c r="A385" s="386"/>
      <c r="B385" s="971"/>
      <c r="C385" s="238"/>
      <c r="D385" s="238"/>
      <c r="G385" s="322"/>
      <c r="H385" s="322"/>
      <c r="I385" s="322"/>
      <c r="J385" s="322"/>
      <c r="K385" s="322"/>
      <c r="L385" s="322"/>
    </row>
    <row r="386" spans="1:12" s="304" customFormat="1" x14ac:dyDescent="0.3">
      <c r="A386" s="386"/>
      <c r="B386" s="971"/>
      <c r="C386" s="238"/>
      <c r="D386" s="238"/>
      <c r="G386" s="322"/>
      <c r="H386" s="322"/>
      <c r="I386" s="322"/>
      <c r="J386" s="322"/>
      <c r="K386" s="322"/>
      <c r="L386" s="322"/>
    </row>
    <row r="387" spans="1:12" s="304" customFormat="1" x14ac:dyDescent="0.3">
      <c r="A387" s="386"/>
      <c r="B387" s="971"/>
      <c r="C387" s="238"/>
      <c r="D387" s="238"/>
      <c r="G387" s="322"/>
      <c r="H387" s="322"/>
      <c r="I387" s="322"/>
      <c r="J387" s="322"/>
      <c r="K387" s="322"/>
      <c r="L387" s="322"/>
    </row>
    <row r="388" spans="1:12" s="304" customFormat="1" x14ac:dyDescent="0.3">
      <c r="A388" s="386"/>
      <c r="B388" s="971"/>
      <c r="C388" s="238"/>
      <c r="D388" s="238"/>
      <c r="G388" s="322"/>
      <c r="H388" s="322"/>
      <c r="I388" s="322"/>
      <c r="J388" s="322"/>
      <c r="K388" s="322"/>
      <c r="L388" s="322"/>
    </row>
    <row r="389" spans="1:12" s="304" customFormat="1" x14ac:dyDescent="0.3">
      <c r="A389" s="386"/>
      <c r="B389" s="971"/>
      <c r="C389" s="238"/>
      <c r="D389" s="238"/>
      <c r="G389" s="322"/>
      <c r="H389" s="322"/>
      <c r="I389" s="322"/>
      <c r="J389" s="322"/>
      <c r="K389" s="322"/>
      <c r="L389" s="322"/>
    </row>
    <row r="390" spans="1:12" s="304" customFormat="1" x14ac:dyDescent="0.3">
      <c r="A390" s="386"/>
      <c r="B390" s="971"/>
      <c r="C390" s="238"/>
      <c r="D390" s="238"/>
      <c r="G390" s="322"/>
      <c r="H390" s="322"/>
      <c r="I390" s="322"/>
      <c r="J390" s="322"/>
      <c r="K390" s="322"/>
      <c r="L390" s="322"/>
    </row>
    <row r="391" spans="1:12" s="304" customFormat="1" x14ac:dyDescent="0.3">
      <c r="A391" s="386"/>
      <c r="B391" s="971"/>
      <c r="C391" s="238"/>
      <c r="D391" s="238"/>
      <c r="G391" s="322"/>
      <c r="H391" s="322"/>
      <c r="I391" s="322"/>
      <c r="J391" s="322"/>
      <c r="K391" s="322"/>
      <c r="L391" s="322"/>
    </row>
    <row r="392" spans="1:12" s="304" customFormat="1" x14ac:dyDescent="0.3">
      <c r="A392" s="386"/>
      <c r="B392" s="971"/>
      <c r="C392" s="238"/>
      <c r="D392" s="238"/>
      <c r="G392" s="322"/>
      <c r="H392" s="322"/>
      <c r="I392" s="322"/>
      <c r="J392" s="322"/>
      <c r="K392" s="322"/>
      <c r="L392" s="322"/>
    </row>
    <row r="393" spans="1:12" s="304" customFormat="1" x14ac:dyDescent="0.3">
      <c r="A393" s="386"/>
      <c r="B393" s="971"/>
      <c r="C393" s="238"/>
      <c r="D393" s="238"/>
      <c r="G393" s="322"/>
      <c r="H393" s="322"/>
      <c r="I393" s="322"/>
      <c r="J393" s="322"/>
      <c r="K393" s="322"/>
      <c r="L393" s="322"/>
    </row>
    <row r="394" spans="1:12" s="304" customFormat="1" x14ac:dyDescent="0.3">
      <c r="A394" s="386"/>
      <c r="B394" s="971"/>
      <c r="C394" s="238"/>
      <c r="D394" s="238"/>
      <c r="G394" s="322"/>
      <c r="H394" s="322"/>
      <c r="I394" s="322"/>
      <c r="J394" s="322"/>
      <c r="K394" s="322"/>
      <c r="L394" s="322"/>
    </row>
    <row r="395" spans="1:12" s="304" customFormat="1" x14ac:dyDescent="0.3">
      <c r="A395" s="386"/>
      <c r="B395" s="971"/>
      <c r="C395" s="238"/>
      <c r="D395" s="238"/>
      <c r="G395" s="322"/>
      <c r="H395" s="322"/>
      <c r="I395" s="322"/>
      <c r="J395" s="322"/>
      <c r="K395" s="322"/>
      <c r="L395" s="322"/>
    </row>
    <row r="396" spans="1:12" s="304" customFormat="1" x14ac:dyDescent="0.3">
      <c r="A396" s="386"/>
      <c r="B396" s="971"/>
      <c r="C396" s="238"/>
      <c r="D396" s="238"/>
      <c r="G396" s="322"/>
      <c r="H396" s="322"/>
      <c r="I396" s="322"/>
      <c r="J396" s="322"/>
      <c r="K396" s="322"/>
      <c r="L396" s="322"/>
    </row>
    <row r="397" spans="1:12" s="304" customFormat="1" x14ac:dyDescent="0.3">
      <c r="A397" s="386"/>
      <c r="B397" s="971"/>
      <c r="C397" s="238"/>
      <c r="D397" s="238"/>
      <c r="G397" s="322"/>
      <c r="H397" s="322"/>
      <c r="I397" s="322"/>
      <c r="J397" s="322"/>
      <c r="K397" s="322"/>
      <c r="L397" s="322"/>
    </row>
    <row r="398" spans="1:12" s="304" customFormat="1" x14ac:dyDescent="0.3">
      <c r="A398" s="386"/>
      <c r="B398" s="971"/>
      <c r="C398" s="238"/>
      <c r="D398" s="238"/>
      <c r="G398" s="322"/>
      <c r="H398" s="322"/>
      <c r="I398" s="322"/>
      <c r="J398" s="322"/>
      <c r="K398" s="322"/>
      <c r="L398" s="322"/>
    </row>
    <row r="399" spans="1:12" s="304" customFormat="1" x14ac:dyDescent="0.3">
      <c r="A399" s="386"/>
      <c r="B399" s="971"/>
      <c r="C399" s="238"/>
      <c r="D399" s="238"/>
      <c r="G399" s="322"/>
      <c r="H399" s="322"/>
      <c r="I399" s="322"/>
      <c r="J399" s="322"/>
      <c r="K399" s="322"/>
      <c r="L399" s="322"/>
    </row>
    <row r="400" spans="1:12" s="304" customFormat="1" x14ac:dyDescent="0.3">
      <c r="A400" s="386"/>
      <c r="B400" s="971"/>
      <c r="C400" s="238"/>
      <c r="D400" s="238"/>
      <c r="G400" s="322"/>
      <c r="H400" s="322"/>
      <c r="I400" s="322"/>
      <c r="J400" s="322"/>
      <c r="K400" s="322"/>
      <c r="L400" s="322"/>
    </row>
    <row r="401" spans="1:12" s="304" customFormat="1" x14ac:dyDescent="0.3">
      <c r="A401" s="386"/>
      <c r="B401" s="971"/>
      <c r="C401" s="238"/>
      <c r="D401" s="238"/>
      <c r="G401" s="322"/>
      <c r="H401" s="322"/>
      <c r="I401" s="322"/>
      <c r="J401" s="322"/>
      <c r="K401" s="322"/>
      <c r="L401" s="322"/>
    </row>
    <row r="402" spans="1:12" s="304" customFormat="1" x14ac:dyDescent="0.3">
      <c r="A402" s="386"/>
      <c r="B402" s="971"/>
      <c r="C402" s="238"/>
      <c r="D402" s="238"/>
      <c r="G402" s="322"/>
      <c r="H402" s="322"/>
      <c r="I402" s="322"/>
      <c r="J402" s="322"/>
      <c r="K402" s="322"/>
      <c r="L402" s="322"/>
    </row>
    <row r="403" spans="1:12" s="304" customFormat="1" x14ac:dyDescent="0.3">
      <c r="A403" s="386"/>
      <c r="B403" s="971"/>
      <c r="C403" s="238"/>
      <c r="D403" s="238"/>
      <c r="G403" s="322"/>
      <c r="H403" s="322"/>
      <c r="I403" s="322"/>
      <c r="J403" s="322"/>
      <c r="K403" s="322"/>
      <c r="L403" s="322"/>
    </row>
    <row r="404" spans="1:12" s="304" customFormat="1" x14ac:dyDescent="0.3">
      <c r="A404" s="386"/>
      <c r="B404" s="971"/>
      <c r="C404" s="238"/>
      <c r="D404" s="238"/>
      <c r="G404" s="322"/>
      <c r="H404" s="322"/>
      <c r="I404" s="322"/>
      <c r="J404" s="322"/>
      <c r="K404" s="322"/>
      <c r="L404" s="322"/>
    </row>
    <row r="405" spans="1:12" s="304" customFormat="1" x14ac:dyDescent="0.3">
      <c r="A405" s="386"/>
      <c r="B405" s="971"/>
      <c r="C405" s="238"/>
      <c r="D405" s="238"/>
      <c r="G405" s="322"/>
      <c r="H405" s="322"/>
      <c r="I405" s="322"/>
      <c r="J405" s="322"/>
      <c r="K405" s="322"/>
      <c r="L405" s="322"/>
    </row>
    <row r="406" spans="1:12" s="304" customFormat="1" x14ac:dyDescent="0.3">
      <c r="A406" s="386"/>
      <c r="B406" s="971"/>
      <c r="C406" s="238"/>
      <c r="D406" s="238"/>
      <c r="G406" s="322"/>
      <c r="H406" s="322"/>
      <c r="I406" s="322"/>
      <c r="J406" s="322"/>
      <c r="K406" s="322"/>
      <c r="L406" s="322"/>
    </row>
    <row r="407" spans="1:12" s="304" customFormat="1" x14ac:dyDescent="0.3">
      <c r="A407" s="386"/>
      <c r="B407" s="971"/>
      <c r="C407" s="238"/>
      <c r="D407" s="238"/>
      <c r="G407" s="322"/>
      <c r="H407" s="322"/>
      <c r="I407" s="322"/>
      <c r="J407" s="322"/>
      <c r="K407" s="322"/>
      <c r="L407" s="322"/>
    </row>
    <row r="408" spans="1:12" s="304" customFormat="1" x14ac:dyDescent="0.3">
      <c r="A408" s="386"/>
      <c r="B408" s="971"/>
      <c r="C408" s="238"/>
      <c r="D408" s="238"/>
      <c r="G408" s="322"/>
      <c r="H408" s="322"/>
      <c r="I408" s="322"/>
      <c r="J408" s="322"/>
      <c r="K408" s="322"/>
      <c r="L408" s="322"/>
    </row>
    <row r="409" spans="1:12" s="304" customFormat="1" x14ac:dyDescent="0.3">
      <c r="A409" s="386"/>
      <c r="B409" s="971"/>
      <c r="C409" s="238"/>
      <c r="D409" s="238"/>
      <c r="G409" s="322"/>
      <c r="H409" s="322"/>
      <c r="I409" s="322"/>
      <c r="J409" s="322"/>
      <c r="K409" s="322"/>
      <c r="L409" s="322"/>
    </row>
    <row r="410" spans="1:12" s="304" customFormat="1" x14ac:dyDescent="0.3">
      <c r="A410" s="386"/>
      <c r="B410" s="971"/>
      <c r="C410" s="238"/>
      <c r="D410" s="238"/>
      <c r="G410" s="322"/>
      <c r="H410" s="322"/>
      <c r="I410" s="322"/>
      <c r="J410" s="322"/>
      <c r="K410" s="322"/>
      <c r="L410" s="322"/>
    </row>
    <row r="411" spans="1:12" s="304" customFormat="1" x14ac:dyDescent="0.3">
      <c r="A411" s="386"/>
      <c r="B411" s="971"/>
      <c r="C411" s="238"/>
      <c r="D411" s="238"/>
      <c r="G411" s="322"/>
      <c r="H411" s="322"/>
      <c r="I411" s="322"/>
      <c r="J411" s="322"/>
      <c r="K411" s="322"/>
      <c r="L411" s="322"/>
    </row>
    <row r="412" spans="1:12" s="304" customFormat="1" x14ac:dyDescent="0.3">
      <c r="A412" s="386"/>
      <c r="B412" s="971"/>
      <c r="C412" s="238"/>
      <c r="D412" s="238"/>
      <c r="G412" s="322"/>
      <c r="H412" s="322"/>
      <c r="I412" s="322"/>
      <c r="J412" s="322"/>
      <c r="K412" s="322"/>
      <c r="L412" s="322"/>
    </row>
    <row r="413" spans="1:12" s="304" customFormat="1" x14ac:dyDescent="0.3">
      <c r="A413" s="386"/>
      <c r="B413" s="971"/>
      <c r="C413" s="238"/>
      <c r="D413" s="238"/>
      <c r="G413" s="322"/>
      <c r="H413" s="322"/>
      <c r="I413" s="322"/>
      <c r="J413" s="322"/>
      <c r="K413" s="322"/>
      <c r="L413" s="322"/>
    </row>
    <row r="414" spans="1:12" s="304" customFormat="1" x14ac:dyDescent="0.3">
      <c r="A414" s="386"/>
      <c r="B414" s="971"/>
      <c r="C414" s="238"/>
      <c r="D414" s="238"/>
      <c r="G414" s="322"/>
      <c r="H414" s="322"/>
      <c r="I414" s="322"/>
      <c r="J414" s="322"/>
      <c r="K414" s="322"/>
      <c r="L414" s="322"/>
    </row>
    <row r="415" spans="1:12" s="304" customFormat="1" x14ac:dyDescent="0.3">
      <c r="A415" s="386"/>
      <c r="B415" s="971"/>
      <c r="C415" s="238"/>
      <c r="D415" s="238"/>
      <c r="G415" s="322"/>
      <c r="H415" s="322"/>
      <c r="I415" s="322"/>
      <c r="J415" s="322"/>
      <c r="K415" s="322"/>
      <c r="L415" s="322"/>
    </row>
    <row r="416" spans="1:12" s="304" customFormat="1" x14ac:dyDescent="0.3">
      <c r="A416" s="386"/>
      <c r="B416" s="971"/>
      <c r="C416" s="238"/>
      <c r="D416" s="238"/>
      <c r="G416" s="322"/>
      <c r="H416" s="322"/>
      <c r="I416" s="322"/>
      <c r="J416" s="322"/>
      <c r="K416" s="322"/>
      <c r="L416" s="322"/>
    </row>
    <row r="417" spans="1:19" s="304" customFormat="1" x14ac:dyDescent="0.3">
      <c r="A417" s="386"/>
      <c r="B417" s="971"/>
      <c r="C417" s="238"/>
      <c r="D417" s="238"/>
      <c r="G417" s="322"/>
      <c r="H417" s="322"/>
      <c r="I417" s="322"/>
      <c r="J417" s="322"/>
      <c r="K417" s="322"/>
      <c r="L417" s="322"/>
    </row>
    <row r="418" spans="1:19" s="304" customFormat="1" x14ac:dyDescent="0.3">
      <c r="A418" s="386"/>
      <c r="B418" s="971"/>
      <c r="C418" s="238"/>
      <c r="D418" s="238"/>
      <c r="G418" s="322"/>
      <c r="H418" s="322"/>
      <c r="I418" s="322"/>
      <c r="J418" s="322"/>
      <c r="K418" s="322"/>
      <c r="L418" s="322"/>
    </row>
    <row r="419" spans="1:19" s="304" customFormat="1" x14ac:dyDescent="0.3">
      <c r="A419" s="386"/>
      <c r="B419" s="971"/>
      <c r="C419" s="238"/>
      <c r="D419" s="238"/>
      <c r="G419" s="322"/>
      <c r="H419" s="322"/>
      <c r="I419" s="322"/>
      <c r="J419" s="322"/>
      <c r="K419" s="322"/>
      <c r="L419" s="322"/>
    </row>
    <row r="420" spans="1:19" s="304" customFormat="1" x14ac:dyDescent="0.3">
      <c r="A420" s="386"/>
      <c r="B420" s="971"/>
      <c r="C420" s="238"/>
      <c r="D420" s="238"/>
      <c r="G420" s="322"/>
      <c r="H420" s="322"/>
      <c r="I420" s="322"/>
      <c r="J420" s="322"/>
      <c r="K420" s="322"/>
      <c r="L420" s="322"/>
    </row>
    <row r="421" spans="1:19" s="304" customFormat="1" x14ac:dyDescent="0.3">
      <c r="A421" s="386"/>
      <c r="B421" s="971"/>
      <c r="C421" s="238"/>
      <c r="D421" s="238"/>
      <c r="G421" s="322"/>
      <c r="H421" s="322"/>
      <c r="I421" s="322"/>
      <c r="J421" s="322"/>
      <c r="K421" s="322"/>
      <c r="L421" s="322"/>
    </row>
    <row r="422" spans="1:19" s="304" customFormat="1" x14ac:dyDescent="0.3">
      <c r="A422" s="386"/>
      <c r="B422" s="971"/>
      <c r="C422" s="238"/>
      <c r="D422" s="238"/>
      <c r="G422" s="322"/>
      <c r="H422" s="322"/>
      <c r="I422" s="322"/>
      <c r="J422" s="322"/>
      <c r="K422" s="322"/>
      <c r="L422" s="322"/>
    </row>
    <row r="423" spans="1:19" s="304" customFormat="1" x14ac:dyDescent="0.3">
      <c r="A423" s="386"/>
      <c r="B423" s="971"/>
      <c r="C423" s="238"/>
      <c r="D423" s="238"/>
      <c r="E423" s="238"/>
      <c r="F423" s="238"/>
      <c r="G423" s="322"/>
      <c r="H423" s="322"/>
      <c r="I423" s="322"/>
      <c r="J423" s="322"/>
      <c r="K423" s="322"/>
      <c r="L423" s="322"/>
      <c r="M423" s="238"/>
      <c r="N423" s="238"/>
      <c r="O423" s="238"/>
      <c r="P423" s="238"/>
      <c r="Q423" s="238"/>
      <c r="R423" s="238"/>
      <c r="S423" s="238"/>
    </row>
    <row r="424" spans="1:19" s="304" customFormat="1" x14ac:dyDescent="0.3">
      <c r="A424" s="386"/>
      <c r="B424" s="971"/>
      <c r="C424" s="238"/>
      <c r="D424" s="238"/>
      <c r="E424" s="238"/>
      <c r="F424" s="238"/>
      <c r="G424" s="322"/>
      <c r="H424" s="322"/>
      <c r="I424" s="322"/>
      <c r="J424" s="322"/>
      <c r="K424" s="322"/>
      <c r="L424" s="322"/>
      <c r="M424" s="238"/>
      <c r="N424" s="238"/>
      <c r="O424" s="238"/>
      <c r="P424" s="238"/>
      <c r="Q424" s="238"/>
      <c r="R424" s="238"/>
      <c r="S424" s="238"/>
    </row>
    <row r="425" spans="1:19" s="304" customFormat="1" x14ac:dyDescent="0.3">
      <c r="A425" s="386"/>
      <c r="B425" s="971"/>
      <c r="C425" s="238"/>
      <c r="D425" s="238"/>
      <c r="E425" s="238"/>
      <c r="F425" s="238"/>
      <c r="G425" s="322"/>
      <c r="H425" s="322"/>
      <c r="I425" s="322"/>
      <c r="J425" s="322"/>
      <c r="K425" s="322"/>
      <c r="L425" s="322"/>
      <c r="M425" s="238"/>
      <c r="N425" s="238"/>
      <c r="O425" s="238"/>
      <c r="P425" s="238"/>
      <c r="Q425" s="238"/>
      <c r="R425" s="238"/>
      <c r="S425" s="238"/>
    </row>
    <row r="426" spans="1:19" s="304" customFormat="1" x14ac:dyDescent="0.3">
      <c r="A426" s="386"/>
      <c r="B426" s="971"/>
      <c r="C426" s="238"/>
      <c r="D426" s="238"/>
      <c r="E426" s="238"/>
      <c r="F426" s="238"/>
      <c r="G426" s="322"/>
      <c r="H426" s="322"/>
      <c r="I426" s="322"/>
      <c r="J426" s="322"/>
      <c r="K426" s="322"/>
      <c r="L426" s="322"/>
      <c r="M426" s="238"/>
      <c r="N426" s="238"/>
      <c r="O426" s="238"/>
      <c r="P426" s="238"/>
      <c r="Q426" s="238"/>
      <c r="R426" s="238"/>
      <c r="S426" s="238"/>
    </row>
    <row r="427" spans="1:19" s="304" customFormat="1" x14ac:dyDescent="0.3">
      <c r="A427" s="386"/>
      <c r="B427" s="971"/>
      <c r="C427" s="238"/>
      <c r="D427" s="238"/>
      <c r="E427" s="238"/>
      <c r="F427" s="238"/>
      <c r="G427" s="322"/>
      <c r="H427" s="322"/>
      <c r="I427" s="322"/>
      <c r="J427" s="322"/>
      <c r="K427" s="322"/>
      <c r="L427" s="322"/>
      <c r="M427" s="238"/>
      <c r="N427" s="238"/>
      <c r="O427" s="238"/>
      <c r="P427" s="238"/>
      <c r="Q427" s="238"/>
      <c r="R427" s="238"/>
      <c r="S427" s="238"/>
    </row>
    <row r="428" spans="1:19" s="304" customFormat="1" x14ac:dyDescent="0.3">
      <c r="A428" s="386"/>
      <c r="B428" s="971"/>
      <c r="C428" s="238"/>
      <c r="D428" s="238"/>
      <c r="E428" s="238"/>
      <c r="F428" s="238"/>
      <c r="G428" s="322"/>
      <c r="H428" s="322"/>
      <c r="I428" s="322"/>
      <c r="J428" s="322"/>
      <c r="K428" s="322"/>
      <c r="L428" s="322"/>
      <c r="M428" s="238"/>
      <c r="N428" s="238"/>
      <c r="O428" s="238"/>
      <c r="P428" s="238"/>
      <c r="Q428" s="238"/>
      <c r="R428" s="238"/>
      <c r="S428" s="238"/>
    </row>
    <row r="429" spans="1:19" s="304" customFormat="1" x14ac:dyDescent="0.3">
      <c r="A429" s="386"/>
      <c r="B429" s="971"/>
      <c r="C429" s="238"/>
      <c r="D429" s="238"/>
      <c r="E429" s="238"/>
      <c r="F429" s="238"/>
      <c r="G429" s="322"/>
      <c r="H429" s="322"/>
      <c r="I429" s="322"/>
      <c r="J429" s="322"/>
      <c r="K429" s="322"/>
      <c r="L429" s="322"/>
      <c r="M429" s="238"/>
      <c r="N429" s="238"/>
      <c r="O429" s="238"/>
      <c r="P429" s="238"/>
      <c r="Q429" s="238"/>
      <c r="R429" s="238"/>
      <c r="S429" s="238"/>
    </row>
    <row r="430" spans="1:19" s="304" customFormat="1" x14ac:dyDescent="0.3">
      <c r="A430" s="386"/>
      <c r="B430" s="971"/>
      <c r="C430" s="238"/>
      <c r="D430" s="238"/>
      <c r="E430" s="238"/>
      <c r="F430" s="238"/>
      <c r="G430" s="322"/>
      <c r="H430" s="322"/>
      <c r="I430" s="322"/>
      <c r="J430" s="322"/>
      <c r="K430" s="322"/>
      <c r="L430" s="322"/>
      <c r="M430" s="238"/>
      <c r="N430" s="238"/>
      <c r="O430" s="238"/>
      <c r="P430" s="238"/>
      <c r="Q430" s="238"/>
      <c r="R430" s="238"/>
      <c r="S430" s="238"/>
    </row>
    <row r="431" spans="1:19" s="304" customFormat="1" x14ac:dyDescent="0.3">
      <c r="A431" s="386"/>
      <c r="B431" s="971"/>
      <c r="C431" s="238"/>
      <c r="D431" s="238"/>
      <c r="E431" s="238"/>
      <c r="F431" s="238"/>
      <c r="G431" s="322"/>
      <c r="H431" s="322"/>
      <c r="I431" s="322"/>
      <c r="J431" s="322"/>
      <c r="K431" s="322"/>
      <c r="L431" s="322"/>
      <c r="M431" s="238"/>
      <c r="N431" s="238"/>
      <c r="O431" s="238"/>
      <c r="P431" s="238"/>
      <c r="Q431" s="238"/>
      <c r="R431" s="238"/>
      <c r="S431" s="238"/>
    </row>
    <row r="432" spans="1:19" s="304" customFormat="1" x14ac:dyDescent="0.3">
      <c r="A432" s="386"/>
      <c r="B432" s="971"/>
      <c r="C432" s="238"/>
      <c r="D432" s="238"/>
      <c r="E432" s="238"/>
      <c r="F432" s="238"/>
      <c r="G432" s="322"/>
      <c r="H432" s="322"/>
      <c r="I432" s="322"/>
      <c r="J432" s="322"/>
      <c r="K432" s="322"/>
      <c r="L432" s="322"/>
      <c r="M432" s="238"/>
      <c r="N432" s="238"/>
      <c r="O432" s="238"/>
      <c r="P432" s="238"/>
      <c r="Q432" s="238"/>
      <c r="R432" s="238"/>
      <c r="S432" s="238"/>
    </row>
    <row r="433" spans="1:19" s="304" customFormat="1" x14ac:dyDescent="0.3">
      <c r="A433" s="386"/>
      <c r="B433" s="971"/>
      <c r="C433" s="238"/>
      <c r="D433" s="238"/>
      <c r="E433" s="238"/>
      <c r="F433" s="238"/>
      <c r="G433" s="322"/>
      <c r="H433" s="322"/>
      <c r="I433" s="322"/>
      <c r="J433" s="322"/>
      <c r="K433" s="322"/>
      <c r="L433" s="322"/>
      <c r="M433" s="238"/>
      <c r="N433" s="238"/>
      <c r="O433" s="238"/>
      <c r="P433" s="238"/>
      <c r="Q433" s="238"/>
      <c r="R433" s="238"/>
      <c r="S433" s="238"/>
    </row>
    <row r="434" spans="1:19" s="304" customFormat="1" x14ac:dyDescent="0.3">
      <c r="A434" s="386"/>
      <c r="B434" s="971"/>
      <c r="C434" s="238"/>
      <c r="D434" s="238"/>
      <c r="E434" s="238"/>
      <c r="F434" s="238"/>
      <c r="G434" s="322"/>
      <c r="H434" s="322"/>
      <c r="I434" s="322"/>
      <c r="J434" s="322"/>
      <c r="K434" s="322"/>
      <c r="L434" s="322"/>
      <c r="M434" s="238"/>
      <c r="N434" s="238"/>
      <c r="O434" s="238"/>
      <c r="P434" s="238"/>
      <c r="Q434" s="238"/>
      <c r="R434" s="238"/>
      <c r="S434" s="238"/>
    </row>
    <row r="435" spans="1:19" s="304" customFormat="1" x14ac:dyDescent="0.3">
      <c r="A435" s="386"/>
      <c r="B435" s="971"/>
      <c r="C435" s="238"/>
      <c r="D435" s="238"/>
      <c r="E435" s="238"/>
      <c r="F435" s="238"/>
      <c r="G435" s="322"/>
      <c r="H435" s="322"/>
      <c r="I435" s="322"/>
      <c r="J435" s="322"/>
      <c r="K435" s="322"/>
      <c r="L435" s="322"/>
      <c r="M435" s="238"/>
      <c r="N435" s="238"/>
      <c r="O435" s="238"/>
      <c r="P435" s="238"/>
      <c r="Q435" s="238"/>
      <c r="R435" s="238"/>
      <c r="S435" s="238"/>
    </row>
    <row r="436" spans="1:19" s="304" customFormat="1" x14ac:dyDescent="0.3">
      <c r="A436" s="386"/>
      <c r="B436" s="971"/>
      <c r="C436" s="238"/>
      <c r="D436" s="238"/>
      <c r="E436" s="238"/>
      <c r="F436" s="238"/>
      <c r="G436" s="322"/>
      <c r="H436" s="322"/>
      <c r="I436" s="322"/>
      <c r="J436" s="322"/>
      <c r="K436" s="322"/>
      <c r="L436" s="322"/>
      <c r="M436" s="238"/>
      <c r="N436" s="238"/>
      <c r="O436" s="238"/>
      <c r="P436" s="238"/>
      <c r="Q436" s="238"/>
      <c r="R436" s="238"/>
      <c r="S436" s="238"/>
    </row>
    <row r="437" spans="1:19" s="304" customFormat="1" x14ac:dyDescent="0.3">
      <c r="A437" s="386"/>
      <c r="B437" s="971"/>
      <c r="C437" s="238"/>
      <c r="D437" s="238"/>
      <c r="E437" s="238"/>
      <c r="F437" s="238"/>
      <c r="G437" s="322"/>
      <c r="H437" s="322"/>
      <c r="I437" s="322"/>
      <c r="J437" s="322"/>
      <c r="K437" s="322"/>
      <c r="L437" s="322"/>
      <c r="M437" s="238"/>
      <c r="N437" s="238"/>
      <c r="O437" s="238"/>
      <c r="P437" s="238"/>
      <c r="Q437" s="238"/>
      <c r="R437" s="238"/>
      <c r="S437" s="238"/>
    </row>
    <row r="438" spans="1:19" s="304" customFormat="1" x14ac:dyDescent="0.3">
      <c r="A438" s="386"/>
      <c r="B438" s="971"/>
      <c r="C438" s="238"/>
      <c r="D438" s="238"/>
      <c r="E438" s="238"/>
      <c r="F438" s="238"/>
      <c r="G438" s="322"/>
      <c r="H438" s="322"/>
      <c r="I438" s="322"/>
      <c r="J438" s="322"/>
      <c r="K438" s="322"/>
      <c r="L438" s="322"/>
      <c r="M438" s="238"/>
      <c r="N438" s="238"/>
      <c r="O438" s="238"/>
      <c r="P438" s="238"/>
      <c r="Q438" s="238"/>
      <c r="R438" s="238"/>
      <c r="S438" s="238"/>
    </row>
    <row r="439" spans="1:19" s="304" customFormat="1" x14ac:dyDescent="0.3">
      <c r="A439" s="386"/>
      <c r="B439" s="971"/>
      <c r="C439" s="238"/>
      <c r="D439" s="238"/>
      <c r="E439" s="238"/>
      <c r="F439" s="238"/>
      <c r="G439" s="322"/>
      <c r="H439" s="322"/>
      <c r="I439" s="322"/>
      <c r="J439" s="322"/>
      <c r="K439" s="322"/>
      <c r="L439" s="322"/>
      <c r="M439" s="238"/>
      <c r="N439" s="238"/>
      <c r="O439" s="238"/>
      <c r="P439" s="238"/>
      <c r="Q439" s="238"/>
      <c r="R439" s="238"/>
      <c r="S439" s="238"/>
    </row>
  </sheetData>
  <sheetProtection algorithmName="SHA-512" hashValue="8qJ773wka4Yo8cA/yixJHmIk1vcOGd41KltXdeSDh3X5VBYP5lGkyDJnYJAXPSJ4zU/UM3I5T+bnLtOjgh9l/g==" saltValue="dpJBSuKnfdPNlwcId0TLKg==" spinCount="100000" sheet="1" objects="1" scenarios="1"/>
  <mergeCells count="391">
    <mergeCell ref="F259:G259"/>
    <mergeCell ref="M259:N259"/>
    <mergeCell ref="E272:E274"/>
    <mergeCell ref="F272:G272"/>
    <mergeCell ref="L272:L274"/>
    <mergeCell ref="M272:N272"/>
    <mergeCell ref="F273:G273"/>
    <mergeCell ref="M273:N273"/>
    <mergeCell ref="E275:G275"/>
    <mergeCell ref="L275:N275"/>
    <mergeCell ref="F274:G274"/>
    <mergeCell ref="M274:N274"/>
    <mergeCell ref="F265:G265"/>
    <mergeCell ref="M265:N265"/>
    <mergeCell ref="F266:G266"/>
    <mergeCell ref="M266:N266"/>
    <mergeCell ref="F268:G268"/>
    <mergeCell ref="M268:N268"/>
    <mergeCell ref="F263:G263"/>
    <mergeCell ref="M263:N263"/>
    <mergeCell ref="F277:G277"/>
    <mergeCell ref="M277:N277"/>
    <mergeCell ref="E290:E292"/>
    <mergeCell ref="F290:G290"/>
    <mergeCell ref="L290:L292"/>
    <mergeCell ref="M290:N290"/>
    <mergeCell ref="F291:G291"/>
    <mergeCell ref="M291:N291"/>
    <mergeCell ref="F292:G292"/>
    <mergeCell ref="M292:N292"/>
    <mergeCell ref="E254:E256"/>
    <mergeCell ref="F254:G254"/>
    <mergeCell ref="L254:L256"/>
    <mergeCell ref="M254:N254"/>
    <mergeCell ref="F255:G255"/>
    <mergeCell ref="M255:N255"/>
    <mergeCell ref="F256:G256"/>
    <mergeCell ref="M256:N256"/>
    <mergeCell ref="E257:G257"/>
    <mergeCell ref="L257:N257"/>
    <mergeCell ref="F169:G169"/>
    <mergeCell ref="M169:N169"/>
    <mergeCell ref="E182:E184"/>
    <mergeCell ref="F182:G182"/>
    <mergeCell ref="L182:L184"/>
    <mergeCell ref="M182:N182"/>
    <mergeCell ref="F183:G183"/>
    <mergeCell ref="M183:N183"/>
    <mergeCell ref="F184:G184"/>
    <mergeCell ref="M184:N184"/>
    <mergeCell ref="F178:G178"/>
    <mergeCell ref="M178:N178"/>
    <mergeCell ref="F179:G179"/>
    <mergeCell ref="M179:N179"/>
    <mergeCell ref="E180:G180"/>
    <mergeCell ref="L180:N180"/>
    <mergeCell ref="E173:E179"/>
    <mergeCell ref="F173:G173"/>
    <mergeCell ref="L173:L179"/>
    <mergeCell ref="M173:N173"/>
    <mergeCell ref="F175:G175"/>
    <mergeCell ref="M175:N175"/>
    <mergeCell ref="E171:J171"/>
    <mergeCell ref="L171:P171"/>
    <mergeCell ref="E164:E166"/>
    <mergeCell ref="F164:G164"/>
    <mergeCell ref="L164:L166"/>
    <mergeCell ref="M164:N164"/>
    <mergeCell ref="F165:G165"/>
    <mergeCell ref="M165:N165"/>
    <mergeCell ref="F166:G166"/>
    <mergeCell ref="M166:N166"/>
    <mergeCell ref="E167:G167"/>
    <mergeCell ref="L167:N167"/>
    <mergeCell ref="F130:G130"/>
    <mergeCell ref="E128:E130"/>
    <mergeCell ref="L128:L130"/>
    <mergeCell ref="M129:N129"/>
    <mergeCell ref="M130:N130"/>
    <mergeCell ref="L131:N131"/>
    <mergeCell ref="E146:E148"/>
    <mergeCell ref="F146:G146"/>
    <mergeCell ref="L146:L148"/>
    <mergeCell ref="M146:N146"/>
    <mergeCell ref="F147:G147"/>
    <mergeCell ref="M147:N147"/>
    <mergeCell ref="F148:G148"/>
    <mergeCell ref="M148:N148"/>
    <mergeCell ref="F142:G142"/>
    <mergeCell ref="M142:N142"/>
    <mergeCell ref="F128:G128"/>
    <mergeCell ref="M128:N128"/>
    <mergeCell ref="F133:G133"/>
    <mergeCell ref="M133:N133"/>
    <mergeCell ref="E131:G131"/>
    <mergeCell ref="F129:G129"/>
    <mergeCell ref="E149:G149"/>
    <mergeCell ref="L149:N149"/>
    <mergeCell ref="F151:G151"/>
    <mergeCell ref="M151:N151"/>
    <mergeCell ref="E306:G306"/>
    <mergeCell ref="L306:N306"/>
    <mergeCell ref="F303:G303"/>
    <mergeCell ref="M303:N303"/>
    <mergeCell ref="F304:G304"/>
    <mergeCell ref="M304:N304"/>
    <mergeCell ref="F305:G305"/>
    <mergeCell ref="M305:N305"/>
    <mergeCell ref="E270:G270"/>
    <mergeCell ref="L270:N270"/>
    <mergeCell ref="E252:G252"/>
    <mergeCell ref="L252:N252"/>
    <mergeCell ref="F269:G269"/>
    <mergeCell ref="M269:N269"/>
    <mergeCell ref="E263:E269"/>
    <mergeCell ref="L263:L269"/>
    <mergeCell ref="F267:G267"/>
    <mergeCell ref="M267:N267"/>
    <mergeCell ref="F264:G264"/>
    <mergeCell ref="M264:N264"/>
    <mergeCell ref="E308:E310"/>
    <mergeCell ref="F308:G308"/>
    <mergeCell ref="L308:L310"/>
    <mergeCell ref="M308:N308"/>
    <mergeCell ref="F309:G309"/>
    <mergeCell ref="M309:N309"/>
    <mergeCell ref="F310:G310"/>
    <mergeCell ref="M310:N310"/>
    <mergeCell ref="E311:G311"/>
    <mergeCell ref="L311:N311"/>
    <mergeCell ref="F313:G313"/>
    <mergeCell ref="M313:N313"/>
    <mergeCell ref="E288:G288"/>
    <mergeCell ref="L288:N288"/>
    <mergeCell ref="F285:G285"/>
    <mergeCell ref="M285:N285"/>
    <mergeCell ref="F286:G286"/>
    <mergeCell ref="M286:N286"/>
    <mergeCell ref="F287:G287"/>
    <mergeCell ref="M287:N287"/>
    <mergeCell ref="E293:G293"/>
    <mergeCell ref="L293:N293"/>
    <mergeCell ref="F295:G295"/>
    <mergeCell ref="M295:N295"/>
    <mergeCell ref="E299:E305"/>
    <mergeCell ref="F299:G299"/>
    <mergeCell ref="F300:G300"/>
    <mergeCell ref="M300:N300"/>
    <mergeCell ref="F302:G302"/>
    <mergeCell ref="M302:N302"/>
    <mergeCell ref="L299:L305"/>
    <mergeCell ref="M299:N299"/>
    <mergeCell ref="F301:G301"/>
    <mergeCell ref="M301:N301"/>
    <mergeCell ref="F251:G251"/>
    <mergeCell ref="M251:N251"/>
    <mergeCell ref="E245:E251"/>
    <mergeCell ref="F245:G245"/>
    <mergeCell ref="L245:L251"/>
    <mergeCell ref="M245:N245"/>
    <mergeCell ref="F246:G246"/>
    <mergeCell ref="M246:N246"/>
    <mergeCell ref="F247:G247"/>
    <mergeCell ref="M247:N247"/>
    <mergeCell ref="F248:G248"/>
    <mergeCell ref="M248:N248"/>
    <mergeCell ref="F249:G249"/>
    <mergeCell ref="M249:N249"/>
    <mergeCell ref="F241:G241"/>
    <mergeCell ref="M241:N241"/>
    <mergeCell ref="E243:J243"/>
    <mergeCell ref="L243:P243"/>
    <mergeCell ref="E234:G234"/>
    <mergeCell ref="L234:N234"/>
    <mergeCell ref="F250:G250"/>
    <mergeCell ref="M250:N250"/>
    <mergeCell ref="E236:E238"/>
    <mergeCell ref="F236:G236"/>
    <mergeCell ref="L236:L238"/>
    <mergeCell ref="M236:N236"/>
    <mergeCell ref="F237:G237"/>
    <mergeCell ref="M237:N237"/>
    <mergeCell ref="F238:G238"/>
    <mergeCell ref="M238:N238"/>
    <mergeCell ref="E239:G239"/>
    <mergeCell ref="L239:N239"/>
    <mergeCell ref="F219:G219"/>
    <mergeCell ref="M219:N219"/>
    <mergeCell ref="F220:G220"/>
    <mergeCell ref="M220:N220"/>
    <mergeCell ref="F231:G231"/>
    <mergeCell ref="M231:N231"/>
    <mergeCell ref="F223:G223"/>
    <mergeCell ref="M223:N223"/>
    <mergeCell ref="E225:J225"/>
    <mergeCell ref="L225:P225"/>
    <mergeCell ref="E227:E233"/>
    <mergeCell ref="F227:G227"/>
    <mergeCell ref="F228:G228"/>
    <mergeCell ref="M228:N228"/>
    <mergeCell ref="F230:G230"/>
    <mergeCell ref="M230:N230"/>
    <mergeCell ref="L227:L233"/>
    <mergeCell ref="M227:N227"/>
    <mergeCell ref="F229:G229"/>
    <mergeCell ref="M229:N229"/>
    <mergeCell ref="F232:G232"/>
    <mergeCell ref="M232:N232"/>
    <mergeCell ref="F233:G233"/>
    <mergeCell ref="M233:N233"/>
    <mergeCell ref="E198:G198"/>
    <mergeCell ref="L198:N198"/>
    <mergeCell ref="F195:G195"/>
    <mergeCell ref="M195:N195"/>
    <mergeCell ref="F196:G196"/>
    <mergeCell ref="M196:N196"/>
    <mergeCell ref="F197:G197"/>
    <mergeCell ref="M197:N197"/>
    <mergeCell ref="E200:E202"/>
    <mergeCell ref="F200:G200"/>
    <mergeCell ref="L200:L202"/>
    <mergeCell ref="M200:N200"/>
    <mergeCell ref="F201:G201"/>
    <mergeCell ref="M201:N201"/>
    <mergeCell ref="F202:G202"/>
    <mergeCell ref="M202:N202"/>
    <mergeCell ref="E203:G203"/>
    <mergeCell ref="L203:N203"/>
    <mergeCell ref="F205:G205"/>
    <mergeCell ref="M205:N205"/>
    <mergeCell ref="E216:G216"/>
    <mergeCell ref="L216:N216"/>
    <mergeCell ref="E135:J135"/>
    <mergeCell ref="L135:P135"/>
    <mergeCell ref="F143:G143"/>
    <mergeCell ref="M143:N143"/>
    <mergeCell ref="E144:G144"/>
    <mergeCell ref="L144:N144"/>
    <mergeCell ref="E137:E143"/>
    <mergeCell ref="F137:G137"/>
    <mergeCell ref="L137:L143"/>
    <mergeCell ref="M137:N137"/>
    <mergeCell ref="F138:G138"/>
    <mergeCell ref="M138:N138"/>
    <mergeCell ref="F139:G139"/>
    <mergeCell ref="M139:N139"/>
    <mergeCell ref="F140:G140"/>
    <mergeCell ref="M140:N140"/>
    <mergeCell ref="F141:G141"/>
    <mergeCell ref="M141:N141"/>
    <mergeCell ref="F161:G161"/>
    <mergeCell ref="M161:N161"/>
    <mergeCell ref="E297:J297"/>
    <mergeCell ref="L297:P297"/>
    <mergeCell ref="E279:J279"/>
    <mergeCell ref="L279:P279"/>
    <mergeCell ref="E281:E287"/>
    <mergeCell ref="F281:G281"/>
    <mergeCell ref="F282:G282"/>
    <mergeCell ref="M282:N282"/>
    <mergeCell ref="F284:G284"/>
    <mergeCell ref="M284:N284"/>
    <mergeCell ref="L281:L287"/>
    <mergeCell ref="M281:N281"/>
    <mergeCell ref="F283:G283"/>
    <mergeCell ref="M283:N283"/>
    <mergeCell ref="E261:J261"/>
    <mergeCell ref="L261:P261"/>
    <mergeCell ref="E185:G185"/>
    <mergeCell ref="L185:N185"/>
    <mergeCell ref="F187:G187"/>
    <mergeCell ref="M187:N187"/>
    <mergeCell ref="E221:G221"/>
    <mergeCell ref="L221:N221"/>
    <mergeCell ref="L209:L215"/>
    <mergeCell ref="M209:N209"/>
    <mergeCell ref="F211:G211"/>
    <mergeCell ref="M211:N211"/>
    <mergeCell ref="F213:G213"/>
    <mergeCell ref="M213:N213"/>
    <mergeCell ref="F214:G214"/>
    <mergeCell ref="M214:N214"/>
    <mergeCell ref="F215:G215"/>
    <mergeCell ref="M215:N215"/>
    <mergeCell ref="E218:E220"/>
    <mergeCell ref="F218:G218"/>
    <mergeCell ref="L218:L220"/>
    <mergeCell ref="M218:N218"/>
    <mergeCell ref="E189:J189"/>
    <mergeCell ref="L189:P189"/>
    <mergeCell ref="E191:E197"/>
    <mergeCell ref="F191:G191"/>
    <mergeCell ref="F192:G192"/>
    <mergeCell ref="M192:N192"/>
    <mergeCell ref="F194:G194"/>
    <mergeCell ref="M194:N194"/>
    <mergeCell ref="L191:L197"/>
    <mergeCell ref="M191:N191"/>
    <mergeCell ref="F193:G193"/>
    <mergeCell ref="M193:N193"/>
    <mergeCell ref="E207:J207"/>
    <mergeCell ref="L207:P207"/>
    <mergeCell ref="E209:E215"/>
    <mergeCell ref="F209:G209"/>
    <mergeCell ref="F210:G210"/>
    <mergeCell ref="M210:N210"/>
    <mergeCell ref="F212:G212"/>
    <mergeCell ref="M212:N212"/>
    <mergeCell ref="F177:G177"/>
    <mergeCell ref="M177:N177"/>
    <mergeCell ref="F174:G174"/>
    <mergeCell ref="M174:N174"/>
    <mergeCell ref="F176:G176"/>
    <mergeCell ref="M176:N176"/>
    <mergeCell ref="E153:J153"/>
    <mergeCell ref="L153:P153"/>
    <mergeCell ref="E162:G162"/>
    <mergeCell ref="L162:N162"/>
    <mergeCell ref="E155:E161"/>
    <mergeCell ref="F157:G157"/>
    <mergeCell ref="M157:N157"/>
    <mergeCell ref="F158:G158"/>
    <mergeCell ref="M158:N158"/>
    <mergeCell ref="F155:G155"/>
    <mergeCell ref="M155:N155"/>
    <mergeCell ref="F156:G156"/>
    <mergeCell ref="M156:N156"/>
    <mergeCell ref="L155:L161"/>
    <mergeCell ref="F159:G159"/>
    <mergeCell ref="M159:N159"/>
    <mergeCell ref="F160:G160"/>
    <mergeCell ref="M160:N160"/>
    <mergeCell ref="E117:J117"/>
    <mergeCell ref="L117:P117"/>
    <mergeCell ref="E119:E125"/>
    <mergeCell ref="F119:G119"/>
    <mergeCell ref="L119:L125"/>
    <mergeCell ref="M119:N119"/>
    <mergeCell ref="F121:G121"/>
    <mergeCell ref="F122:G122"/>
    <mergeCell ref="F120:G120"/>
    <mergeCell ref="M120:N120"/>
    <mergeCell ref="F123:G123"/>
    <mergeCell ref="F124:G124"/>
    <mergeCell ref="F125:G125"/>
    <mergeCell ref="M121:N121"/>
    <mergeCell ref="M122:N122"/>
    <mergeCell ref="M123:N123"/>
    <mergeCell ref="M124:N124"/>
    <mergeCell ref="M125:N125"/>
    <mergeCell ref="C1:R1"/>
    <mergeCell ref="E3:F3"/>
    <mergeCell ref="E5:F6"/>
    <mergeCell ref="F27:G27"/>
    <mergeCell ref="F26:G26"/>
    <mergeCell ref="F28:G28"/>
    <mergeCell ref="G3:J3"/>
    <mergeCell ref="F25:G25"/>
    <mergeCell ref="E126:G126"/>
    <mergeCell ref="L126:N126"/>
    <mergeCell ref="K111:K113"/>
    <mergeCell ref="L111:L113"/>
    <mergeCell ref="K95:K96"/>
    <mergeCell ref="L95:L96"/>
    <mergeCell ref="E84:E86"/>
    <mergeCell ref="E42:L42"/>
    <mergeCell ref="E43:L43"/>
    <mergeCell ref="E40:G40"/>
    <mergeCell ref="F29:G29"/>
    <mergeCell ref="F30:G30"/>
    <mergeCell ref="F31:G31"/>
    <mergeCell ref="F32:G32"/>
    <mergeCell ref="F33:G33"/>
    <mergeCell ref="F35:G35"/>
    <mergeCell ref="F36:G36"/>
    <mergeCell ref="F37:G37"/>
    <mergeCell ref="F38:G38"/>
    <mergeCell ref="A18:A19"/>
    <mergeCell ref="A4:A5"/>
    <mergeCell ref="A6:A7"/>
    <mergeCell ref="A9:A10"/>
    <mergeCell ref="A11:A12"/>
    <mergeCell ref="E19:G19"/>
    <mergeCell ref="E21:K21"/>
    <mergeCell ref="F24:G24"/>
    <mergeCell ref="E16:G16"/>
    <mergeCell ref="E17:G17"/>
    <mergeCell ref="E13:F13"/>
    <mergeCell ref="E10:P11"/>
    <mergeCell ref="G5:H6"/>
    <mergeCell ref="E22:K22"/>
  </mergeCells>
  <conditionalFormatting sqref="E117:J117">
    <cfRule type="expression" dxfId="1185" priority="2144" stopIfTrue="1">
      <formula>E117&lt;&gt;""</formula>
    </cfRule>
  </conditionalFormatting>
  <conditionalFormatting sqref="H133">
    <cfRule type="expression" dxfId="1184" priority="2142" stopIfTrue="1">
      <formula>$E117&lt;&gt;""</formula>
    </cfRule>
  </conditionalFormatting>
  <conditionalFormatting sqref="I133">
    <cfRule type="expression" dxfId="1183" priority="2141" stopIfTrue="1">
      <formula>$E117&lt;&gt;""</formula>
    </cfRule>
  </conditionalFormatting>
  <conditionalFormatting sqref="F123:F125 F120">
    <cfRule type="expression" dxfId="1182" priority="2140" stopIfTrue="1">
      <formula>$E118&lt;&gt;""</formula>
    </cfRule>
  </conditionalFormatting>
  <conditionalFormatting sqref="E133">
    <cfRule type="expression" dxfId="1181" priority="2137" stopIfTrue="1">
      <formula>$E117&lt;&gt;""</formula>
    </cfRule>
  </conditionalFormatting>
  <conditionalFormatting sqref="F133:G133">
    <cfRule type="expression" dxfId="1180" priority="2136" stopIfTrue="1">
      <formula>$E117&lt;&gt;""</formula>
    </cfRule>
  </conditionalFormatting>
  <conditionalFormatting sqref="E128">
    <cfRule type="expression" dxfId="1179" priority="2134" stopIfTrue="1">
      <formula>$E117&lt;&gt;""</formula>
    </cfRule>
  </conditionalFormatting>
  <conditionalFormatting sqref="L117 Q117">
    <cfRule type="expression" dxfId="1178" priority="2133" stopIfTrue="1">
      <formula>L117&lt;&gt;""</formula>
    </cfRule>
  </conditionalFormatting>
  <conditionalFormatting sqref="Q153">
    <cfRule type="expression" dxfId="1177" priority="2132" stopIfTrue="1">
      <formula>Q153&lt;&gt;""</formula>
    </cfRule>
  </conditionalFormatting>
  <conditionalFormatting sqref="Q171">
    <cfRule type="expression" dxfId="1176" priority="2131" stopIfTrue="1">
      <formula>Q171&lt;&gt;""</formula>
    </cfRule>
  </conditionalFormatting>
  <conditionalFormatting sqref="Q189">
    <cfRule type="expression" dxfId="1175" priority="2130" stopIfTrue="1">
      <formula>Q189&lt;&gt;""</formula>
    </cfRule>
  </conditionalFormatting>
  <conditionalFormatting sqref="Q207">
    <cfRule type="expression" dxfId="1174" priority="2129" stopIfTrue="1">
      <formula>Q207&lt;&gt;""</formula>
    </cfRule>
  </conditionalFormatting>
  <conditionalFormatting sqref="Q243">
    <cfRule type="expression" dxfId="1173" priority="2128" stopIfTrue="1">
      <formula>Q243&lt;&gt;""</formula>
    </cfRule>
  </conditionalFormatting>
  <conditionalFormatting sqref="H119">
    <cfRule type="expression" dxfId="1172" priority="2127" stopIfTrue="1">
      <formula>$E117&lt;&gt;""</formula>
    </cfRule>
  </conditionalFormatting>
  <conditionalFormatting sqref="I119">
    <cfRule type="expression" dxfId="1171" priority="2126" stopIfTrue="1">
      <formula>$E117&lt;&gt;""</formula>
    </cfRule>
  </conditionalFormatting>
  <conditionalFormatting sqref="Q135">
    <cfRule type="expression" dxfId="1170" priority="2125" stopIfTrue="1">
      <formula>Q135&lt;&gt;""</formula>
    </cfRule>
  </conditionalFormatting>
  <conditionalFormatting sqref="Q225">
    <cfRule type="expression" dxfId="1169" priority="2124" stopIfTrue="1">
      <formula>Q225&lt;&gt;""</formula>
    </cfRule>
  </conditionalFormatting>
  <conditionalFormatting sqref="Q261">
    <cfRule type="expression" dxfId="1168" priority="2122" stopIfTrue="1">
      <formula>Q261&lt;&gt;""</formula>
    </cfRule>
  </conditionalFormatting>
  <conditionalFormatting sqref="Q279">
    <cfRule type="expression" dxfId="1167" priority="2121" stopIfTrue="1">
      <formula>Q279&lt;&gt;""</formula>
    </cfRule>
  </conditionalFormatting>
  <conditionalFormatting sqref="Q297">
    <cfRule type="expression" dxfId="1166" priority="2120" stopIfTrue="1">
      <formula>Q297&lt;&gt;""</formula>
    </cfRule>
  </conditionalFormatting>
  <conditionalFormatting sqref="H128">
    <cfRule type="expression" dxfId="1165" priority="2096" stopIfTrue="1">
      <formula>$E117&lt;&gt;""</formula>
    </cfRule>
  </conditionalFormatting>
  <conditionalFormatting sqref="I128">
    <cfRule type="expression" dxfId="1164" priority="2095" stopIfTrue="1">
      <formula>$E117&lt;&gt;""</formula>
    </cfRule>
  </conditionalFormatting>
  <conditionalFormatting sqref="F121:F122">
    <cfRule type="expression" dxfId="1163" priority="2070" stopIfTrue="1">
      <formula>$E117&lt;&gt;""</formula>
    </cfRule>
  </conditionalFormatting>
  <conditionalFormatting sqref="F120">
    <cfRule type="expression" dxfId="1162" priority="1674" stopIfTrue="1">
      <formula>$E117&lt;&gt;""</formula>
    </cfRule>
  </conditionalFormatting>
  <conditionalFormatting sqref="F121:G121">
    <cfRule type="expression" dxfId="1161" priority="1673" stopIfTrue="1">
      <formula>$E117&lt;&gt;""</formula>
    </cfRule>
  </conditionalFormatting>
  <conditionalFormatting sqref="F122:G122">
    <cfRule type="expression" dxfId="1160" priority="1672" stopIfTrue="1">
      <formula>$E117&lt;&gt;""</formula>
    </cfRule>
  </conditionalFormatting>
  <conditionalFormatting sqref="F123:G123">
    <cfRule type="expression" dxfId="1159" priority="1671" stopIfTrue="1">
      <formula>$E117&lt;&gt;""</formula>
    </cfRule>
  </conditionalFormatting>
  <conditionalFormatting sqref="F124:G124">
    <cfRule type="expression" dxfId="1158" priority="1670" stopIfTrue="1">
      <formula>$E117&lt;&gt;""</formula>
    </cfRule>
  </conditionalFormatting>
  <conditionalFormatting sqref="F125:G125">
    <cfRule type="expression" dxfId="1157" priority="1669" stopIfTrue="1">
      <formula>$E117&lt;&gt;""</formula>
    </cfRule>
  </conditionalFormatting>
  <conditionalFormatting sqref="E126">
    <cfRule type="expression" dxfId="1156" priority="1667" stopIfTrue="1">
      <formula>$E117&lt;&gt;""</formula>
    </cfRule>
  </conditionalFormatting>
  <conditionalFormatting sqref="H121">
    <cfRule type="expression" dxfId="1155" priority="1666" stopIfTrue="1">
      <formula>$E117&lt;&gt;""</formula>
    </cfRule>
  </conditionalFormatting>
  <conditionalFormatting sqref="I121">
    <cfRule type="expression" dxfId="1154" priority="1665" stopIfTrue="1">
      <formula>$E117&lt;&gt;""</formula>
    </cfRule>
  </conditionalFormatting>
  <conditionalFormatting sqref="H122">
    <cfRule type="expression" dxfId="1153" priority="1664" stopIfTrue="1">
      <formula>$E117&lt;&gt;""</formula>
    </cfRule>
  </conditionalFormatting>
  <conditionalFormatting sqref="I122">
    <cfRule type="expression" dxfId="1152" priority="1663" stopIfTrue="1">
      <formula>$E117&lt;&gt;""</formula>
    </cfRule>
  </conditionalFormatting>
  <conditionalFormatting sqref="H123">
    <cfRule type="expression" dxfId="1151" priority="1662" stopIfTrue="1">
      <formula>$E117&lt;&gt;""</formula>
    </cfRule>
  </conditionalFormatting>
  <conditionalFormatting sqref="I123">
    <cfRule type="expression" dxfId="1150" priority="1661" stopIfTrue="1">
      <formula>$E117&lt;&gt;""</formula>
    </cfRule>
  </conditionalFormatting>
  <conditionalFormatting sqref="H124">
    <cfRule type="expression" dxfId="1149" priority="1660" stopIfTrue="1">
      <formula>$E117&lt;&gt;""</formula>
    </cfRule>
  </conditionalFormatting>
  <conditionalFormatting sqref="I124">
    <cfRule type="expression" dxfId="1148" priority="1659" stopIfTrue="1">
      <formula>$E117&lt;&gt;""</formula>
    </cfRule>
  </conditionalFormatting>
  <conditionalFormatting sqref="H125">
    <cfRule type="expression" dxfId="1147" priority="1658" stopIfTrue="1">
      <formula>$E117&lt;&gt;""</formula>
    </cfRule>
  </conditionalFormatting>
  <conditionalFormatting sqref="I125">
    <cfRule type="expression" dxfId="1146" priority="1657" stopIfTrue="1">
      <formula>$E117&lt;&gt;""</formula>
    </cfRule>
  </conditionalFormatting>
  <conditionalFormatting sqref="H126">
    <cfRule type="expression" dxfId="1145" priority="1654" stopIfTrue="1">
      <formula>$E117&lt;&gt;""</formula>
    </cfRule>
  </conditionalFormatting>
  <conditionalFormatting sqref="I126">
    <cfRule type="expression" dxfId="1144" priority="1653" stopIfTrue="1">
      <formula>$E117&lt;&gt;""</formula>
    </cfRule>
  </conditionalFormatting>
  <conditionalFormatting sqref="F119">
    <cfRule type="expression" dxfId="1143" priority="1540" stopIfTrue="1">
      <formula>$E117&lt;&gt;""</formula>
    </cfRule>
  </conditionalFormatting>
  <conditionalFormatting sqref="F119:G119">
    <cfRule type="expression" dxfId="1142" priority="1539" stopIfTrue="1">
      <formula>$E117&lt;&gt;""</formula>
    </cfRule>
  </conditionalFormatting>
  <conditionalFormatting sqref="H120">
    <cfRule type="expression" dxfId="1141" priority="1538" stopIfTrue="1">
      <formula>$E117&lt;&gt;""</formula>
    </cfRule>
  </conditionalFormatting>
  <conditionalFormatting sqref="I120">
    <cfRule type="expression" dxfId="1140" priority="1537" stopIfTrue="1">
      <formula>$E117&lt;&gt;""</formula>
    </cfRule>
  </conditionalFormatting>
  <conditionalFormatting sqref="M139:N139 M141:N143">
    <cfRule type="expression" dxfId="1139" priority="1463" stopIfTrue="1">
      <formula>$L136&lt;&gt;""</formula>
    </cfRule>
  </conditionalFormatting>
  <conditionalFormatting sqref="F141:F143 F138">
    <cfRule type="expression" dxfId="1138" priority="1530" stopIfTrue="1">
      <formula>$E136&lt;&gt;""</formula>
    </cfRule>
  </conditionalFormatting>
  <conditionalFormatting sqref="H137">
    <cfRule type="expression" dxfId="1137" priority="1525" stopIfTrue="1">
      <formula>$E135&lt;&gt;""</formula>
    </cfRule>
  </conditionalFormatting>
  <conditionalFormatting sqref="I137">
    <cfRule type="expression" dxfId="1136" priority="1524" stopIfTrue="1">
      <formula>$E135&lt;&gt;""</formula>
    </cfRule>
  </conditionalFormatting>
  <conditionalFormatting sqref="F139">
    <cfRule type="expression" dxfId="1135" priority="1520" stopIfTrue="1">
      <formula>$E136&lt;&gt;""</formula>
    </cfRule>
  </conditionalFormatting>
  <conditionalFormatting sqref="M141:M143">
    <cfRule type="expression" dxfId="1134" priority="1519" stopIfTrue="1">
      <formula>$L139&lt;&gt;""</formula>
    </cfRule>
  </conditionalFormatting>
  <conditionalFormatting sqref="F138">
    <cfRule type="expression" dxfId="1133" priority="1517" stopIfTrue="1">
      <formula>$E135&lt;&gt;""</formula>
    </cfRule>
  </conditionalFormatting>
  <conditionalFormatting sqref="F139:G139">
    <cfRule type="expression" dxfId="1132" priority="1516" stopIfTrue="1">
      <formula>$E135&lt;&gt;""</formula>
    </cfRule>
  </conditionalFormatting>
  <conditionalFormatting sqref="F141:G141">
    <cfRule type="expression" dxfId="1131" priority="1514" stopIfTrue="1">
      <formula>$E135&lt;&gt;""</formula>
    </cfRule>
  </conditionalFormatting>
  <conditionalFormatting sqref="F142:G142">
    <cfRule type="expression" dxfId="1130" priority="1513" stopIfTrue="1">
      <formula>$E135&lt;&gt;""</formula>
    </cfRule>
  </conditionalFormatting>
  <conditionalFormatting sqref="F143:G143">
    <cfRule type="expression" dxfId="1129" priority="1512" stopIfTrue="1">
      <formula>$E135&lt;&gt;""</formula>
    </cfRule>
  </conditionalFormatting>
  <conditionalFormatting sqref="E144">
    <cfRule type="expression" dxfId="1128" priority="1511" stopIfTrue="1">
      <formula>$E135&lt;&gt;""</formula>
    </cfRule>
  </conditionalFormatting>
  <conditionalFormatting sqref="H139">
    <cfRule type="expression" dxfId="1127" priority="1510" stopIfTrue="1">
      <formula>$E135&lt;&gt;""</formula>
    </cfRule>
  </conditionalFormatting>
  <conditionalFormatting sqref="I139">
    <cfRule type="expression" dxfId="1126" priority="1509" stopIfTrue="1">
      <formula>$E135&lt;&gt;""</formula>
    </cfRule>
  </conditionalFormatting>
  <conditionalFormatting sqref="H140">
    <cfRule type="expression" dxfId="1125" priority="1508" stopIfTrue="1">
      <formula>$E135&lt;&gt;""</formula>
    </cfRule>
  </conditionalFormatting>
  <conditionalFormatting sqref="I140">
    <cfRule type="expression" dxfId="1124" priority="1507" stopIfTrue="1">
      <formula>$E135&lt;&gt;""</formula>
    </cfRule>
  </conditionalFormatting>
  <conditionalFormatting sqref="H141">
    <cfRule type="expression" dxfId="1123" priority="1506" stopIfTrue="1">
      <formula>$E135&lt;&gt;""</formula>
    </cfRule>
  </conditionalFormatting>
  <conditionalFormatting sqref="I141">
    <cfRule type="expression" dxfId="1122" priority="1505" stopIfTrue="1">
      <formula>$E135&lt;&gt;""</formula>
    </cfRule>
  </conditionalFormatting>
  <conditionalFormatting sqref="H142">
    <cfRule type="expression" dxfId="1121" priority="1504" stopIfTrue="1">
      <formula>$E135&lt;&gt;""</formula>
    </cfRule>
  </conditionalFormatting>
  <conditionalFormatting sqref="I142">
    <cfRule type="expression" dxfId="1120" priority="1503" stopIfTrue="1">
      <formula>$E135&lt;&gt;""</formula>
    </cfRule>
  </conditionalFormatting>
  <conditionalFormatting sqref="H143">
    <cfRule type="expression" dxfId="1119" priority="1502" stopIfTrue="1">
      <formula>$E135&lt;&gt;""</formula>
    </cfRule>
  </conditionalFormatting>
  <conditionalFormatting sqref="I143">
    <cfRule type="expression" dxfId="1118" priority="1501" stopIfTrue="1">
      <formula>$E135&lt;&gt;""</formula>
    </cfRule>
  </conditionalFormatting>
  <conditionalFormatting sqref="H144">
    <cfRule type="expression" dxfId="1117" priority="1500" stopIfTrue="1">
      <formula>$E135&lt;&gt;""</formula>
    </cfRule>
  </conditionalFormatting>
  <conditionalFormatting sqref="I144">
    <cfRule type="expression" dxfId="1116" priority="1499" stopIfTrue="1">
      <formula>$E135&lt;&gt;""</formula>
    </cfRule>
  </conditionalFormatting>
  <conditionalFormatting sqref="O137">
    <cfRule type="expression" dxfId="1115" priority="1491" stopIfTrue="1">
      <formula>$L135&lt;&gt;""</formula>
    </cfRule>
  </conditionalFormatting>
  <conditionalFormatting sqref="P137">
    <cfRule type="expression" dxfId="1114" priority="1490" stopIfTrue="1">
      <formula>$L135&lt;&gt;""</formula>
    </cfRule>
  </conditionalFormatting>
  <conditionalFormatting sqref="M141:N141">
    <cfRule type="expression" dxfId="1113" priority="1485" stopIfTrue="1">
      <formula>$L135&lt;&gt;""</formula>
    </cfRule>
  </conditionalFormatting>
  <conditionalFormatting sqref="M142:N142">
    <cfRule type="expression" dxfId="1112" priority="1484" stopIfTrue="1">
      <formula>$L135&lt;&gt;""</formula>
    </cfRule>
  </conditionalFormatting>
  <conditionalFormatting sqref="M143:N143">
    <cfRule type="expression" dxfId="1111" priority="1483" stopIfTrue="1">
      <formula>$L135&lt;&gt;""</formula>
    </cfRule>
  </conditionalFormatting>
  <conditionalFormatting sqref="L144">
    <cfRule type="expression" dxfId="1110" priority="1482" stopIfTrue="1">
      <formula>$L135&lt;&gt;""</formula>
    </cfRule>
  </conditionalFormatting>
  <conditionalFormatting sqref="O139">
    <cfRule type="expression" dxfId="1109" priority="1481" stopIfTrue="1">
      <formula>$L135&lt;&gt;""</formula>
    </cfRule>
  </conditionalFormatting>
  <conditionalFormatting sqref="P139">
    <cfRule type="expression" dxfId="1108" priority="1480" stopIfTrue="1">
      <formula>$L135&lt;&gt;""</formula>
    </cfRule>
  </conditionalFormatting>
  <conditionalFormatting sqref="O140">
    <cfRule type="expression" dxfId="1107" priority="1479" stopIfTrue="1">
      <formula>$L135&lt;&gt;""</formula>
    </cfRule>
  </conditionalFormatting>
  <conditionalFormatting sqref="P140">
    <cfRule type="expression" dxfId="1106" priority="1478" stopIfTrue="1">
      <formula>$L135&lt;&gt;""</formula>
    </cfRule>
  </conditionalFormatting>
  <conditionalFormatting sqref="O141">
    <cfRule type="expression" dxfId="1105" priority="1477" stopIfTrue="1">
      <formula>$L135&lt;&gt;""</formula>
    </cfRule>
  </conditionalFormatting>
  <conditionalFormatting sqref="P141">
    <cfRule type="expression" dxfId="1104" priority="1476" stopIfTrue="1">
      <formula>$L135&lt;&gt;""</formula>
    </cfRule>
  </conditionalFormatting>
  <conditionalFormatting sqref="O142">
    <cfRule type="expression" dxfId="1103" priority="1475" stopIfTrue="1">
      <formula>$L135&lt;&gt;""</formula>
    </cfRule>
  </conditionalFormatting>
  <conditionalFormatting sqref="P142">
    <cfRule type="expression" dxfId="1102" priority="1474" stopIfTrue="1">
      <formula>$L135&lt;&gt;""</formula>
    </cfRule>
  </conditionalFormatting>
  <conditionalFormatting sqref="O143">
    <cfRule type="expression" dxfId="1101" priority="1473" stopIfTrue="1">
      <formula>$L135&lt;&gt;""</formula>
    </cfRule>
  </conditionalFormatting>
  <conditionalFormatting sqref="P143">
    <cfRule type="expression" dxfId="1100" priority="1472" stopIfTrue="1">
      <formula>$L135&lt;&gt;""</formula>
    </cfRule>
  </conditionalFormatting>
  <conditionalFormatting sqref="O144">
    <cfRule type="expression" dxfId="1099" priority="1471" stopIfTrue="1">
      <formula>$L135&lt;&gt;""</formula>
    </cfRule>
  </conditionalFormatting>
  <conditionalFormatting sqref="P144">
    <cfRule type="expression" dxfId="1098" priority="1470" stopIfTrue="1">
      <formula>$L135&lt;&gt;""</formula>
    </cfRule>
  </conditionalFormatting>
  <conditionalFormatting sqref="M139">
    <cfRule type="expression" dxfId="1097" priority="1469" stopIfTrue="1">
      <formula>$L135&lt;&gt;""</formula>
    </cfRule>
  </conditionalFormatting>
  <conditionalFormatting sqref="M139:N139">
    <cfRule type="expression" dxfId="1096" priority="1468" stopIfTrue="1">
      <formula>$L135&lt;&gt;""</formula>
    </cfRule>
  </conditionalFormatting>
  <conditionalFormatting sqref="F137">
    <cfRule type="expression" dxfId="1095" priority="1467" stopIfTrue="1">
      <formula>$E135&lt;&gt;""</formula>
    </cfRule>
  </conditionalFormatting>
  <conditionalFormatting sqref="F137:G137">
    <cfRule type="expression" dxfId="1094" priority="1466" stopIfTrue="1">
      <formula>$E135&lt;&gt;""</formula>
    </cfRule>
  </conditionalFormatting>
  <conditionalFormatting sqref="H138">
    <cfRule type="expression" dxfId="1093" priority="1465" stopIfTrue="1">
      <formula>$E135&lt;&gt;""</formula>
    </cfRule>
  </conditionalFormatting>
  <conditionalFormatting sqref="I138">
    <cfRule type="expression" dxfId="1092" priority="1464" stopIfTrue="1">
      <formula>$E135&lt;&gt;""</formula>
    </cfRule>
  </conditionalFormatting>
  <conditionalFormatting sqref="O138">
    <cfRule type="expression" dxfId="1091" priority="1461" stopIfTrue="1">
      <formula>$L135&lt;&gt;""</formula>
    </cfRule>
  </conditionalFormatting>
  <conditionalFormatting sqref="P138">
    <cfRule type="expression" dxfId="1090" priority="1460" stopIfTrue="1">
      <formula>$L135&lt;&gt;""</formula>
    </cfRule>
  </conditionalFormatting>
  <conditionalFormatting sqref="F159:F161 F156">
    <cfRule type="expression" dxfId="1089" priority="1457" stopIfTrue="1">
      <formula>$E154&lt;&gt;""</formula>
    </cfRule>
  </conditionalFormatting>
  <conditionalFormatting sqref="H155">
    <cfRule type="expression" dxfId="1088" priority="1452" stopIfTrue="1">
      <formula>$E153&lt;&gt;""</formula>
    </cfRule>
  </conditionalFormatting>
  <conditionalFormatting sqref="I155">
    <cfRule type="expression" dxfId="1087" priority="1451" stopIfTrue="1">
      <formula>$E153&lt;&gt;""</formula>
    </cfRule>
  </conditionalFormatting>
  <conditionalFormatting sqref="F157">
    <cfRule type="expression" dxfId="1086" priority="1447" stopIfTrue="1">
      <formula>$E154&lt;&gt;""</formula>
    </cfRule>
  </conditionalFormatting>
  <conditionalFormatting sqref="M159:M161">
    <cfRule type="expression" dxfId="1085" priority="1446" stopIfTrue="1">
      <formula>$L157&lt;&gt;""</formula>
    </cfRule>
  </conditionalFormatting>
  <conditionalFormatting sqref="F156">
    <cfRule type="expression" dxfId="1084" priority="1444" stopIfTrue="1">
      <formula>$E153&lt;&gt;""</formula>
    </cfRule>
  </conditionalFormatting>
  <conditionalFormatting sqref="F157:G157">
    <cfRule type="expression" dxfId="1083" priority="1443" stopIfTrue="1">
      <formula>$E153&lt;&gt;""</formula>
    </cfRule>
  </conditionalFormatting>
  <conditionalFormatting sqref="F159:G159">
    <cfRule type="expression" dxfId="1082" priority="1441" stopIfTrue="1">
      <formula>$E153&lt;&gt;""</formula>
    </cfRule>
  </conditionalFormatting>
  <conditionalFormatting sqref="F160:G160">
    <cfRule type="expression" dxfId="1081" priority="1440" stopIfTrue="1">
      <formula>$E153&lt;&gt;""</formula>
    </cfRule>
  </conditionalFormatting>
  <conditionalFormatting sqref="F161:G161">
    <cfRule type="expression" dxfId="1080" priority="1439" stopIfTrue="1">
      <formula>$E153&lt;&gt;""</formula>
    </cfRule>
  </conditionalFormatting>
  <conditionalFormatting sqref="E162">
    <cfRule type="expression" dxfId="1079" priority="1438" stopIfTrue="1">
      <formula>$E153&lt;&gt;""</formula>
    </cfRule>
  </conditionalFormatting>
  <conditionalFormatting sqref="H157">
    <cfRule type="expression" dxfId="1078" priority="1437" stopIfTrue="1">
      <formula>$E153&lt;&gt;""</formula>
    </cfRule>
  </conditionalFormatting>
  <conditionalFormatting sqref="I157">
    <cfRule type="expression" dxfId="1077" priority="1436" stopIfTrue="1">
      <formula>$E153&lt;&gt;""</formula>
    </cfRule>
  </conditionalFormatting>
  <conditionalFormatting sqref="H158">
    <cfRule type="expression" dxfId="1076" priority="1435" stopIfTrue="1">
      <formula>$E153&lt;&gt;""</formula>
    </cfRule>
  </conditionalFormatting>
  <conditionalFormatting sqref="I158">
    <cfRule type="expression" dxfId="1075" priority="1434" stopIfTrue="1">
      <formula>$E153&lt;&gt;""</formula>
    </cfRule>
  </conditionalFormatting>
  <conditionalFormatting sqref="H159">
    <cfRule type="expression" dxfId="1074" priority="1433" stopIfTrue="1">
      <formula>$E153&lt;&gt;""</formula>
    </cfRule>
  </conditionalFormatting>
  <conditionalFormatting sqref="I159">
    <cfRule type="expression" dxfId="1073" priority="1432" stopIfTrue="1">
      <formula>$E153&lt;&gt;""</formula>
    </cfRule>
  </conditionalFormatting>
  <conditionalFormatting sqref="H160">
    <cfRule type="expression" dxfId="1072" priority="1431" stopIfTrue="1">
      <formula>$E153&lt;&gt;""</formula>
    </cfRule>
  </conditionalFormatting>
  <conditionalFormatting sqref="I160">
    <cfRule type="expression" dxfId="1071" priority="1430" stopIfTrue="1">
      <formula>$E153&lt;&gt;""</formula>
    </cfRule>
  </conditionalFormatting>
  <conditionalFormatting sqref="H161">
    <cfRule type="expression" dxfId="1070" priority="1429" stopIfTrue="1">
      <formula>$E153&lt;&gt;""</formula>
    </cfRule>
  </conditionalFormatting>
  <conditionalFormatting sqref="I161">
    <cfRule type="expression" dxfId="1069" priority="1428" stopIfTrue="1">
      <formula>$E153&lt;&gt;""</formula>
    </cfRule>
  </conditionalFormatting>
  <conditionalFormatting sqref="H162">
    <cfRule type="expression" dxfId="1068" priority="1427" stopIfTrue="1">
      <formula>$E153&lt;&gt;""</formula>
    </cfRule>
  </conditionalFormatting>
  <conditionalFormatting sqref="I162">
    <cfRule type="expression" dxfId="1067" priority="1426" stopIfTrue="1">
      <formula>$E153&lt;&gt;""</formula>
    </cfRule>
  </conditionalFormatting>
  <conditionalFormatting sqref="O155">
    <cfRule type="expression" dxfId="1066" priority="1418" stopIfTrue="1">
      <formula>$L153&lt;&gt;""</formula>
    </cfRule>
  </conditionalFormatting>
  <conditionalFormatting sqref="P155">
    <cfRule type="expression" dxfId="1065" priority="1417" stopIfTrue="1">
      <formula>$L153&lt;&gt;""</formula>
    </cfRule>
  </conditionalFormatting>
  <conditionalFormatting sqref="M159:N159">
    <cfRule type="expression" dxfId="1064" priority="1412" stopIfTrue="1">
      <formula>$L153&lt;&gt;""</formula>
    </cfRule>
  </conditionalFormatting>
  <conditionalFormatting sqref="M160:N160">
    <cfRule type="expression" dxfId="1063" priority="1411" stopIfTrue="1">
      <formula>$L153&lt;&gt;""</formula>
    </cfRule>
  </conditionalFormatting>
  <conditionalFormatting sqref="M161:N161">
    <cfRule type="expression" dxfId="1062" priority="1410" stopIfTrue="1">
      <formula>$L153&lt;&gt;""</formula>
    </cfRule>
  </conditionalFormatting>
  <conditionalFormatting sqref="L162">
    <cfRule type="expression" dxfId="1061" priority="1409" stopIfTrue="1">
      <formula>$L153&lt;&gt;""</formula>
    </cfRule>
  </conditionalFormatting>
  <conditionalFormatting sqref="O157">
    <cfRule type="expression" dxfId="1060" priority="1408" stopIfTrue="1">
      <formula>$L153&lt;&gt;""</formula>
    </cfRule>
  </conditionalFormatting>
  <conditionalFormatting sqref="P157">
    <cfRule type="expression" dxfId="1059" priority="1407" stopIfTrue="1">
      <formula>$L153&lt;&gt;""</formula>
    </cfRule>
  </conditionalFormatting>
  <conditionalFormatting sqref="O158">
    <cfRule type="expression" dxfId="1058" priority="1406" stopIfTrue="1">
      <formula>$L153&lt;&gt;""</formula>
    </cfRule>
  </conditionalFormatting>
  <conditionalFormatting sqref="P158">
    <cfRule type="expression" dxfId="1057" priority="1405" stopIfTrue="1">
      <formula>$L153&lt;&gt;""</formula>
    </cfRule>
  </conditionalFormatting>
  <conditionalFormatting sqref="O159">
    <cfRule type="expression" dxfId="1056" priority="1404" stopIfTrue="1">
      <formula>$L153&lt;&gt;""</formula>
    </cfRule>
  </conditionalFormatting>
  <conditionalFormatting sqref="P159">
    <cfRule type="expression" dxfId="1055" priority="1403" stopIfTrue="1">
      <formula>$L153&lt;&gt;""</formula>
    </cfRule>
  </conditionalFormatting>
  <conditionalFormatting sqref="O160">
    <cfRule type="expression" dxfId="1054" priority="1402" stopIfTrue="1">
      <formula>$L153&lt;&gt;""</formula>
    </cfRule>
  </conditionalFormatting>
  <conditionalFormatting sqref="P160">
    <cfRule type="expression" dxfId="1053" priority="1401" stopIfTrue="1">
      <formula>$L153&lt;&gt;""</formula>
    </cfRule>
  </conditionalFormatting>
  <conditionalFormatting sqref="O161">
    <cfRule type="expression" dxfId="1052" priority="1400" stopIfTrue="1">
      <formula>$L153&lt;&gt;""</formula>
    </cfRule>
  </conditionalFormatting>
  <conditionalFormatting sqref="P161">
    <cfRule type="expression" dxfId="1051" priority="1399" stopIfTrue="1">
      <formula>$L153&lt;&gt;""</formula>
    </cfRule>
  </conditionalFormatting>
  <conditionalFormatting sqref="O162">
    <cfRule type="expression" dxfId="1050" priority="1398" stopIfTrue="1">
      <formula>$L153&lt;&gt;""</formula>
    </cfRule>
  </conditionalFormatting>
  <conditionalFormatting sqref="P162">
    <cfRule type="expression" dxfId="1049" priority="1397" stopIfTrue="1">
      <formula>$L153&lt;&gt;""</formula>
    </cfRule>
  </conditionalFormatting>
  <conditionalFormatting sqref="M157">
    <cfRule type="expression" dxfId="1048" priority="1396" stopIfTrue="1">
      <formula>$L153&lt;&gt;""</formula>
    </cfRule>
  </conditionalFormatting>
  <conditionalFormatting sqref="M157:N157">
    <cfRule type="expression" dxfId="1047" priority="1395" stopIfTrue="1">
      <formula>$L153&lt;&gt;""</formula>
    </cfRule>
  </conditionalFormatting>
  <conditionalFormatting sqref="F155">
    <cfRule type="expression" dxfId="1046" priority="1394" stopIfTrue="1">
      <formula>$E153&lt;&gt;""</formula>
    </cfRule>
  </conditionalFormatting>
  <conditionalFormatting sqref="F155:G155">
    <cfRule type="expression" dxfId="1045" priority="1393" stopIfTrue="1">
      <formula>$E153&lt;&gt;""</formula>
    </cfRule>
  </conditionalFormatting>
  <conditionalFormatting sqref="H156">
    <cfRule type="expression" dxfId="1044" priority="1392" stopIfTrue="1">
      <formula>$E153&lt;&gt;""</formula>
    </cfRule>
  </conditionalFormatting>
  <conditionalFormatting sqref="I156">
    <cfRule type="expression" dxfId="1043" priority="1391" stopIfTrue="1">
      <formula>$E153&lt;&gt;""</formula>
    </cfRule>
  </conditionalFormatting>
  <conditionalFormatting sqref="M157:N157 M159:N161">
    <cfRule type="expression" dxfId="1042" priority="1390" stopIfTrue="1">
      <formula>$L154&lt;&gt;""</formula>
    </cfRule>
  </conditionalFormatting>
  <conditionalFormatting sqref="O156">
    <cfRule type="expression" dxfId="1041" priority="1388" stopIfTrue="1">
      <formula>$L153&lt;&gt;""</formula>
    </cfRule>
  </conditionalFormatting>
  <conditionalFormatting sqref="P156">
    <cfRule type="expression" dxfId="1040" priority="1387" stopIfTrue="1">
      <formula>$L153&lt;&gt;""</formula>
    </cfRule>
  </conditionalFormatting>
  <conditionalFormatting sqref="P174">
    <cfRule type="expression" dxfId="1039" priority="1314" stopIfTrue="1">
      <formula>$L171&lt;&gt;""</formula>
    </cfRule>
  </conditionalFormatting>
  <conditionalFormatting sqref="F177:F179 F174">
    <cfRule type="expression" dxfId="1038" priority="1384" stopIfTrue="1">
      <formula>$E172&lt;&gt;""</formula>
    </cfRule>
  </conditionalFormatting>
  <conditionalFormatting sqref="H173">
    <cfRule type="expression" dxfId="1037" priority="1379" stopIfTrue="1">
      <formula>$E171&lt;&gt;""</formula>
    </cfRule>
  </conditionalFormatting>
  <conditionalFormatting sqref="I173">
    <cfRule type="expression" dxfId="1036" priority="1378" stopIfTrue="1">
      <formula>$E171&lt;&gt;""</formula>
    </cfRule>
  </conditionalFormatting>
  <conditionalFormatting sqref="F175">
    <cfRule type="expression" dxfId="1035" priority="1374" stopIfTrue="1">
      <formula>$E172&lt;&gt;""</formula>
    </cfRule>
  </conditionalFormatting>
  <conditionalFormatting sqref="M177:M179">
    <cfRule type="expression" dxfId="1034" priority="1373" stopIfTrue="1">
      <formula>$L175&lt;&gt;""</formula>
    </cfRule>
  </conditionalFormatting>
  <conditionalFormatting sqref="F174">
    <cfRule type="expression" dxfId="1033" priority="1371" stopIfTrue="1">
      <formula>$E171&lt;&gt;""</formula>
    </cfRule>
  </conditionalFormatting>
  <conditionalFormatting sqref="F175:G175">
    <cfRule type="expression" dxfId="1032" priority="1370" stopIfTrue="1">
      <formula>$E171&lt;&gt;""</formula>
    </cfRule>
  </conditionalFormatting>
  <conditionalFormatting sqref="F177:G177">
    <cfRule type="expression" dxfId="1031" priority="1368" stopIfTrue="1">
      <formula>$E171&lt;&gt;""</formula>
    </cfRule>
  </conditionalFormatting>
  <conditionalFormatting sqref="F178:G178">
    <cfRule type="expression" dxfId="1030" priority="1367" stopIfTrue="1">
      <formula>$E171&lt;&gt;""</formula>
    </cfRule>
  </conditionalFormatting>
  <conditionalFormatting sqref="F179:G179">
    <cfRule type="expression" dxfId="1029" priority="1366" stopIfTrue="1">
      <formula>$E171&lt;&gt;""</formula>
    </cfRule>
  </conditionalFormatting>
  <conditionalFormatting sqref="E180">
    <cfRule type="expression" dxfId="1028" priority="1365" stopIfTrue="1">
      <formula>$E171&lt;&gt;""</formula>
    </cfRule>
  </conditionalFormatting>
  <conditionalFormatting sqref="H175">
    <cfRule type="expression" dxfId="1027" priority="1364" stopIfTrue="1">
      <formula>$E171&lt;&gt;""</formula>
    </cfRule>
  </conditionalFormatting>
  <conditionalFormatting sqref="I175">
    <cfRule type="expression" dxfId="1026" priority="1363" stopIfTrue="1">
      <formula>$E171&lt;&gt;""</formula>
    </cfRule>
  </conditionalFormatting>
  <conditionalFormatting sqref="H176">
    <cfRule type="expression" dxfId="1025" priority="1362" stopIfTrue="1">
      <formula>$E171&lt;&gt;""</formula>
    </cfRule>
  </conditionalFormatting>
  <conditionalFormatting sqref="I176">
    <cfRule type="expression" dxfId="1024" priority="1361" stopIfTrue="1">
      <formula>$E171&lt;&gt;""</formula>
    </cfRule>
  </conditionalFormatting>
  <conditionalFormatting sqref="H177">
    <cfRule type="expression" dxfId="1023" priority="1360" stopIfTrue="1">
      <formula>$E171&lt;&gt;""</formula>
    </cfRule>
  </conditionalFormatting>
  <conditionalFormatting sqref="I177">
    <cfRule type="expression" dxfId="1022" priority="1359" stopIfTrue="1">
      <formula>$E171&lt;&gt;""</formula>
    </cfRule>
  </conditionalFormatting>
  <conditionalFormatting sqref="H178">
    <cfRule type="expression" dxfId="1021" priority="1358" stopIfTrue="1">
      <formula>$E171&lt;&gt;""</formula>
    </cfRule>
  </conditionalFormatting>
  <conditionalFormatting sqref="I178">
    <cfRule type="expression" dxfId="1020" priority="1357" stopIfTrue="1">
      <formula>$E171&lt;&gt;""</formula>
    </cfRule>
  </conditionalFormatting>
  <conditionalFormatting sqref="H179">
    <cfRule type="expression" dxfId="1019" priority="1356" stopIfTrue="1">
      <formula>$E171&lt;&gt;""</formula>
    </cfRule>
  </conditionalFormatting>
  <conditionalFormatting sqref="I179">
    <cfRule type="expression" dxfId="1018" priority="1355" stopIfTrue="1">
      <formula>$E171&lt;&gt;""</formula>
    </cfRule>
  </conditionalFormatting>
  <conditionalFormatting sqref="H180">
    <cfRule type="expression" dxfId="1017" priority="1354" stopIfTrue="1">
      <formula>$E171&lt;&gt;""</formula>
    </cfRule>
  </conditionalFormatting>
  <conditionalFormatting sqref="I180">
    <cfRule type="expression" dxfId="1016" priority="1353" stopIfTrue="1">
      <formula>$E171&lt;&gt;""</formula>
    </cfRule>
  </conditionalFormatting>
  <conditionalFormatting sqref="O173">
    <cfRule type="expression" dxfId="1015" priority="1345" stopIfTrue="1">
      <formula>$L171&lt;&gt;""</formula>
    </cfRule>
  </conditionalFormatting>
  <conditionalFormatting sqref="P173">
    <cfRule type="expression" dxfId="1014" priority="1344" stopIfTrue="1">
      <formula>$L171&lt;&gt;""</formula>
    </cfRule>
  </conditionalFormatting>
  <conditionalFormatting sqref="M177:N177">
    <cfRule type="expression" dxfId="1013" priority="1339" stopIfTrue="1">
      <formula>$L171&lt;&gt;""</formula>
    </cfRule>
  </conditionalFormatting>
  <conditionalFormatting sqref="M178:N178">
    <cfRule type="expression" dxfId="1012" priority="1338" stopIfTrue="1">
      <formula>$L171&lt;&gt;""</formula>
    </cfRule>
  </conditionalFormatting>
  <conditionalFormatting sqref="M179:N179">
    <cfRule type="expression" dxfId="1011" priority="1337" stopIfTrue="1">
      <formula>$L171&lt;&gt;""</formula>
    </cfRule>
  </conditionalFormatting>
  <conditionalFormatting sqref="L180">
    <cfRule type="expression" dxfId="1010" priority="1336" stopIfTrue="1">
      <formula>$L171&lt;&gt;""</formula>
    </cfRule>
  </conditionalFormatting>
  <conditionalFormatting sqref="O175">
    <cfRule type="expression" dxfId="1009" priority="1335" stopIfTrue="1">
      <formula>$L171&lt;&gt;""</formula>
    </cfRule>
  </conditionalFormatting>
  <conditionalFormatting sqref="P175">
    <cfRule type="expression" dxfId="1008" priority="1334" stopIfTrue="1">
      <formula>$L171&lt;&gt;""</formula>
    </cfRule>
  </conditionalFormatting>
  <conditionalFormatting sqref="O176">
    <cfRule type="expression" dxfId="1007" priority="1333" stopIfTrue="1">
      <formula>$L171&lt;&gt;""</formula>
    </cfRule>
  </conditionalFormatting>
  <conditionalFormatting sqref="P176">
    <cfRule type="expression" dxfId="1006" priority="1332" stopIfTrue="1">
      <formula>$L171&lt;&gt;""</formula>
    </cfRule>
  </conditionalFormatting>
  <conditionalFormatting sqref="O177">
    <cfRule type="expression" dxfId="1005" priority="1331" stopIfTrue="1">
      <formula>$L171&lt;&gt;""</formula>
    </cfRule>
  </conditionalFormatting>
  <conditionalFormatting sqref="P177">
    <cfRule type="expression" dxfId="1004" priority="1330" stopIfTrue="1">
      <formula>$L171&lt;&gt;""</formula>
    </cfRule>
  </conditionalFormatting>
  <conditionalFormatting sqref="O178">
    <cfRule type="expression" dxfId="1003" priority="1329" stopIfTrue="1">
      <formula>$L171&lt;&gt;""</formula>
    </cfRule>
  </conditionalFormatting>
  <conditionalFormatting sqref="P178">
    <cfRule type="expression" dxfId="1002" priority="1328" stopIfTrue="1">
      <formula>$L171&lt;&gt;""</formula>
    </cfRule>
  </conditionalFormatting>
  <conditionalFormatting sqref="O179">
    <cfRule type="expression" dxfId="1001" priority="1327" stopIfTrue="1">
      <formula>$L171&lt;&gt;""</formula>
    </cfRule>
  </conditionalFormatting>
  <conditionalFormatting sqref="P179">
    <cfRule type="expression" dxfId="1000" priority="1326" stopIfTrue="1">
      <formula>$L171&lt;&gt;""</formula>
    </cfRule>
  </conditionalFormatting>
  <conditionalFormatting sqref="O180">
    <cfRule type="expression" dxfId="999" priority="1325" stopIfTrue="1">
      <formula>$L171&lt;&gt;""</formula>
    </cfRule>
  </conditionalFormatting>
  <conditionalFormatting sqref="P180">
    <cfRule type="expression" dxfId="998" priority="1324" stopIfTrue="1">
      <formula>$L171&lt;&gt;""</formula>
    </cfRule>
  </conditionalFormatting>
  <conditionalFormatting sqref="M175">
    <cfRule type="expression" dxfId="997" priority="1323" stopIfTrue="1">
      <formula>$L171&lt;&gt;""</formula>
    </cfRule>
  </conditionalFormatting>
  <conditionalFormatting sqref="M175:N175">
    <cfRule type="expression" dxfId="996" priority="1322" stopIfTrue="1">
      <formula>$L171&lt;&gt;""</formula>
    </cfRule>
  </conditionalFormatting>
  <conditionalFormatting sqref="F173">
    <cfRule type="expression" dxfId="995" priority="1321" stopIfTrue="1">
      <formula>$E171&lt;&gt;""</formula>
    </cfRule>
  </conditionalFormatting>
  <conditionalFormatting sqref="F173:G173">
    <cfRule type="expression" dxfId="994" priority="1320" stopIfTrue="1">
      <formula>$E171&lt;&gt;""</formula>
    </cfRule>
  </conditionalFormatting>
  <conditionalFormatting sqref="H174">
    <cfRule type="expression" dxfId="993" priority="1319" stopIfTrue="1">
      <formula>$E171&lt;&gt;""</formula>
    </cfRule>
  </conditionalFormatting>
  <conditionalFormatting sqref="I174">
    <cfRule type="expression" dxfId="992" priority="1318" stopIfTrue="1">
      <formula>$E171&lt;&gt;""</formula>
    </cfRule>
  </conditionalFormatting>
  <conditionalFormatting sqref="M175:N175 M177:N179">
    <cfRule type="expression" dxfId="991" priority="1317" stopIfTrue="1">
      <formula>$L172&lt;&gt;""</formula>
    </cfRule>
  </conditionalFormatting>
  <conditionalFormatting sqref="O174">
    <cfRule type="expression" dxfId="990" priority="1315" stopIfTrue="1">
      <formula>$L171&lt;&gt;""</formula>
    </cfRule>
  </conditionalFormatting>
  <conditionalFormatting sqref="P192">
    <cfRule type="expression" dxfId="989" priority="1241" stopIfTrue="1">
      <formula>$L189&lt;&gt;""</formula>
    </cfRule>
  </conditionalFormatting>
  <conditionalFormatting sqref="P210">
    <cfRule type="expression" dxfId="988" priority="1168" stopIfTrue="1">
      <formula>$L207&lt;&gt;""</formula>
    </cfRule>
  </conditionalFormatting>
  <conditionalFormatting sqref="F195:F197 F192">
    <cfRule type="expression" dxfId="987" priority="1311" stopIfTrue="1">
      <formula>$E190&lt;&gt;""</formula>
    </cfRule>
  </conditionalFormatting>
  <conditionalFormatting sqref="H191">
    <cfRule type="expression" dxfId="986" priority="1306" stopIfTrue="1">
      <formula>$E189&lt;&gt;""</formula>
    </cfRule>
  </conditionalFormatting>
  <conditionalFormatting sqref="I191">
    <cfRule type="expression" dxfId="985" priority="1305" stopIfTrue="1">
      <formula>$E189&lt;&gt;""</formula>
    </cfRule>
  </conditionalFormatting>
  <conditionalFormatting sqref="F193">
    <cfRule type="expression" dxfId="984" priority="1301" stopIfTrue="1">
      <formula>$E190&lt;&gt;""</formula>
    </cfRule>
  </conditionalFormatting>
  <conditionalFormatting sqref="M195:M197">
    <cfRule type="expression" dxfId="983" priority="1300" stopIfTrue="1">
      <formula>$L193&lt;&gt;""</formula>
    </cfRule>
  </conditionalFormatting>
  <conditionalFormatting sqref="F192">
    <cfRule type="expression" dxfId="982" priority="1298" stopIfTrue="1">
      <formula>$E189&lt;&gt;""</formula>
    </cfRule>
  </conditionalFormatting>
  <conditionalFormatting sqref="F193:G193">
    <cfRule type="expression" dxfId="981" priority="1297" stopIfTrue="1">
      <formula>$E189&lt;&gt;""</formula>
    </cfRule>
  </conditionalFormatting>
  <conditionalFormatting sqref="F195:G195">
    <cfRule type="expression" dxfId="980" priority="1295" stopIfTrue="1">
      <formula>$E189&lt;&gt;""</formula>
    </cfRule>
  </conditionalFormatting>
  <conditionalFormatting sqref="F196:G196">
    <cfRule type="expression" dxfId="979" priority="1294" stopIfTrue="1">
      <formula>$E189&lt;&gt;""</formula>
    </cfRule>
  </conditionalFormatting>
  <conditionalFormatting sqref="F197:G197">
    <cfRule type="expression" dxfId="978" priority="1293" stopIfTrue="1">
      <formula>$E189&lt;&gt;""</formula>
    </cfRule>
  </conditionalFormatting>
  <conditionalFormatting sqref="E198">
    <cfRule type="expression" dxfId="977" priority="1292" stopIfTrue="1">
      <formula>$E189&lt;&gt;""</formula>
    </cfRule>
  </conditionalFormatting>
  <conditionalFormatting sqref="H193">
    <cfRule type="expression" dxfId="976" priority="1291" stopIfTrue="1">
      <formula>$E189&lt;&gt;""</formula>
    </cfRule>
  </conditionalFormatting>
  <conditionalFormatting sqref="I193">
    <cfRule type="expression" dxfId="975" priority="1290" stopIfTrue="1">
      <formula>$E189&lt;&gt;""</formula>
    </cfRule>
  </conditionalFormatting>
  <conditionalFormatting sqref="H194">
    <cfRule type="expression" dxfId="974" priority="1289" stopIfTrue="1">
      <formula>$E189&lt;&gt;""</formula>
    </cfRule>
  </conditionalFormatting>
  <conditionalFormatting sqref="I194">
    <cfRule type="expression" dxfId="973" priority="1288" stopIfTrue="1">
      <formula>$E189&lt;&gt;""</formula>
    </cfRule>
  </conditionalFormatting>
  <conditionalFormatting sqref="H195">
    <cfRule type="expression" dxfId="972" priority="1287" stopIfTrue="1">
      <formula>$E189&lt;&gt;""</formula>
    </cfRule>
  </conditionalFormatting>
  <conditionalFormatting sqref="I195">
    <cfRule type="expression" dxfId="971" priority="1286" stopIfTrue="1">
      <formula>$E189&lt;&gt;""</formula>
    </cfRule>
  </conditionalFormatting>
  <conditionalFormatting sqref="H196">
    <cfRule type="expression" dxfId="970" priority="1285" stopIfTrue="1">
      <formula>$E189&lt;&gt;""</formula>
    </cfRule>
  </conditionalFormatting>
  <conditionalFormatting sqref="I196">
    <cfRule type="expression" dxfId="969" priority="1284" stopIfTrue="1">
      <formula>$E189&lt;&gt;""</formula>
    </cfRule>
  </conditionalFormatting>
  <conditionalFormatting sqref="H197">
    <cfRule type="expression" dxfId="968" priority="1283" stopIfTrue="1">
      <formula>$E189&lt;&gt;""</formula>
    </cfRule>
  </conditionalFormatting>
  <conditionalFormatting sqref="I197">
    <cfRule type="expression" dxfId="967" priority="1282" stopIfTrue="1">
      <formula>$E189&lt;&gt;""</formula>
    </cfRule>
  </conditionalFormatting>
  <conditionalFormatting sqref="H198">
    <cfRule type="expression" dxfId="966" priority="1281" stopIfTrue="1">
      <formula>$E189&lt;&gt;""</formula>
    </cfRule>
  </conditionalFormatting>
  <conditionalFormatting sqref="I198">
    <cfRule type="expression" dxfId="965" priority="1280" stopIfTrue="1">
      <formula>$E189&lt;&gt;""</formula>
    </cfRule>
  </conditionalFormatting>
  <conditionalFormatting sqref="O191">
    <cfRule type="expression" dxfId="964" priority="1272" stopIfTrue="1">
      <formula>$L189&lt;&gt;""</formula>
    </cfRule>
  </conditionalFormatting>
  <conditionalFormatting sqref="P191">
    <cfRule type="expression" dxfId="963" priority="1271" stopIfTrue="1">
      <formula>$L189&lt;&gt;""</formula>
    </cfRule>
  </conditionalFormatting>
  <conditionalFormatting sqref="M195:N195">
    <cfRule type="expression" dxfId="962" priority="1266" stopIfTrue="1">
      <formula>$L189&lt;&gt;""</formula>
    </cfRule>
  </conditionalFormatting>
  <conditionalFormatting sqref="M196:N196">
    <cfRule type="expression" dxfId="961" priority="1265" stopIfTrue="1">
      <formula>$L189&lt;&gt;""</formula>
    </cfRule>
  </conditionalFormatting>
  <conditionalFormatting sqref="M197:N197">
    <cfRule type="expression" dxfId="960" priority="1264" stopIfTrue="1">
      <formula>$L189&lt;&gt;""</formula>
    </cfRule>
  </conditionalFormatting>
  <conditionalFormatting sqref="L198">
    <cfRule type="expression" dxfId="959" priority="1263" stopIfTrue="1">
      <formula>$L189&lt;&gt;""</formula>
    </cfRule>
  </conditionalFormatting>
  <conditionalFormatting sqref="O193">
    <cfRule type="expression" dxfId="958" priority="1262" stopIfTrue="1">
      <formula>$L189&lt;&gt;""</formula>
    </cfRule>
  </conditionalFormatting>
  <conditionalFormatting sqref="P193">
    <cfRule type="expression" dxfId="957" priority="1261" stopIfTrue="1">
      <formula>$L189&lt;&gt;""</formula>
    </cfRule>
  </conditionalFormatting>
  <conditionalFormatting sqref="O194">
    <cfRule type="expression" dxfId="956" priority="1260" stopIfTrue="1">
      <formula>$L189&lt;&gt;""</formula>
    </cfRule>
  </conditionalFormatting>
  <conditionalFormatting sqref="P194">
    <cfRule type="expression" dxfId="955" priority="1259" stopIfTrue="1">
      <formula>$L189&lt;&gt;""</formula>
    </cfRule>
  </conditionalFormatting>
  <conditionalFormatting sqref="O195">
    <cfRule type="expression" dxfId="954" priority="1258" stopIfTrue="1">
      <formula>$L189&lt;&gt;""</formula>
    </cfRule>
  </conditionalFormatting>
  <conditionalFormatting sqref="P195">
    <cfRule type="expression" dxfId="953" priority="1257" stopIfTrue="1">
      <formula>$L189&lt;&gt;""</formula>
    </cfRule>
  </conditionalFormatting>
  <conditionalFormatting sqref="O196">
    <cfRule type="expression" dxfId="952" priority="1256" stopIfTrue="1">
      <formula>$L189&lt;&gt;""</formula>
    </cfRule>
  </conditionalFormatting>
  <conditionalFormatting sqref="P196">
    <cfRule type="expression" dxfId="951" priority="1255" stopIfTrue="1">
      <formula>$L189&lt;&gt;""</formula>
    </cfRule>
  </conditionalFormatting>
  <conditionalFormatting sqref="O197">
    <cfRule type="expression" dxfId="950" priority="1254" stopIfTrue="1">
      <formula>$L189&lt;&gt;""</formula>
    </cfRule>
  </conditionalFormatting>
  <conditionalFormatting sqref="P197">
    <cfRule type="expression" dxfId="949" priority="1253" stopIfTrue="1">
      <formula>$L189&lt;&gt;""</formula>
    </cfRule>
  </conditionalFormatting>
  <conditionalFormatting sqref="O198">
    <cfRule type="expression" dxfId="948" priority="1252" stopIfTrue="1">
      <formula>$L189&lt;&gt;""</formula>
    </cfRule>
  </conditionalFormatting>
  <conditionalFormatting sqref="P198">
    <cfRule type="expression" dxfId="947" priority="1251" stopIfTrue="1">
      <formula>$L189&lt;&gt;""</formula>
    </cfRule>
  </conditionalFormatting>
  <conditionalFormatting sqref="M193">
    <cfRule type="expression" dxfId="946" priority="1250" stopIfTrue="1">
      <formula>$L189&lt;&gt;""</formula>
    </cfRule>
  </conditionalFormatting>
  <conditionalFormatting sqref="M193:N193">
    <cfRule type="expression" dxfId="945" priority="1249" stopIfTrue="1">
      <formula>$L189&lt;&gt;""</formula>
    </cfRule>
  </conditionalFormatting>
  <conditionalFormatting sqref="F191">
    <cfRule type="expression" dxfId="944" priority="1248" stopIfTrue="1">
      <formula>$E189&lt;&gt;""</formula>
    </cfRule>
  </conditionalFormatting>
  <conditionalFormatting sqref="F191:G191">
    <cfRule type="expression" dxfId="943" priority="1247" stopIfTrue="1">
      <formula>$E189&lt;&gt;""</formula>
    </cfRule>
  </conditionalFormatting>
  <conditionalFormatting sqref="H192">
    <cfRule type="expression" dxfId="942" priority="1246" stopIfTrue="1">
      <formula>$E189&lt;&gt;""</formula>
    </cfRule>
  </conditionalFormatting>
  <conditionalFormatting sqref="I192">
    <cfRule type="expression" dxfId="941" priority="1245" stopIfTrue="1">
      <formula>$E189&lt;&gt;""</formula>
    </cfRule>
  </conditionalFormatting>
  <conditionalFormatting sqref="M193:N193 M195:N197">
    <cfRule type="expression" dxfId="940" priority="1244" stopIfTrue="1">
      <formula>$L190&lt;&gt;""</formula>
    </cfRule>
  </conditionalFormatting>
  <conditionalFormatting sqref="O192">
    <cfRule type="expression" dxfId="939" priority="1242" stopIfTrue="1">
      <formula>$L189&lt;&gt;""</formula>
    </cfRule>
  </conditionalFormatting>
  <conditionalFormatting sqref="P228">
    <cfRule type="expression" dxfId="938" priority="1095" stopIfTrue="1">
      <formula>$L225&lt;&gt;""</formula>
    </cfRule>
  </conditionalFormatting>
  <conditionalFormatting sqref="F213:F215 F210">
    <cfRule type="expression" dxfId="937" priority="1238" stopIfTrue="1">
      <formula>$E208&lt;&gt;""</formula>
    </cfRule>
  </conditionalFormatting>
  <conditionalFormatting sqref="H209">
    <cfRule type="expression" dxfId="936" priority="1233" stopIfTrue="1">
      <formula>$E207&lt;&gt;""</formula>
    </cfRule>
  </conditionalFormatting>
  <conditionalFormatting sqref="I209">
    <cfRule type="expression" dxfId="935" priority="1232" stopIfTrue="1">
      <formula>$E207&lt;&gt;""</formula>
    </cfRule>
  </conditionalFormatting>
  <conditionalFormatting sqref="F211">
    <cfRule type="expression" dxfId="934" priority="1228" stopIfTrue="1">
      <formula>$E208&lt;&gt;""</formula>
    </cfRule>
  </conditionalFormatting>
  <conditionalFormatting sqref="M213:M215">
    <cfRule type="expression" dxfId="933" priority="1227" stopIfTrue="1">
      <formula>$L211&lt;&gt;""</formula>
    </cfRule>
  </conditionalFormatting>
  <conditionalFormatting sqref="F210">
    <cfRule type="expression" dxfId="932" priority="1225" stopIfTrue="1">
      <formula>$E207&lt;&gt;""</formula>
    </cfRule>
  </conditionalFormatting>
  <conditionalFormatting sqref="F211:G211">
    <cfRule type="expression" dxfId="931" priority="1224" stopIfTrue="1">
      <formula>$E207&lt;&gt;""</formula>
    </cfRule>
  </conditionalFormatting>
  <conditionalFormatting sqref="F213:G213">
    <cfRule type="expression" dxfId="930" priority="1222" stopIfTrue="1">
      <formula>$E207&lt;&gt;""</formula>
    </cfRule>
  </conditionalFormatting>
  <conditionalFormatting sqref="F214:G214">
    <cfRule type="expression" dxfId="929" priority="1221" stopIfTrue="1">
      <formula>$E207&lt;&gt;""</formula>
    </cfRule>
  </conditionalFormatting>
  <conditionalFormatting sqref="F215:G215">
    <cfRule type="expression" dxfId="928" priority="1220" stopIfTrue="1">
      <formula>$E207&lt;&gt;""</formula>
    </cfRule>
  </conditionalFormatting>
  <conditionalFormatting sqref="E216">
    <cfRule type="expression" dxfId="927" priority="1219" stopIfTrue="1">
      <formula>$E207&lt;&gt;""</formula>
    </cfRule>
  </conditionalFormatting>
  <conditionalFormatting sqref="H211">
    <cfRule type="expression" dxfId="926" priority="1218" stopIfTrue="1">
      <formula>$E207&lt;&gt;""</formula>
    </cfRule>
  </conditionalFormatting>
  <conditionalFormatting sqref="I211">
    <cfRule type="expression" dxfId="925" priority="1217" stopIfTrue="1">
      <formula>$E207&lt;&gt;""</formula>
    </cfRule>
  </conditionalFormatting>
  <conditionalFormatting sqref="H212">
    <cfRule type="expression" dxfId="924" priority="1216" stopIfTrue="1">
      <formula>$E207&lt;&gt;""</formula>
    </cfRule>
  </conditionalFormatting>
  <conditionalFormatting sqref="I212">
    <cfRule type="expression" dxfId="923" priority="1215" stopIfTrue="1">
      <formula>$E207&lt;&gt;""</formula>
    </cfRule>
  </conditionalFormatting>
  <conditionalFormatting sqref="H213">
    <cfRule type="expression" dxfId="922" priority="1214" stopIfTrue="1">
      <formula>$E207&lt;&gt;""</formula>
    </cfRule>
  </conditionalFormatting>
  <conditionalFormatting sqref="I213">
    <cfRule type="expression" dxfId="921" priority="1213" stopIfTrue="1">
      <formula>$E207&lt;&gt;""</formula>
    </cfRule>
  </conditionalFormatting>
  <conditionalFormatting sqref="H214">
    <cfRule type="expression" dxfId="920" priority="1212" stopIfTrue="1">
      <formula>$E207&lt;&gt;""</formula>
    </cfRule>
  </conditionalFormatting>
  <conditionalFormatting sqref="I214">
    <cfRule type="expression" dxfId="919" priority="1211" stopIfTrue="1">
      <formula>$E207&lt;&gt;""</formula>
    </cfRule>
  </conditionalFormatting>
  <conditionalFormatting sqref="H215">
    <cfRule type="expression" dxfId="918" priority="1210" stopIfTrue="1">
      <formula>$E207&lt;&gt;""</formula>
    </cfRule>
  </conditionalFormatting>
  <conditionalFormatting sqref="I215">
    <cfRule type="expression" dxfId="917" priority="1209" stopIfTrue="1">
      <formula>$E207&lt;&gt;""</formula>
    </cfRule>
  </conditionalFormatting>
  <conditionalFormatting sqref="H216">
    <cfRule type="expression" dxfId="916" priority="1208" stopIfTrue="1">
      <formula>$E207&lt;&gt;""</formula>
    </cfRule>
  </conditionalFormatting>
  <conditionalFormatting sqref="I216">
    <cfRule type="expression" dxfId="915" priority="1207" stopIfTrue="1">
      <formula>$E207&lt;&gt;""</formula>
    </cfRule>
  </conditionalFormatting>
  <conditionalFormatting sqref="O209">
    <cfRule type="expression" dxfId="914" priority="1199" stopIfTrue="1">
      <formula>$L207&lt;&gt;""</formula>
    </cfRule>
  </conditionalFormatting>
  <conditionalFormatting sqref="P209">
    <cfRule type="expression" dxfId="913" priority="1198" stopIfTrue="1">
      <formula>$L207&lt;&gt;""</formula>
    </cfRule>
  </conditionalFormatting>
  <conditionalFormatting sqref="M213:N213">
    <cfRule type="expression" dxfId="912" priority="1193" stopIfTrue="1">
      <formula>$L207&lt;&gt;""</formula>
    </cfRule>
  </conditionalFormatting>
  <conditionalFormatting sqref="M214:N214">
    <cfRule type="expression" dxfId="911" priority="1192" stopIfTrue="1">
      <formula>$L207&lt;&gt;""</formula>
    </cfRule>
  </conditionalFormatting>
  <conditionalFormatting sqref="M215:N215">
    <cfRule type="expression" dxfId="910" priority="1191" stopIfTrue="1">
      <formula>$L207&lt;&gt;""</formula>
    </cfRule>
  </conditionalFormatting>
  <conditionalFormatting sqref="L216">
    <cfRule type="expression" dxfId="909" priority="1190" stopIfTrue="1">
      <formula>$L207&lt;&gt;""</formula>
    </cfRule>
  </conditionalFormatting>
  <conditionalFormatting sqref="O211">
    <cfRule type="expression" dxfId="908" priority="1189" stopIfTrue="1">
      <formula>$L207&lt;&gt;""</formula>
    </cfRule>
  </conditionalFormatting>
  <conditionalFormatting sqref="P211">
    <cfRule type="expression" dxfId="907" priority="1188" stopIfTrue="1">
      <formula>$L207&lt;&gt;""</formula>
    </cfRule>
  </conditionalFormatting>
  <conditionalFormatting sqref="O212">
    <cfRule type="expression" dxfId="906" priority="1187" stopIfTrue="1">
      <formula>$L207&lt;&gt;""</formula>
    </cfRule>
  </conditionalFormatting>
  <conditionalFormatting sqref="P212">
    <cfRule type="expression" dxfId="905" priority="1186" stopIfTrue="1">
      <formula>$L207&lt;&gt;""</formula>
    </cfRule>
  </conditionalFormatting>
  <conditionalFormatting sqref="O213">
    <cfRule type="expression" dxfId="904" priority="1185" stopIfTrue="1">
      <formula>$L207&lt;&gt;""</formula>
    </cfRule>
  </conditionalFormatting>
  <conditionalFormatting sqref="P213">
    <cfRule type="expression" dxfId="903" priority="1184" stopIfTrue="1">
      <formula>$L207&lt;&gt;""</formula>
    </cfRule>
  </conditionalFormatting>
  <conditionalFormatting sqref="O214">
    <cfRule type="expression" dxfId="902" priority="1183" stopIfTrue="1">
      <formula>$L207&lt;&gt;""</formula>
    </cfRule>
  </conditionalFormatting>
  <conditionalFormatting sqref="P214">
    <cfRule type="expression" dxfId="901" priority="1182" stopIfTrue="1">
      <formula>$L207&lt;&gt;""</formula>
    </cfRule>
  </conditionalFormatting>
  <conditionalFormatting sqref="O215">
    <cfRule type="expression" dxfId="900" priority="1181" stopIfTrue="1">
      <formula>$L207&lt;&gt;""</formula>
    </cfRule>
  </conditionalFormatting>
  <conditionalFormatting sqref="P215">
    <cfRule type="expression" dxfId="899" priority="1180" stopIfTrue="1">
      <formula>$L207&lt;&gt;""</formula>
    </cfRule>
  </conditionalFormatting>
  <conditionalFormatting sqref="O216">
    <cfRule type="expression" dxfId="898" priority="1179" stopIfTrue="1">
      <formula>$L207&lt;&gt;""</formula>
    </cfRule>
  </conditionalFormatting>
  <conditionalFormatting sqref="P216">
    <cfRule type="expression" dxfId="897" priority="1178" stopIfTrue="1">
      <formula>$L207&lt;&gt;""</formula>
    </cfRule>
  </conditionalFormatting>
  <conditionalFormatting sqref="M211">
    <cfRule type="expression" dxfId="896" priority="1177" stopIfTrue="1">
      <formula>$L207&lt;&gt;""</formula>
    </cfRule>
  </conditionalFormatting>
  <conditionalFormatting sqref="M211:N211">
    <cfRule type="expression" dxfId="895" priority="1176" stopIfTrue="1">
      <formula>$L207&lt;&gt;""</formula>
    </cfRule>
  </conditionalFormatting>
  <conditionalFormatting sqref="F209">
    <cfRule type="expression" dxfId="894" priority="1175" stopIfTrue="1">
      <formula>$E207&lt;&gt;""</formula>
    </cfRule>
  </conditionalFormatting>
  <conditionalFormatting sqref="F209:G209">
    <cfRule type="expression" dxfId="893" priority="1174" stopIfTrue="1">
      <formula>$E207&lt;&gt;""</formula>
    </cfRule>
  </conditionalFormatting>
  <conditionalFormatting sqref="H210">
    <cfRule type="expression" dxfId="892" priority="1173" stopIfTrue="1">
      <formula>$E207&lt;&gt;""</formula>
    </cfRule>
  </conditionalFormatting>
  <conditionalFormatting sqref="I210">
    <cfRule type="expression" dxfId="891" priority="1172" stopIfTrue="1">
      <formula>$E207&lt;&gt;""</formula>
    </cfRule>
  </conditionalFormatting>
  <conditionalFormatting sqref="M211:N211 M213:N215">
    <cfRule type="expression" dxfId="890" priority="1171" stopIfTrue="1">
      <formula>$L208&lt;&gt;""</formula>
    </cfRule>
  </conditionalFormatting>
  <conditionalFormatting sqref="O210">
    <cfRule type="expression" dxfId="889" priority="1169" stopIfTrue="1">
      <formula>$L207&lt;&gt;""</formula>
    </cfRule>
  </conditionalFormatting>
  <conditionalFormatting sqref="F231:F233 F228">
    <cfRule type="expression" dxfId="888" priority="1165" stopIfTrue="1">
      <formula>$E226&lt;&gt;""</formula>
    </cfRule>
  </conditionalFormatting>
  <conditionalFormatting sqref="H227">
    <cfRule type="expression" dxfId="887" priority="1160" stopIfTrue="1">
      <formula>$E225&lt;&gt;""</formula>
    </cfRule>
  </conditionalFormatting>
  <conditionalFormatting sqref="I227">
    <cfRule type="expression" dxfId="886" priority="1159" stopIfTrue="1">
      <formula>$E225&lt;&gt;""</formula>
    </cfRule>
  </conditionalFormatting>
  <conditionalFormatting sqref="F229">
    <cfRule type="expression" dxfId="885" priority="1155" stopIfTrue="1">
      <formula>$E226&lt;&gt;""</formula>
    </cfRule>
  </conditionalFormatting>
  <conditionalFormatting sqref="M231:M233">
    <cfRule type="expression" dxfId="884" priority="1154" stopIfTrue="1">
      <formula>$L229&lt;&gt;""</formula>
    </cfRule>
  </conditionalFormatting>
  <conditionalFormatting sqref="F228">
    <cfRule type="expression" dxfId="883" priority="1152" stopIfTrue="1">
      <formula>$E225&lt;&gt;""</formula>
    </cfRule>
  </conditionalFormatting>
  <conditionalFormatting sqref="F229:G229">
    <cfRule type="expression" dxfId="882" priority="1151" stopIfTrue="1">
      <formula>$E225&lt;&gt;""</formula>
    </cfRule>
  </conditionalFormatting>
  <conditionalFormatting sqref="F231:G231">
    <cfRule type="expression" dxfId="881" priority="1149" stopIfTrue="1">
      <formula>$E225&lt;&gt;""</formula>
    </cfRule>
  </conditionalFormatting>
  <conditionalFormatting sqref="F232:G232">
    <cfRule type="expression" dxfId="880" priority="1148" stopIfTrue="1">
      <formula>$E225&lt;&gt;""</formula>
    </cfRule>
  </conditionalFormatting>
  <conditionalFormatting sqref="F233:G233">
    <cfRule type="expression" dxfId="879" priority="1147" stopIfTrue="1">
      <formula>$E225&lt;&gt;""</formula>
    </cfRule>
  </conditionalFormatting>
  <conditionalFormatting sqref="E234">
    <cfRule type="expression" dxfId="878" priority="1146" stopIfTrue="1">
      <formula>$E225&lt;&gt;""</formula>
    </cfRule>
  </conditionalFormatting>
  <conditionalFormatting sqref="H229">
    <cfRule type="expression" dxfId="877" priority="1145" stopIfTrue="1">
      <formula>$E225&lt;&gt;""</formula>
    </cfRule>
  </conditionalFormatting>
  <conditionalFormatting sqref="I229">
    <cfRule type="expression" dxfId="876" priority="1144" stopIfTrue="1">
      <formula>$E225&lt;&gt;""</formula>
    </cfRule>
  </conditionalFormatting>
  <conditionalFormatting sqref="H230">
    <cfRule type="expression" dxfId="875" priority="1143" stopIfTrue="1">
      <formula>$E225&lt;&gt;""</formula>
    </cfRule>
  </conditionalFormatting>
  <conditionalFormatting sqref="I230">
    <cfRule type="expression" dxfId="874" priority="1142" stopIfTrue="1">
      <formula>$E225&lt;&gt;""</formula>
    </cfRule>
  </conditionalFormatting>
  <conditionalFormatting sqref="H231">
    <cfRule type="expression" dxfId="873" priority="1141" stopIfTrue="1">
      <formula>$E225&lt;&gt;""</formula>
    </cfRule>
  </conditionalFormatting>
  <conditionalFormatting sqref="I231">
    <cfRule type="expression" dxfId="872" priority="1140" stopIfTrue="1">
      <formula>$E225&lt;&gt;""</formula>
    </cfRule>
  </conditionalFormatting>
  <conditionalFormatting sqref="H232">
    <cfRule type="expression" dxfId="871" priority="1139" stopIfTrue="1">
      <formula>$E225&lt;&gt;""</formula>
    </cfRule>
  </conditionalFormatting>
  <conditionalFormatting sqref="I232">
    <cfRule type="expression" dxfId="870" priority="1138" stopIfTrue="1">
      <formula>$E225&lt;&gt;""</formula>
    </cfRule>
  </conditionalFormatting>
  <conditionalFormatting sqref="H233">
    <cfRule type="expression" dxfId="869" priority="1137" stopIfTrue="1">
      <formula>$E225&lt;&gt;""</formula>
    </cfRule>
  </conditionalFormatting>
  <conditionalFormatting sqref="I233">
    <cfRule type="expression" dxfId="868" priority="1136" stopIfTrue="1">
      <formula>$E225&lt;&gt;""</formula>
    </cfRule>
  </conditionalFormatting>
  <conditionalFormatting sqref="H234">
    <cfRule type="expression" dxfId="867" priority="1135" stopIfTrue="1">
      <formula>$E225&lt;&gt;""</formula>
    </cfRule>
  </conditionalFormatting>
  <conditionalFormatting sqref="I234">
    <cfRule type="expression" dxfId="866" priority="1134" stopIfTrue="1">
      <formula>$E225&lt;&gt;""</formula>
    </cfRule>
  </conditionalFormatting>
  <conditionalFormatting sqref="O227">
    <cfRule type="expression" dxfId="865" priority="1126" stopIfTrue="1">
      <formula>$L225&lt;&gt;""</formula>
    </cfRule>
  </conditionalFormatting>
  <conditionalFormatting sqref="P227">
    <cfRule type="expression" dxfId="864" priority="1125" stopIfTrue="1">
      <formula>$L225&lt;&gt;""</formula>
    </cfRule>
  </conditionalFormatting>
  <conditionalFormatting sqref="M231:N231">
    <cfRule type="expression" dxfId="863" priority="1120" stopIfTrue="1">
      <formula>$L225&lt;&gt;""</formula>
    </cfRule>
  </conditionalFormatting>
  <conditionalFormatting sqref="M232:N232">
    <cfRule type="expression" dxfId="862" priority="1119" stopIfTrue="1">
      <formula>$L225&lt;&gt;""</formula>
    </cfRule>
  </conditionalFormatting>
  <conditionalFormatting sqref="M233:N233">
    <cfRule type="expression" dxfId="861" priority="1118" stopIfTrue="1">
      <formula>$L225&lt;&gt;""</formula>
    </cfRule>
  </conditionalFormatting>
  <conditionalFormatting sqref="L234">
    <cfRule type="expression" dxfId="860" priority="1117" stopIfTrue="1">
      <formula>$L225&lt;&gt;""</formula>
    </cfRule>
  </conditionalFormatting>
  <conditionalFormatting sqref="O229">
    <cfRule type="expression" dxfId="859" priority="1116" stopIfTrue="1">
      <formula>$L225&lt;&gt;""</formula>
    </cfRule>
  </conditionalFormatting>
  <conditionalFormatting sqref="P229">
    <cfRule type="expression" dxfId="858" priority="1115" stopIfTrue="1">
      <formula>$L225&lt;&gt;""</formula>
    </cfRule>
  </conditionalFormatting>
  <conditionalFormatting sqref="O230">
    <cfRule type="expression" dxfId="857" priority="1114" stopIfTrue="1">
      <formula>$L225&lt;&gt;""</formula>
    </cfRule>
  </conditionalFormatting>
  <conditionalFormatting sqref="P230">
    <cfRule type="expression" dxfId="856" priority="1113" stopIfTrue="1">
      <formula>$L225&lt;&gt;""</formula>
    </cfRule>
  </conditionalFormatting>
  <conditionalFormatting sqref="O231">
    <cfRule type="expression" dxfId="855" priority="1112" stopIfTrue="1">
      <formula>$L225&lt;&gt;""</formula>
    </cfRule>
  </conditionalFormatting>
  <conditionalFormatting sqref="P231">
    <cfRule type="expression" dxfId="854" priority="1111" stopIfTrue="1">
      <formula>$L225&lt;&gt;""</formula>
    </cfRule>
  </conditionalFormatting>
  <conditionalFormatting sqref="O232">
    <cfRule type="expression" dxfId="853" priority="1110" stopIfTrue="1">
      <formula>$L225&lt;&gt;""</formula>
    </cfRule>
  </conditionalFormatting>
  <conditionalFormatting sqref="P232">
    <cfRule type="expression" dxfId="852" priority="1109" stopIfTrue="1">
      <formula>$L225&lt;&gt;""</formula>
    </cfRule>
  </conditionalFormatting>
  <conditionalFormatting sqref="O233">
    <cfRule type="expression" dxfId="851" priority="1108" stopIfTrue="1">
      <formula>$L225&lt;&gt;""</formula>
    </cfRule>
  </conditionalFormatting>
  <conditionalFormatting sqref="P233">
    <cfRule type="expression" dxfId="850" priority="1107" stopIfTrue="1">
      <formula>$L225&lt;&gt;""</formula>
    </cfRule>
  </conditionalFormatting>
  <conditionalFormatting sqref="O234">
    <cfRule type="expression" dxfId="849" priority="1106" stopIfTrue="1">
      <formula>$L225&lt;&gt;""</formula>
    </cfRule>
  </conditionalFormatting>
  <conditionalFormatting sqref="P234">
    <cfRule type="expression" dxfId="848" priority="1105" stopIfTrue="1">
      <formula>$L225&lt;&gt;""</formula>
    </cfRule>
  </conditionalFormatting>
  <conditionalFormatting sqref="M229">
    <cfRule type="expression" dxfId="847" priority="1104" stopIfTrue="1">
      <formula>$L225&lt;&gt;""</formula>
    </cfRule>
  </conditionalFormatting>
  <conditionalFormatting sqref="M229:N229">
    <cfRule type="expression" dxfId="846" priority="1103" stopIfTrue="1">
      <formula>$L225&lt;&gt;""</formula>
    </cfRule>
  </conditionalFormatting>
  <conditionalFormatting sqref="F227">
    <cfRule type="expression" dxfId="845" priority="1102" stopIfTrue="1">
      <formula>$E225&lt;&gt;""</formula>
    </cfRule>
  </conditionalFormatting>
  <conditionalFormatting sqref="F227:G227">
    <cfRule type="expression" dxfId="844" priority="1101" stopIfTrue="1">
      <formula>$E225&lt;&gt;""</formula>
    </cfRule>
  </conditionalFormatting>
  <conditionalFormatting sqref="H228">
    <cfRule type="expression" dxfId="843" priority="1100" stopIfTrue="1">
      <formula>$E225&lt;&gt;""</formula>
    </cfRule>
  </conditionalFormatting>
  <conditionalFormatting sqref="I228">
    <cfRule type="expression" dxfId="842" priority="1099" stopIfTrue="1">
      <formula>$E225&lt;&gt;""</formula>
    </cfRule>
  </conditionalFormatting>
  <conditionalFormatting sqref="M229:N229 M231:N233">
    <cfRule type="expression" dxfId="841" priority="1098" stopIfTrue="1">
      <formula>$L226&lt;&gt;""</formula>
    </cfRule>
  </conditionalFormatting>
  <conditionalFormatting sqref="O228">
    <cfRule type="expression" dxfId="840" priority="1096" stopIfTrue="1">
      <formula>$L225&lt;&gt;""</formula>
    </cfRule>
  </conditionalFormatting>
  <conditionalFormatting sqref="L209:L215">
    <cfRule type="expression" dxfId="839" priority="1000" stopIfTrue="1">
      <formula>$L207&lt;&gt;""</formula>
    </cfRule>
  </conditionalFormatting>
  <conditionalFormatting sqref="F140">
    <cfRule type="expression" dxfId="838" priority="1021" stopIfTrue="1">
      <formula>$E136&lt;&gt;""</formula>
    </cfRule>
  </conditionalFormatting>
  <conditionalFormatting sqref="F140:G140">
    <cfRule type="expression" dxfId="837" priority="1020" stopIfTrue="1">
      <formula>$E135&lt;&gt;""</formula>
    </cfRule>
  </conditionalFormatting>
  <conditionalFormatting sqref="F158">
    <cfRule type="expression" dxfId="836" priority="1019" stopIfTrue="1">
      <formula>$E154&lt;&gt;""</formula>
    </cfRule>
  </conditionalFormatting>
  <conditionalFormatting sqref="F158:G158">
    <cfRule type="expression" dxfId="835" priority="1018" stopIfTrue="1">
      <formula>$E153&lt;&gt;""</formula>
    </cfRule>
  </conditionalFormatting>
  <conditionalFormatting sqref="F176">
    <cfRule type="expression" dxfId="834" priority="1017" stopIfTrue="1">
      <formula>$E172&lt;&gt;""</formula>
    </cfRule>
  </conditionalFormatting>
  <conditionalFormatting sqref="F176:G176">
    <cfRule type="expression" dxfId="833" priority="1016" stopIfTrue="1">
      <formula>$E171&lt;&gt;""</formula>
    </cfRule>
  </conditionalFormatting>
  <conditionalFormatting sqref="F194">
    <cfRule type="expression" dxfId="832" priority="1015" stopIfTrue="1">
      <formula>$E190&lt;&gt;""</formula>
    </cfRule>
  </conditionalFormatting>
  <conditionalFormatting sqref="F194:G194">
    <cfRule type="expression" dxfId="831" priority="1014" stopIfTrue="1">
      <formula>$E189&lt;&gt;""</formula>
    </cfRule>
  </conditionalFormatting>
  <conditionalFormatting sqref="F212">
    <cfRule type="expression" dxfId="830" priority="1013" stopIfTrue="1">
      <formula>$E208&lt;&gt;""</formula>
    </cfRule>
  </conditionalFormatting>
  <conditionalFormatting sqref="F212:G212">
    <cfRule type="expression" dxfId="829" priority="1012" stopIfTrue="1">
      <formula>$E207&lt;&gt;""</formula>
    </cfRule>
  </conditionalFormatting>
  <conditionalFormatting sqref="F230">
    <cfRule type="expression" dxfId="828" priority="1011" stopIfTrue="1">
      <formula>$E226&lt;&gt;""</formula>
    </cfRule>
  </conditionalFormatting>
  <conditionalFormatting sqref="F230:G230">
    <cfRule type="expression" dxfId="827" priority="1010" stopIfTrue="1">
      <formula>$E225&lt;&gt;""</formula>
    </cfRule>
  </conditionalFormatting>
  <conditionalFormatting sqref="L231:L233">
    <cfRule type="expression" dxfId="826" priority="1007" stopIfTrue="1">
      <formula>$L225&lt;&gt;""</formula>
    </cfRule>
  </conditionalFormatting>
  <conditionalFormatting sqref="L229:L230">
    <cfRule type="expression" dxfId="825" priority="1006" stopIfTrue="1">
      <formula>$L225&lt;&gt;""</formula>
    </cfRule>
  </conditionalFormatting>
  <conditionalFormatting sqref="L227:L228">
    <cfRule type="expression" dxfId="824" priority="1005" stopIfTrue="1">
      <formula>$L225&lt;&gt;""</formula>
    </cfRule>
  </conditionalFormatting>
  <conditionalFormatting sqref="L227:L233">
    <cfRule type="expression" dxfId="823" priority="1004" stopIfTrue="1">
      <formula>$L225&lt;&gt;""</formula>
    </cfRule>
  </conditionalFormatting>
  <conditionalFormatting sqref="L213:L215">
    <cfRule type="expression" dxfId="822" priority="1003" stopIfTrue="1">
      <formula>$L207&lt;&gt;""</formula>
    </cfRule>
  </conditionalFormatting>
  <conditionalFormatting sqref="L211:L212">
    <cfRule type="expression" dxfId="821" priority="1002" stopIfTrue="1">
      <formula>$L207&lt;&gt;""</formula>
    </cfRule>
  </conditionalFormatting>
  <conditionalFormatting sqref="L209:L210">
    <cfRule type="expression" dxfId="820" priority="1001" stopIfTrue="1">
      <formula>$L207&lt;&gt;""</formula>
    </cfRule>
  </conditionalFormatting>
  <conditionalFormatting sqref="L195:L197">
    <cfRule type="expression" dxfId="819" priority="999" stopIfTrue="1">
      <formula>$L189&lt;&gt;""</formula>
    </cfRule>
  </conditionalFormatting>
  <conditionalFormatting sqref="L193:L194">
    <cfRule type="expression" dxfId="818" priority="998" stopIfTrue="1">
      <formula>$L189&lt;&gt;""</formula>
    </cfRule>
  </conditionalFormatting>
  <conditionalFormatting sqref="L191:L192">
    <cfRule type="expression" dxfId="817" priority="997" stopIfTrue="1">
      <formula>$L189&lt;&gt;""</formula>
    </cfRule>
  </conditionalFormatting>
  <conditionalFormatting sqref="L191:L197">
    <cfRule type="expression" dxfId="816" priority="996" stopIfTrue="1">
      <formula>$L189&lt;&gt;""</formula>
    </cfRule>
  </conditionalFormatting>
  <conditionalFormatting sqref="L177:L179">
    <cfRule type="expression" dxfId="815" priority="995" stopIfTrue="1">
      <formula>$L171&lt;&gt;""</formula>
    </cfRule>
  </conditionalFormatting>
  <conditionalFormatting sqref="L175:L176">
    <cfRule type="expression" dxfId="814" priority="994" stopIfTrue="1">
      <formula>$L171&lt;&gt;""</formula>
    </cfRule>
  </conditionalFormatting>
  <conditionalFormatting sqref="L173:L174">
    <cfRule type="expression" dxfId="813" priority="993" stopIfTrue="1">
      <formula>$L171&lt;&gt;""</formula>
    </cfRule>
  </conditionalFormatting>
  <conditionalFormatting sqref="L173:L179">
    <cfRule type="expression" dxfId="812" priority="992" stopIfTrue="1">
      <formula>$L171&lt;&gt;""</formula>
    </cfRule>
  </conditionalFormatting>
  <conditionalFormatting sqref="L159:L161">
    <cfRule type="expression" dxfId="811" priority="991" stopIfTrue="1">
      <formula>$L153&lt;&gt;""</formula>
    </cfRule>
  </conditionalFormatting>
  <conditionalFormatting sqref="L157:L158">
    <cfRule type="expression" dxfId="810" priority="990" stopIfTrue="1">
      <formula>$L153&lt;&gt;""</formula>
    </cfRule>
  </conditionalFormatting>
  <conditionalFormatting sqref="L155:L156">
    <cfRule type="expression" dxfId="809" priority="989" stopIfTrue="1">
      <formula>$L153&lt;&gt;""</formula>
    </cfRule>
  </conditionalFormatting>
  <conditionalFormatting sqref="L155:L161">
    <cfRule type="expression" dxfId="808" priority="988" stopIfTrue="1">
      <formula>$L153&lt;&gt;""</formula>
    </cfRule>
  </conditionalFormatting>
  <conditionalFormatting sqref="L141:L143">
    <cfRule type="expression" dxfId="807" priority="987" stopIfTrue="1">
      <formula>$L135&lt;&gt;""</formula>
    </cfRule>
  </conditionalFormatting>
  <conditionalFormatting sqref="L139:L140">
    <cfRule type="expression" dxfId="806" priority="986" stopIfTrue="1">
      <formula>$L135&lt;&gt;""</formula>
    </cfRule>
  </conditionalFormatting>
  <conditionalFormatting sqref="L137:L138">
    <cfRule type="expression" dxfId="805" priority="985" stopIfTrue="1">
      <formula>$L135&lt;&gt;""</formula>
    </cfRule>
  </conditionalFormatting>
  <conditionalFormatting sqref="L137:L143">
    <cfRule type="expression" dxfId="804" priority="984" stopIfTrue="1">
      <formula>$L135&lt;&gt;""</formula>
    </cfRule>
  </conditionalFormatting>
  <conditionalFormatting sqref="M137">
    <cfRule type="expression" dxfId="803" priority="979" stopIfTrue="1">
      <formula>$L135&lt;&gt;""</formula>
    </cfRule>
  </conditionalFormatting>
  <conditionalFormatting sqref="M137:N137">
    <cfRule type="expression" dxfId="802" priority="978" stopIfTrue="1">
      <formula>$L135&lt;&gt;""</formula>
    </cfRule>
  </conditionalFormatting>
  <conditionalFormatting sqref="M137:N137">
    <cfRule type="expression" dxfId="801" priority="977" stopIfTrue="1">
      <formula>$L135&lt;&gt;""</formula>
    </cfRule>
  </conditionalFormatting>
  <conditionalFormatting sqref="M155">
    <cfRule type="expression" dxfId="800" priority="976" stopIfTrue="1">
      <formula>$L153&lt;&gt;""</formula>
    </cfRule>
  </conditionalFormatting>
  <conditionalFormatting sqref="M155:N155">
    <cfRule type="expression" dxfId="799" priority="975" stopIfTrue="1">
      <formula>$L153&lt;&gt;""</formula>
    </cfRule>
  </conditionalFormatting>
  <conditionalFormatting sqref="M155:N155">
    <cfRule type="expression" dxfId="798" priority="974" stopIfTrue="1">
      <formula>$L153&lt;&gt;""</formula>
    </cfRule>
  </conditionalFormatting>
  <conditionalFormatting sqref="M173">
    <cfRule type="expression" dxfId="797" priority="973" stopIfTrue="1">
      <formula>$L171&lt;&gt;""</formula>
    </cfRule>
  </conditionalFormatting>
  <conditionalFormatting sqref="M173:N173">
    <cfRule type="expression" dxfId="796" priority="972" stopIfTrue="1">
      <formula>$L171&lt;&gt;""</formula>
    </cfRule>
  </conditionalFormatting>
  <conditionalFormatting sqref="M173:N173">
    <cfRule type="expression" dxfId="795" priority="971" stopIfTrue="1">
      <formula>$L171&lt;&gt;""</formula>
    </cfRule>
  </conditionalFormatting>
  <conditionalFormatting sqref="M191">
    <cfRule type="expression" dxfId="794" priority="970" stopIfTrue="1">
      <formula>$L189&lt;&gt;""</formula>
    </cfRule>
  </conditionalFormatting>
  <conditionalFormatting sqref="M191:N191">
    <cfRule type="expression" dxfId="793" priority="969" stopIfTrue="1">
      <formula>$L189&lt;&gt;""</formula>
    </cfRule>
  </conditionalFormatting>
  <conditionalFormatting sqref="M191:N191">
    <cfRule type="expression" dxfId="792" priority="968" stopIfTrue="1">
      <formula>$L189&lt;&gt;""</formula>
    </cfRule>
  </conditionalFormatting>
  <conditionalFormatting sqref="M209">
    <cfRule type="expression" dxfId="791" priority="967" stopIfTrue="1">
      <formula>$L207&lt;&gt;""</formula>
    </cfRule>
  </conditionalFormatting>
  <conditionalFormatting sqref="M209:N209">
    <cfRule type="expression" dxfId="790" priority="966" stopIfTrue="1">
      <formula>$L207&lt;&gt;""</formula>
    </cfRule>
  </conditionalFormatting>
  <conditionalFormatting sqref="M209:N209">
    <cfRule type="expression" dxfId="789" priority="965" stopIfTrue="1">
      <formula>$L207&lt;&gt;""</formula>
    </cfRule>
  </conditionalFormatting>
  <conditionalFormatting sqref="M227">
    <cfRule type="expression" dxfId="788" priority="964" stopIfTrue="1">
      <formula>$L225&lt;&gt;""</formula>
    </cfRule>
  </conditionalFormatting>
  <conditionalFormatting sqref="M227:N227">
    <cfRule type="expression" dxfId="787" priority="963" stopIfTrue="1">
      <formula>$L225&lt;&gt;""</formula>
    </cfRule>
  </conditionalFormatting>
  <conditionalFormatting sqref="M227:N227">
    <cfRule type="expression" dxfId="786" priority="962" stopIfTrue="1">
      <formula>$L225&lt;&gt;""</formula>
    </cfRule>
  </conditionalFormatting>
  <conditionalFormatting sqref="M138:N138">
    <cfRule type="expression" dxfId="785" priority="961" stopIfTrue="1">
      <formula>$L136&lt;&gt;""</formula>
    </cfRule>
  </conditionalFormatting>
  <conditionalFormatting sqref="M138">
    <cfRule type="expression" dxfId="784" priority="960" stopIfTrue="1">
      <formula>$L135&lt;&gt;""</formula>
    </cfRule>
  </conditionalFormatting>
  <conditionalFormatting sqref="M156:N156">
    <cfRule type="expression" dxfId="783" priority="959" stopIfTrue="1">
      <formula>$L154&lt;&gt;""</formula>
    </cfRule>
  </conditionalFormatting>
  <conditionalFormatting sqref="M156">
    <cfRule type="expression" dxfId="782" priority="958" stopIfTrue="1">
      <formula>$L153&lt;&gt;""</formula>
    </cfRule>
  </conditionalFormatting>
  <conditionalFormatting sqref="M174:N174">
    <cfRule type="expression" dxfId="781" priority="957" stopIfTrue="1">
      <formula>$L172&lt;&gt;""</formula>
    </cfRule>
  </conditionalFormatting>
  <conditionalFormatting sqref="M174">
    <cfRule type="expression" dxfId="780" priority="956" stopIfTrue="1">
      <formula>$L171&lt;&gt;""</formula>
    </cfRule>
  </conditionalFormatting>
  <conditionalFormatting sqref="M192:N192">
    <cfRule type="expression" dxfId="779" priority="955" stopIfTrue="1">
      <formula>$L190&lt;&gt;""</formula>
    </cfRule>
  </conditionalFormatting>
  <conditionalFormatting sqref="M192">
    <cfRule type="expression" dxfId="778" priority="954" stopIfTrue="1">
      <formula>$L189&lt;&gt;""</formula>
    </cfRule>
  </conditionalFormatting>
  <conditionalFormatting sqref="M210:N210">
    <cfRule type="expression" dxfId="777" priority="953" stopIfTrue="1">
      <formula>$L208&lt;&gt;""</formula>
    </cfRule>
  </conditionalFormatting>
  <conditionalFormatting sqref="M210">
    <cfRule type="expression" dxfId="776" priority="952" stopIfTrue="1">
      <formula>$L207&lt;&gt;""</formula>
    </cfRule>
  </conditionalFormatting>
  <conditionalFormatting sqref="M228:N228">
    <cfRule type="expression" dxfId="775" priority="951" stopIfTrue="1">
      <formula>$L226&lt;&gt;""</formula>
    </cfRule>
  </conditionalFormatting>
  <conditionalFormatting sqref="M228">
    <cfRule type="expression" dxfId="774" priority="950" stopIfTrue="1">
      <formula>$L225&lt;&gt;""</formula>
    </cfRule>
  </conditionalFormatting>
  <conditionalFormatting sqref="M140">
    <cfRule type="expression" dxfId="773" priority="949" stopIfTrue="1">
      <formula>$L135&lt;&gt;""</formula>
    </cfRule>
  </conditionalFormatting>
  <conditionalFormatting sqref="M140:N140">
    <cfRule type="expression" dxfId="772" priority="948" stopIfTrue="1">
      <formula>$L135&lt;&gt;""</formula>
    </cfRule>
  </conditionalFormatting>
  <conditionalFormatting sqref="M140:N140">
    <cfRule type="expression" dxfId="771" priority="947" stopIfTrue="1">
      <formula>$L138&lt;&gt;""</formula>
    </cfRule>
  </conditionalFormatting>
  <conditionalFormatting sqref="M158">
    <cfRule type="expression" dxfId="770" priority="946" stopIfTrue="1">
      <formula>$L153&lt;&gt;""</formula>
    </cfRule>
  </conditionalFormatting>
  <conditionalFormatting sqref="M158:N158">
    <cfRule type="expression" dxfId="769" priority="945" stopIfTrue="1">
      <formula>$L153&lt;&gt;""</formula>
    </cfRule>
  </conditionalFormatting>
  <conditionalFormatting sqref="M158:N158">
    <cfRule type="expression" dxfId="768" priority="944" stopIfTrue="1">
      <formula>$L156&lt;&gt;""</formula>
    </cfRule>
  </conditionalFormatting>
  <conditionalFormatting sqref="M176">
    <cfRule type="expression" dxfId="767" priority="943" stopIfTrue="1">
      <formula>$L171&lt;&gt;""</formula>
    </cfRule>
  </conditionalFormatting>
  <conditionalFormatting sqref="M176:N176">
    <cfRule type="expression" dxfId="766" priority="942" stopIfTrue="1">
      <formula>$L171&lt;&gt;""</formula>
    </cfRule>
  </conditionalFormatting>
  <conditionalFormatting sqref="M176:N176">
    <cfRule type="expression" dxfId="765" priority="941" stopIfTrue="1">
      <formula>$L174&lt;&gt;""</formula>
    </cfRule>
  </conditionalFormatting>
  <conditionalFormatting sqref="M194">
    <cfRule type="expression" dxfId="764" priority="940" stopIfTrue="1">
      <formula>$L189&lt;&gt;""</formula>
    </cfRule>
  </conditionalFormatting>
  <conditionalFormatting sqref="M194:N194">
    <cfRule type="expression" dxfId="763" priority="939" stopIfTrue="1">
      <formula>$L189&lt;&gt;""</formula>
    </cfRule>
  </conditionalFormatting>
  <conditionalFormatting sqref="M194:N194">
    <cfRule type="expression" dxfId="762" priority="938" stopIfTrue="1">
      <formula>$L192&lt;&gt;""</formula>
    </cfRule>
  </conditionalFormatting>
  <conditionalFormatting sqref="M212">
    <cfRule type="expression" dxfId="761" priority="937" stopIfTrue="1">
      <formula>$L207&lt;&gt;""</formula>
    </cfRule>
  </conditionalFormatting>
  <conditionalFormatting sqref="M212:N212">
    <cfRule type="expression" dxfId="760" priority="936" stopIfTrue="1">
      <formula>$L207&lt;&gt;""</formula>
    </cfRule>
  </conditionalFormatting>
  <conditionalFormatting sqref="M212:N212">
    <cfRule type="expression" dxfId="759" priority="935" stopIfTrue="1">
      <formula>$L210&lt;&gt;""</formula>
    </cfRule>
  </conditionalFormatting>
  <conditionalFormatting sqref="M230">
    <cfRule type="expression" dxfId="758" priority="934" stopIfTrue="1">
      <formula>$L225&lt;&gt;""</formula>
    </cfRule>
  </conditionalFormatting>
  <conditionalFormatting sqref="M230:N230">
    <cfRule type="expression" dxfId="757" priority="933" stopIfTrue="1">
      <formula>$L225&lt;&gt;""</formula>
    </cfRule>
  </conditionalFormatting>
  <conditionalFormatting sqref="M230:N230">
    <cfRule type="expression" dxfId="756" priority="932" stopIfTrue="1">
      <formula>$L228&lt;&gt;""</formula>
    </cfRule>
  </conditionalFormatting>
  <conditionalFormatting sqref="P246">
    <cfRule type="expression" dxfId="755" priority="855" stopIfTrue="1">
      <formula>$L243&lt;&gt;""</formula>
    </cfRule>
  </conditionalFormatting>
  <conditionalFormatting sqref="F249:F251 F246">
    <cfRule type="expression" dxfId="754" priority="917" stopIfTrue="1">
      <formula>$E244&lt;&gt;""</formula>
    </cfRule>
  </conditionalFormatting>
  <conditionalFormatting sqref="H245">
    <cfRule type="expression" dxfId="753" priority="912" stopIfTrue="1">
      <formula>$E243&lt;&gt;""</formula>
    </cfRule>
  </conditionalFormatting>
  <conditionalFormatting sqref="I245">
    <cfRule type="expression" dxfId="752" priority="911" stopIfTrue="1">
      <formula>$E243&lt;&gt;""</formula>
    </cfRule>
  </conditionalFormatting>
  <conditionalFormatting sqref="F247">
    <cfRule type="expression" dxfId="751" priority="907" stopIfTrue="1">
      <formula>$E244&lt;&gt;""</formula>
    </cfRule>
  </conditionalFormatting>
  <conditionalFormatting sqref="M249:M251">
    <cfRule type="expression" dxfId="750" priority="906" stopIfTrue="1">
      <formula>$L247&lt;&gt;""</formula>
    </cfRule>
  </conditionalFormatting>
  <conditionalFormatting sqref="F246">
    <cfRule type="expression" dxfId="749" priority="905" stopIfTrue="1">
      <formula>$E243&lt;&gt;""</formula>
    </cfRule>
  </conditionalFormatting>
  <conditionalFormatting sqref="F247:G247">
    <cfRule type="expression" dxfId="748" priority="904" stopIfTrue="1">
      <formula>$E243&lt;&gt;""</formula>
    </cfRule>
  </conditionalFormatting>
  <conditionalFormatting sqref="F249:G249">
    <cfRule type="expression" dxfId="747" priority="903" stopIfTrue="1">
      <formula>$E243&lt;&gt;""</formula>
    </cfRule>
  </conditionalFormatting>
  <conditionalFormatting sqref="F250:G250">
    <cfRule type="expression" dxfId="746" priority="902" stopIfTrue="1">
      <formula>$E243&lt;&gt;""</formula>
    </cfRule>
  </conditionalFormatting>
  <conditionalFormatting sqref="F251:G251">
    <cfRule type="expression" dxfId="745" priority="901" stopIfTrue="1">
      <formula>$E243&lt;&gt;""</formula>
    </cfRule>
  </conditionalFormatting>
  <conditionalFormatting sqref="E252">
    <cfRule type="expression" dxfId="744" priority="900" stopIfTrue="1">
      <formula>$E243&lt;&gt;""</formula>
    </cfRule>
  </conditionalFormatting>
  <conditionalFormatting sqref="H247">
    <cfRule type="expression" dxfId="743" priority="899" stopIfTrue="1">
      <formula>$E243&lt;&gt;""</formula>
    </cfRule>
  </conditionalFormatting>
  <conditionalFormatting sqref="I247">
    <cfRule type="expression" dxfId="742" priority="898" stopIfTrue="1">
      <formula>$E243&lt;&gt;""</formula>
    </cfRule>
  </conditionalFormatting>
  <conditionalFormatting sqref="H248">
    <cfRule type="expression" dxfId="741" priority="897" stopIfTrue="1">
      <formula>$E243&lt;&gt;""</formula>
    </cfRule>
  </conditionalFormatting>
  <conditionalFormatting sqref="I248">
    <cfRule type="expression" dxfId="740" priority="896" stopIfTrue="1">
      <formula>$E243&lt;&gt;""</formula>
    </cfRule>
  </conditionalFormatting>
  <conditionalFormatting sqref="H249">
    <cfRule type="expression" dxfId="739" priority="895" stopIfTrue="1">
      <formula>$E243&lt;&gt;""</formula>
    </cfRule>
  </conditionalFormatting>
  <conditionalFormatting sqref="I249">
    <cfRule type="expression" dxfId="738" priority="894" stopIfTrue="1">
      <formula>$E243&lt;&gt;""</formula>
    </cfRule>
  </conditionalFormatting>
  <conditionalFormatting sqref="H250">
    <cfRule type="expression" dxfId="737" priority="893" stopIfTrue="1">
      <formula>$E243&lt;&gt;""</formula>
    </cfRule>
  </conditionalFormatting>
  <conditionalFormatting sqref="I250">
    <cfRule type="expression" dxfId="736" priority="892" stopIfTrue="1">
      <formula>$E243&lt;&gt;""</formula>
    </cfRule>
  </conditionalFormatting>
  <conditionalFormatting sqref="H251">
    <cfRule type="expression" dxfId="735" priority="891" stopIfTrue="1">
      <formula>$E243&lt;&gt;""</formula>
    </cfRule>
  </conditionalFormatting>
  <conditionalFormatting sqref="I251">
    <cfRule type="expression" dxfId="734" priority="890" stopIfTrue="1">
      <formula>$E243&lt;&gt;""</formula>
    </cfRule>
  </conditionalFormatting>
  <conditionalFormatting sqref="H252">
    <cfRule type="expression" dxfId="733" priority="889" stopIfTrue="1">
      <formula>$E243&lt;&gt;""</formula>
    </cfRule>
  </conditionalFormatting>
  <conditionalFormatting sqref="I252">
    <cfRule type="expression" dxfId="732" priority="888" stopIfTrue="1">
      <formula>$E243&lt;&gt;""</formula>
    </cfRule>
  </conditionalFormatting>
  <conditionalFormatting sqref="O245">
    <cfRule type="expression" dxfId="731" priority="881" stopIfTrue="1">
      <formula>$L243&lt;&gt;""</formula>
    </cfRule>
  </conditionalFormatting>
  <conditionalFormatting sqref="P245">
    <cfRule type="expression" dxfId="730" priority="880" stopIfTrue="1">
      <formula>$L243&lt;&gt;""</formula>
    </cfRule>
  </conditionalFormatting>
  <conditionalFormatting sqref="M249:N249">
    <cfRule type="expression" dxfId="729" priority="879" stopIfTrue="1">
      <formula>$L243&lt;&gt;""</formula>
    </cfRule>
  </conditionalFormatting>
  <conditionalFormatting sqref="M250:N250">
    <cfRule type="expression" dxfId="728" priority="878" stopIfTrue="1">
      <formula>$L243&lt;&gt;""</formula>
    </cfRule>
  </conditionalFormatting>
  <conditionalFormatting sqref="M251:N251">
    <cfRule type="expression" dxfId="727" priority="877" stopIfTrue="1">
      <formula>$L243&lt;&gt;""</formula>
    </cfRule>
  </conditionalFormatting>
  <conditionalFormatting sqref="L252">
    <cfRule type="expression" dxfId="726" priority="876" stopIfTrue="1">
      <formula>$L243&lt;&gt;""</formula>
    </cfRule>
  </conditionalFormatting>
  <conditionalFormatting sqref="O247">
    <cfRule type="expression" dxfId="725" priority="875" stopIfTrue="1">
      <formula>$L243&lt;&gt;""</formula>
    </cfRule>
  </conditionalFormatting>
  <conditionalFormatting sqref="P247">
    <cfRule type="expression" dxfId="724" priority="874" stopIfTrue="1">
      <formula>$L243&lt;&gt;""</formula>
    </cfRule>
  </conditionalFormatting>
  <conditionalFormatting sqref="O248">
    <cfRule type="expression" dxfId="723" priority="873" stopIfTrue="1">
      <formula>$L243&lt;&gt;""</formula>
    </cfRule>
  </conditionalFormatting>
  <conditionalFormatting sqref="P248">
    <cfRule type="expression" dxfId="722" priority="872" stopIfTrue="1">
      <formula>$L243&lt;&gt;""</formula>
    </cfRule>
  </conditionalFormatting>
  <conditionalFormatting sqref="O249">
    <cfRule type="expression" dxfId="721" priority="871" stopIfTrue="1">
      <formula>$L243&lt;&gt;""</formula>
    </cfRule>
  </conditionalFormatting>
  <conditionalFormatting sqref="P249">
    <cfRule type="expression" dxfId="720" priority="870" stopIfTrue="1">
      <formula>$L243&lt;&gt;""</formula>
    </cfRule>
  </conditionalFormatting>
  <conditionalFormatting sqref="O250">
    <cfRule type="expression" dxfId="719" priority="869" stopIfTrue="1">
      <formula>$L243&lt;&gt;""</formula>
    </cfRule>
  </conditionalFormatting>
  <conditionalFormatting sqref="P250">
    <cfRule type="expression" dxfId="718" priority="868" stopIfTrue="1">
      <formula>$L243&lt;&gt;""</formula>
    </cfRule>
  </conditionalFormatting>
  <conditionalFormatting sqref="O251">
    <cfRule type="expression" dxfId="717" priority="867" stopIfTrue="1">
      <formula>$L243&lt;&gt;""</formula>
    </cfRule>
  </conditionalFormatting>
  <conditionalFormatting sqref="P251">
    <cfRule type="expression" dxfId="716" priority="866" stopIfTrue="1">
      <formula>$L243&lt;&gt;""</formula>
    </cfRule>
  </conditionalFormatting>
  <conditionalFormatting sqref="O252">
    <cfRule type="expression" dxfId="715" priority="865" stopIfTrue="1">
      <formula>$L243&lt;&gt;""</formula>
    </cfRule>
  </conditionalFormatting>
  <conditionalFormatting sqref="P252">
    <cfRule type="expression" dxfId="714" priority="864" stopIfTrue="1">
      <formula>$L243&lt;&gt;""</formula>
    </cfRule>
  </conditionalFormatting>
  <conditionalFormatting sqref="M247">
    <cfRule type="expression" dxfId="713" priority="863" stopIfTrue="1">
      <formula>$L243&lt;&gt;""</formula>
    </cfRule>
  </conditionalFormatting>
  <conditionalFormatting sqref="M247:N247">
    <cfRule type="expression" dxfId="712" priority="862" stopIfTrue="1">
      <formula>$L243&lt;&gt;""</formula>
    </cfRule>
  </conditionalFormatting>
  <conditionalFormatting sqref="F245">
    <cfRule type="expression" dxfId="711" priority="861" stopIfTrue="1">
      <formula>$E243&lt;&gt;""</formula>
    </cfRule>
  </conditionalFormatting>
  <conditionalFormatting sqref="F245:G245">
    <cfRule type="expression" dxfId="710" priority="860" stopIfTrue="1">
      <formula>$E243&lt;&gt;""</formula>
    </cfRule>
  </conditionalFormatting>
  <conditionalFormatting sqref="H246">
    <cfRule type="expression" dxfId="709" priority="859" stopIfTrue="1">
      <formula>$E243&lt;&gt;""</formula>
    </cfRule>
  </conditionalFormatting>
  <conditionalFormatting sqref="I246">
    <cfRule type="expression" dxfId="708" priority="858" stopIfTrue="1">
      <formula>$E243&lt;&gt;""</formula>
    </cfRule>
  </conditionalFormatting>
  <conditionalFormatting sqref="M247:N247 M249:N251">
    <cfRule type="expression" dxfId="707" priority="857" stopIfTrue="1">
      <formula>$L244&lt;&gt;""</formula>
    </cfRule>
  </conditionalFormatting>
  <conditionalFormatting sqref="O246">
    <cfRule type="expression" dxfId="706" priority="856" stopIfTrue="1">
      <formula>$L243&lt;&gt;""</formula>
    </cfRule>
  </conditionalFormatting>
  <conditionalFormatting sqref="F248">
    <cfRule type="expression" dxfId="705" priority="854" stopIfTrue="1">
      <formula>$E244&lt;&gt;""</formula>
    </cfRule>
  </conditionalFormatting>
  <conditionalFormatting sqref="F248:G248">
    <cfRule type="expression" dxfId="704" priority="853" stopIfTrue="1">
      <formula>$E243&lt;&gt;""</formula>
    </cfRule>
  </conditionalFormatting>
  <conditionalFormatting sqref="L249:L251">
    <cfRule type="expression" dxfId="703" priority="852" stopIfTrue="1">
      <formula>$L243&lt;&gt;""</formula>
    </cfRule>
  </conditionalFormatting>
  <conditionalFormatting sqref="L247:L248">
    <cfRule type="expression" dxfId="702" priority="851" stopIfTrue="1">
      <formula>$L243&lt;&gt;""</formula>
    </cfRule>
  </conditionalFormatting>
  <conditionalFormatting sqref="L245:L246">
    <cfRule type="expression" dxfId="701" priority="850" stopIfTrue="1">
      <formula>$L243&lt;&gt;""</formula>
    </cfRule>
  </conditionalFormatting>
  <conditionalFormatting sqref="L245:L251">
    <cfRule type="expression" dxfId="700" priority="849" stopIfTrue="1">
      <formula>$L243&lt;&gt;""</formula>
    </cfRule>
  </conditionalFormatting>
  <conditionalFormatting sqref="M245">
    <cfRule type="expression" dxfId="699" priority="848" stopIfTrue="1">
      <formula>$L243&lt;&gt;""</formula>
    </cfRule>
  </conditionalFormatting>
  <conditionalFormatting sqref="M245:N245">
    <cfRule type="expression" dxfId="698" priority="847" stopIfTrue="1">
      <formula>$L243&lt;&gt;""</formula>
    </cfRule>
  </conditionalFormatting>
  <conditionalFormatting sqref="M245:N245">
    <cfRule type="expression" dxfId="697" priority="846" stopIfTrue="1">
      <formula>$L243&lt;&gt;""</formula>
    </cfRule>
  </conditionalFormatting>
  <conditionalFormatting sqref="M246:N246">
    <cfRule type="expression" dxfId="696" priority="845" stopIfTrue="1">
      <formula>$L244&lt;&gt;""</formula>
    </cfRule>
  </conditionalFormatting>
  <conditionalFormatting sqref="M246">
    <cfRule type="expression" dxfId="695" priority="844" stopIfTrue="1">
      <formula>$L243&lt;&gt;""</formula>
    </cfRule>
  </conditionalFormatting>
  <conditionalFormatting sqref="M248">
    <cfRule type="expression" dxfId="694" priority="843" stopIfTrue="1">
      <formula>$L243&lt;&gt;""</formula>
    </cfRule>
  </conditionalFormatting>
  <conditionalFormatting sqref="M248:N248">
    <cfRule type="expression" dxfId="693" priority="842" stopIfTrue="1">
      <formula>$L243&lt;&gt;""</formula>
    </cfRule>
  </conditionalFormatting>
  <conditionalFormatting sqref="M248:N248">
    <cfRule type="expression" dxfId="692" priority="841" stopIfTrue="1">
      <formula>$L246&lt;&gt;""</formula>
    </cfRule>
  </conditionalFormatting>
  <conditionalFormatting sqref="P264">
    <cfRule type="expression" dxfId="691" priority="774" stopIfTrue="1">
      <formula>$L261&lt;&gt;""</formula>
    </cfRule>
  </conditionalFormatting>
  <conditionalFormatting sqref="F267:F269 F264">
    <cfRule type="expression" dxfId="690" priority="836" stopIfTrue="1">
      <formula>$E262&lt;&gt;""</formula>
    </cfRule>
  </conditionalFormatting>
  <conditionalFormatting sqref="H263">
    <cfRule type="expression" dxfId="689" priority="831" stopIfTrue="1">
      <formula>$E261&lt;&gt;""</formula>
    </cfRule>
  </conditionalFormatting>
  <conditionalFormatting sqref="I263">
    <cfRule type="expression" dxfId="688" priority="830" stopIfTrue="1">
      <formula>$E261&lt;&gt;""</formula>
    </cfRule>
  </conditionalFormatting>
  <conditionalFormatting sqref="F265">
    <cfRule type="expression" dxfId="687" priority="826" stopIfTrue="1">
      <formula>$E262&lt;&gt;""</formula>
    </cfRule>
  </conditionalFormatting>
  <conditionalFormatting sqref="M267:M269">
    <cfRule type="expression" dxfId="686" priority="825" stopIfTrue="1">
      <formula>$L265&lt;&gt;""</formula>
    </cfRule>
  </conditionalFormatting>
  <conditionalFormatting sqref="F264">
    <cfRule type="expression" dxfId="685" priority="824" stopIfTrue="1">
      <formula>$E261&lt;&gt;""</formula>
    </cfRule>
  </conditionalFormatting>
  <conditionalFormatting sqref="F265:G265">
    <cfRule type="expression" dxfId="684" priority="823" stopIfTrue="1">
      <formula>$E261&lt;&gt;""</formula>
    </cfRule>
  </conditionalFormatting>
  <conditionalFormatting sqref="F267:G267">
    <cfRule type="expression" dxfId="683" priority="822" stopIfTrue="1">
      <formula>$E261&lt;&gt;""</formula>
    </cfRule>
  </conditionalFormatting>
  <conditionalFormatting sqref="F268:G268">
    <cfRule type="expression" dxfId="682" priority="821" stopIfTrue="1">
      <formula>$E261&lt;&gt;""</formula>
    </cfRule>
  </conditionalFormatting>
  <conditionalFormatting sqref="F269:G269">
    <cfRule type="expression" dxfId="681" priority="820" stopIfTrue="1">
      <formula>$E261&lt;&gt;""</formula>
    </cfRule>
  </conditionalFormatting>
  <conditionalFormatting sqref="E270">
    <cfRule type="expression" dxfId="680" priority="819" stopIfTrue="1">
      <formula>$E261&lt;&gt;""</formula>
    </cfRule>
  </conditionalFormatting>
  <conditionalFormatting sqref="H265">
    <cfRule type="expression" dxfId="679" priority="818" stopIfTrue="1">
      <formula>$E261&lt;&gt;""</formula>
    </cfRule>
  </conditionalFormatting>
  <conditionalFormatting sqref="I265">
    <cfRule type="expression" dxfId="678" priority="817" stopIfTrue="1">
      <formula>$E261&lt;&gt;""</formula>
    </cfRule>
  </conditionalFormatting>
  <conditionalFormatting sqref="H266">
    <cfRule type="expression" dxfId="677" priority="816" stopIfTrue="1">
      <formula>$E261&lt;&gt;""</formula>
    </cfRule>
  </conditionalFormatting>
  <conditionalFormatting sqref="I266">
    <cfRule type="expression" dxfId="676" priority="815" stopIfTrue="1">
      <formula>$E261&lt;&gt;""</formula>
    </cfRule>
  </conditionalFormatting>
  <conditionalFormatting sqref="H267">
    <cfRule type="expression" dxfId="675" priority="814" stopIfTrue="1">
      <formula>$E261&lt;&gt;""</formula>
    </cfRule>
  </conditionalFormatting>
  <conditionalFormatting sqref="I267">
    <cfRule type="expression" dxfId="674" priority="813" stopIfTrue="1">
      <formula>$E261&lt;&gt;""</formula>
    </cfRule>
  </conditionalFormatting>
  <conditionalFormatting sqref="H268">
    <cfRule type="expression" dxfId="673" priority="812" stopIfTrue="1">
      <formula>$E261&lt;&gt;""</formula>
    </cfRule>
  </conditionalFormatting>
  <conditionalFormatting sqref="I268">
    <cfRule type="expression" dxfId="672" priority="811" stopIfTrue="1">
      <formula>$E261&lt;&gt;""</formula>
    </cfRule>
  </conditionalFormatting>
  <conditionalFormatting sqref="H269">
    <cfRule type="expression" dxfId="671" priority="810" stopIfTrue="1">
      <formula>$E261&lt;&gt;""</formula>
    </cfRule>
  </conditionalFormatting>
  <conditionalFormatting sqref="I269">
    <cfRule type="expression" dxfId="670" priority="809" stopIfTrue="1">
      <formula>$E261&lt;&gt;""</formula>
    </cfRule>
  </conditionalFormatting>
  <conditionalFormatting sqref="H270">
    <cfRule type="expression" dxfId="669" priority="808" stopIfTrue="1">
      <formula>$E261&lt;&gt;""</formula>
    </cfRule>
  </conditionalFormatting>
  <conditionalFormatting sqref="I270">
    <cfRule type="expression" dxfId="668" priority="807" stopIfTrue="1">
      <formula>$E261&lt;&gt;""</formula>
    </cfRule>
  </conditionalFormatting>
  <conditionalFormatting sqref="O263">
    <cfRule type="expression" dxfId="667" priority="800" stopIfTrue="1">
      <formula>$L261&lt;&gt;""</formula>
    </cfRule>
  </conditionalFormatting>
  <conditionalFormatting sqref="P263">
    <cfRule type="expression" dxfId="666" priority="799" stopIfTrue="1">
      <formula>$L261&lt;&gt;""</formula>
    </cfRule>
  </conditionalFormatting>
  <conditionalFormatting sqref="M267:N267">
    <cfRule type="expression" dxfId="665" priority="798" stopIfTrue="1">
      <formula>$L261&lt;&gt;""</formula>
    </cfRule>
  </conditionalFormatting>
  <conditionalFormatting sqref="M268:N268">
    <cfRule type="expression" dxfId="664" priority="797" stopIfTrue="1">
      <formula>$L261&lt;&gt;""</formula>
    </cfRule>
  </conditionalFormatting>
  <conditionalFormatting sqref="M269:N269">
    <cfRule type="expression" dxfId="663" priority="796" stopIfTrue="1">
      <formula>$L261&lt;&gt;""</formula>
    </cfRule>
  </conditionalFormatting>
  <conditionalFormatting sqref="L270">
    <cfRule type="expression" dxfId="662" priority="795" stopIfTrue="1">
      <formula>$L261&lt;&gt;""</formula>
    </cfRule>
  </conditionalFormatting>
  <conditionalFormatting sqref="O265">
    <cfRule type="expression" dxfId="661" priority="794" stopIfTrue="1">
      <formula>$L261&lt;&gt;""</formula>
    </cfRule>
  </conditionalFormatting>
  <conditionalFormatting sqref="P265">
    <cfRule type="expression" dxfId="660" priority="793" stopIfTrue="1">
      <formula>$L261&lt;&gt;""</formula>
    </cfRule>
  </conditionalFormatting>
  <conditionalFormatting sqref="O266">
    <cfRule type="expression" dxfId="659" priority="792" stopIfTrue="1">
      <formula>$L261&lt;&gt;""</formula>
    </cfRule>
  </conditionalFormatting>
  <conditionalFormatting sqref="P266">
    <cfRule type="expression" dxfId="658" priority="791" stopIfTrue="1">
      <formula>$L261&lt;&gt;""</formula>
    </cfRule>
  </conditionalFormatting>
  <conditionalFormatting sqref="O267">
    <cfRule type="expression" dxfId="657" priority="790" stopIfTrue="1">
      <formula>$L261&lt;&gt;""</formula>
    </cfRule>
  </conditionalFormatting>
  <conditionalFormatting sqref="P267">
    <cfRule type="expression" dxfId="656" priority="789" stopIfTrue="1">
      <formula>$L261&lt;&gt;""</formula>
    </cfRule>
  </conditionalFormatting>
  <conditionalFormatting sqref="O268">
    <cfRule type="expression" dxfId="655" priority="788" stopIfTrue="1">
      <formula>$L261&lt;&gt;""</formula>
    </cfRule>
  </conditionalFormatting>
  <conditionalFormatting sqref="P268">
    <cfRule type="expression" dxfId="654" priority="787" stopIfTrue="1">
      <formula>$L261&lt;&gt;""</formula>
    </cfRule>
  </conditionalFormatting>
  <conditionalFormatting sqref="O269">
    <cfRule type="expression" dxfId="653" priority="786" stopIfTrue="1">
      <formula>$L261&lt;&gt;""</formula>
    </cfRule>
  </conditionalFormatting>
  <conditionalFormatting sqref="P269">
    <cfRule type="expression" dxfId="652" priority="785" stopIfTrue="1">
      <formula>$L261&lt;&gt;""</formula>
    </cfRule>
  </conditionalFormatting>
  <conditionalFormatting sqref="O270">
    <cfRule type="expression" dxfId="651" priority="784" stopIfTrue="1">
      <formula>$L261&lt;&gt;""</formula>
    </cfRule>
  </conditionalFormatting>
  <conditionalFormatting sqref="P270">
    <cfRule type="expression" dxfId="650" priority="783" stopIfTrue="1">
      <formula>$L261&lt;&gt;""</formula>
    </cfRule>
  </conditionalFormatting>
  <conditionalFormatting sqref="M265">
    <cfRule type="expression" dxfId="649" priority="782" stopIfTrue="1">
      <formula>$L261&lt;&gt;""</formula>
    </cfRule>
  </conditionalFormatting>
  <conditionalFormatting sqref="M265:N265">
    <cfRule type="expression" dxfId="648" priority="781" stopIfTrue="1">
      <formula>$L261&lt;&gt;""</formula>
    </cfRule>
  </conditionalFormatting>
  <conditionalFormatting sqref="F263">
    <cfRule type="expression" dxfId="647" priority="780" stopIfTrue="1">
      <formula>$E261&lt;&gt;""</formula>
    </cfRule>
  </conditionalFormatting>
  <conditionalFormatting sqref="F263:G263">
    <cfRule type="expression" dxfId="646" priority="779" stopIfTrue="1">
      <formula>$E261&lt;&gt;""</formula>
    </cfRule>
  </conditionalFormatting>
  <conditionalFormatting sqref="H264">
    <cfRule type="expression" dxfId="645" priority="778" stopIfTrue="1">
      <formula>$E261&lt;&gt;""</formula>
    </cfRule>
  </conditionalFormatting>
  <conditionalFormatting sqref="I264">
    <cfRule type="expression" dxfId="644" priority="777" stopIfTrue="1">
      <formula>$E261&lt;&gt;""</formula>
    </cfRule>
  </conditionalFormatting>
  <conditionalFormatting sqref="M265:N265 M267:N269">
    <cfRule type="expression" dxfId="643" priority="776" stopIfTrue="1">
      <formula>$L262&lt;&gt;""</formula>
    </cfRule>
  </conditionalFormatting>
  <conditionalFormatting sqref="O264">
    <cfRule type="expression" dxfId="642" priority="775" stopIfTrue="1">
      <formula>$L261&lt;&gt;""</formula>
    </cfRule>
  </conditionalFormatting>
  <conditionalFormatting sqref="F266">
    <cfRule type="expression" dxfId="641" priority="773" stopIfTrue="1">
      <formula>$E262&lt;&gt;""</formula>
    </cfRule>
  </conditionalFormatting>
  <conditionalFormatting sqref="F266:G266">
    <cfRule type="expression" dxfId="640" priority="772" stopIfTrue="1">
      <formula>$E261&lt;&gt;""</formula>
    </cfRule>
  </conditionalFormatting>
  <conditionalFormatting sqref="L267:L269">
    <cfRule type="expression" dxfId="639" priority="771" stopIfTrue="1">
      <formula>$L261&lt;&gt;""</formula>
    </cfRule>
  </conditionalFormatting>
  <conditionalFormatting sqref="L265:L266">
    <cfRule type="expression" dxfId="638" priority="770" stopIfTrue="1">
      <formula>$L261&lt;&gt;""</formula>
    </cfRule>
  </conditionalFormatting>
  <conditionalFormatting sqref="L263:L264">
    <cfRule type="expression" dxfId="637" priority="769" stopIfTrue="1">
      <formula>$L261&lt;&gt;""</formula>
    </cfRule>
  </conditionalFormatting>
  <conditionalFormatting sqref="L263:L269">
    <cfRule type="expression" dxfId="636" priority="768" stopIfTrue="1">
      <formula>$L261&lt;&gt;""</formula>
    </cfRule>
  </conditionalFormatting>
  <conditionalFormatting sqref="M263">
    <cfRule type="expression" dxfId="635" priority="767" stopIfTrue="1">
      <formula>$L261&lt;&gt;""</formula>
    </cfRule>
  </conditionalFormatting>
  <conditionalFormatting sqref="M263:N263">
    <cfRule type="expression" dxfId="634" priority="766" stopIfTrue="1">
      <formula>$L261&lt;&gt;""</formula>
    </cfRule>
  </conditionalFormatting>
  <conditionalFormatting sqref="M263:N263">
    <cfRule type="expression" dxfId="633" priority="765" stopIfTrue="1">
      <formula>$L261&lt;&gt;""</formula>
    </cfRule>
  </conditionalFormatting>
  <conditionalFormatting sqref="M264:N264">
    <cfRule type="expression" dxfId="632" priority="764" stopIfTrue="1">
      <formula>$L262&lt;&gt;""</formula>
    </cfRule>
  </conditionalFormatting>
  <conditionalFormatting sqref="M264">
    <cfRule type="expression" dxfId="631" priority="763" stopIfTrue="1">
      <formula>$L261&lt;&gt;""</formula>
    </cfRule>
  </conditionalFormatting>
  <conditionalFormatting sqref="M266">
    <cfRule type="expression" dxfId="630" priority="762" stopIfTrue="1">
      <formula>$L261&lt;&gt;""</formula>
    </cfRule>
  </conditionalFormatting>
  <conditionalFormatting sqref="M266:N266">
    <cfRule type="expression" dxfId="629" priority="761" stopIfTrue="1">
      <formula>$L261&lt;&gt;""</formula>
    </cfRule>
  </conditionalFormatting>
  <conditionalFormatting sqref="M266:N266">
    <cfRule type="expression" dxfId="628" priority="760" stopIfTrue="1">
      <formula>$L264&lt;&gt;""</formula>
    </cfRule>
  </conditionalFormatting>
  <conditionalFormatting sqref="P282">
    <cfRule type="expression" dxfId="627" priority="693" stopIfTrue="1">
      <formula>$L279&lt;&gt;""</formula>
    </cfRule>
  </conditionalFormatting>
  <conditionalFormatting sqref="F285:F287 F282">
    <cfRule type="expression" dxfId="626" priority="755" stopIfTrue="1">
      <formula>$E280&lt;&gt;""</formula>
    </cfRule>
  </conditionalFormatting>
  <conditionalFormatting sqref="H281">
    <cfRule type="expression" dxfId="625" priority="750" stopIfTrue="1">
      <formula>$E279&lt;&gt;""</formula>
    </cfRule>
  </conditionalFormatting>
  <conditionalFormatting sqref="I281">
    <cfRule type="expression" dxfId="624" priority="749" stopIfTrue="1">
      <formula>$E279&lt;&gt;""</formula>
    </cfRule>
  </conditionalFormatting>
  <conditionalFormatting sqref="F283">
    <cfRule type="expression" dxfId="623" priority="745" stopIfTrue="1">
      <formula>$E280&lt;&gt;""</formula>
    </cfRule>
  </conditionalFormatting>
  <conditionalFormatting sqref="M285:M287">
    <cfRule type="expression" dxfId="622" priority="744" stopIfTrue="1">
      <formula>$L283&lt;&gt;""</formula>
    </cfRule>
  </conditionalFormatting>
  <conditionalFormatting sqref="F282">
    <cfRule type="expression" dxfId="621" priority="743" stopIfTrue="1">
      <formula>$E279&lt;&gt;""</formula>
    </cfRule>
  </conditionalFormatting>
  <conditionalFormatting sqref="F283:G283">
    <cfRule type="expression" dxfId="620" priority="742" stopIfTrue="1">
      <formula>$E279&lt;&gt;""</formula>
    </cfRule>
  </conditionalFormatting>
  <conditionalFormatting sqref="F285:G285">
    <cfRule type="expression" dxfId="619" priority="741" stopIfTrue="1">
      <formula>$E279&lt;&gt;""</formula>
    </cfRule>
  </conditionalFormatting>
  <conditionalFormatting sqref="F286:G286">
    <cfRule type="expression" dxfId="618" priority="740" stopIfTrue="1">
      <formula>$E279&lt;&gt;""</formula>
    </cfRule>
  </conditionalFormatting>
  <conditionalFormatting sqref="F287:G287">
    <cfRule type="expression" dxfId="617" priority="739" stopIfTrue="1">
      <formula>$E279&lt;&gt;""</formula>
    </cfRule>
  </conditionalFormatting>
  <conditionalFormatting sqref="E288">
    <cfRule type="expression" dxfId="616" priority="738" stopIfTrue="1">
      <formula>$E279&lt;&gt;""</formula>
    </cfRule>
  </conditionalFormatting>
  <conditionalFormatting sqref="H283">
    <cfRule type="expression" dxfId="615" priority="737" stopIfTrue="1">
      <formula>$E279&lt;&gt;""</formula>
    </cfRule>
  </conditionalFormatting>
  <conditionalFormatting sqref="I283">
    <cfRule type="expression" dxfId="614" priority="736" stopIfTrue="1">
      <formula>$E279&lt;&gt;""</formula>
    </cfRule>
  </conditionalFormatting>
  <conditionalFormatting sqref="H284">
    <cfRule type="expression" dxfId="613" priority="735" stopIfTrue="1">
      <formula>$E279&lt;&gt;""</formula>
    </cfRule>
  </conditionalFormatting>
  <conditionalFormatting sqref="I284">
    <cfRule type="expression" dxfId="612" priority="734" stopIfTrue="1">
      <formula>$E279&lt;&gt;""</formula>
    </cfRule>
  </conditionalFormatting>
  <conditionalFormatting sqref="H285">
    <cfRule type="expression" dxfId="611" priority="733" stopIfTrue="1">
      <formula>$E279&lt;&gt;""</formula>
    </cfRule>
  </conditionalFormatting>
  <conditionalFormatting sqref="I285">
    <cfRule type="expression" dxfId="610" priority="732" stopIfTrue="1">
      <formula>$E279&lt;&gt;""</formula>
    </cfRule>
  </conditionalFormatting>
  <conditionalFormatting sqref="H286">
    <cfRule type="expression" dxfId="609" priority="731" stopIfTrue="1">
      <formula>$E279&lt;&gt;""</formula>
    </cfRule>
  </conditionalFormatting>
  <conditionalFormatting sqref="I286">
    <cfRule type="expression" dxfId="608" priority="730" stopIfTrue="1">
      <formula>$E279&lt;&gt;""</formula>
    </cfRule>
  </conditionalFormatting>
  <conditionalFormatting sqref="H287">
    <cfRule type="expression" dxfId="607" priority="729" stopIfTrue="1">
      <formula>$E279&lt;&gt;""</formula>
    </cfRule>
  </conditionalFormatting>
  <conditionalFormatting sqref="I287">
    <cfRule type="expression" dxfId="606" priority="728" stopIfTrue="1">
      <formula>$E279&lt;&gt;""</formula>
    </cfRule>
  </conditionalFormatting>
  <conditionalFormatting sqref="H288">
    <cfRule type="expression" dxfId="605" priority="727" stopIfTrue="1">
      <formula>$E279&lt;&gt;""</formula>
    </cfRule>
  </conditionalFormatting>
  <conditionalFormatting sqref="I288">
    <cfRule type="expression" dxfId="604" priority="726" stopIfTrue="1">
      <formula>$E279&lt;&gt;""</formula>
    </cfRule>
  </conditionalFormatting>
  <conditionalFormatting sqref="O281">
    <cfRule type="expression" dxfId="603" priority="719" stopIfTrue="1">
      <formula>$L279&lt;&gt;""</formula>
    </cfRule>
  </conditionalFormatting>
  <conditionalFormatting sqref="P281">
    <cfRule type="expression" dxfId="602" priority="718" stopIfTrue="1">
      <formula>$L279&lt;&gt;""</formula>
    </cfRule>
  </conditionalFormatting>
  <conditionalFormatting sqref="M285:N285">
    <cfRule type="expression" dxfId="601" priority="717" stopIfTrue="1">
      <formula>$L279&lt;&gt;""</formula>
    </cfRule>
  </conditionalFormatting>
  <conditionalFormatting sqref="M286:N286">
    <cfRule type="expression" dxfId="600" priority="716" stopIfTrue="1">
      <formula>$L279&lt;&gt;""</formula>
    </cfRule>
  </conditionalFormatting>
  <conditionalFormatting sqref="M287:N287">
    <cfRule type="expression" dxfId="599" priority="715" stopIfTrue="1">
      <formula>$L279&lt;&gt;""</formula>
    </cfRule>
  </conditionalFormatting>
  <conditionalFormatting sqref="L288">
    <cfRule type="expression" dxfId="598" priority="714" stopIfTrue="1">
      <formula>$L279&lt;&gt;""</formula>
    </cfRule>
  </conditionalFormatting>
  <conditionalFormatting sqref="O283">
    <cfRule type="expression" dxfId="597" priority="713" stopIfTrue="1">
      <formula>$L279&lt;&gt;""</formula>
    </cfRule>
  </conditionalFormatting>
  <conditionalFormatting sqref="P283">
    <cfRule type="expression" dxfId="596" priority="712" stopIfTrue="1">
      <formula>$L279&lt;&gt;""</formula>
    </cfRule>
  </conditionalFormatting>
  <conditionalFormatting sqref="O284">
    <cfRule type="expression" dxfId="595" priority="711" stopIfTrue="1">
      <formula>$L279&lt;&gt;""</formula>
    </cfRule>
  </conditionalFormatting>
  <conditionalFormatting sqref="P284">
    <cfRule type="expression" dxfId="594" priority="710" stopIfTrue="1">
      <formula>$L279&lt;&gt;""</formula>
    </cfRule>
  </conditionalFormatting>
  <conditionalFormatting sqref="O285">
    <cfRule type="expression" dxfId="593" priority="709" stopIfTrue="1">
      <formula>$L279&lt;&gt;""</formula>
    </cfRule>
  </conditionalFormatting>
  <conditionalFormatting sqref="P285">
    <cfRule type="expression" dxfId="592" priority="708" stopIfTrue="1">
      <formula>$L279&lt;&gt;""</formula>
    </cfRule>
  </conditionalFormatting>
  <conditionalFormatting sqref="O286">
    <cfRule type="expression" dxfId="591" priority="707" stopIfTrue="1">
      <formula>$L279&lt;&gt;""</formula>
    </cfRule>
  </conditionalFormatting>
  <conditionalFormatting sqref="P286">
    <cfRule type="expression" dxfId="590" priority="706" stopIfTrue="1">
      <formula>$L279&lt;&gt;""</formula>
    </cfRule>
  </conditionalFormatting>
  <conditionalFormatting sqref="O287">
    <cfRule type="expression" dxfId="589" priority="705" stopIfTrue="1">
      <formula>$L279&lt;&gt;""</formula>
    </cfRule>
  </conditionalFormatting>
  <conditionalFormatting sqref="P287">
    <cfRule type="expression" dxfId="588" priority="704" stopIfTrue="1">
      <formula>$L279&lt;&gt;""</formula>
    </cfRule>
  </conditionalFormatting>
  <conditionalFormatting sqref="O288">
    <cfRule type="expression" dxfId="587" priority="703" stopIfTrue="1">
      <formula>$L279&lt;&gt;""</formula>
    </cfRule>
  </conditionalFormatting>
  <conditionalFormatting sqref="P288">
    <cfRule type="expression" dxfId="586" priority="702" stopIfTrue="1">
      <formula>$L279&lt;&gt;""</formula>
    </cfRule>
  </conditionalFormatting>
  <conditionalFormatting sqref="M283">
    <cfRule type="expression" dxfId="585" priority="701" stopIfTrue="1">
      <formula>$L279&lt;&gt;""</formula>
    </cfRule>
  </conditionalFormatting>
  <conditionalFormatting sqref="M283:N283">
    <cfRule type="expression" dxfId="584" priority="700" stopIfTrue="1">
      <formula>$L279&lt;&gt;""</formula>
    </cfRule>
  </conditionalFormatting>
  <conditionalFormatting sqref="F281">
    <cfRule type="expression" dxfId="583" priority="699" stopIfTrue="1">
      <formula>$E279&lt;&gt;""</formula>
    </cfRule>
  </conditionalFormatting>
  <conditionalFormatting sqref="F281:G281">
    <cfRule type="expression" dxfId="582" priority="698" stopIfTrue="1">
      <formula>$E279&lt;&gt;""</formula>
    </cfRule>
  </conditionalFormatting>
  <conditionalFormatting sqref="H282">
    <cfRule type="expression" dxfId="581" priority="697" stopIfTrue="1">
      <formula>$E279&lt;&gt;""</formula>
    </cfRule>
  </conditionalFormatting>
  <conditionalFormatting sqref="I282">
    <cfRule type="expression" dxfId="580" priority="696" stopIfTrue="1">
      <formula>$E279&lt;&gt;""</formula>
    </cfRule>
  </conditionalFormatting>
  <conditionalFormatting sqref="M283:N283 M285:N287">
    <cfRule type="expression" dxfId="579" priority="695" stopIfTrue="1">
      <formula>$L280&lt;&gt;""</formula>
    </cfRule>
  </conditionalFormatting>
  <conditionalFormatting sqref="O282">
    <cfRule type="expression" dxfId="578" priority="694" stopIfTrue="1">
      <formula>$L279&lt;&gt;""</formula>
    </cfRule>
  </conditionalFormatting>
  <conditionalFormatting sqref="F284">
    <cfRule type="expression" dxfId="577" priority="692" stopIfTrue="1">
      <formula>$E280&lt;&gt;""</formula>
    </cfRule>
  </conditionalFormatting>
  <conditionalFormatting sqref="F284:G284">
    <cfRule type="expression" dxfId="576" priority="691" stopIfTrue="1">
      <formula>$E279&lt;&gt;""</formula>
    </cfRule>
  </conditionalFormatting>
  <conditionalFormatting sqref="L285:L287">
    <cfRule type="expression" dxfId="575" priority="690" stopIfTrue="1">
      <formula>$L279&lt;&gt;""</formula>
    </cfRule>
  </conditionalFormatting>
  <conditionalFormatting sqref="L283:L284">
    <cfRule type="expression" dxfId="574" priority="689" stopIfTrue="1">
      <formula>$L279&lt;&gt;""</formula>
    </cfRule>
  </conditionalFormatting>
  <conditionalFormatting sqref="L281:L282">
    <cfRule type="expression" dxfId="573" priority="688" stopIfTrue="1">
      <formula>$L279&lt;&gt;""</formula>
    </cfRule>
  </conditionalFormatting>
  <conditionalFormatting sqref="L281:L287">
    <cfRule type="expression" dxfId="572" priority="687" stopIfTrue="1">
      <formula>$L279&lt;&gt;""</formula>
    </cfRule>
  </conditionalFormatting>
  <conditionalFormatting sqref="M281">
    <cfRule type="expression" dxfId="571" priority="686" stopIfTrue="1">
      <formula>$L279&lt;&gt;""</formula>
    </cfRule>
  </conditionalFormatting>
  <conditionalFormatting sqref="M281:N281">
    <cfRule type="expression" dxfId="570" priority="685" stopIfTrue="1">
      <formula>$L279&lt;&gt;""</formula>
    </cfRule>
  </conditionalFormatting>
  <conditionalFormatting sqref="M281:N281">
    <cfRule type="expression" dxfId="569" priority="684" stopIfTrue="1">
      <formula>$L279&lt;&gt;""</formula>
    </cfRule>
  </conditionalFormatting>
  <conditionalFormatting sqref="M282:N282">
    <cfRule type="expression" dxfId="568" priority="683" stopIfTrue="1">
      <formula>$L280&lt;&gt;""</formula>
    </cfRule>
  </conditionalFormatting>
  <conditionalFormatting sqref="M282">
    <cfRule type="expression" dxfId="567" priority="682" stopIfTrue="1">
      <formula>$L279&lt;&gt;""</formula>
    </cfRule>
  </conditionalFormatting>
  <conditionalFormatting sqref="M284">
    <cfRule type="expression" dxfId="566" priority="681" stopIfTrue="1">
      <formula>$L279&lt;&gt;""</formula>
    </cfRule>
  </conditionalFormatting>
  <conditionalFormatting sqref="M284:N284">
    <cfRule type="expression" dxfId="565" priority="680" stopIfTrue="1">
      <formula>$L279&lt;&gt;""</formula>
    </cfRule>
  </conditionalFormatting>
  <conditionalFormatting sqref="M284:N284">
    <cfRule type="expression" dxfId="564" priority="679" stopIfTrue="1">
      <formula>$L282&lt;&gt;""</formula>
    </cfRule>
  </conditionalFormatting>
  <conditionalFormatting sqref="P300">
    <cfRule type="expression" dxfId="563" priority="612" stopIfTrue="1">
      <formula>$L297&lt;&gt;""</formula>
    </cfRule>
  </conditionalFormatting>
  <conditionalFormatting sqref="F303:F305 F300">
    <cfRule type="expression" dxfId="562" priority="674" stopIfTrue="1">
      <formula>$E298&lt;&gt;""</formula>
    </cfRule>
  </conditionalFormatting>
  <conditionalFormatting sqref="H299">
    <cfRule type="expression" dxfId="561" priority="669" stopIfTrue="1">
      <formula>$E297&lt;&gt;""</formula>
    </cfRule>
  </conditionalFormatting>
  <conditionalFormatting sqref="I299">
    <cfRule type="expression" dxfId="560" priority="668" stopIfTrue="1">
      <formula>$E297&lt;&gt;""</formula>
    </cfRule>
  </conditionalFormatting>
  <conditionalFormatting sqref="F301">
    <cfRule type="expression" dxfId="559" priority="664" stopIfTrue="1">
      <formula>$E298&lt;&gt;""</formula>
    </cfRule>
  </conditionalFormatting>
  <conditionalFormatting sqref="M303:M305">
    <cfRule type="expression" dxfId="558" priority="663" stopIfTrue="1">
      <formula>$L301&lt;&gt;""</formula>
    </cfRule>
  </conditionalFormatting>
  <conditionalFormatting sqref="F300">
    <cfRule type="expression" dxfId="557" priority="662" stopIfTrue="1">
      <formula>$E297&lt;&gt;""</formula>
    </cfRule>
  </conditionalFormatting>
  <conditionalFormatting sqref="F301:G301">
    <cfRule type="expression" dxfId="556" priority="661" stopIfTrue="1">
      <formula>$E297&lt;&gt;""</formula>
    </cfRule>
  </conditionalFormatting>
  <conditionalFormatting sqref="F303:G303">
    <cfRule type="expression" dxfId="555" priority="660" stopIfTrue="1">
      <formula>$E297&lt;&gt;""</formula>
    </cfRule>
  </conditionalFormatting>
  <conditionalFormatting sqref="F304:G304">
    <cfRule type="expression" dxfId="554" priority="659" stopIfTrue="1">
      <formula>$E297&lt;&gt;""</formula>
    </cfRule>
  </conditionalFormatting>
  <conditionalFormatting sqref="F305:G305">
    <cfRule type="expression" dxfId="553" priority="658" stopIfTrue="1">
      <formula>$E297&lt;&gt;""</formula>
    </cfRule>
  </conditionalFormatting>
  <conditionalFormatting sqref="E306">
    <cfRule type="expression" dxfId="552" priority="657" stopIfTrue="1">
      <formula>$E297&lt;&gt;""</formula>
    </cfRule>
  </conditionalFormatting>
  <conditionalFormatting sqref="H301">
    <cfRule type="expression" dxfId="551" priority="656" stopIfTrue="1">
      <formula>$E297&lt;&gt;""</formula>
    </cfRule>
  </conditionalFormatting>
  <conditionalFormatting sqref="I301">
    <cfRule type="expression" dxfId="550" priority="655" stopIfTrue="1">
      <formula>$E297&lt;&gt;""</formula>
    </cfRule>
  </conditionalFormatting>
  <conditionalFormatting sqref="H302">
    <cfRule type="expression" dxfId="549" priority="654" stopIfTrue="1">
      <formula>$E297&lt;&gt;""</formula>
    </cfRule>
  </conditionalFormatting>
  <conditionalFormatting sqref="I302">
    <cfRule type="expression" dxfId="548" priority="653" stopIfTrue="1">
      <formula>$E297&lt;&gt;""</formula>
    </cfRule>
  </conditionalFormatting>
  <conditionalFormatting sqref="H303">
    <cfRule type="expression" dxfId="547" priority="652" stopIfTrue="1">
      <formula>$E297&lt;&gt;""</formula>
    </cfRule>
  </conditionalFormatting>
  <conditionalFormatting sqref="I303">
    <cfRule type="expression" dxfId="546" priority="651" stopIfTrue="1">
      <formula>$E297&lt;&gt;""</formula>
    </cfRule>
  </conditionalFormatting>
  <conditionalFormatting sqref="H304">
    <cfRule type="expression" dxfId="545" priority="650" stopIfTrue="1">
      <formula>$E297&lt;&gt;""</formula>
    </cfRule>
  </conditionalFormatting>
  <conditionalFormatting sqref="I304">
    <cfRule type="expression" dxfId="544" priority="649" stopIfTrue="1">
      <formula>$E297&lt;&gt;""</formula>
    </cfRule>
  </conditionalFormatting>
  <conditionalFormatting sqref="H305">
    <cfRule type="expression" dxfId="543" priority="648" stopIfTrue="1">
      <formula>$E297&lt;&gt;""</formula>
    </cfRule>
  </conditionalFormatting>
  <conditionalFormatting sqref="I305">
    <cfRule type="expression" dxfId="542" priority="647" stopIfTrue="1">
      <formula>$E297&lt;&gt;""</formula>
    </cfRule>
  </conditionalFormatting>
  <conditionalFormatting sqref="H306">
    <cfRule type="expression" dxfId="541" priority="646" stopIfTrue="1">
      <formula>$E297&lt;&gt;""</formula>
    </cfRule>
  </conditionalFormatting>
  <conditionalFormatting sqref="I306">
    <cfRule type="expression" dxfId="540" priority="645" stopIfTrue="1">
      <formula>$E297&lt;&gt;""</formula>
    </cfRule>
  </conditionalFormatting>
  <conditionalFormatting sqref="O299">
    <cfRule type="expression" dxfId="539" priority="638" stopIfTrue="1">
      <formula>$L297&lt;&gt;""</formula>
    </cfRule>
  </conditionalFormatting>
  <conditionalFormatting sqref="P299">
    <cfRule type="expression" dxfId="538" priority="637" stopIfTrue="1">
      <formula>$L297&lt;&gt;""</formula>
    </cfRule>
  </conditionalFormatting>
  <conditionalFormatting sqref="M303:N303">
    <cfRule type="expression" dxfId="537" priority="636" stopIfTrue="1">
      <formula>$L297&lt;&gt;""</formula>
    </cfRule>
  </conditionalFormatting>
  <conditionalFormatting sqref="M304:N304">
    <cfRule type="expression" dxfId="536" priority="635" stopIfTrue="1">
      <formula>$L297&lt;&gt;""</formula>
    </cfRule>
  </conditionalFormatting>
  <conditionalFormatting sqref="M305:N305">
    <cfRule type="expression" dxfId="535" priority="634" stopIfTrue="1">
      <formula>$L297&lt;&gt;""</formula>
    </cfRule>
  </conditionalFormatting>
  <conditionalFormatting sqref="L306">
    <cfRule type="expression" dxfId="534" priority="633" stopIfTrue="1">
      <formula>$L297&lt;&gt;""</formula>
    </cfRule>
  </conditionalFormatting>
  <conditionalFormatting sqref="O301">
    <cfRule type="expression" dxfId="533" priority="632" stopIfTrue="1">
      <formula>$L297&lt;&gt;""</formula>
    </cfRule>
  </conditionalFormatting>
  <conditionalFormatting sqref="P301">
    <cfRule type="expression" dxfId="532" priority="631" stopIfTrue="1">
      <formula>$L297&lt;&gt;""</formula>
    </cfRule>
  </conditionalFormatting>
  <conditionalFormatting sqref="O302">
    <cfRule type="expression" dxfId="531" priority="630" stopIfTrue="1">
      <formula>$L297&lt;&gt;""</formula>
    </cfRule>
  </conditionalFormatting>
  <conditionalFormatting sqref="P302">
    <cfRule type="expression" dxfId="530" priority="629" stopIfTrue="1">
      <formula>$L297&lt;&gt;""</formula>
    </cfRule>
  </conditionalFormatting>
  <conditionalFormatting sqref="O303">
    <cfRule type="expression" dxfId="529" priority="628" stopIfTrue="1">
      <formula>$L297&lt;&gt;""</formula>
    </cfRule>
  </conditionalFormatting>
  <conditionalFormatting sqref="P303">
    <cfRule type="expression" dxfId="528" priority="627" stopIfTrue="1">
      <formula>$L297&lt;&gt;""</formula>
    </cfRule>
  </conditionalFormatting>
  <conditionalFormatting sqref="O304">
    <cfRule type="expression" dxfId="527" priority="626" stopIfTrue="1">
      <formula>$L297&lt;&gt;""</formula>
    </cfRule>
  </conditionalFormatting>
  <conditionalFormatting sqref="P304">
    <cfRule type="expression" dxfId="526" priority="625" stopIfTrue="1">
      <formula>$L297&lt;&gt;""</formula>
    </cfRule>
  </conditionalFormatting>
  <conditionalFormatting sqref="O305">
    <cfRule type="expression" dxfId="525" priority="624" stopIfTrue="1">
      <formula>$L297&lt;&gt;""</formula>
    </cfRule>
  </conditionalFormatting>
  <conditionalFormatting sqref="P305">
    <cfRule type="expression" dxfId="524" priority="623" stopIfTrue="1">
      <formula>$L297&lt;&gt;""</formula>
    </cfRule>
  </conditionalFormatting>
  <conditionalFormatting sqref="O306">
    <cfRule type="expression" dxfId="523" priority="622" stopIfTrue="1">
      <formula>$L297&lt;&gt;""</formula>
    </cfRule>
  </conditionalFormatting>
  <conditionalFormatting sqref="P306">
    <cfRule type="expression" dxfId="522" priority="621" stopIfTrue="1">
      <formula>$L297&lt;&gt;""</formula>
    </cfRule>
  </conditionalFormatting>
  <conditionalFormatting sqref="M301">
    <cfRule type="expression" dxfId="521" priority="620" stopIfTrue="1">
      <formula>$L297&lt;&gt;""</formula>
    </cfRule>
  </conditionalFormatting>
  <conditionalFormatting sqref="M301:N301">
    <cfRule type="expression" dxfId="520" priority="619" stopIfTrue="1">
      <formula>$L297&lt;&gt;""</formula>
    </cfRule>
  </conditionalFormatting>
  <conditionalFormatting sqref="F299">
    <cfRule type="expression" dxfId="519" priority="618" stopIfTrue="1">
      <formula>$E297&lt;&gt;""</formula>
    </cfRule>
  </conditionalFormatting>
  <conditionalFormatting sqref="F299:G299">
    <cfRule type="expression" dxfId="518" priority="617" stopIfTrue="1">
      <formula>$E297&lt;&gt;""</formula>
    </cfRule>
  </conditionalFormatting>
  <conditionalFormatting sqref="H300">
    <cfRule type="expression" dxfId="517" priority="616" stopIfTrue="1">
      <formula>$E297&lt;&gt;""</formula>
    </cfRule>
  </conditionalFormatting>
  <conditionalFormatting sqref="I300">
    <cfRule type="expression" dxfId="516" priority="615" stopIfTrue="1">
      <formula>$E297&lt;&gt;""</formula>
    </cfRule>
  </conditionalFormatting>
  <conditionalFormatting sqref="M301:N301 M303:N305">
    <cfRule type="expression" dxfId="515" priority="614" stopIfTrue="1">
      <formula>$L298&lt;&gt;""</formula>
    </cfRule>
  </conditionalFormatting>
  <conditionalFormatting sqref="O300">
    <cfRule type="expression" dxfId="514" priority="613" stopIfTrue="1">
      <formula>$L297&lt;&gt;""</formula>
    </cfRule>
  </conditionalFormatting>
  <conditionalFormatting sqref="F302">
    <cfRule type="expression" dxfId="513" priority="611" stopIfTrue="1">
      <formula>$E298&lt;&gt;""</formula>
    </cfRule>
  </conditionalFormatting>
  <conditionalFormatting sqref="F302:G302">
    <cfRule type="expression" dxfId="512" priority="610" stopIfTrue="1">
      <formula>$E297&lt;&gt;""</formula>
    </cfRule>
  </conditionalFormatting>
  <conditionalFormatting sqref="L303:L305">
    <cfRule type="expression" dxfId="511" priority="609" stopIfTrue="1">
      <formula>$L297&lt;&gt;""</formula>
    </cfRule>
  </conditionalFormatting>
  <conditionalFormatting sqref="L301:L302">
    <cfRule type="expression" dxfId="510" priority="608" stopIfTrue="1">
      <formula>$L297&lt;&gt;""</formula>
    </cfRule>
  </conditionalFormatting>
  <conditionalFormatting sqref="L299:L300">
    <cfRule type="expression" dxfId="509" priority="607" stopIfTrue="1">
      <formula>$L297&lt;&gt;""</formula>
    </cfRule>
  </conditionalFormatting>
  <conditionalFormatting sqref="L299:L305">
    <cfRule type="expression" dxfId="508" priority="606" stopIfTrue="1">
      <formula>$L297&lt;&gt;""</formula>
    </cfRule>
  </conditionalFormatting>
  <conditionalFormatting sqref="M299">
    <cfRule type="expression" dxfId="507" priority="605" stopIfTrue="1">
      <formula>$L297&lt;&gt;""</formula>
    </cfRule>
  </conditionalFormatting>
  <conditionalFormatting sqref="M299:N299">
    <cfRule type="expression" dxfId="506" priority="604" stopIfTrue="1">
      <formula>$L297&lt;&gt;""</formula>
    </cfRule>
  </conditionalFormatting>
  <conditionalFormatting sqref="M299:N299">
    <cfRule type="expression" dxfId="505" priority="603" stopIfTrue="1">
      <formula>$L297&lt;&gt;""</formula>
    </cfRule>
  </conditionalFormatting>
  <conditionalFormatting sqref="M300:N300">
    <cfRule type="expression" dxfId="504" priority="602" stopIfTrue="1">
      <formula>$L298&lt;&gt;""</formula>
    </cfRule>
  </conditionalFormatting>
  <conditionalFormatting sqref="M300">
    <cfRule type="expression" dxfId="503" priority="601" stopIfTrue="1">
      <formula>$L297&lt;&gt;""</formula>
    </cfRule>
  </conditionalFormatting>
  <conditionalFormatting sqref="M302">
    <cfRule type="expression" dxfId="502" priority="600" stopIfTrue="1">
      <formula>$L297&lt;&gt;""</formula>
    </cfRule>
  </conditionalFormatting>
  <conditionalFormatting sqref="M302:N302">
    <cfRule type="expression" dxfId="501" priority="599" stopIfTrue="1">
      <formula>$L297&lt;&gt;""</formula>
    </cfRule>
  </conditionalFormatting>
  <conditionalFormatting sqref="M302:N302">
    <cfRule type="expression" dxfId="500" priority="598" stopIfTrue="1">
      <formula>$L300&lt;&gt;""</formula>
    </cfRule>
  </conditionalFormatting>
  <conditionalFormatting sqref="E123:E125">
    <cfRule type="expression" dxfId="499" priority="588" stopIfTrue="1">
      <formula>$E117&lt;&gt;""</formula>
    </cfRule>
  </conditionalFormatting>
  <conditionalFormatting sqref="E121:E122">
    <cfRule type="expression" dxfId="498" priority="587" stopIfTrue="1">
      <formula>$E117&lt;&gt;""</formula>
    </cfRule>
  </conditionalFormatting>
  <conditionalFormatting sqref="E119:E120">
    <cfRule type="expression" dxfId="497" priority="586" stopIfTrue="1">
      <formula>$E117&lt;&gt;""</formula>
    </cfRule>
  </conditionalFormatting>
  <conditionalFormatting sqref="E119:E125">
    <cfRule type="expression" dxfId="496" priority="585" stopIfTrue="1">
      <formula>$E117&lt;&gt;""</formula>
    </cfRule>
  </conditionalFormatting>
  <conditionalFormatting sqref="E141:E143">
    <cfRule type="expression" dxfId="495" priority="584" stopIfTrue="1">
      <formula>$E135&lt;&gt;""</formula>
    </cfRule>
  </conditionalFormatting>
  <conditionalFormatting sqref="E139:E140">
    <cfRule type="expression" dxfId="494" priority="583" stopIfTrue="1">
      <formula>$E135&lt;&gt;""</formula>
    </cfRule>
  </conditionalFormatting>
  <conditionalFormatting sqref="E137:E138">
    <cfRule type="expression" dxfId="493" priority="582" stopIfTrue="1">
      <formula>$E135&lt;&gt;""</formula>
    </cfRule>
  </conditionalFormatting>
  <conditionalFormatting sqref="E137:E143">
    <cfRule type="expression" dxfId="492" priority="581" stopIfTrue="1">
      <formula>$E135&lt;&gt;""</formula>
    </cfRule>
  </conditionalFormatting>
  <conditionalFormatting sqref="E159:E161">
    <cfRule type="expression" dxfId="491" priority="580" stopIfTrue="1">
      <formula>$E153&lt;&gt;""</formula>
    </cfRule>
  </conditionalFormatting>
  <conditionalFormatting sqref="E157:E158">
    <cfRule type="expression" dxfId="490" priority="579" stopIfTrue="1">
      <formula>$E153&lt;&gt;""</formula>
    </cfRule>
  </conditionalFormatting>
  <conditionalFormatting sqref="E155:E156">
    <cfRule type="expression" dxfId="489" priority="578" stopIfTrue="1">
      <formula>$E153&lt;&gt;""</formula>
    </cfRule>
  </conditionalFormatting>
  <conditionalFormatting sqref="E155:E161">
    <cfRule type="expression" dxfId="488" priority="577" stopIfTrue="1">
      <formula>$E153&lt;&gt;""</formula>
    </cfRule>
  </conditionalFormatting>
  <conditionalFormatting sqref="E177:E179">
    <cfRule type="expression" dxfId="487" priority="576" stopIfTrue="1">
      <formula>$E171&lt;&gt;""</formula>
    </cfRule>
  </conditionalFormatting>
  <conditionalFormatting sqref="E175:E176">
    <cfRule type="expression" dxfId="486" priority="575" stopIfTrue="1">
      <formula>$E171&lt;&gt;""</formula>
    </cfRule>
  </conditionalFormatting>
  <conditionalFormatting sqref="E173:E174">
    <cfRule type="expression" dxfId="485" priority="574" stopIfTrue="1">
      <formula>$E171&lt;&gt;""</formula>
    </cfRule>
  </conditionalFormatting>
  <conditionalFormatting sqref="E173:E179">
    <cfRule type="expression" dxfId="484" priority="573" stopIfTrue="1">
      <formula>$E171&lt;&gt;""</formula>
    </cfRule>
  </conditionalFormatting>
  <conditionalFormatting sqref="E195:E197">
    <cfRule type="expression" dxfId="483" priority="572" stopIfTrue="1">
      <formula>$E189&lt;&gt;""</formula>
    </cfRule>
  </conditionalFormatting>
  <conditionalFormatting sqref="E193:E194">
    <cfRule type="expression" dxfId="482" priority="571" stopIfTrue="1">
      <formula>$E189&lt;&gt;""</formula>
    </cfRule>
  </conditionalFormatting>
  <conditionalFormatting sqref="E191:E192">
    <cfRule type="expression" dxfId="481" priority="570" stopIfTrue="1">
      <formula>$E189&lt;&gt;""</formula>
    </cfRule>
  </conditionalFormatting>
  <conditionalFormatting sqref="E191:E197">
    <cfRule type="expression" dxfId="480" priority="569" stopIfTrue="1">
      <formula>$E189&lt;&gt;""</formula>
    </cfRule>
  </conditionalFormatting>
  <conditionalFormatting sqref="E213:E215">
    <cfRule type="expression" dxfId="479" priority="568" stopIfTrue="1">
      <formula>$E207&lt;&gt;""</formula>
    </cfRule>
  </conditionalFormatting>
  <conditionalFormatting sqref="E211:E212">
    <cfRule type="expression" dxfId="478" priority="567" stopIfTrue="1">
      <formula>$E207&lt;&gt;""</formula>
    </cfRule>
  </conditionalFormatting>
  <conditionalFormatting sqref="E209:E210">
    <cfRule type="expression" dxfId="477" priority="566" stopIfTrue="1">
      <formula>$E207&lt;&gt;""</formula>
    </cfRule>
  </conditionalFormatting>
  <conditionalFormatting sqref="E209:E215">
    <cfRule type="expression" dxfId="476" priority="565" stopIfTrue="1">
      <formula>$E207&lt;&gt;""</formula>
    </cfRule>
  </conditionalFormatting>
  <conditionalFormatting sqref="E231:E233">
    <cfRule type="expression" dxfId="475" priority="564" stopIfTrue="1">
      <formula>$E225&lt;&gt;""</formula>
    </cfRule>
  </conditionalFormatting>
  <conditionalFormatting sqref="E229:E230">
    <cfRule type="expression" dxfId="474" priority="563" stopIfTrue="1">
      <formula>$E225&lt;&gt;""</formula>
    </cfRule>
  </conditionalFormatting>
  <conditionalFormatting sqref="E227:E228">
    <cfRule type="expression" dxfId="473" priority="562" stopIfTrue="1">
      <formula>$E225&lt;&gt;""</formula>
    </cfRule>
  </conditionalFormatting>
  <conditionalFormatting sqref="E227:E233">
    <cfRule type="expression" dxfId="472" priority="561" stopIfTrue="1">
      <formula>$E225&lt;&gt;""</formula>
    </cfRule>
  </conditionalFormatting>
  <conditionalFormatting sqref="E249:E251">
    <cfRule type="expression" dxfId="471" priority="560" stopIfTrue="1">
      <formula>$E243&lt;&gt;""</formula>
    </cfRule>
  </conditionalFormatting>
  <conditionalFormatting sqref="E247:E248">
    <cfRule type="expression" dxfId="470" priority="559" stopIfTrue="1">
      <formula>$E243&lt;&gt;""</formula>
    </cfRule>
  </conditionalFormatting>
  <conditionalFormatting sqref="E245:E246">
    <cfRule type="expression" dxfId="469" priority="558" stopIfTrue="1">
      <formula>$E243&lt;&gt;""</formula>
    </cfRule>
  </conditionalFormatting>
  <conditionalFormatting sqref="E245:E251">
    <cfRule type="expression" dxfId="468" priority="557" stopIfTrue="1">
      <formula>$E243&lt;&gt;""</formula>
    </cfRule>
  </conditionalFormatting>
  <conditionalFormatting sqref="E267:E269">
    <cfRule type="expression" dxfId="467" priority="556" stopIfTrue="1">
      <formula>$E261&lt;&gt;""</formula>
    </cfRule>
  </conditionalFormatting>
  <conditionalFormatting sqref="E265:E266">
    <cfRule type="expression" dxfId="466" priority="555" stopIfTrue="1">
      <formula>$E261&lt;&gt;""</formula>
    </cfRule>
  </conditionalFormatting>
  <conditionalFormatting sqref="E263:E264">
    <cfRule type="expression" dxfId="465" priority="554" stopIfTrue="1">
      <formula>$E261&lt;&gt;""</formula>
    </cfRule>
  </conditionalFormatting>
  <conditionalFormatting sqref="E263:E269">
    <cfRule type="expression" dxfId="464" priority="553" stopIfTrue="1">
      <formula>$E261&lt;&gt;""</formula>
    </cfRule>
  </conditionalFormatting>
  <conditionalFormatting sqref="E285:E287">
    <cfRule type="expression" dxfId="463" priority="552" stopIfTrue="1">
      <formula>$E279&lt;&gt;""</formula>
    </cfRule>
  </conditionalFormatting>
  <conditionalFormatting sqref="E283:E284">
    <cfRule type="expression" dxfId="462" priority="551" stopIfTrue="1">
      <formula>$E279&lt;&gt;""</formula>
    </cfRule>
  </conditionalFormatting>
  <conditionalFormatting sqref="E281:E282">
    <cfRule type="expression" dxfId="461" priority="550" stopIfTrue="1">
      <formula>$E279&lt;&gt;""</formula>
    </cfRule>
  </conditionalFormatting>
  <conditionalFormatting sqref="E281:E287">
    <cfRule type="expression" dxfId="460" priority="549" stopIfTrue="1">
      <formula>$E279&lt;&gt;""</formula>
    </cfRule>
  </conditionalFormatting>
  <conditionalFormatting sqref="E303:E305">
    <cfRule type="expression" dxfId="459" priority="548" stopIfTrue="1">
      <formula>$E297&lt;&gt;""</formula>
    </cfRule>
  </conditionalFormatting>
  <conditionalFormatting sqref="E301:E302">
    <cfRule type="expression" dxfId="458" priority="547" stopIfTrue="1">
      <formula>$E297&lt;&gt;""</formula>
    </cfRule>
  </conditionalFormatting>
  <conditionalFormatting sqref="E299:E300">
    <cfRule type="expression" dxfId="457" priority="546" stopIfTrue="1">
      <formula>$E297&lt;&gt;""</formula>
    </cfRule>
  </conditionalFormatting>
  <conditionalFormatting sqref="E299:E305">
    <cfRule type="expression" dxfId="456" priority="545" stopIfTrue="1">
      <formula>$E297&lt;&gt;""</formula>
    </cfRule>
  </conditionalFormatting>
  <conditionalFormatting sqref="H131">
    <cfRule type="expression" dxfId="455" priority="538" stopIfTrue="1">
      <formula>$E117&lt;&gt;""</formula>
    </cfRule>
  </conditionalFormatting>
  <conditionalFormatting sqref="E131">
    <cfRule type="expression" dxfId="454" priority="526" stopIfTrue="1">
      <formula>$E117&lt;&gt;""</formula>
    </cfRule>
  </conditionalFormatting>
  <conditionalFormatting sqref="F128:G128">
    <cfRule type="expression" dxfId="453" priority="525" stopIfTrue="1">
      <formula>$E117&lt;&gt;""</formula>
    </cfRule>
  </conditionalFormatting>
  <conditionalFormatting sqref="F129:G129">
    <cfRule type="expression" dxfId="452" priority="524" stopIfTrue="1">
      <formula>$E117&lt;&gt;""</formula>
    </cfRule>
  </conditionalFormatting>
  <conditionalFormatting sqref="F130:G130">
    <cfRule type="expression" dxfId="451" priority="523" stopIfTrue="1">
      <formula>$E117&lt;&gt;""</formula>
    </cfRule>
  </conditionalFormatting>
  <conditionalFormatting sqref="H130">
    <cfRule type="expression" dxfId="450" priority="522" stopIfTrue="1">
      <formula>$E117&lt;&gt;""</formula>
    </cfRule>
  </conditionalFormatting>
  <conditionalFormatting sqref="H129">
    <cfRule type="expression" dxfId="449" priority="521" stopIfTrue="1">
      <formula>$E117&lt;&gt;""</formula>
    </cfRule>
  </conditionalFormatting>
  <conditionalFormatting sqref="I129">
    <cfRule type="expression" dxfId="448" priority="520" stopIfTrue="1">
      <formula>$E117&lt;&gt;""</formula>
    </cfRule>
  </conditionalFormatting>
  <conditionalFormatting sqref="I130">
    <cfRule type="expression" dxfId="447" priority="519" stopIfTrue="1">
      <formula>$E117&lt;&gt;""</formula>
    </cfRule>
  </conditionalFormatting>
  <conditionalFormatting sqref="I131">
    <cfRule type="expression" dxfId="446" priority="518" stopIfTrue="1">
      <formula>$E117&lt;&gt;""</formula>
    </cfRule>
  </conditionalFormatting>
  <conditionalFormatting sqref="E128:E130">
    <cfRule type="expression" dxfId="445" priority="517">
      <formula>$E117&lt;&gt;""</formula>
    </cfRule>
  </conditionalFormatting>
  <conditionalFormatting sqref="H151">
    <cfRule type="expression" dxfId="444" priority="495" stopIfTrue="1">
      <formula>$E135&lt;&gt;""</formula>
    </cfRule>
  </conditionalFormatting>
  <conditionalFormatting sqref="I151">
    <cfRule type="expression" dxfId="443" priority="494" stopIfTrue="1">
      <formula>$E135&lt;&gt;""</formula>
    </cfRule>
  </conditionalFormatting>
  <conditionalFormatting sqref="E151">
    <cfRule type="expression" dxfId="442" priority="493" stopIfTrue="1">
      <formula>$E135&lt;&gt;""</formula>
    </cfRule>
  </conditionalFormatting>
  <conditionalFormatting sqref="F151:G151">
    <cfRule type="expression" dxfId="441" priority="492" stopIfTrue="1">
      <formula>$E135&lt;&gt;""</formula>
    </cfRule>
  </conditionalFormatting>
  <conditionalFormatting sqref="E146">
    <cfRule type="expression" dxfId="440" priority="491" stopIfTrue="1">
      <formula>$E135&lt;&gt;""</formula>
    </cfRule>
  </conditionalFormatting>
  <conditionalFormatting sqref="H146">
    <cfRule type="expression" dxfId="439" priority="489" stopIfTrue="1">
      <formula>$E135&lt;&gt;""</formula>
    </cfRule>
  </conditionalFormatting>
  <conditionalFormatting sqref="I146">
    <cfRule type="expression" dxfId="438" priority="488" stopIfTrue="1">
      <formula>$E135&lt;&gt;""</formula>
    </cfRule>
  </conditionalFormatting>
  <conditionalFormatting sqref="H149">
    <cfRule type="expression" dxfId="437" priority="487" stopIfTrue="1">
      <formula>$E135&lt;&gt;""</formula>
    </cfRule>
  </conditionalFormatting>
  <conditionalFormatting sqref="E149">
    <cfRule type="expression" dxfId="436" priority="486" stopIfTrue="1">
      <formula>$E135&lt;&gt;""</formula>
    </cfRule>
  </conditionalFormatting>
  <conditionalFormatting sqref="F146:G146">
    <cfRule type="expression" dxfId="435" priority="485" stopIfTrue="1">
      <formula>$E135&lt;&gt;""</formula>
    </cfRule>
  </conditionalFormatting>
  <conditionalFormatting sqref="F147:G147">
    <cfRule type="expression" dxfId="434" priority="484" stopIfTrue="1">
      <formula>$E135&lt;&gt;""</formula>
    </cfRule>
  </conditionalFormatting>
  <conditionalFormatting sqref="F148:G148">
    <cfRule type="expression" dxfId="433" priority="483" stopIfTrue="1">
      <formula>$E135&lt;&gt;""</formula>
    </cfRule>
  </conditionalFormatting>
  <conditionalFormatting sqref="H148">
    <cfRule type="expression" dxfId="432" priority="482" stopIfTrue="1">
      <formula>$E135&lt;&gt;""</formula>
    </cfRule>
  </conditionalFormatting>
  <conditionalFormatting sqref="H147">
    <cfRule type="expression" dxfId="431" priority="481" stopIfTrue="1">
      <formula>$E135&lt;&gt;""</formula>
    </cfRule>
  </conditionalFormatting>
  <conditionalFormatting sqref="I147">
    <cfRule type="expression" dxfId="430" priority="480" stopIfTrue="1">
      <formula>$E135&lt;&gt;""</formula>
    </cfRule>
  </conditionalFormatting>
  <conditionalFormatting sqref="I148">
    <cfRule type="expression" dxfId="429" priority="479" stopIfTrue="1">
      <formula>$E135&lt;&gt;""</formula>
    </cfRule>
  </conditionalFormatting>
  <conditionalFormatting sqref="I149">
    <cfRule type="expression" dxfId="428" priority="478" stopIfTrue="1">
      <formula>$E135&lt;&gt;""</formula>
    </cfRule>
  </conditionalFormatting>
  <conditionalFormatting sqref="E146:E148">
    <cfRule type="expression" dxfId="427" priority="477">
      <formula>$E135&lt;&gt;""</formula>
    </cfRule>
  </conditionalFormatting>
  <conditionalFormatting sqref="O151">
    <cfRule type="expression" dxfId="426" priority="476" stopIfTrue="1">
      <formula>$L135&lt;&gt;""</formula>
    </cfRule>
  </conditionalFormatting>
  <conditionalFormatting sqref="P151">
    <cfRule type="expression" dxfId="425" priority="475" stopIfTrue="1">
      <formula>$L135&lt;&gt;""</formula>
    </cfRule>
  </conditionalFormatting>
  <conditionalFormatting sqref="L151">
    <cfRule type="expression" dxfId="424" priority="474" stopIfTrue="1">
      <formula>$L135&lt;&gt;""</formula>
    </cfRule>
  </conditionalFormatting>
  <conditionalFormatting sqref="M151:N151">
    <cfRule type="expression" dxfId="423" priority="473" stopIfTrue="1">
      <formula>$L135&lt;&gt;""</formula>
    </cfRule>
  </conditionalFormatting>
  <conditionalFormatting sqref="L146">
    <cfRule type="expression" dxfId="422" priority="472" stopIfTrue="1">
      <formula>$L135&lt;&gt;""</formula>
    </cfRule>
  </conditionalFormatting>
  <conditionalFormatting sqref="O146">
    <cfRule type="expression" dxfId="421" priority="471" stopIfTrue="1">
      <formula>$L135&lt;&gt;""</formula>
    </cfRule>
  </conditionalFormatting>
  <conditionalFormatting sqref="O149">
    <cfRule type="expression" dxfId="420" priority="469" stopIfTrue="1">
      <formula>$L135&lt;&gt;""</formula>
    </cfRule>
  </conditionalFormatting>
  <conditionalFormatting sqref="L149">
    <cfRule type="expression" dxfId="419" priority="468" stopIfTrue="1">
      <formula>$L135&lt;&gt;""</formula>
    </cfRule>
  </conditionalFormatting>
  <conditionalFormatting sqref="M146:N146">
    <cfRule type="expression" dxfId="418" priority="467" stopIfTrue="1">
      <formula>$L135&lt;&gt;""</formula>
    </cfRule>
  </conditionalFormatting>
  <conditionalFormatting sqref="M147:N147">
    <cfRule type="expression" dxfId="417" priority="466" stopIfTrue="1">
      <formula>$L135&lt;&gt;""</formula>
    </cfRule>
  </conditionalFormatting>
  <conditionalFormatting sqref="M148:N148">
    <cfRule type="expression" dxfId="416" priority="465" stopIfTrue="1">
      <formula>$L135&lt;&gt;""</formula>
    </cfRule>
  </conditionalFormatting>
  <conditionalFormatting sqref="O148">
    <cfRule type="expression" dxfId="415" priority="464" stopIfTrue="1">
      <formula>$L135&lt;&gt;""</formula>
    </cfRule>
  </conditionalFormatting>
  <conditionalFormatting sqref="O147">
    <cfRule type="expression" dxfId="414" priority="463" stopIfTrue="1">
      <formula>$L135&lt;&gt;""</formula>
    </cfRule>
  </conditionalFormatting>
  <conditionalFormatting sqref="L146:L148">
    <cfRule type="expression" dxfId="413" priority="459">
      <formula>$L135&lt;&gt;""</formula>
    </cfRule>
  </conditionalFormatting>
  <conditionalFormatting sqref="H169">
    <cfRule type="expression" dxfId="412" priority="458" stopIfTrue="1">
      <formula>$E153&lt;&gt;""</formula>
    </cfRule>
  </conditionalFormatting>
  <conditionalFormatting sqref="I169">
    <cfRule type="expression" dxfId="411" priority="457" stopIfTrue="1">
      <formula>$E153&lt;&gt;""</formula>
    </cfRule>
  </conditionalFormatting>
  <conditionalFormatting sqref="E169">
    <cfRule type="expression" dxfId="410" priority="456" stopIfTrue="1">
      <formula>$E153&lt;&gt;""</formula>
    </cfRule>
  </conditionalFormatting>
  <conditionalFormatting sqref="F169:G169">
    <cfRule type="expression" dxfId="409" priority="455" stopIfTrue="1">
      <formula>$E153&lt;&gt;""</formula>
    </cfRule>
  </conditionalFormatting>
  <conditionalFormatting sqref="E164">
    <cfRule type="expression" dxfId="408" priority="454" stopIfTrue="1">
      <formula>$E153&lt;&gt;""</formula>
    </cfRule>
  </conditionalFormatting>
  <conditionalFormatting sqref="H164">
    <cfRule type="expression" dxfId="407" priority="452" stopIfTrue="1">
      <formula>$E153&lt;&gt;""</formula>
    </cfRule>
  </conditionalFormatting>
  <conditionalFormatting sqref="I164">
    <cfRule type="expression" dxfId="406" priority="451" stopIfTrue="1">
      <formula>$E153&lt;&gt;""</formula>
    </cfRule>
  </conditionalFormatting>
  <conditionalFormatting sqref="H167">
    <cfRule type="expression" dxfId="405" priority="450" stopIfTrue="1">
      <formula>$E153&lt;&gt;""</formula>
    </cfRule>
  </conditionalFormatting>
  <conditionalFormatting sqref="E167">
    <cfRule type="expression" dxfId="404" priority="449" stopIfTrue="1">
      <formula>$E153&lt;&gt;""</formula>
    </cfRule>
  </conditionalFormatting>
  <conditionalFormatting sqref="F164:G164">
    <cfRule type="expression" dxfId="403" priority="448" stopIfTrue="1">
      <formula>$E153&lt;&gt;""</formula>
    </cfRule>
  </conditionalFormatting>
  <conditionalFormatting sqref="F165:G165">
    <cfRule type="expression" dxfId="402" priority="447" stopIfTrue="1">
      <formula>$E153&lt;&gt;""</formula>
    </cfRule>
  </conditionalFormatting>
  <conditionalFormatting sqref="F166:G166">
    <cfRule type="expression" dxfId="401" priority="446" stopIfTrue="1">
      <formula>$E153&lt;&gt;""</formula>
    </cfRule>
  </conditionalFormatting>
  <conditionalFormatting sqref="H166">
    <cfRule type="expression" dxfId="400" priority="445" stopIfTrue="1">
      <formula>$E153&lt;&gt;""</formula>
    </cfRule>
  </conditionalFormatting>
  <conditionalFormatting sqref="H165">
    <cfRule type="expression" dxfId="399" priority="444" stopIfTrue="1">
      <formula>$E153&lt;&gt;""</formula>
    </cfRule>
  </conditionalFormatting>
  <conditionalFormatting sqref="I165">
    <cfRule type="expression" dxfId="398" priority="443" stopIfTrue="1">
      <formula>$E153&lt;&gt;""</formula>
    </cfRule>
  </conditionalFormatting>
  <conditionalFormatting sqref="I166">
    <cfRule type="expression" dxfId="397" priority="442" stopIfTrue="1">
      <formula>$E153&lt;&gt;""</formula>
    </cfRule>
  </conditionalFormatting>
  <conditionalFormatting sqref="I167">
    <cfRule type="expression" dxfId="396" priority="441" stopIfTrue="1">
      <formula>$E153&lt;&gt;""</formula>
    </cfRule>
  </conditionalFormatting>
  <conditionalFormatting sqref="E164:E166">
    <cfRule type="expression" dxfId="395" priority="440">
      <formula>$E153&lt;&gt;""</formula>
    </cfRule>
  </conditionalFormatting>
  <conditionalFormatting sqref="O169">
    <cfRule type="expression" dxfId="394" priority="439" stopIfTrue="1">
      <formula>$L153&lt;&gt;""</formula>
    </cfRule>
  </conditionalFormatting>
  <conditionalFormatting sqref="P169">
    <cfRule type="expression" dxfId="393" priority="438" stopIfTrue="1">
      <formula>$L153&lt;&gt;""</formula>
    </cfRule>
  </conditionalFormatting>
  <conditionalFormatting sqref="L169">
    <cfRule type="expression" dxfId="392" priority="437" stopIfTrue="1">
      <formula>$L153&lt;&gt;""</formula>
    </cfRule>
  </conditionalFormatting>
  <conditionalFormatting sqref="M169:N169">
    <cfRule type="expression" dxfId="391" priority="436" stopIfTrue="1">
      <formula>$L153&lt;&gt;""</formula>
    </cfRule>
  </conditionalFormatting>
  <conditionalFormatting sqref="L164">
    <cfRule type="expression" dxfId="390" priority="435" stopIfTrue="1">
      <formula>$L153&lt;&gt;""</formula>
    </cfRule>
  </conditionalFormatting>
  <conditionalFormatting sqref="O164">
    <cfRule type="expression" dxfId="389" priority="434" stopIfTrue="1">
      <formula>$L153&lt;&gt;""</formula>
    </cfRule>
  </conditionalFormatting>
  <conditionalFormatting sqref="O167">
    <cfRule type="expression" dxfId="388" priority="432" stopIfTrue="1">
      <formula>$L153&lt;&gt;""</formula>
    </cfRule>
  </conditionalFormatting>
  <conditionalFormatting sqref="L167">
    <cfRule type="expression" dxfId="387" priority="431" stopIfTrue="1">
      <formula>$L153&lt;&gt;""</formula>
    </cfRule>
  </conditionalFormatting>
  <conditionalFormatting sqref="M164:N164">
    <cfRule type="expression" dxfId="386" priority="430" stopIfTrue="1">
      <formula>$L153&lt;&gt;""</formula>
    </cfRule>
  </conditionalFormatting>
  <conditionalFormatting sqref="M165:N165">
    <cfRule type="expression" dxfId="385" priority="429" stopIfTrue="1">
      <formula>$L153&lt;&gt;""</formula>
    </cfRule>
  </conditionalFormatting>
  <conditionalFormatting sqref="M166:N166">
    <cfRule type="expression" dxfId="384" priority="428" stopIfTrue="1">
      <formula>$L153&lt;&gt;""</formula>
    </cfRule>
  </conditionalFormatting>
  <conditionalFormatting sqref="O166">
    <cfRule type="expression" dxfId="383" priority="427" stopIfTrue="1">
      <formula>$L153&lt;&gt;""</formula>
    </cfRule>
  </conditionalFormatting>
  <conditionalFormatting sqref="O165">
    <cfRule type="expression" dxfId="382" priority="426" stopIfTrue="1">
      <formula>$L153&lt;&gt;""</formula>
    </cfRule>
  </conditionalFormatting>
  <conditionalFormatting sqref="L164:L166">
    <cfRule type="expression" dxfId="381" priority="422">
      <formula>$L153&lt;&gt;""</formula>
    </cfRule>
  </conditionalFormatting>
  <conditionalFormatting sqref="H187">
    <cfRule type="expression" dxfId="380" priority="421" stopIfTrue="1">
      <formula>$E171&lt;&gt;""</formula>
    </cfRule>
  </conditionalFormatting>
  <conditionalFormatting sqref="I187">
    <cfRule type="expression" dxfId="379" priority="420" stopIfTrue="1">
      <formula>$E171&lt;&gt;""</formula>
    </cfRule>
  </conditionalFormatting>
  <conditionalFormatting sqref="E187">
    <cfRule type="expression" dxfId="378" priority="419" stopIfTrue="1">
      <formula>$E171&lt;&gt;""</formula>
    </cfRule>
  </conditionalFormatting>
  <conditionalFormatting sqref="F187:G187">
    <cfRule type="expression" dxfId="377" priority="418" stopIfTrue="1">
      <formula>$E171&lt;&gt;""</formula>
    </cfRule>
  </conditionalFormatting>
  <conditionalFormatting sqref="E182">
    <cfRule type="expression" dxfId="376" priority="417" stopIfTrue="1">
      <formula>$E171&lt;&gt;""</formula>
    </cfRule>
  </conditionalFormatting>
  <conditionalFormatting sqref="H182">
    <cfRule type="expression" dxfId="375" priority="415" stopIfTrue="1">
      <formula>$E171&lt;&gt;""</formula>
    </cfRule>
  </conditionalFormatting>
  <conditionalFormatting sqref="I182">
    <cfRule type="expression" dxfId="374" priority="414" stopIfTrue="1">
      <formula>$E171&lt;&gt;""</formula>
    </cfRule>
  </conditionalFormatting>
  <conditionalFormatting sqref="H185">
    <cfRule type="expression" dxfId="373" priority="413" stopIfTrue="1">
      <formula>$E171&lt;&gt;""</formula>
    </cfRule>
  </conditionalFormatting>
  <conditionalFormatting sqref="E185">
    <cfRule type="expression" dxfId="372" priority="412" stopIfTrue="1">
      <formula>$E171&lt;&gt;""</formula>
    </cfRule>
  </conditionalFormatting>
  <conditionalFormatting sqref="F182:G182">
    <cfRule type="expression" dxfId="371" priority="411" stopIfTrue="1">
      <formula>$E171&lt;&gt;""</formula>
    </cfRule>
  </conditionalFormatting>
  <conditionalFormatting sqref="F183:G183">
    <cfRule type="expression" dxfId="370" priority="410" stopIfTrue="1">
      <formula>$E171&lt;&gt;""</formula>
    </cfRule>
  </conditionalFormatting>
  <conditionalFormatting sqref="F184:G184">
    <cfRule type="expression" dxfId="369" priority="409" stopIfTrue="1">
      <formula>$E171&lt;&gt;""</formula>
    </cfRule>
  </conditionalFormatting>
  <conditionalFormatting sqref="H184">
    <cfRule type="expression" dxfId="368" priority="408" stopIfTrue="1">
      <formula>$E171&lt;&gt;""</formula>
    </cfRule>
  </conditionalFormatting>
  <conditionalFormatting sqref="H183">
    <cfRule type="expression" dxfId="367" priority="407" stopIfTrue="1">
      <formula>$E171&lt;&gt;""</formula>
    </cfRule>
  </conditionalFormatting>
  <conditionalFormatting sqref="I183">
    <cfRule type="expression" dxfId="366" priority="406" stopIfTrue="1">
      <formula>$E171&lt;&gt;""</formula>
    </cfRule>
  </conditionalFormatting>
  <conditionalFormatting sqref="I184">
    <cfRule type="expression" dxfId="365" priority="405" stopIfTrue="1">
      <formula>$E171&lt;&gt;""</formula>
    </cfRule>
  </conditionalFormatting>
  <conditionalFormatting sqref="I185">
    <cfRule type="expression" dxfId="364" priority="404" stopIfTrue="1">
      <formula>$E171&lt;&gt;""</formula>
    </cfRule>
  </conditionalFormatting>
  <conditionalFormatting sqref="E182:E184">
    <cfRule type="expression" dxfId="363" priority="403">
      <formula>$E171&lt;&gt;""</formula>
    </cfRule>
  </conditionalFormatting>
  <conditionalFormatting sqref="O187">
    <cfRule type="expression" dxfId="362" priority="402" stopIfTrue="1">
      <formula>$L171&lt;&gt;""</formula>
    </cfRule>
  </conditionalFormatting>
  <conditionalFormatting sqref="P187">
    <cfRule type="expression" dxfId="361" priority="401" stopIfTrue="1">
      <formula>$L171&lt;&gt;""</formula>
    </cfRule>
  </conditionalFormatting>
  <conditionalFormatting sqref="L187">
    <cfRule type="expression" dxfId="360" priority="400" stopIfTrue="1">
      <formula>$L171&lt;&gt;""</formula>
    </cfRule>
  </conditionalFormatting>
  <conditionalFormatting sqref="M187:N187">
    <cfRule type="expression" dxfId="359" priority="399" stopIfTrue="1">
      <formula>$L171&lt;&gt;""</formula>
    </cfRule>
  </conditionalFormatting>
  <conditionalFormatting sqref="L182">
    <cfRule type="expression" dxfId="358" priority="398" stopIfTrue="1">
      <formula>$L171&lt;&gt;""</formula>
    </cfRule>
  </conditionalFormatting>
  <conditionalFormatting sqref="O182">
    <cfRule type="expression" dxfId="357" priority="397" stopIfTrue="1">
      <formula>$L171&lt;&gt;""</formula>
    </cfRule>
  </conditionalFormatting>
  <conditionalFormatting sqref="O185">
    <cfRule type="expression" dxfId="356" priority="395" stopIfTrue="1">
      <formula>$L171&lt;&gt;""</formula>
    </cfRule>
  </conditionalFormatting>
  <conditionalFormatting sqref="L185">
    <cfRule type="expression" dxfId="355" priority="394" stopIfTrue="1">
      <formula>$L171&lt;&gt;""</formula>
    </cfRule>
  </conditionalFormatting>
  <conditionalFormatting sqref="M182:N182">
    <cfRule type="expression" dxfId="354" priority="393" stopIfTrue="1">
      <formula>$L171&lt;&gt;""</formula>
    </cfRule>
  </conditionalFormatting>
  <conditionalFormatting sqref="M183:N183">
    <cfRule type="expression" dxfId="353" priority="392" stopIfTrue="1">
      <formula>$L171&lt;&gt;""</formula>
    </cfRule>
  </conditionalFormatting>
  <conditionalFormatting sqref="M184:N184">
    <cfRule type="expression" dxfId="352" priority="391" stopIfTrue="1">
      <formula>$L171&lt;&gt;""</formula>
    </cfRule>
  </conditionalFormatting>
  <conditionalFormatting sqref="O184">
    <cfRule type="expression" dxfId="351" priority="390" stopIfTrue="1">
      <formula>$L171&lt;&gt;""</formula>
    </cfRule>
  </conditionalFormatting>
  <conditionalFormatting sqref="O183">
    <cfRule type="expression" dxfId="350" priority="389" stopIfTrue="1">
      <formula>$L171&lt;&gt;""</formula>
    </cfRule>
  </conditionalFormatting>
  <conditionalFormatting sqref="L182:L184">
    <cfRule type="expression" dxfId="349" priority="385">
      <formula>$L171&lt;&gt;""</formula>
    </cfRule>
  </conditionalFormatting>
  <conditionalFormatting sqref="H205">
    <cfRule type="expression" dxfId="348" priority="384" stopIfTrue="1">
      <formula>$E189&lt;&gt;""</formula>
    </cfRule>
  </conditionalFormatting>
  <conditionalFormatting sqref="I205">
    <cfRule type="expression" dxfId="347" priority="383" stopIfTrue="1">
      <formula>$E189&lt;&gt;""</formula>
    </cfRule>
  </conditionalFormatting>
  <conditionalFormatting sqref="E205">
    <cfRule type="expression" dxfId="346" priority="382" stopIfTrue="1">
      <formula>$E189&lt;&gt;""</formula>
    </cfRule>
  </conditionalFormatting>
  <conditionalFormatting sqref="F205:G205">
    <cfRule type="expression" dxfId="345" priority="381" stopIfTrue="1">
      <formula>$E189&lt;&gt;""</formula>
    </cfRule>
  </conditionalFormatting>
  <conditionalFormatting sqref="E200">
    <cfRule type="expression" dxfId="344" priority="380" stopIfTrue="1">
      <formula>$E189&lt;&gt;""</formula>
    </cfRule>
  </conditionalFormatting>
  <conditionalFormatting sqref="H200">
    <cfRule type="expression" dxfId="343" priority="378" stopIfTrue="1">
      <formula>$E189&lt;&gt;""</formula>
    </cfRule>
  </conditionalFormatting>
  <conditionalFormatting sqref="I200">
    <cfRule type="expression" dxfId="342" priority="377" stopIfTrue="1">
      <formula>$E189&lt;&gt;""</formula>
    </cfRule>
  </conditionalFormatting>
  <conditionalFormatting sqref="H203">
    <cfRule type="expression" dxfId="341" priority="376" stopIfTrue="1">
      <formula>$E189&lt;&gt;""</formula>
    </cfRule>
  </conditionalFormatting>
  <conditionalFormatting sqref="E203">
    <cfRule type="expression" dxfId="340" priority="375" stopIfTrue="1">
      <formula>$E189&lt;&gt;""</formula>
    </cfRule>
  </conditionalFormatting>
  <conditionalFormatting sqref="F200:G200">
    <cfRule type="expression" dxfId="339" priority="374" stopIfTrue="1">
      <formula>$E189&lt;&gt;""</formula>
    </cfRule>
  </conditionalFormatting>
  <conditionalFormatting sqref="F201:G201">
    <cfRule type="expression" dxfId="338" priority="373" stopIfTrue="1">
      <formula>$E189&lt;&gt;""</formula>
    </cfRule>
  </conditionalFormatting>
  <conditionalFormatting sqref="F202:G202">
    <cfRule type="expression" dxfId="337" priority="372" stopIfTrue="1">
      <formula>$E189&lt;&gt;""</formula>
    </cfRule>
  </conditionalFormatting>
  <conditionalFormatting sqref="H202">
    <cfRule type="expression" dxfId="336" priority="371" stopIfTrue="1">
      <formula>$E189&lt;&gt;""</formula>
    </cfRule>
  </conditionalFormatting>
  <conditionalFormatting sqref="H201">
    <cfRule type="expression" dxfId="335" priority="370" stopIfTrue="1">
      <formula>$E189&lt;&gt;""</formula>
    </cfRule>
  </conditionalFormatting>
  <conditionalFormatting sqref="I201">
    <cfRule type="expression" dxfId="334" priority="369" stopIfTrue="1">
      <formula>$E189&lt;&gt;""</formula>
    </cfRule>
  </conditionalFormatting>
  <conditionalFormatting sqref="I202">
    <cfRule type="expression" dxfId="333" priority="368" stopIfTrue="1">
      <formula>$E189&lt;&gt;""</formula>
    </cfRule>
  </conditionalFormatting>
  <conditionalFormatting sqref="I203">
    <cfRule type="expression" dxfId="332" priority="367" stopIfTrue="1">
      <formula>$E189&lt;&gt;""</formula>
    </cfRule>
  </conditionalFormatting>
  <conditionalFormatting sqref="E200:E202">
    <cfRule type="expression" dxfId="331" priority="366">
      <formula>$E189&lt;&gt;""</formula>
    </cfRule>
  </conditionalFormatting>
  <conditionalFormatting sqref="O205">
    <cfRule type="expression" dxfId="330" priority="365" stopIfTrue="1">
      <formula>$L189&lt;&gt;""</formula>
    </cfRule>
  </conditionalFormatting>
  <conditionalFormatting sqref="P205">
    <cfRule type="expression" dxfId="329" priority="364" stopIfTrue="1">
      <formula>$L189&lt;&gt;""</formula>
    </cfRule>
  </conditionalFormatting>
  <conditionalFormatting sqref="L205">
    <cfRule type="expression" dxfId="328" priority="363" stopIfTrue="1">
      <formula>$L189&lt;&gt;""</formula>
    </cfRule>
  </conditionalFormatting>
  <conditionalFormatting sqref="M205:N205">
    <cfRule type="expression" dxfId="327" priority="362" stopIfTrue="1">
      <formula>$L189&lt;&gt;""</formula>
    </cfRule>
  </conditionalFormatting>
  <conditionalFormatting sqref="L200">
    <cfRule type="expression" dxfId="326" priority="361" stopIfTrue="1">
      <formula>$L189&lt;&gt;""</formula>
    </cfRule>
  </conditionalFormatting>
  <conditionalFormatting sqref="O200">
    <cfRule type="expression" dxfId="325" priority="360" stopIfTrue="1">
      <formula>$L189&lt;&gt;""</formula>
    </cfRule>
  </conditionalFormatting>
  <conditionalFormatting sqref="O203">
    <cfRule type="expression" dxfId="324" priority="358" stopIfTrue="1">
      <formula>$L189&lt;&gt;""</formula>
    </cfRule>
  </conditionalFormatting>
  <conditionalFormatting sqref="L203">
    <cfRule type="expression" dxfId="323" priority="357" stopIfTrue="1">
      <formula>$L189&lt;&gt;""</formula>
    </cfRule>
  </conditionalFormatting>
  <conditionalFormatting sqref="M200:N200">
    <cfRule type="expression" dxfId="322" priority="356" stopIfTrue="1">
      <formula>$L189&lt;&gt;""</formula>
    </cfRule>
  </conditionalFormatting>
  <conditionalFormatting sqref="M201:N201">
    <cfRule type="expression" dxfId="321" priority="355" stopIfTrue="1">
      <formula>$L189&lt;&gt;""</formula>
    </cfRule>
  </conditionalFormatting>
  <conditionalFormatting sqref="M202:N202">
    <cfRule type="expression" dxfId="320" priority="354" stopIfTrue="1">
      <formula>$L189&lt;&gt;""</formula>
    </cfRule>
  </conditionalFormatting>
  <conditionalFormatting sqref="O202">
    <cfRule type="expression" dxfId="319" priority="353" stopIfTrue="1">
      <formula>$L189&lt;&gt;""</formula>
    </cfRule>
  </conditionalFormatting>
  <conditionalFormatting sqref="O201">
    <cfRule type="expression" dxfId="318" priority="352" stopIfTrue="1">
      <formula>$L189&lt;&gt;""</formula>
    </cfRule>
  </conditionalFormatting>
  <conditionalFormatting sqref="L200:L202">
    <cfRule type="expression" dxfId="317" priority="348">
      <formula>$L189&lt;&gt;""</formula>
    </cfRule>
  </conditionalFormatting>
  <conditionalFormatting sqref="H223">
    <cfRule type="expression" dxfId="316" priority="347" stopIfTrue="1">
      <formula>$E207&lt;&gt;""</formula>
    </cfRule>
  </conditionalFormatting>
  <conditionalFormatting sqref="I223">
    <cfRule type="expression" dxfId="315" priority="346" stopIfTrue="1">
      <formula>$E207&lt;&gt;""</formula>
    </cfRule>
  </conditionalFormatting>
  <conditionalFormatting sqref="E223">
    <cfRule type="expression" dxfId="314" priority="345" stopIfTrue="1">
      <formula>$E207&lt;&gt;""</formula>
    </cfRule>
  </conditionalFormatting>
  <conditionalFormatting sqref="F223:G223">
    <cfRule type="expression" dxfId="313" priority="344" stopIfTrue="1">
      <formula>$E207&lt;&gt;""</formula>
    </cfRule>
  </conditionalFormatting>
  <conditionalFormatting sqref="E218">
    <cfRule type="expression" dxfId="312" priority="343" stopIfTrue="1">
      <formula>$E207&lt;&gt;""</formula>
    </cfRule>
  </conditionalFormatting>
  <conditionalFormatting sqref="H218">
    <cfRule type="expression" dxfId="311" priority="341" stopIfTrue="1">
      <formula>$E207&lt;&gt;""</formula>
    </cfRule>
  </conditionalFormatting>
  <conditionalFormatting sqref="I218">
    <cfRule type="expression" dxfId="310" priority="340" stopIfTrue="1">
      <formula>$E207&lt;&gt;""</formula>
    </cfRule>
  </conditionalFormatting>
  <conditionalFormatting sqref="H221">
    <cfRule type="expression" dxfId="309" priority="339" stopIfTrue="1">
      <formula>$E207&lt;&gt;""</formula>
    </cfRule>
  </conditionalFormatting>
  <conditionalFormatting sqref="E221">
    <cfRule type="expression" dxfId="308" priority="338" stopIfTrue="1">
      <formula>$E207&lt;&gt;""</formula>
    </cfRule>
  </conditionalFormatting>
  <conditionalFormatting sqref="F218:G218">
    <cfRule type="expression" dxfId="307" priority="337" stopIfTrue="1">
      <formula>$E207&lt;&gt;""</formula>
    </cfRule>
  </conditionalFormatting>
  <conditionalFormatting sqref="F219:G219">
    <cfRule type="expression" dxfId="306" priority="336" stopIfTrue="1">
      <formula>$E207&lt;&gt;""</formula>
    </cfRule>
  </conditionalFormatting>
  <conditionalFormatting sqref="F220:G220">
    <cfRule type="expression" dxfId="305" priority="335" stopIfTrue="1">
      <formula>$E207&lt;&gt;""</formula>
    </cfRule>
  </conditionalFormatting>
  <conditionalFormatting sqref="H220">
    <cfRule type="expression" dxfId="304" priority="334" stopIfTrue="1">
      <formula>$E207&lt;&gt;""</formula>
    </cfRule>
  </conditionalFormatting>
  <conditionalFormatting sqref="H219">
    <cfRule type="expression" dxfId="303" priority="333" stopIfTrue="1">
      <formula>$E207&lt;&gt;""</formula>
    </cfRule>
  </conditionalFormatting>
  <conditionalFormatting sqref="I219">
    <cfRule type="expression" dxfId="302" priority="332" stopIfTrue="1">
      <formula>$E207&lt;&gt;""</formula>
    </cfRule>
  </conditionalFormatting>
  <conditionalFormatting sqref="I220">
    <cfRule type="expression" dxfId="301" priority="331" stopIfTrue="1">
      <formula>$E207&lt;&gt;""</formula>
    </cfRule>
  </conditionalFormatting>
  <conditionalFormatting sqref="I221">
    <cfRule type="expression" dxfId="300" priority="330" stopIfTrue="1">
      <formula>$E207&lt;&gt;""</formula>
    </cfRule>
  </conditionalFormatting>
  <conditionalFormatting sqref="E218:E220">
    <cfRule type="expression" dxfId="299" priority="329">
      <formula>$E207&lt;&gt;""</formula>
    </cfRule>
  </conditionalFormatting>
  <conditionalFormatting sqref="O223">
    <cfRule type="expression" dxfId="298" priority="328" stopIfTrue="1">
      <formula>$L207&lt;&gt;""</formula>
    </cfRule>
  </conditionalFormatting>
  <conditionalFormatting sqref="P223">
    <cfRule type="expression" dxfId="297" priority="327" stopIfTrue="1">
      <formula>$L207&lt;&gt;""</formula>
    </cfRule>
  </conditionalFormatting>
  <conditionalFormatting sqref="L223">
    <cfRule type="expression" dxfId="296" priority="326" stopIfTrue="1">
      <formula>$L207&lt;&gt;""</formula>
    </cfRule>
  </conditionalFormatting>
  <conditionalFormatting sqref="M223:N223">
    <cfRule type="expression" dxfId="295" priority="325" stopIfTrue="1">
      <formula>$L207&lt;&gt;""</formula>
    </cfRule>
  </conditionalFormatting>
  <conditionalFormatting sqref="L218">
    <cfRule type="expression" dxfId="294" priority="324" stopIfTrue="1">
      <formula>$L207&lt;&gt;""</formula>
    </cfRule>
  </conditionalFormatting>
  <conditionalFormatting sqref="O218">
    <cfRule type="expression" dxfId="293" priority="323" stopIfTrue="1">
      <formula>$L207&lt;&gt;""</formula>
    </cfRule>
  </conditionalFormatting>
  <conditionalFormatting sqref="O221">
    <cfRule type="expression" dxfId="292" priority="321" stopIfTrue="1">
      <formula>$L207&lt;&gt;""</formula>
    </cfRule>
  </conditionalFormatting>
  <conditionalFormatting sqref="L221">
    <cfRule type="expression" dxfId="291" priority="320" stopIfTrue="1">
      <formula>$L207&lt;&gt;""</formula>
    </cfRule>
  </conditionalFormatting>
  <conditionalFormatting sqref="M218:N218">
    <cfRule type="expression" dxfId="290" priority="319" stopIfTrue="1">
      <formula>$L207&lt;&gt;""</formula>
    </cfRule>
  </conditionalFormatting>
  <conditionalFormatting sqref="M219:N219">
    <cfRule type="expression" dxfId="289" priority="318" stopIfTrue="1">
      <formula>$L207&lt;&gt;""</formula>
    </cfRule>
  </conditionalFormatting>
  <conditionalFormatting sqref="M220:N220">
    <cfRule type="expression" dxfId="288" priority="317" stopIfTrue="1">
      <formula>$L207&lt;&gt;""</formula>
    </cfRule>
  </conditionalFormatting>
  <conditionalFormatting sqref="O220">
    <cfRule type="expression" dxfId="287" priority="316" stopIfTrue="1">
      <formula>$L207&lt;&gt;""</formula>
    </cfRule>
  </conditionalFormatting>
  <conditionalFormatting sqref="O219">
    <cfRule type="expression" dxfId="286" priority="315" stopIfTrue="1">
      <formula>$L207&lt;&gt;""</formula>
    </cfRule>
  </conditionalFormatting>
  <conditionalFormatting sqref="L218:L220">
    <cfRule type="expression" dxfId="285" priority="311">
      <formula>$L207&lt;&gt;""</formula>
    </cfRule>
  </conditionalFormatting>
  <conditionalFormatting sqref="H241">
    <cfRule type="expression" dxfId="284" priority="310" stopIfTrue="1">
      <formula>$E225&lt;&gt;""</formula>
    </cfRule>
  </conditionalFormatting>
  <conditionalFormatting sqref="I241">
    <cfRule type="expression" dxfId="283" priority="309" stopIfTrue="1">
      <formula>$E225&lt;&gt;""</formula>
    </cfRule>
  </conditionalFormatting>
  <conditionalFormatting sqref="E241">
    <cfRule type="expression" dxfId="282" priority="308" stopIfTrue="1">
      <formula>$E225&lt;&gt;""</formula>
    </cfRule>
  </conditionalFormatting>
  <conditionalFormatting sqref="F241:G241">
    <cfRule type="expression" dxfId="281" priority="307" stopIfTrue="1">
      <formula>$E225&lt;&gt;""</formula>
    </cfRule>
  </conditionalFormatting>
  <conditionalFormatting sqref="E236">
    <cfRule type="expression" dxfId="280" priority="306" stopIfTrue="1">
      <formula>$E225&lt;&gt;""</formula>
    </cfRule>
  </conditionalFormatting>
  <conditionalFormatting sqref="H236">
    <cfRule type="expression" dxfId="279" priority="304" stopIfTrue="1">
      <formula>$E225&lt;&gt;""</formula>
    </cfRule>
  </conditionalFormatting>
  <conditionalFormatting sqref="I236">
    <cfRule type="expression" dxfId="278" priority="303" stopIfTrue="1">
      <formula>$E225&lt;&gt;""</formula>
    </cfRule>
  </conditionalFormatting>
  <conditionalFormatting sqref="H239">
    <cfRule type="expression" dxfId="277" priority="302" stopIfTrue="1">
      <formula>$E225&lt;&gt;""</formula>
    </cfRule>
  </conditionalFormatting>
  <conditionalFormatting sqref="E239">
    <cfRule type="expression" dxfId="276" priority="301" stopIfTrue="1">
      <formula>$E225&lt;&gt;""</formula>
    </cfRule>
  </conditionalFormatting>
  <conditionalFormatting sqref="F236:G236">
    <cfRule type="expression" dxfId="275" priority="300" stopIfTrue="1">
      <formula>$E225&lt;&gt;""</formula>
    </cfRule>
  </conditionalFormatting>
  <conditionalFormatting sqref="F237:G237">
    <cfRule type="expression" dxfId="274" priority="299" stopIfTrue="1">
      <formula>$E225&lt;&gt;""</formula>
    </cfRule>
  </conditionalFormatting>
  <conditionalFormatting sqref="F238:G238">
    <cfRule type="expression" dxfId="273" priority="298" stopIfTrue="1">
      <formula>$E225&lt;&gt;""</formula>
    </cfRule>
  </conditionalFormatting>
  <conditionalFormatting sqref="H238">
    <cfRule type="expression" dxfId="272" priority="297" stopIfTrue="1">
      <formula>$E225&lt;&gt;""</formula>
    </cfRule>
  </conditionalFormatting>
  <conditionalFormatting sqref="H237">
    <cfRule type="expression" dxfId="271" priority="296" stopIfTrue="1">
      <formula>$E225&lt;&gt;""</formula>
    </cfRule>
  </conditionalFormatting>
  <conditionalFormatting sqref="I237">
    <cfRule type="expression" dxfId="270" priority="295" stopIfTrue="1">
      <formula>$E225&lt;&gt;""</formula>
    </cfRule>
  </conditionalFormatting>
  <conditionalFormatting sqref="I238">
    <cfRule type="expression" dxfId="269" priority="294" stopIfTrue="1">
      <formula>$E225&lt;&gt;""</formula>
    </cfRule>
  </conditionalFormatting>
  <conditionalFormatting sqref="I239">
    <cfRule type="expression" dxfId="268" priority="293" stopIfTrue="1">
      <formula>$E225&lt;&gt;""</formula>
    </cfRule>
  </conditionalFormatting>
  <conditionalFormatting sqref="E236:E238">
    <cfRule type="expression" dxfId="267" priority="292">
      <formula>$E225&lt;&gt;""</formula>
    </cfRule>
  </conditionalFormatting>
  <conditionalFormatting sqref="O241">
    <cfRule type="expression" dxfId="266" priority="291" stopIfTrue="1">
      <formula>$L225&lt;&gt;""</formula>
    </cfRule>
  </conditionalFormatting>
  <conditionalFormatting sqref="P241">
    <cfRule type="expression" dxfId="265" priority="290" stopIfTrue="1">
      <formula>$L225&lt;&gt;""</formula>
    </cfRule>
  </conditionalFormatting>
  <conditionalFormatting sqref="L241">
    <cfRule type="expression" dxfId="264" priority="289" stopIfTrue="1">
      <formula>$L225&lt;&gt;""</formula>
    </cfRule>
  </conditionalFormatting>
  <conditionalFormatting sqref="M241:N241">
    <cfRule type="expression" dxfId="263" priority="288" stopIfTrue="1">
      <formula>$L225&lt;&gt;""</formula>
    </cfRule>
  </conditionalFormatting>
  <conditionalFormatting sqref="L236">
    <cfRule type="expression" dxfId="262" priority="287" stopIfTrue="1">
      <formula>$L225&lt;&gt;""</formula>
    </cfRule>
  </conditionalFormatting>
  <conditionalFormatting sqref="O236">
    <cfRule type="expression" dxfId="261" priority="286" stopIfTrue="1">
      <formula>$L225&lt;&gt;""</formula>
    </cfRule>
  </conditionalFormatting>
  <conditionalFormatting sqref="O239">
    <cfRule type="expression" dxfId="260" priority="284" stopIfTrue="1">
      <formula>$L225&lt;&gt;""</formula>
    </cfRule>
  </conditionalFormatting>
  <conditionalFormatting sqref="L239">
    <cfRule type="expression" dxfId="259" priority="283" stopIfTrue="1">
      <formula>$L225&lt;&gt;""</formula>
    </cfRule>
  </conditionalFormatting>
  <conditionalFormatting sqref="M236:N236">
    <cfRule type="expression" dxfId="258" priority="282" stopIfTrue="1">
      <formula>$L225&lt;&gt;""</formula>
    </cfRule>
  </conditionalFormatting>
  <conditionalFormatting sqref="M237:N237">
    <cfRule type="expression" dxfId="257" priority="281" stopIfTrue="1">
      <formula>$L225&lt;&gt;""</formula>
    </cfRule>
  </conditionalFormatting>
  <conditionalFormatting sqref="M238:N238">
    <cfRule type="expression" dxfId="256" priority="280" stopIfTrue="1">
      <formula>$L225&lt;&gt;""</formula>
    </cfRule>
  </conditionalFormatting>
  <conditionalFormatting sqref="O238">
    <cfRule type="expression" dxfId="255" priority="279" stopIfTrue="1">
      <formula>$L225&lt;&gt;""</formula>
    </cfRule>
  </conditionalFormatting>
  <conditionalFormatting sqref="O237">
    <cfRule type="expression" dxfId="254" priority="278" stopIfTrue="1">
      <formula>$L225&lt;&gt;""</formula>
    </cfRule>
  </conditionalFormatting>
  <conditionalFormatting sqref="L236:L238">
    <cfRule type="expression" dxfId="253" priority="274">
      <formula>$L225&lt;&gt;""</formula>
    </cfRule>
  </conditionalFormatting>
  <conditionalFormatting sqref="H259">
    <cfRule type="expression" dxfId="252" priority="273" stopIfTrue="1">
      <formula>$E243&lt;&gt;""</formula>
    </cfRule>
  </conditionalFormatting>
  <conditionalFormatting sqref="I259">
    <cfRule type="expression" dxfId="251" priority="272" stopIfTrue="1">
      <formula>$E243&lt;&gt;""</formula>
    </cfRule>
  </conditionalFormatting>
  <conditionalFormatting sqref="E259">
    <cfRule type="expression" dxfId="250" priority="271" stopIfTrue="1">
      <formula>$E243&lt;&gt;""</formula>
    </cfRule>
  </conditionalFormatting>
  <conditionalFormatting sqref="F259:G259">
    <cfRule type="expression" dxfId="249" priority="270" stopIfTrue="1">
      <formula>$E243&lt;&gt;""</formula>
    </cfRule>
  </conditionalFormatting>
  <conditionalFormatting sqref="E254">
    <cfRule type="expression" dxfId="248" priority="269" stopIfTrue="1">
      <formula>$E243&lt;&gt;""</formula>
    </cfRule>
  </conditionalFormatting>
  <conditionalFormatting sqref="H254">
    <cfRule type="expression" dxfId="247" priority="267" stopIfTrue="1">
      <formula>$E243&lt;&gt;""</formula>
    </cfRule>
  </conditionalFormatting>
  <conditionalFormatting sqref="I254">
    <cfRule type="expression" dxfId="246" priority="266" stopIfTrue="1">
      <formula>$E243&lt;&gt;""</formula>
    </cfRule>
  </conditionalFormatting>
  <conditionalFormatting sqref="H257">
    <cfRule type="expression" dxfId="245" priority="265" stopIfTrue="1">
      <formula>$E243&lt;&gt;""</formula>
    </cfRule>
  </conditionalFormatting>
  <conditionalFormatting sqref="E257">
    <cfRule type="expression" dxfId="244" priority="264" stopIfTrue="1">
      <formula>$E243&lt;&gt;""</formula>
    </cfRule>
  </conditionalFormatting>
  <conditionalFormatting sqref="F254:G254">
    <cfRule type="expression" dxfId="243" priority="263" stopIfTrue="1">
      <formula>$E243&lt;&gt;""</formula>
    </cfRule>
  </conditionalFormatting>
  <conditionalFormatting sqref="F255:G255">
    <cfRule type="expression" dxfId="242" priority="262" stopIfTrue="1">
      <formula>$E243&lt;&gt;""</formula>
    </cfRule>
  </conditionalFormatting>
  <conditionalFormatting sqref="F256:G256">
    <cfRule type="expression" dxfId="241" priority="261" stopIfTrue="1">
      <formula>$E243&lt;&gt;""</formula>
    </cfRule>
  </conditionalFormatting>
  <conditionalFormatting sqref="H256">
    <cfRule type="expression" dxfId="240" priority="260" stopIfTrue="1">
      <formula>$E243&lt;&gt;""</formula>
    </cfRule>
  </conditionalFormatting>
  <conditionalFormatting sqref="H255">
    <cfRule type="expression" dxfId="239" priority="259" stopIfTrue="1">
      <formula>$E243&lt;&gt;""</formula>
    </cfRule>
  </conditionalFormatting>
  <conditionalFormatting sqref="I255">
    <cfRule type="expression" dxfId="238" priority="258" stopIfTrue="1">
      <formula>$E243&lt;&gt;""</formula>
    </cfRule>
  </conditionalFormatting>
  <conditionalFormatting sqref="I256">
    <cfRule type="expression" dxfId="237" priority="257" stopIfTrue="1">
      <formula>$E243&lt;&gt;""</formula>
    </cfRule>
  </conditionalFormatting>
  <conditionalFormatting sqref="I257">
    <cfRule type="expression" dxfId="236" priority="256" stopIfTrue="1">
      <formula>$E243&lt;&gt;""</formula>
    </cfRule>
  </conditionalFormatting>
  <conditionalFormatting sqref="E254:E256">
    <cfRule type="expression" dxfId="235" priority="255">
      <formula>$E243&lt;&gt;""</formula>
    </cfRule>
  </conditionalFormatting>
  <conditionalFormatting sqref="O259">
    <cfRule type="expression" dxfId="234" priority="254" stopIfTrue="1">
      <formula>$L243&lt;&gt;""</formula>
    </cfRule>
  </conditionalFormatting>
  <conditionalFormatting sqref="P259">
    <cfRule type="expression" dxfId="233" priority="253" stopIfTrue="1">
      <formula>$L243&lt;&gt;""</formula>
    </cfRule>
  </conditionalFormatting>
  <conditionalFormatting sqref="L259">
    <cfRule type="expression" dxfId="232" priority="252" stopIfTrue="1">
      <formula>$L243&lt;&gt;""</formula>
    </cfRule>
  </conditionalFormatting>
  <conditionalFormatting sqref="M259:N259">
    <cfRule type="expression" dxfId="231" priority="251" stopIfTrue="1">
      <formula>$L243&lt;&gt;""</formula>
    </cfRule>
  </conditionalFormatting>
  <conditionalFormatting sqref="L254">
    <cfRule type="expression" dxfId="230" priority="250" stopIfTrue="1">
      <formula>$L243&lt;&gt;""</formula>
    </cfRule>
  </conditionalFormatting>
  <conditionalFormatting sqref="O254">
    <cfRule type="expression" dxfId="229" priority="249" stopIfTrue="1">
      <formula>$L243&lt;&gt;""</formula>
    </cfRule>
  </conditionalFormatting>
  <conditionalFormatting sqref="O257">
    <cfRule type="expression" dxfId="228" priority="247" stopIfTrue="1">
      <formula>$L243&lt;&gt;""</formula>
    </cfRule>
  </conditionalFormatting>
  <conditionalFormatting sqref="L257">
    <cfRule type="expression" dxfId="227" priority="246" stopIfTrue="1">
      <formula>$L243&lt;&gt;""</formula>
    </cfRule>
  </conditionalFormatting>
  <conditionalFormatting sqref="M254:N254">
    <cfRule type="expression" dxfId="226" priority="245" stopIfTrue="1">
      <formula>$L243&lt;&gt;""</formula>
    </cfRule>
  </conditionalFormatting>
  <conditionalFormatting sqref="M255:N255">
    <cfRule type="expression" dxfId="225" priority="244" stopIfTrue="1">
      <formula>$L243&lt;&gt;""</formula>
    </cfRule>
  </conditionalFormatting>
  <conditionalFormatting sqref="M256:N256">
    <cfRule type="expression" dxfId="224" priority="243" stopIfTrue="1">
      <formula>$L243&lt;&gt;""</formula>
    </cfRule>
  </conditionalFormatting>
  <conditionalFormatting sqref="O256">
    <cfRule type="expression" dxfId="223" priority="242" stopIfTrue="1">
      <formula>$L243&lt;&gt;""</formula>
    </cfRule>
  </conditionalFormatting>
  <conditionalFormatting sqref="O255">
    <cfRule type="expression" dxfId="222" priority="241" stopIfTrue="1">
      <formula>$L243&lt;&gt;""</formula>
    </cfRule>
  </conditionalFormatting>
  <conditionalFormatting sqref="L254:L256">
    <cfRule type="expression" dxfId="221" priority="237">
      <formula>$L243&lt;&gt;""</formula>
    </cfRule>
  </conditionalFormatting>
  <conditionalFormatting sqref="P146">
    <cfRule type="expression" dxfId="220" priority="235" stopIfTrue="1">
      <formula>$L135&lt;&gt;""</formula>
    </cfRule>
  </conditionalFormatting>
  <conditionalFormatting sqref="P147">
    <cfRule type="expression" dxfId="219" priority="234" stopIfTrue="1">
      <formula>$L135&lt;&gt;""</formula>
    </cfRule>
  </conditionalFormatting>
  <conditionalFormatting sqref="P149">
    <cfRule type="expression" dxfId="218" priority="233" stopIfTrue="1">
      <formula>$L135&lt;&gt;""</formula>
    </cfRule>
  </conditionalFormatting>
  <conditionalFormatting sqref="P148">
    <cfRule type="expression" dxfId="217" priority="232" stopIfTrue="1">
      <formula>$L135&lt;&gt;""</formula>
    </cfRule>
  </conditionalFormatting>
  <conditionalFormatting sqref="P164">
    <cfRule type="expression" dxfId="216" priority="231" stopIfTrue="1">
      <formula>$L153&lt;&gt;""</formula>
    </cfRule>
  </conditionalFormatting>
  <conditionalFormatting sqref="P165">
    <cfRule type="expression" dxfId="215" priority="230" stopIfTrue="1">
      <formula>$L153&lt;&gt;""</formula>
    </cfRule>
  </conditionalFormatting>
  <conditionalFormatting sqref="P167">
    <cfRule type="expression" dxfId="214" priority="229" stopIfTrue="1">
      <formula>$L153&lt;&gt;""</formula>
    </cfRule>
  </conditionalFormatting>
  <conditionalFormatting sqref="P166">
    <cfRule type="expression" dxfId="213" priority="228" stopIfTrue="1">
      <formula>$L153&lt;&gt;""</formula>
    </cfRule>
  </conditionalFormatting>
  <conditionalFormatting sqref="P182">
    <cfRule type="expression" dxfId="212" priority="227" stopIfTrue="1">
      <formula>$L171&lt;&gt;""</formula>
    </cfRule>
  </conditionalFormatting>
  <conditionalFormatting sqref="P183">
    <cfRule type="expression" dxfId="211" priority="226" stopIfTrue="1">
      <formula>$L171&lt;&gt;""</formula>
    </cfRule>
  </conditionalFormatting>
  <conditionalFormatting sqref="P185">
    <cfRule type="expression" dxfId="210" priority="225" stopIfTrue="1">
      <formula>$L171&lt;&gt;""</formula>
    </cfRule>
  </conditionalFormatting>
  <conditionalFormatting sqref="P184">
    <cfRule type="expression" dxfId="209" priority="224" stopIfTrue="1">
      <formula>$L171&lt;&gt;""</formula>
    </cfRule>
  </conditionalFormatting>
  <conditionalFormatting sqref="P256">
    <cfRule type="expression" dxfId="208" priority="208" stopIfTrue="1">
      <formula>$L243&lt;&gt;""</formula>
    </cfRule>
  </conditionalFormatting>
  <conditionalFormatting sqref="P200">
    <cfRule type="expression" dxfId="207" priority="223" stopIfTrue="1">
      <formula>$L189&lt;&gt;""</formula>
    </cfRule>
  </conditionalFormatting>
  <conditionalFormatting sqref="P201">
    <cfRule type="expression" dxfId="206" priority="222" stopIfTrue="1">
      <formula>$L189&lt;&gt;""</formula>
    </cfRule>
  </conditionalFormatting>
  <conditionalFormatting sqref="P203">
    <cfRule type="expression" dxfId="205" priority="221" stopIfTrue="1">
      <formula>$L189&lt;&gt;""</formula>
    </cfRule>
  </conditionalFormatting>
  <conditionalFormatting sqref="P202">
    <cfRule type="expression" dxfId="204" priority="220" stopIfTrue="1">
      <formula>$L189&lt;&gt;""</formula>
    </cfRule>
  </conditionalFormatting>
  <conditionalFormatting sqref="P218">
    <cfRule type="expression" dxfId="203" priority="219" stopIfTrue="1">
      <formula>$L207&lt;&gt;""</formula>
    </cfRule>
  </conditionalFormatting>
  <conditionalFormatting sqref="P219">
    <cfRule type="expression" dxfId="202" priority="218" stopIfTrue="1">
      <formula>$L207&lt;&gt;""</formula>
    </cfRule>
  </conditionalFormatting>
  <conditionalFormatting sqref="P221">
    <cfRule type="expression" dxfId="201" priority="217" stopIfTrue="1">
      <formula>$L207&lt;&gt;""</formula>
    </cfRule>
  </conditionalFormatting>
  <conditionalFormatting sqref="P220">
    <cfRule type="expression" dxfId="200" priority="216" stopIfTrue="1">
      <formula>$L207&lt;&gt;""</formula>
    </cfRule>
  </conditionalFormatting>
  <conditionalFormatting sqref="P236">
    <cfRule type="expression" dxfId="199" priority="215" stopIfTrue="1">
      <formula>$L225&lt;&gt;""</formula>
    </cfRule>
  </conditionalFormatting>
  <conditionalFormatting sqref="P237">
    <cfRule type="expression" dxfId="198" priority="214" stopIfTrue="1">
      <formula>$L225&lt;&gt;""</formula>
    </cfRule>
  </conditionalFormatting>
  <conditionalFormatting sqref="P239">
    <cfRule type="expression" dxfId="197" priority="213" stopIfTrue="1">
      <formula>$L225&lt;&gt;""</formula>
    </cfRule>
  </conditionalFormatting>
  <conditionalFormatting sqref="P238">
    <cfRule type="expression" dxfId="196" priority="212" stopIfTrue="1">
      <formula>$L225&lt;&gt;""</formula>
    </cfRule>
  </conditionalFormatting>
  <conditionalFormatting sqref="P274">
    <cfRule type="expression" dxfId="195" priority="171" stopIfTrue="1">
      <formula>$L261&lt;&gt;""</formula>
    </cfRule>
  </conditionalFormatting>
  <conditionalFormatting sqref="P254">
    <cfRule type="expression" dxfId="194" priority="211" stopIfTrue="1">
      <formula>$L243&lt;&gt;""</formula>
    </cfRule>
  </conditionalFormatting>
  <conditionalFormatting sqref="P255">
    <cfRule type="expression" dxfId="193" priority="210" stopIfTrue="1">
      <formula>$L243&lt;&gt;""</formula>
    </cfRule>
  </conditionalFormatting>
  <conditionalFormatting sqref="P257">
    <cfRule type="expression" dxfId="192" priority="209" stopIfTrue="1">
      <formula>$L243&lt;&gt;""</formula>
    </cfRule>
  </conditionalFormatting>
  <conditionalFormatting sqref="P292">
    <cfRule type="expression" dxfId="191" priority="134" stopIfTrue="1">
      <formula>$L279&lt;&gt;""</formula>
    </cfRule>
  </conditionalFormatting>
  <conditionalFormatting sqref="H277">
    <cfRule type="expression" dxfId="190" priority="207" stopIfTrue="1">
      <formula>$E261&lt;&gt;""</formula>
    </cfRule>
  </conditionalFormatting>
  <conditionalFormatting sqref="I277">
    <cfRule type="expression" dxfId="189" priority="206" stopIfTrue="1">
      <formula>$E261&lt;&gt;""</formula>
    </cfRule>
  </conditionalFormatting>
  <conditionalFormatting sqref="E277">
    <cfRule type="expression" dxfId="188" priority="205" stopIfTrue="1">
      <formula>$E261&lt;&gt;""</formula>
    </cfRule>
  </conditionalFormatting>
  <conditionalFormatting sqref="F277:G277">
    <cfRule type="expression" dxfId="187" priority="204" stopIfTrue="1">
      <formula>$E261&lt;&gt;""</formula>
    </cfRule>
  </conditionalFormatting>
  <conditionalFormatting sqref="E272">
    <cfRule type="expression" dxfId="186" priority="203" stopIfTrue="1">
      <formula>$E261&lt;&gt;""</formula>
    </cfRule>
  </conditionalFormatting>
  <conditionalFormatting sqref="H272">
    <cfRule type="expression" dxfId="185" priority="201" stopIfTrue="1">
      <formula>$E261&lt;&gt;""</formula>
    </cfRule>
  </conditionalFormatting>
  <conditionalFormatting sqref="I272">
    <cfRule type="expression" dxfId="184" priority="200" stopIfTrue="1">
      <formula>$E261&lt;&gt;""</formula>
    </cfRule>
  </conditionalFormatting>
  <conditionalFormatting sqref="H275">
    <cfRule type="expression" dxfId="183" priority="199" stopIfTrue="1">
      <formula>$E261&lt;&gt;""</formula>
    </cfRule>
  </conditionalFormatting>
  <conditionalFormatting sqref="E275">
    <cfRule type="expression" dxfId="182" priority="198" stopIfTrue="1">
      <formula>$E261&lt;&gt;""</formula>
    </cfRule>
  </conditionalFormatting>
  <conditionalFormatting sqref="F272:G272">
    <cfRule type="expression" dxfId="181" priority="197" stopIfTrue="1">
      <formula>$E261&lt;&gt;""</formula>
    </cfRule>
  </conditionalFormatting>
  <conditionalFormatting sqref="F273:G273">
    <cfRule type="expression" dxfId="180" priority="196" stopIfTrue="1">
      <formula>$E261&lt;&gt;""</formula>
    </cfRule>
  </conditionalFormatting>
  <conditionalFormatting sqref="F274:G274">
    <cfRule type="expression" dxfId="179" priority="195" stopIfTrue="1">
      <formula>$E261&lt;&gt;""</formula>
    </cfRule>
  </conditionalFormatting>
  <conditionalFormatting sqref="H274">
    <cfRule type="expression" dxfId="178" priority="194" stopIfTrue="1">
      <formula>$E261&lt;&gt;""</formula>
    </cfRule>
  </conditionalFormatting>
  <conditionalFormatting sqref="H273">
    <cfRule type="expression" dxfId="177" priority="193" stopIfTrue="1">
      <formula>$E261&lt;&gt;""</formula>
    </cfRule>
  </conditionalFormatting>
  <conditionalFormatting sqref="I273">
    <cfRule type="expression" dxfId="176" priority="192" stopIfTrue="1">
      <formula>$E261&lt;&gt;""</formula>
    </cfRule>
  </conditionalFormatting>
  <conditionalFormatting sqref="I274">
    <cfRule type="expression" dxfId="175" priority="191" stopIfTrue="1">
      <formula>$E261&lt;&gt;""</formula>
    </cfRule>
  </conditionalFormatting>
  <conditionalFormatting sqref="I275">
    <cfRule type="expression" dxfId="174" priority="190" stopIfTrue="1">
      <formula>$E261&lt;&gt;""</formula>
    </cfRule>
  </conditionalFormatting>
  <conditionalFormatting sqref="E272:E274">
    <cfRule type="expression" dxfId="173" priority="189">
      <formula>$E261&lt;&gt;""</formula>
    </cfRule>
  </conditionalFormatting>
  <conditionalFormatting sqref="O277">
    <cfRule type="expression" dxfId="172" priority="188" stopIfTrue="1">
      <formula>$L261&lt;&gt;""</formula>
    </cfRule>
  </conditionalFormatting>
  <conditionalFormatting sqref="P277">
    <cfRule type="expression" dxfId="171" priority="187" stopIfTrue="1">
      <formula>$L261&lt;&gt;""</formula>
    </cfRule>
  </conditionalFormatting>
  <conditionalFormatting sqref="L277">
    <cfRule type="expression" dxfId="170" priority="186" stopIfTrue="1">
      <formula>$L261&lt;&gt;""</formula>
    </cfRule>
  </conditionalFormatting>
  <conditionalFormatting sqref="M277:N277">
    <cfRule type="expression" dxfId="169" priority="185" stopIfTrue="1">
      <formula>$L261&lt;&gt;""</formula>
    </cfRule>
  </conditionalFormatting>
  <conditionalFormatting sqref="L272">
    <cfRule type="expression" dxfId="168" priority="184" stopIfTrue="1">
      <formula>$L261&lt;&gt;""</formula>
    </cfRule>
  </conditionalFormatting>
  <conditionalFormatting sqref="O272">
    <cfRule type="expression" dxfId="167" priority="183" stopIfTrue="1">
      <formula>$L261&lt;&gt;""</formula>
    </cfRule>
  </conditionalFormatting>
  <conditionalFormatting sqref="O275">
    <cfRule type="expression" dxfId="166" priority="182" stopIfTrue="1">
      <formula>$L261&lt;&gt;""</formula>
    </cfRule>
  </conditionalFormatting>
  <conditionalFormatting sqref="L275">
    <cfRule type="expression" dxfId="165" priority="181" stopIfTrue="1">
      <formula>$L261&lt;&gt;""</formula>
    </cfRule>
  </conditionalFormatting>
  <conditionalFormatting sqref="M272:N272">
    <cfRule type="expression" dxfId="164" priority="180" stopIfTrue="1">
      <formula>$L261&lt;&gt;""</formula>
    </cfRule>
  </conditionalFormatting>
  <conditionalFormatting sqref="M273:N273">
    <cfRule type="expression" dxfId="163" priority="179" stopIfTrue="1">
      <formula>$L261&lt;&gt;""</formula>
    </cfRule>
  </conditionalFormatting>
  <conditionalFormatting sqref="M274:N274">
    <cfRule type="expression" dxfId="162" priority="178" stopIfTrue="1">
      <formula>$L261&lt;&gt;""</formula>
    </cfRule>
  </conditionalFormatting>
  <conditionalFormatting sqref="O274">
    <cfRule type="expression" dxfId="161" priority="177" stopIfTrue="1">
      <formula>$L261&lt;&gt;""</formula>
    </cfRule>
  </conditionalFormatting>
  <conditionalFormatting sqref="O273">
    <cfRule type="expression" dxfId="160" priority="176" stopIfTrue="1">
      <formula>$L261&lt;&gt;""</formula>
    </cfRule>
  </conditionalFormatting>
  <conditionalFormatting sqref="L272:L274">
    <cfRule type="expression" dxfId="159" priority="175">
      <formula>$L261&lt;&gt;""</formula>
    </cfRule>
  </conditionalFormatting>
  <conditionalFormatting sqref="P310">
    <cfRule type="expression" dxfId="158" priority="97" stopIfTrue="1">
      <formula>$L297&lt;&gt;""</formula>
    </cfRule>
  </conditionalFormatting>
  <conditionalFormatting sqref="P272">
    <cfRule type="expression" dxfId="157" priority="174" stopIfTrue="1">
      <formula>$L261&lt;&gt;""</formula>
    </cfRule>
  </conditionalFormatting>
  <conditionalFormatting sqref="P273">
    <cfRule type="expression" dxfId="156" priority="173" stopIfTrue="1">
      <formula>$L261&lt;&gt;""</formula>
    </cfRule>
  </conditionalFormatting>
  <conditionalFormatting sqref="P275">
    <cfRule type="expression" dxfId="155" priority="172" stopIfTrue="1">
      <formula>$L261&lt;&gt;""</formula>
    </cfRule>
  </conditionalFormatting>
  <conditionalFormatting sqref="H295">
    <cfRule type="expression" dxfId="154" priority="170" stopIfTrue="1">
      <formula>$E279&lt;&gt;""</formula>
    </cfRule>
  </conditionalFormatting>
  <conditionalFormatting sqref="I295">
    <cfRule type="expression" dxfId="153" priority="169" stopIfTrue="1">
      <formula>$E279&lt;&gt;""</formula>
    </cfRule>
  </conditionalFormatting>
  <conditionalFormatting sqref="E295">
    <cfRule type="expression" dxfId="152" priority="168" stopIfTrue="1">
      <formula>$E279&lt;&gt;""</formula>
    </cfRule>
  </conditionalFormatting>
  <conditionalFormatting sqref="F295:G295">
    <cfRule type="expression" dxfId="151" priority="167" stopIfTrue="1">
      <formula>$E279&lt;&gt;""</formula>
    </cfRule>
  </conditionalFormatting>
  <conditionalFormatting sqref="E290">
    <cfRule type="expression" dxfId="150" priority="166" stopIfTrue="1">
      <formula>$E279&lt;&gt;""</formula>
    </cfRule>
  </conditionalFormatting>
  <conditionalFormatting sqref="H290">
    <cfRule type="expression" dxfId="149" priority="164" stopIfTrue="1">
      <formula>$E279&lt;&gt;""</formula>
    </cfRule>
  </conditionalFormatting>
  <conditionalFormatting sqref="I290">
    <cfRule type="expression" dxfId="148" priority="163" stopIfTrue="1">
      <formula>$E279&lt;&gt;""</formula>
    </cfRule>
  </conditionalFormatting>
  <conditionalFormatting sqref="H293">
    <cfRule type="expression" dxfId="147" priority="162" stopIfTrue="1">
      <formula>$E279&lt;&gt;""</formula>
    </cfRule>
  </conditionalFormatting>
  <conditionalFormatting sqref="E293">
    <cfRule type="expression" dxfId="146" priority="161" stopIfTrue="1">
      <formula>$E279&lt;&gt;""</formula>
    </cfRule>
  </conditionalFormatting>
  <conditionalFormatting sqref="F290:G290">
    <cfRule type="expression" dxfId="145" priority="160" stopIfTrue="1">
      <formula>$E279&lt;&gt;""</formula>
    </cfRule>
  </conditionalFormatting>
  <conditionalFormatting sqref="F291:G291">
    <cfRule type="expression" dxfId="144" priority="159" stopIfTrue="1">
      <formula>$E279&lt;&gt;""</formula>
    </cfRule>
  </conditionalFormatting>
  <conditionalFormatting sqref="F292:G292">
    <cfRule type="expression" dxfId="143" priority="158" stopIfTrue="1">
      <formula>$E279&lt;&gt;""</formula>
    </cfRule>
  </conditionalFormatting>
  <conditionalFormatting sqref="H292">
    <cfRule type="expression" dxfId="142" priority="157" stopIfTrue="1">
      <formula>$E279&lt;&gt;""</formula>
    </cfRule>
  </conditionalFormatting>
  <conditionalFormatting sqref="H291">
    <cfRule type="expression" dxfId="141" priority="156" stopIfTrue="1">
      <formula>$E279&lt;&gt;""</formula>
    </cfRule>
  </conditionalFormatting>
  <conditionalFormatting sqref="I291">
    <cfRule type="expression" dxfId="140" priority="155" stopIfTrue="1">
      <formula>$E279&lt;&gt;""</formula>
    </cfRule>
  </conditionalFormatting>
  <conditionalFormatting sqref="I292">
    <cfRule type="expression" dxfId="139" priority="154" stopIfTrue="1">
      <formula>$E279&lt;&gt;""</formula>
    </cfRule>
  </conditionalFormatting>
  <conditionalFormatting sqref="I293">
    <cfRule type="expression" dxfId="138" priority="153" stopIfTrue="1">
      <formula>$E279&lt;&gt;""</formula>
    </cfRule>
  </conditionalFormatting>
  <conditionalFormatting sqref="E290:E292">
    <cfRule type="expression" dxfId="137" priority="152">
      <formula>$E279&lt;&gt;""</formula>
    </cfRule>
  </conditionalFormatting>
  <conditionalFormatting sqref="O295">
    <cfRule type="expression" dxfId="136" priority="151" stopIfTrue="1">
      <formula>$L279&lt;&gt;""</formula>
    </cfRule>
  </conditionalFormatting>
  <conditionalFormatting sqref="P295">
    <cfRule type="expression" dxfId="135" priority="150" stopIfTrue="1">
      <formula>$L279&lt;&gt;""</formula>
    </cfRule>
  </conditionalFormatting>
  <conditionalFormatting sqref="L295">
    <cfRule type="expression" dxfId="134" priority="149" stopIfTrue="1">
      <formula>$L279&lt;&gt;""</formula>
    </cfRule>
  </conditionalFormatting>
  <conditionalFormatting sqref="M295:N295">
    <cfRule type="expression" dxfId="133" priority="148" stopIfTrue="1">
      <formula>$L279&lt;&gt;""</formula>
    </cfRule>
  </conditionalFormatting>
  <conditionalFormatting sqref="L290">
    <cfRule type="expression" dxfId="132" priority="147" stopIfTrue="1">
      <formula>$L279&lt;&gt;""</formula>
    </cfRule>
  </conditionalFormatting>
  <conditionalFormatting sqref="O290">
    <cfRule type="expression" dxfId="131" priority="146" stopIfTrue="1">
      <formula>$L279&lt;&gt;""</formula>
    </cfRule>
  </conditionalFormatting>
  <conditionalFormatting sqref="O293">
    <cfRule type="expression" dxfId="130" priority="145" stopIfTrue="1">
      <formula>$L279&lt;&gt;""</formula>
    </cfRule>
  </conditionalFormatting>
  <conditionalFormatting sqref="L293">
    <cfRule type="expression" dxfId="129" priority="144" stopIfTrue="1">
      <formula>$L279&lt;&gt;""</formula>
    </cfRule>
  </conditionalFormatting>
  <conditionalFormatting sqref="M290:N290">
    <cfRule type="expression" dxfId="128" priority="143" stopIfTrue="1">
      <formula>$L279&lt;&gt;""</formula>
    </cfRule>
  </conditionalFormatting>
  <conditionalFormatting sqref="M291:N291">
    <cfRule type="expression" dxfId="127" priority="142" stopIfTrue="1">
      <formula>$L279&lt;&gt;""</formula>
    </cfRule>
  </conditionalFormatting>
  <conditionalFormatting sqref="M292:N292">
    <cfRule type="expression" dxfId="126" priority="141" stopIfTrue="1">
      <formula>$L279&lt;&gt;""</formula>
    </cfRule>
  </conditionalFormatting>
  <conditionalFormatting sqref="O292">
    <cfRule type="expression" dxfId="125" priority="140" stopIfTrue="1">
      <formula>$L279&lt;&gt;""</formula>
    </cfRule>
  </conditionalFormatting>
  <conditionalFormatting sqref="O291">
    <cfRule type="expression" dxfId="124" priority="139" stopIfTrue="1">
      <formula>$L279&lt;&gt;""</formula>
    </cfRule>
  </conditionalFormatting>
  <conditionalFormatting sqref="L290:L292">
    <cfRule type="expression" dxfId="123" priority="138">
      <formula>$L279&lt;&gt;""</formula>
    </cfRule>
  </conditionalFormatting>
  <conditionalFormatting sqref="P290">
    <cfRule type="expression" dxfId="122" priority="137" stopIfTrue="1">
      <formula>$L279&lt;&gt;""</formula>
    </cfRule>
  </conditionalFormatting>
  <conditionalFormatting sqref="P291">
    <cfRule type="expression" dxfId="121" priority="136" stopIfTrue="1">
      <formula>$L279&lt;&gt;""</formula>
    </cfRule>
  </conditionalFormatting>
  <conditionalFormatting sqref="P293">
    <cfRule type="expression" dxfId="120" priority="135" stopIfTrue="1">
      <formula>$L279&lt;&gt;""</formula>
    </cfRule>
  </conditionalFormatting>
  <conditionalFormatting sqref="H313">
    <cfRule type="expression" dxfId="119" priority="133" stopIfTrue="1">
      <formula>$E297&lt;&gt;""</formula>
    </cfRule>
  </conditionalFormatting>
  <conditionalFormatting sqref="I313">
    <cfRule type="expression" dxfId="118" priority="132" stopIfTrue="1">
      <formula>$E297&lt;&gt;""</formula>
    </cfRule>
  </conditionalFormatting>
  <conditionalFormatting sqref="E313">
    <cfRule type="expression" dxfId="117" priority="131" stopIfTrue="1">
      <formula>$E297&lt;&gt;""</formula>
    </cfRule>
  </conditionalFormatting>
  <conditionalFormatting sqref="F313:G313">
    <cfRule type="expression" dxfId="116" priority="130" stopIfTrue="1">
      <formula>$E297&lt;&gt;""</formula>
    </cfRule>
  </conditionalFormatting>
  <conditionalFormatting sqref="E308">
    <cfRule type="expression" dxfId="115" priority="129" stopIfTrue="1">
      <formula>$E297&lt;&gt;""</formula>
    </cfRule>
  </conditionalFormatting>
  <conditionalFormatting sqref="H308">
    <cfRule type="expression" dxfId="114" priority="127" stopIfTrue="1">
      <formula>$E297&lt;&gt;""</formula>
    </cfRule>
  </conditionalFormatting>
  <conditionalFormatting sqref="I308">
    <cfRule type="expression" dxfId="113" priority="126" stopIfTrue="1">
      <formula>$E297&lt;&gt;""</formula>
    </cfRule>
  </conditionalFormatting>
  <conditionalFormatting sqref="H311">
    <cfRule type="expression" dxfId="112" priority="125" stopIfTrue="1">
      <formula>$E297&lt;&gt;""</formula>
    </cfRule>
  </conditionalFormatting>
  <conditionalFormatting sqref="E311">
    <cfRule type="expression" dxfId="111" priority="124" stopIfTrue="1">
      <formula>$E297&lt;&gt;""</formula>
    </cfRule>
  </conditionalFormatting>
  <conditionalFormatting sqref="F308:G308">
    <cfRule type="expression" dxfId="110" priority="123" stopIfTrue="1">
      <formula>$E297&lt;&gt;""</formula>
    </cfRule>
  </conditionalFormatting>
  <conditionalFormatting sqref="F309:G309">
    <cfRule type="expression" dxfId="109" priority="122" stopIfTrue="1">
      <formula>$E297&lt;&gt;""</formula>
    </cfRule>
  </conditionalFormatting>
  <conditionalFormatting sqref="F310:G310">
    <cfRule type="expression" dxfId="108" priority="121" stopIfTrue="1">
      <formula>$E297&lt;&gt;""</formula>
    </cfRule>
  </conditionalFormatting>
  <conditionalFormatting sqref="H310">
    <cfRule type="expression" dxfId="107" priority="120" stopIfTrue="1">
      <formula>$E297&lt;&gt;""</formula>
    </cfRule>
  </conditionalFormatting>
  <conditionalFormatting sqref="H309">
    <cfRule type="expression" dxfId="106" priority="119" stopIfTrue="1">
      <formula>$E297&lt;&gt;""</formula>
    </cfRule>
  </conditionalFormatting>
  <conditionalFormatting sqref="I309">
    <cfRule type="expression" dxfId="105" priority="118" stopIfTrue="1">
      <formula>$E297&lt;&gt;""</formula>
    </cfRule>
  </conditionalFormatting>
  <conditionalFormatting sqref="I310">
    <cfRule type="expression" dxfId="104" priority="117" stopIfTrue="1">
      <formula>$E297&lt;&gt;""</formula>
    </cfRule>
  </conditionalFormatting>
  <conditionalFormatting sqref="I311">
    <cfRule type="expression" dxfId="103" priority="116" stopIfTrue="1">
      <formula>$E297&lt;&gt;""</formula>
    </cfRule>
  </conditionalFormatting>
  <conditionalFormatting sqref="E308:E310">
    <cfRule type="expression" dxfId="102" priority="115">
      <formula>$E297&lt;&gt;""</formula>
    </cfRule>
  </conditionalFormatting>
  <conditionalFormatting sqref="O313">
    <cfRule type="expression" dxfId="101" priority="114" stopIfTrue="1">
      <formula>$L297&lt;&gt;""</formula>
    </cfRule>
  </conditionalFormatting>
  <conditionalFormatting sqref="P313">
    <cfRule type="expression" dxfId="100" priority="113" stopIfTrue="1">
      <formula>$L297&lt;&gt;""</formula>
    </cfRule>
  </conditionalFormatting>
  <conditionalFormatting sqref="L313">
    <cfRule type="expression" dxfId="99" priority="112" stopIfTrue="1">
      <formula>$L297&lt;&gt;""</formula>
    </cfRule>
  </conditionalFormatting>
  <conditionalFormatting sqref="M313:N313">
    <cfRule type="expression" dxfId="98" priority="111" stopIfTrue="1">
      <formula>$L297&lt;&gt;""</formula>
    </cfRule>
  </conditionalFormatting>
  <conditionalFormatting sqref="L308">
    <cfRule type="expression" dxfId="97" priority="110" stopIfTrue="1">
      <formula>$L297&lt;&gt;""</formula>
    </cfRule>
  </conditionalFormatting>
  <conditionalFormatting sqref="O308">
    <cfRule type="expression" dxfId="96" priority="109" stopIfTrue="1">
      <formula>$L297&lt;&gt;""</formula>
    </cfRule>
  </conditionalFormatting>
  <conditionalFormatting sqref="O311">
    <cfRule type="expression" dxfId="95" priority="108" stopIfTrue="1">
      <formula>$L297&lt;&gt;""</formula>
    </cfRule>
  </conditionalFormatting>
  <conditionalFormatting sqref="L311">
    <cfRule type="expression" dxfId="94" priority="107" stopIfTrue="1">
      <formula>$L297&lt;&gt;""</formula>
    </cfRule>
  </conditionalFormatting>
  <conditionalFormatting sqref="M308:N308">
    <cfRule type="expression" dxfId="93" priority="106" stopIfTrue="1">
      <formula>$L297&lt;&gt;""</formula>
    </cfRule>
  </conditionalFormatting>
  <conditionalFormatting sqref="M309:N309">
    <cfRule type="expression" dxfId="92" priority="105" stopIfTrue="1">
      <formula>$L297&lt;&gt;""</formula>
    </cfRule>
  </conditionalFormatting>
  <conditionalFormatting sqref="M310:N310">
    <cfRule type="expression" dxfId="91" priority="104" stopIfTrue="1">
      <formula>$L297&lt;&gt;""</formula>
    </cfRule>
  </conditionalFormatting>
  <conditionalFormatting sqref="O310">
    <cfRule type="expression" dxfId="90" priority="103" stopIfTrue="1">
      <formula>$L297&lt;&gt;""</formula>
    </cfRule>
  </conditionalFormatting>
  <conditionalFormatting sqref="O309">
    <cfRule type="expression" dxfId="89" priority="102" stopIfTrue="1">
      <formula>$L297&lt;&gt;""</formula>
    </cfRule>
  </conditionalFormatting>
  <conditionalFormatting sqref="L308:L310">
    <cfRule type="expression" dxfId="88" priority="101">
      <formula>$L297&lt;&gt;""</formula>
    </cfRule>
  </conditionalFormatting>
  <conditionalFormatting sqref="P308">
    <cfRule type="expression" dxfId="87" priority="100" stopIfTrue="1">
      <formula>$L297&lt;&gt;""</formula>
    </cfRule>
  </conditionalFormatting>
  <conditionalFormatting sqref="P309">
    <cfRule type="expression" dxfId="86" priority="99" stopIfTrue="1">
      <formula>$L297&lt;&gt;""</formula>
    </cfRule>
  </conditionalFormatting>
  <conditionalFormatting sqref="P311">
    <cfRule type="expression" dxfId="85" priority="98" stopIfTrue="1">
      <formula>$L297&lt;&gt;""</formula>
    </cfRule>
  </conditionalFormatting>
  <conditionalFormatting sqref="M123:M125">
    <cfRule type="expression" dxfId="84" priority="77" stopIfTrue="1">
      <formula>$L121&lt;&gt;""</formula>
    </cfRule>
  </conditionalFormatting>
  <conditionalFormatting sqref="O119">
    <cfRule type="expression" dxfId="83" priority="76" stopIfTrue="1">
      <formula>$L117&lt;&gt;""</formula>
    </cfRule>
  </conditionalFormatting>
  <conditionalFormatting sqref="P119">
    <cfRule type="expression" dxfId="82" priority="75" stopIfTrue="1">
      <formula>$L117&lt;&gt;""</formula>
    </cfRule>
  </conditionalFormatting>
  <conditionalFormatting sqref="M123:N123">
    <cfRule type="expression" dxfId="81" priority="74" stopIfTrue="1">
      <formula>$L117&lt;&gt;""</formula>
    </cfRule>
  </conditionalFormatting>
  <conditionalFormatting sqref="M124:N124">
    <cfRule type="expression" dxfId="80" priority="73" stopIfTrue="1">
      <formula>$L117&lt;&gt;""</formula>
    </cfRule>
  </conditionalFormatting>
  <conditionalFormatting sqref="M125:N125">
    <cfRule type="expression" dxfId="79" priority="72" stopIfTrue="1">
      <formula>$L117&lt;&gt;""</formula>
    </cfRule>
  </conditionalFormatting>
  <conditionalFormatting sqref="L126">
    <cfRule type="expression" dxfId="78" priority="71" stopIfTrue="1">
      <formula>$L117&lt;&gt;""</formula>
    </cfRule>
  </conditionalFormatting>
  <conditionalFormatting sqref="O121">
    <cfRule type="expression" dxfId="77" priority="70" stopIfTrue="1">
      <formula>$L117&lt;&gt;""</formula>
    </cfRule>
  </conditionalFormatting>
  <conditionalFormatting sqref="P121">
    <cfRule type="expression" dxfId="76" priority="69" stopIfTrue="1">
      <formula>$L117&lt;&gt;""</formula>
    </cfRule>
  </conditionalFormatting>
  <conditionalFormatting sqref="O122">
    <cfRule type="expression" dxfId="75" priority="68" stopIfTrue="1">
      <formula>$L117&lt;&gt;""</formula>
    </cfRule>
  </conditionalFormatting>
  <conditionalFormatting sqref="P122">
    <cfRule type="expression" dxfId="74" priority="67" stopIfTrue="1">
      <formula>$L117&lt;&gt;""</formula>
    </cfRule>
  </conditionalFormatting>
  <conditionalFormatting sqref="O123">
    <cfRule type="expression" dxfId="73" priority="66" stopIfTrue="1">
      <formula>$L117&lt;&gt;""</formula>
    </cfRule>
  </conditionalFormatting>
  <conditionalFormatting sqref="P123">
    <cfRule type="expression" dxfId="72" priority="65" stopIfTrue="1">
      <formula>$L117&lt;&gt;""</formula>
    </cfRule>
  </conditionalFormatting>
  <conditionalFormatting sqref="O124">
    <cfRule type="expression" dxfId="71" priority="64" stopIfTrue="1">
      <formula>$L117&lt;&gt;""</formula>
    </cfRule>
  </conditionalFormatting>
  <conditionalFormatting sqref="P124">
    <cfRule type="expression" dxfId="70" priority="63" stopIfTrue="1">
      <formula>$L117&lt;&gt;""</formula>
    </cfRule>
  </conditionalFormatting>
  <conditionalFormatting sqref="O125">
    <cfRule type="expression" dxfId="69" priority="62" stopIfTrue="1">
      <formula>$L117&lt;&gt;""</formula>
    </cfRule>
  </conditionalFormatting>
  <conditionalFormatting sqref="P125">
    <cfRule type="expression" dxfId="68" priority="61" stopIfTrue="1">
      <formula>$L117&lt;&gt;""</formula>
    </cfRule>
  </conditionalFormatting>
  <conditionalFormatting sqref="O126">
    <cfRule type="expression" dxfId="67" priority="60" stopIfTrue="1">
      <formula>$L117&lt;&gt;""</formula>
    </cfRule>
  </conditionalFormatting>
  <conditionalFormatting sqref="P126">
    <cfRule type="expression" dxfId="66" priority="59" stopIfTrue="1">
      <formula>$L117&lt;&gt;""</formula>
    </cfRule>
  </conditionalFormatting>
  <conditionalFormatting sqref="M121">
    <cfRule type="expression" dxfId="65" priority="58" stopIfTrue="1">
      <formula>$L117&lt;&gt;""</formula>
    </cfRule>
  </conditionalFormatting>
  <conditionalFormatting sqref="M121:N121">
    <cfRule type="expression" dxfId="64" priority="57" stopIfTrue="1">
      <formula>$L117&lt;&gt;""</formula>
    </cfRule>
  </conditionalFormatting>
  <conditionalFormatting sqref="M121:N121 M123:N125">
    <cfRule type="expression" dxfId="63" priority="56" stopIfTrue="1">
      <formula>$L118&lt;&gt;""</formula>
    </cfRule>
  </conditionalFormatting>
  <conditionalFormatting sqref="O120">
    <cfRule type="expression" dxfId="62" priority="55" stopIfTrue="1">
      <formula>$L117&lt;&gt;""</formula>
    </cfRule>
  </conditionalFormatting>
  <conditionalFormatting sqref="P120">
    <cfRule type="expression" dxfId="61" priority="54" stopIfTrue="1">
      <formula>$L117&lt;&gt;""</formula>
    </cfRule>
  </conditionalFormatting>
  <conditionalFormatting sqref="L123:L125">
    <cfRule type="expression" dxfId="60" priority="53" stopIfTrue="1">
      <formula>$L117&lt;&gt;""</formula>
    </cfRule>
  </conditionalFormatting>
  <conditionalFormatting sqref="L121:L122">
    <cfRule type="expression" dxfId="59" priority="52" stopIfTrue="1">
      <formula>$L117&lt;&gt;""</formula>
    </cfRule>
  </conditionalFormatting>
  <conditionalFormatting sqref="L119:L120">
    <cfRule type="expression" dxfId="58" priority="51" stopIfTrue="1">
      <formula>$L117&lt;&gt;""</formula>
    </cfRule>
  </conditionalFormatting>
  <conditionalFormatting sqref="L119:L125">
    <cfRule type="expression" dxfId="57" priority="50" stopIfTrue="1">
      <formula>$L117&lt;&gt;""</formula>
    </cfRule>
  </conditionalFormatting>
  <conditionalFormatting sqref="M119">
    <cfRule type="expression" dxfId="56" priority="49" stopIfTrue="1">
      <formula>$L117&lt;&gt;""</formula>
    </cfRule>
  </conditionalFormatting>
  <conditionalFormatting sqref="M119:N119">
    <cfRule type="expression" dxfId="55" priority="48" stopIfTrue="1">
      <formula>$L117&lt;&gt;""</formula>
    </cfRule>
  </conditionalFormatting>
  <conditionalFormatting sqref="M119:N119">
    <cfRule type="expression" dxfId="54" priority="47" stopIfTrue="1">
      <formula>$L117&lt;&gt;""</formula>
    </cfRule>
  </conditionalFormatting>
  <conditionalFormatting sqref="M120:N120">
    <cfRule type="expression" dxfId="53" priority="46" stopIfTrue="1">
      <formula>$L118&lt;&gt;""</formula>
    </cfRule>
  </conditionalFormatting>
  <conditionalFormatting sqref="M120">
    <cfRule type="expression" dxfId="52" priority="45" stopIfTrue="1">
      <formula>$L117&lt;&gt;""</formula>
    </cfRule>
  </conditionalFormatting>
  <conditionalFormatting sqref="M122">
    <cfRule type="expression" dxfId="51" priority="44" stopIfTrue="1">
      <formula>$L117&lt;&gt;""</formula>
    </cfRule>
  </conditionalFormatting>
  <conditionalFormatting sqref="M122:N122">
    <cfRule type="expression" dxfId="50" priority="43" stopIfTrue="1">
      <formula>$L117&lt;&gt;""</formula>
    </cfRule>
  </conditionalFormatting>
  <conditionalFormatting sqref="M122:N122">
    <cfRule type="expression" dxfId="49" priority="42" stopIfTrue="1">
      <formula>$L120&lt;&gt;""</formula>
    </cfRule>
  </conditionalFormatting>
  <conditionalFormatting sqref="O133">
    <cfRule type="expression" dxfId="48" priority="41" stopIfTrue="1">
      <formula>$L117&lt;&gt;""</formula>
    </cfRule>
  </conditionalFormatting>
  <conditionalFormatting sqref="P133">
    <cfRule type="expression" dxfId="47" priority="40" stopIfTrue="1">
      <formula>$L117&lt;&gt;""</formula>
    </cfRule>
  </conditionalFormatting>
  <conditionalFormatting sqref="L133">
    <cfRule type="expression" dxfId="46" priority="39" stopIfTrue="1">
      <formula>$L117&lt;&gt;""</formula>
    </cfRule>
  </conditionalFormatting>
  <conditionalFormatting sqref="M133:N133">
    <cfRule type="expression" dxfId="45" priority="38" stopIfTrue="1">
      <formula>$L117&lt;&gt;""</formula>
    </cfRule>
  </conditionalFormatting>
  <conditionalFormatting sqref="L128">
    <cfRule type="expression" dxfId="44" priority="37" stopIfTrue="1">
      <formula>$L117&lt;&gt;""</formula>
    </cfRule>
  </conditionalFormatting>
  <conditionalFormatting sqref="O128">
    <cfRule type="expression" dxfId="43" priority="36" stopIfTrue="1">
      <formula>$L117&lt;&gt;""</formula>
    </cfRule>
  </conditionalFormatting>
  <conditionalFormatting sqref="O131">
    <cfRule type="expression" dxfId="42" priority="35" stopIfTrue="1">
      <formula>$L117&lt;&gt;""</formula>
    </cfRule>
  </conditionalFormatting>
  <conditionalFormatting sqref="L131">
    <cfRule type="expression" dxfId="41" priority="34" stopIfTrue="1">
      <formula>$L117&lt;&gt;""</formula>
    </cfRule>
  </conditionalFormatting>
  <conditionalFormatting sqref="M128:N128">
    <cfRule type="expression" dxfId="40" priority="33" stopIfTrue="1">
      <formula>$L117&lt;&gt;""</formula>
    </cfRule>
  </conditionalFormatting>
  <conditionalFormatting sqref="M129:N129">
    <cfRule type="expression" dxfId="39" priority="32" stopIfTrue="1">
      <formula>$L117&lt;&gt;""</formula>
    </cfRule>
  </conditionalFormatting>
  <conditionalFormatting sqref="M130:N130">
    <cfRule type="expression" dxfId="38" priority="31" stopIfTrue="1">
      <formula>$L117&lt;&gt;""</formula>
    </cfRule>
  </conditionalFormatting>
  <conditionalFormatting sqref="O130">
    <cfRule type="expression" dxfId="37" priority="30" stopIfTrue="1">
      <formula>$L117&lt;&gt;""</formula>
    </cfRule>
  </conditionalFormatting>
  <conditionalFormatting sqref="O129">
    <cfRule type="expression" dxfId="36" priority="29" stopIfTrue="1">
      <formula>$L117&lt;&gt;""</formula>
    </cfRule>
  </conditionalFormatting>
  <conditionalFormatting sqref="L128:L130">
    <cfRule type="expression" dxfId="35" priority="28">
      <formula>$L117&lt;&gt;""</formula>
    </cfRule>
  </conditionalFormatting>
  <conditionalFormatting sqref="P128">
    <cfRule type="expression" dxfId="34" priority="27" stopIfTrue="1">
      <formula>$L117&lt;&gt;""</formula>
    </cfRule>
  </conditionalFormatting>
  <conditionalFormatting sqref="P129">
    <cfRule type="expression" dxfId="33" priority="26" stopIfTrue="1">
      <formula>$L117&lt;&gt;""</formula>
    </cfRule>
  </conditionalFormatting>
  <conditionalFormatting sqref="P131">
    <cfRule type="expression" dxfId="32" priority="25" stopIfTrue="1">
      <formula>$L117&lt;&gt;""</formula>
    </cfRule>
  </conditionalFormatting>
  <conditionalFormatting sqref="P130">
    <cfRule type="expression" dxfId="31" priority="24" stopIfTrue="1">
      <formula>$L117&lt;&gt;""</formula>
    </cfRule>
  </conditionalFormatting>
  <conditionalFormatting sqref="K111:L111 K95:L95">
    <cfRule type="expression" dxfId="30" priority="23" stopIfTrue="1">
      <formula>ISNUMBER($L$95)</formula>
    </cfRule>
  </conditionalFormatting>
  <conditionalFormatting sqref="E135:J135">
    <cfRule type="expression" dxfId="29" priority="22" stopIfTrue="1">
      <formula>E135&lt;&gt;""</formula>
    </cfRule>
  </conditionalFormatting>
  <conditionalFormatting sqref="E153:J153">
    <cfRule type="expression" dxfId="28" priority="21" stopIfTrue="1">
      <formula>E153&lt;&gt;""</formula>
    </cfRule>
  </conditionalFormatting>
  <conditionalFormatting sqref="E171:J171">
    <cfRule type="expression" dxfId="27" priority="20" stopIfTrue="1">
      <formula>E171&lt;&gt;""</formula>
    </cfRule>
  </conditionalFormatting>
  <conditionalFormatting sqref="E189:J189">
    <cfRule type="expression" dxfId="26" priority="19" stopIfTrue="1">
      <formula>E189&lt;&gt;""</formula>
    </cfRule>
  </conditionalFormatting>
  <conditionalFormatting sqref="E207:J207">
    <cfRule type="expression" dxfId="25" priority="18" stopIfTrue="1">
      <formula>E207&lt;&gt;""</formula>
    </cfRule>
  </conditionalFormatting>
  <conditionalFormatting sqref="E225:J225">
    <cfRule type="expression" dxfId="24" priority="17" stopIfTrue="1">
      <formula>E225&lt;&gt;""</formula>
    </cfRule>
  </conditionalFormatting>
  <conditionalFormatting sqref="E243:J243">
    <cfRule type="expression" dxfId="23" priority="16" stopIfTrue="1">
      <formula>E243&lt;&gt;""</formula>
    </cfRule>
  </conditionalFormatting>
  <conditionalFormatting sqref="L135">
    <cfRule type="expression" dxfId="22" priority="15" stopIfTrue="1">
      <formula>L135&lt;&gt;""</formula>
    </cfRule>
  </conditionalFormatting>
  <conditionalFormatting sqref="L153">
    <cfRule type="expression" dxfId="21" priority="14" stopIfTrue="1">
      <formula>L153&lt;&gt;""</formula>
    </cfRule>
  </conditionalFormatting>
  <conditionalFormatting sqref="L171">
    <cfRule type="expression" dxfId="20" priority="13" stopIfTrue="1">
      <formula>L171&lt;&gt;""</formula>
    </cfRule>
  </conditionalFormatting>
  <conditionalFormatting sqref="L189">
    <cfRule type="expression" dxfId="19" priority="12" stopIfTrue="1">
      <formula>L189&lt;&gt;""</formula>
    </cfRule>
  </conditionalFormatting>
  <conditionalFormatting sqref="L207">
    <cfRule type="expression" dxfId="18" priority="11" stopIfTrue="1">
      <formula>L207&lt;&gt;""</formula>
    </cfRule>
  </conditionalFormatting>
  <conditionalFormatting sqref="L225">
    <cfRule type="expression" dxfId="17" priority="10" stopIfTrue="1">
      <formula>L225&lt;&gt;""</formula>
    </cfRule>
  </conditionalFormatting>
  <conditionalFormatting sqref="L243">
    <cfRule type="expression" dxfId="16" priority="9" stopIfTrue="1">
      <formula>L243&lt;&gt;""</formula>
    </cfRule>
  </conditionalFormatting>
  <conditionalFormatting sqref="L261">
    <cfRule type="expression" dxfId="15" priority="8" stopIfTrue="1">
      <formula>L261&lt;&gt;""</formula>
    </cfRule>
  </conditionalFormatting>
  <conditionalFormatting sqref="L279">
    <cfRule type="expression" dxfId="14" priority="7" stopIfTrue="1">
      <formula>L279&lt;&gt;""</formula>
    </cfRule>
  </conditionalFormatting>
  <conditionalFormatting sqref="L297">
    <cfRule type="expression" dxfId="13" priority="6" stopIfTrue="1">
      <formula>L297&lt;&gt;""</formula>
    </cfRule>
  </conditionalFormatting>
  <conditionalFormatting sqref="E261:J261">
    <cfRule type="expression" dxfId="12" priority="5" stopIfTrue="1">
      <formula>E261&lt;&gt;""</formula>
    </cfRule>
  </conditionalFormatting>
  <conditionalFormatting sqref="E279:J279">
    <cfRule type="expression" dxfId="11" priority="4" stopIfTrue="1">
      <formula>E279&lt;&gt;""</formula>
    </cfRule>
  </conditionalFormatting>
  <conditionalFormatting sqref="E297:J297">
    <cfRule type="expression" dxfId="10" priority="3" stopIfTrue="1">
      <formula>E297&lt;&gt;""</formula>
    </cfRule>
  </conditionalFormatting>
  <dataValidations disablePrompts="1" count="1">
    <dataValidation type="list" allowBlank="1" showInputMessage="1" showErrorMessage="1" sqref="E81">
      <formula1>$F$24:$F$81</formula1>
    </dataValidation>
  </dataValidations>
  <hyperlinks>
    <hyperlink ref="A6" location="'3. Datos Cultivos'!A1" display="3. Datos cultivos"/>
    <hyperlink ref="A9" location="'5. Instalaciones fijas'!A1" display="5. Instalaciones fijas"/>
    <hyperlink ref="A13" location="'7. Emisiones Fugitivas'!A1" display="7. Emisiones fugitivas"/>
    <hyperlink ref="A14" location="'8. Emisiones de proceso'!A1" display="8. Emisiones de proceso"/>
    <hyperlink ref="A15" location="'9. Información adicional'!A1" display="9. Información adicional"/>
    <hyperlink ref="A16" location="'10. Electricidad y otras energ.'!A1" display="10. Electricidad y otras energías"/>
    <hyperlink ref="A18" location="'12. Factores de emisión'!A1" display="12. Factores de emisión"/>
    <hyperlink ref="A20" location="'13. Revisiones calculadora'!A1" display="13. Revisiones de la calculadora"/>
    <hyperlink ref="A11" location="'6. Vehículos y maquinaria'!A1" display="6. Vehículos y maquinaria"/>
    <hyperlink ref="A4" location="'2. Hoja de trabajo. Consumos'!A1" display="2. Hoja de trabajo. Consumos"/>
    <hyperlink ref="A8" location="'4. Emisiones cultivos'!A1" display="4. Emisiones cultivos"/>
    <hyperlink ref="A3" location="'1.Datos generales organización '!A1" display="1. Datos de la organización"/>
  </hyperlinks>
  <pageMargins left="0.70866141732283472" right="0.70866141732283472" top="0.74803149606299213" bottom="0.74803149606299213" header="0.31496062992125984" footer="0.31496062992125984"/>
  <pageSetup paperSize="9" scale="10" orientation="landscape" horizontalDpi="300" verticalDpi="300" r:id="rId1"/>
  <ignoredErrors>
    <ignoredError sqref="L261 L279 E279 E261 L243 E297 L297 L207 L225 E225 E207 E189 L189 L171 E171 E153:E154 L153 L135 E135 L117 E117" evalError="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1802"/>
  <sheetViews>
    <sheetView showGridLines="0" showRowColHeaders="0" zoomScaleNormal="100" workbookViewId="0">
      <pane xSplit="1" topLeftCell="B1" activePane="topRight" state="frozen"/>
      <selection activeCell="L200" sqref="L200"/>
      <selection pane="topRight"/>
    </sheetView>
  </sheetViews>
  <sheetFormatPr baseColWidth="10" defaultColWidth="11.42578125" defaultRowHeight="16.5" x14ac:dyDescent="0.3"/>
  <cols>
    <col min="1" max="1" width="26.7109375" style="390" customWidth="1"/>
    <col min="2" max="2" width="0.5703125" style="777" customWidth="1"/>
    <col min="3" max="3" width="1.85546875" style="278" customWidth="1"/>
    <col min="4" max="4" width="1.7109375" style="278" customWidth="1"/>
    <col min="5" max="5" width="18.5703125" style="274" customWidth="1"/>
    <col min="6" max="6" width="25.140625" style="274" customWidth="1"/>
    <col min="7" max="7" width="18.42578125" style="274" customWidth="1"/>
    <col min="8" max="8" width="16.85546875" style="274" customWidth="1"/>
    <col min="9" max="9" width="11.42578125" style="274" customWidth="1"/>
    <col min="10" max="10" width="16.85546875" style="274" customWidth="1"/>
    <col min="11" max="11" width="10.7109375" style="274" customWidth="1"/>
    <col min="12" max="14" width="8.7109375" style="274" customWidth="1"/>
    <col min="15" max="15" width="9.28515625" style="274" customWidth="1"/>
    <col min="16" max="20" width="8.7109375" style="274" customWidth="1"/>
    <col min="21" max="21" width="9.42578125" style="274" customWidth="1"/>
    <col min="22" max="26" width="8.7109375" style="274" customWidth="1"/>
    <col min="27" max="27" width="9.42578125" style="274" customWidth="1"/>
    <col min="28" max="32" width="8.7109375" style="274" customWidth="1"/>
    <col min="33" max="33" width="9.85546875" style="274" customWidth="1"/>
    <col min="34" max="38" width="8.7109375" style="274" customWidth="1"/>
    <col min="39" max="39" width="9.28515625" style="274" customWidth="1"/>
    <col min="40" max="44" width="8.7109375" style="274" customWidth="1"/>
    <col min="45" max="45" width="9.7109375" style="274" customWidth="1"/>
    <col min="46" max="50" width="8.7109375" style="274" customWidth="1"/>
    <col min="51" max="51" width="9.5703125" style="274" customWidth="1"/>
    <col min="52" max="52" width="8.7109375" style="274" customWidth="1"/>
    <col min="53" max="53" width="9.7109375" style="274" customWidth="1"/>
    <col min="54" max="54" width="10.140625" style="274" customWidth="1"/>
    <col min="55" max="55" width="23.85546875" style="274" customWidth="1"/>
    <col min="56" max="70" width="9.7109375" style="274" customWidth="1"/>
    <col min="71" max="16384" width="11.42578125" style="274"/>
  </cols>
  <sheetData>
    <row r="1" spans="1:27" ht="36" customHeight="1" x14ac:dyDescent="0.3">
      <c r="A1" s="385"/>
      <c r="C1" s="1886" t="s">
        <v>1942</v>
      </c>
      <c r="D1" s="1886"/>
      <c r="E1" s="1886"/>
      <c r="F1" s="1886"/>
      <c r="G1" s="1886"/>
      <c r="H1" s="1886"/>
      <c r="I1" s="1886"/>
      <c r="J1" s="1886"/>
      <c r="K1" s="1886"/>
      <c r="L1" s="1886"/>
      <c r="M1" s="1886"/>
      <c r="N1" s="1886"/>
      <c r="O1" s="1886"/>
      <c r="P1" s="1887"/>
      <c r="Q1" s="1887"/>
      <c r="R1" s="1887"/>
      <c r="S1" s="1887"/>
    </row>
    <row r="2" spans="1:27" ht="36" customHeight="1" x14ac:dyDescent="0.3">
      <c r="B2" s="972"/>
    </row>
    <row r="3" spans="1:27" s="980" customFormat="1" ht="15.75" customHeight="1" x14ac:dyDescent="0.3">
      <c r="A3" s="387" t="s">
        <v>49</v>
      </c>
      <c r="B3" s="979"/>
      <c r="C3" s="398"/>
      <c r="V3" s="395"/>
      <c r="W3" s="395"/>
      <c r="X3" s="395"/>
      <c r="Y3" s="395"/>
      <c r="Z3" s="395"/>
      <c r="AA3" s="395"/>
    </row>
    <row r="4" spans="1:27" s="980" customFormat="1" ht="16.5" customHeight="1" x14ac:dyDescent="0.3">
      <c r="A4" s="387" t="s">
        <v>1091</v>
      </c>
      <c r="B4" s="979"/>
      <c r="C4" s="398"/>
      <c r="D4" s="1575" t="s">
        <v>1941</v>
      </c>
      <c r="E4" s="1575"/>
      <c r="F4" s="1575"/>
      <c r="G4" s="1575"/>
      <c r="H4" s="1575"/>
      <c r="I4" s="1575"/>
      <c r="J4" s="1575"/>
      <c r="K4" s="1575"/>
      <c r="L4" s="1575"/>
      <c r="M4" s="1575"/>
      <c r="N4" s="1575"/>
      <c r="O4" s="1575"/>
      <c r="P4" s="1575"/>
      <c r="Q4" s="1575"/>
      <c r="R4" s="1575"/>
      <c r="S4" s="1575"/>
      <c r="V4" s="395"/>
      <c r="W4" s="395"/>
      <c r="X4" s="395"/>
      <c r="Y4" s="395"/>
      <c r="Z4" s="395"/>
      <c r="AA4" s="395"/>
    </row>
    <row r="5" spans="1:27" s="980" customFormat="1" ht="16.5" customHeight="1" x14ac:dyDescent="0.3">
      <c r="A5" s="387" t="s">
        <v>1687</v>
      </c>
      <c r="B5" s="979"/>
      <c r="C5" s="398"/>
      <c r="D5" s="398"/>
      <c r="E5" s="1865"/>
      <c r="F5" s="1574"/>
      <c r="G5" s="1574"/>
      <c r="H5" s="1574"/>
      <c r="I5" s="1574"/>
      <c r="J5" s="1574"/>
      <c r="K5" s="1574"/>
      <c r="L5" s="1574"/>
      <c r="M5" s="1574"/>
      <c r="N5" s="1574"/>
      <c r="O5" s="1574"/>
      <c r="P5" s="1574"/>
      <c r="Q5" s="1574"/>
      <c r="R5" s="1574"/>
      <c r="S5" s="1574"/>
      <c r="T5" s="1574"/>
      <c r="U5" s="395"/>
      <c r="V5" s="395"/>
      <c r="W5" s="395"/>
      <c r="X5" s="395"/>
      <c r="Y5" s="395"/>
      <c r="Z5" s="395"/>
      <c r="AA5" s="395"/>
    </row>
    <row r="6" spans="1:27" s="980" customFormat="1" ht="15.75" customHeight="1" x14ac:dyDescent="0.3">
      <c r="A6" s="387" t="s">
        <v>2001</v>
      </c>
      <c r="B6" s="979"/>
      <c r="C6" s="398"/>
      <c r="D6" s="398"/>
      <c r="E6" s="1032" t="s">
        <v>2005</v>
      </c>
      <c r="F6" s="403"/>
      <c r="G6" s="403"/>
      <c r="H6" s="403"/>
      <c r="I6" s="403"/>
      <c r="J6" s="403"/>
      <c r="K6" s="403"/>
      <c r="L6" s="403"/>
      <c r="M6" s="403"/>
      <c r="N6" s="403"/>
      <c r="O6" s="403"/>
      <c r="P6" s="403"/>
      <c r="Q6" s="403"/>
      <c r="R6" s="403"/>
      <c r="S6" s="403"/>
      <c r="T6" s="403"/>
      <c r="U6" s="403"/>
      <c r="V6" s="395"/>
      <c r="W6" s="395"/>
      <c r="X6" s="395"/>
      <c r="Y6" s="395"/>
      <c r="Z6" s="395"/>
      <c r="AA6" s="395"/>
    </row>
    <row r="7" spans="1:27" s="980" customFormat="1" ht="16.5" customHeight="1" x14ac:dyDescent="0.3">
      <c r="A7" s="387" t="s">
        <v>1909</v>
      </c>
      <c r="B7" s="979"/>
      <c r="C7" s="398"/>
      <c r="D7" s="398"/>
      <c r="E7" s="1851" t="s">
        <v>1325</v>
      </c>
      <c r="F7" s="1851"/>
      <c r="G7" s="1851" t="s">
        <v>1326</v>
      </c>
      <c r="H7" s="1851"/>
      <c r="I7" s="403"/>
      <c r="J7" s="403"/>
      <c r="K7" s="403"/>
      <c r="L7" s="403"/>
      <c r="M7" s="403"/>
      <c r="N7" s="403"/>
      <c r="O7" s="403"/>
      <c r="P7" s="403"/>
      <c r="Q7" s="403"/>
      <c r="R7" s="403"/>
      <c r="S7" s="403"/>
      <c r="T7" s="403"/>
      <c r="U7" s="395"/>
      <c r="V7" s="395"/>
      <c r="W7" s="395"/>
      <c r="X7" s="395"/>
      <c r="Y7" s="395"/>
      <c r="Z7" s="395"/>
      <c r="AA7" s="395"/>
    </row>
    <row r="8" spans="1:27" s="980" customFormat="1" ht="16.5" customHeight="1" x14ac:dyDescent="0.3">
      <c r="A8" s="387" t="s">
        <v>1910</v>
      </c>
      <c r="B8" s="979"/>
      <c r="C8" s="398"/>
      <c r="D8" s="398"/>
      <c r="E8" s="1895" t="s">
        <v>2016</v>
      </c>
      <c r="F8" s="1895"/>
      <c r="G8" s="1894">
        <v>0.34</v>
      </c>
      <c r="H8" s="1894"/>
      <c r="I8" s="403"/>
      <c r="J8" s="403"/>
      <c r="K8" s="403"/>
      <c r="L8" s="403"/>
      <c r="M8" s="403"/>
      <c r="N8" s="403"/>
      <c r="O8" s="403"/>
      <c r="P8" s="403"/>
      <c r="Q8" s="403"/>
      <c r="R8" s="403"/>
      <c r="S8" s="403"/>
      <c r="T8" s="403"/>
      <c r="U8" s="395"/>
      <c r="V8" s="395"/>
      <c r="W8" s="395"/>
      <c r="X8" s="395"/>
      <c r="Y8" s="395"/>
      <c r="Z8" s="395"/>
      <c r="AA8" s="395"/>
    </row>
    <row r="9" spans="1:27" s="980" customFormat="1" ht="16.5" customHeight="1" x14ac:dyDescent="0.3">
      <c r="A9" s="387" t="s">
        <v>1911</v>
      </c>
      <c r="B9" s="979"/>
      <c r="C9" s="398"/>
      <c r="D9" s="398"/>
      <c r="E9" s="1895" t="s">
        <v>2017</v>
      </c>
      <c r="F9" s="1895"/>
      <c r="G9" s="1894">
        <v>0.27</v>
      </c>
      <c r="H9" s="1894"/>
      <c r="I9" s="403"/>
      <c r="J9" s="403"/>
      <c r="K9" s="403"/>
      <c r="L9" s="403"/>
      <c r="M9" s="403"/>
      <c r="N9" s="403"/>
      <c r="O9" s="403"/>
      <c r="P9" s="403"/>
      <c r="Q9" s="403"/>
      <c r="R9" s="403"/>
      <c r="S9" s="403"/>
      <c r="T9" s="403"/>
      <c r="U9" s="395"/>
      <c r="V9" s="395"/>
      <c r="W9" s="395"/>
      <c r="X9" s="395"/>
      <c r="Y9" s="395"/>
      <c r="Z9" s="395"/>
      <c r="AA9" s="395"/>
    </row>
    <row r="10" spans="1:27" s="980" customFormat="1" ht="16.5" customHeight="1" x14ac:dyDescent="0.3">
      <c r="A10" s="387" t="s">
        <v>1912</v>
      </c>
      <c r="B10" s="979"/>
      <c r="C10" s="398"/>
      <c r="D10" s="398"/>
      <c r="E10" s="1895" t="s">
        <v>2018</v>
      </c>
      <c r="F10" s="1895"/>
      <c r="G10" s="1894">
        <v>0.15</v>
      </c>
      <c r="H10" s="1894"/>
      <c r="I10" s="403"/>
      <c r="J10" s="403"/>
      <c r="K10" s="403"/>
      <c r="L10" s="403"/>
      <c r="M10" s="403"/>
      <c r="N10" s="403"/>
      <c r="O10" s="403"/>
      <c r="P10" s="403"/>
      <c r="Q10" s="403"/>
      <c r="R10" s="403"/>
      <c r="S10" s="403"/>
      <c r="T10" s="403"/>
      <c r="U10" s="395"/>
      <c r="V10" s="395"/>
      <c r="W10" s="395"/>
      <c r="X10" s="395"/>
      <c r="Y10" s="395"/>
      <c r="Z10" s="395"/>
      <c r="AA10" s="395"/>
    </row>
    <row r="11" spans="1:27" s="980" customFormat="1" ht="16.5" customHeight="1" x14ac:dyDescent="0.3">
      <c r="A11" s="387" t="s">
        <v>1913</v>
      </c>
      <c r="B11" s="979"/>
      <c r="C11" s="398"/>
      <c r="D11" s="398"/>
      <c r="E11" s="1895" t="s">
        <v>2019</v>
      </c>
      <c r="F11" s="1895"/>
      <c r="G11" s="1894">
        <v>0.11</v>
      </c>
      <c r="H11" s="1894"/>
      <c r="I11" s="403"/>
      <c r="J11" s="403"/>
      <c r="K11" s="403"/>
      <c r="L11" s="403"/>
      <c r="M11" s="403"/>
      <c r="N11" s="403"/>
      <c r="O11" s="403"/>
      <c r="P11" s="403"/>
      <c r="Q11" s="403"/>
      <c r="R11" s="403"/>
      <c r="S11" s="403"/>
      <c r="T11" s="403"/>
      <c r="U11" s="395"/>
      <c r="V11" s="395"/>
      <c r="W11" s="395"/>
      <c r="X11" s="395"/>
      <c r="Y11" s="395"/>
      <c r="Z11" s="395"/>
      <c r="AA11" s="395"/>
    </row>
    <row r="12" spans="1:27" s="980" customFormat="1" ht="16.5" customHeight="1" x14ac:dyDescent="0.3">
      <c r="A12" s="387" t="s">
        <v>1914</v>
      </c>
      <c r="B12" s="979"/>
      <c r="C12" s="398"/>
      <c r="D12" s="398"/>
      <c r="E12" s="1895" t="s">
        <v>2020</v>
      </c>
      <c r="F12" s="1895"/>
      <c r="G12" s="1894">
        <v>0.13</v>
      </c>
      <c r="H12" s="1894"/>
      <c r="I12" s="403"/>
      <c r="J12" s="403"/>
      <c r="K12" s="403"/>
      <c r="L12" s="403"/>
      <c r="M12" s="403"/>
      <c r="N12" s="403"/>
      <c r="O12" s="403"/>
      <c r="P12" s="403"/>
      <c r="Q12" s="403"/>
      <c r="R12" s="403"/>
      <c r="S12" s="403"/>
      <c r="T12" s="403"/>
      <c r="U12" s="395"/>
      <c r="V12" s="395"/>
      <c r="W12" s="395"/>
      <c r="X12" s="395"/>
      <c r="Y12" s="395"/>
      <c r="Z12" s="395"/>
      <c r="AA12" s="395"/>
    </row>
    <row r="13" spans="1:27" s="980" customFormat="1" ht="16.5" customHeight="1" x14ac:dyDescent="0.3">
      <c r="A13" s="387" t="s">
        <v>1915</v>
      </c>
      <c r="B13" s="979"/>
      <c r="C13" s="398"/>
      <c r="D13" s="398"/>
      <c r="E13" s="1895" t="s">
        <v>2021</v>
      </c>
      <c r="F13" s="1895"/>
      <c r="G13" s="1894">
        <v>0.22</v>
      </c>
      <c r="H13" s="1894"/>
      <c r="I13" s="403"/>
      <c r="J13" s="403"/>
      <c r="K13" s="403"/>
      <c r="L13" s="403"/>
      <c r="M13" s="403"/>
      <c r="N13" s="403"/>
      <c r="O13" s="403"/>
      <c r="P13" s="403"/>
      <c r="Q13" s="403"/>
      <c r="R13" s="403"/>
      <c r="S13" s="403"/>
      <c r="T13" s="403"/>
      <c r="U13" s="395"/>
      <c r="V13" s="395"/>
      <c r="W13" s="395"/>
      <c r="X13" s="395"/>
      <c r="Y13" s="395"/>
      <c r="Z13" s="395"/>
      <c r="AA13" s="395"/>
    </row>
    <row r="14" spans="1:27" s="980" customFormat="1" ht="16.5" customHeight="1" x14ac:dyDescent="0.3">
      <c r="A14" s="975" t="s">
        <v>1916</v>
      </c>
      <c r="B14" s="979"/>
      <c r="C14" s="398"/>
      <c r="D14" s="398"/>
      <c r="E14" s="1895" t="s">
        <v>2022</v>
      </c>
      <c r="F14" s="1895"/>
      <c r="G14" s="1894">
        <v>0.26</v>
      </c>
      <c r="H14" s="1894"/>
      <c r="I14" s="403"/>
      <c r="J14" s="403"/>
      <c r="K14" s="403"/>
      <c r="L14" s="403"/>
      <c r="M14" s="403"/>
      <c r="N14" s="403"/>
      <c r="O14" s="403"/>
      <c r="P14" s="403"/>
      <c r="Q14" s="403"/>
      <c r="R14" s="403"/>
      <c r="S14" s="403"/>
      <c r="T14" s="403"/>
      <c r="U14" s="395"/>
      <c r="V14" s="395"/>
      <c r="W14" s="395"/>
      <c r="X14" s="395"/>
      <c r="Y14" s="395"/>
      <c r="Z14" s="395"/>
      <c r="AA14" s="395"/>
    </row>
    <row r="15" spans="1:27" s="980" customFormat="1" ht="16.5" customHeight="1" x14ac:dyDescent="0.3">
      <c r="A15" s="387" t="s">
        <v>1917</v>
      </c>
      <c r="B15" s="979"/>
      <c r="C15" s="398"/>
      <c r="D15" s="398"/>
      <c r="E15" s="1895" t="s">
        <v>2095</v>
      </c>
      <c r="F15" s="1895"/>
      <c r="G15" s="1894">
        <v>0.2</v>
      </c>
      <c r="H15" s="1894"/>
      <c r="I15" s="403"/>
      <c r="J15" s="403"/>
      <c r="K15" s="403"/>
      <c r="L15" s="403"/>
      <c r="M15" s="403"/>
      <c r="N15" s="403"/>
      <c r="O15" s="403"/>
      <c r="P15" s="403"/>
      <c r="Q15" s="403"/>
      <c r="R15" s="403"/>
      <c r="S15" s="403"/>
      <c r="T15" s="403"/>
      <c r="U15" s="395"/>
      <c r="V15" s="395"/>
      <c r="W15" s="395"/>
      <c r="X15" s="395"/>
      <c r="Y15" s="395"/>
      <c r="Z15" s="395"/>
      <c r="AA15" s="395"/>
    </row>
    <row r="16" spans="1:27" s="980" customFormat="1" ht="16.5" customHeight="1" x14ac:dyDescent="0.3">
      <c r="A16" s="981"/>
      <c r="B16" s="979"/>
      <c r="C16" s="398"/>
      <c r="D16" s="398"/>
      <c r="E16" s="1895" t="s">
        <v>2030</v>
      </c>
      <c r="F16" s="1895"/>
      <c r="G16" s="1894">
        <v>0.32</v>
      </c>
      <c r="H16" s="1894"/>
      <c r="I16" s="403"/>
      <c r="J16" s="403"/>
      <c r="K16" s="403"/>
      <c r="L16" s="403"/>
      <c r="M16" s="403"/>
      <c r="N16" s="403"/>
      <c r="O16" s="403"/>
      <c r="P16" s="403"/>
      <c r="Q16" s="403"/>
      <c r="R16" s="403"/>
      <c r="S16" s="403"/>
      <c r="T16" s="403"/>
      <c r="U16" s="395"/>
      <c r="V16" s="395"/>
      <c r="W16" s="395"/>
      <c r="X16" s="395"/>
      <c r="Y16" s="395"/>
      <c r="Z16" s="395"/>
      <c r="AA16" s="395"/>
    </row>
    <row r="17" spans="1:54" s="980" customFormat="1" ht="16.5" customHeight="1" x14ac:dyDescent="0.3">
      <c r="A17" s="981"/>
      <c r="B17" s="979"/>
      <c r="C17" s="398"/>
      <c r="D17" s="398"/>
      <c r="E17" s="1895" t="s">
        <v>2023</v>
      </c>
      <c r="F17" s="1895"/>
      <c r="G17" s="1894">
        <v>0.08</v>
      </c>
      <c r="H17" s="1894"/>
      <c r="I17" s="403"/>
      <c r="J17" s="403"/>
      <c r="K17" s="403"/>
      <c r="L17" s="403"/>
      <c r="M17" s="403"/>
      <c r="N17" s="403"/>
      <c r="O17" s="403"/>
      <c r="P17" s="403"/>
      <c r="Q17" s="403"/>
      <c r="R17" s="403"/>
      <c r="S17" s="403"/>
      <c r="T17" s="403"/>
      <c r="U17" s="395"/>
      <c r="V17" s="395"/>
      <c r="W17" s="395"/>
      <c r="X17" s="395"/>
      <c r="Y17" s="395"/>
      <c r="Z17" s="395"/>
      <c r="AA17" s="395"/>
    </row>
    <row r="18" spans="1:54" s="980" customFormat="1" ht="16.5" customHeight="1" x14ac:dyDescent="0.3">
      <c r="A18" s="981"/>
      <c r="B18" s="979"/>
      <c r="C18" s="398"/>
      <c r="D18" s="398"/>
      <c r="E18" s="1895" t="s">
        <v>2024</v>
      </c>
      <c r="F18" s="1895"/>
      <c r="G18" s="1894">
        <v>7.0000000000000007E-2</v>
      </c>
      <c r="H18" s="1894"/>
      <c r="I18" s="403"/>
      <c r="J18" s="403"/>
      <c r="K18" s="403"/>
      <c r="L18" s="403"/>
      <c r="M18" s="403"/>
      <c r="N18" s="403"/>
      <c r="O18" s="403"/>
      <c r="P18" s="403"/>
      <c r="Q18" s="403"/>
      <c r="R18" s="403"/>
      <c r="S18" s="403"/>
      <c r="T18" s="403"/>
      <c r="U18" s="395"/>
      <c r="V18" s="395"/>
      <c r="W18" s="395"/>
      <c r="X18" s="395"/>
      <c r="Y18" s="395"/>
      <c r="Z18" s="395"/>
      <c r="AA18" s="395"/>
    </row>
    <row r="19" spans="1:54" s="980" customFormat="1" ht="16.5" customHeight="1" x14ac:dyDescent="0.3">
      <c r="A19" s="981"/>
      <c r="B19" s="979"/>
      <c r="C19" s="398"/>
      <c r="D19" s="398"/>
      <c r="E19" s="1895" t="s">
        <v>2025</v>
      </c>
      <c r="F19" s="1895"/>
      <c r="G19" s="1894">
        <v>0.21</v>
      </c>
      <c r="H19" s="1894"/>
      <c r="I19" s="403"/>
      <c r="J19" s="403"/>
      <c r="K19" s="403"/>
      <c r="L19" s="403"/>
      <c r="M19" s="403"/>
      <c r="N19" s="403"/>
      <c r="O19" s="403"/>
      <c r="P19" s="403"/>
      <c r="Q19" s="403"/>
      <c r="R19" s="403"/>
      <c r="S19" s="403"/>
      <c r="T19" s="403"/>
      <c r="U19" s="395"/>
      <c r="V19" s="395"/>
      <c r="W19" s="395"/>
      <c r="X19" s="395"/>
      <c r="Y19" s="395"/>
      <c r="Z19" s="395"/>
      <c r="AA19" s="395"/>
    </row>
    <row r="20" spans="1:54" s="980" customFormat="1" ht="16.5" customHeight="1" x14ac:dyDescent="0.3">
      <c r="A20" s="981"/>
      <c r="B20" s="979"/>
      <c r="C20" s="398"/>
      <c r="D20" s="398"/>
      <c r="E20" s="1895" t="s">
        <v>2026</v>
      </c>
      <c r="F20" s="1895"/>
      <c r="G20" s="1894">
        <v>0.46</v>
      </c>
      <c r="H20" s="1894"/>
      <c r="I20" s="403"/>
      <c r="J20" s="403"/>
      <c r="K20" s="403"/>
      <c r="L20" s="403"/>
      <c r="M20" s="403"/>
      <c r="N20" s="403"/>
      <c r="O20" s="403"/>
      <c r="P20" s="403"/>
      <c r="Q20" s="403"/>
      <c r="R20" s="403"/>
      <c r="S20" s="403"/>
      <c r="T20" s="403"/>
      <c r="U20" s="395"/>
      <c r="V20" s="395"/>
      <c r="W20" s="395"/>
      <c r="X20" s="395"/>
      <c r="Y20" s="395"/>
      <c r="Z20" s="395"/>
      <c r="AA20" s="395"/>
    </row>
    <row r="21" spans="1:54" s="980" customFormat="1" ht="16.5" customHeight="1" x14ac:dyDescent="0.3">
      <c r="A21" s="981"/>
      <c r="B21" s="979"/>
      <c r="C21" s="398"/>
      <c r="D21" s="398"/>
      <c r="E21" s="1895" t="s">
        <v>2027</v>
      </c>
      <c r="F21" s="1895"/>
      <c r="G21" s="1894">
        <v>0.46</v>
      </c>
      <c r="H21" s="1894"/>
      <c r="I21" s="403"/>
      <c r="J21" s="403"/>
      <c r="K21" s="403"/>
      <c r="L21" s="403"/>
      <c r="M21" s="403"/>
      <c r="N21" s="403"/>
      <c r="O21" s="403"/>
      <c r="P21" s="403"/>
      <c r="Q21" s="403"/>
      <c r="R21" s="403"/>
      <c r="S21" s="403"/>
      <c r="T21" s="403"/>
      <c r="U21" s="395"/>
      <c r="V21" s="395"/>
      <c r="W21" s="395"/>
      <c r="X21" s="395"/>
      <c r="Y21" s="395"/>
      <c r="Z21" s="395"/>
      <c r="AA21" s="395"/>
    </row>
    <row r="22" spans="1:54" s="980" customFormat="1" ht="16.5" customHeight="1" x14ac:dyDescent="0.3">
      <c r="A22" s="981"/>
      <c r="B22" s="979"/>
      <c r="C22" s="398"/>
      <c r="D22" s="398"/>
      <c r="E22" s="1895" t="s">
        <v>1327</v>
      </c>
      <c r="F22" s="1895"/>
      <c r="G22" s="1894" t="s">
        <v>1328</v>
      </c>
      <c r="H22" s="1894"/>
      <c r="I22" s="403"/>
      <c r="J22" s="403"/>
      <c r="K22" s="403"/>
      <c r="L22" s="403"/>
      <c r="M22" s="403"/>
      <c r="N22" s="403"/>
      <c r="O22" s="403"/>
      <c r="P22" s="403"/>
      <c r="Q22" s="403"/>
      <c r="R22" s="403"/>
      <c r="S22" s="403"/>
      <c r="T22" s="403"/>
      <c r="U22" s="395"/>
      <c r="V22" s="395"/>
      <c r="W22" s="395"/>
      <c r="X22" s="395"/>
      <c r="Y22" s="395"/>
      <c r="Z22" s="395"/>
      <c r="AA22" s="395"/>
    </row>
    <row r="23" spans="1:54" s="980" customFormat="1" ht="16.5" customHeight="1" x14ac:dyDescent="0.3">
      <c r="A23" s="981"/>
      <c r="B23" s="979"/>
      <c r="C23" s="398"/>
      <c r="D23" s="398"/>
      <c r="E23" s="1895" t="s">
        <v>1329</v>
      </c>
      <c r="F23" s="1895"/>
      <c r="G23" s="1894" t="s">
        <v>1328</v>
      </c>
      <c r="H23" s="1894"/>
      <c r="I23" s="403"/>
      <c r="J23" s="403"/>
      <c r="K23" s="403"/>
      <c r="L23" s="403"/>
      <c r="M23" s="403"/>
      <c r="N23" s="403"/>
      <c r="O23" s="403"/>
      <c r="P23" s="403"/>
      <c r="Q23" s="403"/>
      <c r="R23" s="403"/>
      <c r="S23" s="403"/>
      <c r="T23" s="403"/>
      <c r="U23" s="395"/>
      <c r="V23" s="395"/>
      <c r="W23" s="395"/>
      <c r="X23" s="395"/>
      <c r="Y23" s="395"/>
      <c r="Z23" s="395"/>
      <c r="AA23" s="395"/>
    </row>
    <row r="24" spans="1:54" s="980" customFormat="1" ht="16.5" customHeight="1" x14ac:dyDescent="0.3">
      <c r="A24" s="981"/>
      <c r="B24" s="979"/>
      <c r="C24" s="398"/>
      <c r="D24" s="398"/>
      <c r="E24" s="1347" t="s">
        <v>2304</v>
      </c>
      <c r="F24" s="403"/>
      <c r="G24" s="403"/>
      <c r="H24" s="403"/>
      <c r="I24" s="403"/>
      <c r="J24" s="403"/>
      <c r="K24" s="403"/>
      <c r="L24" s="403"/>
      <c r="M24" s="403"/>
      <c r="N24" s="403"/>
      <c r="O24" s="403"/>
      <c r="P24" s="403"/>
      <c r="Q24" s="403"/>
      <c r="R24" s="403"/>
      <c r="S24" s="403"/>
      <c r="T24" s="403"/>
      <c r="U24" s="403"/>
      <c r="V24" s="395"/>
      <c r="W24" s="395"/>
      <c r="X24" s="395"/>
      <c r="Y24" s="395"/>
      <c r="Z24" s="395"/>
      <c r="AA24" s="395"/>
    </row>
    <row r="25" spans="1:54" s="980" customFormat="1" ht="16.5" customHeight="1" x14ac:dyDescent="0.3">
      <c r="A25" s="981"/>
      <c r="B25" s="979"/>
      <c r="C25" s="398"/>
      <c r="D25" s="398"/>
      <c r="E25" s="403"/>
      <c r="F25" s="403"/>
      <c r="G25" s="403"/>
      <c r="H25" s="403"/>
      <c r="I25" s="403"/>
      <c r="J25" s="403"/>
      <c r="K25" s="403"/>
      <c r="L25" s="403"/>
      <c r="M25" s="403"/>
      <c r="N25" s="403"/>
      <c r="O25" s="403"/>
      <c r="P25" s="403"/>
      <c r="Q25" s="403"/>
      <c r="R25" s="403"/>
      <c r="S25" s="403"/>
      <c r="T25" s="403"/>
      <c r="U25" s="403"/>
      <c r="V25" s="395"/>
      <c r="W25" s="395"/>
      <c r="X25" s="395"/>
      <c r="Y25" s="395"/>
      <c r="Z25" s="395"/>
      <c r="AA25" s="395"/>
    </row>
    <row r="26" spans="1:54" s="980" customFormat="1" ht="23.25" customHeight="1" x14ac:dyDescent="0.3">
      <c r="A26" s="981"/>
      <c r="B26" s="979"/>
      <c r="C26" s="398"/>
      <c r="D26" s="398"/>
      <c r="E26" s="1032" t="s">
        <v>2006</v>
      </c>
      <c r="F26" s="403"/>
      <c r="G26" s="403"/>
      <c r="H26" s="403"/>
      <c r="I26" s="403"/>
      <c r="J26" s="403"/>
      <c r="K26" s="403"/>
      <c r="L26" s="403"/>
      <c r="M26" s="403"/>
      <c r="N26" s="403"/>
      <c r="O26" s="403"/>
      <c r="P26" s="403"/>
      <c r="Q26" s="403"/>
      <c r="R26" s="403"/>
      <c r="S26" s="403"/>
      <c r="T26" s="403"/>
      <c r="U26" s="403"/>
      <c r="V26" s="395"/>
      <c r="W26" s="395"/>
      <c r="X26" s="395"/>
      <c r="Y26" s="395"/>
      <c r="Z26" s="395"/>
      <c r="AA26" s="395"/>
    </row>
    <row r="27" spans="1:54" s="984" customFormat="1" ht="16.5" customHeight="1" x14ac:dyDescent="0.3">
      <c r="A27" s="981"/>
      <c r="B27" s="982"/>
      <c r="C27" s="983"/>
      <c r="D27" s="983"/>
      <c r="E27" s="1848" t="s">
        <v>1330</v>
      </c>
      <c r="F27" s="1850"/>
      <c r="G27" s="781">
        <v>2007</v>
      </c>
      <c r="H27" s="781">
        <v>2007</v>
      </c>
      <c r="I27" s="781">
        <v>2007</v>
      </c>
      <c r="J27" s="781">
        <v>2008</v>
      </c>
      <c r="K27" s="781">
        <v>2008</v>
      </c>
      <c r="L27" s="781">
        <v>2008</v>
      </c>
      <c r="M27" s="781">
        <v>2009</v>
      </c>
      <c r="N27" s="781">
        <v>2009</v>
      </c>
      <c r="O27" s="781">
        <v>2009</v>
      </c>
      <c r="P27" s="781">
        <v>2010</v>
      </c>
      <c r="Q27" s="781">
        <v>2010</v>
      </c>
      <c r="R27" s="781">
        <v>2010</v>
      </c>
      <c r="S27" s="781">
        <v>2011</v>
      </c>
      <c r="T27" s="781">
        <v>2011</v>
      </c>
      <c r="U27" s="781">
        <v>2011</v>
      </c>
      <c r="V27" s="781">
        <v>2012</v>
      </c>
      <c r="W27" s="781">
        <v>2012</v>
      </c>
      <c r="X27" s="781">
        <v>2012</v>
      </c>
      <c r="Y27" s="781">
        <v>2013</v>
      </c>
      <c r="Z27" s="781">
        <v>2013</v>
      </c>
      <c r="AA27" s="781">
        <v>2013</v>
      </c>
      <c r="AB27" s="781">
        <v>2014</v>
      </c>
      <c r="AC27" s="781">
        <v>2014</v>
      </c>
      <c r="AD27" s="781">
        <v>2014</v>
      </c>
      <c r="AE27" s="781">
        <v>2015</v>
      </c>
      <c r="AF27" s="781">
        <v>2015</v>
      </c>
      <c r="AG27" s="781">
        <v>2015</v>
      </c>
      <c r="AH27" s="781">
        <v>2016</v>
      </c>
      <c r="AI27" s="781">
        <v>2016</v>
      </c>
      <c r="AJ27" s="781">
        <v>2016</v>
      </c>
      <c r="AK27" s="781">
        <v>2017</v>
      </c>
      <c r="AL27" s="781">
        <v>2017</v>
      </c>
      <c r="AM27" s="781">
        <v>2017</v>
      </c>
      <c r="AN27" s="781">
        <v>2018</v>
      </c>
      <c r="AO27" s="781">
        <v>2018</v>
      </c>
      <c r="AP27" s="781">
        <v>2018</v>
      </c>
      <c r="AQ27" s="781">
        <v>2019</v>
      </c>
      <c r="AR27" s="781">
        <v>2019</v>
      </c>
      <c r="AS27" s="781">
        <v>2019</v>
      </c>
      <c r="AT27" s="781">
        <v>2020</v>
      </c>
      <c r="AU27" s="781">
        <v>2020</v>
      </c>
      <c r="AV27" s="781">
        <v>2020</v>
      </c>
      <c r="AW27" s="781">
        <v>2021</v>
      </c>
      <c r="AX27" s="781">
        <v>2021</v>
      </c>
      <c r="AY27" s="781">
        <v>2021</v>
      </c>
      <c r="AZ27" s="1348">
        <v>2022</v>
      </c>
      <c r="BA27" s="1348">
        <v>2022</v>
      </c>
      <c r="BB27" s="1348">
        <v>2022</v>
      </c>
    </row>
    <row r="28" spans="1:54" s="987" customFormat="1" ht="32.25" customHeight="1" x14ac:dyDescent="0.3">
      <c r="A28" s="981"/>
      <c r="B28" s="985"/>
      <c r="C28" s="986"/>
      <c r="D28" s="986"/>
      <c r="E28" s="978" t="s">
        <v>1331</v>
      </c>
      <c r="F28" s="978" t="s">
        <v>1332</v>
      </c>
      <c r="G28" s="978" t="s">
        <v>1333</v>
      </c>
      <c r="H28" s="978" t="s">
        <v>1334</v>
      </c>
      <c r="I28" s="978" t="s">
        <v>1335</v>
      </c>
      <c r="J28" s="978" t="s">
        <v>1333</v>
      </c>
      <c r="K28" s="978" t="s">
        <v>1334</v>
      </c>
      <c r="L28" s="978" t="s">
        <v>1335</v>
      </c>
      <c r="M28" s="978" t="s">
        <v>1333</v>
      </c>
      <c r="N28" s="978" t="s">
        <v>1334</v>
      </c>
      <c r="O28" s="978" t="s">
        <v>1335</v>
      </c>
      <c r="P28" s="978" t="s">
        <v>1333</v>
      </c>
      <c r="Q28" s="978" t="s">
        <v>1334</v>
      </c>
      <c r="R28" s="978" t="s">
        <v>1335</v>
      </c>
      <c r="S28" s="978" t="s">
        <v>1333</v>
      </c>
      <c r="T28" s="978" t="s">
        <v>1334</v>
      </c>
      <c r="U28" s="978" t="s">
        <v>1335</v>
      </c>
      <c r="V28" s="978" t="s">
        <v>1333</v>
      </c>
      <c r="W28" s="978" t="s">
        <v>1334</v>
      </c>
      <c r="X28" s="978" t="s">
        <v>1335</v>
      </c>
      <c r="Y28" s="978" t="s">
        <v>1333</v>
      </c>
      <c r="Z28" s="978" t="s">
        <v>1334</v>
      </c>
      <c r="AA28" s="978" t="s">
        <v>1335</v>
      </c>
      <c r="AB28" s="978" t="s">
        <v>1333</v>
      </c>
      <c r="AC28" s="978" t="s">
        <v>1334</v>
      </c>
      <c r="AD28" s="978" t="s">
        <v>1335</v>
      </c>
      <c r="AE28" s="978" t="s">
        <v>1333</v>
      </c>
      <c r="AF28" s="978" t="s">
        <v>1334</v>
      </c>
      <c r="AG28" s="978" t="s">
        <v>1335</v>
      </c>
      <c r="AH28" s="978" t="s">
        <v>1333</v>
      </c>
      <c r="AI28" s="978" t="s">
        <v>1334</v>
      </c>
      <c r="AJ28" s="978" t="s">
        <v>1335</v>
      </c>
      <c r="AK28" s="978" t="s">
        <v>1333</v>
      </c>
      <c r="AL28" s="978" t="s">
        <v>1334</v>
      </c>
      <c r="AM28" s="978" t="s">
        <v>1335</v>
      </c>
      <c r="AN28" s="978" t="s">
        <v>1333</v>
      </c>
      <c r="AO28" s="978" t="s">
        <v>1334</v>
      </c>
      <c r="AP28" s="978" t="s">
        <v>1335</v>
      </c>
      <c r="AQ28" s="978" t="s">
        <v>1333</v>
      </c>
      <c r="AR28" s="978" t="s">
        <v>1334</v>
      </c>
      <c r="AS28" s="978" t="s">
        <v>1335</v>
      </c>
      <c r="AT28" s="978" t="s">
        <v>1333</v>
      </c>
      <c r="AU28" s="978" t="s">
        <v>1334</v>
      </c>
      <c r="AV28" s="978" t="s">
        <v>1335</v>
      </c>
      <c r="AW28" s="978" t="s">
        <v>1333</v>
      </c>
      <c r="AX28" s="978" t="s">
        <v>1334</v>
      </c>
      <c r="AY28" s="978" t="s">
        <v>1335</v>
      </c>
      <c r="AZ28" s="1351" t="s">
        <v>1333</v>
      </c>
      <c r="BA28" s="1351" t="s">
        <v>1334</v>
      </c>
      <c r="BB28" s="1351" t="s">
        <v>1335</v>
      </c>
    </row>
    <row r="29" spans="1:54" s="980" customFormat="1" ht="16.5" customHeight="1" x14ac:dyDescent="0.3">
      <c r="A29" s="981"/>
      <c r="B29" s="979"/>
      <c r="C29" s="398"/>
      <c r="D29" s="398"/>
      <c r="E29" s="1377" t="s">
        <v>1336</v>
      </c>
      <c r="F29" s="989" t="s">
        <v>1455</v>
      </c>
      <c r="G29" s="988">
        <v>2.69E-2</v>
      </c>
      <c r="H29" s="988">
        <v>1.3599999999999999E-2</v>
      </c>
      <c r="I29" s="988" t="s">
        <v>165</v>
      </c>
      <c r="J29" s="988">
        <v>2.6800000000000001E-2</v>
      </c>
      <c r="K29" s="988">
        <v>1.3599999999999999E-2</v>
      </c>
      <c r="L29" s="988" t="s">
        <v>165</v>
      </c>
      <c r="M29" s="988">
        <v>2.69E-2</v>
      </c>
      <c r="N29" s="988">
        <v>1.3599999999999999E-2</v>
      </c>
      <c r="O29" s="988" t="s">
        <v>165</v>
      </c>
      <c r="P29" s="988">
        <v>2.69E-2</v>
      </c>
      <c r="Q29" s="988">
        <v>1.3599999999999999E-2</v>
      </c>
      <c r="R29" s="988" t="s">
        <v>165</v>
      </c>
      <c r="S29" s="988">
        <v>2.5399999999999999E-2</v>
      </c>
      <c r="T29" s="988">
        <v>1.29E-2</v>
      </c>
      <c r="U29" s="988" t="s">
        <v>165</v>
      </c>
      <c r="V29" s="1042">
        <v>2.5399999999999999E-2</v>
      </c>
      <c r="W29" s="1042">
        <v>1.29E-2</v>
      </c>
      <c r="X29" s="1042" t="s">
        <v>165</v>
      </c>
      <c r="Y29" s="1042">
        <v>2.5499999999999998E-2</v>
      </c>
      <c r="Z29" s="1042">
        <v>1.29E-2</v>
      </c>
      <c r="AA29" s="1042" t="s">
        <v>165</v>
      </c>
      <c r="AB29" s="1043">
        <v>2.5499999999999998E-2</v>
      </c>
      <c r="AC29" s="1043">
        <v>1.29E-2</v>
      </c>
      <c r="AD29" s="1043" t="s">
        <v>165</v>
      </c>
      <c r="AE29" s="1043">
        <v>2.5499999999999998E-2</v>
      </c>
      <c r="AF29" s="1043">
        <v>1.29E-2</v>
      </c>
      <c r="AG29" s="1043" t="s">
        <v>165</v>
      </c>
      <c r="AH29" s="1043">
        <v>2.4400000000000002E-2</v>
      </c>
      <c r="AI29" s="1043">
        <v>1.23E-2</v>
      </c>
      <c r="AJ29" s="1043" t="s">
        <v>165</v>
      </c>
      <c r="AK29" s="1043">
        <v>2.4400000000000002E-2</v>
      </c>
      <c r="AL29" s="1043">
        <v>1.23E-2</v>
      </c>
      <c r="AM29" s="1043" t="s">
        <v>165</v>
      </c>
      <c r="AN29" s="1043">
        <v>2.46E-2</v>
      </c>
      <c r="AO29" s="1043">
        <v>1.2500000000000001E-2</v>
      </c>
      <c r="AP29" s="1043" t="s">
        <v>165</v>
      </c>
      <c r="AQ29" s="1043">
        <v>2.4400000000000002E-2</v>
      </c>
      <c r="AR29" s="1043">
        <v>1.24E-2</v>
      </c>
      <c r="AS29" s="1043" t="s">
        <v>165</v>
      </c>
      <c r="AT29" s="1043">
        <v>2.4400000000000002E-2</v>
      </c>
      <c r="AU29" s="1043">
        <v>1.24E-2</v>
      </c>
      <c r="AV29" s="1043" t="s">
        <v>165</v>
      </c>
      <c r="AW29" s="1043">
        <v>2.4500000000000001E-2</v>
      </c>
      <c r="AX29" s="1043">
        <v>1.24E-2</v>
      </c>
      <c r="AY29" s="1043" t="s">
        <v>165</v>
      </c>
      <c r="AZ29" s="1043">
        <v>2.4500000000000001E-2</v>
      </c>
      <c r="BA29" s="1043">
        <v>1.24E-2</v>
      </c>
      <c r="BB29" s="1043" t="s">
        <v>165</v>
      </c>
    </row>
    <row r="30" spans="1:54" s="980" customFormat="1" ht="16.5" customHeight="1" x14ac:dyDescent="0.3">
      <c r="A30" s="981"/>
      <c r="B30" s="979"/>
      <c r="C30" s="398"/>
      <c r="D30" s="398"/>
      <c r="E30" s="1378"/>
      <c r="F30" s="989" t="s">
        <v>1456</v>
      </c>
      <c r="G30" s="988">
        <v>3.5700000000000003E-2</v>
      </c>
      <c r="H30" s="988">
        <v>1.8100000000000002E-2</v>
      </c>
      <c r="I30" s="988" t="s">
        <v>165</v>
      </c>
      <c r="J30" s="988">
        <v>3.5200000000000002E-2</v>
      </c>
      <c r="K30" s="988">
        <v>1.78E-2</v>
      </c>
      <c r="L30" s="988" t="s">
        <v>165</v>
      </c>
      <c r="M30" s="988">
        <v>3.5000000000000003E-2</v>
      </c>
      <c r="N30" s="988">
        <v>1.77E-2</v>
      </c>
      <c r="O30" s="988" t="s">
        <v>165</v>
      </c>
      <c r="P30" s="988">
        <v>3.5400000000000001E-2</v>
      </c>
      <c r="Q30" s="988">
        <v>1.7999999999999999E-2</v>
      </c>
      <c r="R30" s="988" t="s">
        <v>165</v>
      </c>
      <c r="S30" s="988">
        <v>3.4200000000000001E-2</v>
      </c>
      <c r="T30" s="988">
        <v>1.7299999999999999E-2</v>
      </c>
      <c r="U30" s="988" t="s">
        <v>165</v>
      </c>
      <c r="V30" s="1042">
        <v>3.3300000000000003E-2</v>
      </c>
      <c r="W30" s="1042">
        <v>1.6899999999999998E-2</v>
      </c>
      <c r="X30" s="1042" t="s">
        <v>165</v>
      </c>
      <c r="Y30" s="1042">
        <v>3.27E-2</v>
      </c>
      <c r="Z30" s="1042">
        <v>1.66E-2</v>
      </c>
      <c r="AA30" s="1042" t="s">
        <v>165</v>
      </c>
      <c r="AB30" s="1043">
        <v>3.32E-2</v>
      </c>
      <c r="AC30" s="1043">
        <v>1.6799999999999999E-2</v>
      </c>
      <c r="AD30" s="1043" t="s">
        <v>165</v>
      </c>
      <c r="AE30" s="1043">
        <v>3.4000000000000002E-2</v>
      </c>
      <c r="AF30" s="1043">
        <v>1.72E-2</v>
      </c>
      <c r="AG30" s="1043" t="s">
        <v>165</v>
      </c>
      <c r="AH30" s="1043">
        <v>3.2800000000000003E-2</v>
      </c>
      <c r="AI30" s="1043">
        <v>1.66E-2</v>
      </c>
      <c r="AJ30" s="1043" t="s">
        <v>165</v>
      </c>
      <c r="AK30" s="1043">
        <v>3.2500000000000001E-2</v>
      </c>
      <c r="AL30" s="1043">
        <v>1.6500000000000001E-2</v>
      </c>
      <c r="AM30" s="1043" t="s">
        <v>165</v>
      </c>
      <c r="AN30" s="1043">
        <v>3.2800000000000003E-2</v>
      </c>
      <c r="AO30" s="1043">
        <v>1.66E-2</v>
      </c>
      <c r="AP30" s="1043" t="s">
        <v>165</v>
      </c>
      <c r="AQ30" s="1043">
        <v>3.2599999999999997E-2</v>
      </c>
      <c r="AR30" s="1043">
        <v>1.6500000000000001E-2</v>
      </c>
      <c r="AS30" s="1043" t="s">
        <v>165</v>
      </c>
      <c r="AT30" s="1043">
        <v>3.2099999999999997E-2</v>
      </c>
      <c r="AU30" s="1043">
        <v>1.6299999999999999E-2</v>
      </c>
      <c r="AV30" s="1043" t="s">
        <v>165</v>
      </c>
      <c r="AW30" s="1043">
        <v>3.2599999999999997E-2</v>
      </c>
      <c r="AX30" s="1043">
        <v>1.6500000000000001E-2</v>
      </c>
      <c r="AY30" s="1043" t="s">
        <v>165</v>
      </c>
      <c r="AZ30" s="1043">
        <v>3.2300000000000002E-2</v>
      </c>
      <c r="BA30" s="1043">
        <v>1.6400000000000001E-2</v>
      </c>
      <c r="BB30" s="1043" t="s">
        <v>165</v>
      </c>
    </row>
    <row r="31" spans="1:54" s="980" customFormat="1" ht="16.5" customHeight="1" x14ac:dyDescent="0.3">
      <c r="A31" s="981"/>
      <c r="B31" s="979"/>
      <c r="C31" s="398"/>
      <c r="D31" s="398"/>
      <c r="E31" s="1378"/>
      <c r="F31" s="989" t="s">
        <v>1457</v>
      </c>
      <c r="G31" s="988">
        <v>2.9600000000000001E-2</v>
      </c>
      <c r="H31" s="988">
        <v>1.4999999999999999E-2</v>
      </c>
      <c r="I31" s="988" t="s">
        <v>165</v>
      </c>
      <c r="J31" s="988">
        <v>2.9700000000000001E-2</v>
      </c>
      <c r="K31" s="988">
        <v>1.5100000000000001E-2</v>
      </c>
      <c r="L31" s="988" t="s">
        <v>165</v>
      </c>
      <c r="M31" s="988">
        <v>2.9499999999999998E-2</v>
      </c>
      <c r="N31" s="988">
        <v>1.4999999999999999E-2</v>
      </c>
      <c r="O31" s="988" t="s">
        <v>165</v>
      </c>
      <c r="P31" s="988">
        <v>2.8799999999999999E-2</v>
      </c>
      <c r="Q31" s="988">
        <v>1.46E-2</v>
      </c>
      <c r="R31" s="988" t="s">
        <v>165</v>
      </c>
      <c r="S31" s="988">
        <v>2.7300000000000001E-2</v>
      </c>
      <c r="T31" s="988">
        <v>1.38E-2</v>
      </c>
      <c r="U31" s="988" t="s">
        <v>165</v>
      </c>
      <c r="V31" s="1042">
        <v>2.7099999999999999E-2</v>
      </c>
      <c r="W31" s="1042">
        <v>1.37E-2</v>
      </c>
      <c r="X31" s="1042" t="s">
        <v>165</v>
      </c>
      <c r="Y31" s="1042">
        <v>2.6499999999999999E-2</v>
      </c>
      <c r="Z31" s="1042">
        <v>1.34E-2</v>
      </c>
      <c r="AA31" s="1042" t="s">
        <v>165</v>
      </c>
      <c r="AB31" s="1043">
        <v>2.69E-2</v>
      </c>
      <c r="AC31" s="1043">
        <v>1.3599999999999999E-2</v>
      </c>
      <c r="AD31" s="1043" t="s">
        <v>165</v>
      </c>
      <c r="AE31" s="1043">
        <v>2.6800000000000001E-2</v>
      </c>
      <c r="AF31" s="1043">
        <v>1.3599999999999999E-2</v>
      </c>
      <c r="AG31" s="1043" t="s">
        <v>165</v>
      </c>
      <c r="AH31" s="1043">
        <v>2.6100000000000002E-2</v>
      </c>
      <c r="AI31" s="1043">
        <v>1.32E-2</v>
      </c>
      <c r="AJ31" s="1043" t="s">
        <v>165</v>
      </c>
      <c r="AK31" s="1043">
        <v>2.69E-2</v>
      </c>
      <c r="AL31" s="1043">
        <v>1.3599999999999999E-2</v>
      </c>
      <c r="AM31" s="1043" t="s">
        <v>165</v>
      </c>
      <c r="AN31" s="1043">
        <v>2.7199999999999998E-2</v>
      </c>
      <c r="AO31" s="1043">
        <v>1.38E-2</v>
      </c>
      <c r="AP31" s="1043" t="s">
        <v>165</v>
      </c>
      <c r="AQ31" s="1043">
        <v>2.6700000000000002E-2</v>
      </c>
      <c r="AR31" s="1043">
        <v>1.35E-2</v>
      </c>
      <c r="AS31" s="1043" t="s">
        <v>165</v>
      </c>
      <c r="AT31" s="1043">
        <v>2.6499999999999999E-2</v>
      </c>
      <c r="AU31" s="1043">
        <v>1.35E-2</v>
      </c>
      <c r="AV31" s="1043" t="s">
        <v>165</v>
      </c>
      <c r="AW31" s="1043">
        <v>2.69E-2</v>
      </c>
      <c r="AX31" s="1043">
        <v>1.3599999999999999E-2</v>
      </c>
      <c r="AY31" s="1043" t="s">
        <v>165</v>
      </c>
      <c r="AZ31" s="1043">
        <v>2.6700000000000002E-2</v>
      </c>
      <c r="BA31" s="1043">
        <v>1.35E-2</v>
      </c>
      <c r="BB31" s="1043" t="s">
        <v>165</v>
      </c>
    </row>
    <row r="32" spans="1:54" s="980" customFormat="1" ht="16.5" customHeight="1" x14ac:dyDescent="0.3">
      <c r="A32" s="981"/>
      <c r="B32" s="979"/>
      <c r="C32" s="398"/>
      <c r="D32" s="398"/>
      <c r="E32" s="1378"/>
      <c r="F32" s="989" t="s">
        <v>1458</v>
      </c>
      <c r="G32" s="988">
        <v>4.0599999999999997E-2</v>
      </c>
      <c r="H32" s="988">
        <v>2.06E-2</v>
      </c>
      <c r="I32" s="988" t="s">
        <v>165</v>
      </c>
      <c r="J32" s="988">
        <v>4.0500000000000001E-2</v>
      </c>
      <c r="K32" s="988">
        <v>2.0500000000000001E-2</v>
      </c>
      <c r="L32" s="988" t="s">
        <v>165</v>
      </c>
      <c r="M32" s="988">
        <v>0.04</v>
      </c>
      <c r="N32" s="988">
        <v>2.0299999999999999E-2</v>
      </c>
      <c r="O32" s="988" t="s">
        <v>165</v>
      </c>
      <c r="P32" s="988">
        <v>4.0099999999999997E-2</v>
      </c>
      <c r="Q32" s="988">
        <v>2.0299999999999999E-2</v>
      </c>
      <c r="R32" s="988" t="s">
        <v>165</v>
      </c>
      <c r="S32" s="988">
        <v>3.8399999999999997E-2</v>
      </c>
      <c r="T32" s="988">
        <v>1.95E-2</v>
      </c>
      <c r="U32" s="988" t="s">
        <v>165</v>
      </c>
      <c r="V32" s="1042">
        <v>3.8300000000000001E-2</v>
      </c>
      <c r="W32" s="1042">
        <v>1.9400000000000001E-2</v>
      </c>
      <c r="X32" s="1042" t="s">
        <v>165</v>
      </c>
      <c r="Y32" s="1042">
        <v>3.85E-2</v>
      </c>
      <c r="Z32" s="1042">
        <v>1.95E-2</v>
      </c>
      <c r="AA32" s="1042" t="s">
        <v>165</v>
      </c>
      <c r="AB32" s="1043">
        <v>3.8399999999999997E-2</v>
      </c>
      <c r="AC32" s="1043">
        <v>1.95E-2</v>
      </c>
      <c r="AD32" s="1043" t="s">
        <v>165</v>
      </c>
      <c r="AE32" s="1043">
        <v>3.85E-2</v>
      </c>
      <c r="AF32" s="1043">
        <v>1.95E-2</v>
      </c>
      <c r="AG32" s="1043" t="s">
        <v>165</v>
      </c>
      <c r="AH32" s="1043">
        <v>3.73E-2</v>
      </c>
      <c r="AI32" s="1043">
        <v>1.89E-2</v>
      </c>
      <c r="AJ32" s="1043" t="s">
        <v>165</v>
      </c>
      <c r="AK32" s="1043">
        <v>3.73E-2</v>
      </c>
      <c r="AL32" s="1043">
        <v>1.89E-2</v>
      </c>
      <c r="AM32" s="1043" t="s">
        <v>165</v>
      </c>
      <c r="AN32" s="1043">
        <v>3.7400000000000003E-2</v>
      </c>
      <c r="AO32" s="1043">
        <v>1.89E-2</v>
      </c>
      <c r="AP32" s="1043" t="s">
        <v>165</v>
      </c>
      <c r="AQ32" s="1043">
        <v>3.7400000000000003E-2</v>
      </c>
      <c r="AR32" s="1043">
        <v>1.89E-2</v>
      </c>
      <c r="AS32" s="1043" t="s">
        <v>165</v>
      </c>
      <c r="AT32" s="1043">
        <v>3.7199999999999997E-2</v>
      </c>
      <c r="AU32" s="1043">
        <v>1.8800000000000001E-2</v>
      </c>
      <c r="AV32" s="1043" t="s">
        <v>165</v>
      </c>
      <c r="AW32" s="1043">
        <v>3.8199999999999998E-2</v>
      </c>
      <c r="AX32" s="1043">
        <v>1.9400000000000001E-2</v>
      </c>
      <c r="AY32" s="1043" t="s">
        <v>165</v>
      </c>
      <c r="AZ32" s="1043">
        <v>3.8399999999999997E-2</v>
      </c>
      <c r="BA32" s="1043">
        <v>1.95E-2</v>
      </c>
      <c r="BB32" s="1043" t="s">
        <v>165</v>
      </c>
    </row>
    <row r="33" spans="1:54" s="980" customFormat="1" ht="16.5" customHeight="1" x14ac:dyDescent="0.3">
      <c r="A33" s="981"/>
      <c r="B33" s="979"/>
      <c r="C33" s="398"/>
      <c r="D33" s="398"/>
      <c r="E33" s="1378"/>
      <c r="F33" s="989" t="s">
        <v>1459</v>
      </c>
      <c r="G33" s="988">
        <v>4.2299999999999997E-2</v>
      </c>
      <c r="H33" s="988">
        <v>2.1499999999999998E-2</v>
      </c>
      <c r="I33" s="988" t="s">
        <v>165</v>
      </c>
      <c r="J33" s="988">
        <v>4.2299999999999997E-2</v>
      </c>
      <c r="K33" s="988">
        <v>2.1399999999999999E-2</v>
      </c>
      <c r="L33" s="988" t="s">
        <v>165</v>
      </c>
      <c r="M33" s="988">
        <v>4.2200000000000001E-2</v>
      </c>
      <c r="N33" s="988">
        <v>2.1399999999999999E-2</v>
      </c>
      <c r="O33" s="988" t="s">
        <v>165</v>
      </c>
      <c r="P33" s="988">
        <v>4.2099999999999999E-2</v>
      </c>
      <c r="Q33" s="988">
        <v>2.1299999999999999E-2</v>
      </c>
      <c r="R33" s="988" t="s">
        <v>165</v>
      </c>
      <c r="S33" s="988">
        <v>4.0399999999999998E-2</v>
      </c>
      <c r="T33" s="988">
        <v>2.0500000000000001E-2</v>
      </c>
      <c r="U33" s="988" t="s">
        <v>165</v>
      </c>
      <c r="V33" s="1042">
        <v>4.0300000000000002E-2</v>
      </c>
      <c r="W33" s="1042">
        <v>2.0400000000000001E-2</v>
      </c>
      <c r="X33" s="1042" t="s">
        <v>165</v>
      </c>
      <c r="Y33" s="1042">
        <v>4.02E-2</v>
      </c>
      <c r="Z33" s="1042">
        <v>2.0400000000000001E-2</v>
      </c>
      <c r="AA33" s="1042" t="s">
        <v>165</v>
      </c>
      <c r="AB33" s="1043">
        <v>3.9899999999999998E-2</v>
      </c>
      <c r="AC33" s="1043">
        <v>2.0199999999999999E-2</v>
      </c>
      <c r="AD33" s="1043" t="s">
        <v>165</v>
      </c>
      <c r="AE33" s="1043">
        <v>3.9800000000000002E-2</v>
      </c>
      <c r="AF33" s="1043">
        <v>2.0199999999999999E-2</v>
      </c>
      <c r="AG33" s="1043" t="s">
        <v>165</v>
      </c>
      <c r="AH33" s="1043">
        <v>3.7999999999999999E-2</v>
      </c>
      <c r="AI33" s="1043">
        <v>1.9300000000000001E-2</v>
      </c>
      <c r="AJ33" s="1043" t="s">
        <v>165</v>
      </c>
      <c r="AK33" s="1043">
        <v>3.78E-2</v>
      </c>
      <c r="AL33" s="1043">
        <v>1.9199999999999998E-2</v>
      </c>
      <c r="AM33" s="1043" t="s">
        <v>165</v>
      </c>
      <c r="AN33" s="1043">
        <v>3.7499999999999999E-2</v>
      </c>
      <c r="AO33" s="1043">
        <v>1.9E-2</v>
      </c>
      <c r="AP33" s="1043" t="s">
        <v>165</v>
      </c>
      <c r="AQ33" s="1043">
        <v>3.7999999999999999E-2</v>
      </c>
      <c r="AR33" s="1043">
        <v>1.9199999999999998E-2</v>
      </c>
      <c r="AS33" s="1043" t="s">
        <v>165</v>
      </c>
      <c r="AT33" s="1043">
        <v>3.8100000000000002E-2</v>
      </c>
      <c r="AU33" s="1043">
        <v>1.9300000000000001E-2</v>
      </c>
      <c r="AV33" s="1043" t="s">
        <v>165</v>
      </c>
      <c r="AW33" s="1043">
        <v>3.9100000000000003E-2</v>
      </c>
      <c r="AX33" s="1043">
        <v>1.9800000000000002E-2</v>
      </c>
      <c r="AY33" s="1043" t="s">
        <v>165</v>
      </c>
      <c r="AZ33" s="1043">
        <v>3.9100000000000003E-2</v>
      </c>
      <c r="BA33" s="1043">
        <v>1.9800000000000002E-2</v>
      </c>
      <c r="BB33" s="1043" t="s">
        <v>165</v>
      </c>
    </row>
    <row r="34" spans="1:54" s="980" customFormat="1" ht="16.5" customHeight="1" x14ac:dyDescent="0.3">
      <c r="A34" s="981"/>
      <c r="B34" s="979"/>
      <c r="C34" s="398"/>
      <c r="D34" s="398"/>
      <c r="E34" s="1378"/>
      <c r="F34" s="989" t="s">
        <v>1460</v>
      </c>
      <c r="G34" s="988">
        <v>3.1099999999999999E-2</v>
      </c>
      <c r="H34" s="988">
        <v>1.5800000000000002E-2</v>
      </c>
      <c r="I34" s="988" t="s">
        <v>165</v>
      </c>
      <c r="J34" s="988">
        <v>3.09E-2</v>
      </c>
      <c r="K34" s="988">
        <v>1.5699999999999999E-2</v>
      </c>
      <c r="L34" s="988" t="s">
        <v>165</v>
      </c>
      <c r="M34" s="988">
        <v>3.49E-2</v>
      </c>
      <c r="N34" s="988">
        <v>1.77E-2</v>
      </c>
      <c r="O34" s="988" t="s">
        <v>165</v>
      </c>
      <c r="P34" s="988">
        <v>3.2500000000000001E-2</v>
      </c>
      <c r="Q34" s="988">
        <v>1.6500000000000001E-2</v>
      </c>
      <c r="R34" s="988" t="s">
        <v>165</v>
      </c>
      <c r="S34" s="988">
        <v>3.09E-2</v>
      </c>
      <c r="T34" s="988">
        <v>1.5699999999999999E-2</v>
      </c>
      <c r="U34" s="988" t="s">
        <v>165</v>
      </c>
      <c r="V34" s="1042">
        <v>2.9499999999999998E-2</v>
      </c>
      <c r="W34" s="1042">
        <v>1.49E-2</v>
      </c>
      <c r="X34" s="1042" t="s">
        <v>165</v>
      </c>
      <c r="Y34" s="1042">
        <v>2.8899999999999999E-2</v>
      </c>
      <c r="Z34" s="1042">
        <v>1.47E-2</v>
      </c>
      <c r="AA34" s="1042" t="s">
        <v>165</v>
      </c>
      <c r="AB34" s="1043">
        <v>2.8899999999999999E-2</v>
      </c>
      <c r="AC34" s="1043">
        <v>1.47E-2</v>
      </c>
      <c r="AD34" s="1043" t="s">
        <v>165</v>
      </c>
      <c r="AE34" s="1043">
        <v>2.9700000000000001E-2</v>
      </c>
      <c r="AF34" s="1043">
        <v>1.5100000000000001E-2</v>
      </c>
      <c r="AG34" s="1043" t="s">
        <v>165</v>
      </c>
      <c r="AH34" s="1043">
        <v>2.6800000000000001E-2</v>
      </c>
      <c r="AI34" s="1043">
        <v>1.3599999999999999E-2</v>
      </c>
      <c r="AJ34" s="1043" t="s">
        <v>165</v>
      </c>
      <c r="AK34" s="1043">
        <v>2.6499999999999999E-2</v>
      </c>
      <c r="AL34" s="1043">
        <v>1.34E-2</v>
      </c>
      <c r="AM34" s="1043" t="s">
        <v>165</v>
      </c>
      <c r="AN34" s="1043">
        <v>2.6700000000000002E-2</v>
      </c>
      <c r="AO34" s="1043">
        <v>1.35E-2</v>
      </c>
      <c r="AP34" s="1043" t="s">
        <v>165</v>
      </c>
      <c r="AQ34" s="1043">
        <v>2.64E-2</v>
      </c>
      <c r="AR34" s="1043">
        <v>1.34E-2</v>
      </c>
      <c r="AS34" s="1043" t="s">
        <v>165</v>
      </c>
      <c r="AT34" s="1043">
        <v>2.6800000000000001E-2</v>
      </c>
      <c r="AU34" s="1043">
        <v>1.3599999999999999E-2</v>
      </c>
      <c r="AV34" s="1043" t="s">
        <v>165</v>
      </c>
      <c r="AW34" s="1043">
        <v>2.6599999999999999E-2</v>
      </c>
      <c r="AX34" s="1043">
        <v>1.35E-2</v>
      </c>
      <c r="AY34" s="1043" t="s">
        <v>165</v>
      </c>
      <c r="AZ34" s="1043">
        <v>2.69E-2</v>
      </c>
      <c r="BA34" s="1043">
        <v>1.37E-2</v>
      </c>
      <c r="BB34" s="1043" t="s">
        <v>165</v>
      </c>
    </row>
    <row r="35" spans="1:54" s="980" customFormat="1" ht="16.5" customHeight="1" x14ac:dyDescent="0.3">
      <c r="A35" s="981"/>
      <c r="B35" s="979"/>
      <c r="C35" s="398"/>
      <c r="D35" s="398"/>
      <c r="E35" s="1378"/>
      <c r="F35" s="989" t="s">
        <v>1461</v>
      </c>
      <c r="G35" s="988">
        <v>3.3300000000000003E-2</v>
      </c>
      <c r="H35" s="988">
        <v>1.6899999999999998E-2</v>
      </c>
      <c r="I35" s="988" t="s">
        <v>165</v>
      </c>
      <c r="J35" s="988">
        <v>3.3099999999999997E-2</v>
      </c>
      <c r="K35" s="988">
        <v>1.6799999999999999E-2</v>
      </c>
      <c r="L35" s="988" t="s">
        <v>165</v>
      </c>
      <c r="M35" s="988">
        <v>3.3099999999999997E-2</v>
      </c>
      <c r="N35" s="988">
        <v>1.6799999999999999E-2</v>
      </c>
      <c r="O35" s="988" t="s">
        <v>165</v>
      </c>
      <c r="P35" s="988">
        <v>3.32E-2</v>
      </c>
      <c r="Q35" s="988">
        <v>1.6799999999999999E-2</v>
      </c>
      <c r="R35" s="988" t="s">
        <v>165</v>
      </c>
      <c r="S35" s="988">
        <v>3.1199999999999999E-2</v>
      </c>
      <c r="T35" s="988">
        <v>1.5800000000000002E-2</v>
      </c>
      <c r="U35" s="988" t="s">
        <v>165</v>
      </c>
      <c r="V35" s="1042">
        <v>3.0800000000000001E-2</v>
      </c>
      <c r="W35" s="1042">
        <v>1.5599999999999999E-2</v>
      </c>
      <c r="X35" s="1042" t="s">
        <v>165</v>
      </c>
      <c r="Y35" s="1042">
        <v>3.1099999999999999E-2</v>
      </c>
      <c r="Z35" s="1042">
        <v>1.5800000000000002E-2</v>
      </c>
      <c r="AA35" s="1042" t="s">
        <v>165</v>
      </c>
      <c r="AB35" s="1043">
        <v>3.1199999999999999E-2</v>
      </c>
      <c r="AC35" s="1043">
        <v>1.5800000000000002E-2</v>
      </c>
      <c r="AD35" s="1043" t="s">
        <v>165</v>
      </c>
      <c r="AE35" s="1043">
        <v>3.1E-2</v>
      </c>
      <c r="AF35" s="1043">
        <v>1.5699999999999999E-2</v>
      </c>
      <c r="AG35" s="1043" t="s">
        <v>165</v>
      </c>
      <c r="AH35" s="1043">
        <v>2.7E-2</v>
      </c>
      <c r="AI35" s="1043">
        <v>1.37E-2</v>
      </c>
      <c r="AJ35" s="1043" t="s">
        <v>165</v>
      </c>
      <c r="AK35" s="1043">
        <v>2.7E-2</v>
      </c>
      <c r="AL35" s="1043">
        <v>1.37E-2</v>
      </c>
      <c r="AM35" s="1043" t="s">
        <v>165</v>
      </c>
      <c r="AN35" s="1043">
        <v>2.75E-2</v>
      </c>
      <c r="AO35" s="1043">
        <v>1.3899999999999999E-2</v>
      </c>
      <c r="AP35" s="1043" t="s">
        <v>165</v>
      </c>
      <c r="AQ35" s="1043">
        <v>2.69E-2</v>
      </c>
      <c r="AR35" s="1043">
        <v>1.3599999999999999E-2</v>
      </c>
      <c r="AS35" s="1043" t="s">
        <v>165</v>
      </c>
      <c r="AT35" s="1043">
        <v>2.6800000000000001E-2</v>
      </c>
      <c r="AU35" s="1043">
        <v>1.3599999999999999E-2</v>
      </c>
      <c r="AV35" s="1043" t="s">
        <v>165</v>
      </c>
      <c r="AW35" s="1043">
        <v>2.7E-2</v>
      </c>
      <c r="AX35" s="1043">
        <v>1.37E-2</v>
      </c>
      <c r="AY35" s="1043" t="s">
        <v>165</v>
      </c>
      <c r="AZ35" s="1043">
        <v>2.6800000000000001E-2</v>
      </c>
      <c r="BA35" s="1043">
        <v>1.3599999999999999E-2</v>
      </c>
      <c r="BB35" s="1043" t="s">
        <v>165</v>
      </c>
    </row>
    <row r="36" spans="1:54" s="980" customFormat="1" ht="16.5" customHeight="1" x14ac:dyDescent="0.3">
      <c r="A36" s="981"/>
      <c r="B36" s="979"/>
      <c r="C36" s="398"/>
      <c r="D36" s="398"/>
      <c r="E36" s="1378"/>
      <c r="F36" s="989" t="s">
        <v>1462</v>
      </c>
      <c r="G36" s="988">
        <v>3.5799999999999998E-2</v>
      </c>
      <c r="H36" s="988">
        <v>1.8100000000000002E-2</v>
      </c>
      <c r="I36" s="988" t="s">
        <v>165</v>
      </c>
      <c r="J36" s="988">
        <v>3.5499999999999997E-2</v>
      </c>
      <c r="K36" s="988">
        <v>1.7999999999999999E-2</v>
      </c>
      <c r="L36" s="988" t="s">
        <v>165</v>
      </c>
      <c r="M36" s="988">
        <v>3.5700000000000003E-2</v>
      </c>
      <c r="N36" s="988">
        <v>1.8100000000000002E-2</v>
      </c>
      <c r="O36" s="988" t="s">
        <v>165</v>
      </c>
      <c r="P36" s="988">
        <v>3.5700000000000003E-2</v>
      </c>
      <c r="Q36" s="988">
        <v>1.8100000000000002E-2</v>
      </c>
      <c r="R36" s="988" t="s">
        <v>165</v>
      </c>
      <c r="S36" s="988">
        <v>3.3700000000000001E-2</v>
      </c>
      <c r="T36" s="988">
        <v>1.7100000000000001E-2</v>
      </c>
      <c r="U36" s="988" t="s">
        <v>165</v>
      </c>
      <c r="V36" s="1042">
        <v>3.3399999999999999E-2</v>
      </c>
      <c r="W36" s="1042">
        <v>1.6899999999999998E-2</v>
      </c>
      <c r="X36" s="1042" t="s">
        <v>165</v>
      </c>
      <c r="Y36" s="1042">
        <v>3.3500000000000002E-2</v>
      </c>
      <c r="Z36" s="1042">
        <v>1.7000000000000001E-2</v>
      </c>
      <c r="AA36" s="1042" t="s">
        <v>165</v>
      </c>
      <c r="AB36" s="1043">
        <v>3.1899999999999998E-2</v>
      </c>
      <c r="AC36" s="1043">
        <v>1.6199999999999999E-2</v>
      </c>
      <c r="AD36" s="1043" t="s">
        <v>165</v>
      </c>
      <c r="AE36" s="1043">
        <v>3.1899999999999998E-2</v>
      </c>
      <c r="AF36" s="1043">
        <v>1.6199999999999999E-2</v>
      </c>
      <c r="AG36" s="1043" t="s">
        <v>165</v>
      </c>
      <c r="AH36" s="1043">
        <v>3.2399999999999998E-2</v>
      </c>
      <c r="AI36" s="1043">
        <v>1.6400000000000001E-2</v>
      </c>
      <c r="AJ36" s="1043" t="s">
        <v>165</v>
      </c>
      <c r="AK36" s="1043">
        <v>3.2300000000000002E-2</v>
      </c>
      <c r="AL36" s="1043">
        <v>1.6400000000000001E-2</v>
      </c>
      <c r="AM36" s="1043" t="s">
        <v>165</v>
      </c>
      <c r="AN36" s="1043">
        <v>3.2099999999999997E-2</v>
      </c>
      <c r="AO36" s="1043">
        <v>1.6299999999999999E-2</v>
      </c>
      <c r="AP36" s="1043" t="s">
        <v>165</v>
      </c>
      <c r="AQ36" s="1043">
        <v>3.3399999999999999E-2</v>
      </c>
      <c r="AR36" s="1043">
        <v>1.6899999999999998E-2</v>
      </c>
      <c r="AS36" s="1043" t="s">
        <v>165</v>
      </c>
      <c r="AT36" s="1043">
        <v>3.32E-2</v>
      </c>
      <c r="AU36" s="1043">
        <v>1.6799999999999999E-2</v>
      </c>
      <c r="AV36" s="1043" t="s">
        <v>165</v>
      </c>
      <c r="AW36" s="1043">
        <v>3.5299999999999998E-2</v>
      </c>
      <c r="AX36" s="1043">
        <v>1.7899999999999999E-2</v>
      </c>
      <c r="AY36" s="1043" t="s">
        <v>165</v>
      </c>
      <c r="AZ36" s="1043">
        <v>3.49E-2</v>
      </c>
      <c r="BA36" s="1043">
        <v>1.77E-2</v>
      </c>
      <c r="BB36" s="1043" t="s">
        <v>165</v>
      </c>
    </row>
    <row r="37" spans="1:54" s="980" customFormat="1" ht="16.5" customHeight="1" x14ac:dyDescent="0.3">
      <c r="A37" s="981"/>
      <c r="B37" s="979"/>
      <c r="C37" s="398"/>
      <c r="D37" s="398"/>
      <c r="E37" s="1378"/>
      <c r="F37" s="989" t="s">
        <v>1463</v>
      </c>
      <c r="G37" s="988">
        <v>3.32E-2</v>
      </c>
      <c r="H37" s="988">
        <v>1.6899999999999998E-2</v>
      </c>
      <c r="I37" s="988" t="s">
        <v>165</v>
      </c>
      <c r="J37" s="988">
        <v>3.2800000000000003E-2</v>
      </c>
      <c r="K37" s="988">
        <v>1.66E-2</v>
      </c>
      <c r="L37" s="988" t="s">
        <v>165</v>
      </c>
      <c r="M37" s="988">
        <v>3.2500000000000001E-2</v>
      </c>
      <c r="N37" s="988">
        <v>1.6500000000000001E-2</v>
      </c>
      <c r="O37" s="988" t="s">
        <v>165</v>
      </c>
      <c r="P37" s="988">
        <v>3.1399999999999997E-2</v>
      </c>
      <c r="Q37" s="988">
        <v>1.5900000000000001E-2</v>
      </c>
      <c r="R37" s="988" t="s">
        <v>165</v>
      </c>
      <c r="S37" s="988">
        <v>3.0099999999999998E-2</v>
      </c>
      <c r="T37" s="988">
        <v>1.5299999999999999E-2</v>
      </c>
      <c r="U37" s="988" t="s">
        <v>165</v>
      </c>
      <c r="V37" s="1042">
        <v>2.9000000000000001E-2</v>
      </c>
      <c r="W37" s="1042">
        <v>1.47E-2</v>
      </c>
      <c r="X37" s="1042" t="s">
        <v>165</v>
      </c>
      <c r="Y37" s="1042">
        <v>2.86E-2</v>
      </c>
      <c r="Z37" s="1042">
        <v>1.4500000000000001E-2</v>
      </c>
      <c r="AA37" s="1042" t="s">
        <v>165</v>
      </c>
      <c r="AB37" s="1043">
        <v>2.8299999999999999E-2</v>
      </c>
      <c r="AC37" s="1043">
        <v>1.43E-2</v>
      </c>
      <c r="AD37" s="1043" t="s">
        <v>165</v>
      </c>
      <c r="AE37" s="1043">
        <v>2.86E-2</v>
      </c>
      <c r="AF37" s="1043">
        <v>1.4500000000000001E-2</v>
      </c>
      <c r="AG37" s="1043" t="s">
        <v>165</v>
      </c>
      <c r="AH37" s="1043">
        <v>2.8000000000000001E-2</v>
      </c>
      <c r="AI37" s="1043">
        <v>1.4200000000000001E-2</v>
      </c>
      <c r="AJ37" s="1043" t="s">
        <v>165</v>
      </c>
      <c r="AK37" s="1043">
        <v>2.7900000000000001E-2</v>
      </c>
      <c r="AL37" s="1043">
        <v>1.41E-2</v>
      </c>
      <c r="AM37" s="1043" t="s">
        <v>165</v>
      </c>
      <c r="AN37" s="1043">
        <v>2.81E-2</v>
      </c>
      <c r="AO37" s="1043">
        <v>1.4200000000000001E-2</v>
      </c>
      <c r="AP37" s="1043" t="s">
        <v>165</v>
      </c>
      <c r="AQ37" s="1043">
        <v>2.7900000000000001E-2</v>
      </c>
      <c r="AR37" s="1043">
        <v>1.41E-2</v>
      </c>
      <c r="AS37" s="1043" t="s">
        <v>165</v>
      </c>
      <c r="AT37" s="1043">
        <v>2.7699999999999999E-2</v>
      </c>
      <c r="AU37" s="1043">
        <v>1.41E-2</v>
      </c>
      <c r="AV37" s="1043" t="s">
        <v>165</v>
      </c>
      <c r="AW37" s="1043">
        <v>2.7900000000000001E-2</v>
      </c>
      <c r="AX37" s="1043">
        <v>1.41E-2</v>
      </c>
      <c r="AY37" s="1043" t="s">
        <v>165</v>
      </c>
      <c r="AZ37" s="1043">
        <v>2.8199999999999999E-2</v>
      </c>
      <c r="BA37" s="1043">
        <v>1.43E-2</v>
      </c>
      <c r="BB37" s="1043" t="s">
        <v>165</v>
      </c>
    </row>
    <row r="38" spans="1:54" s="980" customFormat="1" ht="16.5" customHeight="1" x14ac:dyDescent="0.3">
      <c r="A38" s="981"/>
      <c r="B38" s="979"/>
      <c r="C38" s="398"/>
      <c r="D38" s="398"/>
      <c r="E38" s="1378"/>
      <c r="F38" s="989" t="s">
        <v>1464</v>
      </c>
      <c r="G38" s="988">
        <v>4.2299999999999997E-2</v>
      </c>
      <c r="H38" s="988">
        <v>2.1499999999999998E-2</v>
      </c>
      <c r="I38" s="988" t="s">
        <v>165</v>
      </c>
      <c r="J38" s="988">
        <v>4.2299999999999997E-2</v>
      </c>
      <c r="K38" s="988">
        <v>2.1499999999999998E-2</v>
      </c>
      <c r="L38" s="988" t="s">
        <v>165</v>
      </c>
      <c r="M38" s="988">
        <v>4.2299999999999997E-2</v>
      </c>
      <c r="N38" s="988">
        <v>2.1499999999999998E-2</v>
      </c>
      <c r="O38" s="988" t="s">
        <v>165</v>
      </c>
      <c r="P38" s="988">
        <v>4.2299999999999997E-2</v>
      </c>
      <c r="Q38" s="988">
        <v>2.1499999999999998E-2</v>
      </c>
      <c r="R38" s="988" t="s">
        <v>165</v>
      </c>
      <c r="S38" s="988">
        <v>4.0599999999999997E-2</v>
      </c>
      <c r="T38" s="988">
        <v>2.06E-2</v>
      </c>
      <c r="U38" s="988" t="s">
        <v>165</v>
      </c>
      <c r="V38" s="1042">
        <v>4.07E-2</v>
      </c>
      <c r="W38" s="1042">
        <v>2.06E-2</v>
      </c>
      <c r="X38" s="1042" t="s">
        <v>165</v>
      </c>
      <c r="Y38" s="1042">
        <v>4.07E-2</v>
      </c>
      <c r="Z38" s="1042">
        <v>2.07E-2</v>
      </c>
      <c r="AA38" s="1042" t="s">
        <v>165</v>
      </c>
      <c r="AB38" s="1043">
        <v>4.0800000000000003E-2</v>
      </c>
      <c r="AC38" s="1043">
        <v>2.07E-2</v>
      </c>
      <c r="AD38" s="1043" t="s">
        <v>165</v>
      </c>
      <c r="AE38" s="1043">
        <v>4.07E-2</v>
      </c>
      <c r="AF38" s="1043">
        <v>2.06E-2</v>
      </c>
      <c r="AG38" s="1043" t="s">
        <v>165</v>
      </c>
      <c r="AH38" s="1043">
        <v>3.6499999999999998E-2</v>
      </c>
      <c r="AI38" s="1043">
        <v>1.8499999999999999E-2</v>
      </c>
      <c r="AJ38" s="1043" t="s">
        <v>165</v>
      </c>
      <c r="AK38" s="1043">
        <v>3.6499999999999998E-2</v>
      </c>
      <c r="AL38" s="1043">
        <v>1.8499999999999999E-2</v>
      </c>
      <c r="AM38" s="1043" t="s">
        <v>165</v>
      </c>
      <c r="AN38" s="1043">
        <v>3.6299999999999999E-2</v>
      </c>
      <c r="AO38" s="1043">
        <v>1.84E-2</v>
      </c>
      <c r="AP38" s="1043" t="s">
        <v>165</v>
      </c>
      <c r="AQ38" s="1043">
        <v>3.6499999999999998E-2</v>
      </c>
      <c r="AR38" s="1043">
        <v>1.8499999999999999E-2</v>
      </c>
      <c r="AS38" s="1043" t="s">
        <v>165</v>
      </c>
      <c r="AT38" s="1043">
        <v>3.6400000000000002E-2</v>
      </c>
      <c r="AU38" s="1043">
        <v>1.8499999999999999E-2</v>
      </c>
      <c r="AV38" s="1043" t="s">
        <v>165</v>
      </c>
      <c r="AW38" s="1043">
        <v>3.7999999999999999E-2</v>
      </c>
      <c r="AX38" s="1043">
        <v>1.9199999999999998E-2</v>
      </c>
      <c r="AY38" s="1043" t="s">
        <v>165</v>
      </c>
      <c r="AZ38" s="1043">
        <v>3.8199999999999998E-2</v>
      </c>
      <c r="BA38" s="1043">
        <v>1.9300000000000001E-2</v>
      </c>
      <c r="BB38" s="1043" t="s">
        <v>165</v>
      </c>
    </row>
    <row r="39" spans="1:54" s="980" customFormat="1" ht="16.5" customHeight="1" x14ac:dyDescent="0.3">
      <c r="A39" s="981"/>
      <c r="B39" s="979"/>
      <c r="C39" s="398"/>
      <c r="D39" s="398"/>
      <c r="E39" s="1378"/>
      <c r="F39" s="989" t="s">
        <v>1465</v>
      </c>
      <c r="G39" s="988">
        <v>3.3500000000000002E-2</v>
      </c>
      <c r="H39" s="988">
        <v>1.7000000000000001E-2</v>
      </c>
      <c r="I39" s="988" t="s">
        <v>165</v>
      </c>
      <c r="J39" s="988">
        <v>3.3300000000000003E-2</v>
      </c>
      <c r="K39" s="988">
        <v>1.6899999999999998E-2</v>
      </c>
      <c r="L39" s="988" t="s">
        <v>165</v>
      </c>
      <c r="M39" s="988">
        <v>3.3700000000000001E-2</v>
      </c>
      <c r="N39" s="988">
        <v>1.7100000000000001E-2</v>
      </c>
      <c r="O39" s="988" t="s">
        <v>165</v>
      </c>
      <c r="P39" s="988">
        <v>3.3799999999999997E-2</v>
      </c>
      <c r="Q39" s="988">
        <v>1.7100000000000001E-2</v>
      </c>
      <c r="R39" s="988" t="s">
        <v>165</v>
      </c>
      <c r="S39" s="988">
        <v>3.2199999999999999E-2</v>
      </c>
      <c r="T39" s="988">
        <v>1.6299999999999999E-2</v>
      </c>
      <c r="U39" s="988" t="s">
        <v>165</v>
      </c>
      <c r="V39" s="1042">
        <v>3.1899999999999998E-2</v>
      </c>
      <c r="W39" s="1042">
        <v>1.6199999999999999E-2</v>
      </c>
      <c r="X39" s="1042" t="s">
        <v>165</v>
      </c>
      <c r="Y39" s="1042">
        <v>3.0800000000000001E-2</v>
      </c>
      <c r="Z39" s="1042">
        <v>1.5599999999999999E-2</v>
      </c>
      <c r="AA39" s="1042" t="s">
        <v>165</v>
      </c>
      <c r="AB39" s="1043">
        <v>3.1600000000000003E-2</v>
      </c>
      <c r="AC39" s="1043">
        <v>1.6E-2</v>
      </c>
      <c r="AD39" s="1043" t="s">
        <v>165</v>
      </c>
      <c r="AE39" s="1043">
        <v>3.15E-2</v>
      </c>
      <c r="AF39" s="1043">
        <v>1.6E-2</v>
      </c>
      <c r="AG39" s="1043" t="s">
        <v>165</v>
      </c>
      <c r="AH39" s="1043">
        <v>2.93E-2</v>
      </c>
      <c r="AI39" s="1043">
        <v>1.4800000000000001E-2</v>
      </c>
      <c r="AJ39" s="1043" t="s">
        <v>165</v>
      </c>
      <c r="AK39" s="1043">
        <v>2.8799999999999999E-2</v>
      </c>
      <c r="AL39" s="1043">
        <v>1.46E-2</v>
      </c>
      <c r="AM39" s="1043" t="s">
        <v>165</v>
      </c>
      <c r="AN39" s="1043">
        <v>2.8899999999999999E-2</v>
      </c>
      <c r="AO39" s="1043">
        <v>1.46E-2</v>
      </c>
      <c r="AP39" s="1043" t="s">
        <v>165</v>
      </c>
      <c r="AQ39" s="1043">
        <v>2.87E-2</v>
      </c>
      <c r="AR39" s="1043">
        <v>1.46E-2</v>
      </c>
      <c r="AS39" s="1043" t="s">
        <v>165</v>
      </c>
      <c r="AT39" s="1043">
        <v>2.8500000000000001E-2</v>
      </c>
      <c r="AU39" s="1043">
        <v>1.4500000000000001E-2</v>
      </c>
      <c r="AV39" s="1043" t="s">
        <v>165</v>
      </c>
      <c r="AW39" s="1043">
        <v>2.9000000000000001E-2</v>
      </c>
      <c r="AX39" s="1043">
        <v>1.47E-2</v>
      </c>
      <c r="AY39" s="1043" t="s">
        <v>165</v>
      </c>
      <c r="AZ39" s="1043">
        <v>2.9100000000000001E-2</v>
      </c>
      <c r="BA39" s="1043">
        <v>1.47E-2</v>
      </c>
      <c r="BB39" s="1043" t="s">
        <v>165</v>
      </c>
    </row>
    <row r="40" spans="1:54" s="980" customFormat="1" ht="16.5" customHeight="1" x14ac:dyDescent="0.3">
      <c r="A40" s="981"/>
      <c r="B40" s="979"/>
      <c r="C40" s="398"/>
      <c r="D40" s="398"/>
      <c r="E40" s="1378"/>
      <c r="F40" s="989" t="s">
        <v>1466</v>
      </c>
      <c r="G40" s="988">
        <v>2.7699999999999999E-2</v>
      </c>
      <c r="H40" s="988">
        <v>1.41E-2</v>
      </c>
      <c r="I40" s="988" t="s">
        <v>165</v>
      </c>
      <c r="J40" s="988">
        <v>2.76E-2</v>
      </c>
      <c r="K40" s="988">
        <v>1.4E-2</v>
      </c>
      <c r="L40" s="988" t="s">
        <v>165</v>
      </c>
      <c r="M40" s="988">
        <v>2.7199999999999998E-2</v>
      </c>
      <c r="N40" s="988">
        <v>1.38E-2</v>
      </c>
      <c r="O40" s="988" t="s">
        <v>165</v>
      </c>
      <c r="P40" s="988">
        <v>2.7199999999999998E-2</v>
      </c>
      <c r="Q40" s="988">
        <v>1.38E-2</v>
      </c>
      <c r="R40" s="988" t="s">
        <v>165</v>
      </c>
      <c r="S40" s="988">
        <v>2.5700000000000001E-2</v>
      </c>
      <c r="T40" s="988">
        <v>1.2999999999999999E-2</v>
      </c>
      <c r="U40" s="988" t="s">
        <v>165</v>
      </c>
      <c r="V40" s="1042">
        <v>2.5600000000000001E-2</v>
      </c>
      <c r="W40" s="1042">
        <v>1.2999999999999999E-2</v>
      </c>
      <c r="X40" s="1042" t="s">
        <v>165</v>
      </c>
      <c r="Y40" s="1042">
        <v>2.5499999999999998E-2</v>
      </c>
      <c r="Z40" s="1042">
        <v>1.29E-2</v>
      </c>
      <c r="AA40" s="1042" t="s">
        <v>165</v>
      </c>
      <c r="AB40" s="1043">
        <v>2.5499999999999998E-2</v>
      </c>
      <c r="AC40" s="1043">
        <v>1.29E-2</v>
      </c>
      <c r="AD40" s="1043" t="s">
        <v>165</v>
      </c>
      <c r="AE40" s="1043">
        <v>2.5499999999999998E-2</v>
      </c>
      <c r="AF40" s="1043">
        <v>1.29E-2</v>
      </c>
      <c r="AG40" s="1043" t="s">
        <v>165</v>
      </c>
      <c r="AH40" s="1043">
        <v>2.4199999999999999E-2</v>
      </c>
      <c r="AI40" s="1043">
        <v>1.23E-2</v>
      </c>
      <c r="AJ40" s="1043" t="s">
        <v>165</v>
      </c>
      <c r="AK40" s="1043">
        <v>2.4199999999999999E-2</v>
      </c>
      <c r="AL40" s="1043">
        <v>1.23E-2</v>
      </c>
      <c r="AM40" s="1043" t="s">
        <v>165</v>
      </c>
      <c r="AN40" s="1043">
        <v>2.4199999999999999E-2</v>
      </c>
      <c r="AO40" s="1043">
        <v>1.23E-2</v>
      </c>
      <c r="AP40" s="1043" t="s">
        <v>165</v>
      </c>
      <c r="AQ40" s="1043">
        <v>2.4199999999999999E-2</v>
      </c>
      <c r="AR40" s="1043">
        <v>1.23E-2</v>
      </c>
      <c r="AS40" s="1043" t="s">
        <v>165</v>
      </c>
      <c r="AT40" s="1043">
        <v>2.4199999999999999E-2</v>
      </c>
      <c r="AU40" s="1043">
        <v>1.23E-2</v>
      </c>
      <c r="AV40" s="1043" t="s">
        <v>165</v>
      </c>
      <c r="AW40" s="1043">
        <v>2.4199999999999999E-2</v>
      </c>
      <c r="AX40" s="1043">
        <v>1.23E-2</v>
      </c>
      <c r="AY40" s="1043" t="s">
        <v>165</v>
      </c>
      <c r="AZ40" s="1043">
        <v>2.4199999999999999E-2</v>
      </c>
      <c r="BA40" s="1043">
        <v>1.23E-2</v>
      </c>
      <c r="BB40" s="1043" t="s">
        <v>165</v>
      </c>
    </row>
    <row r="41" spans="1:54" s="980" customFormat="1" ht="16.5" customHeight="1" x14ac:dyDescent="0.3">
      <c r="A41" s="981"/>
      <c r="B41" s="979"/>
      <c r="C41" s="398"/>
      <c r="D41" s="398"/>
      <c r="E41" s="1378"/>
      <c r="F41" s="989" t="s">
        <v>1467</v>
      </c>
      <c r="G41" s="988">
        <v>4.1300000000000003E-2</v>
      </c>
      <c r="H41" s="988">
        <v>2.1000000000000001E-2</v>
      </c>
      <c r="I41" s="988" t="s">
        <v>165</v>
      </c>
      <c r="J41" s="988">
        <v>4.1300000000000003E-2</v>
      </c>
      <c r="K41" s="988">
        <v>2.0899999999999998E-2</v>
      </c>
      <c r="L41" s="988" t="s">
        <v>165</v>
      </c>
      <c r="M41" s="988">
        <v>4.1200000000000001E-2</v>
      </c>
      <c r="N41" s="988">
        <v>2.0899999999999998E-2</v>
      </c>
      <c r="O41" s="988" t="s">
        <v>165</v>
      </c>
      <c r="P41" s="988">
        <v>4.1300000000000003E-2</v>
      </c>
      <c r="Q41" s="988">
        <v>2.0899999999999998E-2</v>
      </c>
      <c r="R41" s="988" t="s">
        <v>165</v>
      </c>
      <c r="S41" s="988">
        <v>3.9600000000000003E-2</v>
      </c>
      <c r="T41" s="988">
        <v>2.01E-2</v>
      </c>
      <c r="U41" s="988" t="s">
        <v>165</v>
      </c>
      <c r="V41" s="1042">
        <v>3.9600000000000003E-2</v>
      </c>
      <c r="W41" s="1042">
        <v>2.01E-2</v>
      </c>
      <c r="X41" s="1042" t="s">
        <v>165</v>
      </c>
      <c r="Y41" s="1042">
        <v>3.95E-2</v>
      </c>
      <c r="Z41" s="1042">
        <v>0.02</v>
      </c>
      <c r="AA41" s="1042" t="s">
        <v>165</v>
      </c>
      <c r="AB41" s="1043">
        <v>3.95E-2</v>
      </c>
      <c r="AC41" s="1043">
        <v>0.02</v>
      </c>
      <c r="AD41" s="1043" t="s">
        <v>165</v>
      </c>
      <c r="AE41" s="1043">
        <v>3.95E-2</v>
      </c>
      <c r="AF41" s="1043">
        <v>0.02</v>
      </c>
      <c r="AG41" s="1043" t="s">
        <v>165</v>
      </c>
      <c r="AH41" s="1043">
        <v>3.73E-2</v>
      </c>
      <c r="AI41" s="1043">
        <v>1.89E-2</v>
      </c>
      <c r="AJ41" s="1043" t="s">
        <v>165</v>
      </c>
      <c r="AK41" s="1043">
        <v>3.5299999999999998E-2</v>
      </c>
      <c r="AL41" s="1043">
        <v>1.7899999999999999E-2</v>
      </c>
      <c r="AM41" s="1043" t="s">
        <v>165</v>
      </c>
      <c r="AN41" s="1043">
        <v>3.5200000000000002E-2</v>
      </c>
      <c r="AO41" s="1043">
        <v>1.78E-2</v>
      </c>
      <c r="AP41" s="1043" t="s">
        <v>165</v>
      </c>
      <c r="AQ41" s="1043">
        <v>3.4700000000000002E-2</v>
      </c>
      <c r="AR41" s="1043">
        <v>1.7600000000000001E-2</v>
      </c>
      <c r="AS41" s="1043" t="s">
        <v>165</v>
      </c>
      <c r="AT41" s="1043">
        <v>3.5000000000000003E-2</v>
      </c>
      <c r="AU41" s="1043">
        <v>1.77E-2</v>
      </c>
      <c r="AV41" s="1043" t="s">
        <v>165</v>
      </c>
      <c r="AW41" s="1043">
        <v>3.6299999999999999E-2</v>
      </c>
      <c r="AX41" s="1043">
        <v>1.84E-2</v>
      </c>
      <c r="AY41" s="1043" t="s">
        <v>165</v>
      </c>
      <c r="AZ41" s="1043">
        <v>3.5299999999999998E-2</v>
      </c>
      <c r="BA41" s="1043">
        <v>1.7899999999999999E-2</v>
      </c>
      <c r="BB41" s="1043" t="s">
        <v>165</v>
      </c>
    </row>
    <row r="42" spans="1:54" s="980" customFormat="1" ht="16.5" customHeight="1" x14ac:dyDescent="0.3">
      <c r="A42" s="981"/>
      <c r="B42" s="979"/>
      <c r="C42" s="398"/>
      <c r="D42" s="398"/>
      <c r="E42" s="1378"/>
      <c r="F42" s="989" t="s">
        <v>1468</v>
      </c>
      <c r="G42" s="988">
        <v>4.2999999999999997E-2</v>
      </c>
      <c r="H42" s="988">
        <v>2.18E-2</v>
      </c>
      <c r="I42" s="988" t="s">
        <v>165</v>
      </c>
      <c r="J42" s="988">
        <v>4.2999999999999997E-2</v>
      </c>
      <c r="K42" s="988">
        <v>2.18E-2</v>
      </c>
      <c r="L42" s="988" t="s">
        <v>165</v>
      </c>
      <c r="M42" s="988">
        <v>4.2200000000000001E-2</v>
      </c>
      <c r="N42" s="988">
        <v>2.1399999999999999E-2</v>
      </c>
      <c r="O42" s="988" t="s">
        <v>165</v>
      </c>
      <c r="P42" s="988">
        <v>4.2099999999999999E-2</v>
      </c>
      <c r="Q42" s="988">
        <v>2.1299999999999999E-2</v>
      </c>
      <c r="R42" s="988" t="s">
        <v>165</v>
      </c>
      <c r="S42" s="988">
        <v>4.0399999999999998E-2</v>
      </c>
      <c r="T42" s="988">
        <v>2.0500000000000001E-2</v>
      </c>
      <c r="U42" s="988" t="s">
        <v>165</v>
      </c>
      <c r="V42" s="1042">
        <v>4.0399999999999998E-2</v>
      </c>
      <c r="W42" s="1042">
        <v>2.0500000000000001E-2</v>
      </c>
      <c r="X42" s="1042" t="s">
        <v>165</v>
      </c>
      <c r="Y42" s="1042">
        <v>4.02E-2</v>
      </c>
      <c r="Z42" s="1042">
        <v>2.0400000000000001E-2</v>
      </c>
      <c r="AA42" s="1042" t="s">
        <v>165</v>
      </c>
      <c r="AB42" s="1043">
        <v>4.02E-2</v>
      </c>
      <c r="AC42" s="1043">
        <v>2.0400000000000001E-2</v>
      </c>
      <c r="AD42" s="1043" t="s">
        <v>165</v>
      </c>
      <c r="AE42" s="1043">
        <v>4.0300000000000002E-2</v>
      </c>
      <c r="AF42" s="1043">
        <v>2.0500000000000001E-2</v>
      </c>
      <c r="AG42" s="1043" t="s">
        <v>165</v>
      </c>
      <c r="AH42" s="1043">
        <v>3.8800000000000001E-2</v>
      </c>
      <c r="AI42" s="1043">
        <v>1.9599999999999999E-2</v>
      </c>
      <c r="AJ42" s="1043" t="s">
        <v>165</v>
      </c>
      <c r="AK42" s="1043">
        <v>3.8899999999999997E-2</v>
      </c>
      <c r="AL42" s="1043">
        <v>1.9699999999999999E-2</v>
      </c>
      <c r="AM42" s="1043" t="s">
        <v>165</v>
      </c>
      <c r="AN42" s="1043">
        <v>3.8899999999999997E-2</v>
      </c>
      <c r="AO42" s="1043">
        <v>1.9699999999999999E-2</v>
      </c>
      <c r="AP42" s="1043" t="s">
        <v>165</v>
      </c>
      <c r="AQ42" s="1043">
        <v>3.8899999999999997E-2</v>
      </c>
      <c r="AR42" s="1043">
        <v>1.9699999999999999E-2</v>
      </c>
      <c r="AS42" s="1043" t="s">
        <v>165</v>
      </c>
      <c r="AT42" s="1043">
        <v>3.8899999999999997E-2</v>
      </c>
      <c r="AU42" s="1043">
        <v>1.9699999999999999E-2</v>
      </c>
      <c r="AV42" s="1043" t="s">
        <v>165</v>
      </c>
      <c r="AW42" s="1043">
        <v>4.0099999999999997E-2</v>
      </c>
      <c r="AX42" s="1043">
        <v>2.0299999999999999E-2</v>
      </c>
      <c r="AY42" s="1043" t="s">
        <v>165</v>
      </c>
      <c r="AZ42" s="1043">
        <v>4.0099999999999997E-2</v>
      </c>
      <c r="BA42" s="1043">
        <v>2.0299999999999999E-2</v>
      </c>
      <c r="BB42" s="1043" t="s">
        <v>165</v>
      </c>
    </row>
    <row r="43" spans="1:54" s="980" customFormat="1" ht="16.5" customHeight="1" x14ac:dyDescent="0.3">
      <c r="A43" s="981"/>
      <c r="B43" s="979"/>
      <c r="C43" s="398"/>
      <c r="D43" s="398"/>
      <c r="E43" s="1378"/>
      <c r="F43" s="989" t="s">
        <v>1469</v>
      </c>
      <c r="G43" s="988">
        <v>2.9399999999999999E-2</v>
      </c>
      <c r="H43" s="988">
        <v>1.49E-2</v>
      </c>
      <c r="I43" s="988" t="s">
        <v>165</v>
      </c>
      <c r="J43" s="988">
        <v>2.9100000000000001E-2</v>
      </c>
      <c r="K43" s="988">
        <v>1.47E-2</v>
      </c>
      <c r="L43" s="988" t="s">
        <v>165</v>
      </c>
      <c r="M43" s="988">
        <v>2.8799999999999999E-2</v>
      </c>
      <c r="N43" s="988">
        <v>1.46E-2</v>
      </c>
      <c r="O43" s="988" t="s">
        <v>165</v>
      </c>
      <c r="P43" s="988">
        <v>2.8899999999999999E-2</v>
      </c>
      <c r="Q43" s="988">
        <v>1.46E-2</v>
      </c>
      <c r="R43" s="988" t="s">
        <v>165</v>
      </c>
      <c r="S43" s="988">
        <v>2.7300000000000001E-2</v>
      </c>
      <c r="T43" s="988">
        <v>1.38E-2</v>
      </c>
      <c r="U43" s="988" t="s">
        <v>165</v>
      </c>
      <c r="V43" s="1042">
        <v>2.6700000000000002E-2</v>
      </c>
      <c r="W43" s="1042">
        <v>1.3599999999999999E-2</v>
      </c>
      <c r="X43" s="1042" t="s">
        <v>165</v>
      </c>
      <c r="Y43" s="1042">
        <v>2.64E-2</v>
      </c>
      <c r="Z43" s="1042">
        <v>1.34E-2</v>
      </c>
      <c r="AA43" s="1042" t="s">
        <v>165</v>
      </c>
      <c r="AB43" s="1043">
        <v>2.7099999999999999E-2</v>
      </c>
      <c r="AC43" s="1043">
        <v>1.37E-2</v>
      </c>
      <c r="AD43" s="1043" t="s">
        <v>165</v>
      </c>
      <c r="AE43" s="1043">
        <v>2.7E-2</v>
      </c>
      <c r="AF43" s="1043">
        <v>1.37E-2</v>
      </c>
      <c r="AG43" s="1043" t="s">
        <v>165</v>
      </c>
      <c r="AH43" s="1043">
        <v>2.6200000000000001E-2</v>
      </c>
      <c r="AI43" s="1043">
        <v>1.3299999999999999E-2</v>
      </c>
      <c r="AJ43" s="1043" t="s">
        <v>165</v>
      </c>
      <c r="AK43" s="1043">
        <v>2.6200000000000001E-2</v>
      </c>
      <c r="AL43" s="1043">
        <v>1.3299999999999999E-2</v>
      </c>
      <c r="AM43" s="1043" t="s">
        <v>165</v>
      </c>
      <c r="AN43" s="1043">
        <v>2.6100000000000002E-2</v>
      </c>
      <c r="AO43" s="1043">
        <v>1.3299999999999999E-2</v>
      </c>
      <c r="AP43" s="1043" t="s">
        <v>165</v>
      </c>
      <c r="AQ43" s="1043">
        <v>2.6100000000000002E-2</v>
      </c>
      <c r="AR43" s="1043">
        <v>1.32E-2</v>
      </c>
      <c r="AS43" s="1043" t="s">
        <v>165</v>
      </c>
      <c r="AT43" s="1043">
        <v>2.6100000000000002E-2</v>
      </c>
      <c r="AU43" s="1043">
        <v>1.32E-2</v>
      </c>
      <c r="AV43" s="1043" t="s">
        <v>165</v>
      </c>
      <c r="AW43" s="1043">
        <v>2.6200000000000001E-2</v>
      </c>
      <c r="AX43" s="1043">
        <v>1.3299999999999999E-2</v>
      </c>
      <c r="AY43" s="1043" t="s">
        <v>165</v>
      </c>
      <c r="AZ43" s="1043">
        <v>2.6200000000000001E-2</v>
      </c>
      <c r="BA43" s="1043">
        <v>1.3299999999999999E-2</v>
      </c>
      <c r="BB43" s="1043" t="s">
        <v>165</v>
      </c>
    </row>
    <row r="44" spans="1:54" s="980" customFormat="1" ht="16.5" customHeight="1" x14ac:dyDescent="0.3">
      <c r="A44" s="981"/>
      <c r="B44" s="979"/>
      <c r="C44" s="398"/>
      <c r="D44" s="398"/>
      <c r="E44" s="1378"/>
      <c r="F44" s="989" t="s">
        <v>1470</v>
      </c>
      <c r="G44" s="988">
        <v>3.09E-2</v>
      </c>
      <c r="H44" s="988">
        <v>1.5699999999999999E-2</v>
      </c>
      <c r="I44" s="988" t="s">
        <v>165</v>
      </c>
      <c r="J44" s="988">
        <v>3.0499999999999999E-2</v>
      </c>
      <c r="K44" s="988">
        <v>1.54E-2</v>
      </c>
      <c r="L44" s="988" t="s">
        <v>165</v>
      </c>
      <c r="M44" s="988">
        <v>3.1199999999999999E-2</v>
      </c>
      <c r="N44" s="988">
        <v>1.5800000000000002E-2</v>
      </c>
      <c r="O44" s="988" t="s">
        <v>165</v>
      </c>
      <c r="P44" s="988">
        <v>3.1899999999999998E-2</v>
      </c>
      <c r="Q44" s="988">
        <v>1.6199999999999999E-2</v>
      </c>
      <c r="R44" s="988" t="s">
        <v>165</v>
      </c>
      <c r="S44" s="988">
        <v>2.9000000000000001E-2</v>
      </c>
      <c r="T44" s="988">
        <v>1.47E-2</v>
      </c>
      <c r="U44" s="988" t="s">
        <v>165</v>
      </c>
      <c r="V44" s="1042">
        <v>2.87E-2</v>
      </c>
      <c r="W44" s="1042">
        <v>1.46E-2</v>
      </c>
      <c r="X44" s="1042" t="s">
        <v>165</v>
      </c>
      <c r="Y44" s="1042">
        <v>2.87E-2</v>
      </c>
      <c r="Z44" s="1042">
        <v>1.4500000000000001E-2</v>
      </c>
      <c r="AA44" s="1042" t="s">
        <v>165</v>
      </c>
      <c r="AB44" s="1043">
        <v>2.86E-2</v>
      </c>
      <c r="AC44" s="1043">
        <v>1.4500000000000001E-2</v>
      </c>
      <c r="AD44" s="1043" t="s">
        <v>165</v>
      </c>
      <c r="AE44" s="1043">
        <v>2.81E-2</v>
      </c>
      <c r="AF44" s="1043">
        <v>1.4200000000000001E-2</v>
      </c>
      <c r="AG44" s="1043" t="s">
        <v>165</v>
      </c>
      <c r="AH44" s="1043">
        <v>2.7900000000000001E-2</v>
      </c>
      <c r="AI44" s="1043">
        <v>1.41E-2</v>
      </c>
      <c r="AJ44" s="1043" t="s">
        <v>165</v>
      </c>
      <c r="AK44" s="1043">
        <v>2.8199999999999999E-2</v>
      </c>
      <c r="AL44" s="1043">
        <v>1.43E-2</v>
      </c>
      <c r="AM44" s="1043" t="s">
        <v>165</v>
      </c>
      <c r="AN44" s="1043">
        <v>2.8199999999999999E-2</v>
      </c>
      <c r="AO44" s="1043">
        <v>1.43E-2</v>
      </c>
      <c r="AP44" s="1043" t="s">
        <v>165</v>
      </c>
      <c r="AQ44" s="1043">
        <v>2.8000000000000001E-2</v>
      </c>
      <c r="AR44" s="1043">
        <v>1.4200000000000001E-2</v>
      </c>
      <c r="AS44" s="1043" t="s">
        <v>165</v>
      </c>
      <c r="AT44" s="1043">
        <v>2.8199999999999999E-2</v>
      </c>
      <c r="AU44" s="1043">
        <v>1.43E-2</v>
      </c>
      <c r="AV44" s="1043" t="s">
        <v>165</v>
      </c>
      <c r="AW44" s="1043">
        <v>2.8199999999999999E-2</v>
      </c>
      <c r="AX44" s="1043">
        <v>1.43E-2</v>
      </c>
      <c r="AY44" s="1043" t="s">
        <v>165</v>
      </c>
      <c r="AZ44" s="1043">
        <v>2.8199999999999999E-2</v>
      </c>
      <c r="BA44" s="1043">
        <v>1.43E-2</v>
      </c>
      <c r="BB44" s="1043" t="s">
        <v>165</v>
      </c>
    </row>
    <row r="45" spans="1:54" s="980" customFormat="1" ht="16.5" customHeight="1" x14ac:dyDescent="0.3">
      <c r="A45" s="981"/>
      <c r="B45" s="979"/>
      <c r="C45" s="398"/>
      <c r="D45" s="398"/>
      <c r="E45" s="1378"/>
      <c r="F45" s="989" t="s">
        <v>1471</v>
      </c>
      <c r="G45" s="988">
        <v>3.49E-2</v>
      </c>
      <c r="H45" s="988">
        <v>1.77E-2</v>
      </c>
      <c r="I45" s="988" t="s">
        <v>165</v>
      </c>
      <c r="J45" s="988">
        <v>3.3599999999999998E-2</v>
      </c>
      <c r="K45" s="988">
        <v>1.7000000000000001E-2</v>
      </c>
      <c r="L45" s="988" t="s">
        <v>165</v>
      </c>
      <c r="M45" s="988">
        <v>3.09E-2</v>
      </c>
      <c r="N45" s="988">
        <v>1.5699999999999999E-2</v>
      </c>
      <c r="O45" s="988" t="s">
        <v>165</v>
      </c>
      <c r="P45" s="988">
        <v>3.27E-2</v>
      </c>
      <c r="Q45" s="988">
        <v>1.66E-2</v>
      </c>
      <c r="R45" s="988" t="s">
        <v>165</v>
      </c>
      <c r="S45" s="988">
        <v>3.15E-2</v>
      </c>
      <c r="T45" s="988">
        <v>1.6E-2</v>
      </c>
      <c r="U45" s="988" t="s">
        <v>165</v>
      </c>
      <c r="V45" s="1042">
        <v>3.0200000000000001E-2</v>
      </c>
      <c r="W45" s="1042">
        <v>1.5299999999999999E-2</v>
      </c>
      <c r="X45" s="1042" t="s">
        <v>165</v>
      </c>
      <c r="Y45" s="1042">
        <v>0.03</v>
      </c>
      <c r="Z45" s="1042">
        <v>1.52E-2</v>
      </c>
      <c r="AA45" s="1042" t="s">
        <v>165</v>
      </c>
      <c r="AB45" s="1043">
        <v>2.9499999999999998E-2</v>
      </c>
      <c r="AC45" s="1043">
        <v>1.49E-2</v>
      </c>
      <c r="AD45" s="1043" t="s">
        <v>165</v>
      </c>
      <c r="AE45" s="1043">
        <v>3.0300000000000001E-2</v>
      </c>
      <c r="AF45" s="1043">
        <v>1.54E-2</v>
      </c>
      <c r="AG45" s="1043" t="s">
        <v>165</v>
      </c>
      <c r="AH45" s="1043">
        <v>2.8299999999999999E-2</v>
      </c>
      <c r="AI45" s="1043">
        <v>1.43E-2</v>
      </c>
      <c r="AJ45" s="1043" t="s">
        <v>165</v>
      </c>
      <c r="AK45" s="1043">
        <v>2.69E-2</v>
      </c>
      <c r="AL45" s="1043">
        <v>1.37E-2</v>
      </c>
      <c r="AM45" s="1043" t="s">
        <v>165</v>
      </c>
      <c r="AN45" s="1043">
        <v>2.7E-2</v>
      </c>
      <c r="AO45" s="1043">
        <v>1.37E-2</v>
      </c>
      <c r="AP45" s="1043" t="s">
        <v>165</v>
      </c>
      <c r="AQ45" s="1043">
        <v>2.6700000000000002E-2</v>
      </c>
      <c r="AR45" s="1043">
        <v>1.3599999999999999E-2</v>
      </c>
      <c r="AS45" s="1043" t="s">
        <v>165</v>
      </c>
      <c r="AT45" s="1043">
        <v>2.7099999999999999E-2</v>
      </c>
      <c r="AU45" s="1043">
        <v>1.37E-2</v>
      </c>
      <c r="AV45" s="1043" t="s">
        <v>165</v>
      </c>
      <c r="AW45" s="1043">
        <v>2.7E-2</v>
      </c>
      <c r="AX45" s="1043">
        <v>1.37E-2</v>
      </c>
      <c r="AY45" s="1043" t="s">
        <v>165</v>
      </c>
      <c r="AZ45" s="1043">
        <v>2.7199999999999998E-2</v>
      </c>
      <c r="BA45" s="1043">
        <v>1.38E-2</v>
      </c>
      <c r="BB45" s="1043" t="s">
        <v>165</v>
      </c>
    </row>
    <row r="46" spans="1:54" s="980" customFormat="1" ht="16.5" customHeight="1" x14ac:dyDescent="0.3">
      <c r="A46" s="981"/>
      <c r="B46" s="979"/>
      <c r="C46" s="398"/>
      <c r="D46" s="398"/>
      <c r="E46" s="1378"/>
      <c r="F46" s="989" t="s">
        <v>1472</v>
      </c>
      <c r="G46" s="988">
        <v>3.27E-2</v>
      </c>
      <c r="H46" s="988">
        <v>1.66E-2</v>
      </c>
      <c r="I46" s="988" t="s">
        <v>165</v>
      </c>
      <c r="J46" s="988">
        <v>3.2199999999999999E-2</v>
      </c>
      <c r="K46" s="988">
        <v>1.6299999999999999E-2</v>
      </c>
      <c r="L46" s="988" t="s">
        <v>165</v>
      </c>
      <c r="M46" s="988">
        <v>3.2199999999999999E-2</v>
      </c>
      <c r="N46" s="988">
        <v>1.6299999999999999E-2</v>
      </c>
      <c r="O46" s="988" t="s">
        <v>165</v>
      </c>
      <c r="P46" s="988">
        <v>3.2300000000000002E-2</v>
      </c>
      <c r="Q46" s="988">
        <v>1.6400000000000001E-2</v>
      </c>
      <c r="R46" s="988" t="s">
        <v>165</v>
      </c>
      <c r="S46" s="988">
        <v>3.0800000000000001E-2</v>
      </c>
      <c r="T46" s="988">
        <v>1.5599999999999999E-2</v>
      </c>
      <c r="U46" s="988" t="s">
        <v>165</v>
      </c>
      <c r="V46" s="1042">
        <v>3.0700000000000002E-2</v>
      </c>
      <c r="W46" s="1042">
        <v>1.5599999999999999E-2</v>
      </c>
      <c r="X46" s="1042" t="s">
        <v>165</v>
      </c>
      <c r="Y46" s="1042">
        <v>3.0700000000000002E-2</v>
      </c>
      <c r="Z46" s="1042">
        <v>1.5599999999999999E-2</v>
      </c>
      <c r="AA46" s="1042" t="s">
        <v>165</v>
      </c>
      <c r="AB46" s="1043">
        <v>3.04E-2</v>
      </c>
      <c r="AC46" s="1043">
        <v>1.54E-2</v>
      </c>
      <c r="AD46" s="1043" t="s">
        <v>165</v>
      </c>
      <c r="AE46" s="1043">
        <v>3.0800000000000001E-2</v>
      </c>
      <c r="AF46" s="1043">
        <v>1.5599999999999999E-2</v>
      </c>
      <c r="AG46" s="1043" t="s">
        <v>165</v>
      </c>
      <c r="AH46" s="1043">
        <v>2.8400000000000002E-2</v>
      </c>
      <c r="AI46" s="1043">
        <v>1.44E-2</v>
      </c>
      <c r="AJ46" s="1043" t="s">
        <v>165</v>
      </c>
      <c r="AK46" s="1043">
        <v>2.87E-2</v>
      </c>
      <c r="AL46" s="1043">
        <v>1.46E-2</v>
      </c>
      <c r="AM46" s="1043" t="s">
        <v>165</v>
      </c>
      <c r="AN46" s="1043">
        <v>2.87E-2</v>
      </c>
      <c r="AO46" s="1043">
        <v>1.46E-2</v>
      </c>
      <c r="AP46" s="1043" t="s">
        <v>165</v>
      </c>
      <c r="AQ46" s="1043">
        <v>2.8299999999999999E-2</v>
      </c>
      <c r="AR46" s="1043">
        <v>1.43E-2</v>
      </c>
      <c r="AS46" s="1043" t="s">
        <v>165</v>
      </c>
      <c r="AT46" s="1043">
        <v>2.8299999999999999E-2</v>
      </c>
      <c r="AU46" s="1043">
        <v>1.44E-2</v>
      </c>
      <c r="AV46" s="1043" t="s">
        <v>165</v>
      </c>
      <c r="AW46" s="1043">
        <v>2.93E-2</v>
      </c>
      <c r="AX46" s="1043">
        <v>1.4800000000000001E-2</v>
      </c>
      <c r="AY46" s="1043" t="s">
        <v>165</v>
      </c>
      <c r="AZ46" s="1043">
        <v>2.9600000000000001E-2</v>
      </c>
      <c r="BA46" s="1043">
        <v>1.4999999999999999E-2</v>
      </c>
      <c r="BB46" s="1043" t="s">
        <v>165</v>
      </c>
    </row>
    <row r="47" spans="1:54" s="980" customFormat="1" ht="16.5" customHeight="1" x14ac:dyDescent="0.3">
      <c r="A47" s="981"/>
      <c r="B47" s="979"/>
      <c r="C47" s="398"/>
      <c r="D47" s="398"/>
      <c r="E47" s="1378"/>
      <c r="F47" s="989" t="s">
        <v>1473</v>
      </c>
      <c r="G47" s="988">
        <v>2.87E-2</v>
      </c>
      <c r="H47" s="988">
        <v>1.4500000000000001E-2</v>
      </c>
      <c r="I47" s="988" t="s">
        <v>165</v>
      </c>
      <c r="J47" s="988">
        <v>2.8500000000000001E-2</v>
      </c>
      <c r="K47" s="988">
        <v>1.4500000000000001E-2</v>
      </c>
      <c r="L47" s="988" t="s">
        <v>165</v>
      </c>
      <c r="M47" s="988">
        <v>2.9000000000000001E-2</v>
      </c>
      <c r="N47" s="988">
        <v>1.47E-2</v>
      </c>
      <c r="O47" s="988" t="s">
        <v>165</v>
      </c>
      <c r="P47" s="988">
        <v>2.9000000000000001E-2</v>
      </c>
      <c r="Q47" s="988">
        <v>1.47E-2</v>
      </c>
      <c r="R47" s="988" t="s">
        <v>165</v>
      </c>
      <c r="S47" s="988">
        <v>2.7400000000000001E-2</v>
      </c>
      <c r="T47" s="988">
        <v>1.3899999999999999E-2</v>
      </c>
      <c r="U47" s="988" t="s">
        <v>165</v>
      </c>
      <c r="V47" s="1042">
        <v>2.7400000000000001E-2</v>
      </c>
      <c r="W47" s="1042">
        <v>1.3899999999999999E-2</v>
      </c>
      <c r="X47" s="1042" t="s">
        <v>165</v>
      </c>
      <c r="Y47" s="1042">
        <v>2.76E-2</v>
      </c>
      <c r="Z47" s="1042">
        <v>1.4E-2</v>
      </c>
      <c r="AA47" s="1042" t="s">
        <v>165</v>
      </c>
      <c r="AB47" s="1043">
        <v>2.75E-2</v>
      </c>
      <c r="AC47" s="1043">
        <v>1.4E-2</v>
      </c>
      <c r="AD47" s="1043" t="s">
        <v>165</v>
      </c>
      <c r="AE47" s="1043">
        <v>2.76E-2</v>
      </c>
      <c r="AF47" s="1043">
        <v>1.4E-2</v>
      </c>
      <c r="AG47" s="1043" t="s">
        <v>165</v>
      </c>
      <c r="AH47" s="1043">
        <v>2.75E-2</v>
      </c>
      <c r="AI47" s="1043">
        <v>1.4E-2</v>
      </c>
      <c r="AJ47" s="1043" t="s">
        <v>165</v>
      </c>
      <c r="AK47" s="1043">
        <v>2.7400000000000001E-2</v>
      </c>
      <c r="AL47" s="1043">
        <v>1.3899999999999999E-2</v>
      </c>
      <c r="AM47" s="1043" t="s">
        <v>165</v>
      </c>
      <c r="AN47" s="1043">
        <v>2.7099999999999999E-2</v>
      </c>
      <c r="AO47" s="1043">
        <v>1.37E-2</v>
      </c>
      <c r="AP47" s="1043" t="s">
        <v>165</v>
      </c>
      <c r="AQ47" s="1043">
        <v>2.7099999999999999E-2</v>
      </c>
      <c r="AR47" s="1043">
        <v>1.37E-2</v>
      </c>
      <c r="AS47" s="1043" t="s">
        <v>165</v>
      </c>
      <c r="AT47" s="1043">
        <v>2.7099999999999999E-2</v>
      </c>
      <c r="AU47" s="1043">
        <v>1.38E-2</v>
      </c>
      <c r="AV47" s="1043" t="s">
        <v>165</v>
      </c>
      <c r="AW47" s="1043">
        <v>2.7699999999999999E-2</v>
      </c>
      <c r="AX47" s="1043">
        <v>1.4E-2</v>
      </c>
      <c r="AY47" s="1043" t="s">
        <v>165</v>
      </c>
      <c r="AZ47" s="1043">
        <v>2.7400000000000001E-2</v>
      </c>
      <c r="BA47" s="1043">
        <v>1.3899999999999999E-2</v>
      </c>
      <c r="BB47" s="1043" t="s">
        <v>165</v>
      </c>
    </row>
    <row r="48" spans="1:54" s="980" customFormat="1" ht="16.5" customHeight="1" x14ac:dyDescent="0.3">
      <c r="A48" s="981"/>
      <c r="B48" s="979"/>
      <c r="C48" s="398"/>
      <c r="D48" s="398"/>
      <c r="E48" s="1378"/>
      <c r="F48" s="989" t="s">
        <v>1474</v>
      </c>
      <c r="G48" s="988">
        <v>4.2299999999999997E-2</v>
      </c>
      <c r="H48" s="988">
        <v>2.1499999999999998E-2</v>
      </c>
      <c r="I48" s="988" t="s">
        <v>165</v>
      </c>
      <c r="J48" s="988">
        <v>4.2299999999999997E-2</v>
      </c>
      <c r="K48" s="988">
        <v>2.1499999999999998E-2</v>
      </c>
      <c r="L48" s="988" t="s">
        <v>165</v>
      </c>
      <c r="M48" s="988">
        <v>4.2299999999999997E-2</v>
      </c>
      <c r="N48" s="988">
        <v>2.1499999999999998E-2</v>
      </c>
      <c r="O48" s="988" t="s">
        <v>165</v>
      </c>
      <c r="P48" s="988">
        <v>4.2299999999999997E-2</v>
      </c>
      <c r="Q48" s="988">
        <v>2.1399999999999999E-2</v>
      </c>
      <c r="R48" s="988" t="s">
        <v>165</v>
      </c>
      <c r="S48" s="988">
        <v>4.07E-2</v>
      </c>
      <c r="T48" s="988">
        <v>2.06E-2</v>
      </c>
      <c r="U48" s="988" t="s">
        <v>165</v>
      </c>
      <c r="V48" s="1042">
        <v>4.0599999999999997E-2</v>
      </c>
      <c r="W48" s="1042">
        <v>2.06E-2</v>
      </c>
      <c r="X48" s="1042" t="s">
        <v>165</v>
      </c>
      <c r="Y48" s="1042">
        <v>4.07E-2</v>
      </c>
      <c r="Z48" s="1042">
        <v>2.06E-2</v>
      </c>
      <c r="AA48" s="1042" t="s">
        <v>165</v>
      </c>
      <c r="AB48" s="1043">
        <v>4.0800000000000003E-2</v>
      </c>
      <c r="AC48" s="1043">
        <v>2.07E-2</v>
      </c>
      <c r="AD48" s="1043" t="s">
        <v>165</v>
      </c>
      <c r="AE48" s="1043">
        <v>4.07E-2</v>
      </c>
      <c r="AF48" s="1043">
        <v>2.07E-2</v>
      </c>
      <c r="AG48" s="1043" t="s">
        <v>165</v>
      </c>
      <c r="AH48" s="1043">
        <v>3.49E-2</v>
      </c>
      <c r="AI48" s="1043">
        <v>1.77E-2</v>
      </c>
      <c r="AJ48" s="1043" t="s">
        <v>165</v>
      </c>
      <c r="AK48" s="1043">
        <v>3.5200000000000002E-2</v>
      </c>
      <c r="AL48" s="1043">
        <v>1.7899999999999999E-2</v>
      </c>
      <c r="AM48" s="1043" t="s">
        <v>165</v>
      </c>
      <c r="AN48" s="1043">
        <v>3.5299999999999998E-2</v>
      </c>
      <c r="AO48" s="1043">
        <v>1.7899999999999999E-2</v>
      </c>
      <c r="AP48" s="1043" t="s">
        <v>165</v>
      </c>
      <c r="AQ48" s="1043">
        <v>3.5700000000000003E-2</v>
      </c>
      <c r="AR48" s="1043">
        <v>1.8100000000000002E-2</v>
      </c>
      <c r="AS48" s="1043" t="s">
        <v>165</v>
      </c>
      <c r="AT48" s="1043">
        <v>3.5000000000000003E-2</v>
      </c>
      <c r="AU48" s="1043">
        <v>1.78E-2</v>
      </c>
      <c r="AV48" s="1043" t="s">
        <v>165</v>
      </c>
      <c r="AW48" s="1043">
        <v>3.5200000000000002E-2</v>
      </c>
      <c r="AX48" s="1043">
        <v>1.7899999999999999E-2</v>
      </c>
      <c r="AY48" s="1043" t="s">
        <v>165</v>
      </c>
      <c r="AZ48" s="1043">
        <v>3.5700000000000003E-2</v>
      </c>
      <c r="BA48" s="1043">
        <v>1.8100000000000002E-2</v>
      </c>
      <c r="BB48" s="1043" t="s">
        <v>165</v>
      </c>
    </row>
    <row r="49" spans="1:54" s="980" customFormat="1" ht="16.5" customHeight="1" x14ac:dyDescent="0.3">
      <c r="A49" s="981"/>
      <c r="B49" s="979"/>
      <c r="C49" s="398"/>
      <c r="D49" s="398"/>
      <c r="E49" s="1378"/>
      <c r="F49" s="989" t="s">
        <v>1475</v>
      </c>
      <c r="G49" s="988">
        <v>3.1099999999999999E-2</v>
      </c>
      <c r="H49" s="988">
        <v>1.5699999999999999E-2</v>
      </c>
      <c r="I49" s="988" t="s">
        <v>165</v>
      </c>
      <c r="J49" s="988">
        <v>3.0700000000000002E-2</v>
      </c>
      <c r="K49" s="988">
        <v>1.5599999999999999E-2</v>
      </c>
      <c r="L49" s="988" t="s">
        <v>165</v>
      </c>
      <c r="M49" s="988">
        <v>3.0499999999999999E-2</v>
      </c>
      <c r="N49" s="988">
        <v>1.55E-2</v>
      </c>
      <c r="O49" s="988" t="s">
        <v>165</v>
      </c>
      <c r="P49" s="988">
        <v>2.9600000000000001E-2</v>
      </c>
      <c r="Q49" s="988">
        <v>1.4999999999999999E-2</v>
      </c>
      <c r="R49" s="988" t="s">
        <v>165</v>
      </c>
      <c r="S49" s="988">
        <v>2.8299999999999999E-2</v>
      </c>
      <c r="T49" s="988">
        <v>1.43E-2</v>
      </c>
      <c r="U49" s="988" t="s">
        <v>165</v>
      </c>
      <c r="V49" s="1042">
        <v>2.7400000000000001E-2</v>
      </c>
      <c r="W49" s="1042">
        <v>1.3899999999999999E-2</v>
      </c>
      <c r="X49" s="1042" t="s">
        <v>165</v>
      </c>
      <c r="Y49" s="1042">
        <v>2.7699999999999999E-2</v>
      </c>
      <c r="Z49" s="1042">
        <v>1.4E-2</v>
      </c>
      <c r="AA49" s="1042" t="s">
        <v>165</v>
      </c>
      <c r="AB49" s="1043">
        <v>2.7400000000000001E-2</v>
      </c>
      <c r="AC49" s="1043">
        <v>1.3899999999999999E-2</v>
      </c>
      <c r="AD49" s="1043" t="s">
        <v>165</v>
      </c>
      <c r="AE49" s="1043">
        <v>2.7300000000000001E-2</v>
      </c>
      <c r="AF49" s="1043">
        <v>1.3899999999999999E-2</v>
      </c>
      <c r="AG49" s="1043" t="s">
        <v>165</v>
      </c>
      <c r="AH49" s="1043">
        <v>2.7E-2</v>
      </c>
      <c r="AI49" s="1043">
        <v>1.37E-2</v>
      </c>
      <c r="AJ49" s="1043" t="s">
        <v>165</v>
      </c>
      <c r="AK49" s="1043">
        <v>2.7E-2</v>
      </c>
      <c r="AL49" s="1043">
        <v>1.37E-2</v>
      </c>
      <c r="AM49" s="1043" t="s">
        <v>165</v>
      </c>
      <c r="AN49" s="1043">
        <v>2.69E-2</v>
      </c>
      <c r="AO49" s="1043">
        <v>1.3599999999999999E-2</v>
      </c>
      <c r="AP49" s="1043" t="s">
        <v>165</v>
      </c>
      <c r="AQ49" s="1043">
        <v>2.6800000000000001E-2</v>
      </c>
      <c r="AR49" s="1043">
        <v>1.3599999999999999E-2</v>
      </c>
      <c r="AS49" s="1043" t="s">
        <v>165</v>
      </c>
      <c r="AT49" s="1043">
        <v>2.6700000000000002E-2</v>
      </c>
      <c r="AU49" s="1043">
        <v>1.35E-2</v>
      </c>
      <c r="AV49" s="1043" t="s">
        <v>165</v>
      </c>
      <c r="AW49" s="1043">
        <v>2.7300000000000001E-2</v>
      </c>
      <c r="AX49" s="1043">
        <v>1.38E-2</v>
      </c>
      <c r="AY49" s="1043" t="s">
        <v>165</v>
      </c>
      <c r="AZ49" s="1043">
        <v>2.7099999999999999E-2</v>
      </c>
      <c r="BA49" s="1043">
        <v>1.38E-2</v>
      </c>
      <c r="BB49" s="1043" t="s">
        <v>165</v>
      </c>
    </row>
    <row r="50" spans="1:54" s="980" customFormat="1" ht="16.5" customHeight="1" x14ac:dyDescent="0.3">
      <c r="A50" s="981"/>
      <c r="B50" s="979"/>
      <c r="C50" s="398"/>
      <c r="D50" s="398"/>
      <c r="E50" s="1378"/>
      <c r="F50" s="989" t="s">
        <v>1476</v>
      </c>
      <c r="G50" s="988">
        <v>2.86E-2</v>
      </c>
      <c r="H50" s="988">
        <v>1.4500000000000001E-2</v>
      </c>
      <c r="I50" s="988" t="s">
        <v>165</v>
      </c>
      <c r="J50" s="988">
        <v>2.9000000000000001E-2</v>
      </c>
      <c r="K50" s="988">
        <v>1.47E-2</v>
      </c>
      <c r="L50" s="988" t="s">
        <v>165</v>
      </c>
      <c r="M50" s="988">
        <v>2.87E-2</v>
      </c>
      <c r="N50" s="988">
        <v>1.46E-2</v>
      </c>
      <c r="O50" s="988" t="s">
        <v>165</v>
      </c>
      <c r="P50" s="988">
        <v>2.87E-2</v>
      </c>
      <c r="Q50" s="988">
        <v>1.46E-2</v>
      </c>
      <c r="R50" s="988" t="s">
        <v>165</v>
      </c>
      <c r="S50" s="988">
        <v>2.63E-2</v>
      </c>
      <c r="T50" s="988">
        <v>1.3299999999999999E-2</v>
      </c>
      <c r="U50" s="988" t="s">
        <v>165</v>
      </c>
      <c r="V50" s="1042">
        <v>2.69E-2</v>
      </c>
      <c r="W50" s="1042">
        <v>1.37E-2</v>
      </c>
      <c r="X50" s="1042" t="s">
        <v>165</v>
      </c>
      <c r="Y50" s="1042">
        <v>2.81E-2</v>
      </c>
      <c r="Z50" s="1042">
        <v>1.4200000000000001E-2</v>
      </c>
      <c r="AA50" s="1042" t="s">
        <v>165</v>
      </c>
      <c r="AB50" s="1043">
        <v>2.7799999999999998E-2</v>
      </c>
      <c r="AC50" s="1043">
        <v>1.41E-2</v>
      </c>
      <c r="AD50" s="1043" t="s">
        <v>165</v>
      </c>
      <c r="AE50" s="1043">
        <v>2.7900000000000001E-2</v>
      </c>
      <c r="AF50" s="1043">
        <v>1.41E-2</v>
      </c>
      <c r="AG50" s="1043" t="s">
        <v>165</v>
      </c>
      <c r="AH50" s="1043">
        <v>2.75E-2</v>
      </c>
      <c r="AI50" s="1043">
        <v>1.3899999999999999E-2</v>
      </c>
      <c r="AJ50" s="1043" t="s">
        <v>165</v>
      </c>
      <c r="AK50" s="1043">
        <v>2.7300000000000001E-2</v>
      </c>
      <c r="AL50" s="1043">
        <v>1.38E-2</v>
      </c>
      <c r="AM50" s="1043" t="s">
        <v>165</v>
      </c>
      <c r="AN50" s="1043">
        <v>2.63E-2</v>
      </c>
      <c r="AO50" s="1043">
        <v>1.3299999999999999E-2</v>
      </c>
      <c r="AP50" s="1043" t="s">
        <v>165</v>
      </c>
      <c r="AQ50" s="1043">
        <v>2.7199999999999998E-2</v>
      </c>
      <c r="AR50" s="1043">
        <v>1.38E-2</v>
      </c>
      <c r="AS50" s="1043" t="s">
        <v>165</v>
      </c>
      <c r="AT50" s="1043">
        <v>2.7099999999999999E-2</v>
      </c>
      <c r="AU50" s="1043">
        <v>1.37E-2</v>
      </c>
      <c r="AV50" s="1043" t="s">
        <v>165</v>
      </c>
      <c r="AW50" s="1043">
        <v>2.7300000000000001E-2</v>
      </c>
      <c r="AX50" s="1043">
        <v>1.38E-2</v>
      </c>
      <c r="AY50" s="1043" t="s">
        <v>165</v>
      </c>
      <c r="AZ50" s="1043">
        <v>2.7099999999999999E-2</v>
      </c>
      <c r="BA50" s="1043">
        <v>1.37E-2</v>
      </c>
      <c r="BB50" s="1043" t="s">
        <v>165</v>
      </c>
    </row>
    <row r="51" spans="1:54" s="980" customFormat="1" ht="16.5" customHeight="1" x14ac:dyDescent="0.3">
      <c r="A51" s="981"/>
      <c r="B51" s="979"/>
      <c r="C51" s="398"/>
      <c r="D51" s="398"/>
      <c r="E51" s="1378"/>
      <c r="F51" s="989" t="s">
        <v>1477</v>
      </c>
      <c r="G51" s="988">
        <v>4.1500000000000002E-2</v>
      </c>
      <c r="H51" s="988">
        <v>2.1000000000000001E-2</v>
      </c>
      <c r="I51" s="988" t="s">
        <v>165</v>
      </c>
      <c r="J51" s="988">
        <v>4.1500000000000002E-2</v>
      </c>
      <c r="K51" s="988">
        <v>2.1000000000000001E-2</v>
      </c>
      <c r="L51" s="988" t="s">
        <v>165</v>
      </c>
      <c r="M51" s="988">
        <v>4.1300000000000003E-2</v>
      </c>
      <c r="N51" s="988">
        <v>2.0899999999999998E-2</v>
      </c>
      <c r="O51" s="988" t="s">
        <v>165</v>
      </c>
      <c r="P51" s="988">
        <v>4.1300000000000003E-2</v>
      </c>
      <c r="Q51" s="988">
        <v>2.0899999999999998E-2</v>
      </c>
      <c r="R51" s="988" t="s">
        <v>165</v>
      </c>
      <c r="S51" s="988">
        <v>3.9600000000000003E-2</v>
      </c>
      <c r="T51" s="988">
        <v>2.01E-2</v>
      </c>
      <c r="U51" s="988" t="s">
        <v>165</v>
      </c>
      <c r="V51" s="1042">
        <v>3.9600000000000003E-2</v>
      </c>
      <c r="W51" s="1042">
        <v>2.01E-2</v>
      </c>
      <c r="X51" s="1042" t="s">
        <v>165</v>
      </c>
      <c r="Y51" s="1042">
        <v>3.95E-2</v>
      </c>
      <c r="Z51" s="1042">
        <v>0.02</v>
      </c>
      <c r="AA51" s="1042" t="s">
        <v>165</v>
      </c>
      <c r="AB51" s="1043">
        <v>3.9699999999999999E-2</v>
      </c>
      <c r="AC51" s="1043">
        <v>2.01E-2</v>
      </c>
      <c r="AD51" s="1043" t="s">
        <v>165</v>
      </c>
      <c r="AE51" s="1043">
        <v>3.9600000000000003E-2</v>
      </c>
      <c r="AF51" s="1043">
        <v>2.01E-2</v>
      </c>
      <c r="AG51" s="1043" t="s">
        <v>165</v>
      </c>
      <c r="AH51" s="1043">
        <v>3.8199999999999998E-2</v>
      </c>
      <c r="AI51" s="1043">
        <v>1.9400000000000001E-2</v>
      </c>
      <c r="AJ51" s="1043" t="s">
        <v>165</v>
      </c>
      <c r="AK51" s="1043">
        <v>3.8199999999999998E-2</v>
      </c>
      <c r="AL51" s="1043">
        <v>1.9400000000000001E-2</v>
      </c>
      <c r="AM51" s="1043" t="s">
        <v>165</v>
      </c>
      <c r="AN51" s="1043">
        <v>3.8300000000000001E-2</v>
      </c>
      <c r="AO51" s="1043">
        <v>1.9400000000000001E-2</v>
      </c>
      <c r="AP51" s="1043" t="s">
        <v>165</v>
      </c>
      <c r="AQ51" s="1043">
        <v>3.8300000000000001E-2</v>
      </c>
      <c r="AR51" s="1043">
        <v>1.9400000000000001E-2</v>
      </c>
      <c r="AS51" s="1043" t="s">
        <v>165</v>
      </c>
      <c r="AT51" s="1043">
        <v>3.8199999999999998E-2</v>
      </c>
      <c r="AU51" s="1043">
        <v>1.9400000000000001E-2</v>
      </c>
      <c r="AV51" s="1043" t="s">
        <v>165</v>
      </c>
      <c r="AW51" s="1043">
        <v>3.9100000000000003E-2</v>
      </c>
      <c r="AX51" s="1043">
        <v>1.9800000000000002E-2</v>
      </c>
      <c r="AY51" s="1043" t="s">
        <v>165</v>
      </c>
      <c r="AZ51" s="1043">
        <v>3.9E-2</v>
      </c>
      <c r="BA51" s="1043">
        <v>1.9800000000000002E-2</v>
      </c>
      <c r="BB51" s="1043" t="s">
        <v>165</v>
      </c>
    </row>
    <row r="52" spans="1:54" s="980" customFormat="1" ht="16.5" customHeight="1" x14ac:dyDescent="0.3">
      <c r="A52" s="981"/>
      <c r="B52" s="979"/>
      <c r="C52" s="398"/>
      <c r="D52" s="398"/>
      <c r="E52" s="1378"/>
      <c r="F52" s="989" t="s">
        <v>1478</v>
      </c>
      <c r="G52" s="988">
        <v>2.7699999999999999E-2</v>
      </c>
      <c r="H52" s="988">
        <v>1.41E-2</v>
      </c>
      <c r="I52" s="988" t="s">
        <v>165</v>
      </c>
      <c r="J52" s="988">
        <v>2.81E-2</v>
      </c>
      <c r="K52" s="988">
        <v>1.4200000000000001E-2</v>
      </c>
      <c r="L52" s="988" t="s">
        <v>165</v>
      </c>
      <c r="M52" s="988">
        <v>2.81E-2</v>
      </c>
      <c r="N52" s="988">
        <v>1.4200000000000001E-2</v>
      </c>
      <c r="O52" s="988" t="s">
        <v>165</v>
      </c>
      <c r="P52" s="988">
        <v>2.7900000000000001E-2</v>
      </c>
      <c r="Q52" s="988">
        <v>1.4200000000000001E-2</v>
      </c>
      <c r="R52" s="988" t="s">
        <v>165</v>
      </c>
      <c r="S52" s="988">
        <v>2.64E-2</v>
      </c>
      <c r="T52" s="988">
        <v>1.34E-2</v>
      </c>
      <c r="U52" s="988" t="s">
        <v>165</v>
      </c>
      <c r="V52" s="1042">
        <v>2.63E-2</v>
      </c>
      <c r="W52" s="1042">
        <v>1.3299999999999999E-2</v>
      </c>
      <c r="X52" s="1042" t="s">
        <v>165</v>
      </c>
      <c r="Y52" s="1042">
        <v>2.6499999999999999E-2</v>
      </c>
      <c r="Z52" s="1042">
        <v>1.35E-2</v>
      </c>
      <c r="AA52" s="1042" t="s">
        <v>165</v>
      </c>
      <c r="AB52" s="1043">
        <v>2.6499999999999999E-2</v>
      </c>
      <c r="AC52" s="1043">
        <v>1.34E-2</v>
      </c>
      <c r="AD52" s="1043" t="s">
        <v>165</v>
      </c>
      <c r="AE52" s="1043">
        <v>2.6800000000000001E-2</v>
      </c>
      <c r="AF52" s="1043">
        <v>1.3599999999999999E-2</v>
      </c>
      <c r="AG52" s="1043" t="s">
        <v>165</v>
      </c>
      <c r="AH52" s="1043">
        <v>2.6200000000000001E-2</v>
      </c>
      <c r="AI52" s="1043">
        <v>1.3299999999999999E-2</v>
      </c>
      <c r="AJ52" s="1043" t="s">
        <v>165</v>
      </c>
      <c r="AK52" s="1043">
        <v>2.6200000000000001E-2</v>
      </c>
      <c r="AL52" s="1043">
        <v>1.3299999999999999E-2</v>
      </c>
      <c r="AM52" s="1043" t="s">
        <v>165</v>
      </c>
      <c r="AN52" s="1043">
        <v>2.6200000000000001E-2</v>
      </c>
      <c r="AO52" s="1043">
        <v>1.3299999999999999E-2</v>
      </c>
      <c r="AP52" s="1043" t="s">
        <v>165</v>
      </c>
      <c r="AQ52" s="1043">
        <v>2.5999999999999999E-2</v>
      </c>
      <c r="AR52" s="1043">
        <v>1.32E-2</v>
      </c>
      <c r="AS52" s="1043" t="s">
        <v>165</v>
      </c>
      <c r="AT52" s="1043">
        <v>2.5899999999999999E-2</v>
      </c>
      <c r="AU52" s="1043">
        <v>1.3100000000000001E-2</v>
      </c>
      <c r="AV52" s="1043" t="s">
        <v>165</v>
      </c>
      <c r="AW52" s="1043">
        <v>2.6100000000000002E-2</v>
      </c>
      <c r="AX52" s="1043">
        <v>1.32E-2</v>
      </c>
      <c r="AY52" s="1043" t="s">
        <v>165</v>
      </c>
      <c r="AZ52" s="1043">
        <v>2.6100000000000002E-2</v>
      </c>
      <c r="BA52" s="1043">
        <v>1.32E-2</v>
      </c>
      <c r="BB52" s="1043" t="s">
        <v>165</v>
      </c>
    </row>
    <row r="53" spans="1:54" s="980" customFormat="1" ht="16.5" customHeight="1" x14ac:dyDescent="0.3">
      <c r="A53" s="981"/>
      <c r="B53" s="979"/>
      <c r="C53" s="398"/>
      <c r="D53" s="398"/>
      <c r="E53" s="1378"/>
      <c r="F53" s="989" t="s">
        <v>1479</v>
      </c>
      <c r="G53" s="988">
        <v>3.04E-2</v>
      </c>
      <c r="H53" s="988">
        <v>1.54E-2</v>
      </c>
      <c r="I53" s="988" t="s">
        <v>165</v>
      </c>
      <c r="J53" s="988">
        <v>3.0599999999999999E-2</v>
      </c>
      <c r="K53" s="988">
        <v>1.55E-2</v>
      </c>
      <c r="L53" s="988" t="s">
        <v>165</v>
      </c>
      <c r="M53" s="988">
        <v>3.2000000000000001E-2</v>
      </c>
      <c r="N53" s="988">
        <v>1.6199999999999999E-2</v>
      </c>
      <c r="O53" s="988" t="s">
        <v>165</v>
      </c>
      <c r="P53" s="988">
        <v>3.2099999999999997E-2</v>
      </c>
      <c r="Q53" s="988">
        <v>1.6299999999999999E-2</v>
      </c>
      <c r="R53" s="988" t="s">
        <v>165</v>
      </c>
      <c r="S53" s="988">
        <v>3.0800000000000001E-2</v>
      </c>
      <c r="T53" s="988">
        <v>1.5599999999999999E-2</v>
      </c>
      <c r="U53" s="988" t="s">
        <v>165</v>
      </c>
      <c r="V53" s="1042">
        <v>3.04E-2</v>
      </c>
      <c r="W53" s="1042">
        <v>1.54E-2</v>
      </c>
      <c r="X53" s="1042" t="s">
        <v>165</v>
      </c>
      <c r="Y53" s="1042">
        <v>3.04E-2</v>
      </c>
      <c r="Z53" s="1042">
        <v>1.54E-2</v>
      </c>
      <c r="AA53" s="1042" t="s">
        <v>165</v>
      </c>
      <c r="AB53" s="1043">
        <v>3.09E-2</v>
      </c>
      <c r="AC53" s="1043">
        <v>1.5599999999999999E-2</v>
      </c>
      <c r="AD53" s="1043" t="s">
        <v>165</v>
      </c>
      <c r="AE53" s="1043">
        <v>3.0599999999999999E-2</v>
      </c>
      <c r="AF53" s="1043">
        <v>1.55E-2</v>
      </c>
      <c r="AG53" s="1043" t="s">
        <v>165</v>
      </c>
      <c r="AH53" s="1043">
        <v>3.0599999999999999E-2</v>
      </c>
      <c r="AI53" s="1043">
        <v>1.55E-2</v>
      </c>
      <c r="AJ53" s="1043" t="s">
        <v>165</v>
      </c>
      <c r="AK53" s="1043">
        <v>3.0499999999999999E-2</v>
      </c>
      <c r="AL53" s="1043">
        <v>1.54E-2</v>
      </c>
      <c r="AM53" s="1043" t="s">
        <v>165</v>
      </c>
      <c r="AN53" s="1043">
        <v>3.0599999999999999E-2</v>
      </c>
      <c r="AO53" s="1043">
        <v>1.55E-2</v>
      </c>
      <c r="AP53" s="1043" t="s">
        <v>165</v>
      </c>
      <c r="AQ53" s="1043">
        <v>3.04E-2</v>
      </c>
      <c r="AR53" s="1043">
        <v>1.54E-2</v>
      </c>
      <c r="AS53" s="1043" t="s">
        <v>165</v>
      </c>
      <c r="AT53" s="1043">
        <v>3.0700000000000002E-2</v>
      </c>
      <c r="AU53" s="1043">
        <v>1.55E-2</v>
      </c>
      <c r="AV53" s="1043" t="s">
        <v>165</v>
      </c>
      <c r="AW53" s="1043">
        <v>3.1600000000000003E-2</v>
      </c>
      <c r="AX53" s="1043">
        <v>1.6E-2</v>
      </c>
      <c r="AY53" s="1043" t="s">
        <v>165</v>
      </c>
      <c r="AZ53" s="1043">
        <v>3.15E-2</v>
      </c>
      <c r="BA53" s="1043">
        <v>1.6E-2</v>
      </c>
      <c r="BB53" s="1043" t="s">
        <v>165</v>
      </c>
    </row>
    <row r="54" spans="1:54" s="980" customFormat="1" ht="16.5" customHeight="1" x14ac:dyDescent="0.3">
      <c r="A54" s="981"/>
      <c r="B54" s="979"/>
      <c r="C54" s="398"/>
      <c r="D54" s="398"/>
      <c r="E54" s="1378"/>
      <c r="F54" s="989" t="s">
        <v>1480</v>
      </c>
      <c r="G54" s="988">
        <v>3.1699999999999999E-2</v>
      </c>
      <c r="H54" s="988">
        <v>1.61E-2</v>
      </c>
      <c r="I54" s="988" t="s">
        <v>165</v>
      </c>
      <c r="J54" s="988">
        <v>3.2300000000000002E-2</v>
      </c>
      <c r="K54" s="988">
        <v>1.6400000000000001E-2</v>
      </c>
      <c r="L54" s="988" t="s">
        <v>165</v>
      </c>
      <c r="M54" s="988">
        <v>3.0300000000000001E-2</v>
      </c>
      <c r="N54" s="988">
        <v>1.54E-2</v>
      </c>
      <c r="O54" s="988" t="s">
        <v>165</v>
      </c>
      <c r="P54" s="988">
        <v>3.0599999999999999E-2</v>
      </c>
      <c r="Q54" s="988">
        <v>1.55E-2</v>
      </c>
      <c r="R54" s="988" t="s">
        <v>165</v>
      </c>
      <c r="S54" s="988">
        <v>2.9100000000000001E-2</v>
      </c>
      <c r="T54" s="988">
        <v>1.47E-2</v>
      </c>
      <c r="U54" s="988" t="s">
        <v>165</v>
      </c>
      <c r="V54" s="1042">
        <v>2.8400000000000002E-2</v>
      </c>
      <c r="W54" s="1042">
        <v>1.44E-2</v>
      </c>
      <c r="X54" s="1042" t="s">
        <v>165</v>
      </c>
      <c r="Y54" s="1042">
        <v>2.8400000000000002E-2</v>
      </c>
      <c r="Z54" s="1042">
        <v>1.44E-2</v>
      </c>
      <c r="AA54" s="1042" t="s">
        <v>165</v>
      </c>
      <c r="AB54" s="1043">
        <v>2.7E-2</v>
      </c>
      <c r="AC54" s="1043">
        <v>1.37E-2</v>
      </c>
      <c r="AD54" s="1043" t="s">
        <v>165</v>
      </c>
      <c r="AE54" s="1043">
        <v>2.7E-2</v>
      </c>
      <c r="AF54" s="1043">
        <v>1.37E-2</v>
      </c>
      <c r="AG54" s="1043" t="s">
        <v>165</v>
      </c>
      <c r="AH54" s="1043">
        <v>2.6200000000000001E-2</v>
      </c>
      <c r="AI54" s="1043">
        <v>1.3299999999999999E-2</v>
      </c>
      <c r="AJ54" s="1043" t="s">
        <v>165</v>
      </c>
      <c r="AK54" s="1043">
        <v>2.5499999999999998E-2</v>
      </c>
      <c r="AL54" s="1043">
        <v>1.29E-2</v>
      </c>
      <c r="AM54" s="1043" t="s">
        <v>165</v>
      </c>
      <c r="AN54" s="1043">
        <v>2.5700000000000001E-2</v>
      </c>
      <c r="AO54" s="1043">
        <v>1.2999999999999999E-2</v>
      </c>
      <c r="AP54" s="1043" t="s">
        <v>165</v>
      </c>
      <c r="AQ54" s="1043">
        <v>2.5700000000000001E-2</v>
      </c>
      <c r="AR54" s="1043">
        <v>1.2999999999999999E-2</v>
      </c>
      <c r="AS54" s="1043" t="s">
        <v>165</v>
      </c>
      <c r="AT54" s="1043">
        <v>2.58E-2</v>
      </c>
      <c r="AU54" s="1043">
        <v>1.3100000000000001E-2</v>
      </c>
      <c r="AV54" s="1043" t="s">
        <v>165</v>
      </c>
      <c r="AW54" s="1043">
        <v>2.6200000000000001E-2</v>
      </c>
      <c r="AX54" s="1043">
        <v>1.3299999999999999E-2</v>
      </c>
      <c r="AY54" s="1043" t="s">
        <v>165</v>
      </c>
      <c r="AZ54" s="1043">
        <v>2.6100000000000002E-2</v>
      </c>
      <c r="BA54" s="1043">
        <v>1.32E-2</v>
      </c>
      <c r="BB54" s="1043" t="s">
        <v>165</v>
      </c>
    </row>
    <row r="55" spans="1:54" s="980" customFormat="1" ht="16.5" customHeight="1" x14ac:dyDescent="0.3">
      <c r="A55" s="981"/>
      <c r="B55" s="979"/>
      <c r="C55" s="398"/>
      <c r="D55" s="398"/>
      <c r="E55" s="1378"/>
      <c r="F55" s="989" t="s">
        <v>1481</v>
      </c>
      <c r="G55" s="988">
        <v>2.92E-2</v>
      </c>
      <c r="H55" s="988">
        <v>1.4800000000000001E-2</v>
      </c>
      <c r="I55" s="988" t="s">
        <v>165</v>
      </c>
      <c r="J55" s="988">
        <v>2.86E-2</v>
      </c>
      <c r="K55" s="988">
        <v>1.4500000000000001E-2</v>
      </c>
      <c r="L55" s="988" t="s">
        <v>165</v>
      </c>
      <c r="M55" s="988">
        <v>2.81E-2</v>
      </c>
      <c r="N55" s="988">
        <v>1.43E-2</v>
      </c>
      <c r="O55" s="988" t="s">
        <v>165</v>
      </c>
      <c r="P55" s="988">
        <v>2.9499999999999998E-2</v>
      </c>
      <c r="Q55" s="988">
        <v>1.49E-2</v>
      </c>
      <c r="R55" s="988" t="s">
        <v>165</v>
      </c>
      <c r="S55" s="988">
        <v>2.81E-2</v>
      </c>
      <c r="T55" s="988">
        <v>1.4200000000000001E-2</v>
      </c>
      <c r="U55" s="988" t="s">
        <v>165</v>
      </c>
      <c r="V55" s="1042">
        <v>2.8000000000000001E-2</v>
      </c>
      <c r="W55" s="1042">
        <v>1.4200000000000001E-2</v>
      </c>
      <c r="X55" s="1042" t="s">
        <v>165</v>
      </c>
      <c r="Y55" s="1042">
        <v>2.7900000000000001E-2</v>
      </c>
      <c r="Z55" s="1042">
        <v>1.4200000000000001E-2</v>
      </c>
      <c r="AA55" s="1042" t="s">
        <v>165</v>
      </c>
      <c r="AB55" s="1043">
        <v>2.7900000000000001E-2</v>
      </c>
      <c r="AC55" s="1043">
        <v>1.4200000000000001E-2</v>
      </c>
      <c r="AD55" s="1043" t="s">
        <v>165</v>
      </c>
      <c r="AE55" s="1043">
        <v>2.7699999999999999E-2</v>
      </c>
      <c r="AF55" s="1043">
        <v>1.4E-2</v>
      </c>
      <c r="AG55" s="1043" t="s">
        <v>165</v>
      </c>
      <c r="AH55" s="1043">
        <v>2.5999999999999999E-2</v>
      </c>
      <c r="AI55" s="1043">
        <v>1.32E-2</v>
      </c>
      <c r="AJ55" s="1043" t="s">
        <v>165</v>
      </c>
      <c r="AK55" s="1043">
        <v>2.58E-2</v>
      </c>
      <c r="AL55" s="1043">
        <v>1.3100000000000001E-2</v>
      </c>
      <c r="AM55" s="1043" t="s">
        <v>165</v>
      </c>
      <c r="AN55" s="1043">
        <v>2.5899999999999999E-2</v>
      </c>
      <c r="AO55" s="1043">
        <v>1.3100000000000001E-2</v>
      </c>
      <c r="AP55" s="1043" t="s">
        <v>165</v>
      </c>
      <c r="AQ55" s="1043">
        <v>2.6499999999999999E-2</v>
      </c>
      <c r="AR55" s="1043">
        <v>1.34E-2</v>
      </c>
      <c r="AS55" s="1043" t="s">
        <v>165</v>
      </c>
      <c r="AT55" s="1043">
        <v>2.6700000000000002E-2</v>
      </c>
      <c r="AU55" s="1043">
        <v>1.35E-2</v>
      </c>
      <c r="AV55" s="1043" t="s">
        <v>165</v>
      </c>
      <c r="AW55" s="1043">
        <v>2.69E-2</v>
      </c>
      <c r="AX55" s="1043">
        <v>1.3599999999999999E-2</v>
      </c>
      <c r="AY55" s="1043" t="s">
        <v>165</v>
      </c>
      <c r="AZ55" s="1043">
        <v>2.7799999999999998E-2</v>
      </c>
      <c r="BA55" s="1043">
        <v>1.41E-2</v>
      </c>
      <c r="BB55" s="1043" t="s">
        <v>165</v>
      </c>
    </row>
    <row r="56" spans="1:54" s="980" customFormat="1" ht="16.5" customHeight="1" x14ac:dyDescent="0.3">
      <c r="A56" s="981"/>
      <c r="B56" s="979"/>
      <c r="C56" s="398"/>
      <c r="D56" s="398"/>
      <c r="E56" s="1378"/>
      <c r="F56" s="989" t="s">
        <v>1482</v>
      </c>
      <c r="G56" s="988">
        <v>3.1099999999999999E-2</v>
      </c>
      <c r="H56" s="988">
        <v>1.5699999999999999E-2</v>
      </c>
      <c r="I56" s="988" t="s">
        <v>165</v>
      </c>
      <c r="J56" s="988">
        <v>3.0700000000000002E-2</v>
      </c>
      <c r="K56" s="988">
        <v>1.5599999999999999E-2</v>
      </c>
      <c r="L56" s="988" t="s">
        <v>165</v>
      </c>
      <c r="M56" s="988">
        <v>0.03</v>
      </c>
      <c r="N56" s="988">
        <v>1.52E-2</v>
      </c>
      <c r="O56" s="988" t="s">
        <v>165</v>
      </c>
      <c r="P56" s="988">
        <v>3.1199999999999999E-2</v>
      </c>
      <c r="Q56" s="988">
        <v>1.5800000000000002E-2</v>
      </c>
      <c r="R56" s="988" t="s">
        <v>165</v>
      </c>
      <c r="S56" s="988">
        <v>2.9700000000000001E-2</v>
      </c>
      <c r="T56" s="988">
        <v>1.5100000000000001E-2</v>
      </c>
      <c r="U56" s="988" t="s">
        <v>165</v>
      </c>
      <c r="V56" s="1042">
        <v>2.93E-2</v>
      </c>
      <c r="W56" s="1042">
        <v>1.4800000000000001E-2</v>
      </c>
      <c r="X56" s="1042" t="s">
        <v>165</v>
      </c>
      <c r="Y56" s="1042">
        <v>2.87E-2</v>
      </c>
      <c r="Z56" s="1042">
        <v>1.4500000000000001E-2</v>
      </c>
      <c r="AA56" s="1042" t="s">
        <v>165</v>
      </c>
      <c r="AB56" s="1043">
        <v>2.9100000000000001E-2</v>
      </c>
      <c r="AC56" s="1043">
        <v>1.47E-2</v>
      </c>
      <c r="AD56" s="1043" t="s">
        <v>165</v>
      </c>
      <c r="AE56" s="1043">
        <v>2.8899999999999999E-2</v>
      </c>
      <c r="AF56" s="1043">
        <v>1.46E-2</v>
      </c>
      <c r="AG56" s="1043" t="s">
        <v>165</v>
      </c>
      <c r="AH56" s="1043">
        <v>2.8400000000000002E-2</v>
      </c>
      <c r="AI56" s="1043">
        <v>1.44E-2</v>
      </c>
      <c r="AJ56" s="1043" t="s">
        <v>165</v>
      </c>
      <c r="AK56" s="1043">
        <v>2.8199999999999999E-2</v>
      </c>
      <c r="AL56" s="1043">
        <v>1.43E-2</v>
      </c>
      <c r="AM56" s="1043" t="s">
        <v>165</v>
      </c>
      <c r="AN56" s="1043">
        <v>2.8400000000000002E-2</v>
      </c>
      <c r="AO56" s="1043">
        <v>1.44E-2</v>
      </c>
      <c r="AP56" s="1043" t="s">
        <v>165</v>
      </c>
      <c r="AQ56" s="1043">
        <v>2.8500000000000001E-2</v>
      </c>
      <c r="AR56" s="1043">
        <v>1.44E-2</v>
      </c>
      <c r="AS56" s="1043" t="s">
        <v>165</v>
      </c>
      <c r="AT56" s="1043">
        <v>2.8400000000000002E-2</v>
      </c>
      <c r="AU56" s="1043">
        <v>1.44E-2</v>
      </c>
      <c r="AV56" s="1043" t="s">
        <v>165</v>
      </c>
      <c r="AW56" s="1043">
        <v>2.86E-2</v>
      </c>
      <c r="AX56" s="1043">
        <v>1.4500000000000001E-2</v>
      </c>
      <c r="AY56" s="1043" t="s">
        <v>165</v>
      </c>
      <c r="AZ56" s="1043">
        <v>2.9000000000000001E-2</v>
      </c>
      <c r="BA56" s="1043">
        <v>1.47E-2</v>
      </c>
      <c r="BB56" s="1043" t="s">
        <v>165</v>
      </c>
    </row>
    <row r="57" spans="1:54" s="980" customFormat="1" ht="16.5" customHeight="1" x14ac:dyDescent="0.3">
      <c r="A57" s="981"/>
      <c r="B57" s="979"/>
      <c r="C57" s="398"/>
      <c r="D57" s="398"/>
      <c r="E57" s="1378"/>
      <c r="F57" s="989" t="s">
        <v>1483</v>
      </c>
      <c r="G57" s="988">
        <v>2.8199999999999999E-2</v>
      </c>
      <c r="H57" s="988">
        <v>1.43E-2</v>
      </c>
      <c r="I57" s="988" t="s">
        <v>165</v>
      </c>
      <c r="J57" s="988">
        <v>2.7900000000000001E-2</v>
      </c>
      <c r="K57" s="988">
        <v>1.4200000000000001E-2</v>
      </c>
      <c r="L57" s="988" t="s">
        <v>165</v>
      </c>
      <c r="M57" s="988">
        <v>2.8000000000000001E-2</v>
      </c>
      <c r="N57" s="988">
        <v>1.4200000000000001E-2</v>
      </c>
      <c r="O57" s="988" t="s">
        <v>165</v>
      </c>
      <c r="P57" s="988">
        <v>2.8000000000000001E-2</v>
      </c>
      <c r="Q57" s="988">
        <v>1.4200000000000001E-2</v>
      </c>
      <c r="R57" s="988" t="s">
        <v>165</v>
      </c>
      <c r="S57" s="988">
        <v>2.6599999999999999E-2</v>
      </c>
      <c r="T57" s="988">
        <v>1.35E-2</v>
      </c>
      <c r="U57" s="988" t="s">
        <v>165</v>
      </c>
      <c r="V57" s="1042">
        <v>2.6599999999999999E-2</v>
      </c>
      <c r="W57" s="1042">
        <v>1.35E-2</v>
      </c>
      <c r="X57" s="1042" t="s">
        <v>165</v>
      </c>
      <c r="Y57" s="1042">
        <v>2.6700000000000002E-2</v>
      </c>
      <c r="Z57" s="1042">
        <v>1.35E-2</v>
      </c>
      <c r="AA57" s="1042" t="s">
        <v>165</v>
      </c>
      <c r="AB57" s="1043">
        <v>2.6700000000000002E-2</v>
      </c>
      <c r="AC57" s="1043">
        <v>1.35E-2</v>
      </c>
      <c r="AD57" s="1043" t="s">
        <v>165</v>
      </c>
      <c r="AE57" s="1043">
        <v>2.63E-2</v>
      </c>
      <c r="AF57" s="1043">
        <v>1.34E-2</v>
      </c>
      <c r="AG57" s="1043" t="s">
        <v>165</v>
      </c>
      <c r="AH57" s="1043">
        <v>2.5700000000000001E-2</v>
      </c>
      <c r="AI57" s="1043">
        <v>1.2999999999999999E-2</v>
      </c>
      <c r="AJ57" s="1043" t="s">
        <v>165</v>
      </c>
      <c r="AK57" s="1043">
        <v>2.58E-2</v>
      </c>
      <c r="AL57" s="1043">
        <v>1.3100000000000001E-2</v>
      </c>
      <c r="AM57" s="1043" t="s">
        <v>165</v>
      </c>
      <c r="AN57" s="1043">
        <v>2.6200000000000001E-2</v>
      </c>
      <c r="AO57" s="1043">
        <v>1.3299999999999999E-2</v>
      </c>
      <c r="AP57" s="1043" t="s">
        <v>165</v>
      </c>
      <c r="AQ57" s="1043">
        <v>2.6200000000000001E-2</v>
      </c>
      <c r="AR57" s="1043">
        <v>1.3299999999999999E-2</v>
      </c>
      <c r="AS57" s="1043" t="s">
        <v>165</v>
      </c>
      <c r="AT57" s="1043">
        <v>2.58E-2</v>
      </c>
      <c r="AU57" s="1043">
        <v>1.3100000000000001E-2</v>
      </c>
      <c r="AV57" s="1043" t="s">
        <v>165</v>
      </c>
      <c r="AW57" s="1043">
        <v>2.6499999999999999E-2</v>
      </c>
      <c r="AX57" s="1043">
        <v>1.35E-2</v>
      </c>
      <c r="AY57" s="1043" t="s">
        <v>165</v>
      </c>
      <c r="AZ57" s="1043">
        <v>2.6700000000000002E-2</v>
      </c>
      <c r="BA57" s="1043">
        <v>1.35E-2</v>
      </c>
      <c r="BB57" s="1043" t="s">
        <v>165</v>
      </c>
    </row>
    <row r="58" spans="1:54" s="980" customFormat="1" ht="16.5" customHeight="1" x14ac:dyDescent="0.3">
      <c r="A58" s="981"/>
      <c r="B58" s="979"/>
      <c r="C58" s="398"/>
      <c r="D58" s="398"/>
      <c r="E58" s="1378"/>
      <c r="F58" s="989" t="s">
        <v>1484</v>
      </c>
      <c r="G58" s="988">
        <v>4.1000000000000002E-2</v>
      </c>
      <c r="H58" s="988">
        <v>2.0799999999999999E-2</v>
      </c>
      <c r="I58" s="988" t="s">
        <v>165</v>
      </c>
      <c r="J58" s="988">
        <v>4.0899999999999999E-2</v>
      </c>
      <c r="K58" s="988">
        <v>2.07E-2</v>
      </c>
      <c r="L58" s="988" t="s">
        <v>165</v>
      </c>
      <c r="M58" s="988">
        <v>4.1000000000000002E-2</v>
      </c>
      <c r="N58" s="988">
        <v>2.0799999999999999E-2</v>
      </c>
      <c r="O58" s="988" t="s">
        <v>165</v>
      </c>
      <c r="P58" s="988">
        <v>4.0899999999999999E-2</v>
      </c>
      <c r="Q58" s="988">
        <v>2.07E-2</v>
      </c>
      <c r="R58" s="988" t="s">
        <v>165</v>
      </c>
      <c r="S58" s="988">
        <v>3.9E-2</v>
      </c>
      <c r="T58" s="988">
        <v>1.9800000000000002E-2</v>
      </c>
      <c r="U58" s="988" t="s">
        <v>165</v>
      </c>
      <c r="V58" s="1042">
        <v>3.8899999999999997E-2</v>
      </c>
      <c r="W58" s="1042">
        <v>1.9699999999999999E-2</v>
      </c>
      <c r="X58" s="1042" t="s">
        <v>165</v>
      </c>
      <c r="Y58" s="1042">
        <v>3.7600000000000001E-2</v>
      </c>
      <c r="Z58" s="1042">
        <v>1.9099999999999999E-2</v>
      </c>
      <c r="AA58" s="1042" t="s">
        <v>165</v>
      </c>
      <c r="AB58" s="1043">
        <v>3.8100000000000002E-2</v>
      </c>
      <c r="AC58" s="1043">
        <v>1.9300000000000001E-2</v>
      </c>
      <c r="AD58" s="1043" t="s">
        <v>165</v>
      </c>
      <c r="AE58" s="1043">
        <v>3.7499999999999999E-2</v>
      </c>
      <c r="AF58" s="1043">
        <v>1.9E-2</v>
      </c>
      <c r="AG58" s="1043" t="s">
        <v>165</v>
      </c>
      <c r="AH58" s="1043">
        <v>3.4799999999999998E-2</v>
      </c>
      <c r="AI58" s="1043">
        <v>1.7600000000000001E-2</v>
      </c>
      <c r="AJ58" s="1043" t="s">
        <v>165</v>
      </c>
      <c r="AK58" s="1043">
        <v>3.4500000000000003E-2</v>
      </c>
      <c r="AL58" s="1043">
        <v>1.7500000000000002E-2</v>
      </c>
      <c r="AM58" s="1043" t="s">
        <v>165</v>
      </c>
      <c r="AN58" s="1043">
        <v>3.56E-2</v>
      </c>
      <c r="AO58" s="1043">
        <v>1.8100000000000002E-2</v>
      </c>
      <c r="AP58" s="1043" t="s">
        <v>165</v>
      </c>
      <c r="AQ58" s="1043">
        <v>3.5000000000000003E-2</v>
      </c>
      <c r="AR58" s="1043">
        <v>1.77E-2</v>
      </c>
      <c r="AS58" s="1043" t="s">
        <v>165</v>
      </c>
      <c r="AT58" s="1043">
        <v>3.44E-2</v>
      </c>
      <c r="AU58" s="1043">
        <v>1.7399999999999999E-2</v>
      </c>
      <c r="AV58" s="1043" t="s">
        <v>165</v>
      </c>
      <c r="AW58" s="1043">
        <v>3.5999999999999997E-2</v>
      </c>
      <c r="AX58" s="1043">
        <v>1.8200000000000001E-2</v>
      </c>
      <c r="AY58" s="1043" t="s">
        <v>165</v>
      </c>
      <c r="AZ58" s="1043">
        <v>3.6200000000000003E-2</v>
      </c>
      <c r="BA58" s="1043">
        <v>1.83E-2</v>
      </c>
      <c r="BB58" s="1043" t="s">
        <v>165</v>
      </c>
    </row>
    <row r="59" spans="1:54" s="980" customFormat="1" ht="16.5" customHeight="1" x14ac:dyDescent="0.3">
      <c r="A59" s="981"/>
      <c r="B59" s="979"/>
      <c r="C59" s="398"/>
      <c r="D59" s="398"/>
      <c r="E59" s="1378"/>
      <c r="F59" s="989" t="s">
        <v>1485</v>
      </c>
      <c r="G59" s="988">
        <v>3.7900000000000003E-2</v>
      </c>
      <c r="H59" s="988">
        <v>1.9199999999999998E-2</v>
      </c>
      <c r="I59" s="988" t="s">
        <v>165</v>
      </c>
      <c r="J59" s="988">
        <v>3.73E-2</v>
      </c>
      <c r="K59" s="988">
        <v>1.89E-2</v>
      </c>
      <c r="L59" s="988" t="s">
        <v>165</v>
      </c>
      <c r="M59" s="988">
        <v>3.5999999999999997E-2</v>
      </c>
      <c r="N59" s="988">
        <v>1.8200000000000001E-2</v>
      </c>
      <c r="O59" s="988" t="s">
        <v>165</v>
      </c>
      <c r="P59" s="988">
        <v>3.6600000000000001E-2</v>
      </c>
      <c r="Q59" s="988">
        <v>1.8499999999999999E-2</v>
      </c>
      <c r="R59" s="988" t="s">
        <v>165</v>
      </c>
      <c r="S59" s="988">
        <v>3.4799999999999998E-2</v>
      </c>
      <c r="T59" s="988">
        <v>1.77E-2</v>
      </c>
      <c r="U59" s="988" t="s">
        <v>165</v>
      </c>
      <c r="V59" s="1042">
        <v>3.49E-2</v>
      </c>
      <c r="W59" s="1042">
        <v>1.77E-2</v>
      </c>
      <c r="X59" s="1042" t="s">
        <v>165</v>
      </c>
      <c r="Y59" s="1042">
        <v>3.56E-2</v>
      </c>
      <c r="Z59" s="1042">
        <v>1.8100000000000002E-2</v>
      </c>
      <c r="AA59" s="1042" t="s">
        <v>165</v>
      </c>
      <c r="AB59" s="1043">
        <v>3.5900000000000001E-2</v>
      </c>
      <c r="AC59" s="1043">
        <v>1.8200000000000001E-2</v>
      </c>
      <c r="AD59" s="1043" t="s">
        <v>165</v>
      </c>
      <c r="AE59" s="1043">
        <v>3.5499999999999997E-2</v>
      </c>
      <c r="AF59" s="1043">
        <v>1.7999999999999999E-2</v>
      </c>
      <c r="AG59" s="1043" t="s">
        <v>165</v>
      </c>
      <c r="AH59" s="1043">
        <v>3.49E-2</v>
      </c>
      <c r="AI59" s="1043">
        <v>1.77E-2</v>
      </c>
      <c r="AJ59" s="1043" t="s">
        <v>165</v>
      </c>
      <c r="AK59" s="1043">
        <v>3.5299999999999998E-2</v>
      </c>
      <c r="AL59" s="1043">
        <v>1.7899999999999999E-2</v>
      </c>
      <c r="AM59" s="1043" t="s">
        <v>165</v>
      </c>
      <c r="AN59" s="1043">
        <v>3.5200000000000002E-2</v>
      </c>
      <c r="AO59" s="1043">
        <v>1.78E-2</v>
      </c>
      <c r="AP59" s="1043" t="s">
        <v>165</v>
      </c>
      <c r="AQ59" s="1043">
        <v>3.4599999999999999E-2</v>
      </c>
      <c r="AR59" s="1043">
        <v>1.7500000000000002E-2</v>
      </c>
      <c r="AS59" s="1043" t="s">
        <v>165</v>
      </c>
      <c r="AT59" s="1043">
        <v>3.49E-2</v>
      </c>
      <c r="AU59" s="1043">
        <v>1.77E-2</v>
      </c>
      <c r="AV59" s="1043" t="s">
        <v>165</v>
      </c>
      <c r="AW59" s="1043">
        <v>3.56E-2</v>
      </c>
      <c r="AX59" s="1043">
        <v>1.7999999999999999E-2</v>
      </c>
      <c r="AY59" s="1043" t="s">
        <v>165</v>
      </c>
      <c r="AZ59" s="1043">
        <v>3.5499999999999997E-2</v>
      </c>
      <c r="BA59" s="1043">
        <v>1.7999999999999999E-2</v>
      </c>
      <c r="BB59" s="1043" t="s">
        <v>165</v>
      </c>
    </row>
    <row r="60" spans="1:54" s="980" customFormat="1" ht="16.5" customHeight="1" x14ac:dyDescent="0.3">
      <c r="A60" s="981"/>
      <c r="B60" s="979"/>
      <c r="C60" s="398"/>
      <c r="D60" s="398"/>
      <c r="E60" s="1378"/>
      <c r="F60" s="989" t="s">
        <v>1486</v>
      </c>
      <c r="G60" s="988">
        <v>2.8799999999999999E-2</v>
      </c>
      <c r="H60" s="988">
        <v>1.46E-2</v>
      </c>
      <c r="I60" s="988" t="s">
        <v>165</v>
      </c>
      <c r="J60" s="988">
        <v>2.86E-2</v>
      </c>
      <c r="K60" s="988">
        <v>1.4500000000000001E-2</v>
      </c>
      <c r="L60" s="988" t="s">
        <v>165</v>
      </c>
      <c r="M60" s="988">
        <v>2.86E-2</v>
      </c>
      <c r="N60" s="988">
        <v>1.4500000000000001E-2</v>
      </c>
      <c r="O60" s="988" t="s">
        <v>165</v>
      </c>
      <c r="P60" s="988">
        <v>2.8500000000000001E-2</v>
      </c>
      <c r="Q60" s="988">
        <v>1.44E-2</v>
      </c>
      <c r="R60" s="988" t="s">
        <v>165</v>
      </c>
      <c r="S60" s="988">
        <v>2.7099999999999999E-2</v>
      </c>
      <c r="T60" s="988">
        <v>1.37E-2</v>
      </c>
      <c r="U60" s="988" t="s">
        <v>165</v>
      </c>
      <c r="V60" s="1042">
        <v>2.8799999999999999E-2</v>
      </c>
      <c r="W60" s="1042">
        <v>1.46E-2</v>
      </c>
      <c r="X60" s="1042" t="s">
        <v>165</v>
      </c>
      <c r="Y60" s="1042">
        <v>2.8799999999999999E-2</v>
      </c>
      <c r="Z60" s="1042">
        <v>1.46E-2</v>
      </c>
      <c r="AA60" s="1042" t="s">
        <v>165</v>
      </c>
      <c r="AB60" s="1043">
        <v>2.9399999999999999E-2</v>
      </c>
      <c r="AC60" s="1043">
        <v>1.49E-2</v>
      </c>
      <c r="AD60" s="1043" t="s">
        <v>165</v>
      </c>
      <c r="AE60" s="1043">
        <v>2.93E-2</v>
      </c>
      <c r="AF60" s="1043">
        <v>1.4800000000000001E-2</v>
      </c>
      <c r="AG60" s="1043" t="s">
        <v>165</v>
      </c>
      <c r="AH60" s="1043">
        <v>2.8799999999999999E-2</v>
      </c>
      <c r="AI60" s="1043">
        <v>1.46E-2</v>
      </c>
      <c r="AJ60" s="1043" t="s">
        <v>165</v>
      </c>
      <c r="AK60" s="1043">
        <v>2.9100000000000001E-2</v>
      </c>
      <c r="AL60" s="1043">
        <v>1.47E-2</v>
      </c>
      <c r="AM60" s="1043" t="s">
        <v>165</v>
      </c>
      <c r="AN60" s="1043">
        <v>2.92E-2</v>
      </c>
      <c r="AO60" s="1043">
        <v>1.4800000000000001E-2</v>
      </c>
      <c r="AP60" s="1043" t="s">
        <v>165</v>
      </c>
      <c r="AQ60" s="1043">
        <v>2.9000000000000001E-2</v>
      </c>
      <c r="AR60" s="1043">
        <v>1.47E-2</v>
      </c>
      <c r="AS60" s="1043" t="s">
        <v>165</v>
      </c>
      <c r="AT60" s="1043">
        <v>2.8899999999999999E-2</v>
      </c>
      <c r="AU60" s="1043">
        <v>1.46E-2</v>
      </c>
      <c r="AV60" s="1043" t="s">
        <v>165</v>
      </c>
      <c r="AW60" s="1043">
        <v>2.9499999999999998E-2</v>
      </c>
      <c r="AX60" s="1043">
        <v>1.4999999999999999E-2</v>
      </c>
      <c r="AY60" s="1043" t="s">
        <v>165</v>
      </c>
      <c r="AZ60" s="1043">
        <v>2.93E-2</v>
      </c>
      <c r="BA60" s="1043">
        <v>1.4800000000000001E-2</v>
      </c>
      <c r="BB60" s="1043" t="s">
        <v>165</v>
      </c>
    </row>
    <row r="61" spans="1:54" s="980" customFormat="1" ht="16.5" customHeight="1" x14ac:dyDescent="0.3">
      <c r="A61" s="981"/>
      <c r="B61" s="979"/>
      <c r="C61" s="398"/>
      <c r="D61" s="398"/>
      <c r="E61" s="1378"/>
      <c r="F61" s="989" t="s">
        <v>1487</v>
      </c>
      <c r="G61" s="988">
        <v>3.32E-2</v>
      </c>
      <c r="H61" s="988">
        <v>1.6799999999999999E-2</v>
      </c>
      <c r="I61" s="988" t="s">
        <v>165</v>
      </c>
      <c r="J61" s="988">
        <v>3.2899999999999999E-2</v>
      </c>
      <c r="K61" s="988">
        <v>1.67E-2</v>
      </c>
      <c r="L61" s="988" t="s">
        <v>165</v>
      </c>
      <c r="M61" s="988">
        <v>3.1699999999999999E-2</v>
      </c>
      <c r="N61" s="988">
        <v>1.61E-2</v>
      </c>
      <c r="O61" s="988" t="s">
        <v>165</v>
      </c>
      <c r="P61" s="988">
        <v>3.2099999999999997E-2</v>
      </c>
      <c r="Q61" s="988">
        <v>1.6299999999999999E-2</v>
      </c>
      <c r="R61" s="988" t="s">
        <v>165</v>
      </c>
      <c r="S61" s="988">
        <v>3.0200000000000001E-2</v>
      </c>
      <c r="T61" s="988">
        <v>1.5299999999999999E-2</v>
      </c>
      <c r="U61" s="988" t="s">
        <v>165</v>
      </c>
      <c r="V61" s="1042">
        <v>2.98E-2</v>
      </c>
      <c r="W61" s="1042">
        <v>1.5100000000000001E-2</v>
      </c>
      <c r="X61" s="1042" t="s">
        <v>165</v>
      </c>
      <c r="Y61" s="1042">
        <v>3.0099999999999998E-2</v>
      </c>
      <c r="Z61" s="1042">
        <v>1.52E-2</v>
      </c>
      <c r="AA61" s="1042" t="s">
        <v>165</v>
      </c>
      <c r="AB61" s="1043">
        <v>3.0300000000000001E-2</v>
      </c>
      <c r="AC61" s="1043">
        <v>1.54E-2</v>
      </c>
      <c r="AD61" s="1043" t="s">
        <v>165</v>
      </c>
      <c r="AE61" s="1043">
        <v>3.09E-2</v>
      </c>
      <c r="AF61" s="1043">
        <v>1.5699999999999999E-2</v>
      </c>
      <c r="AG61" s="1043" t="s">
        <v>165</v>
      </c>
      <c r="AH61" s="1043">
        <v>3.0300000000000001E-2</v>
      </c>
      <c r="AI61" s="1043">
        <v>1.54E-2</v>
      </c>
      <c r="AJ61" s="1043" t="s">
        <v>165</v>
      </c>
      <c r="AK61" s="1043">
        <v>2.9700000000000001E-2</v>
      </c>
      <c r="AL61" s="1043">
        <v>1.4999999999999999E-2</v>
      </c>
      <c r="AM61" s="1043" t="s">
        <v>165</v>
      </c>
      <c r="AN61" s="1043">
        <v>2.9600000000000001E-2</v>
      </c>
      <c r="AO61" s="1043">
        <v>1.4999999999999999E-2</v>
      </c>
      <c r="AP61" s="1043" t="s">
        <v>165</v>
      </c>
      <c r="AQ61" s="1043">
        <v>2.9499999999999998E-2</v>
      </c>
      <c r="AR61" s="1043">
        <v>1.49E-2</v>
      </c>
      <c r="AS61" s="1043" t="s">
        <v>165</v>
      </c>
      <c r="AT61" s="1043">
        <v>2.9700000000000001E-2</v>
      </c>
      <c r="AU61" s="1043">
        <v>1.5100000000000001E-2</v>
      </c>
      <c r="AV61" s="1043" t="s">
        <v>165</v>
      </c>
      <c r="AW61" s="1043">
        <v>3.0099999999999998E-2</v>
      </c>
      <c r="AX61" s="1043">
        <v>1.5299999999999999E-2</v>
      </c>
      <c r="AY61" s="1043" t="s">
        <v>165</v>
      </c>
      <c r="AZ61" s="1043">
        <v>3.04E-2</v>
      </c>
      <c r="BA61" s="1043">
        <v>1.54E-2</v>
      </c>
      <c r="BB61" s="1043" t="s">
        <v>165</v>
      </c>
    </row>
    <row r="62" spans="1:54" s="980" customFormat="1" ht="16.5" customHeight="1" x14ac:dyDescent="0.3">
      <c r="A62" s="981"/>
      <c r="B62" s="979"/>
      <c r="C62" s="398"/>
      <c r="D62" s="398"/>
      <c r="E62" s="1378"/>
      <c r="F62" s="989" t="s">
        <v>1488</v>
      </c>
      <c r="G62" s="988">
        <v>2.7900000000000001E-2</v>
      </c>
      <c r="H62" s="988">
        <v>1.41E-2</v>
      </c>
      <c r="I62" s="988" t="s">
        <v>165</v>
      </c>
      <c r="J62" s="988">
        <v>2.7799999999999998E-2</v>
      </c>
      <c r="K62" s="988">
        <v>1.41E-2</v>
      </c>
      <c r="L62" s="988" t="s">
        <v>165</v>
      </c>
      <c r="M62" s="988">
        <v>2.7900000000000001E-2</v>
      </c>
      <c r="N62" s="988">
        <v>1.4200000000000001E-2</v>
      </c>
      <c r="O62" s="988" t="s">
        <v>165</v>
      </c>
      <c r="P62" s="988">
        <v>2.7900000000000001E-2</v>
      </c>
      <c r="Q62" s="988">
        <v>1.41E-2</v>
      </c>
      <c r="R62" s="988" t="s">
        <v>165</v>
      </c>
      <c r="S62" s="988">
        <v>2.63E-2</v>
      </c>
      <c r="T62" s="988">
        <v>1.3299999999999999E-2</v>
      </c>
      <c r="U62" s="988" t="s">
        <v>165</v>
      </c>
      <c r="V62" s="1042">
        <v>2.63E-2</v>
      </c>
      <c r="W62" s="1042">
        <v>1.3299999999999999E-2</v>
      </c>
      <c r="X62" s="1042" t="s">
        <v>165</v>
      </c>
      <c r="Y62" s="1042">
        <v>2.6200000000000001E-2</v>
      </c>
      <c r="Z62" s="1042">
        <v>1.3299999999999999E-2</v>
      </c>
      <c r="AA62" s="1042" t="s">
        <v>165</v>
      </c>
      <c r="AB62" s="1043">
        <v>2.6200000000000001E-2</v>
      </c>
      <c r="AC62" s="1043">
        <v>1.3299999999999999E-2</v>
      </c>
      <c r="AD62" s="1043" t="s">
        <v>165</v>
      </c>
      <c r="AE62" s="1043">
        <v>2.6100000000000002E-2</v>
      </c>
      <c r="AF62" s="1043">
        <v>1.32E-2</v>
      </c>
      <c r="AG62" s="1043" t="s">
        <v>165</v>
      </c>
      <c r="AH62" s="1043">
        <v>2.4799999999999999E-2</v>
      </c>
      <c r="AI62" s="1043">
        <v>1.26E-2</v>
      </c>
      <c r="AJ62" s="1043" t="s">
        <v>165</v>
      </c>
      <c r="AK62" s="1043">
        <v>2.46E-2</v>
      </c>
      <c r="AL62" s="1043">
        <v>1.2500000000000001E-2</v>
      </c>
      <c r="AM62" s="1043" t="s">
        <v>165</v>
      </c>
      <c r="AN62" s="1043">
        <v>2.4299999999999999E-2</v>
      </c>
      <c r="AO62" s="1043">
        <v>1.23E-2</v>
      </c>
      <c r="AP62" s="1043" t="s">
        <v>165</v>
      </c>
      <c r="AQ62" s="1043">
        <v>2.4299999999999999E-2</v>
      </c>
      <c r="AR62" s="1043">
        <v>1.23E-2</v>
      </c>
      <c r="AS62" s="1043" t="s">
        <v>165</v>
      </c>
      <c r="AT62" s="1043">
        <v>2.4299999999999999E-2</v>
      </c>
      <c r="AU62" s="1043">
        <v>1.23E-2</v>
      </c>
      <c r="AV62" s="1043" t="s">
        <v>165</v>
      </c>
      <c r="AW62" s="1043">
        <v>2.4299999999999999E-2</v>
      </c>
      <c r="AX62" s="1043">
        <v>1.23E-2</v>
      </c>
      <c r="AY62" s="1043" t="s">
        <v>165</v>
      </c>
      <c r="AZ62" s="1043">
        <v>2.4299999999999999E-2</v>
      </c>
      <c r="BA62" s="1043">
        <v>1.23E-2</v>
      </c>
      <c r="BB62" s="1043" t="s">
        <v>165</v>
      </c>
    </row>
    <row r="63" spans="1:54" s="980" customFormat="1" ht="16.5" customHeight="1" x14ac:dyDescent="0.3">
      <c r="A63" s="981"/>
      <c r="B63" s="979"/>
      <c r="C63" s="398"/>
      <c r="D63" s="398"/>
      <c r="E63" s="1378"/>
      <c r="F63" s="989" t="s">
        <v>1489</v>
      </c>
      <c r="G63" s="988">
        <v>3.9399999999999998E-2</v>
      </c>
      <c r="H63" s="988">
        <v>0.02</v>
      </c>
      <c r="I63" s="988" t="s">
        <v>165</v>
      </c>
      <c r="J63" s="988">
        <v>3.9699999999999999E-2</v>
      </c>
      <c r="K63" s="988">
        <v>2.01E-2</v>
      </c>
      <c r="L63" s="988" t="s">
        <v>165</v>
      </c>
      <c r="M63" s="988">
        <v>3.8600000000000002E-2</v>
      </c>
      <c r="N63" s="988">
        <v>1.9599999999999999E-2</v>
      </c>
      <c r="O63" s="988" t="s">
        <v>165</v>
      </c>
      <c r="P63" s="988">
        <v>3.9300000000000002E-2</v>
      </c>
      <c r="Q63" s="988">
        <v>1.9900000000000001E-2</v>
      </c>
      <c r="R63" s="988" t="s">
        <v>165</v>
      </c>
      <c r="S63" s="988">
        <v>3.8199999999999998E-2</v>
      </c>
      <c r="T63" s="988">
        <v>1.9400000000000001E-2</v>
      </c>
      <c r="U63" s="988" t="s">
        <v>165</v>
      </c>
      <c r="V63" s="1042">
        <v>3.8399999999999997E-2</v>
      </c>
      <c r="W63" s="1042">
        <v>1.95E-2</v>
      </c>
      <c r="X63" s="1042" t="s">
        <v>165</v>
      </c>
      <c r="Y63" s="1042">
        <v>3.73E-2</v>
      </c>
      <c r="Z63" s="1042">
        <v>1.89E-2</v>
      </c>
      <c r="AA63" s="1042" t="s">
        <v>165</v>
      </c>
      <c r="AB63" s="1043">
        <v>3.78E-2</v>
      </c>
      <c r="AC63" s="1043">
        <v>1.9199999999999998E-2</v>
      </c>
      <c r="AD63" s="1043" t="s">
        <v>165</v>
      </c>
      <c r="AE63" s="1043">
        <v>3.7900000000000003E-2</v>
      </c>
      <c r="AF63" s="1043">
        <v>1.9199999999999998E-2</v>
      </c>
      <c r="AG63" s="1043" t="s">
        <v>165</v>
      </c>
      <c r="AH63" s="1043">
        <v>3.61E-2</v>
      </c>
      <c r="AI63" s="1043">
        <v>1.83E-2</v>
      </c>
      <c r="AJ63" s="1043" t="s">
        <v>165</v>
      </c>
      <c r="AK63" s="1043">
        <v>3.5799999999999998E-2</v>
      </c>
      <c r="AL63" s="1043">
        <v>1.8200000000000001E-2</v>
      </c>
      <c r="AM63" s="1043" t="s">
        <v>165</v>
      </c>
      <c r="AN63" s="1043">
        <v>3.5900000000000001E-2</v>
      </c>
      <c r="AO63" s="1043">
        <v>1.8200000000000001E-2</v>
      </c>
      <c r="AP63" s="1043" t="s">
        <v>165</v>
      </c>
      <c r="AQ63" s="1043">
        <v>3.5900000000000001E-2</v>
      </c>
      <c r="AR63" s="1043">
        <v>1.8200000000000001E-2</v>
      </c>
      <c r="AS63" s="1043" t="s">
        <v>165</v>
      </c>
      <c r="AT63" s="1043">
        <v>3.5499999999999997E-2</v>
      </c>
      <c r="AU63" s="1043">
        <v>1.7999999999999999E-2</v>
      </c>
      <c r="AV63" s="1043" t="s">
        <v>165</v>
      </c>
      <c r="AW63" s="1043">
        <v>3.5200000000000002E-2</v>
      </c>
      <c r="AX63" s="1043">
        <v>1.78E-2</v>
      </c>
      <c r="AY63" s="1043" t="s">
        <v>165</v>
      </c>
      <c r="AZ63" s="1043">
        <v>3.56E-2</v>
      </c>
      <c r="BA63" s="1043">
        <v>1.7999999999999999E-2</v>
      </c>
      <c r="BB63" s="1043" t="s">
        <v>165</v>
      </c>
    </row>
    <row r="64" spans="1:54" s="980" customFormat="1" ht="16.5" customHeight="1" x14ac:dyDescent="0.3">
      <c r="A64" s="981"/>
      <c r="B64" s="979"/>
      <c r="C64" s="398"/>
      <c r="D64" s="398"/>
      <c r="E64" s="1378"/>
      <c r="F64" s="989" t="s">
        <v>1490</v>
      </c>
      <c r="G64" s="988">
        <v>3.9199999999999999E-2</v>
      </c>
      <c r="H64" s="988">
        <v>1.9900000000000001E-2</v>
      </c>
      <c r="I64" s="988" t="s">
        <v>165</v>
      </c>
      <c r="J64" s="988">
        <v>3.8899999999999997E-2</v>
      </c>
      <c r="K64" s="988">
        <v>1.9699999999999999E-2</v>
      </c>
      <c r="L64" s="988" t="s">
        <v>165</v>
      </c>
      <c r="M64" s="988">
        <v>3.9199999999999999E-2</v>
      </c>
      <c r="N64" s="988">
        <v>1.9900000000000001E-2</v>
      </c>
      <c r="O64" s="988" t="s">
        <v>165</v>
      </c>
      <c r="P64" s="988">
        <v>3.9399999999999998E-2</v>
      </c>
      <c r="Q64" s="988">
        <v>0.02</v>
      </c>
      <c r="R64" s="988" t="s">
        <v>165</v>
      </c>
      <c r="S64" s="988">
        <v>3.7600000000000001E-2</v>
      </c>
      <c r="T64" s="988">
        <v>1.9099999999999999E-2</v>
      </c>
      <c r="U64" s="988" t="s">
        <v>165</v>
      </c>
      <c r="V64" s="1042">
        <v>3.7400000000000003E-2</v>
      </c>
      <c r="W64" s="1042">
        <v>1.89E-2</v>
      </c>
      <c r="X64" s="1042" t="s">
        <v>165</v>
      </c>
      <c r="Y64" s="1042">
        <v>3.6799999999999999E-2</v>
      </c>
      <c r="Z64" s="1042">
        <v>1.8700000000000001E-2</v>
      </c>
      <c r="AA64" s="1042" t="s">
        <v>165</v>
      </c>
      <c r="AB64" s="1043">
        <v>3.6799999999999999E-2</v>
      </c>
      <c r="AC64" s="1043">
        <v>1.8599999999999998E-2</v>
      </c>
      <c r="AD64" s="1043" t="s">
        <v>165</v>
      </c>
      <c r="AE64" s="1043">
        <v>3.6799999999999999E-2</v>
      </c>
      <c r="AF64" s="1043">
        <v>1.8700000000000001E-2</v>
      </c>
      <c r="AG64" s="1043" t="s">
        <v>165</v>
      </c>
      <c r="AH64" s="1043">
        <v>3.5999999999999997E-2</v>
      </c>
      <c r="AI64" s="1043">
        <v>1.83E-2</v>
      </c>
      <c r="AJ64" s="1043" t="s">
        <v>165</v>
      </c>
      <c r="AK64" s="1043">
        <v>3.6299999999999999E-2</v>
      </c>
      <c r="AL64" s="1043">
        <v>1.84E-2</v>
      </c>
      <c r="AM64" s="1043" t="s">
        <v>165</v>
      </c>
      <c r="AN64" s="1043">
        <v>3.6299999999999999E-2</v>
      </c>
      <c r="AO64" s="1043">
        <v>1.84E-2</v>
      </c>
      <c r="AP64" s="1043" t="s">
        <v>165</v>
      </c>
      <c r="AQ64" s="1043">
        <v>3.61E-2</v>
      </c>
      <c r="AR64" s="1043">
        <v>1.83E-2</v>
      </c>
      <c r="AS64" s="1043" t="s">
        <v>165</v>
      </c>
      <c r="AT64" s="1043">
        <v>3.5999999999999997E-2</v>
      </c>
      <c r="AU64" s="1043">
        <v>1.8200000000000001E-2</v>
      </c>
      <c r="AV64" s="1043" t="s">
        <v>165</v>
      </c>
      <c r="AW64" s="1043">
        <v>3.6900000000000002E-2</v>
      </c>
      <c r="AX64" s="1043">
        <v>1.8700000000000001E-2</v>
      </c>
      <c r="AY64" s="1043" t="s">
        <v>165</v>
      </c>
      <c r="AZ64" s="1043">
        <v>3.6900000000000002E-2</v>
      </c>
      <c r="BA64" s="1043">
        <v>1.8700000000000001E-2</v>
      </c>
      <c r="BB64" s="1043" t="s">
        <v>165</v>
      </c>
    </row>
    <row r="65" spans="1:54" s="980" customFormat="1" ht="16.5" customHeight="1" x14ac:dyDescent="0.3">
      <c r="A65" s="981"/>
      <c r="B65" s="979"/>
      <c r="C65" s="398"/>
      <c r="D65" s="398"/>
      <c r="E65" s="1378"/>
      <c r="F65" s="989" t="s">
        <v>1491</v>
      </c>
      <c r="G65" s="988">
        <v>2.8799999999999999E-2</v>
      </c>
      <c r="H65" s="988">
        <v>1.46E-2</v>
      </c>
      <c r="I65" s="988" t="s">
        <v>165</v>
      </c>
      <c r="J65" s="988">
        <v>2.8400000000000002E-2</v>
      </c>
      <c r="K65" s="988">
        <v>1.44E-2</v>
      </c>
      <c r="L65" s="988" t="s">
        <v>165</v>
      </c>
      <c r="M65" s="988">
        <v>2.8500000000000001E-2</v>
      </c>
      <c r="N65" s="988">
        <v>1.44E-2</v>
      </c>
      <c r="O65" s="988" t="s">
        <v>165</v>
      </c>
      <c r="P65" s="988">
        <v>2.8500000000000001E-2</v>
      </c>
      <c r="Q65" s="988">
        <v>1.4500000000000001E-2</v>
      </c>
      <c r="R65" s="988" t="s">
        <v>165</v>
      </c>
      <c r="S65" s="988">
        <v>2.7E-2</v>
      </c>
      <c r="T65" s="988">
        <v>1.37E-2</v>
      </c>
      <c r="U65" s="988" t="s">
        <v>165</v>
      </c>
      <c r="V65" s="1042">
        <v>2.7E-2</v>
      </c>
      <c r="W65" s="1042">
        <v>1.37E-2</v>
      </c>
      <c r="X65" s="1042" t="s">
        <v>165</v>
      </c>
      <c r="Y65" s="1042">
        <v>2.7E-2</v>
      </c>
      <c r="Z65" s="1042">
        <v>1.37E-2</v>
      </c>
      <c r="AA65" s="1042" t="s">
        <v>165</v>
      </c>
      <c r="AB65" s="1043">
        <v>2.69E-2</v>
      </c>
      <c r="AC65" s="1043">
        <v>1.3599999999999999E-2</v>
      </c>
      <c r="AD65" s="1043" t="s">
        <v>165</v>
      </c>
      <c r="AE65" s="1043">
        <v>2.6800000000000001E-2</v>
      </c>
      <c r="AF65" s="1043">
        <v>1.3599999999999999E-2</v>
      </c>
      <c r="AG65" s="1043" t="s">
        <v>165</v>
      </c>
      <c r="AH65" s="1043">
        <v>2.5600000000000001E-2</v>
      </c>
      <c r="AI65" s="1043">
        <v>1.2999999999999999E-2</v>
      </c>
      <c r="AJ65" s="1043" t="s">
        <v>165</v>
      </c>
      <c r="AK65" s="1043">
        <v>2.5499999999999998E-2</v>
      </c>
      <c r="AL65" s="1043">
        <v>1.29E-2</v>
      </c>
      <c r="AM65" s="1043" t="s">
        <v>165</v>
      </c>
      <c r="AN65" s="1043">
        <v>2.5499999999999998E-2</v>
      </c>
      <c r="AO65" s="1043">
        <v>1.29E-2</v>
      </c>
      <c r="AP65" s="1043" t="s">
        <v>165</v>
      </c>
      <c r="AQ65" s="1043">
        <v>2.47E-2</v>
      </c>
      <c r="AR65" s="1043">
        <v>1.2500000000000001E-2</v>
      </c>
      <c r="AS65" s="1043" t="s">
        <v>165</v>
      </c>
      <c r="AT65" s="1043">
        <v>2.5600000000000001E-2</v>
      </c>
      <c r="AU65" s="1043">
        <v>1.2999999999999999E-2</v>
      </c>
      <c r="AV65" s="1043" t="s">
        <v>165</v>
      </c>
      <c r="AW65" s="1043">
        <v>2.5899999999999999E-2</v>
      </c>
      <c r="AX65" s="1043">
        <v>1.3100000000000001E-2</v>
      </c>
      <c r="AY65" s="1043" t="s">
        <v>165</v>
      </c>
      <c r="AZ65" s="1043">
        <v>2.5899999999999999E-2</v>
      </c>
      <c r="BA65" s="1043">
        <v>1.3100000000000001E-2</v>
      </c>
      <c r="BB65" s="1043" t="s">
        <v>165</v>
      </c>
    </row>
    <row r="66" spans="1:54" s="980" customFormat="1" ht="16.5" customHeight="1" x14ac:dyDescent="0.3">
      <c r="A66" s="981"/>
      <c r="B66" s="979"/>
      <c r="C66" s="398"/>
      <c r="D66" s="398"/>
      <c r="E66" s="1378"/>
      <c r="F66" s="989" t="s">
        <v>1492</v>
      </c>
      <c r="G66" s="988">
        <v>2.7300000000000001E-2</v>
      </c>
      <c r="H66" s="988">
        <v>1.38E-2</v>
      </c>
      <c r="I66" s="988" t="s">
        <v>165</v>
      </c>
      <c r="J66" s="988">
        <v>2.7199999999999998E-2</v>
      </c>
      <c r="K66" s="988">
        <v>1.38E-2</v>
      </c>
      <c r="L66" s="988" t="s">
        <v>165</v>
      </c>
      <c r="M66" s="988">
        <v>2.7199999999999998E-2</v>
      </c>
      <c r="N66" s="988">
        <v>1.38E-2</v>
      </c>
      <c r="O66" s="988" t="s">
        <v>165</v>
      </c>
      <c r="P66" s="988">
        <v>2.7199999999999998E-2</v>
      </c>
      <c r="Q66" s="988">
        <v>1.38E-2</v>
      </c>
      <c r="R66" s="988" t="s">
        <v>165</v>
      </c>
      <c r="S66" s="988">
        <v>2.58E-2</v>
      </c>
      <c r="T66" s="988">
        <v>1.3100000000000001E-2</v>
      </c>
      <c r="U66" s="988" t="s">
        <v>165</v>
      </c>
      <c r="V66" s="1042">
        <v>2.58E-2</v>
      </c>
      <c r="W66" s="1042">
        <v>1.3100000000000001E-2</v>
      </c>
      <c r="X66" s="1042" t="s">
        <v>165</v>
      </c>
      <c r="Y66" s="1042">
        <v>2.5700000000000001E-2</v>
      </c>
      <c r="Z66" s="1042">
        <v>1.2999999999999999E-2</v>
      </c>
      <c r="AA66" s="1042" t="s">
        <v>165</v>
      </c>
      <c r="AB66" s="1043">
        <v>2.5700000000000001E-2</v>
      </c>
      <c r="AC66" s="1043">
        <v>1.2999999999999999E-2</v>
      </c>
      <c r="AD66" s="1043" t="s">
        <v>165</v>
      </c>
      <c r="AE66" s="1043">
        <v>2.5700000000000001E-2</v>
      </c>
      <c r="AF66" s="1043">
        <v>1.2999999999999999E-2</v>
      </c>
      <c r="AG66" s="1043" t="s">
        <v>165</v>
      </c>
      <c r="AH66" s="1043">
        <v>2.6100000000000002E-2</v>
      </c>
      <c r="AI66" s="1043">
        <v>1.3299999999999999E-2</v>
      </c>
      <c r="AJ66" s="1043" t="s">
        <v>165</v>
      </c>
      <c r="AK66" s="1043">
        <v>2.6100000000000002E-2</v>
      </c>
      <c r="AL66" s="1043">
        <v>1.32E-2</v>
      </c>
      <c r="AM66" s="1043" t="s">
        <v>165</v>
      </c>
      <c r="AN66" s="1043">
        <v>2.5999999999999999E-2</v>
      </c>
      <c r="AO66" s="1043">
        <v>1.32E-2</v>
      </c>
      <c r="AP66" s="1043" t="s">
        <v>165</v>
      </c>
      <c r="AQ66" s="1043">
        <v>2.63E-2</v>
      </c>
      <c r="AR66" s="1043">
        <v>1.3299999999999999E-2</v>
      </c>
      <c r="AS66" s="1043" t="s">
        <v>165</v>
      </c>
      <c r="AT66" s="1043">
        <v>2.64E-2</v>
      </c>
      <c r="AU66" s="1043">
        <v>1.34E-2</v>
      </c>
      <c r="AV66" s="1043" t="s">
        <v>165</v>
      </c>
      <c r="AW66" s="1043">
        <v>2.6700000000000002E-2</v>
      </c>
      <c r="AX66" s="1043">
        <v>1.35E-2</v>
      </c>
      <c r="AY66" s="1043" t="s">
        <v>165</v>
      </c>
      <c r="AZ66" s="1043">
        <v>2.6800000000000001E-2</v>
      </c>
      <c r="BA66" s="1043">
        <v>1.3599999999999999E-2</v>
      </c>
      <c r="BB66" s="1043" t="s">
        <v>165</v>
      </c>
    </row>
    <row r="67" spans="1:54" s="980" customFormat="1" ht="16.5" customHeight="1" x14ac:dyDescent="0.3">
      <c r="A67" s="981"/>
      <c r="B67" s="979"/>
      <c r="C67" s="398"/>
      <c r="D67" s="398"/>
      <c r="E67" s="1378"/>
      <c r="F67" s="989" t="s">
        <v>1493</v>
      </c>
      <c r="G67" s="988">
        <v>3.3000000000000002E-2</v>
      </c>
      <c r="H67" s="988">
        <v>1.67E-2</v>
      </c>
      <c r="I67" s="988" t="s">
        <v>165</v>
      </c>
      <c r="J67" s="988">
        <v>3.32E-2</v>
      </c>
      <c r="K67" s="988">
        <v>1.6799999999999999E-2</v>
      </c>
      <c r="L67" s="988" t="s">
        <v>165</v>
      </c>
      <c r="M67" s="988">
        <v>3.32E-2</v>
      </c>
      <c r="N67" s="988">
        <v>1.6799999999999999E-2</v>
      </c>
      <c r="O67" s="988" t="s">
        <v>165</v>
      </c>
      <c r="P67" s="988">
        <v>3.6499999999999998E-2</v>
      </c>
      <c r="Q67" s="988">
        <v>1.8499999999999999E-2</v>
      </c>
      <c r="R67" s="988" t="s">
        <v>165</v>
      </c>
      <c r="S67" s="988">
        <v>3.5999999999999997E-2</v>
      </c>
      <c r="T67" s="988">
        <v>1.8200000000000001E-2</v>
      </c>
      <c r="U67" s="988" t="s">
        <v>165</v>
      </c>
      <c r="V67" s="1042">
        <v>3.5900000000000001E-2</v>
      </c>
      <c r="W67" s="1042">
        <v>1.8200000000000001E-2</v>
      </c>
      <c r="X67" s="1042" t="s">
        <v>165</v>
      </c>
      <c r="Y67" s="1042">
        <v>3.5299999999999998E-2</v>
      </c>
      <c r="Z67" s="1042">
        <v>1.7899999999999999E-2</v>
      </c>
      <c r="AA67" s="1042" t="s">
        <v>165</v>
      </c>
      <c r="AB67" s="1043">
        <v>2.63E-2</v>
      </c>
      <c r="AC67" s="1043">
        <v>1.3299999999999999E-2</v>
      </c>
      <c r="AD67" s="1043" t="s">
        <v>165</v>
      </c>
      <c r="AE67" s="1043">
        <v>2.7900000000000001E-2</v>
      </c>
      <c r="AF67" s="1043">
        <v>1.41E-2</v>
      </c>
      <c r="AG67" s="1043" t="s">
        <v>165</v>
      </c>
      <c r="AH67" s="1043">
        <v>2.64E-2</v>
      </c>
      <c r="AI67" s="1043">
        <v>1.34E-2</v>
      </c>
      <c r="AJ67" s="1043" t="s">
        <v>165</v>
      </c>
      <c r="AK67" s="1043">
        <v>2.6700000000000002E-2</v>
      </c>
      <c r="AL67" s="1043">
        <v>1.35E-2</v>
      </c>
      <c r="AM67" s="1043" t="s">
        <v>165</v>
      </c>
      <c r="AN67" s="1043">
        <v>2.6700000000000002E-2</v>
      </c>
      <c r="AO67" s="1043">
        <v>1.3599999999999999E-2</v>
      </c>
      <c r="AP67" s="1043" t="s">
        <v>165</v>
      </c>
      <c r="AQ67" s="1043">
        <v>2.6800000000000001E-2</v>
      </c>
      <c r="AR67" s="1043">
        <v>1.3599999999999999E-2</v>
      </c>
      <c r="AS67" s="1043" t="s">
        <v>165</v>
      </c>
      <c r="AT67" s="1043">
        <v>2.6800000000000001E-2</v>
      </c>
      <c r="AU67" s="1043">
        <v>1.3599999999999999E-2</v>
      </c>
      <c r="AV67" s="1043" t="s">
        <v>165</v>
      </c>
      <c r="AW67" s="1043">
        <v>2.64E-2</v>
      </c>
      <c r="AX67" s="1043">
        <v>1.34E-2</v>
      </c>
      <c r="AY67" s="1043" t="s">
        <v>165</v>
      </c>
      <c r="AZ67" s="1043">
        <v>2.7300000000000001E-2</v>
      </c>
      <c r="BA67" s="1043">
        <v>1.38E-2</v>
      </c>
      <c r="BB67" s="1043" t="s">
        <v>165</v>
      </c>
    </row>
    <row r="68" spans="1:54" s="980" customFormat="1" ht="16.5" customHeight="1" x14ac:dyDescent="0.3">
      <c r="A68" s="981"/>
      <c r="B68" s="979"/>
      <c r="C68" s="398"/>
      <c r="D68" s="398"/>
      <c r="E68" s="1378"/>
      <c r="F68" s="989" t="s">
        <v>1494</v>
      </c>
      <c r="G68" s="988">
        <v>3.7199999999999997E-2</v>
      </c>
      <c r="H68" s="988">
        <v>1.89E-2</v>
      </c>
      <c r="I68" s="988" t="s">
        <v>165</v>
      </c>
      <c r="J68" s="988">
        <v>3.6799999999999999E-2</v>
      </c>
      <c r="K68" s="988">
        <v>1.8700000000000001E-2</v>
      </c>
      <c r="L68" s="988" t="s">
        <v>165</v>
      </c>
      <c r="M68" s="988">
        <v>3.6799999999999999E-2</v>
      </c>
      <c r="N68" s="988">
        <v>1.8700000000000001E-2</v>
      </c>
      <c r="O68" s="988" t="s">
        <v>165</v>
      </c>
      <c r="P68" s="988">
        <v>3.6799999999999999E-2</v>
      </c>
      <c r="Q68" s="988">
        <v>1.8700000000000001E-2</v>
      </c>
      <c r="R68" s="988" t="s">
        <v>165</v>
      </c>
      <c r="S68" s="988">
        <v>3.5099999999999999E-2</v>
      </c>
      <c r="T68" s="988">
        <v>1.78E-2</v>
      </c>
      <c r="U68" s="988" t="s">
        <v>165</v>
      </c>
      <c r="V68" s="1042">
        <v>3.49E-2</v>
      </c>
      <c r="W68" s="1042">
        <v>1.77E-2</v>
      </c>
      <c r="X68" s="1042" t="s">
        <v>165</v>
      </c>
      <c r="Y68" s="1042">
        <v>3.4200000000000001E-2</v>
      </c>
      <c r="Z68" s="1042">
        <v>1.7399999999999999E-2</v>
      </c>
      <c r="AA68" s="1042" t="s">
        <v>165</v>
      </c>
      <c r="AB68" s="1043">
        <v>3.4099999999999998E-2</v>
      </c>
      <c r="AC68" s="1043">
        <v>1.7299999999999999E-2</v>
      </c>
      <c r="AD68" s="1043" t="s">
        <v>165</v>
      </c>
      <c r="AE68" s="1043">
        <v>3.4200000000000001E-2</v>
      </c>
      <c r="AF68" s="1043">
        <v>1.7299999999999999E-2</v>
      </c>
      <c r="AG68" s="1043" t="s">
        <v>165</v>
      </c>
      <c r="AH68" s="1043">
        <v>3.4200000000000001E-2</v>
      </c>
      <c r="AI68" s="1043">
        <v>1.7399999999999999E-2</v>
      </c>
      <c r="AJ68" s="1043" t="s">
        <v>165</v>
      </c>
      <c r="AK68" s="1043">
        <v>3.3500000000000002E-2</v>
      </c>
      <c r="AL68" s="1043">
        <v>1.7000000000000001E-2</v>
      </c>
      <c r="AM68" s="1043" t="s">
        <v>165</v>
      </c>
      <c r="AN68" s="1043">
        <v>3.4099999999999998E-2</v>
      </c>
      <c r="AO68" s="1043">
        <v>1.7299999999999999E-2</v>
      </c>
      <c r="AP68" s="1043" t="s">
        <v>165</v>
      </c>
      <c r="AQ68" s="1043">
        <v>3.3799999999999997E-2</v>
      </c>
      <c r="AR68" s="1043">
        <v>1.7100000000000001E-2</v>
      </c>
      <c r="AS68" s="1043" t="s">
        <v>165</v>
      </c>
      <c r="AT68" s="1043">
        <v>3.3300000000000003E-2</v>
      </c>
      <c r="AU68" s="1043">
        <v>1.6899999999999998E-2</v>
      </c>
      <c r="AV68" s="1043" t="s">
        <v>165</v>
      </c>
      <c r="AW68" s="1043">
        <v>3.4500000000000003E-2</v>
      </c>
      <c r="AX68" s="1043">
        <v>1.7500000000000002E-2</v>
      </c>
      <c r="AY68" s="1043" t="s">
        <v>165</v>
      </c>
      <c r="AZ68" s="1043">
        <v>3.4500000000000003E-2</v>
      </c>
      <c r="BA68" s="1043">
        <v>1.7500000000000002E-2</v>
      </c>
      <c r="BB68" s="1043" t="s">
        <v>165</v>
      </c>
    </row>
    <row r="69" spans="1:54" s="980" customFormat="1" ht="16.5" customHeight="1" x14ac:dyDescent="0.3">
      <c r="A69" s="981"/>
      <c r="B69" s="979"/>
      <c r="C69" s="398"/>
      <c r="D69" s="398"/>
      <c r="E69" s="1378"/>
      <c r="F69" s="989" t="s">
        <v>1495</v>
      </c>
      <c r="G69" s="988">
        <v>3.4099999999999998E-2</v>
      </c>
      <c r="H69" s="988">
        <v>1.7299999999999999E-2</v>
      </c>
      <c r="I69" s="988" t="s">
        <v>165</v>
      </c>
      <c r="J69" s="988">
        <v>3.3599999999999998E-2</v>
      </c>
      <c r="K69" s="988">
        <v>1.7000000000000001E-2</v>
      </c>
      <c r="L69" s="988" t="s">
        <v>165</v>
      </c>
      <c r="M69" s="988">
        <v>3.3799999999999997E-2</v>
      </c>
      <c r="N69" s="988">
        <v>1.7100000000000001E-2</v>
      </c>
      <c r="O69" s="988" t="s">
        <v>165</v>
      </c>
      <c r="P69" s="988">
        <v>3.3700000000000001E-2</v>
      </c>
      <c r="Q69" s="988">
        <v>1.7100000000000001E-2</v>
      </c>
      <c r="R69" s="988" t="s">
        <v>165</v>
      </c>
      <c r="S69" s="988">
        <v>3.1899999999999998E-2</v>
      </c>
      <c r="T69" s="988">
        <v>1.6199999999999999E-2</v>
      </c>
      <c r="U69" s="988" t="s">
        <v>165</v>
      </c>
      <c r="V69" s="1042">
        <v>3.2800000000000003E-2</v>
      </c>
      <c r="W69" s="1042">
        <v>1.66E-2</v>
      </c>
      <c r="X69" s="1042" t="s">
        <v>165</v>
      </c>
      <c r="Y69" s="1042">
        <v>3.27E-2</v>
      </c>
      <c r="Z69" s="1042">
        <v>1.66E-2</v>
      </c>
      <c r="AA69" s="1042" t="s">
        <v>165</v>
      </c>
      <c r="AB69" s="1043">
        <v>3.3399999999999999E-2</v>
      </c>
      <c r="AC69" s="1043">
        <v>1.6899999999999998E-2</v>
      </c>
      <c r="AD69" s="1043" t="s">
        <v>165</v>
      </c>
      <c r="AE69" s="1043">
        <v>3.3300000000000003E-2</v>
      </c>
      <c r="AF69" s="1043">
        <v>1.6899999999999998E-2</v>
      </c>
      <c r="AG69" s="1043" t="s">
        <v>165</v>
      </c>
      <c r="AH69" s="1043">
        <v>2.7799999999999998E-2</v>
      </c>
      <c r="AI69" s="1043">
        <v>1.41E-2</v>
      </c>
      <c r="AJ69" s="1043" t="s">
        <v>165</v>
      </c>
      <c r="AK69" s="1043">
        <v>2.7400000000000001E-2</v>
      </c>
      <c r="AL69" s="1043">
        <v>1.3899999999999999E-2</v>
      </c>
      <c r="AM69" s="1043" t="s">
        <v>165</v>
      </c>
      <c r="AN69" s="1043">
        <v>2.7400000000000001E-2</v>
      </c>
      <c r="AO69" s="1043">
        <v>1.3899999999999999E-2</v>
      </c>
      <c r="AP69" s="1043" t="s">
        <v>165</v>
      </c>
      <c r="AQ69" s="1043">
        <v>2.7300000000000001E-2</v>
      </c>
      <c r="AR69" s="1043">
        <v>1.3899999999999999E-2</v>
      </c>
      <c r="AS69" s="1043" t="s">
        <v>165</v>
      </c>
      <c r="AT69" s="1043">
        <v>2.7199999999999998E-2</v>
      </c>
      <c r="AU69" s="1043">
        <v>1.38E-2</v>
      </c>
      <c r="AV69" s="1043" t="s">
        <v>165</v>
      </c>
      <c r="AW69" s="1043">
        <v>2.8000000000000001E-2</v>
      </c>
      <c r="AX69" s="1043">
        <v>1.4200000000000001E-2</v>
      </c>
      <c r="AY69" s="1043" t="s">
        <v>165</v>
      </c>
      <c r="AZ69" s="1043">
        <v>2.81E-2</v>
      </c>
      <c r="BA69" s="1043">
        <v>1.4200000000000001E-2</v>
      </c>
      <c r="BB69" s="1043" t="s">
        <v>165</v>
      </c>
    </row>
    <row r="70" spans="1:54" s="980" customFormat="1" ht="16.5" customHeight="1" x14ac:dyDescent="0.3">
      <c r="A70" s="981"/>
      <c r="B70" s="979"/>
      <c r="C70" s="398"/>
      <c r="D70" s="398"/>
      <c r="E70" s="1378"/>
      <c r="F70" s="989" t="s">
        <v>1496</v>
      </c>
      <c r="G70" s="988">
        <v>3.49E-2</v>
      </c>
      <c r="H70" s="988">
        <v>1.77E-2</v>
      </c>
      <c r="I70" s="988" t="s">
        <v>165</v>
      </c>
      <c r="J70" s="988">
        <v>3.4799999999999998E-2</v>
      </c>
      <c r="K70" s="988">
        <v>1.7600000000000001E-2</v>
      </c>
      <c r="L70" s="988" t="s">
        <v>165</v>
      </c>
      <c r="M70" s="988">
        <v>3.5000000000000003E-2</v>
      </c>
      <c r="N70" s="988">
        <v>1.77E-2</v>
      </c>
      <c r="O70" s="988" t="s">
        <v>165</v>
      </c>
      <c r="P70" s="988">
        <v>3.4099999999999998E-2</v>
      </c>
      <c r="Q70" s="988">
        <v>1.7299999999999999E-2</v>
      </c>
      <c r="R70" s="988" t="s">
        <v>165</v>
      </c>
      <c r="S70" s="988">
        <v>3.2599999999999997E-2</v>
      </c>
      <c r="T70" s="988">
        <v>1.6500000000000001E-2</v>
      </c>
      <c r="U70" s="988" t="s">
        <v>165</v>
      </c>
      <c r="V70" s="1042">
        <v>3.2300000000000002E-2</v>
      </c>
      <c r="W70" s="1042">
        <v>1.6400000000000001E-2</v>
      </c>
      <c r="X70" s="1042" t="s">
        <v>165</v>
      </c>
      <c r="Y70" s="1042">
        <v>3.2000000000000001E-2</v>
      </c>
      <c r="Z70" s="1042">
        <v>1.6199999999999999E-2</v>
      </c>
      <c r="AA70" s="1042" t="s">
        <v>165</v>
      </c>
      <c r="AB70" s="1043">
        <v>3.1899999999999998E-2</v>
      </c>
      <c r="AC70" s="1043">
        <v>1.6199999999999999E-2</v>
      </c>
      <c r="AD70" s="1043" t="s">
        <v>165</v>
      </c>
      <c r="AE70" s="1043">
        <v>3.1E-2</v>
      </c>
      <c r="AF70" s="1043">
        <v>1.5699999999999999E-2</v>
      </c>
      <c r="AG70" s="1043" t="s">
        <v>165</v>
      </c>
      <c r="AH70" s="1043">
        <v>3.0700000000000002E-2</v>
      </c>
      <c r="AI70" s="1043">
        <v>1.55E-2</v>
      </c>
      <c r="AJ70" s="1043" t="s">
        <v>165</v>
      </c>
      <c r="AK70" s="1043">
        <v>3.0599999999999999E-2</v>
      </c>
      <c r="AL70" s="1043">
        <v>1.55E-2</v>
      </c>
      <c r="AM70" s="1043" t="s">
        <v>165</v>
      </c>
      <c r="AN70" s="1043">
        <v>3.0300000000000001E-2</v>
      </c>
      <c r="AO70" s="1043">
        <v>1.54E-2</v>
      </c>
      <c r="AP70" s="1043" t="s">
        <v>165</v>
      </c>
      <c r="AQ70" s="1043">
        <v>0.03</v>
      </c>
      <c r="AR70" s="1043">
        <v>1.52E-2</v>
      </c>
      <c r="AS70" s="1043" t="s">
        <v>165</v>
      </c>
      <c r="AT70" s="1043">
        <v>3.04E-2</v>
      </c>
      <c r="AU70" s="1043">
        <v>1.54E-2</v>
      </c>
      <c r="AV70" s="1043" t="s">
        <v>165</v>
      </c>
      <c r="AW70" s="1043">
        <v>3.0499999999999999E-2</v>
      </c>
      <c r="AX70" s="1043">
        <v>1.54E-2</v>
      </c>
      <c r="AY70" s="1043" t="s">
        <v>165</v>
      </c>
      <c r="AZ70" s="1043">
        <v>3.0499999999999999E-2</v>
      </c>
      <c r="BA70" s="1043">
        <v>1.54E-2</v>
      </c>
      <c r="BB70" s="1043" t="s">
        <v>165</v>
      </c>
    </row>
    <row r="71" spans="1:54" s="980" customFormat="1" ht="16.5" customHeight="1" x14ac:dyDescent="0.3">
      <c r="A71" s="981"/>
      <c r="B71" s="979"/>
      <c r="C71" s="398"/>
      <c r="D71" s="398"/>
      <c r="E71" s="1378"/>
      <c r="F71" s="989" t="s">
        <v>1497</v>
      </c>
      <c r="G71" s="988">
        <v>3.5299999999999998E-2</v>
      </c>
      <c r="H71" s="988">
        <v>1.7899999999999999E-2</v>
      </c>
      <c r="I71" s="988" t="s">
        <v>165</v>
      </c>
      <c r="J71" s="988">
        <v>3.2300000000000002E-2</v>
      </c>
      <c r="K71" s="988">
        <v>1.6400000000000001E-2</v>
      </c>
      <c r="L71" s="988" t="s">
        <v>165</v>
      </c>
      <c r="M71" s="988">
        <v>3.1899999999999998E-2</v>
      </c>
      <c r="N71" s="988">
        <v>1.6199999999999999E-2</v>
      </c>
      <c r="O71" s="988" t="s">
        <v>165</v>
      </c>
      <c r="P71" s="988">
        <v>3.2300000000000002E-2</v>
      </c>
      <c r="Q71" s="988">
        <v>1.6400000000000001E-2</v>
      </c>
      <c r="R71" s="988" t="s">
        <v>165</v>
      </c>
      <c r="S71" s="988">
        <v>3.09E-2</v>
      </c>
      <c r="T71" s="988">
        <v>1.5699999999999999E-2</v>
      </c>
      <c r="U71" s="988" t="s">
        <v>165</v>
      </c>
      <c r="V71" s="1042">
        <v>3.0700000000000002E-2</v>
      </c>
      <c r="W71" s="1042">
        <v>1.5599999999999999E-2</v>
      </c>
      <c r="X71" s="1042" t="s">
        <v>165</v>
      </c>
      <c r="Y71" s="1042">
        <v>3.04E-2</v>
      </c>
      <c r="Z71" s="1042">
        <v>1.54E-2</v>
      </c>
      <c r="AA71" s="1042" t="s">
        <v>165</v>
      </c>
      <c r="AB71" s="1043">
        <v>3.0499999999999999E-2</v>
      </c>
      <c r="AC71" s="1043">
        <v>1.54E-2</v>
      </c>
      <c r="AD71" s="1043" t="s">
        <v>165</v>
      </c>
      <c r="AE71" s="1043">
        <v>3.0599999999999999E-2</v>
      </c>
      <c r="AF71" s="1043">
        <v>1.55E-2</v>
      </c>
      <c r="AG71" s="1043" t="s">
        <v>165</v>
      </c>
      <c r="AH71" s="1043">
        <v>2.92E-2</v>
      </c>
      <c r="AI71" s="1043">
        <v>1.4800000000000001E-2</v>
      </c>
      <c r="AJ71" s="1043" t="s">
        <v>165</v>
      </c>
      <c r="AK71" s="1043">
        <v>2.92E-2</v>
      </c>
      <c r="AL71" s="1043">
        <v>1.4800000000000001E-2</v>
      </c>
      <c r="AM71" s="1043" t="s">
        <v>165</v>
      </c>
      <c r="AN71" s="1043">
        <v>2.92E-2</v>
      </c>
      <c r="AO71" s="1043">
        <v>1.4800000000000001E-2</v>
      </c>
      <c r="AP71" s="1043" t="s">
        <v>165</v>
      </c>
      <c r="AQ71" s="1043">
        <v>2.8899999999999999E-2</v>
      </c>
      <c r="AR71" s="1043">
        <v>1.47E-2</v>
      </c>
      <c r="AS71" s="1043" t="s">
        <v>165</v>
      </c>
      <c r="AT71" s="1043">
        <v>2.9000000000000001E-2</v>
      </c>
      <c r="AU71" s="1043">
        <v>1.47E-2</v>
      </c>
      <c r="AV71" s="1043" t="s">
        <v>165</v>
      </c>
      <c r="AW71" s="1043">
        <v>2.9700000000000001E-2</v>
      </c>
      <c r="AX71" s="1043">
        <v>1.5100000000000001E-2</v>
      </c>
      <c r="AY71" s="1043" t="s">
        <v>165</v>
      </c>
      <c r="AZ71" s="1043">
        <v>2.9600000000000001E-2</v>
      </c>
      <c r="BA71" s="1043">
        <v>1.4999999999999999E-2</v>
      </c>
      <c r="BB71" s="1043" t="s">
        <v>165</v>
      </c>
    </row>
    <row r="72" spans="1:54" s="980" customFormat="1" ht="16.5" customHeight="1" x14ac:dyDescent="0.3">
      <c r="A72" s="981"/>
      <c r="B72" s="979"/>
      <c r="C72" s="398"/>
      <c r="D72" s="398"/>
      <c r="E72" s="1378"/>
      <c r="F72" s="989" t="s">
        <v>1498</v>
      </c>
      <c r="G72" s="988">
        <v>3.1099999999999999E-2</v>
      </c>
      <c r="H72" s="988">
        <v>1.5800000000000002E-2</v>
      </c>
      <c r="I72" s="988" t="s">
        <v>165</v>
      </c>
      <c r="J72" s="988">
        <v>3.1099999999999999E-2</v>
      </c>
      <c r="K72" s="988">
        <v>1.5800000000000002E-2</v>
      </c>
      <c r="L72" s="988" t="s">
        <v>165</v>
      </c>
      <c r="M72" s="988">
        <v>3.1099999999999999E-2</v>
      </c>
      <c r="N72" s="988">
        <v>1.5800000000000002E-2</v>
      </c>
      <c r="O72" s="988" t="s">
        <v>165</v>
      </c>
      <c r="P72" s="988">
        <v>3.1099999999999999E-2</v>
      </c>
      <c r="Q72" s="988">
        <v>1.5800000000000002E-2</v>
      </c>
      <c r="R72" s="988" t="s">
        <v>165</v>
      </c>
      <c r="S72" s="988">
        <v>2.98E-2</v>
      </c>
      <c r="T72" s="988">
        <v>1.5100000000000001E-2</v>
      </c>
      <c r="U72" s="988" t="s">
        <v>165</v>
      </c>
      <c r="V72" s="1042">
        <v>2.92E-2</v>
      </c>
      <c r="W72" s="1042">
        <v>1.4800000000000001E-2</v>
      </c>
      <c r="X72" s="1042" t="s">
        <v>165</v>
      </c>
      <c r="Y72" s="1042">
        <v>2.8299999999999999E-2</v>
      </c>
      <c r="Z72" s="1042">
        <v>1.43E-2</v>
      </c>
      <c r="AA72" s="1042" t="s">
        <v>165</v>
      </c>
      <c r="AB72" s="1043">
        <v>2.8400000000000002E-2</v>
      </c>
      <c r="AC72" s="1043">
        <v>1.44E-2</v>
      </c>
      <c r="AD72" s="1043" t="s">
        <v>165</v>
      </c>
      <c r="AE72" s="1043">
        <v>2.86E-2</v>
      </c>
      <c r="AF72" s="1043">
        <v>1.4500000000000001E-2</v>
      </c>
      <c r="AG72" s="1043" t="s">
        <v>165</v>
      </c>
      <c r="AH72" s="1043">
        <v>2.8299999999999999E-2</v>
      </c>
      <c r="AI72" s="1043">
        <v>1.43E-2</v>
      </c>
      <c r="AJ72" s="1043" t="s">
        <v>165</v>
      </c>
      <c r="AK72" s="1043">
        <v>2.8199999999999999E-2</v>
      </c>
      <c r="AL72" s="1043">
        <v>1.43E-2</v>
      </c>
      <c r="AM72" s="1043" t="s">
        <v>165</v>
      </c>
      <c r="AN72" s="1043">
        <v>2.8299999999999999E-2</v>
      </c>
      <c r="AO72" s="1043">
        <v>1.44E-2</v>
      </c>
      <c r="AP72" s="1043" t="s">
        <v>165</v>
      </c>
      <c r="AQ72" s="1043">
        <v>2.8299999999999999E-2</v>
      </c>
      <c r="AR72" s="1043">
        <v>1.43E-2</v>
      </c>
      <c r="AS72" s="1043" t="s">
        <v>165</v>
      </c>
      <c r="AT72" s="1043">
        <v>2.76E-2</v>
      </c>
      <c r="AU72" s="1043">
        <v>1.4E-2</v>
      </c>
      <c r="AV72" s="1043" t="s">
        <v>165</v>
      </c>
      <c r="AW72" s="1043">
        <v>2.81E-2</v>
      </c>
      <c r="AX72" s="1043">
        <v>1.4200000000000001E-2</v>
      </c>
      <c r="AY72" s="1043" t="s">
        <v>165</v>
      </c>
      <c r="AZ72" s="1043">
        <v>2.8199999999999999E-2</v>
      </c>
      <c r="BA72" s="1043">
        <v>1.43E-2</v>
      </c>
      <c r="BB72" s="1043" t="s">
        <v>165</v>
      </c>
    </row>
    <row r="73" spans="1:54" s="980" customFormat="1" ht="16.5" customHeight="1" x14ac:dyDescent="0.3">
      <c r="A73" s="981"/>
      <c r="B73" s="979"/>
      <c r="C73" s="398"/>
      <c r="D73" s="398"/>
      <c r="E73" s="1378"/>
      <c r="F73" s="989" t="s">
        <v>1499</v>
      </c>
      <c r="G73" s="988">
        <v>3.0499999999999999E-2</v>
      </c>
      <c r="H73" s="988">
        <v>1.54E-2</v>
      </c>
      <c r="I73" s="988" t="s">
        <v>165</v>
      </c>
      <c r="J73" s="988">
        <v>3.0200000000000001E-2</v>
      </c>
      <c r="K73" s="988">
        <v>1.5299999999999999E-2</v>
      </c>
      <c r="L73" s="988" t="s">
        <v>165</v>
      </c>
      <c r="M73" s="988">
        <v>2.9899999999999999E-2</v>
      </c>
      <c r="N73" s="988">
        <v>1.52E-2</v>
      </c>
      <c r="O73" s="988" t="s">
        <v>165</v>
      </c>
      <c r="P73" s="988">
        <v>0.03</v>
      </c>
      <c r="Q73" s="988">
        <v>1.52E-2</v>
      </c>
      <c r="R73" s="988" t="s">
        <v>165</v>
      </c>
      <c r="S73" s="988">
        <v>2.8000000000000001E-2</v>
      </c>
      <c r="T73" s="988">
        <v>1.4200000000000001E-2</v>
      </c>
      <c r="U73" s="988" t="s">
        <v>165</v>
      </c>
      <c r="V73" s="1042">
        <v>2.75E-2</v>
      </c>
      <c r="W73" s="1042">
        <v>1.4E-2</v>
      </c>
      <c r="X73" s="1042" t="s">
        <v>165</v>
      </c>
      <c r="Y73" s="1042">
        <v>2.75E-2</v>
      </c>
      <c r="Z73" s="1042">
        <v>1.3899999999999999E-2</v>
      </c>
      <c r="AA73" s="1042" t="s">
        <v>165</v>
      </c>
      <c r="AB73" s="1043">
        <v>2.76E-2</v>
      </c>
      <c r="AC73" s="1043">
        <v>1.4E-2</v>
      </c>
      <c r="AD73" s="1043" t="s">
        <v>165</v>
      </c>
      <c r="AE73" s="1043">
        <v>2.7699999999999999E-2</v>
      </c>
      <c r="AF73" s="1043">
        <v>1.4E-2</v>
      </c>
      <c r="AG73" s="1043" t="s">
        <v>165</v>
      </c>
      <c r="AH73" s="1043">
        <v>2.5600000000000001E-2</v>
      </c>
      <c r="AI73" s="1043">
        <v>1.2999999999999999E-2</v>
      </c>
      <c r="AJ73" s="1043" t="s">
        <v>165</v>
      </c>
      <c r="AK73" s="1043">
        <v>2.5499999999999998E-2</v>
      </c>
      <c r="AL73" s="1043">
        <v>1.29E-2</v>
      </c>
      <c r="AM73" s="1043" t="s">
        <v>165</v>
      </c>
      <c r="AN73" s="1043">
        <v>2.5600000000000001E-2</v>
      </c>
      <c r="AO73" s="1043">
        <v>1.2999999999999999E-2</v>
      </c>
      <c r="AP73" s="1043" t="s">
        <v>165</v>
      </c>
      <c r="AQ73" s="1043">
        <v>2.5600000000000001E-2</v>
      </c>
      <c r="AR73" s="1043">
        <v>1.2999999999999999E-2</v>
      </c>
      <c r="AS73" s="1043" t="s">
        <v>165</v>
      </c>
      <c r="AT73" s="1043">
        <v>2.7099999999999999E-2</v>
      </c>
      <c r="AU73" s="1043">
        <v>1.38E-2</v>
      </c>
      <c r="AV73" s="1043" t="s">
        <v>165</v>
      </c>
      <c r="AW73" s="1043">
        <v>2.8199999999999999E-2</v>
      </c>
      <c r="AX73" s="1043">
        <v>1.43E-2</v>
      </c>
      <c r="AY73" s="1043" t="s">
        <v>165</v>
      </c>
      <c r="AZ73" s="1043">
        <v>2.93E-2</v>
      </c>
      <c r="BA73" s="1043">
        <v>1.4800000000000001E-2</v>
      </c>
      <c r="BB73" s="1043" t="s">
        <v>165</v>
      </c>
    </row>
    <row r="74" spans="1:54" s="980" customFormat="1" ht="16.5" customHeight="1" x14ac:dyDescent="0.3">
      <c r="A74" s="981"/>
      <c r="B74" s="979"/>
      <c r="C74" s="398"/>
      <c r="D74" s="398"/>
      <c r="E74" s="1378"/>
      <c r="F74" s="989" t="s">
        <v>1500</v>
      </c>
      <c r="G74" s="988">
        <v>3.3000000000000002E-2</v>
      </c>
      <c r="H74" s="988">
        <v>1.67E-2</v>
      </c>
      <c r="I74" s="988" t="s">
        <v>165</v>
      </c>
      <c r="J74" s="988">
        <v>3.2500000000000001E-2</v>
      </c>
      <c r="K74" s="988">
        <v>1.6500000000000001E-2</v>
      </c>
      <c r="L74" s="988" t="s">
        <v>165</v>
      </c>
      <c r="M74" s="988">
        <v>3.2500000000000001E-2</v>
      </c>
      <c r="N74" s="988">
        <v>1.6500000000000001E-2</v>
      </c>
      <c r="O74" s="988" t="s">
        <v>165</v>
      </c>
      <c r="P74" s="988">
        <v>3.39E-2</v>
      </c>
      <c r="Q74" s="988">
        <v>1.72E-2</v>
      </c>
      <c r="R74" s="988" t="s">
        <v>165</v>
      </c>
      <c r="S74" s="988">
        <v>3.2099999999999997E-2</v>
      </c>
      <c r="T74" s="988">
        <v>1.6299999999999999E-2</v>
      </c>
      <c r="U74" s="988" t="s">
        <v>165</v>
      </c>
      <c r="V74" s="1042">
        <v>3.2300000000000002E-2</v>
      </c>
      <c r="W74" s="1042">
        <v>1.6400000000000001E-2</v>
      </c>
      <c r="X74" s="1042" t="s">
        <v>165</v>
      </c>
      <c r="Y74" s="1042">
        <v>3.1399999999999997E-2</v>
      </c>
      <c r="Z74" s="1042">
        <v>1.5900000000000001E-2</v>
      </c>
      <c r="AA74" s="1042" t="s">
        <v>165</v>
      </c>
      <c r="AB74" s="1043">
        <v>3.15E-2</v>
      </c>
      <c r="AC74" s="1043">
        <v>1.6E-2</v>
      </c>
      <c r="AD74" s="1043" t="s">
        <v>165</v>
      </c>
      <c r="AE74" s="1043">
        <v>3.15E-2</v>
      </c>
      <c r="AF74" s="1043">
        <v>1.6E-2</v>
      </c>
      <c r="AG74" s="1043" t="s">
        <v>165</v>
      </c>
      <c r="AH74" s="1043">
        <v>3.0300000000000001E-2</v>
      </c>
      <c r="AI74" s="1043">
        <v>1.54E-2</v>
      </c>
      <c r="AJ74" s="1043" t="s">
        <v>165</v>
      </c>
      <c r="AK74" s="1043">
        <v>2.98E-2</v>
      </c>
      <c r="AL74" s="1043">
        <v>1.5100000000000001E-2</v>
      </c>
      <c r="AM74" s="1043" t="s">
        <v>165</v>
      </c>
      <c r="AN74" s="1043">
        <v>3.0099999999999998E-2</v>
      </c>
      <c r="AO74" s="1043">
        <v>1.52E-2</v>
      </c>
      <c r="AP74" s="1043" t="s">
        <v>165</v>
      </c>
      <c r="AQ74" s="1043">
        <v>2.98E-2</v>
      </c>
      <c r="AR74" s="1043">
        <v>1.5100000000000001E-2</v>
      </c>
      <c r="AS74" s="1043" t="s">
        <v>165</v>
      </c>
      <c r="AT74" s="1043">
        <v>2.9700000000000001E-2</v>
      </c>
      <c r="AU74" s="1043">
        <v>1.5100000000000001E-2</v>
      </c>
      <c r="AV74" s="1043" t="s">
        <v>165</v>
      </c>
      <c r="AW74" s="1043">
        <v>3.0499999999999999E-2</v>
      </c>
      <c r="AX74" s="1043">
        <v>1.55E-2</v>
      </c>
      <c r="AY74" s="1043" t="s">
        <v>165</v>
      </c>
      <c r="AZ74" s="1043">
        <v>3.0300000000000001E-2</v>
      </c>
      <c r="BA74" s="1043">
        <v>1.54E-2</v>
      </c>
      <c r="BB74" s="1043" t="s">
        <v>165</v>
      </c>
    </row>
    <row r="75" spans="1:54" s="980" customFormat="1" ht="16.5" customHeight="1" x14ac:dyDescent="0.3">
      <c r="A75" s="981"/>
      <c r="B75" s="979"/>
      <c r="C75" s="398"/>
      <c r="D75" s="398"/>
      <c r="E75" s="1378"/>
      <c r="F75" s="989" t="s">
        <v>1689</v>
      </c>
      <c r="G75" s="988">
        <v>3.4799999999999998E-2</v>
      </c>
      <c r="H75" s="988">
        <v>1.77E-2</v>
      </c>
      <c r="I75" s="988" t="s">
        <v>165</v>
      </c>
      <c r="J75" s="988">
        <v>3.44E-2</v>
      </c>
      <c r="K75" s="988">
        <v>1.7399999999999999E-2</v>
      </c>
      <c r="L75" s="988" t="s">
        <v>165</v>
      </c>
      <c r="M75" s="988">
        <v>3.5499999999999997E-2</v>
      </c>
      <c r="N75" s="988">
        <v>1.7999999999999999E-2</v>
      </c>
      <c r="O75" s="988" t="s">
        <v>165</v>
      </c>
      <c r="P75" s="988">
        <v>3.5499999999999997E-2</v>
      </c>
      <c r="Q75" s="988">
        <v>1.7999999999999999E-2</v>
      </c>
      <c r="R75" s="988" t="s">
        <v>165</v>
      </c>
      <c r="S75" s="988">
        <v>3.39E-2</v>
      </c>
      <c r="T75" s="988">
        <v>1.72E-2</v>
      </c>
      <c r="U75" s="988" t="s">
        <v>165</v>
      </c>
      <c r="V75" s="1042">
        <v>3.39E-2</v>
      </c>
      <c r="W75" s="1042">
        <v>1.72E-2</v>
      </c>
      <c r="X75" s="1042" t="s">
        <v>165</v>
      </c>
      <c r="Y75" s="1042">
        <v>3.3000000000000002E-2</v>
      </c>
      <c r="Z75" s="1042">
        <v>1.67E-2</v>
      </c>
      <c r="AA75" s="1042" t="s">
        <v>165</v>
      </c>
      <c r="AB75" s="1043">
        <v>3.3000000000000002E-2</v>
      </c>
      <c r="AC75" s="1043">
        <v>1.67E-2</v>
      </c>
      <c r="AD75" s="1043" t="s">
        <v>165</v>
      </c>
      <c r="AE75" s="1043">
        <v>3.2899999999999999E-2</v>
      </c>
      <c r="AF75" s="1043">
        <v>1.67E-2</v>
      </c>
      <c r="AG75" s="1043" t="s">
        <v>165</v>
      </c>
      <c r="AH75" s="1043">
        <v>3.2500000000000001E-2</v>
      </c>
      <c r="AI75" s="1043">
        <v>1.6500000000000001E-2</v>
      </c>
      <c r="AJ75" s="1043" t="s">
        <v>165</v>
      </c>
      <c r="AK75" s="1043">
        <v>3.2599999999999997E-2</v>
      </c>
      <c r="AL75" s="1043">
        <v>1.6500000000000001E-2</v>
      </c>
      <c r="AM75" s="1043" t="s">
        <v>165</v>
      </c>
      <c r="AN75" s="1043">
        <v>3.3000000000000002E-2</v>
      </c>
      <c r="AO75" s="1043">
        <v>1.67E-2</v>
      </c>
      <c r="AP75" s="1043" t="s">
        <v>165</v>
      </c>
      <c r="AQ75" s="1043">
        <v>3.3099999999999997E-2</v>
      </c>
      <c r="AR75" s="1043">
        <v>1.6799999999999999E-2</v>
      </c>
      <c r="AS75" s="1043" t="s">
        <v>165</v>
      </c>
      <c r="AT75" s="1043">
        <v>3.3099999999999997E-2</v>
      </c>
      <c r="AU75" s="1043">
        <v>1.6799999999999999E-2</v>
      </c>
      <c r="AV75" s="1043" t="s">
        <v>165</v>
      </c>
      <c r="AW75" s="1043">
        <v>3.4099999999999998E-2</v>
      </c>
      <c r="AX75" s="1043">
        <v>1.7299999999999999E-2</v>
      </c>
      <c r="AY75" s="1043" t="s">
        <v>165</v>
      </c>
      <c r="AZ75" s="1043">
        <v>3.4000000000000002E-2</v>
      </c>
      <c r="BA75" s="1043">
        <v>1.72E-2</v>
      </c>
      <c r="BB75" s="1043" t="s">
        <v>165</v>
      </c>
    </row>
    <row r="76" spans="1:54" s="980" customFormat="1" ht="16.5" customHeight="1" x14ac:dyDescent="0.3">
      <c r="A76" s="981"/>
      <c r="B76" s="979"/>
      <c r="C76" s="398"/>
      <c r="D76" s="398"/>
      <c r="E76" s="1378"/>
      <c r="F76" s="989" t="s">
        <v>1501</v>
      </c>
      <c r="G76" s="988">
        <v>3.9800000000000002E-2</v>
      </c>
      <c r="H76" s="988">
        <v>2.0199999999999999E-2</v>
      </c>
      <c r="I76" s="988" t="s">
        <v>165</v>
      </c>
      <c r="J76" s="988">
        <v>3.9600000000000003E-2</v>
      </c>
      <c r="K76" s="988">
        <v>2.01E-2</v>
      </c>
      <c r="L76" s="988" t="s">
        <v>165</v>
      </c>
      <c r="M76" s="988">
        <v>3.9600000000000003E-2</v>
      </c>
      <c r="N76" s="988">
        <v>2.01E-2</v>
      </c>
      <c r="O76" s="988" t="s">
        <v>165</v>
      </c>
      <c r="P76" s="988">
        <v>3.95E-2</v>
      </c>
      <c r="Q76" s="988">
        <v>0.02</v>
      </c>
      <c r="R76" s="988" t="s">
        <v>165</v>
      </c>
      <c r="S76" s="988">
        <v>3.78E-2</v>
      </c>
      <c r="T76" s="988">
        <v>1.9099999999999999E-2</v>
      </c>
      <c r="U76" s="988" t="s">
        <v>165</v>
      </c>
      <c r="V76" s="1042">
        <v>3.7600000000000001E-2</v>
      </c>
      <c r="W76" s="1042">
        <v>1.9099999999999999E-2</v>
      </c>
      <c r="X76" s="1042" t="s">
        <v>165</v>
      </c>
      <c r="Y76" s="1042">
        <v>3.6700000000000003E-2</v>
      </c>
      <c r="Z76" s="1042">
        <v>1.8599999999999998E-2</v>
      </c>
      <c r="AA76" s="1042" t="s">
        <v>165</v>
      </c>
      <c r="AB76" s="1043">
        <v>3.6900000000000002E-2</v>
      </c>
      <c r="AC76" s="1043">
        <v>1.8700000000000001E-2</v>
      </c>
      <c r="AD76" s="1043" t="s">
        <v>165</v>
      </c>
      <c r="AE76" s="1043">
        <v>3.6799999999999999E-2</v>
      </c>
      <c r="AF76" s="1043">
        <v>1.8700000000000001E-2</v>
      </c>
      <c r="AG76" s="1043" t="s">
        <v>165</v>
      </c>
      <c r="AH76" s="1043">
        <v>3.49E-2</v>
      </c>
      <c r="AI76" s="1043">
        <v>1.77E-2</v>
      </c>
      <c r="AJ76" s="1043" t="s">
        <v>165</v>
      </c>
      <c r="AK76" s="1043">
        <v>3.4700000000000002E-2</v>
      </c>
      <c r="AL76" s="1043">
        <v>1.7600000000000001E-2</v>
      </c>
      <c r="AM76" s="1043" t="s">
        <v>165</v>
      </c>
      <c r="AN76" s="1043">
        <v>3.5099999999999999E-2</v>
      </c>
      <c r="AO76" s="1043">
        <v>1.78E-2</v>
      </c>
      <c r="AP76" s="1043" t="s">
        <v>165</v>
      </c>
      <c r="AQ76" s="1043">
        <v>3.4000000000000002E-2</v>
      </c>
      <c r="AR76" s="1043">
        <v>1.72E-2</v>
      </c>
      <c r="AS76" s="1043" t="s">
        <v>165</v>
      </c>
      <c r="AT76" s="1043">
        <v>3.4200000000000001E-2</v>
      </c>
      <c r="AU76" s="1043">
        <v>1.7299999999999999E-2</v>
      </c>
      <c r="AV76" s="1043" t="s">
        <v>165</v>
      </c>
      <c r="AW76" s="1043">
        <v>3.5299999999999998E-2</v>
      </c>
      <c r="AX76" s="1043">
        <v>1.7899999999999999E-2</v>
      </c>
      <c r="AY76" s="1043" t="s">
        <v>165</v>
      </c>
      <c r="AZ76" s="1043">
        <v>3.5000000000000003E-2</v>
      </c>
      <c r="BA76" s="1043">
        <v>1.77E-2</v>
      </c>
      <c r="BB76" s="1043" t="s">
        <v>165</v>
      </c>
    </row>
    <row r="77" spans="1:54" s="980" customFormat="1" ht="16.5" customHeight="1" x14ac:dyDescent="0.3">
      <c r="A77" s="981"/>
      <c r="B77" s="979"/>
      <c r="C77" s="398"/>
      <c r="D77" s="398"/>
      <c r="E77" s="1378"/>
      <c r="F77" s="989" t="s">
        <v>1502</v>
      </c>
      <c r="G77" s="988">
        <v>2.76E-2</v>
      </c>
      <c r="H77" s="988">
        <v>1.4E-2</v>
      </c>
      <c r="I77" s="988" t="s">
        <v>165</v>
      </c>
      <c r="J77" s="988">
        <v>2.7400000000000001E-2</v>
      </c>
      <c r="K77" s="988">
        <v>1.3899999999999999E-2</v>
      </c>
      <c r="L77" s="988" t="s">
        <v>165</v>
      </c>
      <c r="M77" s="988">
        <v>2.7400000000000001E-2</v>
      </c>
      <c r="N77" s="988">
        <v>1.3899999999999999E-2</v>
      </c>
      <c r="O77" s="988" t="s">
        <v>165</v>
      </c>
      <c r="P77" s="988">
        <v>2.7400000000000001E-2</v>
      </c>
      <c r="Q77" s="988">
        <v>1.3899999999999999E-2</v>
      </c>
      <c r="R77" s="988" t="s">
        <v>165</v>
      </c>
      <c r="S77" s="988">
        <v>2.5899999999999999E-2</v>
      </c>
      <c r="T77" s="988">
        <v>1.3100000000000001E-2</v>
      </c>
      <c r="U77" s="988" t="s">
        <v>165</v>
      </c>
      <c r="V77" s="1042">
        <v>2.5600000000000001E-2</v>
      </c>
      <c r="W77" s="1042">
        <v>1.2999999999999999E-2</v>
      </c>
      <c r="X77" s="1042" t="s">
        <v>165</v>
      </c>
      <c r="Y77" s="1042">
        <v>2.5600000000000001E-2</v>
      </c>
      <c r="Z77" s="1042">
        <v>1.2999999999999999E-2</v>
      </c>
      <c r="AA77" s="1042" t="s">
        <v>165</v>
      </c>
      <c r="AB77" s="1043">
        <v>2.5600000000000001E-2</v>
      </c>
      <c r="AC77" s="1043">
        <v>1.2999999999999999E-2</v>
      </c>
      <c r="AD77" s="1043" t="s">
        <v>165</v>
      </c>
      <c r="AE77" s="1043">
        <v>2.5499999999999998E-2</v>
      </c>
      <c r="AF77" s="1043">
        <v>1.29E-2</v>
      </c>
      <c r="AG77" s="1043" t="s">
        <v>165</v>
      </c>
      <c r="AH77" s="1043">
        <v>2.4199999999999999E-2</v>
      </c>
      <c r="AI77" s="1043">
        <v>1.2200000000000001E-2</v>
      </c>
      <c r="AJ77" s="1043" t="s">
        <v>165</v>
      </c>
      <c r="AK77" s="1043">
        <v>2.4199999999999999E-2</v>
      </c>
      <c r="AL77" s="1043">
        <v>1.2200000000000001E-2</v>
      </c>
      <c r="AM77" s="1043" t="s">
        <v>165</v>
      </c>
      <c r="AN77" s="1043">
        <v>2.4199999999999999E-2</v>
      </c>
      <c r="AO77" s="1043">
        <v>1.23E-2</v>
      </c>
      <c r="AP77" s="1043" t="s">
        <v>165</v>
      </c>
      <c r="AQ77" s="1043">
        <v>2.4199999999999999E-2</v>
      </c>
      <c r="AR77" s="1043">
        <v>1.23E-2</v>
      </c>
      <c r="AS77" s="1043" t="s">
        <v>165</v>
      </c>
      <c r="AT77" s="1043">
        <v>2.4199999999999999E-2</v>
      </c>
      <c r="AU77" s="1043">
        <v>1.23E-2</v>
      </c>
      <c r="AV77" s="1043" t="s">
        <v>165</v>
      </c>
      <c r="AW77" s="1043">
        <v>2.4199999999999999E-2</v>
      </c>
      <c r="AX77" s="1043">
        <v>1.23E-2</v>
      </c>
      <c r="AY77" s="1043" t="s">
        <v>165</v>
      </c>
      <c r="AZ77" s="1043">
        <v>2.4299999999999999E-2</v>
      </c>
      <c r="BA77" s="1043">
        <v>1.23E-2</v>
      </c>
      <c r="BB77" s="1043" t="s">
        <v>165</v>
      </c>
    </row>
    <row r="78" spans="1:54" s="980" customFormat="1" ht="16.5" customHeight="1" x14ac:dyDescent="0.3">
      <c r="A78" s="981"/>
      <c r="B78" s="979"/>
      <c r="C78" s="398"/>
      <c r="D78" s="398"/>
      <c r="E78" s="1378"/>
      <c r="F78" s="989" t="s">
        <v>1503</v>
      </c>
      <c r="G78" s="988">
        <v>3.32E-2</v>
      </c>
      <c r="H78" s="988">
        <v>1.6899999999999998E-2</v>
      </c>
      <c r="I78" s="988" t="s">
        <v>165</v>
      </c>
      <c r="J78" s="988">
        <v>3.2899999999999999E-2</v>
      </c>
      <c r="K78" s="988">
        <v>1.67E-2</v>
      </c>
      <c r="L78" s="988" t="s">
        <v>165</v>
      </c>
      <c r="M78" s="988">
        <v>3.39E-2</v>
      </c>
      <c r="N78" s="988">
        <v>1.72E-2</v>
      </c>
      <c r="O78" s="988" t="s">
        <v>165</v>
      </c>
      <c r="P78" s="988">
        <v>3.4099999999999998E-2</v>
      </c>
      <c r="Q78" s="988">
        <v>1.7299999999999999E-2</v>
      </c>
      <c r="R78" s="988" t="s">
        <v>165</v>
      </c>
      <c r="S78" s="988">
        <v>3.2899999999999999E-2</v>
      </c>
      <c r="T78" s="988">
        <v>1.67E-2</v>
      </c>
      <c r="U78" s="988" t="s">
        <v>165</v>
      </c>
      <c r="V78" s="1042">
        <v>3.2800000000000003E-2</v>
      </c>
      <c r="W78" s="1042">
        <v>1.66E-2</v>
      </c>
      <c r="X78" s="1042" t="s">
        <v>165</v>
      </c>
      <c r="Y78" s="1042">
        <v>3.3500000000000002E-2</v>
      </c>
      <c r="Z78" s="1042">
        <v>1.7000000000000001E-2</v>
      </c>
      <c r="AA78" s="1042" t="s">
        <v>165</v>
      </c>
      <c r="AB78" s="1043">
        <v>3.3099999999999997E-2</v>
      </c>
      <c r="AC78" s="1043">
        <v>1.6799999999999999E-2</v>
      </c>
      <c r="AD78" s="1043" t="s">
        <v>165</v>
      </c>
      <c r="AE78" s="1043">
        <v>3.3300000000000003E-2</v>
      </c>
      <c r="AF78" s="1043">
        <v>1.6899999999999998E-2</v>
      </c>
      <c r="AG78" s="1043" t="s">
        <v>165</v>
      </c>
      <c r="AH78" s="1043">
        <v>3.2399999999999998E-2</v>
      </c>
      <c r="AI78" s="1043">
        <v>1.6400000000000001E-2</v>
      </c>
      <c r="AJ78" s="1043" t="s">
        <v>165</v>
      </c>
      <c r="AK78" s="1043">
        <v>3.2300000000000002E-2</v>
      </c>
      <c r="AL78" s="1043">
        <v>1.6400000000000001E-2</v>
      </c>
      <c r="AM78" s="1043" t="s">
        <v>165</v>
      </c>
      <c r="AN78" s="1043">
        <v>3.2500000000000001E-2</v>
      </c>
      <c r="AO78" s="1043">
        <v>1.6500000000000001E-2</v>
      </c>
      <c r="AP78" s="1043" t="s">
        <v>165</v>
      </c>
      <c r="AQ78" s="1043">
        <v>3.2500000000000001E-2</v>
      </c>
      <c r="AR78" s="1043">
        <v>1.6500000000000001E-2</v>
      </c>
      <c r="AS78" s="1043" t="s">
        <v>165</v>
      </c>
      <c r="AT78" s="1043">
        <v>3.2599999999999997E-2</v>
      </c>
      <c r="AU78" s="1043">
        <v>1.6500000000000001E-2</v>
      </c>
      <c r="AV78" s="1043" t="s">
        <v>165</v>
      </c>
      <c r="AW78" s="1043">
        <v>3.3399999999999999E-2</v>
      </c>
      <c r="AX78" s="1043">
        <v>1.6899999999999998E-2</v>
      </c>
      <c r="AY78" s="1043" t="s">
        <v>165</v>
      </c>
      <c r="AZ78" s="1043">
        <v>3.3700000000000001E-2</v>
      </c>
      <c r="BA78" s="1043">
        <v>1.7100000000000001E-2</v>
      </c>
      <c r="BB78" s="1043" t="s">
        <v>165</v>
      </c>
    </row>
    <row r="79" spans="1:54" s="980" customFormat="1" ht="16.5" customHeight="1" x14ac:dyDescent="0.3">
      <c r="A79" s="981"/>
      <c r="B79" s="979"/>
      <c r="C79" s="398"/>
      <c r="D79" s="398"/>
      <c r="E79" s="1379"/>
      <c r="F79" s="989" t="s">
        <v>1999</v>
      </c>
      <c r="G79" s="988">
        <v>3.2000000000000001E-2</v>
      </c>
      <c r="H79" s="988">
        <v>1.6199999999999999E-2</v>
      </c>
      <c r="I79" s="988" t="s">
        <v>165</v>
      </c>
      <c r="J79" s="988">
        <v>3.1800000000000002E-2</v>
      </c>
      <c r="K79" s="988">
        <v>1.61E-2</v>
      </c>
      <c r="L79" s="988" t="s">
        <v>165</v>
      </c>
      <c r="M79" s="988">
        <v>3.1800000000000002E-2</v>
      </c>
      <c r="N79" s="988">
        <v>1.61E-2</v>
      </c>
      <c r="O79" s="988" t="s">
        <v>165</v>
      </c>
      <c r="P79" s="988">
        <v>3.1899999999999998E-2</v>
      </c>
      <c r="Q79" s="988">
        <v>1.6199999999999999E-2</v>
      </c>
      <c r="R79" s="988" t="s">
        <v>165</v>
      </c>
      <c r="S79" s="988">
        <v>3.0300000000000001E-2</v>
      </c>
      <c r="T79" s="988">
        <v>1.54E-2</v>
      </c>
      <c r="U79" s="988" t="s">
        <v>165</v>
      </c>
      <c r="V79" s="1042">
        <v>3.0099999999999998E-2</v>
      </c>
      <c r="W79" s="1042">
        <v>1.5299999999999999E-2</v>
      </c>
      <c r="X79" s="1042" t="s">
        <v>165</v>
      </c>
      <c r="Y79" s="1042">
        <v>2.9700000000000001E-2</v>
      </c>
      <c r="Z79" s="1042">
        <v>1.5100000000000001E-2</v>
      </c>
      <c r="AA79" s="1042" t="s">
        <v>165</v>
      </c>
      <c r="AB79" s="1043">
        <v>2.9899999999999999E-2</v>
      </c>
      <c r="AC79" s="1043">
        <v>1.5100000000000001E-2</v>
      </c>
      <c r="AD79" s="1043" t="s">
        <v>165</v>
      </c>
      <c r="AE79" s="1043">
        <v>2.98E-2</v>
      </c>
      <c r="AF79" s="1043">
        <v>1.5100000000000001E-2</v>
      </c>
      <c r="AG79" s="1043" t="s">
        <v>165</v>
      </c>
      <c r="AH79" s="1043">
        <v>2.87E-2</v>
      </c>
      <c r="AI79" s="1043">
        <v>1.4500000000000001E-2</v>
      </c>
      <c r="AJ79" s="1043" t="s">
        <v>165</v>
      </c>
      <c r="AK79" s="1043">
        <v>2.8500000000000001E-2</v>
      </c>
      <c r="AL79" s="1043">
        <v>1.4500000000000001E-2</v>
      </c>
      <c r="AM79" s="1043" t="s">
        <v>165</v>
      </c>
      <c r="AN79" s="1043">
        <v>2.87E-2</v>
      </c>
      <c r="AO79" s="1043">
        <v>1.4500000000000001E-2</v>
      </c>
      <c r="AP79" s="1043" t="s">
        <v>165</v>
      </c>
      <c r="AQ79" s="1043">
        <v>2.8500000000000001E-2</v>
      </c>
      <c r="AR79" s="1043">
        <v>1.44E-2</v>
      </c>
      <c r="AS79" s="1043" t="s">
        <v>165</v>
      </c>
      <c r="AT79" s="1043">
        <v>2.8400000000000002E-2</v>
      </c>
      <c r="AU79" s="1043">
        <v>1.44E-2</v>
      </c>
      <c r="AV79" s="1043" t="s">
        <v>165</v>
      </c>
      <c r="AW79" s="1043">
        <v>2.9000000000000001E-2</v>
      </c>
      <c r="AX79" s="1043">
        <v>1.47E-2</v>
      </c>
      <c r="AY79" s="1043" t="s">
        <v>165</v>
      </c>
      <c r="AZ79" s="1043">
        <v>2.9000000000000001E-2</v>
      </c>
      <c r="BA79" s="1043">
        <v>1.47E-2</v>
      </c>
      <c r="BB79" s="1043" t="s">
        <v>165</v>
      </c>
    </row>
    <row r="80" spans="1:54" s="980" customFormat="1" ht="16.5" customHeight="1" x14ac:dyDescent="0.3">
      <c r="A80" s="981"/>
      <c r="B80" s="979"/>
      <c r="C80" s="398"/>
      <c r="D80" s="398"/>
      <c r="E80" s="1380" t="s">
        <v>1387</v>
      </c>
      <c r="F80" s="989" t="s">
        <v>1455</v>
      </c>
      <c r="G80" s="988">
        <v>2.9499999999999998E-2</v>
      </c>
      <c r="H80" s="988" t="s">
        <v>165</v>
      </c>
      <c r="I80" s="988" t="s">
        <v>165</v>
      </c>
      <c r="J80" s="988">
        <v>2.9899999999999999E-2</v>
      </c>
      <c r="K80" s="988" t="s">
        <v>165</v>
      </c>
      <c r="L80" s="988" t="s">
        <v>165</v>
      </c>
      <c r="M80" s="988">
        <v>3.0499999999999999E-2</v>
      </c>
      <c r="N80" s="988" t="s">
        <v>165</v>
      </c>
      <c r="O80" s="988" t="s">
        <v>165</v>
      </c>
      <c r="P80" s="988">
        <v>3.0700000000000002E-2</v>
      </c>
      <c r="Q80" s="988" t="s">
        <v>165</v>
      </c>
      <c r="R80" s="988" t="s">
        <v>165</v>
      </c>
      <c r="S80" s="988">
        <v>2.98E-2</v>
      </c>
      <c r="T80" s="988" t="s">
        <v>165</v>
      </c>
      <c r="U80" s="988" t="s">
        <v>165</v>
      </c>
      <c r="V80" s="1042">
        <v>2.98E-2</v>
      </c>
      <c r="W80" s="988" t="s">
        <v>165</v>
      </c>
      <c r="X80" s="1042" t="s">
        <v>165</v>
      </c>
      <c r="Y80" s="1042">
        <v>2.98E-2</v>
      </c>
      <c r="Z80" s="988" t="s">
        <v>165</v>
      </c>
      <c r="AA80" s="1042" t="s">
        <v>165</v>
      </c>
      <c r="AB80" s="1043">
        <v>2.9700000000000001E-2</v>
      </c>
      <c r="AC80" s="988" t="s">
        <v>165</v>
      </c>
      <c r="AD80" s="1043" t="s">
        <v>165</v>
      </c>
      <c r="AE80" s="1043">
        <v>3.0099999999999998E-2</v>
      </c>
      <c r="AF80" s="988" t="s">
        <v>165</v>
      </c>
      <c r="AG80" s="1043" t="s">
        <v>165</v>
      </c>
      <c r="AH80" s="1043">
        <v>2.98E-2</v>
      </c>
      <c r="AI80" s="988" t="s">
        <v>165</v>
      </c>
      <c r="AJ80" s="1043" t="s">
        <v>165</v>
      </c>
      <c r="AK80" s="1043">
        <v>2.9399999999999999E-2</v>
      </c>
      <c r="AL80" s="988" t="s">
        <v>165</v>
      </c>
      <c r="AM80" s="1043" t="s">
        <v>165</v>
      </c>
      <c r="AN80" s="1043">
        <v>2.92E-2</v>
      </c>
      <c r="AO80" s="988" t="s">
        <v>165</v>
      </c>
      <c r="AP80" s="1043" t="s">
        <v>165</v>
      </c>
      <c r="AQ80" s="1043">
        <v>2.9899999999999999E-2</v>
      </c>
      <c r="AR80" s="988" t="s">
        <v>165</v>
      </c>
      <c r="AS80" s="1043" t="s">
        <v>165</v>
      </c>
      <c r="AT80" s="1043">
        <v>2.98E-2</v>
      </c>
      <c r="AU80" s="988" t="s">
        <v>165</v>
      </c>
      <c r="AV80" s="1043" t="s">
        <v>165</v>
      </c>
      <c r="AW80" s="1043">
        <v>2.9399999999999999E-2</v>
      </c>
      <c r="AX80" s="988" t="s">
        <v>165</v>
      </c>
      <c r="AY80" s="1043" t="s">
        <v>165</v>
      </c>
      <c r="AZ80" s="1043">
        <v>2.9399999999999999E-2</v>
      </c>
      <c r="BA80" s="1043" t="s">
        <v>165</v>
      </c>
      <c r="BB80" s="1043" t="s">
        <v>165</v>
      </c>
    </row>
    <row r="81" spans="1:54" s="980" customFormat="1" ht="16.5" customHeight="1" x14ac:dyDescent="0.3">
      <c r="A81" s="981"/>
      <c r="B81" s="979"/>
      <c r="C81" s="398"/>
      <c r="D81" s="398"/>
      <c r="E81" s="1378"/>
      <c r="F81" s="989" t="s">
        <v>1456</v>
      </c>
      <c r="G81" s="988">
        <v>2.9700000000000001E-2</v>
      </c>
      <c r="H81" s="988" t="s">
        <v>165</v>
      </c>
      <c r="I81" s="988" t="s">
        <v>165</v>
      </c>
      <c r="J81" s="988">
        <v>3.0099999999999998E-2</v>
      </c>
      <c r="K81" s="988" t="s">
        <v>165</v>
      </c>
      <c r="L81" s="988" t="s">
        <v>165</v>
      </c>
      <c r="M81" s="988">
        <v>0.03</v>
      </c>
      <c r="N81" s="988" t="s">
        <v>165</v>
      </c>
      <c r="O81" s="988" t="s">
        <v>165</v>
      </c>
      <c r="P81" s="988">
        <v>3.0300000000000001E-2</v>
      </c>
      <c r="Q81" s="988" t="s">
        <v>165</v>
      </c>
      <c r="R81" s="988" t="s">
        <v>165</v>
      </c>
      <c r="S81" s="988">
        <v>2.9700000000000001E-2</v>
      </c>
      <c r="T81" s="988" t="s">
        <v>165</v>
      </c>
      <c r="U81" s="988" t="s">
        <v>165</v>
      </c>
      <c r="V81" s="1042">
        <v>0.03</v>
      </c>
      <c r="W81" s="988" t="s">
        <v>165</v>
      </c>
      <c r="X81" s="1042" t="s">
        <v>165</v>
      </c>
      <c r="Y81" s="1042">
        <v>2.98E-2</v>
      </c>
      <c r="Z81" s="988" t="s">
        <v>165</v>
      </c>
      <c r="AA81" s="1042" t="s">
        <v>165</v>
      </c>
      <c r="AB81" s="1043">
        <v>2.9899999999999999E-2</v>
      </c>
      <c r="AC81" s="988" t="s">
        <v>165</v>
      </c>
      <c r="AD81" s="1043" t="s">
        <v>165</v>
      </c>
      <c r="AE81" s="1043">
        <v>2.9899999999999999E-2</v>
      </c>
      <c r="AF81" s="988" t="s">
        <v>165</v>
      </c>
      <c r="AG81" s="1043" t="s">
        <v>165</v>
      </c>
      <c r="AH81" s="1043">
        <v>2.9899999999999999E-2</v>
      </c>
      <c r="AI81" s="988" t="s">
        <v>165</v>
      </c>
      <c r="AJ81" s="1043" t="s">
        <v>165</v>
      </c>
      <c r="AK81" s="1043">
        <v>2.9600000000000001E-2</v>
      </c>
      <c r="AL81" s="988" t="s">
        <v>165</v>
      </c>
      <c r="AM81" s="1043" t="s">
        <v>165</v>
      </c>
      <c r="AN81" s="1043">
        <v>2.9499999999999998E-2</v>
      </c>
      <c r="AO81" s="988" t="s">
        <v>165</v>
      </c>
      <c r="AP81" s="1043" t="s">
        <v>165</v>
      </c>
      <c r="AQ81" s="1043">
        <v>2.8899999999999999E-2</v>
      </c>
      <c r="AR81" s="988" t="s">
        <v>165</v>
      </c>
      <c r="AS81" s="1043" t="s">
        <v>165</v>
      </c>
      <c r="AT81" s="1043">
        <v>2.9100000000000001E-2</v>
      </c>
      <c r="AU81" s="988" t="s">
        <v>165</v>
      </c>
      <c r="AV81" s="1043" t="s">
        <v>165</v>
      </c>
      <c r="AW81" s="1043">
        <v>2.9100000000000001E-2</v>
      </c>
      <c r="AX81" s="988" t="s">
        <v>165</v>
      </c>
      <c r="AY81" s="1043" t="s">
        <v>165</v>
      </c>
      <c r="AZ81" s="1043">
        <v>2.9000000000000001E-2</v>
      </c>
      <c r="BA81" s="1043" t="s">
        <v>165</v>
      </c>
      <c r="BB81" s="1043" t="s">
        <v>165</v>
      </c>
    </row>
    <row r="82" spans="1:54" s="980" customFormat="1" ht="16.5" customHeight="1" x14ac:dyDescent="0.3">
      <c r="A82" s="981"/>
      <c r="B82" s="979"/>
      <c r="C82" s="398"/>
      <c r="D82" s="398"/>
      <c r="E82" s="1378"/>
      <c r="F82" s="989" t="s">
        <v>1457</v>
      </c>
      <c r="G82" s="988">
        <v>3.04E-2</v>
      </c>
      <c r="H82" s="988" t="s">
        <v>165</v>
      </c>
      <c r="I82" s="988" t="s">
        <v>165</v>
      </c>
      <c r="J82" s="988">
        <v>0.03</v>
      </c>
      <c r="K82" s="988" t="s">
        <v>165</v>
      </c>
      <c r="L82" s="988" t="s">
        <v>165</v>
      </c>
      <c r="M82" s="988">
        <v>2.93E-2</v>
      </c>
      <c r="N82" s="988" t="s">
        <v>165</v>
      </c>
      <c r="O82" s="988" t="s">
        <v>165</v>
      </c>
      <c r="P82" s="988">
        <v>2.9600000000000001E-2</v>
      </c>
      <c r="Q82" s="988" t="s">
        <v>165</v>
      </c>
      <c r="R82" s="988" t="s">
        <v>165</v>
      </c>
      <c r="S82" s="988">
        <v>2.9899999999999999E-2</v>
      </c>
      <c r="T82" s="988" t="s">
        <v>165</v>
      </c>
      <c r="U82" s="988" t="s">
        <v>165</v>
      </c>
      <c r="V82" s="1042">
        <v>2.9600000000000001E-2</v>
      </c>
      <c r="W82" s="988" t="s">
        <v>165</v>
      </c>
      <c r="X82" s="1042" t="s">
        <v>165</v>
      </c>
      <c r="Y82" s="1042">
        <v>3.0800000000000001E-2</v>
      </c>
      <c r="Z82" s="988" t="s">
        <v>165</v>
      </c>
      <c r="AA82" s="1042" t="s">
        <v>165</v>
      </c>
      <c r="AB82" s="1043">
        <v>3.0300000000000001E-2</v>
      </c>
      <c r="AC82" s="988" t="s">
        <v>165</v>
      </c>
      <c r="AD82" s="1043" t="s">
        <v>165</v>
      </c>
      <c r="AE82" s="1043">
        <v>3.0499999999999999E-2</v>
      </c>
      <c r="AF82" s="988" t="s">
        <v>165</v>
      </c>
      <c r="AG82" s="1043" t="s">
        <v>165</v>
      </c>
      <c r="AH82" s="1043">
        <v>3.09E-2</v>
      </c>
      <c r="AI82" s="988" t="s">
        <v>165</v>
      </c>
      <c r="AJ82" s="1043" t="s">
        <v>165</v>
      </c>
      <c r="AK82" s="1043">
        <v>3.04E-2</v>
      </c>
      <c r="AL82" s="988" t="s">
        <v>165</v>
      </c>
      <c r="AM82" s="1043" t="s">
        <v>165</v>
      </c>
      <c r="AN82" s="1043">
        <v>3.0099999999999998E-2</v>
      </c>
      <c r="AO82" s="988" t="s">
        <v>165</v>
      </c>
      <c r="AP82" s="1043" t="s">
        <v>165</v>
      </c>
      <c r="AQ82" s="1043">
        <v>3.0099999999999998E-2</v>
      </c>
      <c r="AR82" s="988" t="s">
        <v>165</v>
      </c>
      <c r="AS82" s="1043" t="s">
        <v>165</v>
      </c>
      <c r="AT82" s="1043">
        <v>3.0499999999999999E-2</v>
      </c>
      <c r="AU82" s="988" t="s">
        <v>165</v>
      </c>
      <c r="AV82" s="1043" t="s">
        <v>165</v>
      </c>
      <c r="AW82" s="1043">
        <v>3.0499999999999999E-2</v>
      </c>
      <c r="AX82" s="988" t="s">
        <v>165</v>
      </c>
      <c r="AY82" s="1043" t="s">
        <v>165</v>
      </c>
      <c r="AZ82" s="1043">
        <v>3.0200000000000001E-2</v>
      </c>
      <c r="BA82" s="1043" t="s">
        <v>165</v>
      </c>
      <c r="BB82" s="1043" t="s">
        <v>165</v>
      </c>
    </row>
    <row r="83" spans="1:54" s="980" customFormat="1" ht="16.5" customHeight="1" x14ac:dyDescent="0.3">
      <c r="A83" s="981"/>
      <c r="B83" s="979"/>
      <c r="C83" s="398"/>
      <c r="D83" s="398"/>
      <c r="E83" s="1378"/>
      <c r="F83" s="989" t="s">
        <v>1458</v>
      </c>
      <c r="G83" s="988">
        <v>2.93E-2</v>
      </c>
      <c r="H83" s="988" t="s">
        <v>165</v>
      </c>
      <c r="I83" s="988" t="s">
        <v>165</v>
      </c>
      <c r="J83" s="988">
        <v>2.9100000000000001E-2</v>
      </c>
      <c r="K83" s="988" t="s">
        <v>165</v>
      </c>
      <c r="L83" s="988" t="s">
        <v>165</v>
      </c>
      <c r="M83" s="988">
        <v>2.9000000000000001E-2</v>
      </c>
      <c r="N83" s="988" t="s">
        <v>165</v>
      </c>
      <c r="O83" s="988" t="s">
        <v>165</v>
      </c>
      <c r="P83" s="988">
        <v>2.9100000000000001E-2</v>
      </c>
      <c r="Q83" s="988" t="s">
        <v>165</v>
      </c>
      <c r="R83" s="988" t="s">
        <v>165</v>
      </c>
      <c r="S83" s="988">
        <v>2.8000000000000001E-2</v>
      </c>
      <c r="T83" s="988" t="s">
        <v>165</v>
      </c>
      <c r="U83" s="988" t="s">
        <v>165</v>
      </c>
      <c r="V83" s="1042">
        <v>2.81E-2</v>
      </c>
      <c r="W83" s="988" t="s">
        <v>165</v>
      </c>
      <c r="X83" s="1042" t="s">
        <v>165</v>
      </c>
      <c r="Y83" s="1042">
        <v>2.86E-2</v>
      </c>
      <c r="Z83" s="988" t="s">
        <v>165</v>
      </c>
      <c r="AA83" s="1042" t="s">
        <v>165</v>
      </c>
      <c r="AB83" s="1043">
        <v>2.81E-2</v>
      </c>
      <c r="AC83" s="988" t="s">
        <v>165</v>
      </c>
      <c r="AD83" s="1043" t="s">
        <v>165</v>
      </c>
      <c r="AE83" s="1043">
        <v>2.81E-2</v>
      </c>
      <c r="AF83" s="988" t="s">
        <v>165</v>
      </c>
      <c r="AG83" s="1043" t="s">
        <v>165</v>
      </c>
      <c r="AH83" s="1043">
        <v>3.0099999999999998E-2</v>
      </c>
      <c r="AI83" s="988" t="s">
        <v>165</v>
      </c>
      <c r="AJ83" s="1043" t="s">
        <v>165</v>
      </c>
      <c r="AK83" s="1043">
        <v>3.0099999999999998E-2</v>
      </c>
      <c r="AL83" s="988" t="s">
        <v>165</v>
      </c>
      <c r="AM83" s="1043" t="s">
        <v>165</v>
      </c>
      <c r="AN83" s="1043">
        <v>3.0099999999999998E-2</v>
      </c>
      <c r="AO83" s="988" t="s">
        <v>165</v>
      </c>
      <c r="AP83" s="1043" t="s">
        <v>165</v>
      </c>
      <c r="AQ83" s="1043">
        <v>3.0499999999999999E-2</v>
      </c>
      <c r="AR83" s="988" t="s">
        <v>165</v>
      </c>
      <c r="AS83" s="1043" t="s">
        <v>165</v>
      </c>
      <c r="AT83" s="1043">
        <v>3.0499999999999999E-2</v>
      </c>
      <c r="AU83" s="988" t="s">
        <v>165</v>
      </c>
      <c r="AV83" s="1043" t="s">
        <v>165</v>
      </c>
      <c r="AW83" s="1043">
        <v>3.0499999999999999E-2</v>
      </c>
      <c r="AX83" s="988" t="s">
        <v>165</v>
      </c>
      <c r="AY83" s="1043" t="s">
        <v>165</v>
      </c>
      <c r="AZ83" s="1043">
        <v>3.0700000000000002E-2</v>
      </c>
      <c r="BA83" s="1043" t="s">
        <v>165</v>
      </c>
      <c r="BB83" s="1043" t="s">
        <v>165</v>
      </c>
    </row>
    <row r="84" spans="1:54" s="980" customFormat="1" ht="16.5" customHeight="1" x14ac:dyDescent="0.3">
      <c r="A84" s="981"/>
      <c r="B84" s="979"/>
      <c r="C84" s="398"/>
      <c r="D84" s="398"/>
      <c r="E84" s="1378"/>
      <c r="F84" s="989" t="s">
        <v>1459</v>
      </c>
      <c r="G84" s="988">
        <v>2.8400000000000002E-2</v>
      </c>
      <c r="H84" s="988" t="s">
        <v>165</v>
      </c>
      <c r="I84" s="988" t="s">
        <v>165</v>
      </c>
      <c r="J84" s="988">
        <v>2.8199999999999999E-2</v>
      </c>
      <c r="K84" s="988" t="s">
        <v>165</v>
      </c>
      <c r="L84" s="988" t="s">
        <v>165</v>
      </c>
      <c r="M84" s="988">
        <v>2.81E-2</v>
      </c>
      <c r="N84" s="988" t="s">
        <v>165</v>
      </c>
      <c r="O84" s="988" t="s">
        <v>165</v>
      </c>
      <c r="P84" s="988">
        <v>2.8199999999999999E-2</v>
      </c>
      <c r="Q84" s="988" t="s">
        <v>165</v>
      </c>
      <c r="R84" s="988" t="s">
        <v>165</v>
      </c>
      <c r="S84" s="988">
        <v>2.8199999999999999E-2</v>
      </c>
      <c r="T84" s="988" t="s">
        <v>165</v>
      </c>
      <c r="U84" s="988" t="s">
        <v>165</v>
      </c>
      <c r="V84" s="1042">
        <v>2.8400000000000002E-2</v>
      </c>
      <c r="W84" s="988" t="s">
        <v>165</v>
      </c>
      <c r="X84" s="1042" t="s">
        <v>165</v>
      </c>
      <c r="Y84" s="1042">
        <v>2.8299999999999999E-2</v>
      </c>
      <c r="Z84" s="988" t="s">
        <v>165</v>
      </c>
      <c r="AA84" s="1042" t="s">
        <v>165</v>
      </c>
      <c r="AB84" s="1043">
        <v>2.87E-2</v>
      </c>
      <c r="AC84" s="988" t="s">
        <v>165</v>
      </c>
      <c r="AD84" s="1043" t="s">
        <v>165</v>
      </c>
      <c r="AE84" s="1043">
        <v>2.8799999999999999E-2</v>
      </c>
      <c r="AF84" s="988" t="s">
        <v>165</v>
      </c>
      <c r="AG84" s="1043" t="s">
        <v>165</v>
      </c>
      <c r="AH84" s="1043">
        <v>2.86E-2</v>
      </c>
      <c r="AI84" s="988" t="s">
        <v>165</v>
      </c>
      <c r="AJ84" s="1043" t="s">
        <v>165</v>
      </c>
      <c r="AK84" s="1043">
        <v>2.8500000000000001E-2</v>
      </c>
      <c r="AL84" s="988" t="s">
        <v>165</v>
      </c>
      <c r="AM84" s="1043" t="s">
        <v>165</v>
      </c>
      <c r="AN84" s="1043">
        <v>2.8500000000000001E-2</v>
      </c>
      <c r="AO84" s="988" t="s">
        <v>165</v>
      </c>
      <c r="AP84" s="1043" t="s">
        <v>165</v>
      </c>
      <c r="AQ84" s="1043">
        <v>2.8000000000000001E-2</v>
      </c>
      <c r="AR84" s="988" t="s">
        <v>165</v>
      </c>
      <c r="AS84" s="1043" t="s">
        <v>165</v>
      </c>
      <c r="AT84" s="1043">
        <v>2.81E-2</v>
      </c>
      <c r="AU84" s="988" t="s">
        <v>165</v>
      </c>
      <c r="AV84" s="1043" t="s">
        <v>165</v>
      </c>
      <c r="AW84" s="1043">
        <v>2.8000000000000001E-2</v>
      </c>
      <c r="AX84" s="988" t="s">
        <v>165</v>
      </c>
      <c r="AY84" s="1043" t="s">
        <v>165</v>
      </c>
      <c r="AZ84" s="1043">
        <v>2.8000000000000001E-2</v>
      </c>
      <c r="BA84" s="1043" t="s">
        <v>165</v>
      </c>
      <c r="BB84" s="1043" t="s">
        <v>165</v>
      </c>
    </row>
    <row r="85" spans="1:54" s="980" customFormat="1" ht="16.5" customHeight="1" x14ac:dyDescent="0.3">
      <c r="A85" s="981"/>
      <c r="B85" s="979"/>
      <c r="C85" s="398"/>
      <c r="D85" s="398"/>
      <c r="E85" s="1378"/>
      <c r="F85" s="989" t="s">
        <v>1460</v>
      </c>
      <c r="G85" s="988">
        <v>3.0499999999999999E-2</v>
      </c>
      <c r="H85" s="988" t="s">
        <v>165</v>
      </c>
      <c r="I85" s="988" t="s">
        <v>165</v>
      </c>
      <c r="J85" s="988">
        <v>3.1099999999999999E-2</v>
      </c>
      <c r="K85" s="988" t="s">
        <v>165</v>
      </c>
      <c r="L85" s="988" t="s">
        <v>165</v>
      </c>
      <c r="M85" s="988">
        <v>3.1399999999999997E-2</v>
      </c>
      <c r="N85" s="988" t="s">
        <v>165</v>
      </c>
      <c r="O85" s="988" t="s">
        <v>165</v>
      </c>
      <c r="P85" s="988">
        <v>2.9399999999999999E-2</v>
      </c>
      <c r="Q85" s="988" t="s">
        <v>165</v>
      </c>
      <c r="R85" s="988" t="s">
        <v>165</v>
      </c>
      <c r="S85" s="988">
        <v>3.0099999999999998E-2</v>
      </c>
      <c r="T85" s="988" t="s">
        <v>165</v>
      </c>
      <c r="U85" s="988" t="s">
        <v>165</v>
      </c>
      <c r="V85" s="1042">
        <v>2.9899999999999999E-2</v>
      </c>
      <c r="W85" s="988" t="s">
        <v>165</v>
      </c>
      <c r="X85" s="1042" t="s">
        <v>165</v>
      </c>
      <c r="Y85" s="1042">
        <v>3.0099999999999998E-2</v>
      </c>
      <c r="Z85" s="988" t="s">
        <v>165</v>
      </c>
      <c r="AA85" s="1042" t="s">
        <v>165</v>
      </c>
      <c r="AB85" s="1043">
        <v>0.03</v>
      </c>
      <c r="AC85" s="988" t="s">
        <v>165</v>
      </c>
      <c r="AD85" s="1043" t="s">
        <v>165</v>
      </c>
      <c r="AE85" s="1043">
        <v>3.0700000000000002E-2</v>
      </c>
      <c r="AF85" s="988" t="s">
        <v>165</v>
      </c>
      <c r="AG85" s="1043" t="s">
        <v>165</v>
      </c>
      <c r="AH85" s="1043">
        <v>3.0099999999999998E-2</v>
      </c>
      <c r="AI85" s="988" t="s">
        <v>165</v>
      </c>
      <c r="AJ85" s="1043" t="s">
        <v>165</v>
      </c>
      <c r="AK85" s="1043">
        <v>2.9600000000000001E-2</v>
      </c>
      <c r="AL85" s="988" t="s">
        <v>165</v>
      </c>
      <c r="AM85" s="1043" t="s">
        <v>165</v>
      </c>
      <c r="AN85" s="1043">
        <v>2.9499999999999998E-2</v>
      </c>
      <c r="AO85" s="988" t="s">
        <v>165</v>
      </c>
      <c r="AP85" s="1043" t="s">
        <v>165</v>
      </c>
      <c r="AQ85" s="1043">
        <v>2.9600000000000001E-2</v>
      </c>
      <c r="AR85" s="988" t="s">
        <v>165</v>
      </c>
      <c r="AS85" s="1043" t="s">
        <v>165</v>
      </c>
      <c r="AT85" s="1043">
        <v>2.9700000000000001E-2</v>
      </c>
      <c r="AU85" s="988" t="s">
        <v>165</v>
      </c>
      <c r="AV85" s="1043" t="s">
        <v>165</v>
      </c>
      <c r="AW85" s="1043">
        <v>2.9600000000000001E-2</v>
      </c>
      <c r="AX85" s="988" t="s">
        <v>165</v>
      </c>
      <c r="AY85" s="1043" t="s">
        <v>165</v>
      </c>
      <c r="AZ85" s="1043">
        <v>2.98E-2</v>
      </c>
      <c r="BA85" s="1043" t="s">
        <v>165</v>
      </c>
      <c r="BB85" s="1043" t="s">
        <v>165</v>
      </c>
    </row>
    <row r="86" spans="1:54" s="980" customFormat="1" ht="16.5" customHeight="1" x14ac:dyDescent="0.3">
      <c r="A86" s="981"/>
      <c r="B86" s="979"/>
      <c r="C86" s="398"/>
      <c r="D86" s="398"/>
      <c r="E86" s="1378"/>
      <c r="F86" s="989" t="s">
        <v>1461</v>
      </c>
      <c r="G86" s="988">
        <v>3.09E-2</v>
      </c>
      <c r="H86" s="988" t="s">
        <v>165</v>
      </c>
      <c r="I86" s="988" t="s">
        <v>165</v>
      </c>
      <c r="J86" s="988">
        <v>3.0200000000000001E-2</v>
      </c>
      <c r="K86" s="988" t="s">
        <v>165</v>
      </c>
      <c r="L86" s="988" t="s">
        <v>165</v>
      </c>
      <c r="M86" s="988">
        <v>2.98E-2</v>
      </c>
      <c r="N86" s="988" t="s">
        <v>165</v>
      </c>
      <c r="O86" s="988" t="s">
        <v>165</v>
      </c>
      <c r="P86" s="988">
        <v>2.98E-2</v>
      </c>
      <c r="Q86" s="988" t="s">
        <v>165</v>
      </c>
      <c r="R86" s="988" t="s">
        <v>165</v>
      </c>
      <c r="S86" s="988">
        <v>2.8899999999999999E-2</v>
      </c>
      <c r="T86" s="988" t="s">
        <v>165</v>
      </c>
      <c r="U86" s="988" t="s">
        <v>165</v>
      </c>
      <c r="V86" s="1042">
        <v>2.9000000000000001E-2</v>
      </c>
      <c r="W86" s="988" t="s">
        <v>165</v>
      </c>
      <c r="X86" s="1042" t="s">
        <v>165</v>
      </c>
      <c r="Y86" s="1042">
        <v>2.9100000000000001E-2</v>
      </c>
      <c r="Z86" s="988" t="s">
        <v>165</v>
      </c>
      <c r="AA86" s="1042" t="s">
        <v>165</v>
      </c>
      <c r="AB86" s="1043">
        <v>2.93E-2</v>
      </c>
      <c r="AC86" s="988" t="s">
        <v>165</v>
      </c>
      <c r="AD86" s="1043" t="s">
        <v>165</v>
      </c>
      <c r="AE86" s="1043">
        <v>2.9899999999999999E-2</v>
      </c>
      <c r="AF86" s="988" t="s">
        <v>165</v>
      </c>
      <c r="AG86" s="1043" t="s">
        <v>165</v>
      </c>
      <c r="AH86" s="1043">
        <v>2.9899999999999999E-2</v>
      </c>
      <c r="AI86" s="988" t="s">
        <v>165</v>
      </c>
      <c r="AJ86" s="1043" t="s">
        <v>165</v>
      </c>
      <c r="AK86" s="1043">
        <v>2.9700000000000001E-2</v>
      </c>
      <c r="AL86" s="988" t="s">
        <v>165</v>
      </c>
      <c r="AM86" s="1043" t="s">
        <v>165</v>
      </c>
      <c r="AN86" s="1043">
        <v>2.9700000000000001E-2</v>
      </c>
      <c r="AO86" s="988" t="s">
        <v>165</v>
      </c>
      <c r="AP86" s="1043" t="s">
        <v>165</v>
      </c>
      <c r="AQ86" s="1043">
        <v>2.9899999999999999E-2</v>
      </c>
      <c r="AR86" s="988" t="s">
        <v>165</v>
      </c>
      <c r="AS86" s="1043" t="s">
        <v>165</v>
      </c>
      <c r="AT86" s="1043">
        <v>2.98E-2</v>
      </c>
      <c r="AU86" s="988" t="s">
        <v>165</v>
      </c>
      <c r="AV86" s="1043" t="s">
        <v>165</v>
      </c>
      <c r="AW86" s="1043">
        <v>2.9899999999999999E-2</v>
      </c>
      <c r="AX86" s="988" t="s">
        <v>165</v>
      </c>
      <c r="AY86" s="1043" t="s">
        <v>165</v>
      </c>
      <c r="AZ86" s="1043">
        <v>2.9899999999999999E-2</v>
      </c>
      <c r="BA86" s="1043" t="s">
        <v>165</v>
      </c>
      <c r="BB86" s="1043" t="s">
        <v>165</v>
      </c>
    </row>
    <row r="87" spans="1:54" s="980" customFormat="1" ht="16.5" customHeight="1" x14ac:dyDescent="0.3">
      <c r="A87" s="981"/>
      <c r="B87" s="979"/>
      <c r="C87" s="398"/>
      <c r="D87" s="398"/>
      <c r="E87" s="1378"/>
      <c r="F87" s="989" t="s">
        <v>1462</v>
      </c>
      <c r="G87" s="988">
        <v>2.8799999999999999E-2</v>
      </c>
      <c r="H87" s="988" t="s">
        <v>165</v>
      </c>
      <c r="I87" s="988" t="s">
        <v>165</v>
      </c>
      <c r="J87" s="988">
        <v>2.8799999999999999E-2</v>
      </c>
      <c r="K87" s="988" t="s">
        <v>165</v>
      </c>
      <c r="L87" s="988" t="s">
        <v>165</v>
      </c>
      <c r="M87" s="988">
        <v>2.8000000000000001E-2</v>
      </c>
      <c r="N87" s="988" t="s">
        <v>165</v>
      </c>
      <c r="O87" s="988" t="s">
        <v>165</v>
      </c>
      <c r="P87" s="988">
        <v>2.8899999999999999E-2</v>
      </c>
      <c r="Q87" s="988" t="s">
        <v>165</v>
      </c>
      <c r="R87" s="988" t="s">
        <v>165</v>
      </c>
      <c r="S87" s="988">
        <v>2.6200000000000001E-2</v>
      </c>
      <c r="T87" s="988" t="s">
        <v>165</v>
      </c>
      <c r="U87" s="988" t="s">
        <v>165</v>
      </c>
      <c r="V87" s="1042">
        <v>2.6599999999999999E-2</v>
      </c>
      <c r="W87" s="988" t="s">
        <v>165</v>
      </c>
      <c r="X87" s="1042" t="s">
        <v>165</v>
      </c>
      <c r="Y87" s="1042">
        <v>2.6599999999999999E-2</v>
      </c>
      <c r="Z87" s="988" t="s">
        <v>165</v>
      </c>
      <c r="AA87" s="1042" t="s">
        <v>165</v>
      </c>
      <c r="AB87" s="1043">
        <v>2.6100000000000002E-2</v>
      </c>
      <c r="AC87" s="988" t="s">
        <v>165</v>
      </c>
      <c r="AD87" s="1043" t="s">
        <v>165</v>
      </c>
      <c r="AE87" s="1043">
        <v>2.5100000000000001E-2</v>
      </c>
      <c r="AF87" s="988" t="s">
        <v>165</v>
      </c>
      <c r="AG87" s="1043" t="s">
        <v>165</v>
      </c>
      <c r="AH87" s="1043">
        <v>2.9899999999999999E-2</v>
      </c>
      <c r="AI87" s="988" t="s">
        <v>165</v>
      </c>
      <c r="AJ87" s="1043" t="s">
        <v>165</v>
      </c>
      <c r="AK87" s="1043">
        <v>0.03</v>
      </c>
      <c r="AL87" s="988" t="s">
        <v>165</v>
      </c>
      <c r="AM87" s="1043" t="s">
        <v>165</v>
      </c>
      <c r="AN87" s="1043">
        <v>3.0099999999999998E-2</v>
      </c>
      <c r="AO87" s="988" t="s">
        <v>165</v>
      </c>
      <c r="AP87" s="1043" t="s">
        <v>165</v>
      </c>
      <c r="AQ87" s="1043">
        <v>3.0200000000000001E-2</v>
      </c>
      <c r="AR87" s="988" t="s">
        <v>165</v>
      </c>
      <c r="AS87" s="1043" t="s">
        <v>165</v>
      </c>
      <c r="AT87" s="1043">
        <v>3.0200000000000001E-2</v>
      </c>
      <c r="AU87" s="988" t="s">
        <v>165</v>
      </c>
      <c r="AV87" s="1043" t="s">
        <v>165</v>
      </c>
      <c r="AW87" s="1043">
        <v>3.0300000000000001E-2</v>
      </c>
      <c r="AX87" s="988" t="s">
        <v>165</v>
      </c>
      <c r="AY87" s="1043" t="s">
        <v>165</v>
      </c>
      <c r="AZ87" s="1043">
        <v>0.03</v>
      </c>
      <c r="BA87" s="1043" t="s">
        <v>165</v>
      </c>
      <c r="BB87" s="1043" t="s">
        <v>165</v>
      </c>
    </row>
    <row r="88" spans="1:54" s="980" customFormat="1" ht="16.5" customHeight="1" x14ac:dyDescent="0.3">
      <c r="A88" s="981"/>
      <c r="B88" s="979"/>
      <c r="C88" s="398"/>
      <c r="D88" s="398"/>
      <c r="E88" s="1378"/>
      <c r="F88" s="989" t="s">
        <v>1463</v>
      </c>
      <c r="G88" s="988">
        <v>2.98E-2</v>
      </c>
      <c r="H88" s="988" t="s">
        <v>165</v>
      </c>
      <c r="I88" s="988" t="s">
        <v>165</v>
      </c>
      <c r="J88" s="988">
        <v>2.9499999999999998E-2</v>
      </c>
      <c r="K88" s="988" t="s">
        <v>165</v>
      </c>
      <c r="L88" s="988" t="s">
        <v>165</v>
      </c>
      <c r="M88" s="988">
        <v>2.98E-2</v>
      </c>
      <c r="N88" s="988" t="s">
        <v>165</v>
      </c>
      <c r="O88" s="988" t="s">
        <v>165</v>
      </c>
      <c r="P88" s="988">
        <v>2.9399999999999999E-2</v>
      </c>
      <c r="Q88" s="988" t="s">
        <v>165</v>
      </c>
      <c r="R88" s="988" t="s">
        <v>165</v>
      </c>
      <c r="S88" s="988">
        <v>2.98E-2</v>
      </c>
      <c r="T88" s="988" t="s">
        <v>165</v>
      </c>
      <c r="U88" s="988" t="s">
        <v>165</v>
      </c>
      <c r="V88" s="1042">
        <v>3.0099999999999998E-2</v>
      </c>
      <c r="W88" s="988" t="s">
        <v>165</v>
      </c>
      <c r="X88" s="1042" t="s">
        <v>165</v>
      </c>
      <c r="Y88" s="1042">
        <v>2.9000000000000001E-2</v>
      </c>
      <c r="Z88" s="988" t="s">
        <v>165</v>
      </c>
      <c r="AA88" s="1042" t="s">
        <v>165</v>
      </c>
      <c r="AB88" s="1043">
        <v>2.9100000000000001E-2</v>
      </c>
      <c r="AC88" s="988" t="s">
        <v>165</v>
      </c>
      <c r="AD88" s="1043" t="s">
        <v>165</v>
      </c>
      <c r="AE88" s="1043">
        <v>3.0200000000000001E-2</v>
      </c>
      <c r="AF88" s="988" t="s">
        <v>165</v>
      </c>
      <c r="AG88" s="1043" t="s">
        <v>165</v>
      </c>
      <c r="AH88" s="1043">
        <v>3.0099999999999998E-2</v>
      </c>
      <c r="AI88" s="988" t="s">
        <v>165</v>
      </c>
      <c r="AJ88" s="1043" t="s">
        <v>165</v>
      </c>
      <c r="AK88" s="1043">
        <v>3.0099999999999998E-2</v>
      </c>
      <c r="AL88" s="988" t="s">
        <v>165</v>
      </c>
      <c r="AM88" s="1043" t="s">
        <v>165</v>
      </c>
      <c r="AN88" s="1043">
        <v>3.0200000000000001E-2</v>
      </c>
      <c r="AO88" s="988" t="s">
        <v>165</v>
      </c>
      <c r="AP88" s="1043" t="s">
        <v>165</v>
      </c>
      <c r="AQ88" s="1043">
        <v>3.0200000000000001E-2</v>
      </c>
      <c r="AR88" s="988" t="s">
        <v>165</v>
      </c>
      <c r="AS88" s="1043" t="s">
        <v>165</v>
      </c>
      <c r="AT88" s="1043">
        <v>3.0200000000000001E-2</v>
      </c>
      <c r="AU88" s="988" t="s">
        <v>165</v>
      </c>
      <c r="AV88" s="1043" t="s">
        <v>165</v>
      </c>
      <c r="AW88" s="1043">
        <v>3.04E-2</v>
      </c>
      <c r="AX88" s="988" t="s">
        <v>165</v>
      </c>
      <c r="AY88" s="1043" t="s">
        <v>165</v>
      </c>
      <c r="AZ88" s="1043">
        <v>3.04E-2</v>
      </c>
      <c r="BA88" s="1043" t="s">
        <v>165</v>
      </c>
      <c r="BB88" s="1043" t="s">
        <v>165</v>
      </c>
    </row>
    <row r="89" spans="1:54" s="980" customFormat="1" ht="16.5" customHeight="1" x14ac:dyDescent="0.3">
      <c r="A89" s="981"/>
      <c r="B89" s="979"/>
      <c r="C89" s="398"/>
      <c r="D89" s="398"/>
      <c r="E89" s="1378"/>
      <c r="F89" s="989" t="s">
        <v>1464</v>
      </c>
      <c r="G89" s="988">
        <v>2.7199999999999998E-2</v>
      </c>
      <c r="H89" s="988" t="s">
        <v>165</v>
      </c>
      <c r="I89" s="988" t="s">
        <v>165</v>
      </c>
      <c r="J89" s="988">
        <v>2.64E-2</v>
      </c>
      <c r="K89" s="988" t="s">
        <v>165</v>
      </c>
      <c r="L89" s="988" t="s">
        <v>165</v>
      </c>
      <c r="M89" s="988">
        <v>2.64E-2</v>
      </c>
      <c r="N89" s="988" t="s">
        <v>165</v>
      </c>
      <c r="O89" s="988" t="s">
        <v>165</v>
      </c>
      <c r="P89" s="988">
        <v>2.63E-2</v>
      </c>
      <c r="Q89" s="988" t="s">
        <v>165</v>
      </c>
      <c r="R89" s="988" t="s">
        <v>165</v>
      </c>
      <c r="S89" s="988">
        <v>2.8500000000000001E-2</v>
      </c>
      <c r="T89" s="988" t="s">
        <v>165</v>
      </c>
      <c r="U89" s="988" t="s">
        <v>165</v>
      </c>
      <c r="V89" s="1042">
        <v>2.8899999999999999E-2</v>
      </c>
      <c r="W89" s="988" t="s">
        <v>165</v>
      </c>
      <c r="X89" s="1042" t="s">
        <v>165</v>
      </c>
      <c r="Y89" s="1042">
        <v>2.9000000000000001E-2</v>
      </c>
      <c r="Z89" s="988" t="s">
        <v>165</v>
      </c>
      <c r="AA89" s="1042" t="s">
        <v>165</v>
      </c>
      <c r="AB89" s="1043">
        <v>2.92E-2</v>
      </c>
      <c r="AC89" s="988" t="s">
        <v>165</v>
      </c>
      <c r="AD89" s="1043" t="s">
        <v>165</v>
      </c>
      <c r="AE89" s="1043">
        <v>2.9899999999999999E-2</v>
      </c>
      <c r="AF89" s="988" t="s">
        <v>165</v>
      </c>
      <c r="AG89" s="1043" t="s">
        <v>165</v>
      </c>
      <c r="AH89" s="1043">
        <v>2.8799999999999999E-2</v>
      </c>
      <c r="AI89" s="988" t="s">
        <v>165</v>
      </c>
      <c r="AJ89" s="1043" t="s">
        <v>165</v>
      </c>
      <c r="AK89" s="1043">
        <v>2.9499999999999998E-2</v>
      </c>
      <c r="AL89" s="988" t="s">
        <v>165</v>
      </c>
      <c r="AM89" s="1043" t="s">
        <v>165</v>
      </c>
      <c r="AN89" s="1043">
        <v>2.9700000000000001E-2</v>
      </c>
      <c r="AO89" s="988" t="s">
        <v>165</v>
      </c>
      <c r="AP89" s="1043" t="s">
        <v>165</v>
      </c>
      <c r="AQ89" s="1043">
        <v>2.9600000000000001E-2</v>
      </c>
      <c r="AR89" s="988" t="s">
        <v>165</v>
      </c>
      <c r="AS89" s="1043" t="s">
        <v>165</v>
      </c>
      <c r="AT89" s="1043">
        <v>2.9499999999999998E-2</v>
      </c>
      <c r="AU89" s="988" t="s">
        <v>165</v>
      </c>
      <c r="AV89" s="1043" t="s">
        <v>165</v>
      </c>
      <c r="AW89" s="1043">
        <v>2.9700000000000001E-2</v>
      </c>
      <c r="AX89" s="988" t="s">
        <v>165</v>
      </c>
      <c r="AY89" s="1043" t="s">
        <v>165</v>
      </c>
      <c r="AZ89" s="1043">
        <v>2.9700000000000001E-2</v>
      </c>
      <c r="BA89" s="1043" t="s">
        <v>165</v>
      </c>
      <c r="BB89" s="1043" t="s">
        <v>165</v>
      </c>
    </row>
    <row r="90" spans="1:54" s="980" customFormat="1" ht="16.5" customHeight="1" x14ac:dyDescent="0.3">
      <c r="A90" s="981"/>
      <c r="B90" s="979"/>
      <c r="C90" s="398"/>
      <c r="D90" s="398"/>
      <c r="E90" s="1378"/>
      <c r="F90" s="989" t="s">
        <v>1465</v>
      </c>
      <c r="G90" s="988">
        <v>2.7199999999999998E-2</v>
      </c>
      <c r="H90" s="988" t="s">
        <v>165</v>
      </c>
      <c r="I90" s="988" t="s">
        <v>165</v>
      </c>
      <c r="J90" s="988">
        <v>2.6800000000000001E-2</v>
      </c>
      <c r="K90" s="988" t="s">
        <v>165</v>
      </c>
      <c r="L90" s="988" t="s">
        <v>165</v>
      </c>
      <c r="M90" s="988">
        <v>2.5399999999999999E-2</v>
      </c>
      <c r="N90" s="988" t="s">
        <v>165</v>
      </c>
      <c r="O90" s="988" t="s">
        <v>165</v>
      </c>
      <c r="P90" s="988">
        <v>2.4799999999999999E-2</v>
      </c>
      <c r="Q90" s="988" t="s">
        <v>165</v>
      </c>
      <c r="R90" s="988" t="s">
        <v>165</v>
      </c>
      <c r="S90" s="988">
        <v>2.5700000000000001E-2</v>
      </c>
      <c r="T90" s="988" t="s">
        <v>165</v>
      </c>
      <c r="U90" s="988" t="s">
        <v>165</v>
      </c>
      <c r="V90" s="1042">
        <v>2.7199999999999998E-2</v>
      </c>
      <c r="W90" s="988" t="s">
        <v>165</v>
      </c>
      <c r="X90" s="1042" t="s">
        <v>165</v>
      </c>
      <c r="Y90" s="1042">
        <v>2.6700000000000002E-2</v>
      </c>
      <c r="Z90" s="988" t="s">
        <v>165</v>
      </c>
      <c r="AA90" s="1042" t="s">
        <v>165</v>
      </c>
      <c r="AB90" s="1043">
        <v>2.6499999999999999E-2</v>
      </c>
      <c r="AC90" s="988" t="s">
        <v>165</v>
      </c>
      <c r="AD90" s="1043" t="s">
        <v>165</v>
      </c>
      <c r="AE90" s="1043">
        <v>2.7699999999999999E-2</v>
      </c>
      <c r="AF90" s="988" t="s">
        <v>165</v>
      </c>
      <c r="AG90" s="1043" t="s">
        <v>165</v>
      </c>
      <c r="AH90" s="1043">
        <v>2.76E-2</v>
      </c>
      <c r="AI90" s="988" t="s">
        <v>165</v>
      </c>
      <c r="AJ90" s="1043" t="s">
        <v>165</v>
      </c>
      <c r="AK90" s="1043">
        <v>2.6599999999999999E-2</v>
      </c>
      <c r="AL90" s="988" t="s">
        <v>165</v>
      </c>
      <c r="AM90" s="1043" t="s">
        <v>165</v>
      </c>
      <c r="AN90" s="1043">
        <v>2.7E-2</v>
      </c>
      <c r="AO90" s="988" t="s">
        <v>165</v>
      </c>
      <c r="AP90" s="1043" t="s">
        <v>165</v>
      </c>
      <c r="AQ90" s="1043">
        <v>2.6800000000000001E-2</v>
      </c>
      <c r="AR90" s="988" t="s">
        <v>165</v>
      </c>
      <c r="AS90" s="1043" t="s">
        <v>165</v>
      </c>
      <c r="AT90" s="1043">
        <v>2.7099999999999999E-2</v>
      </c>
      <c r="AU90" s="988" t="s">
        <v>165</v>
      </c>
      <c r="AV90" s="1043" t="s">
        <v>165</v>
      </c>
      <c r="AW90" s="1043">
        <v>2.7300000000000001E-2</v>
      </c>
      <c r="AX90" s="988" t="s">
        <v>165</v>
      </c>
      <c r="AY90" s="1043" t="s">
        <v>165</v>
      </c>
      <c r="AZ90" s="1043">
        <v>2.76E-2</v>
      </c>
      <c r="BA90" s="1043" t="s">
        <v>165</v>
      </c>
      <c r="BB90" s="1043" t="s">
        <v>165</v>
      </c>
    </row>
    <row r="91" spans="1:54" s="980" customFormat="1" ht="16.5" customHeight="1" x14ac:dyDescent="0.3">
      <c r="A91" s="981"/>
      <c r="B91" s="979"/>
      <c r="C91" s="398"/>
      <c r="D91" s="398"/>
      <c r="E91" s="1378"/>
      <c r="F91" s="989" t="s">
        <v>1466</v>
      </c>
      <c r="G91" s="988">
        <v>3.9100000000000003E-2</v>
      </c>
      <c r="H91" s="988" t="s">
        <v>165</v>
      </c>
      <c r="I91" s="988" t="s">
        <v>165</v>
      </c>
      <c r="J91" s="988">
        <v>3.8899999999999997E-2</v>
      </c>
      <c r="K91" s="988" t="s">
        <v>165</v>
      </c>
      <c r="L91" s="988" t="s">
        <v>165</v>
      </c>
      <c r="M91" s="988">
        <v>3.85E-2</v>
      </c>
      <c r="N91" s="988" t="s">
        <v>165</v>
      </c>
      <c r="O91" s="988" t="s">
        <v>165</v>
      </c>
      <c r="P91" s="988">
        <v>3.9199999999999999E-2</v>
      </c>
      <c r="Q91" s="988" t="s">
        <v>165</v>
      </c>
      <c r="R91" s="988" t="s">
        <v>165</v>
      </c>
      <c r="S91" s="988">
        <v>3.7100000000000001E-2</v>
      </c>
      <c r="T91" s="988" t="s">
        <v>165</v>
      </c>
      <c r="U91" s="988" t="s">
        <v>165</v>
      </c>
      <c r="V91" s="1042">
        <v>3.7199999999999997E-2</v>
      </c>
      <c r="W91" s="988" t="s">
        <v>165</v>
      </c>
      <c r="X91" s="1042" t="s">
        <v>165</v>
      </c>
      <c r="Y91" s="1042">
        <v>3.6900000000000002E-2</v>
      </c>
      <c r="Z91" s="988" t="s">
        <v>165</v>
      </c>
      <c r="AA91" s="1042" t="s">
        <v>165</v>
      </c>
      <c r="AB91" s="1043">
        <v>3.7400000000000003E-2</v>
      </c>
      <c r="AC91" s="988" t="s">
        <v>165</v>
      </c>
      <c r="AD91" s="1043" t="s">
        <v>165</v>
      </c>
      <c r="AE91" s="1043">
        <v>3.7600000000000001E-2</v>
      </c>
      <c r="AF91" s="988" t="s">
        <v>165</v>
      </c>
      <c r="AG91" s="1043" t="s">
        <v>165</v>
      </c>
      <c r="AH91" s="1043">
        <v>3.09E-2</v>
      </c>
      <c r="AI91" s="988" t="s">
        <v>165</v>
      </c>
      <c r="AJ91" s="1043" t="s">
        <v>165</v>
      </c>
      <c r="AK91" s="1043">
        <v>3.0700000000000002E-2</v>
      </c>
      <c r="AL91" s="988" t="s">
        <v>165</v>
      </c>
      <c r="AM91" s="1043" t="s">
        <v>165</v>
      </c>
      <c r="AN91" s="1043">
        <v>3.0499999999999999E-2</v>
      </c>
      <c r="AO91" s="988" t="s">
        <v>165</v>
      </c>
      <c r="AP91" s="1043" t="s">
        <v>165</v>
      </c>
      <c r="AQ91" s="1043">
        <v>3.0800000000000001E-2</v>
      </c>
      <c r="AR91" s="988" t="s">
        <v>165</v>
      </c>
      <c r="AS91" s="1043" t="s">
        <v>165</v>
      </c>
      <c r="AT91" s="1043">
        <v>3.0800000000000001E-2</v>
      </c>
      <c r="AU91" s="988" t="s">
        <v>165</v>
      </c>
      <c r="AV91" s="1043" t="s">
        <v>165</v>
      </c>
      <c r="AW91" s="1043">
        <v>3.0800000000000001E-2</v>
      </c>
      <c r="AX91" s="988" t="s">
        <v>165</v>
      </c>
      <c r="AY91" s="1043" t="s">
        <v>165</v>
      </c>
      <c r="AZ91" s="1043">
        <v>3.0700000000000002E-2</v>
      </c>
      <c r="BA91" s="1043" t="s">
        <v>165</v>
      </c>
      <c r="BB91" s="1043" t="s">
        <v>165</v>
      </c>
    </row>
    <row r="92" spans="1:54" s="980" customFormat="1" ht="16.5" customHeight="1" x14ac:dyDescent="0.3">
      <c r="A92" s="981"/>
      <c r="B92" s="979"/>
      <c r="C92" s="398"/>
      <c r="D92" s="398"/>
      <c r="E92" s="1378"/>
      <c r="F92" s="989" t="s">
        <v>1467</v>
      </c>
      <c r="G92" s="988">
        <v>3.32E-2</v>
      </c>
      <c r="H92" s="988" t="s">
        <v>165</v>
      </c>
      <c r="I92" s="988" t="s">
        <v>165</v>
      </c>
      <c r="J92" s="988">
        <v>3.4799999999999998E-2</v>
      </c>
      <c r="K92" s="988" t="s">
        <v>165</v>
      </c>
      <c r="L92" s="988" t="s">
        <v>165</v>
      </c>
      <c r="M92" s="988">
        <v>3.1600000000000003E-2</v>
      </c>
      <c r="N92" s="988" t="s">
        <v>165</v>
      </c>
      <c r="O92" s="988" t="s">
        <v>165</v>
      </c>
      <c r="P92" s="988">
        <v>3.3399999999999999E-2</v>
      </c>
      <c r="Q92" s="988" t="s">
        <v>165</v>
      </c>
      <c r="R92" s="988" t="s">
        <v>165</v>
      </c>
      <c r="S92" s="988">
        <v>3.2000000000000001E-2</v>
      </c>
      <c r="T92" s="988" t="s">
        <v>165</v>
      </c>
      <c r="U92" s="988" t="s">
        <v>165</v>
      </c>
      <c r="V92" s="1042">
        <v>3.04E-2</v>
      </c>
      <c r="W92" s="988" t="s">
        <v>165</v>
      </c>
      <c r="X92" s="1042" t="s">
        <v>165</v>
      </c>
      <c r="Y92" s="1042">
        <v>3.1800000000000002E-2</v>
      </c>
      <c r="Z92" s="988" t="s">
        <v>165</v>
      </c>
      <c r="AA92" s="1042" t="s">
        <v>165</v>
      </c>
      <c r="AB92" s="1043">
        <v>3.1600000000000003E-2</v>
      </c>
      <c r="AC92" s="988" t="s">
        <v>165</v>
      </c>
      <c r="AD92" s="1043" t="s">
        <v>165</v>
      </c>
      <c r="AE92" s="1043">
        <v>3.2099999999999997E-2</v>
      </c>
      <c r="AF92" s="988" t="s">
        <v>165</v>
      </c>
      <c r="AG92" s="1043" t="s">
        <v>165</v>
      </c>
      <c r="AH92" s="1043">
        <v>3.3500000000000002E-2</v>
      </c>
      <c r="AI92" s="988" t="s">
        <v>165</v>
      </c>
      <c r="AJ92" s="1043" t="s">
        <v>165</v>
      </c>
      <c r="AK92" s="1043">
        <v>3.3099999999999997E-2</v>
      </c>
      <c r="AL92" s="988" t="s">
        <v>165</v>
      </c>
      <c r="AM92" s="1043" t="s">
        <v>165</v>
      </c>
      <c r="AN92" s="1043">
        <v>3.2500000000000001E-2</v>
      </c>
      <c r="AO92" s="988" t="s">
        <v>165</v>
      </c>
      <c r="AP92" s="1043" t="s">
        <v>165</v>
      </c>
      <c r="AQ92" s="1043">
        <v>3.2199999999999999E-2</v>
      </c>
      <c r="AR92" s="988" t="s">
        <v>165</v>
      </c>
      <c r="AS92" s="1043" t="s">
        <v>165</v>
      </c>
      <c r="AT92" s="1043">
        <v>3.2599999999999997E-2</v>
      </c>
      <c r="AU92" s="988" t="s">
        <v>165</v>
      </c>
      <c r="AV92" s="1043" t="s">
        <v>165</v>
      </c>
      <c r="AW92" s="1043">
        <v>3.3000000000000002E-2</v>
      </c>
      <c r="AX92" s="988" t="s">
        <v>165</v>
      </c>
      <c r="AY92" s="1043" t="s">
        <v>165</v>
      </c>
      <c r="AZ92" s="1043">
        <v>3.3500000000000002E-2</v>
      </c>
      <c r="BA92" s="1043" t="s">
        <v>165</v>
      </c>
      <c r="BB92" s="1043" t="s">
        <v>165</v>
      </c>
    </row>
    <row r="93" spans="1:54" s="980" customFormat="1" ht="16.5" customHeight="1" x14ac:dyDescent="0.3">
      <c r="A93" s="981"/>
      <c r="B93" s="979"/>
      <c r="C93" s="398"/>
      <c r="D93" s="398"/>
      <c r="E93" s="1378"/>
      <c r="F93" s="989" t="s">
        <v>1468</v>
      </c>
      <c r="G93" s="988">
        <v>2.58E-2</v>
      </c>
      <c r="H93" s="988" t="s">
        <v>165</v>
      </c>
      <c r="I93" s="988" t="s">
        <v>165</v>
      </c>
      <c r="J93" s="988">
        <v>2.4299999999999999E-2</v>
      </c>
      <c r="K93" s="988" t="s">
        <v>165</v>
      </c>
      <c r="L93" s="988" t="s">
        <v>165</v>
      </c>
      <c r="M93" s="988">
        <v>2.5100000000000001E-2</v>
      </c>
      <c r="N93" s="988" t="s">
        <v>165</v>
      </c>
      <c r="O93" s="988" t="s">
        <v>165</v>
      </c>
      <c r="P93" s="988">
        <v>2.46E-2</v>
      </c>
      <c r="Q93" s="988" t="s">
        <v>165</v>
      </c>
      <c r="R93" s="988" t="s">
        <v>165</v>
      </c>
      <c r="S93" s="988">
        <v>2.46E-2</v>
      </c>
      <c r="T93" s="988" t="s">
        <v>165</v>
      </c>
      <c r="U93" s="988" t="s">
        <v>165</v>
      </c>
      <c r="V93" s="1042">
        <v>2.46E-2</v>
      </c>
      <c r="W93" s="988" t="s">
        <v>165</v>
      </c>
      <c r="X93" s="1042" t="s">
        <v>165</v>
      </c>
      <c r="Y93" s="1042">
        <v>2.46E-2</v>
      </c>
      <c r="Z93" s="988" t="s">
        <v>165</v>
      </c>
      <c r="AA93" s="1042" t="s">
        <v>165</v>
      </c>
      <c r="AB93" s="1043">
        <v>3.3599999999999998E-2</v>
      </c>
      <c r="AC93" s="988" t="s">
        <v>165</v>
      </c>
      <c r="AD93" s="1043" t="s">
        <v>165</v>
      </c>
      <c r="AE93" s="1043">
        <v>2.98E-2</v>
      </c>
      <c r="AF93" s="988" t="s">
        <v>165</v>
      </c>
      <c r="AG93" s="1043" t="s">
        <v>165</v>
      </c>
      <c r="AH93" s="1043">
        <v>2.5999999999999999E-2</v>
      </c>
      <c r="AI93" s="988" t="s">
        <v>165</v>
      </c>
      <c r="AJ93" s="1043" t="s">
        <v>165</v>
      </c>
      <c r="AK93" s="1043">
        <v>2.5999999999999999E-2</v>
      </c>
      <c r="AL93" s="988" t="s">
        <v>165</v>
      </c>
      <c r="AM93" s="1043" t="s">
        <v>165</v>
      </c>
      <c r="AN93" s="1043">
        <v>2.52E-2</v>
      </c>
      <c r="AO93" s="988" t="s">
        <v>165</v>
      </c>
      <c r="AP93" s="1043" t="s">
        <v>165</v>
      </c>
      <c r="AQ93" s="1043">
        <v>2.58E-2</v>
      </c>
      <c r="AR93" s="988" t="s">
        <v>165</v>
      </c>
      <c r="AS93" s="1043" t="s">
        <v>165</v>
      </c>
      <c r="AT93" s="1043">
        <v>2.58E-2</v>
      </c>
      <c r="AU93" s="988" t="s">
        <v>165</v>
      </c>
      <c r="AV93" s="1043" t="s">
        <v>165</v>
      </c>
      <c r="AW93" s="1043">
        <v>2.5999999999999999E-2</v>
      </c>
      <c r="AX93" s="988" t="s">
        <v>165</v>
      </c>
      <c r="AY93" s="1043" t="s">
        <v>165</v>
      </c>
      <c r="AZ93" s="1043">
        <v>2.6100000000000002E-2</v>
      </c>
      <c r="BA93" s="1043" t="s">
        <v>165</v>
      </c>
      <c r="BB93" s="1043" t="s">
        <v>165</v>
      </c>
    </row>
    <row r="94" spans="1:54" s="980" customFormat="1" ht="16.5" customHeight="1" x14ac:dyDescent="0.3">
      <c r="A94" s="981"/>
      <c r="B94" s="979"/>
      <c r="C94" s="398"/>
      <c r="D94" s="398"/>
      <c r="E94" s="1378"/>
      <c r="F94" s="989" t="s">
        <v>1469</v>
      </c>
      <c r="G94" s="988">
        <v>2.93E-2</v>
      </c>
      <c r="H94" s="988" t="s">
        <v>165</v>
      </c>
      <c r="I94" s="988" t="s">
        <v>165</v>
      </c>
      <c r="J94" s="988">
        <v>2.9100000000000001E-2</v>
      </c>
      <c r="K94" s="988" t="s">
        <v>165</v>
      </c>
      <c r="L94" s="988" t="s">
        <v>165</v>
      </c>
      <c r="M94" s="988">
        <v>2.9499999999999998E-2</v>
      </c>
      <c r="N94" s="988" t="s">
        <v>165</v>
      </c>
      <c r="O94" s="988" t="s">
        <v>165</v>
      </c>
      <c r="P94" s="988">
        <v>3.0099999999999998E-2</v>
      </c>
      <c r="Q94" s="988" t="s">
        <v>165</v>
      </c>
      <c r="R94" s="988" t="s">
        <v>165</v>
      </c>
      <c r="S94" s="988">
        <v>2.93E-2</v>
      </c>
      <c r="T94" s="988" t="s">
        <v>165</v>
      </c>
      <c r="U94" s="988" t="s">
        <v>165</v>
      </c>
      <c r="V94" s="1042">
        <v>2.98E-2</v>
      </c>
      <c r="W94" s="988" t="s">
        <v>165</v>
      </c>
      <c r="X94" s="1042" t="s">
        <v>165</v>
      </c>
      <c r="Y94" s="1042">
        <v>2.9600000000000001E-2</v>
      </c>
      <c r="Z94" s="988" t="s">
        <v>165</v>
      </c>
      <c r="AA94" s="1042" t="s">
        <v>165</v>
      </c>
      <c r="AB94" s="1043">
        <v>2.98E-2</v>
      </c>
      <c r="AC94" s="988" t="s">
        <v>165</v>
      </c>
      <c r="AD94" s="1043" t="s">
        <v>165</v>
      </c>
      <c r="AE94" s="1043">
        <v>2.9700000000000001E-2</v>
      </c>
      <c r="AF94" s="988" t="s">
        <v>165</v>
      </c>
      <c r="AG94" s="1043" t="s">
        <v>165</v>
      </c>
      <c r="AH94" s="1043">
        <v>2.9899999999999999E-2</v>
      </c>
      <c r="AI94" s="988" t="s">
        <v>165</v>
      </c>
      <c r="AJ94" s="1043" t="s">
        <v>165</v>
      </c>
      <c r="AK94" s="1043">
        <v>0.03</v>
      </c>
      <c r="AL94" s="988" t="s">
        <v>165</v>
      </c>
      <c r="AM94" s="1043" t="s">
        <v>165</v>
      </c>
      <c r="AN94" s="1043">
        <v>3.0200000000000001E-2</v>
      </c>
      <c r="AO94" s="988" t="s">
        <v>165</v>
      </c>
      <c r="AP94" s="1043" t="s">
        <v>165</v>
      </c>
      <c r="AQ94" s="1043">
        <v>2.92E-2</v>
      </c>
      <c r="AR94" s="988" t="s">
        <v>165</v>
      </c>
      <c r="AS94" s="1043" t="s">
        <v>165</v>
      </c>
      <c r="AT94" s="1043">
        <v>2.9100000000000001E-2</v>
      </c>
      <c r="AU94" s="988" t="s">
        <v>165</v>
      </c>
      <c r="AV94" s="1043" t="s">
        <v>165</v>
      </c>
      <c r="AW94" s="1043">
        <v>2.92E-2</v>
      </c>
      <c r="AX94" s="988" t="s">
        <v>165</v>
      </c>
      <c r="AY94" s="1043" t="s">
        <v>165</v>
      </c>
      <c r="AZ94" s="1043">
        <v>2.93E-2</v>
      </c>
      <c r="BA94" s="1043" t="s">
        <v>165</v>
      </c>
      <c r="BB94" s="1043" t="s">
        <v>165</v>
      </c>
    </row>
    <row r="95" spans="1:54" s="980" customFormat="1" ht="16.5" customHeight="1" x14ac:dyDescent="0.3">
      <c r="A95" s="981"/>
      <c r="B95" s="979"/>
      <c r="C95" s="398"/>
      <c r="D95" s="398"/>
      <c r="E95" s="1378"/>
      <c r="F95" s="989" t="s">
        <v>1470</v>
      </c>
      <c r="G95" s="988">
        <v>3.1E-2</v>
      </c>
      <c r="H95" s="988" t="s">
        <v>165</v>
      </c>
      <c r="I95" s="988" t="s">
        <v>165</v>
      </c>
      <c r="J95" s="988">
        <v>3.1099999999999999E-2</v>
      </c>
      <c r="K95" s="988" t="s">
        <v>165</v>
      </c>
      <c r="L95" s="988" t="s">
        <v>165</v>
      </c>
      <c r="M95" s="988">
        <v>3.1E-2</v>
      </c>
      <c r="N95" s="988" t="s">
        <v>165</v>
      </c>
      <c r="O95" s="988" t="s">
        <v>165</v>
      </c>
      <c r="P95" s="988">
        <v>3.04E-2</v>
      </c>
      <c r="Q95" s="988" t="s">
        <v>165</v>
      </c>
      <c r="R95" s="988" t="s">
        <v>165</v>
      </c>
      <c r="S95" s="988">
        <v>3.0300000000000001E-2</v>
      </c>
      <c r="T95" s="988" t="s">
        <v>165</v>
      </c>
      <c r="U95" s="988" t="s">
        <v>165</v>
      </c>
      <c r="V95" s="1042">
        <v>3.0099999999999998E-2</v>
      </c>
      <c r="W95" s="988" t="s">
        <v>165</v>
      </c>
      <c r="X95" s="1042" t="s">
        <v>165</v>
      </c>
      <c r="Y95" s="1042">
        <v>2.98E-2</v>
      </c>
      <c r="Z95" s="988" t="s">
        <v>165</v>
      </c>
      <c r="AA95" s="1042" t="s">
        <v>165</v>
      </c>
      <c r="AB95" s="1043">
        <v>2.9899999999999999E-2</v>
      </c>
      <c r="AC95" s="988" t="s">
        <v>165</v>
      </c>
      <c r="AD95" s="1043" t="s">
        <v>165</v>
      </c>
      <c r="AE95" s="1043">
        <v>3.0200000000000001E-2</v>
      </c>
      <c r="AF95" s="988" t="s">
        <v>165</v>
      </c>
      <c r="AG95" s="1043" t="s">
        <v>165</v>
      </c>
      <c r="AH95" s="1043">
        <v>0.03</v>
      </c>
      <c r="AI95" s="988" t="s">
        <v>165</v>
      </c>
      <c r="AJ95" s="1043" t="s">
        <v>165</v>
      </c>
      <c r="AK95" s="1043">
        <v>2.93E-2</v>
      </c>
      <c r="AL95" s="988" t="s">
        <v>165</v>
      </c>
      <c r="AM95" s="1043" t="s">
        <v>165</v>
      </c>
      <c r="AN95" s="1043">
        <v>2.9100000000000001E-2</v>
      </c>
      <c r="AO95" s="988" t="s">
        <v>165</v>
      </c>
      <c r="AP95" s="1043" t="s">
        <v>165</v>
      </c>
      <c r="AQ95" s="1043">
        <v>2.9700000000000001E-2</v>
      </c>
      <c r="AR95" s="988" t="s">
        <v>165</v>
      </c>
      <c r="AS95" s="1043" t="s">
        <v>165</v>
      </c>
      <c r="AT95" s="1043">
        <v>2.9499999999999998E-2</v>
      </c>
      <c r="AU95" s="988" t="s">
        <v>165</v>
      </c>
      <c r="AV95" s="1043" t="s">
        <v>165</v>
      </c>
      <c r="AW95" s="1043">
        <v>2.9399999999999999E-2</v>
      </c>
      <c r="AX95" s="988" t="s">
        <v>165</v>
      </c>
      <c r="AY95" s="1043" t="s">
        <v>165</v>
      </c>
      <c r="AZ95" s="1043">
        <v>2.93E-2</v>
      </c>
      <c r="BA95" s="1043" t="s">
        <v>165</v>
      </c>
      <c r="BB95" s="1043" t="s">
        <v>165</v>
      </c>
    </row>
    <row r="96" spans="1:54" s="980" customFormat="1" ht="16.5" customHeight="1" x14ac:dyDescent="0.3">
      <c r="A96" s="981"/>
      <c r="B96" s="979"/>
      <c r="C96" s="398"/>
      <c r="D96" s="398"/>
      <c r="E96" s="1378"/>
      <c r="F96" s="989" t="s">
        <v>1471</v>
      </c>
      <c r="G96" s="988">
        <v>2.92E-2</v>
      </c>
      <c r="H96" s="988" t="s">
        <v>165</v>
      </c>
      <c r="I96" s="988" t="s">
        <v>165</v>
      </c>
      <c r="J96" s="988">
        <v>2.9399999999999999E-2</v>
      </c>
      <c r="K96" s="988" t="s">
        <v>165</v>
      </c>
      <c r="L96" s="988" t="s">
        <v>165</v>
      </c>
      <c r="M96" s="988">
        <v>2.93E-2</v>
      </c>
      <c r="N96" s="988" t="s">
        <v>165</v>
      </c>
      <c r="O96" s="988" t="s">
        <v>165</v>
      </c>
      <c r="P96" s="988">
        <v>2.8799999999999999E-2</v>
      </c>
      <c r="Q96" s="988" t="s">
        <v>165</v>
      </c>
      <c r="R96" s="988" t="s">
        <v>165</v>
      </c>
      <c r="S96" s="988">
        <v>2.92E-2</v>
      </c>
      <c r="T96" s="988" t="s">
        <v>165</v>
      </c>
      <c r="U96" s="988" t="s">
        <v>165</v>
      </c>
      <c r="V96" s="1042">
        <v>2.9100000000000001E-2</v>
      </c>
      <c r="W96" s="988" t="s">
        <v>165</v>
      </c>
      <c r="X96" s="1042" t="s">
        <v>165</v>
      </c>
      <c r="Y96" s="1042">
        <v>3.0300000000000001E-2</v>
      </c>
      <c r="Z96" s="988" t="s">
        <v>165</v>
      </c>
      <c r="AA96" s="1042" t="s">
        <v>165</v>
      </c>
      <c r="AB96" s="1043">
        <v>2.98E-2</v>
      </c>
      <c r="AC96" s="988" t="s">
        <v>165</v>
      </c>
      <c r="AD96" s="1043" t="s">
        <v>165</v>
      </c>
      <c r="AE96" s="1043">
        <v>3.0200000000000001E-2</v>
      </c>
      <c r="AF96" s="988" t="s">
        <v>165</v>
      </c>
      <c r="AG96" s="1043" t="s">
        <v>165</v>
      </c>
      <c r="AH96" s="1043">
        <v>3.1099999999999999E-2</v>
      </c>
      <c r="AI96" s="988" t="s">
        <v>165</v>
      </c>
      <c r="AJ96" s="1043" t="s">
        <v>165</v>
      </c>
      <c r="AK96" s="1043">
        <v>3.0800000000000001E-2</v>
      </c>
      <c r="AL96" s="988" t="s">
        <v>165</v>
      </c>
      <c r="AM96" s="1043" t="s">
        <v>165</v>
      </c>
      <c r="AN96" s="1043">
        <v>3.0300000000000001E-2</v>
      </c>
      <c r="AO96" s="988" t="s">
        <v>165</v>
      </c>
      <c r="AP96" s="1043" t="s">
        <v>165</v>
      </c>
      <c r="AQ96" s="1043">
        <v>3.0300000000000001E-2</v>
      </c>
      <c r="AR96" s="988" t="s">
        <v>165</v>
      </c>
      <c r="AS96" s="1043" t="s">
        <v>165</v>
      </c>
      <c r="AT96" s="1043">
        <v>3.0700000000000002E-2</v>
      </c>
      <c r="AU96" s="988" t="s">
        <v>165</v>
      </c>
      <c r="AV96" s="1043" t="s">
        <v>165</v>
      </c>
      <c r="AW96" s="1043">
        <v>3.09E-2</v>
      </c>
      <c r="AX96" s="988" t="s">
        <v>165</v>
      </c>
      <c r="AY96" s="1043" t="s">
        <v>165</v>
      </c>
      <c r="AZ96" s="1043">
        <v>3.0599999999999999E-2</v>
      </c>
      <c r="BA96" s="1043" t="s">
        <v>165</v>
      </c>
      <c r="BB96" s="1043" t="s">
        <v>165</v>
      </c>
    </row>
    <row r="97" spans="1:54" s="980" customFormat="1" ht="16.5" customHeight="1" x14ac:dyDescent="0.3">
      <c r="A97" s="981"/>
      <c r="B97" s="979"/>
      <c r="C97" s="398"/>
      <c r="D97" s="398"/>
      <c r="E97" s="1378"/>
      <c r="F97" s="989" t="s">
        <v>1472</v>
      </c>
      <c r="G97" s="988">
        <v>2.41E-2</v>
      </c>
      <c r="H97" s="988" t="s">
        <v>165</v>
      </c>
      <c r="I97" s="988" t="s">
        <v>165</v>
      </c>
      <c r="J97" s="988">
        <v>2.41E-2</v>
      </c>
      <c r="K97" s="988" t="s">
        <v>165</v>
      </c>
      <c r="L97" s="988" t="s">
        <v>165</v>
      </c>
      <c r="M97" s="988">
        <v>2.4199999999999999E-2</v>
      </c>
      <c r="N97" s="988" t="s">
        <v>165</v>
      </c>
      <c r="O97" s="988" t="s">
        <v>165</v>
      </c>
      <c r="P97" s="988">
        <v>2.41E-2</v>
      </c>
      <c r="Q97" s="988" t="s">
        <v>165</v>
      </c>
      <c r="R97" s="988" t="s">
        <v>165</v>
      </c>
      <c r="S97" s="988">
        <v>2.7799999999999998E-2</v>
      </c>
      <c r="T97" s="988" t="s">
        <v>165</v>
      </c>
      <c r="U97" s="988" t="s">
        <v>165</v>
      </c>
      <c r="V97" s="1042">
        <v>2.6100000000000002E-2</v>
      </c>
      <c r="W97" s="988" t="s">
        <v>165</v>
      </c>
      <c r="X97" s="1042" t="s">
        <v>165</v>
      </c>
      <c r="Y97" s="1042">
        <v>2.64E-2</v>
      </c>
      <c r="Z97" s="988" t="s">
        <v>165</v>
      </c>
      <c r="AA97" s="1042" t="s">
        <v>165</v>
      </c>
      <c r="AB97" s="1043">
        <v>2.5899999999999999E-2</v>
      </c>
      <c r="AC97" s="988" t="s">
        <v>165</v>
      </c>
      <c r="AD97" s="1043" t="s">
        <v>165</v>
      </c>
      <c r="AE97" s="1043">
        <v>2.6200000000000001E-2</v>
      </c>
      <c r="AF97" s="988" t="s">
        <v>165</v>
      </c>
      <c r="AG97" s="1043" t="s">
        <v>165</v>
      </c>
      <c r="AH97" s="1043">
        <v>2.6499999999999999E-2</v>
      </c>
      <c r="AI97" s="988" t="s">
        <v>165</v>
      </c>
      <c r="AJ97" s="1043" t="s">
        <v>165</v>
      </c>
      <c r="AK97" s="1043">
        <v>2.6800000000000001E-2</v>
      </c>
      <c r="AL97" s="988" t="s">
        <v>165</v>
      </c>
      <c r="AM97" s="1043" t="s">
        <v>165</v>
      </c>
      <c r="AN97" s="1043">
        <v>2.5999999999999999E-2</v>
      </c>
      <c r="AO97" s="988" t="s">
        <v>165</v>
      </c>
      <c r="AP97" s="1043" t="s">
        <v>165</v>
      </c>
      <c r="AQ97" s="1043">
        <v>2.46E-2</v>
      </c>
      <c r="AR97" s="988" t="s">
        <v>165</v>
      </c>
      <c r="AS97" s="1043" t="s">
        <v>165</v>
      </c>
      <c r="AT97" s="1043">
        <v>2.5399999999999999E-2</v>
      </c>
      <c r="AU97" s="988" t="s">
        <v>165</v>
      </c>
      <c r="AV97" s="1043" t="s">
        <v>165</v>
      </c>
      <c r="AW97" s="1043">
        <v>2.5399999999999999E-2</v>
      </c>
      <c r="AX97" s="988" t="s">
        <v>165</v>
      </c>
      <c r="AY97" s="1043" t="s">
        <v>165</v>
      </c>
      <c r="AZ97" s="1043">
        <v>2.5499999999999998E-2</v>
      </c>
      <c r="BA97" s="1043" t="s">
        <v>165</v>
      </c>
      <c r="BB97" s="1043" t="s">
        <v>165</v>
      </c>
    </row>
    <row r="98" spans="1:54" s="980" customFormat="1" ht="16.5" customHeight="1" x14ac:dyDescent="0.3">
      <c r="A98" s="981"/>
      <c r="B98" s="979"/>
      <c r="C98" s="398"/>
      <c r="D98" s="398"/>
      <c r="E98" s="1378"/>
      <c r="F98" s="989" t="s">
        <v>1473</v>
      </c>
      <c r="G98" s="988">
        <v>2.9700000000000001E-2</v>
      </c>
      <c r="H98" s="988" t="s">
        <v>165</v>
      </c>
      <c r="I98" s="988" t="s">
        <v>165</v>
      </c>
      <c r="J98" s="988">
        <v>2.9100000000000001E-2</v>
      </c>
      <c r="K98" s="988" t="s">
        <v>165</v>
      </c>
      <c r="L98" s="988" t="s">
        <v>165</v>
      </c>
      <c r="M98" s="988">
        <v>2.9700000000000001E-2</v>
      </c>
      <c r="N98" s="988" t="s">
        <v>165</v>
      </c>
      <c r="O98" s="988" t="s">
        <v>165</v>
      </c>
      <c r="P98" s="988">
        <v>2.92E-2</v>
      </c>
      <c r="Q98" s="988" t="s">
        <v>165</v>
      </c>
      <c r="R98" s="988" t="s">
        <v>165</v>
      </c>
      <c r="S98" s="988">
        <v>2.93E-2</v>
      </c>
      <c r="T98" s="988" t="s">
        <v>165</v>
      </c>
      <c r="U98" s="988" t="s">
        <v>165</v>
      </c>
      <c r="V98" s="1042">
        <v>2.93E-2</v>
      </c>
      <c r="W98" s="988" t="s">
        <v>165</v>
      </c>
      <c r="X98" s="1042" t="s">
        <v>165</v>
      </c>
      <c r="Y98" s="1042">
        <v>2.98E-2</v>
      </c>
      <c r="Z98" s="988" t="s">
        <v>165</v>
      </c>
      <c r="AA98" s="1042" t="s">
        <v>165</v>
      </c>
      <c r="AB98" s="1043">
        <v>2.98E-2</v>
      </c>
      <c r="AC98" s="988" t="s">
        <v>165</v>
      </c>
      <c r="AD98" s="1043" t="s">
        <v>165</v>
      </c>
      <c r="AE98" s="1043">
        <v>3.0099999999999998E-2</v>
      </c>
      <c r="AF98" s="988" t="s">
        <v>165</v>
      </c>
      <c r="AG98" s="1043" t="s">
        <v>165</v>
      </c>
      <c r="AH98" s="1043">
        <v>0.03</v>
      </c>
      <c r="AI98" s="988" t="s">
        <v>165</v>
      </c>
      <c r="AJ98" s="1043" t="s">
        <v>165</v>
      </c>
      <c r="AK98" s="1043">
        <v>2.93E-2</v>
      </c>
      <c r="AL98" s="988" t="s">
        <v>165</v>
      </c>
      <c r="AM98" s="1043" t="s">
        <v>165</v>
      </c>
      <c r="AN98" s="1043">
        <v>2.92E-2</v>
      </c>
      <c r="AO98" s="988" t="s">
        <v>165</v>
      </c>
      <c r="AP98" s="1043" t="s">
        <v>165</v>
      </c>
      <c r="AQ98" s="1043">
        <v>2.98E-2</v>
      </c>
      <c r="AR98" s="988" t="s">
        <v>165</v>
      </c>
      <c r="AS98" s="1043" t="s">
        <v>165</v>
      </c>
      <c r="AT98" s="1043">
        <v>2.92E-2</v>
      </c>
      <c r="AU98" s="988" t="s">
        <v>165</v>
      </c>
      <c r="AV98" s="1043" t="s">
        <v>165</v>
      </c>
      <c r="AW98" s="1043">
        <v>2.93E-2</v>
      </c>
      <c r="AX98" s="988" t="s">
        <v>165</v>
      </c>
      <c r="AY98" s="1043" t="s">
        <v>165</v>
      </c>
      <c r="AZ98" s="1043">
        <v>2.9399999999999999E-2</v>
      </c>
      <c r="BA98" s="1043" t="s">
        <v>165</v>
      </c>
      <c r="BB98" s="1043" t="s">
        <v>165</v>
      </c>
    </row>
    <row r="99" spans="1:54" s="980" customFormat="1" ht="16.5" customHeight="1" x14ac:dyDescent="0.3">
      <c r="A99" s="981"/>
      <c r="B99" s="979"/>
      <c r="C99" s="398"/>
      <c r="D99" s="398"/>
      <c r="E99" s="1378"/>
      <c r="F99" s="989" t="s">
        <v>1474</v>
      </c>
      <c r="G99" s="988">
        <v>2.7E-2</v>
      </c>
      <c r="H99" s="988" t="s">
        <v>165</v>
      </c>
      <c r="I99" s="988" t="s">
        <v>165</v>
      </c>
      <c r="J99" s="988">
        <v>2.7099999999999999E-2</v>
      </c>
      <c r="K99" s="988" t="s">
        <v>165</v>
      </c>
      <c r="L99" s="988" t="s">
        <v>165</v>
      </c>
      <c r="M99" s="988">
        <v>2.7E-2</v>
      </c>
      <c r="N99" s="988" t="s">
        <v>165</v>
      </c>
      <c r="O99" s="988" t="s">
        <v>165</v>
      </c>
      <c r="P99" s="988">
        <v>2.7799999999999998E-2</v>
      </c>
      <c r="Q99" s="988" t="s">
        <v>165</v>
      </c>
      <c r="R99" s="988" t="s">
        <v>165</v>
      </c>
      <c r="S99" s="988">
        <v>2.7699999999999999E-2</v>
      </c>
      <c r="T99" s="988" t="s">
        <v>165</v>
      </c>
      <c r="U99" s="988" t="s">
        <v>165</v>
      </c>
      <c r="V99" s="1042">
        <v>2.7900000000000001E-2</v>
      </c>
      <c r="W99" s="988" t="s">
        <v>165</v>
      </c>
      <c r="X99" s="1042" t="s">
        <v>165</v>
      </c>
      <c r="Y99" s="1042">
        <v>2.9000000000000001E-2</v>
      </c>
      <c r="Z99" s="988" t="s">
        <v>165</v>
      </c>
      <c r="AA99" s="1042" t="s">
        <v>165</v>
      </c>
      <c r="AB99" s="1043">
        <v>2.9000000000000001E-2</v>
      </c>
      <c r="AC99" s="988" t="s">
        <v>165</v>
      </c>
      <c r="AD99" s="1043" t="s">
        <v>165</v>
      </c>
      <c r="AE99" s="1043">
        <v>2.93E-2</v>
      </c>
      <c r="AF99" s="988" t="s">
        <v>165</v>
      </c>
      <c r="AG99" s="1043" t="s">
        <v>165</v>
      </c>
      <c r="AH99" s="1043">
        <v>2.9399999999999999E-2</v>
      </c>
      <c r="AI99" s="988" t="s">
        <v>165</v>
      </c>
      <c r="AJ99" s="1043" t="s">
        <v>165</v>
      </c>
      <c r="AK99" s="1043">
        <v>2.92E-2</v>
      </c>
      <c r="AL99" s="988" t="s">
        <v>165</v>
      </c>
      <c r="AM99" s="1043" t="s">
        <v>165</v>
      </c>
      <c r="AN99" s="1043">
        <v>2.8899999999999999E-2</v>
      </c>
      <c r="AO99" s="988" t="s">
        <v>165</v>
      </c>
      <c r="AP99" s="1043" t="s">
        <v>165</v>
      </c>
      <c r="AQ99" s="1043">
        <v>2.9000000000000001E-2</v>
      </c>
      <c r="AR99" s="988" t="s">
        <v>165</v>
      </c>
      <c r="AS99" s="1043" t="s">
        <v>165</v>
      </c>
      <c r="AT99" s="1043">
        <v>2.9000000000000001E-2</v>
      </c>
      <c r="AU99" s="988" t="s">
        <v>165</v>
      </c>
      <c r="AV99" s="1043" t="s">
        <v>165</v>
      </c>
      <c r="AW99" s="1043">
        <v>2.93E-2</v>
      </c>
      <c r="AX99" s="988" t="s">
        <v>165</v>
      </c>
      <c r="AY99" s="1043" t="s">
        <v>165</v>
      </c>
      <c r="AZ99" s="1043">
        <v>2.9399999999999999E-2</v>
      </c>
      <c r="BA99" s="1043" t="s">
        <v>165</v>
      </c>
      <c r="BB99" s="1043" t="s">
        <v>165</v>
      </c>
    </row>
    <row r="100" spans="1:54" s="980" customFormat="1" ht="16.5" customHeight="1" x14ac:dyDescent="0.3">
      <c r="A100" s="981"/>
      <c r="B100" s="979"/>
      <c r="C100" s="398"/>
      <c r="D100" s="398"/>
      <c r="E100" s="1378"/>
      <c r="F100" s="989" t="s">
        <v>1475</v>
      </c>
      <c r="G100" s="988">
        <v>2.7199999999999998E-2</v>
      </c>
      <c r="H100" s="988" t="s">
        <v>165</v>
      </c>
      <c r="I100" s="988" t="s">
        <v>165</v>
      </c>
      <c r="J100" s="988">
        <v>2.75E-2</v>
      </c>
      <c r="K100" s="988" t="s">
        <v>165</v>
      </c>
      <c r="L100" s="988" t="s">
        <v>165</v>
      </c>
      <c r="M100" s="988">
        <v>2.6200000000000001E-2</v>
      </c>
      <c r="N100" s="988" t="s">
        <v>165</v>
      </c>
      <c r="O100" s="988" t="s">
        <v>165</v>
      </c>
      <c r="P100" s="988">
        <v>2.8400000000000002E-2</v>
      </c>
      <c r="Q100" s="988" t="s">
        <v>165</v>
      </c>
      <c r="R100" s="988" t="s">
        <v>165</v>
      </c>
      <c r="S100" s="988">
        <v>3.0700000000000002E-2</v>
      </c>
      <c r="T100" s="988" t="s">
        <v>165</v>
      </c>
      <c r="U100" s="988" t="s">
        <v>165</v>
      </c>
      <c r="V100" s="1042">
        <v>2.9100000000000001E-2</v>
      </c>
      <c r="W100" s="988" t="s">
        <v>165</v>
      </c>
      <c r="X100" s="1042" t="s">
        <v>165</v>
      </c>
      <c r="Y100" s="1042">
        <v>2.9000000000000001E-2</v>
      </c>
      <c r="Z100" s="988" t="s">
        <v>165</v>
      </c>
      <c r="AA100" s="1042" t="s">
        <v>165</v>
      </c>
      <c r="AB100" s="1043">
        <v>2.9899999999999999E-2</v>
      </c>
      <c r="AC100" s="988" t="s">
        <v>165</v>
      </c>
      <c r="AD100" s="1043" t="s">
        <v>165</v>
      </c>
      <c r="AE100" s="1043">
        <v>2.9499999999999998E-2</v>
      </c>
      <c r="AF100" s="988" t="s">
        <v>165</v>
      </c>
      <c r="AG100" s="1043" t="s">
        <v>165</v>
      </c>
      <c r="AH100" s="1043">
        <v>3.0200000000000001E-2</v>
      </c>
      <c r="AI100" s="988" t="s">
        <v>165</v>
      </c>
      <c r="AJ100" s="1043" t="s">
        <v>165</v>
      </c>
      <c r="AK100" s="1043">
        <v>3.0200000000000001E-2</v>
      </c>
      <c r="AL100" s="988" t="s">
        <v>165</v>
      </c>
      <c r="AM100" s="1043" t="s">
        <v>165</v>
      </c>
      <c r="AN100" s="1043">
        <v>2.9899999999999999E-2</v>
      </c>
      <c r="AO100" s="988" t="s">
        <v>165</v>
      </c>
      <c r="AP100" s="1043" t="s">
        <v>165</v>
      </c>
      <c r="AQ100" s="1043">
        <v>3.0200000000000001E-2</v>
      </c>
      <c r="AR100" s="988" t="s">
        <v>165</v>
      </c>
      <c r="AS100" s="1043" t="s">
        <v>165</v>
      </c>
      <c r="AT100" s="1043">
        <v>0.03</v>
      </c>
      <c r="AU100" s="988" t="s">
        <v>165</v>
      </c>
      <c r="AV100" s="1043" t="s">
        <v>165</v>
      </c>
      <c r="AW100" s="1043">
        <v>0.03</v>
      </c>
      <c r="AX100" s="988" t="s">
        <v>165</v>
      </c>
      <c r="AY100" s="1043" t="s">
        <v>165</v>
      </c>
      <c r="AZ100" s="1043">
        <v>2.9899999999999999E-2</v>
      </c>
      <c r="BA100" s="1043" t="s">
        <v>165</v>
      </c>
      <c r="BB100" s="1043" t="s">
        <v>165</v>
      </c>
    </row>
    <row r="101" spans="1:54" s="980" customFormat="1" ht="16.5" customHeight="1" x14ac:dyDescent="0.3">
      <c r="A101" s="981"/>
      <c r="B101" s="979"/>
      <c r="C101" s="398"/>
      <c r="D101" s="398"/>
      <c r="E101" s="1378"/>
      <c r="F101" s="989" t="s">
        <v>1476</v>
      </c>
      <c r="G101" s="988">
        <v>3.0499999999999999E-2</v>
      </c>
      <c r="H101" s="988" t="s">
        <v>165</v>
      </c>
      <c r="I101" s="988" t="s">
        <v>165</v>
      </c>
      <c r="J101" s="988">
        <v>3.0099999999999998E-2</v>
      </c>
      <c r="K101" s="988" t="s">
        <v>165</v>
      </c>
      <c r="L101" s="988" t="s">
        <v>165</v>
      </c>
      <c r="M101" s="988">
        <v>3.0300000000000001E-2</v>
      </c>
      <c r="N101" s="988" t="s">
        <v>165</v>
      </c>
      <c r="O101" s="988" t="s">
        <v>165</v>
      </c>
      <c r="P101" s="988">
        <v>3.0300000000000001E-2</v>
      </c>
      <c r="Q101" s="988" t="s">
        <v>165</v>
      </c>
      <c r="R101" s="988" t="s">
        <v>165</v>
      </c>
      <c r="S101" s="988">
        <v>2.9499999999999998E-2</v>
      </c>
      <c r="T101" s="988" t="s">
        <v>165</v>
      </c>
      <c r="U101" s="988" t="s">
        <v>165</v>
      </c>
      <c r="V101" s="1042">
        <v>2.9499999999999998E-2</v>
      </c>
      <c r="W101" s="988" t="s">
        <v>165</v>
      </c>
      <c r="X101" s="1042" t="s">
        <v>165</v>
      </c>
      <c r="Y101" s="1042">
        <v>3.0800000000000001E-2</v>
      </c>
      <c r="Z101" s="988" t="s">
        <v>165</v>
      </c>
      <c r="AA101" s="1042" t="s">
        <v>165</v>
      </c>
      <c r="AB101" s="1043">
        <v>3.0300000000000001E-2</v>
      </c>
      <c r="AC101" s="988" t="s">
        <v>165</v>
      </c>
      <c r="AD101" s="1043" t="s">
        <v>165</v>
      </c>
      <c r="AE101" s="1043">
        <v>3.0599999999999999E-2</v>
      </c>
      <c r="AF101" s="988" t="s">
        <v>165</v>
      </c>
      <c r="AG101" s="1043" t="s">
        <v>165</v>
      </c>
      <c r="AH101" s="1043">
        <v>3.1399999999999997E-2</v>
      </c>
      <c r="AI101" s="988" t="s">
        <v>165</v>
      </c>
      <c r="AJ101" s="1043" t="s">
        <v>165</v>
      </c>
      <c r="AK101" s="1043">
        <v>3.1E-2</v>
      </c>
      <c r="AL101" s="988" t="s">
        <v>165</v>
      </c>
      <c r="AM101" s="1043" t="s">
        <v>165</v>
      </c>
      <c r="AN101" s="1043">
        <v>3.0700000000000002E-2</v>
      </c>
      <c r="AO101" s="988" t="s">
        <v>165</v>
      </c>
      <c r="AP101" s="1043" t="s">
        <v>165</v>
      </c>
      <c r="AQ101" s="1043">
        <v>3.0599999999999999E-2</v>
      </c>
      <c r="AR101" s="988" t="s">
        <v>165</v>
      </c>
      <c r="AS101" s="1043" t="s">
        <v>165</v>
      </c>
      <c r="AT101" s="1043">
        <v>3.09E-2</v>
      </c>
      <c r="AU101" s="988" t="s">
        <v>165</v>
      </c>
      <c r="AV101" s="1043" t="s">
        <v>165</v>
      </c>
      <c r="AW101" s="1043">
        <v>3.0300000000000001E-2</v>
      </c>
      <c r="AX101" s="988" t="s">
        <v>165</v>
      </c>
      <c r="AY101" s="1043" t="s">
        <v>165</v>
      </c>
      <c r="AZ101" s="1043">
        <v>3.0499999999999999E-2</v>
      </c>
      <c r="BA101" s="1043" t="s">
        <v>165</v>
      </c>
      <c r="BB101" s="1043" t="s">
        <v>165</v>
      </c>
    </row>
    <row r="102" spans="1:54" s="980" customFormat="1" ht="16.5" customHeight="1" x14ac:dyDescent="0.3">
      <c r="A102" s="981"/>
      <c r="B102" s="979"/>
      <c r="C102" s="398"/>
      <c r="D102" s="398"/>
      <c r="E102" s="1378"/>
      <c r="F102" s="989" t="s">
        <v>1477</v>
      </c>
      <c r="G102" s="988">
        <v>2.9100000000000001E-2</v>
      </c>
      <c r="H102" s="988" t="s">
        <v>165</v>
      </c>
      <c r="I102" s="988" t="s">
        <v>165</v>
      </c>
      <c r="J102" s="988">
        <v>2.9600000000000001E-2</v>
      </c>
      <c r="K102" s="988" t="s">
        <v>165</v>
      </c>
      <c r="L102" s="988" t="s">
        <v>165</v>
      </c>
      <c r="M102" s="988">
        <v>2.9899999999999999E-2</v>
      </c>
      <c r="N102" s="988" t="s">
        <v>165</v>
      </c>
      <c r="O102" s="988" t="s">
        <v>165</v>
      </c>
      <c r="P102" s="988">
        <v>2.9700000000000001E-2</v>
      </c>
      <c r="Q102" s="988" t="s">
        <v>165</v>
      </c>
      <c r="R102" s="988" t="s">
        <v>165</v>
      </c>
      <c r="S102" s="988">
        <v>2.9700000000000001E-2</v>
      </c>
      <c r="T102" s="988" t="s">
        <v>165</v>
      </c>
      <c r="U102" s="988" t="s">
        <v>165</v>
      </c>
      <c r="V102" s="1042">
        <v>2.98E-2</v>
      </c>
      <c r="W102" s="988" t="s">
        <v>165</v>
      </c>
      <c r="X102" s="1042" t="s">
        <v>165</v>
      </c>
      <c r="Y102" s="1042">
        <v>2.98E-2</v>
      </c>
      <c r="Z102" s="988" t="s">
        <v>165</v>
      </c>
      <c r="AA102" s="1042" t="s">
        <v>165</v>
      </c>
      <c r="AB102" s="1043">
        <v>2.9700000000000001E-2</v>
      </c>
      <c r="AC102" s="988" t="s">
        <v>165</v>
      </c>
      <c r="AD102" s="1043" t="s">
        <v>165</v>
      </c>
      <c r="AE102" s="1043">
        <v>2.9899999999999999E-2</v>
      </c>
      <c r="AF102" s="988" t="s">
        <v>165</v>
      </c>
      <c r="AG102" s="1043" t="s">
        <v>165</v>
      </c>
      <c r="AH102" s="1043">
        <v>2.81E-2</v>
      </c>
      <c r="AI102" s="988" t="s">
        <v>165</v>
      </c>
      <c r="AJ102" s="1043" t="s">
        <v>165</v>
      </c>
      <c r="AK102" s="1043">
        <v>2.7199999999999998E-2</v>
      </c>
      <c r="AL102" s="988" t="s">
        <v>165</v>
      </c>
      <c r="AM102" s="1043" t="s">
        <v>165</v>
      </c>
      <c r="AN102" s="1043">
        <v>2.6499999999999999E-2</v>
      </c>
      <c r="AO102" s="988" t="s">
        <v>165</v>
      </c>
      <c r="AP102" s="1043" t="s">
        <v>165</v>
      </c>
      <c r="AQ102" s="1043">
        <v>2.76E-2</v>
      </c>
      <c r="AR102" s="988" t="s">
        <v>165</v>
      </c>
      <c r="AS102" s="1043" t="s">
        <v>165</v>
      </c>
      <c r="AT102" s="1043">
        <v>2.75E-2</v>
      </c>
      <c r="AU102" s="988" t="s">
        <v>165</v>
      </c>
      <c r="AV102" s="1043" t="s">
        <v>165</v>
      </c>
      <c r="AW102" s="1043">
        <v>2.46E-2</v>
      </c>
      <c r="AX102" s="988" t="s">
        <v>165</v>
      </c>
      <c r="AY102" s="1043" t="s">
        <v>165</v>
      </c>
      <c r="AZ102" s="1043">
        <v>2.47E-2</v>
      </c>
      <c r="BA102" s="1043" t="s">
        <v>165</v>
      </c>
      <c r="BB102" s="1043" t="s">
        <v>165</v>
      </c>
    </row>
    <row r="103" spans="1:54" s="980" customFormat="1" ht="16.5" customHeight="1" x14ac:dyDescent="0.3">
      <c r="A103" s="981"/>
      <c r="B103" s="979"/>
      <c r="C103" s="398"/>
      <c r="D103" s="398"/>
      <c r="E103" s="1378"/>
      <c r="F103" s="989" t="s">
        <v>1478</v>
      </c>
      <c r="G103" s="988">
        <v>3.04E-2</v>
      </c>
      <c r="H103" s="988" t="s">
        <v>165</v>
      </c>
      <c r="I103" s="988" t="s">
        <v>165</v>
      </c>
      <c r="J103" s="988">
        <v>3.1E-2</v>
      </c>
      <c r="K103" s="988" t="s">
        <v>165</v>
      </c>
      <c r="L103" s="988" t="s">
        <v>165</v>
      </c>
      <c r="M103" s="988">
        <v>2.9100000000000001E-2</v>
      </c>
      <c r="N103" s="988" t="s">
        <v>165</v>
      </c>
      <c r="O103" s="988" t="s">
        <v>165</v>
      </c>
      <c r="P103" s="988">
        <v>3.04E-2</v>
      </c>
      <c r="Q103" s="988" t="s">
        <v>165</v>
      </c>
      <c r="R103" s="988" t="s">
        <v>165</v>
      </c>
      <c r="S103" s="988">
        <v>2.87E-2</v>
      </c>
      <c r="T103" s="988" t="s">
        <v>165</v>
      </c>
      <c r="U103" s="988" t="s">
        <v>165</v>
      </c>
      <c r="V103" s="1042">
        <v>2.8899999999999999E-2</v>
      </c>
      <c r="W103" s="988" t="s">
        <v>165</v>
      </c>
      <c r="X103" s="1042" t="s">
        <v>165</v>
      </c>
      <c r="Y103" s="1042">
        <v>3.0099999999999998E-2</v>
      </c>
      <c r="Z103" s="988" t="s">
        <v>165</v>
      </c>
      <c r="AA103" s="1042" t="s">
        <v>165</v>
      </c>
      <c r="AB103" s="1043">
        <v>2.9600000000000001E-2</v>
      </c>
      <c r="AC103" s="988" t="s">
        <v>165</v>
      </c>
      <c r="AD103" s="1043" t="s">
        <v>165</v>
      </c>
      <c r="AE103" s="1043">
        <v>2.9700000000000001E-2</v>
      </c>
      <c r="AF103" s="988" t="s">
        <v>165</v>
      </c>
      <c r="AG103" s="1043" t="s">
        <v>165</v>
      </c>
      <c r="AH103" s="1043">
        <v>3.0200000000000001E-2</v>
      </c>
      <c r="AI103" s="988" t="s">
        <v>165</v>
      </c>
      <c r="AJ103" s="1043" t="s">
        <v>165</v>
      </c>
      <c r="AK103" s="1043">
        <v>3.0099999999999998E-2</v>
      </c>
      <c r="AL103" s="988" t="s">
        <v>165</v>
      </c>
      <c r="AM103" s="1043" t="s">
        <v>165</v>
      </c>
      <c r="AN103" s="1043">
        <v>2.9899999999999999E-2</v>
      </c>
      <c r="AO103" s="988" t="s">
        <v>165</v>
      </c>
      <c r="AP103" s="1043" t="s">
        <v>165</v>
      </c>
      <c r="AQ103" s="1043">
        <v>2.9700000000000001E-2</v>
      </c>
      <c r="AR103" s="988" t="s">
        <v>165</v>
      </c>
      <c r="AS103" s="1043" t="s">
        <v>165</v>
      </c>
      <c r="AT103" s="1043">
        <v>0.03</v>
      </c>
      <c r="AU103" s="988" t="s">
        <v>165</v>
      </c>
      <c r="AV103" s="1043" t="s">
        <v>165</v>
      </c>
      <c r="AW103" s="1043">
        <v>3.0200000000000001E-2</v>
      </c>
      <c r="AX103" s="988" t="s">
        <v>165</v>
      </c>
      <c r="AY103" s="1043" t="s">
        <v>165</v>
      </c>
      <c r="AZ103" s="1043">
        <v>2.9700000000000001E-2</v>
      </c>
      <c r="BA103" s="1043" t="s">
        <v>165</v>
      </c>
      <c r="BB103" s="1043" t="s">
        <v>165</v>
      </c>
    </row>
    <row r="104" spans="1:54" s="980" customFormat="1" ht="16.5" customHeight="1" x14ac:dyDescent="0.3">
      <c r="A104" s="981"/>
      <c r="B104" s="979"/>
      <c r="C104" s="398"/>
      <c r="D104" s="398"/>
      <c r="E104" s="1378"/>
      <c r="F104" s="989" t="s">
        <v>1479</v>
      </c>
      <c r="G104" s="988">
        <v>2.2700000000000001E-2</v>
      </c>
      <c r="H104" s="988" t="s">
        <v>165</v>
      </c>
      <c r="I104" s="988" t="s">
        <v>165</v>
      </c>
      <c r="J104" s="988">
        <v>2.2800000000000001E-2</v>
      </c>
      <c r="K104" s="988" t="s">
        <v>165</v>
      </c>
      <c r="L104" s="988" t="s">
        <v>165</v>
      </c>
      <c r="M104" s="988">
        <v>2.29E-2</v>
      </c>
      <c r="N104" s="988" t="s">
        <v>165</v>
      </c>
      <c r="O104" s="988" t="s">
        <v>165</v>
      </c>
      <c r="P104" s="988">
        <v>2.1600000000000001E-2</v>
      </c>
      <c r="Q104" s="988" t="s">
        <v>165</v>
      </c>
      <c r="R104" s="988" t="s">
        <v>165</v>
      </c>
      <c r="S104" s="988">
        <v>2.5100000000000001E-2</v>
      </c>
      <c r="T104" s="988" t="s">
        <v>165</v>
      </c>
      <c r="U104" s="988" t="s">
        <v>165</v>
      </c>
      <c r="V104" s="1042">
        <v>2.46E-2</v>
      </c>
      <c r="W104" s="988" t="s">
        <v>165</v>
      </c>
      <c r="X104" s="1042" t="s">
        <v>165</v>
      </c>
      <c r="Y104" s="1042">
        <v>2.53E-2</v>
      </c>
      <c r="Z104" s="988" t="s">
        <v>165</v>
      </c>
      <c r="AA104" s="1042" t="s">
        <v>165</v>
      </c>
      <c r="AB104" s="1043">
        <v>2.53E-2</v>
      </c>
      <c r="AC104" s="988" t="s">
        <v>165</v>
      </c>
      <c r="AD104" s="1043" t="s">
        <v>165</v>
      </c>
      <c r="AE104" s="1043">
        <v>2.52E-2</v>
      </c>
      <c r="AF104" s="988" t="s">
        <v>165</v>
      </c>
      <c r="AG104" s="1043" t="s">
        <v>165</v>
      </c>
      <c r="AH104" s="1043">
        <v>2.4899999999999999E-2</v>
      </c>
      <c r="AI104" s="988" t="s">
        <v>165</v>
      </c>
      <c r="AJ104" s="1043" t="s">
        <v>165</v>
      </c>
      <c r="AK104" s="1043">
        <v>2.5100000000000001E-2</v>
      </c>
      <c r="AL104" s="988" t="s">
        <v>165</v>
      </c>
      <c r="AM104" s="1043" t="s">
        <v>165</v>
      </c>
      <c r="AN104" s="1043">
        <v>2.5100000000000001E-2</v>
      </c>
      <c r="AO104" s="988" t="s">
        <v>165</v>
      </c>
      <c r="AP104" s="1043" t="s">
        <v>165</v>
      </c>
      <c r="AQ104" s="1043">
        <v>2.5000000000000001E-2</v>
      </c>
      <c r="AR104" s="988" t="s">
        <v>165</v>
      </c>
      <c r="AS104" s="1043" t="s">
        <v>165</v>
      </c>
      <c r="AT104" s="1043">
        <v>2.52E-2</v>
      </c>
      <c r="AU104" s="988" t="s">
        <v>165</v>
      </c>
      <c r="AV104" s="1043" t="s">
        <v>165</v>
      </c>
      <c r="AW104" s="1043">
        <v>2.5499999999999998E-2</v>
      </c>
      <c r="AX104" s="988" t="s">
        <v>165</v>
      </c>
      <c r="AY104" s="1043" t="s">
        <v>165</v>
      </c>
      <c r="AZ104" s="1043">
        <v>2.5499999999999998E-2</v>
      </c>
      <c r="BA104" s="1043" t="s">
        <v>165</v>
      </c>
      <c r="BB104" s="1043" t="s">
        <v>165</v>
      </c>
    </row>
    <row r="105" spans="1:54" s="980" customFormat="1" ht="16.5" customHeight="1" x14ac:dyDescent="0.3">
      <c r="A105" s="981"/>
      <c r="B105" s="979"/>
      <c r="C105" s="398"/>
      <c r="D105" s="398"/>
      <c r="E105" s="1378"/>
      <c r="F105" s="989" t="s">
        <v>1480</v>
      </c>
      <c r="G105" s="988">
        <v>2.98E-2</v>
      </c>
      <c r="H105" s="988" t="s">
        <v>165</v>
      </c>
      <c r="I105" s="988" t="s">
        <v>165</v>
      </c>
      <c r="J105" s="988">
        <v>0.03</v>
      </c>
      <c r="K105" s="988" t="s">
        <v>165</v>
      </c>
      <c r="L105" s="988" t="s">
        <v>165</v>
      </c>
      <c r="M105" s="988">
        <v>2.9700000000000001E-2</v>
      </c>
      <c r="N105" s="988" t="s">
        <v>165</v>
      </c>
      <c r="O105" s="988" t="s">
        <v>165</v>
      </c>
      <c r="P105" s="988">
        <v>3.0200000000000001E-2</v>
      </c>
      <c r="Q105" s="988" t="s">
        <v>165</v>
      </c>
      <c r="R105" s="988" t="s">
        <v>165</v>
      </c>
      <c r="S105" s="988">
        <v>2.93E-2</v>
      </c>
      <c r="T105" s="988" t="s">
        <v>165</v>
      </c>
      <c r="U105" s="988" t="s">
        <v>165</v>
      </c>
      <c r="V105" s="1042">
        <v>2.9499999999999998E-2</v>
      </c>
      <c r="W105" s="988" t="s">
        <v>165</v>
      </c>
      <c r="X105" s="1042" t="s">
        <v>165</v>
      </c>
      <c r="Y105" s="1042">
        <v>3.0700000000000002E-2</v>
      </c>
      <c r="Z105" s="988" t="s">
        <v>165</v>
      </c>
      <c r="AA105" s="1042" t="s">
        <v>165</v>
      </c>
      <c r="AB105" s="1043">
        <v>3.0200000000000001E-2</v>
      </c>
      <c r="AC105" s="988" t="s">
        <v>165</v>
      </c>
      <c r="AD105" s="1043" t="s">
        <v>165</v>
      </c>
      <c r="AE105" s="1043">
        <v>3.0599999999999999E-2</v>
      </c>
      <c r="AF105" s="988" t="s">
        <v>165</v>
      </c>
      <c r="AG105" s="1043" t="s">
        <v>165</v>
      </c>
      <c r="AH105" s="1043">
        <v>3.1399999999999997E-2</v>
      </c>
      <c r="AI105" s="988" t="s">
        <v>165</v>
      </c>
      <c r="AJ105" s="1043" t="s">
        <v>165</v>
      </c>
      <c r="AK105" s="1043">
        <v>3.1E-2</v>
      </c>
      <c r="AL105" s="988" t="s">
        <v>165</v>
      </c>
      <c r="AM105" s="1043" t="s">
        <v>165</v>
      </c>
      <c r="AN105" s="1043">
        <v>3.09E-2</v>
      </c>
      <c r="AO105" s="988" t="s">
        <v>165</v>
      </c>
      <c r="AP105" s="1043" t="s">
        <v>165</v>
      </c>
      <c r="AQ105" s="1043">
        <v>3.0599999999999999E-2</v>
      </c>
      <c r="AR105" s="988" t="s">
        <v>165</v>
      </c>
      <c r="AS105" s="1043" t="s">
        <v>165</v>
      </c>
      <c r="AT105" s="1043">
        <v>3.1E-2</v>
      </c>
      <c r="AU105" s="988" t="s">
        <v>165</v>
      </c>
      <c r="AV105" s="1043" t="s">
        <v>165</v>
      </c>
      <c r="AW105" s="1043">
        <v>3.1699999999999999E-2</v>
      </c>
      <c r="AX105" s="988" t="s">
        <v>165</v>
      </c>
      <c r="AY105" s="1043" t="s">
        <v>165</v>
      </c>
      <c r="AZ105" s="1043">
        <v>3.2000000000000001E-2</v>
      </c>
      <c r="BA105" s="1043" t="s">
        <v>165</v>
      </c>
      <c r="BB105" s="1043" t="s">
        <v>165</v>
      </c>
    </row>
    <row r="106" spans="1:54" s="980" customFormat="1" ht="16.5" customHeight="1" x14ac:dyDescent="0.3">
      <c r="A106" s="981"/>
      <c r="B106" s="979"/>
      <c r="C106" s="398"/>
      <c r="D106" s="398"/>
      <c r="E106" s="1378"/>
      <c r="F106" s="989" t="s">
        <v>1481</v>
      </c>
      <c r="G106" s="988">
        <v>2.9700000000000001E-2</v>
      </c>
      <c r="H106" s="988" t="s">
        <v>165</v>
      </c>
      <c r="I106" s="988" t="s">
        <v>165</v>
      </c>
      <c r="J106" s="988">
        <v>2.87E-2</v>
      </c>
      <c r="K106" s="988" t="s">
        <v>165</v>
      </c>
      <c r="L106" s="988" t="s">
        <v>165</v>
      </c>
      <c r="M106" s="988">
        <v>2.9600000000000001E-2</v>
      </c>
      <c r="N106" s="988" t="s">
        <v>165</v>
      </c>
      <c r="O106" s="988" t="s">
        <v>165</v>
      </c>
      <c r="P106" s="988">
        <v>2.58E-2</v>
      </c>
      <c r="Q106" s="988" t="s">
        <v>165</v>
      </c>
      <c r="R106" s="988" t="s">
        <v>165</v>
      </c>
      <c r="S106" s="988">
        <v>2.9100000000000001E-2</v>
      </c>
      <c r="T106" s="988" t="s">
        <v>165</v>
      </c>
      <c r="U106" s="988" t="s">
        <v>165</v>
      </c>
      <c r="V106" s="1042">
        <v>2.9499999999999998E-2</v>
      </c>
      <c r="W106" s="988" t="s">
        <v>165</v>
      </c>
      <c r="X106" s="1042" t="s">
        <v>165</v>
      </c>
      <c r="Y106" s="1042">
        <v>2.9499999999999998E-2</v>
      </c>
      <c r="Z106" s="988" t="s">
        <v>165</v>
      </c>
      <c r="AA106" s="1042" t="s">
        <v>165</v>
      </c>
      <c r="AB106" s="1043">
        <v>2.9600000000000001E-2</v>
      </c>
      <c r="AC106" s="988" t="s">
        <v>165</v>
      </c>
      <c r="AD106" s="1043" t="s">
        <v>165</v>
      </c>
      <c r="AE106" s="1043">
        <v>3.04E-2</v>
      </c>
      <c r="AF106" s="988" t="s">
        <v>165</v>
      </c>
      <c r="AG106" s="1043" t="s">
        <v>165</v>
      </c>
      <c r="AH106" s="1043">
        <v>2.8400000000000002E-2</v>
      </c>
      <c r="AI106" s="988" t="s">
        <v>165</v>
      </c>
      <c r="AJ106" s="1043" t="s">
        <v>165</v>
      </c>
      <c r="AK106" s="1043">
        <v>2.8299999999999999E-2</v>
      </c>
      <c r="AL106" s="988" t="s">
        <v>165</v>
      </c>
      <c r="AM106" s="1043" t="s">
        <v>165</v>
      </c>
      <c r="AN106" s="1043">
        <v>2.8299999999999999E-2</v>
      </c>
      <c r="AO106" s="988" t="s">
        <v>165</v>
      </c>
      <c r="AP106" s="1043" t="s">
        <v>165</v>
      </c>
      <c r="AQ106" s="1043">
        <v>2.8299999999999999E-2</v>
      </c>
      <c r="AR106" s="988" t="s">
        <v>165</v>
      </c>
      <c r="AS106" s="1043" t="s">
        <v>165</v>
      </c>
      <c r="AT106" s="1043">
        <v>2.8199999999999999E-2</v>
      </c>
      <c r="AU106" s="988" t="s">
        <v>165</v>
      </c>
      <c r="AV106" s="1043" t="s">
        <v>165</v>
      </c>
      <c r="AW106" s="1043">
        <v>2.8199999999999999E-2</v>
      </c>
      <c r="AX106" s="988" t="s">
        <v>165</v>
      </c>
      <c r="AY106" s="1043" t="s">
        <v>165</v>
      </c>
      <c r="AZ106" s="1043">
        <v>2.8199999999999999E-2</v>
      </c>
      <c r="BA106" s="1043" t="s">
        <v>165</v>
      </c>
      <c r="BB106" s="1043" t="s">
        <v>165</v>
      </c>
    </row>
    <row r="107" spans="1:54" s="980" customFormat="1" ht="16.5" customHeight="1" x14ac:dyDescent="0.3">
      <c r="A107" s="981"/>
      <c r="B107" s="979"/>
      <c r="C107" s="398"/>
      <c r="D107" s="398"/>
      <c r="E107" s="1378"/>
      <c r="F107" s="989" t="s">
        <v>1482</v>
      </c>
      <c r="G107" s="988">
        <v>2.87E-2</v>
      </c>
      <c r="H107" s="988" t="s">
        <v>165</v>
      </c>
      <c r="I107" s="988" t="s">
        <v>165</v>
      </c>
      <c r="J107" s="988">
        <v>2.8199999999999999E-2</v>
      </c>
      <c r="K107" s="988" t="s">
        <v>165</v>
      </c>
      <c r="L107" s="988" t="s">
        <v>165</v>
      </c>
      <c r="M107" s="988">
        <v>2.7199999999999998E-2</v>
      </c>
      <c r="N107" s="988" t="s">
        <v>165</v>
      </c>
      <c r="O107" s="988" t="s">
        <v>165</v>
      </c>
      <c r="P107" s="988">
        <v>2.81E-2</v>
      </c>
      <c r="Q107" s="988" t="s">
        <v>165</v>
      </c>
      <c r="R107" s="988" t="s">
        <v>165</v>
      </c>
      <c r="S107" s="988">
        <v>2.92E-2</v>
      </c>
      <c r="T107" s="988" t="s">
        <v>165</v>
      </c>
      <c r="U107" s="988" t="s">
        <v>165</v>
      </c>
      <c r="V107" s="1042">
        <v>2.87E-2</v>
      </c>
      <c r="W107" s="988" t="s">
        <v>165</v>
      </c>
      <c r="X107" s="1042" t="s">
        <v>165</v>
      </c>
      <c r="Y107" s="1042">
        <v>2.9899999999999999E-2</v>
      </c>
      <c r="Z107" s="988" t="s">
        <v>165</v>
      </c>
      <c r="AA107" s="1042" t="s">
        <v>165</v>
      </c>
      <c r="AB107" s="1043">
        <v>2.8400000000000002E-2</v>
      </c>
      <c r="AC107" s="988" t="s">
        <v>165</v>
      </c>
      <c r="AD107" s="1043" t="s">
        <v>165</v>
      </c>
      <c r="AE107" s="1043">
        <v>2.92E-2</v>
      </c>
      <c r="AF107" s="988" t="s">
        <v>165</v>
      </c>
      <c r="AG107" s="1043" t="s">
        <v>165</v>
      </c>
      <c r="AH107" s="1043">
        <v>2.87E-2</v>
      </c>
      <c r="AI107" s="988" t="s">
        <v>165</v>
      </c>
      <c r="AJ107" s="1043" t="s">
        <v>165</v>
      </c>
      <c r="AK107" s="1043">
        <v>2.87E-2</v>
      </c>
      <c r="AL107" s="988" t="s">
        <v>165</v>
      </c>
      <c r="AM107" s="1043" t="s">
        <v>165</v>
      </c>
      <c r="AN107" s="1043">
        <v>2.8799999999999999E-2</v>
      </c>
      <c r="AO107" s="988" t="s">
        <v>165</v>
      </c>
      <c r="AP107" s="1043" t="s">
        <v>165</v>
      </c>
      <c r="AQ107" s="1043">
        <v>2.87E-2</v>
      </c>
      <c r="AR107" s="988" t="s">
        <v>165</v>
      </c>
      <c r="AS107" s="1043" t="s">
        <v>165</v>
      </c>
      <c r="AT107" s="1043">
        <v>2.8799999999999999E-2</v>
      </c>
      <c r="AU107" s="988" t="s">
        <v>165</v>
      </c>
      <c r="AV107" s="1043" t="s">
        <v>165</v>
      </c>
      <c r="AW107" s="1043">
        <v>2.8899999999999999E-2</v>
      </c>
      <c r="AX107" s="988" t="s">
        <v>165</v>
      </c>
      <c r="AY107" s="1043" t="s">
        <v>165</v>
      </c>
      <c r="AZ107" s="1043">
        <v>2.93E-2</v>
      </c>
      <c r="BA107" s="1043" t="s">
        <v>165</v>
      </c>
      <c r="BB107" s="1043" t="s">
        <v>165</v>
      </c>
    </row>
    <row r="108" spans="1:54" s="980" customFormat="1" ht="16.5" customHeight="1" x14ac:dyDescent="0.3">
      <c r="A108" s="981"/>
      <c r="B108" s="979"/>
      <c r="C108" s="398"/>
      <c r="D108" s="398"/>
      <c r="E108" s="1378"/>
      <c r="F108" s="989" t="s">
        <v>1483</v>
      </c>
      <c r="G108" s="988">
        <v>2.3199999999999998E-2</v>
      </c>
      <c r="H108" s="988" t="s">
        <v>165</v>
      </c>
      <c r="I108" s="988" t="s">
        <v>165</v>
      </c>
      <c r="J108" s="988">
        <v>2.3199999999999998E-2</v>
      </c>
      <c r="K108" s="988" t="s">
        <v>165</v>
      </c>
      <c r="L108" s="988" t="s">
        <v>165</v>
      </c>
      <c r="M108" s="988">
        <v>2.3400000000000001E-2</v>
      </c>
      <c r="N108" s="988" t="s">
        <v>165</v>
      </c>
      <c r="O108" s="988" t="s">
        <v>165</v>
      </c>
      <c r="P108" s="988">
        <v>2.3199999999999998E-2</v>
      </c>
      <c r="Q108" s="988" t="s">
        <v>165</v>
      </c>
      <c r="R108" s="988" t="s">
        <v>165</v>
      </c>
      <c r="S108" s="988">
        <v>2.24E-2</v>
      </c>
      <c r="T108" s="988" t="s">
        <v>165</v>
      </c>
      <c r="U108" s="988" t="s">
        <v>165</v>
      </c>
      <c r="V108" s="1042">
        <v>2.2200000000000001E-2</v>
      </c>
      <c r="W108" s="988" t="s">
        <v>165</v>
      </c>
      <c r="X108" s="1042" t="s">
        <v>165</v>
      </c>
      <c r="Y108" s="1042">
        <v>2.2200000000000001E-2</v>
      </c>
      <c r="Z108" s="988" t="s">
        <v>165</v>
      </c>
      <c r="AA108" s="1042" t="s">
        <v>165</v>
      </c>
      <c r="AB108" s="1043">
        <v>2.23E-2</v>
      </c>
      <c r="AC108" s="988" t="s">
        <v>165</v>
      </c>
      <c r="AD108" s="1043" t="s">
        <v>165</v>
      </c>
      <c r="AE108" s="1043">
        <v>2.23E-2</v>
      </c>
      <c r="AF108" s="988" t="s">
        <v>165</v>
      </c>
      <c r="AG108" s="1043" t="s">
        <v>165</v>
      </c>
      <c r="AH108" s="1043">
        <v>2.7099999999999999E-2</v>
      </c>
      <c r="AI108" s="988" t="s">
        <v>165</v>
      </c>
      <c r="AJ108" s="1043" t="s">
        <v>165</v>
      </c>
      <c r="AK108" s="1043">
        <v>2.76E-2</v>
      </c>
      <c r="AL108" s="988" t="s">
        <v>165</v>
      </c>
      <c r="AM108" s="1043" t="s">
        <v>165</v>
      </c>
      <c r="AN108" s="1043">
        <v>2.8500000000000001E-2</v>
      </c>
      <c r="AO108" s="988" t="s">
        <v>165</v>
      </c>
      <c r="AP108" s="1043" t="s">
        <v>165</v>
      </c>
      <c r="AQ108" s="1043">
        <v>2.8199999999999999E-2</v>
      </c>
      <c r="AR108" s="988" t="s">
        <v>165</v>
      </c>
      <c r="AS108" s="1043" t="s">
        <v>165</v>
      </c>
      <c r="AT108" s="1043">
        <v>2.8199999999999999E-2</v>
      </c>
      <c r="AU108" s="988" t="s">
        <v>165</v>
      </c>
      <c r="AV108" s="1043" t="s">
        <v>165</v>
      </c>
      <c r="AW108" s="1043">
        <v>2.8199999999999999E-2</v>
      </c>
      <c r="AX108" s="988" t="s">
        <v>165</v>
      </c>
      <c r="AY108" s="1043" t="s">
        <v>165</v>
      </c>
      <c r="AZ108" s="1043">
        <v>2.8199999999999999E-2</v>
      </c>
      <c r="BA108" s="1043" t="s">
        <v>165</v>
      </c>
      <c r="BB108" s="1043" t="s">
        <v>165</v>
      </c>
    </row>
    <row r="109" spans="1:54" s="980" customFormat="1" ht="16.5" customHeight="1" x14ac:dyDescent="0.3">
      <c r="A109" s="981"/>
      <c r="B109" s="979"/>
      <c r="C109" s="398"/>
      <c r="D109" s="398"/>
      <c r="E109" s="1378"/>
      <c r="F109" s="989" t="s">
        <v>1484</v>
      </c>
      <c r="G109" s="988">
        <v>3.2500000000000001E-2</v>
      </c>
      <c r="H109" s="988" t="s">
        <v>165</v>
      </c>
      <c r="I109" s="988" t="s">
        <v>165</v>
      </c>
      <c r="J109" s="988">
        <v>2.98E-2</v>
      </c>
      <c r="K109" s="988" t="s">
        <v>165</v>
      </c>
      <c r="L109" s="988" t="s">
        <v>165</v>
      </c>
      <c r="M109" s="988">
        <v>3.0200000000000001E-2</v>
      </c>
      <c r="N109" s="988" t="s">
        <v>165</v>
      </c>
      <c r="O109" s="988" t="s">
        <v>165</v>
      </c>
      <c r="P109" s="988">
        <v>3.0099999999999998E-2</v>
      </c>
      <c r="Q109" s="988" t="s">
        <v>165</v>
      </c>
      <c r="R109" s="988" t="s">
        <v>165</v>
      </c>
      <c r="S109" s="988">
        <v>2.98E-2</v>
      </c>
      <c r="T109" s="988" t="s">
        <v>165</v>
      </c>
      <c r="U109" s="988" t="s">
        <v>165</v>
      </c>
      <c r="V109" s="1042">
        <v>2.3900000000000001E-2</v>
      </c>
      <c r="W109" s="988" t="s">
        <v>165</v>
      </c>
      <c r="X109" s="1042" t="s">
        <v>165</v>
      </c>
      <c r="Y109" s="1042">
        <v>2.3699999999999999E-2</v>
      </c>
      <c r="Z109" s="988" t="s">
        <v>165</v>
      </c>
      <c r="AA109" s="1042" t="s">
        <v>165</v>
      </c>
      <c r="AB109" s="1043">
        <v>2.3599999999999999E-2</v>
      </c>
      <c r="AC109" s="988" t="s">
        <v>165</v>
      </c>
      <c r="AD109" s="1043" t="s">
        <v>165</v>
      </c>
      <c r="AE109" s="1043">
        <v>3.0700000000000002E-2</v>
      </c>
      <c r="AF109" s="988" t="s">
        <v>165</v>
      </c>
      <c r="AG109" s="1043" t="s">
        <v>165</v>
      </c>
      <c r="AH109" s="1043">
        <v>0.03</v>
      </c>
      <c r="AI109" s="988" t="s">
        <v>165</v>
      </c>
      <c r="AJ109" s="1043" t="s">
        <v>165</v>
      </c>
      <c r="AK109" s="1043">
        <v>2.98E-2</v>
      </c>
      <c r="AL109" s="988" t="s">
        <v>165</v>
      </c>
      <c r="AM109" s="1043" t="s">
        <v>165</v>
      </c>
      <c r="AN109" s="1043">
        <v>2.9700000000000001E-2</v>
      </c>
      <c r="AO109" s="988" t="s">
        <v>165</v>
      </c>
      <c r="AP109" s="1043" t="s">
        <v>165</v>
      </c>
      <c r="AQ109" s="1043">
        <v>2.9899999999999999E-2</v>
      </c>
      <c r="AR109" s="988" t="s">
        <v>165</v>
      </c>
      <c r="AS109" s="1043" t="s">
        <v>165</v>
      </c>
      <c r="AT109" s="1043">
        <v>3.0200000000000001E-2</v>
      </c>
      <c r="AU109" s="988" t="s">
        <v>165</v>
      </c>
      <c r="AV109" s="1043" t="s">
        <v>165</v>
      </c>
      <c r="AW109" s="1043">
        <v>3.0300000000000001E-2</v>
      </c>
      <c r="AX109" s="988" t="s">
        <v>165</v>
      </c>
      <c r="AY109" s="1043" t="s">
        <v>165</v>
      </c>
      <c r="AZ109" s="1043">
        <v>3.0200000000000001E-2</v>
      </c>
      <c r="BA109" s="1043" t="s">
        <v>165</v>
      </c>
      <c r="BB109" s="1043" t="s">
        <v>165</v>
      </c>
    </row>
    <row r="110" spans="1:54" s="980" customFormat="1" ht="16.5" customHeight="1" x14ac:dyDescent="0.3">
      <c r="A110" s="981"/>
      <c r="B110" s="979"/>
      <c r="C110" s="398"/>
      <c r="D110" s="398"/>
      <c r="E110" s="1378"/>
      <c r="F110" s="989" t="s">
        <v>1485</v>
      </c>
      <c r="G110" s="988">
        <v>3.1E-2</v>
      </c>
      <c r="H110" s="988" t="s">
        <v>165</v>
      </c>
      <c r="I110" s="988" t="s">
        <v>165</v>
      </c>
      <c r="J110" s="988">
        <v>3.1199999999999999E-2</v>
      </c>
      <c r="K110" s="988" t="s">
        <v>165</v>
      </c>
      <c r="L110" s="988" t="s">
        <v>165</v>
      </c>
      <c r="M110" s="988">
        <v>3.0300000000000001E-2</v>
      </c>
      <c r="N110" s="988" t="s">
        <v>165</v>
      </c>
      <c r="O110" s="988" t="s">
        <v>165</v>
      </c>
      <c r="P110" s="988">
        <v>2.93E-2</v>
      </c>
      <c r="Q110" s="988" t="s">
        <v>165</v>
      </c>
      <c r="R110" s="988" t="s">
        <v>165</v>
      </c>
      <c r="S110" s="988">
        <v>0.03</v>
      </c>
      <c r="T110" s="988" t="s">
        <v>165</v>
      </c>
      <c r="U110" s="988" t="s">
        <v>165</v>
      </c>
      <c r="V110" s="1042">
        <v>3.0300000000000001E-2</v>
      </c>
      <c r="W110" s="988" t="s">
        <v>165</v>
      </c>
      <c r="X110" s="1042" t="s">
        <v>165</v>
      </c>
      <c r="Y110" s="1042">
        <v>3.1899999999999998E-2</v>
      </c>
      <c r="Z110" s="988" t="s">
        <v>165</v>
      </c>
      <c r="AA110" s="1042" t="s">
        <v>165</v>
      </c>
      <c r="AB110" s="1043">
        <v>3.1300000000000001E-2</v>
      </c>
      <c r="AC110" s="988" t="s">
        <v>165</v>
      </c>
      <c r="AD110" s="1043" t="s">
        <v>165</v>
      </c>
      <c r="AE110" s="1043">
        <v>3.1800000000000002E-2</v>
      </c>
      <c r="AF110" s="988" t="s">
        <v>165</v>
      </c>
      <c r="AG110" s="1043" t="s">
        <v>165</v>
      </c>
      <c r="AH110" s="1043">
        <v>3.2199999999999999E-2</v>
      </c>
      <c r="AI110" s="988" t="s">
        <v>165</v>
      </c>
      <c r="AJ110" s="1043" t="s">
        <v>165</v>
      </c>
      <c r="AK110" s="1043">
        <v>3.1699999999999999E-2</v>
      </c>
      <c r="AL110" s="988" t="s">
        <v>165</v>
      </c>
      <c r="AM110" s="1043" t="s">
        <v>165</v>
      </c>
      <c r="AN110" s="1043">
        <v>3.1300000000000001E-2</v>
      </c>
      <c r="AO110" s="988" t="s">
        <v>165</v>
      </c>
      <c r="AP110" s="1043" t="s">
        <v>165</v>
      </c>
      <c r="AQ110" s="1043">
        <v>3.1199999999999999E-2</v>
      </c>
      <c r="AR110" s="988" t="s">
        <v>165</v>
      </c>
      <c r="AS110" s="1043" t="s">
        <v>165</v>
      </c>
      <c r="AT110" s="1043">
        <v>3.1600000000000003E-2</v>
      </c>
      <c r="AU110" s="988" t="s">
        <v>165</v>
      </c>
      <c r="AV110" s="1043" t="s">
        <v>165</v>
      </c>
      <c r="AW110" s="1043">
        <v>3.2099999999999997E-2</v>
      </c>
      <c r="AX110" s="988" t="s">
        <v>165</v>
      </c>
      <c r="AY110" s="1043" t="s">
        <v>165</v>
      </c>
      <c r="AZ110" s="1043">
        <v>3.1099999999999999E-2</v>
      </c>
      <c r="BA110" s="1043" t="s">
        <v>165</v>
      </c>
      <c r="BB110" s="1043" t="s">
        <v>165</v>
      </c>
    </row>
    <row r="111" spans="1:54" s="980" customFormat="1" ht="16.5" customHeight="1" x14ac:dyDescent="0.3">
      <c r="A111" s="981"/>
      <c r="B111" s="979"/>
      <c r="C111" s="398"/>
      <c r="D111" s="398"/>
      <c r="E111" s="1378"/>
      <c r="F111" s="989" t="s">
        <v>1486</v>
      </c>
      <c r="G111" s="988">
        <v>2.9700000000000001E-2</v>
      </c>
      <c r="H111" s="988" t="s">
        <v>165</v>
      </c>
      <c r="I111" s="988" t="s">
        <v>165</v>
      </c>
      <c r="J111" s="988">
        <v>2.98E-2</v>
      </c>
      <c r="K111" s="988" t="s">
        <v>165</v>
      </c>
      <c r="L111" s="988" t="s">
        <v>165</v>
      </c>
      <c r="M111" s="988">
        <v>0.03</v>
      </c>
      <c r="N111" s="988" t="s">
        <v>165</v>
      </c>
      <c r="O111" s="988" t="s">
        <v>165</v>
      </c>
      <c r="P111" s="988">
        <v>2.9600000000000001E-2</v>
      </c>
      <c r="Q111" s="988" t="s">
        <v>165</v>
      </c>
      <c r="R111" s="988" t="s">
        <v>165</v>
      </c>
      <c r="S111" s="988">
        <v>2.9600000000000001E-2</v>
      </c>
      <c r="T111" s="988" t="s">
        <v>165</v>
      </c>
      <c r="U111" s="988" t="s">
        <v>165</v>
      </c>
      <c r="V111" s="1042">
        <v>2.93E-2</v>
      </c>
      <c r="W111" s="988" t="s">
        <v>165</v>
      </c>
      <c r="X111" s="1042" t="s">
        <v>165</v>
      </c>
      <c r="Y111" s="1042">
        <v>2.93E-2</v>
      </c>
      <c r="Z111" s="988" t="s">
        <v>165</v>
      </c>
      <c r="AA111" s="1042" t="s">
        <v>165</v>
      </c>
      <c r="AB111" s="1043">
        <v>3.0200000000000001E-2</v>
      </c>
      <c r="AC111" s="988" t="s">
        <v>165</v>
      </c>
      <c r="AD111" s="1043" t="s">
        <v>165</v>
      </c>
      <c r="AE111" s="1043">
        <v>2.9600000000000001E-2</v>
      </c>
      <c r="AF111" s="988" t="s">
        <v>165</v>
      </c>
      <c r="AG111" s="1043" t="s">
        <v>165</v>
      </c>
      <c r="AH111" s="1043">
        <v>2.9600000000000001E-2</v>
      </c>
      <c r="AI111" s="988" t="s">
        <v>165</v>
      </c>
      <c r="AJ111" s="1043" t="s">
        <v>165</v>
      </c>
      <c r="AK111" s="1043">
        <v>2.9899999999999999E-2</v>
      </c>
      <c r="AL111" s="988" t="s">
        <v>165</v>
      </c>
      <c r="AM111" s="1043" t="s">
        <v>165</v>
      </c>
      <c r="AN111" s="1043">
        <v>2.98E-2</v>
      </c>
      <c r="AO111" s="988" t="s">
        <v>165</v>
      </c>
      <c r="AP111" s="1043" t="s">
        <v>165</v>
      </c>
      <c r="AQ111" s="1043">
        <v>0.03</v>
      </c>
      <c r="AR111" s="988" t="s">
        <v>165</v>
      </c>
      <c r="AS111" s="1043" t="s">
        <v>165</v>
      </c>
      <c r="AT111" s="1043">
        <v>2.9899999999999999E-2</v>
      </c>
      <c r="AU111" s="988" t="s">
        <v>165</v>
      </c>
      <c r="AV111" s="1043" t="s">
        <v>165</v>
      </c>
      <c r="AW111" s="1043">
        <v>2.9899999999999999E-2</v>
      </c>
      <c r="AX111" s="988" t="s">
        <v>165</v>
      </c>
      <c r="AY111" s="1043" t="s">
        <v>165</v>
      </c>
      <c r="AZ111" s="1043">
        <v>2.9899999999999999E-2</v>
      </c>
      <c r="BA111" s="1043" t="s">
        <v>165</v>
      </c>
      <c r="BB111" s="1043" t="s">
        <v>165</v>
      </c>
    </row>
    <row r="112" spans="1:54" s="980" customFormat="1" ht="16.5" customHeight="1" x14ac:dyDescent="0.3">
      <c r="A112" s="981"/>
      <c r="B112" s="979"/>
      <c r="C112" s="398"/>
      <c r="D112" s="398"/>
      <c r="E112" s="1378"/>
      <c r="F112" s="989" t="s">
        <v>1487</v>
      </c>
      <c r="G112" s="988">
        <v>2.23E-2</v>
      </c>
      <c r="H112" s="988" t="s">
        <v>165</v>
      </c>
      <c r="I112" s="988" t="s">
        <v>165</v>
      </c>
      <c r="J112" s="988">
        <v>2.2599999999999999E-2</v>
      </c>
      <c r="K112" s="988" t="s">
        <v>165</v>
      </c>
      <c r="L112" s="988" t="s">
        <v>165</v>
      </c>
      <c r="M112" s="988">
        <v>2.5499999999999998E-2</v>
      </c>
      <c r="N112" s="988" t="s">
        <v>165</v>
      </c>
      <c r="O112" s="988" t="s">
        <v>165</v>
      </c>
      <c r="P112" s="988">
        <v>2.5999999999999999E-2</v>
      </c>
      <c r="Q112" s="988" t="s">
        <v>165</v>
      </c>
      <c r="R112" s="988" t="s">
        <v>165</v>
      </c>
      <c r="S112" s="988">
        <v>2.7300000000000001E-2</v>
      </c>
      <c r="T112" s="988" t="s">
        <v>165</v>
      </c>
      <c r="U112" s="988" t="s">
        <v>165</v>
      </c>
      <c r="V112" s="1042">
        <v>2.7E-2</v>
      </c>
      <c r="W112" s="988" t="s">
        <v>165</v>
      </c>
      <c r="X112" s="1042" t="s">
        <v>165</v>
      </c>
      <c r="Y112" s="1042">
        <v>2.6599999999999999E-2</v>
      </c>
      <c r="Z112" s="988" t="s">
        <v>165</v>
      </c>
      <c r="AA112" s="1042" t="s">
        <v>165</v>
      </c>
      <c r="AB112" s="1043">
        <v>2.63E-2</v>
      </c>
      <c r="AC112" s="988" t="s">
        <v>165</v>
      </c>
      <c r="AD112" s="1043" t="s">
        <v>165</v>
      </c>
      <c r="AE112" s="1043">
        <v>2.6200000000000001E-2</v>
      </c>
      <c r="AF112" s="988" t="s">
        <v>165</v>
      </c>
      <c r="AG112" s="1043" t="s">
        <v>165</v>
      </c>
      <c r="AH112" s="1043">
        <v>2.5100000000000001E-2</v>
      </c>
      <c r="AI112" s="988" t="s">
        <v>165</v>
      </c>
      <c r="AJ112" s="1043" t="s">
        <v>165</v>
      </c>
      <c r="AK112" s="1043">
        <v>2.4799999999999999E-2</v>
      </c>
      <c r="AL112" s="988" t="s">
        <v>165</v>
      </c>
      <c r="AM112" s="1043" t="s">
        <v>165</v>
      </c>
      <c r="AN112" s="1043">
        <v>2.4899999999999999E-2</v>
      </c>
      <c r="AO112" s="988" t="s">
        <v>165</v>
      </c>
      <c r="AP112" s="1043" t="s">
        <v>165</v>
      </c>
      <c r="AQ112" s="1043">
        <v>2.47E-2</v>
      </c>
      <c r="AR112" s="988" t="s">
        <v>165</v>
      </c>
      <c r="AS112" s="1043" t="s">
        <v>165</v>
      </c>
      <c r="AT112" s="1043">
        <v>2.4400000000000002E-2</v>
      </c>
      <c r="AU112" s="988" t="s">
        <v>165</v>
      </c>
      <c r="AV112" s="1043" t="s">
        <v>165</v>
      </c>
      <c r="AW112" s="1043">
        <v>2.4899999999999999E-2</v>
      </c>
      <c r="AX112" s="988" t="s">
        <v>165</v>
      </c>
      <c r="AY112" s="1043" t="s">
        <v>165</v>
      </c>
      <c r="AZ112" s="1043">
        <v>2.5100000000000001E-2</v>
      </c>
      <c r="BA112" s="1043" t="s">
        <v>165</v>
      </c>
      <c r="BB112" s="1043" t="s">
        <v>165</v>
      </c>
    </row>
    <row r="113" spans="1:54" s="980" customFormat="1" ht="16.5" customHeight="1" x14ac:dyDescent="0.3">
      <c r="A113" s="981"/>
      <c r="B113" s="979"/>
      <c r="C113" s="398"/>
      <c r="D113" s="398"/>
      <c r="E113" s="1378"/>
      <c r="F113" s="989" t="s">
        <v>1488</v>
      </c>
      <c r="G113" s="988">
        <v>2.47E-2</v>
      </c>
      <c r="H113" s="988" t="s">
        <v>165</v>
      </c>
      <c r="I113" s="988" t="s">
        <v>165</v>
      </c>
      <c r="J113" s="988">
        <v>2.4799999999999999E-2</v>
      </c>
      <c r="K113" s="988" t="s">
        <v>165</v>
      </c>
      <c r="L113" s="988" t="s">
        <v>165</v>
      </c>
      <c r="M113" s="988">
        <v>2.4899999999999999E-2</v>
      </c>
      <c r="N113" s="988" t="s">
        <v>165</v>
      </c>
      <c r="O113" s="988" t="s">
        <v>165</v>
      </c>
      <c r="P113" s="988">
        <v>2.4799999999999999E-2</v>
      </c>
      <c r="Q113" s="988" t="s">
        <v>165</v>
      </c>
      <c r="R113" s="988" t="s">
        <v>165</v>
      </c>
      <c r="S113" s="988">
        <v>8.8800000000000004E-2</v>
      </c>
      <c r="T113" s="988" t="s">
        <v>165</v>
      </c>
      <c r="U113" s="988" t="s">
        <v>165</v>
      </c>
      <c r="V113" s="1042">
        <v>8.8800000000000004E-2</v>
      </c>
      <c r="W113" s="988" t="s">
        <v>165</v>
      </c>
      <c r="X113" s="1042" t="s">
        <v>165</v>
      </c>
      <c r="Y113" s="1042">
        <v>8.8800000000000004E-2</v>
      </c>
      <c r="Z113" s="988" t="s">
        <v>165</v>
      </c>
      <c r="AA113" s="1042" t="s">
        <v>165</v>
      </c>
      <c r="AB113" s="1043">
        <v>8.8800000000000004E-2</v>
      </c>
      <c r="AC113" s="988" t="s">
        <v>165</v>
      </c>
      <c r="AD113" s="1043" t="s">
        <v>165</v>
      </c>
      <c r="AE113" s="1043">
        <v>8.8800000000000004E-2</v>
      </c>
      <c r="AF113" s="988" t="s">
        <v>165</v>
      </c>
      <c r="AG113" s="1043" t="s">
        <v>165</v>
      </c>
      <c r="AH113" s="1043">
        <v>3.15E-2</v>
      </c>
      <c r="AI113" s="988" t="s">
        <v>165</v>
      </c>
      <c r="AJ113" s="1043" t="s">
        <v>165</v>
      </c>
      <c r="AK113" s="1043">
        <v>3.1899999999999998E-2</v>
      </c>
      <c r="AL113" s="988" t="s">
        <v>165</v>
      </c>
      <c r="AM113" s="1043" t="s">
        <v>165</v>
      </c>
      <c r="AN113" s="1043">
        <v>3.3000000000000002E-2</v>
      </c>
      <c r="AO113" s="988" t="s">
        <v>165</v>
      </c>
      <c r="AP113" s="1043" t="s">
        <v>165</v>
      </c>
      <c r="AQ113" s="1043">
        <v>3.2800000000000003E-2</v>
      </c>
      <c r="AR113" s="988" t="s">
        <v>165</v>
      </c>
      <c r="AS113" s="1043" t="s">
        <v>165</v>
      </c>
      <c r="AT113" s="1043">
        <v>3.2300000000000002E-2</v>
      </c>
      <c r="AU113" s="988" t="s">
        <v>165</v>
      </c>
      <c r="AV113" s="1043" t="s">
        <v>165</v>
      </c>
      <c r="AW113" s="1043">
        <v>3.2300000000000002E-2</v>
      </c>
      <c r="AX113" s="988" t="s">
        <v>165</v>
      </c>
      <c r="AY113" s="1043" t="s">
        <v>165</v>
      </c>
      <c r="AZ113" s="1043">
        <v>3.27E-2</v>
      </c>
      <c r="BA113" s="1043" t="s">
        <v>165</v>
      </c>
      <c r="BB113" s="1043" t="s">
        <v>165</v>
      </c>
    </row>
    <row r="114" spans="1:54" s="980" customFormat="1" ht="16.5" customHeight="1" x14ac:dyDescent="0.3">
      <c r="A114" s="981"/>
      <c r="B114" s="979"/>
      <c r="C114" s="398"/>
      <c r="D114" s="398"/>
      <c r="E114" s="1378"/>
      <c r="F114" s="989" t="s">
        <v>1489</v>
      </c>
      <c r="G114" s="988">
        <v>3.1300000000000001E-2</v>
      </c>
      <c r="H114" s="988" t="s">
        <v>165</v>
      </c>
      <c r="I114" s="988" t="s">
        <v>165</v>
      </c>
      <c r="J114" s="988">
        <v>2.9600000000000001E-2</v>
      </c>
      <c r="K114" s="988" t="s">
        <v>165</v>
      </c>
      <c r="L114" s="988" t="s">
        <v>165</v>
      </c>
      <c r="M114" s="988">
        <v>2.8500000000000001E-2</v>
      </c>
      <c r="N114" s="988" t="s">
        <v>165</v>
      </c>
      <c r="O114" s="988" t="s">
        <v>165</v>
      </c>
      <c r="P114" s="988">
        <v>2.8299999999999999E-2</v>
      </c>
      <c r="Q114" s="988" t="s">
        <v>165</v>
      </c>
      <c r="R114" s="988" t="s">
        <v>165</v>
      </c>
      <c r="S114" s="988">
        <v>2.98E-2</v>
      </c>
      <c r="T114" s="988" t="s">
        <v>165</v>
      </c>
      <c r="U114" s="988" t="s">
        <v>165</v>
      </c>
      <c r="V114" s="1042">
        <v>2.9399999999999999E-2</v>
      </c>
      <c r="W114" s="988" t="s">
        <v>165</v>
      </c>
      <c r="X114" s="1042" t="s">
        <v>165</v>
      </c>
      <c r="Y114" s="1042">
        <v>2.8899999999999999E-2</v>
      </c>
      <c r="Z114" s="988" t="s">
        <v>165</v>
      </c>
      <c r="AA114" s="1042" t="s">
        <v>165</v>
      </c>
      <c r="AB114" s="1043">
        <v>2.92E-2</v>
      </c>
      <c r="AC114" s="988" t="s">
        <v>165</v>
      </c>
      <c r="AD114" s="1043" t="s">
        <v>165</v>
      </c>
      <c r="AE114" s="1043">
        <v>2.9399999999999999E-2</v>
      </c>
      <c r="AF114" s="988" t="s">
        <v>165</v>
      </c>
      <c r="AG114" s="1043" t="s">
        <v>165</v>
      </c>
      <c r="AH114" s="1043">
        <v>2.8500000000000001E-2</v>
      </c>
      <c r="AI114" s="988" t="s">
        <v>165</v>
      </c>
      <c r="AJ114" s="1043" t="s">
        <v>165</v>
      </c>
      <c r="AK114" s="1043">
        <v>2.7799999999999998E-2</v>
      </c>
      <c r="AL114" s="988" t="s">
        <v>165</v>
      </c>
      <c r="AM114" s="1043" t="s">
        <v>165</v>
      </c>
      <c r="AN114" s="1043">
        <v>2.8400000000000002E-2</v>
      </c>
      <c r="AO114" s="988" t="s">
        <v>165</v>
      </c>
      <c r="AP114" s="1043" t="s">
        <v>165</v>
      </c>
      <c r="AQ114" s="1043">
        <v>2.76E-2</v>
      </c>
      <c r="AR114" s="988" t="s">
        <v>165</v>
      </c>
      <c r="AS114" s="1043" t="s">
        <v>165</v>
      </c>
      <c r="AT114" s="1043">
        <v>2.7099999999999999E-2</v>
      </c>
      <c r="AU114" s="988" t="s">
        <v>165</v>
      </c>
      <c r="AV114" s="1043" t="s">
        <v>165</v>
      </c>
      <c r="AW114" s="1043">
        <v>2.76E-2</v>
      </c>
      <c r="AX114" s="988" t="s">
        <v>165</v>
      </c>
      <c r="AY114" s="1043" t="s">
        <v>165</v>
      </c>
      <c r="AZ114" s="1043">
        <v>2.7799999999999998E-2</v>
      </c>
      <c r="BA114" s="1043" t="s">
        <v>165</v>
      </c>
      <c r="BB114" s="1043" t="s">
        <v>165</v>
      </c>
    </row>
    <row r="115" spans="1:54" s="980" customFormat="1" ht="16.5" customHeight="1" x14ac:dyDescent="0.3">
      <c r="A115" s="981"/>
      <c r="B115" s="979"/>
      <c r="C115" s="398"/>
      <c r="D115" s="398"/>
      <c r="E115" s="1378"/>
      <c r="F115" s="989" t="s">
        <v>1490</v>
      </c>
      <c r="G115" s="988">
        <v>2.9000000000000001E-2</v>
      </c>
      <c r="H115" s="988" t="s">
        <v>165</v>
      </c>
      <c r="I115" s="988" t="s">
        <v>165</v>
      </c>
      <c r="J115" s="988">
        <v>2.9100000000000001E-2</v>
      </c>
      <c r="K115" s="988" t="s">
        <v>165</v>
      </c>
      <c r="L115" s="988" t="s">
        <v>165</v>
      </c>
      <c r="M115" s="988">
        <v>2.9499999999999998E-2</v>
      </c>
      <c r="N115" s="988" t="s">
        <v>165</v>
      </c>
      <c r="O115" s="988" t="s">
        <v>165</v>
      </c>
      <c r="P115" s="988">
        <v>2.8500000000000001E-2</v>
      </c>
      <c r="Q115" s="988" t="s">
        <v>165</v>
      </c>
      <c r="R115" s="988" t="s">
        <v>165</v>
      </c>
      <c r="S115" s="988">
        <v>2.8400000000000002E-2</v>
      </c>
      <c r="T115" s="988" t="s">
        <v>165</v>
      </c>
      <c r="U115" s="988" t="s">
        <v>165</v>
      </c>
      <c r="V115" s="1042">
        <v>2.8799999999999999E-2</v>
      </c>
      <c r="W115" s="988" t="s">
        <v>165</v>
      </c>
      <c r="X115" s="1042" t="s">
        <v>165</v>
      </c>
      <c r="Y115" s="1042">
        <v>2.87E-2</v>
      </c>
      <c r="Z115" s="988" t="s">
        <v>165</v>
      </c>
      <c r="AA115" s="1042" t="s">
        <v>165</v>
      </c>
      <c r="AB115" s="1043">
        <v>2.8500000000000001E-2</v>
      </c>
      <c r="AC115" s="988" t="s">
        <v>165</v>
      </c>
      <c r="AD115" s="1043" t="s">
        <v>165</v>
      </c>
      <c r="AE115" s="1043">
        <v>2.86E-2</v>
      </c>
      <c r="AF115" s="988" t="s">
        <v>165</v>
      </c>
      <c r="AG115" s="1043" t="s">
        <v>165</v>
      </c>
      <c r="AH115" s="1043">
        <v>2.8799999999999999E-2</v>
      </c>
      <c r="AI115" s="988" t="s">
        <v>165</v>
      </c>
      <c r="AJ115" s="1043" t="s">
        <v>165</v>
      </c>
      <c r="AK115" s="1043">
        <v>2.8799999999999999E-2</v>
      </c>
      <c r="AL115" s="988" t="s">
        <v>165</v>
      </c>
      <c r="AM115" s="1043" t="s">
        <v>165</v>
      </c>
      <c r="AN115" s="1043">
        <v>2.92E-2</v>
      </c>
      <c r="AO115" s="988" t="s">
        <v>165</v>
      </c>
      <c r="AP115" s="1043" t="s">
        <v>165</v>
      </c>
      <c r="AQ115" s="1043">
        <v>3.0599999999999999E-2</v>
      </c>
      <c r="AR115" s="988" t="s">
        <v>165</v>
      </c>
      <c r="AS115" s="1043" t="s">
        <v>165</v>
      </c>
      <c r="AT115" s="1043">
        <v>3.0599999999999999E-2</v>
      </c>
      <c r="AU115" s="988" t="s">
        <v>165</v>
      </c>
      <c r="AV115" s="1043" t="s">
        <v>165</v>
      </c>
      <c r="AW115" s="1043">
        <v>3.04E-2</v>
      </c>
      <c r="AX115" s="988" t="s">
        <v>165</v>
      </c>
      <c r="AY115" s="1043" t="s">
        <v>165</v>
      </c>
      <c r="AZ115" s="1043">
        <v>3.0599999999999999E-2</v>
      </c>
      <c r="BA115" s="1043" t="s">
        <v>165</v>
      </c>
      <c r="BB115" s="1043" t="s">
        <v>165</v>
      </c>
    </row>
    <row r="116" spans="1:54" s="980" customFormat="1" ht="16.5" customHeight="1" x14ac:dyDescent="0.3">
      <c r="A116" s="981"/>
      <c r="B116" s="979"/>
      <c r="C116" s="398"/>
      <c r="D116" s="398"/>
      <c r="E116" s="1378"/>
      <c r="F116" s="989" t="s">
        <v>1491</v>
      </c>
      <c r="G116" s="988">
        <v>2.5899999999999999E-2</v>
      </c>
      <c r="H116" s="988" t="s">
        <v>165</v>
      </c>
      <c r="I116" s="988" t="s">
        <v>165</v>
      </c>
      <c r="J116" s="988">
        <v>2.63E-2</v>
      </c>
      <c r="K116" s="988" t="s">
        <v>165</v>
      </c>
      <c r="L116" s="988" t="s">
        <v>165</v>
      </c>
      <c r="M116" s="988">
        <v>2.5600000000000001E-2</v>
      </c>
      <c r="N116" s="988" t="s">
        <v>165</v>
      </c>
      <c r="O116" s="988" t="s">
        <v>165</v>
      </c>
      <c r="P116" s="988">
        <v>2.63E-2</v>
      </c>
      <c r="Q116" s="988" t="s">
        <v>165</v>
      </c>
      <c r="R116" s="988" t="s">
        <v>165</v>
      </c>
      <c r="S116" s="988">
        <v>2.64E-2</v>
      </c>
      <c r="T116" s="988" t="s">
        <v>165</v>
      </c>
      <c r="U116" s="988" t="s">
        <v>165</v>
      </c>
      <c r="V116" s="1042">
        <v>2.5700000000000001E-2</v>
      </c>
      <c r="W116" s="988" t="s">
        <v>165</v>
      </c>
      <c r="X116" s="1042" t="s">
        <v>165</v>
      </c>
      <c r="Y116" s="1042">
        <v>2.5899999999999999E-2</v>
      </c>
      <c r="Z116" s="988" t="s">
        <v>165</v>
      </c>
      <c r="AA116" s="1042" t="s">
        <v>165</v>
      </c>
      <c r="AB116" s="1043">
        <v>2.5899999999999999E-2</v>
      </c>
      <c r="AC116" s="988" t="s">
        <v>165</v>
      </c>
      <c r="AD116" s="1043" t="s">
        <v>165</v>
      </c>
      <c r="AE116" s="1043">
        <v>2.6200000000000001E-2</v>
      </c>
      <c r="AF116" s="988" t="s">
        <v>165</v>
      </c>
      <c r="AG116" s="1043" t="s">
        <v>165</v>
      </c>
      <c r="AH116" s="1043">
        <v>2.7300000000000001E-2</v>
      </c>
      <c r="AI116" s="988" t="s">
        <v>165</v>
      </c>
      <c r="AJ116" s="1043" t="s">
        <v>165</v>
      </c>
      <c r="AK116" s="1043">
        <v>2.7799999999999998E-2</v>
      </c>
      <c r="AL116" s="988" t="s">
        <v>165</v>
      </c>
      <c r="AM116" s="1043" t="s">
        <v>165</v>
      </c>
      <c r="AN116" s="1043">
        <v>2.87E-2</v>
      </c>
      <c r="AO116" s="988" t="s">
        <v>165</v>
      </c>
      <c r="AP116" s="1043" t="s">
        <v>165</v>
      </c>
      <c r="AQ116" s="1043">
        <v>2.8500000000000001E-2</v>
      </c>
      <c r="AR116" s="988" t="s">
        <v>165</v>
      </c>
      <c r="AS116" s="1043" t="s">
        <v>165</v>
      </c>
      <c r="AT116" s="1043">
        <v>2.8199999999999999E-2</v>
      </c>
      <c r="AU116" s="988" t="s">
        <v>165</v>
      </c>
      <c r="AV116" s="1043" t="s">
        <v>165</v>
      </c>
      <c r="AW116" s="1043">
        <v>2.8199999999999999E-2</v>
      </c>
      <c r="AX116" s="988" t="s">
        <v>165</v>
      </c>
      <c r="AY116" s="1043" t="s">
        <v>165</v>
      </c>
      <c r="AZ116" s="1043">
        <v>2.8299999999999999E-2</v>
      </c>
      <c r="BA116" s="1043" t="s">
        <v>165</v>
      </c>
      <c r="BB116" s="1043" t="s">
        <v>165</v>
      </c>
    </row>
    <row r="117" spans="1:54" s="980" customFormat="1" ht="16.5" customHeight="1" x14ac:dyDescent="0.3">
      <c r="A117" s="981"/>
      <c r="B117" s="979"/>
      <c r="C117" s="398"/>
      <c r="D117" s="398"/>
      <c r="E117" s="1378"/>
      <c r="F117" s="989" t="s">
        <v>1492</v>
      </c>
      <c r="G117" s="988">
        <v>2.9399999999999999E-2</v>
      </c>
      <c r="H117" s="988" t="s">
        <v>165</v>
      </c>
      <c r="I117" s="988" t="s">
        <v>165</v>
      </c>
      <c r="J117" s="988">
        <v>2.86E-2</v>
      </c>
      <c r="K117" s="988" t="s">
        <v>165</v>
      </c>
      <c r="L117" s="988" t="s">
        <v>165</v>
      </c>
      <c r="M117" s="988">
        <v>2.87E-2</v>
      </c>
      <c r="N117" s="988" t="s">
        <v>165</v>
      </c>
      <c r="O117" s="988" t="s">
        <v>165</v>
      </c>
      <c r="P117" s="988">
        <v>2.8799999999999999E-2</v>
      </c>
      <c r="Q117" s="988" t="s">
        <v>165</v>
      </c>
      <c r="R117" s="988" t="s">
        <v>165</v>
      </c>
      <c r="S117" s="988">
        <v>2.9100000000000001E-2</v>
      </c>
      <c r="T117" s="988" t="s">
        <v>165</v>
      </c>
      <c r="U117" s="988" t="s">
        <v>165</v>
      </c>
      <c r="V117" s="1042">
        <v>2.9000000000000001E-2</v>
      </c>
      <c r="W117" s="988" t="s">
        <v>165</v>
      </c>
      <c r="X117" s="1042" t="s">
        <v>165</v>
      </c>
      <c r="Y117" s="1042">
        <v>2.8899999999999999E-2</v>
      </c>
      <c r="Z117" s="988" t="s">
        <v>165</v>
      </c>
      <c r="AA117" s="1042" t="s">
        <v>165</v>
      </c>
      <c r="AB117" s="1043">
        <v>2.8799999999999999E-2</v>
      </c>
      <c r="AC117" s="988" t="s">
        <v>165</v>
      </c>
      <c r="AD117" s="1043" t="s">
        <v>165</v>
      </c>
      <c r="AE117" s="1043">
        <v>2.9000000000000001E-2</v>
      </c>
      <c r="AF117" s="988" t="s">
        <v>165</v>
      </c>
      <c r="AG117" s="1043" t="s">
        <v>165</v>
      </c>
      <c r="AH117" s="1043">
        <v>2.9000000000000001E-2</v>
      </c>
      <c r="AI117" s="988" t="s">
        <v>165</v>
      </c>
      <c r="AJ117" s="1043" t="s">
        <v>165</v>
      </c>
      <c r="AK117" s="1043">
        <v>2.9600000000000001E-2</v>
      </c>
      <c r="AL117" s="988" t="s">
        <v>165</v>
      </c>
      <c r="AM117" s="1043" t="s">
        <v>165</v>
      </c>
      <c r="AN117" s="1043">
        <v>2.9700000000000001E-2</v>
      </c>
      <c r="AO117" s="988" t="s">
        <v>165</v>
      </c>
      <c r="AP117" s="1043" t="s">
        <v>165</v>
      </c>
      <c r="AQ117" s="1043">
        <v>2.9600000000000001E-2</v>
      </c>
      <c r="AR117" s="988" t="s">
        <v>165</v>
      </c>
      <c r="AS117" s="1043" t="s">
        <v>165</v>
      </c>
      <c r="AT117" s="1043">
        <v>2.98E-2</v>
      </c>
      <c r="AU117" s="988" t="s">
        <v>165</v>
      </c>
      <c r="AV117" s="1043" t="s">
        <v>165</v>
      </c>
      <c r="AW117" s="1043">
        <v>2.9700000000000001E-2</v>
      </c>
      <c r="AX117" s="988" t="s">
        <v>165</v>
      </c>
      <c r="AY117" s="1043" t="s">
        <v>165</v>
      </c>
      <c r="AZ117" s="1043">
        <v>2.9700000000000001E-2</v>
      </c>
      <c r="BA117" s="1043" t="s">
        <v>165</v>
      </c>
      <c r="BB117" s="1043" t="s">
        <v>165</v>
      </c>
    </row>
    <row r="118" spans="1:54" s="980" customFormat="1" ht="16.5" customHeight="1" x14ac:dyDescent="0.3">
      <c r="A118" s="981"/>
      <c r="B118" s="979"/>
      <c r="C118" s="398"/>
      <c r="D118" s="398"/>
      <c r="E118" s="1378"/>
      <c r="F118" s="989" t="s">
        <v>1493</v>
      </c>
      <c r="G118" s="988">
        <v>2.7099999999999999E-2</v>
      </c>
      <c r="H118" s="988" t="s">
        <v>165</v>
      </c>
      <c r="I118" s="988" t="s">
        <v>165</v>
      </c>
      <c r="J118" s="988">
        <v>2.8799999999999999E-2</v>
      </c>
      <c r="K118" s="988" t="s">
        <v>165</v>
      </c>
      <c r="L118" s="988" t="s">
        <v>165</v>
      </c>
      <c r="M118" s="988">
        <v>2.8299999999999999E-2</v>
      </c>
      <c r="N118" s="988" t="s">
        <v>165</v>
      </c>
      <c r="O118" s="988" t="s">
        <v>165</v>
      </c>
      <c r="P118" s="988">
        <v>2.2200000000000001E-2</v>
      </c>
      <c r="Q118" s="988" t="s">
        <v>165</v>
      </c>
      <c r="R118" s="988" t="s">
        <v>165</v>
      </c>
      <c r="S118" s="988">
        <v>2.6800000000000001E-2</v>
      </c>
      <c r="T118" s="988" t="s">
        <v>165</v>
      </c>
      <c r="U118" s="988" t="s">
        <v>165</v>
      </c>
      <c r="V118" s="1042">
        <v>2.7300000000000001E-2</v>
      </c>
      <c r="W118" s="988" t="s">
        <v>165</v>
      </c>
      <c r="X118" s="1042" t="s">
        <v>165</v>
      </c>
      <c r="Y118" s="1042">
        <v>2.7E-2</v>
      </c>
      <c r="Z118" s="988" t="s">
        <v>165</v>
      </c>
      <c r="AA118" s="1042" t="s">
        <v>165</v>
      </c>
      <c r="AB118" s="1043">
        <v>2.6800000000000001E-2</v>
      </c>
      <c r="AC118" s="988" t="s">
        <v>165</v>
      </c>
      <c r="AD118" s="1043" t="s">
        <v>165</v>
      </c>
      <c r="AE118" s="1043">
        <v>2.86E-2</v>
      </c>
      <c r="AF118" s="988" t="s">
        <v>165</v>
      </c>
      <c r="AG118" s="1043" t="s">
        <v>165</v>
      </c>
      <c r="AH118" s="1043">
        <v>2.8400000000000002E-2</v>
      </c>
      <c r="AI118" s="988" t="s">
        <v>165</v>
      </c>
      <c r="AJ118" s="1043" t="s">
        <v>165</v>
      </c>
      <c r="AK118" s="1043">
        <v>2.8400000000000002E-2</v>
      </c>
      <c r="AL118" s="988" t="s">
        <v>165</v>
      </c>
      <c r="AM118" s="1043" t="s">
        <v>165</v>
      </c>
      <c r="AN118" s="1043">
        <v>2.8299999999999999E-2</v>
      </c>
      <c r="AO118" s="988" t="s">
        <v>165</v>
      </c>
      <c r="AP118" s="1043" t="s">
        <v>165</v>
      </c>
      <c r="AQ118" s="1043">
        <v>2.8400000000000002E-2</v>
      </c>
      <c r="AR118" s="988" t="s">
        <v>165</v>
      </c>
      <c r="AS118" s="1043" t="s">
        <v>165</v>
      </c>
      <c r="AT118" s="1043">
        <v>2.8500000000000001E-2</v>
      </c>
      <c r="AU118" s="988" t="s">
        <v>165</v>
      </c>
      <c r="AV118" s="1043" t="s">
        <v>165</v>
      </c>
      <c r="AW118" s="1043">
        <v>2.8299999999999999E-2</v>
      </c>
      <c r="AX118" s="988" t="s">
        <v>165</v>
      </c>
      <c r="AY118" s="1043" t="s">
        <v>165</v>
      </c>
      <c r="AZ118" s="1043">
        <v>2.8500000000000001E-2</v>
      </c>
      <c r="BA118" s="1043" t="s">
        <v>165</v>
      </c>
      <c r="BB118" s="1043" t="s">
        <v>165</v>
      </c>
    </row>
    <row r="119" spans="1:54" s="980" customFormat="1" ht="16.5" customHeight="1" x14ac:dyDescent="0.3">
      <c r="A119" s="981"/>
      <c r="B119" s="979"/>
      <c r="C119" s="398"/>
      <c r="D119" s="398"/>
      <c r="E119" s="1378"/>
      <c r="F119" s="989" t="s">
        <v>1494</v>
      </c>
      <c r="G119" s="988">
        <v>3.09E-2</v>
      </c>
      <c r="H119" s="988" t="s">
        <v>165</v>
      </c>
      <c r="I119" s="988" t="s">
        <v>165</v>
      </c>
      <c r="J119" s="988">
        <v>3.1899999999999998E-2</v>
      </c>
      <c r="K119" s="988" t="s">
        <v>165</v>
      </c>
      <c r="L119" s="988" t="s">
        <v>165</v>
      </c>
      <c r="M119" s="988">
        <v>3.1899999999999998E-2</v>
      </c>
      <c r="N119" s="988" t="s">
        <v>165</v>
      </c>
      <c r="O119" s="988" t="s">
        <v>165</v>
      </c>
      <c r="P119" s="988">
        <v>3.1199999999999999E-2</v>
      </c>
      <c r="Q119" s="988" t="s">
        <v>165</v>
      </c>
      <c r="R119" s="988" t="s">
        <v>165</v>
      </c>
      <c r="S119" s="988">
        <v>3.1699999999999999E-2</v>
      </c>
      <c r="T119" s="988" t="s">
        <v>165</v>
      </c>
      <c r="U119" s="988" t="s">
        <v>165</v>
      </c>
      <c r="V119" s="1042">
        <v>3.0800000000000001E-2</v>
      </c>
      <c r="W119" s="988" t="s">
        <v>165</v>
      </c>
      <c r="X119" s="1042" t="s">
        <v>165</v>
      </c>
      <c r="Y119" s="1042">
        <v>3.1300000000000001E-2</v>
      </c>
      <c r="Z119" s="988" t="s">
        <v>165</v>
      </c>
      <c r="AA119" s="1042" t="s">
        <v>165</v>
      </c>
      <c r="AB119" s="1043">
        <v>3.0700000000000002E-2</v>
      </c>
      <c r="AC119" s="988" t="s">
        <v>165</v>
      </c>
      <c r="AD119" s="1043" t="s">
        <v>165</v>
      </c>
      <c r="AE119" s="1043">
        <v>3.1199999999999999E-2</v>
      </c>
      <c r="AF119" s="988" t="s">
        <v>165</v>
      </c>
      <c r="AG119" s="1043" t="s">
        <v>165</v>
      </c>
      <c r="AH119" s="1043">
        <v>3.3000000000000002E-2</v>
      </c>
      <c r="AI119" s="988" t="s">
        <v>165</v>
      </c>
      <c r="AJ119" s="1043" t="s">
        <v>165</v>
      </c>
      <c r="AK119" s="1043">
        <v>3.3099999999999997E-2</v>
      </c>
      <c r="AL119" s="988" t="s">
        <v>165</v>
      </c>
      <c r="AM119" s="1043" t="s">
        <v>165</v>
      </c>
      <c r="AN119" s="1043">
        <v>3.1899999999999998E-2</v>
      </c>
      <c r="AO119" s="988" t="s">
        <v>165</v>
      </c>
      <c r="AP119" s="1043" t="s">
        <v>165</v>
      </c>
      <c r="AQ119" s="1043">
        <v>3.15E-2</v>
      </c>
      <c r="AR119" s="988" t="s">
        <v>165</v>
      </c>
      <c r="AS119" s="1043" t="s">
        <v>165</v>
      </c>
      <c r="AT119" s="1043">
        <v>3.1899999999999998E-2</v>
      </c>
      <c r="AU119" s="988" t="s">
        <v>165</v>
      </c>
      <c r="AV119" s="1043" t="s">
        <v>165</v>
      </c>
      <c r="AW119" s="1043">
        <v>3.1800000000000002E-2</v>
      </c>
      <c r="AX119" s="988" t="s">
        <v>165</v>
      </c>
      <c r="AY119" s="1043" t="s">
        <v>165</v>
      </c>
      <c r="AZ119" s="1043">
        <v>3.1800000000000002E-2</v>
      </c>
      <c r="BA119" s="1043" t="s">
        <v>165</v>
      </c>
      <c r="BB119" s="1043" t="s">
        <v>165</v>
      </c>
    </row>
    <row r="120" spans="1:54" s="980" customFormat="1" ht="16.5" customHeight="1" x14ac:dyDescent="0.3">
      <c r="A120" s="981"/>
      <c r="B120" s="979"/>
      <c r="C120" s="398"/>
      <c r="D120" s="398"/>
      <c r="E120" s="1378"/>
      <c r="F120" s="989" t="s">
        <v>1495</v>
      </c>
      <c r="G120" s="988">
        <v>2.9499999999999998E-2</v>
      </c>
      <c r="H120" s="988" t="s">
        <v>165</v>
      </c>
      <c r="I120" s="988" t="s">
        <v>165</v>
      </c>
      <c r="J120" s="988">
        <v>2.98E-2</v>
      </c>
      <c r="K120" s="988" t="s">
        <v>165</v>
      </c>
      <c r="L120" s="988" t="s">
        <v>165</v>
      </c>
      <c r="M120" s="988">
        <v>3.1800000000000002E-2</v>
      </c>
      <c r="N120" s="988" t="s">
        <v>165</v>
      </c>
      <c r="O120" s="988" t="s">
        <v>165</v>
      </c>
      <c r="P120" s="988">
        <v>2.8799999999999999E-2</v>
      </c>
      <c r="Q120" s="988" t="s">
        <v>165</v>
      </c>
      <c r="R120" s="988" t="s">
        <v>165</v>
      </c>
      <c r="S120" s="988">
        <v>2.9899999999999999E-2</v>
      </c>
      <c r="T120" s="988" t="s">
        <v>165</v>
      </c>
      <c r="U120" s="988" t="s">
        <v>165</v>
      </c>
      <c r="V120" s="1042">
        <v>3.0200000000000001E-2</v>
      </c>
      <c r="W120" s="988" t="s">
        <v>165</v>
      </c>
      <c r="X120" s="1042" t="s">
        <v>165</v>
      </c>
      <c r="Y120" s="1042">
        <v>3.0800000000000001E-2</v>
      </c>
      <c r="Z120" s="988" t="s">
        <v>165</v>
      </c>
      <c r="AA120" s="1042" t="s">
        <v>165</v>
      </c>
      <c r="AB120" s="1043">
        <v>2.98E-2</v>
      </c>
      <c r="AC120" s="988" t="s">
        <v>165</v>
      </c>
      <c r="AD120" s="1043" t="s">
        <v>165</v>
      </c>
      <c r="AE120" s="1043">
        <v>3.04E-2</v>
      </c>
      <c r="AF120" s="988" t="s">
        <v>165</v>
      </c>
      <c r="AG120" s="1043" t="s">
        <v>165</v>
      </c>
      <c r="AH120" s="1043">
        <v>2.9100000000000001E-2</v>
      </c>
      <c r="AI120" s="988" t="s">
        <v>165</v>
      </c>
      <c r="AJ120" s="1043" t="s">
        <v>165</v>
      </c>
      <c r="AK120" s="1043">
        <v>2.9600000000000001E-2</v>
      </c>
      <c r="AL120" s="988" t="s">
        <v>165</v>
      </c>
      <c r="AM120" s="1043" t="s">
        <v>165</v>
      </c>
      <c r="AN120" s="1043">
        <v>2.9600000000000001E-2</v>
      </c>
      <c r="AO120" s="988" t="s">
        <v>165</v>
      </c>
      <c r="AP120" s="1043" t="s">
        <v>165</v>
      </c>
      <c r="AQ120" s="1043">
        <v>2.9499999999999998E-2</v>
      </c>
      <c r="AR120" s="988" t="s">
        <v>165</v>
      </c>
      <c r="AS120" s="1043" t="s">
        <v>165</v>
      </c>
      <c r="AT120" s="1043">
        <v>2.93E-2</v>
      </c>
      <c r="AU120" s="988" t="s">
        <v>165</v>
      </c>
      <c r="AV120" s="1043" t="s">
        <v>165</v>
      </c>
      <c r="AW120" s="1043">
        <v>2.9100000000000001E-2</v>
      </c>
      <c r="AX120" s="988" t="s">
        <v>165</v>
      </c>
      <c r="AY120" s="1043" t="s">
        <v>165</v>
      </c>
      <c r="AZ120" s="1043">
        <v>2.93E-2</v>
      </c>
      <c r="BA120" s="1043" t="s">
        <v>165</v>
      </c>
      <c r="BB120" s="1043" t="s">
        <v>165</v>
      </c>
    </row>
    <row r="121" spans="1:54" s="980" customFormat="1" ht="16.5" customHeight="1" x14ac:dyDescent="0.3">
      <c r="A121" s="981"/>
      <c r="B121" s="979"/>
      <c r="C121" s="398"/>
      <c r="D121" s="398"/>
      <c r="E121" s="1378"/>
      <c r="F121" s="989" t="s">
        <v>1496</v>
      </c>
      <c r="G121" s="988">
        <v>2.9700000000000001E-2</v>
      </c>
      <c r="H121" s="988" t="s">
        <v>165</v>
      </c>
      <c r="I121" s="988" t="s">
        <v>165</v>
      </c>
      <c r="J121" s="988">
        <v>2.9899999999999999E-2</v>
      </c>
      <c r="K121" s="988" t="s">
        <v>165</v>
      </c>
      <c r="L121" s="988" t="s">
        <v>165</v>
      </c>
      <c r="M121" s="988">
        <v>2.9499999999999998E-2</v>
      </c>
      <c r="N121" s="988" t="s">
        <v>165</v>
      </c>
      <c r="O121" s="988" t="s">
        <v>165</v>
      </c>
      <c r="P121" s="988">
        <v>2.9499999999999998E-2</v>
      </c>
      <c r="Q121" s="988" t="s">
        <v>165</v>
      </c>
      <c r="R121" s="988" t="s">
        <v>165</v>
      </c>
      <c r="S121" s="988">
        <v>2.8799999999999999E-2</v>
      </c>
      <c r="T121" s="988" t="s">
        <v>165</v>
      </c>
      <c r="U121" s="988" t="s">
        <v>165</v>
      </c>
      <c r="V121" s="1042">
        <v>2.8799999999999999E-2</v>
      </c>
      <c r="W121" s="988" t="s">
        <v>165</v>
      </c>
      <c r="X121" s="1042" t="s">
        <v>165</v>
      </c>
      <c r="Y121" s="1042">
        <v>3.0099999999999998E-2</v>
      </c>
      <c r="Z121" s="988" t="s">
        <v>165</v>
      </c>
      <c r="AA121" s="1042" t="s">
        <v>165</v>
      </c>
      <c r="AB121" s="1043">
        <v>2.9600000000000001E-2</v>
      </c>
      <c r="AC121" s="988" t="s">
        <v>165</v>
      </c>
      <c r="AD121" s="1043" t="s">
        <v>165</v>
      </c>
      <c r="AE121" s="1043">
        <v>0.03</v>
      </c>
      <c r="AF121" s="988" t="s">
        <v>165</v>
      </c>
      <c r="AG121" s="1043" t="s">
        <v>165</v>
      </c>
      <c r="AH121" s="1043">
        <v>3.0700000000000002E-2</v>
      </c>
      <c r="AI121" s="988" t="s">
        <v>165</v>
      </c>
      <c r="AJ121" s="1043" t="s">
        <v>165</v>
      </c>
      <c r="AK121" s="1043">
        <v>3.04E-2</v>
      </c>
      <c r="AL121" s="988" t="s">
        <v>165</v>
      </c>
      <c r="AM121" s="1043" t="s">
        <v>165</v>
      </c>
      <c r="AN121" s="1043">
        <v>0.03</v>
      </c>
      <c r="AO121" s="988" t="s">
        <v>165</v>
      </c>
      <c r="AP121" s="1043" t="s">
        <v>165</v>
      </c>
      <c r="AQ121" s="1043">
        <v>2.9899999999999999E-2</v>
      </c>
      <c r="AR121" s="988" t="s">
        <v>165</v>
      </c>
      <c r="AS121" s="1043" t="s">
        <v>165</v>
      </c>
      <c r="AT121" s="1043">
        <v>3.0300000000000001E-2</v>
      </c>
      <c r="AU121" s="988" t="s">
        <v>165</v>
      </c>
      <c r="AV121" s="1043" t="s">
        <v>165</v>
      </c>
      <c r="AW121" s="1043">
        <v>2.98E-2</v>
      </c>
      <c r="AX121" s="988" t="s">
        <v>165</v>
      </c>
      <c r="AY121" s="1043" t="s">
        <v>165</v>
      </c>
      <c r="AZ121" s="1043">
        <v>3.0099999999999998E-2</v>
      </c>
      <c r="BA121" s="1043" t="s">
        <v>165</v>
      </c>
      <c r="BB121" s="1043" t="s">
        <v>165</v>
      </c>
    </row>
    <row r="122" spans="1:54" s="980" customFormat="1" ht="16.5" customHeight="1" x14ac:dyDescent="0.3">
      <c r="A122" s="981"/>
      <c r="B122" s="979"/>
      <c r="C122" s="398"/>
      <c r="D122" s="398"/>
      <c r="E122" s="1378"/>
      <c r="F122" s="989" t="s">
        <v>1497</v>
      </c>
      <c r="G122" s="988">
        <v>2.9499999999999998E-2</v>
      </c>
      <c r="H122" s="988" t="s">
        <v>165</v>
      </c>
      <c r="I122" s="988" t="s">
        <v>165</v>
      </c>
      <c r="J122" s="988">
        <v>2.75E-2</v>
      </c>
      <c r="K122" s="988" t="s">
        <v>165</v>
      </c>
      <c r="L122" s="988" t="s">
        <v>165</v>
      </c>
      <c r="M122" s="988">
        <v>2.24E-2</v>
      </c>
      <c r="N122" s="988" t="s">
        <v>165</v>
      </c>
      <c r="O122" s="988" t="s">
        <v>165</v>
      </c>
      <c r="P122" s="988">
        <v>2.5999999999999999E-2</v>
      </c>
      <c r="Q122" s="988" t="s">
        <v>165</v>
      </c>
      <c r="R122" s="988" t="s">
        <v>165</v>
      </c>
      <c r="S122" s="988">
        <v>2.5499999999999998E-2</v>
      </c>
      <c r="T122" s="988" t="s">
        <v>165</v>
      </c>
      <c r="U122" s="988" t="s">
        <v>165</v>
      </c>
      <c r="V122" s="1042">
        <v>2.5499999999999998E-2</v>
      </c>
      <c r="W122" s="988" t="s">
        <v>165</v>
      </c>
      <c r="X122" s="1042" t="s">
        <v>165</v>
      </c>
      <c r="Y122" s="1042">
        <v>2.4899999999999999E-2</v>
      </c>
      <c r="Z122" s="988" t="s">
        <v>165</v>
      </c>
      <c r="AA122" s="1042" t="s">
        <v>165</v>
      </c>
      <c r="AB122" s="1043">
        <v>2.5000000000000001E-2</v>
      </c>
      <c r="AC122" s="988" t="s">
        <v>165</v>
      </c>
      <c r="AD122" s="1043" t="s">
        <v>165</v>
      </c>
      <c r="AE122" s="1043">
        <v>2.5399999999999999E-2</v>
      </c>
      <c r="AF122" s="988" t="s">
        <v>165</v>
      </c>
      <c r="AG122" s="1043" t="s">
        <v>165</v>
      </c>
      <c r="AH122" s="1043">
        <v>2.5700000000000001E-2</v>
      </c>
      <c r="AI122" s="988" t="s">
        <v>165</v>
      </c>
      <c r="AJ122" s="1043" t="s">
        <v>165</v>
      </c>
      <c r="AK122" s="1043">
        <v>2.58E-2</v>
      </c>
      <c r="AL122" s="988" t="s">
        <v>165</v>
      </c>
      <c r="AM122" s="1043" t="s">
        <v>165</v>
      </c>
      <c r="AN122" s="1043">
        <v>2.35E-2</v>
      </c>
      <c r="AO122" s="988" t="s">
        <v>165</v>
      </c>
      <c r="AP122" s="1043" t="s">
        <v>165</v>
      </c>
      <c r="AQ122" s="1043">
        <v>2.5600000000000001E-2</v>
      </c>
      <c r="AR122" s="988" t="s">
        <v>165</v>
      </c>
      <c r="AS122" s="1043" t="s">
        <v>165</v>
      </c>
      <c r="AT122" s="1043">
        <v>2.7E-2</v>
      </c>
      <c r="AU122" s="988" t="s">
        <v>165</v>
      </c>
      <c r="AV122" s="1043" t="s">
        <v>165</v>
      </c>
      <c r="AW122" s="1043">
        <v>2.6700000000000002E-2</v>
      </c>
      <c r="AX122" s="988" t="s">
        <v>165</v>
      </c>
      <c r="AY122" s="1043" t="s">
        <v>165</v>
      </c>
      <c r="AZ122" s="1043">
        <v>2.6599999999999999E-2</v>
      </c>
      <c r="BA122" s="1043" t="s">
        <v>165</v>
      </c>
      <c r="BB122" s="1043" t="s">
        <v>165</v>
      </c>
    </row>
    <row r="123" spans="1:54" s="980" customFormat="1" ht="16.5" customHeight="1" x14ac:dyDescent="0.3">
      <c r="A123" s="981"/>
      <c r="B123" s="979"/>
      <c r="C123" s="398"/>
      <c r="D123" s="398"/>
      <c r="E123" s="1378"/>
      <c r="F123" s="989" t="s">
        <v>1498</v>
      </c>
      <c r="G123" s="988">
        <v>3.0800000000000001E-2</v>
      </c>
      <c r="H123" s="988" t="s">
        <v>165</v>
      </c>
      <c r="I123" s="988" t="s">
        <v>165</v>
      </c>
      <c r="J123" s="988">
        <v>2.8799999999999999E-2</v>
      </c>
      <c r="K123" s="988" t="s">
        <v>165</v>
      </c>
      <c r="L123" s="988" t="s">
        <v>165</v>
      </c>
      <c r="M123" s="988">
        <v>3.0800000000000001E-2</v>
      </c>
      <c r="N123" s="988" t="s">
        <v>165</v>
      </c>
      <c r="O123" s="988" t="s">
        <v>165</v>
      </c>
      <c r="P123" s="988">
        <v>2.98E-2</v>
      </c>
      <c r="Q123" s="988" t="s">
        <v>165</v>
      </c>
      <c r="R123" s="988" t="s">
        <v>165</v>
      </c>
      <c r="S123" s="988">
        <v>3.0700000000000002E-2</v>
      </c>
      <c r="T123" s="988" t="s">
        <v>165</v>
      </c>
      <c r="U123" s="988" t="s">
        <v>165</v>
      </c>
      <c r="V123" s="1042">
        <v>3.04E-2</v>
      </c>
      <c r="W123" s="988" t="s">
        <v>165</v>
      </c>
      <c r="X123" s="1042" t="s">
        <v>165</v>
      </c>
      <c r="Y123" s="1042">
        <v>3.0200000000000001E-2</v>
      </c>
      <c r="Z123" s="988" t="s">
        <v>165</v>
      </c>
      <c r="AA123" s="1042" t="s">
        <v>165</v>
      </c>
      <c r="AB123" s="1043">
        <v>2.9700000000000001E-2</v>
      </c>
      <c r="AC123" s="988" t="s">
        <v>165</v>
      </c>
      <c r="AD123" s="1043" t="s">
        <v>165</v>
      </c>
      <c r="AE123" s="1043">
        <v>3.0499999999999999E-2</v>
      </c>
      <c r="AF123" s="988" t="s">
        <v>165</v>
      </c>
      <c r="AG123" s="1043" t="s">
        <v>165</v>
      </c>
      <c r="AH123" s="1043">
        <v>3.04E-2</v>
      </c>
      <c r="AI123" s="988" t="s">
        <v>165</v>
      </c>
      <c r="AJ123" s="1043" t="s">
        <v>165</v>
      </c>
      <c r="AK123" s="1043">
        <v>3.04E-2</v>
      </c>
      <c r="AL123" s="988" t="s">
        <v>165</v>
      </c>
      <c r="AM123" s="1043" t="s">
        <v>165</v>
      </c>
      <c r="AN123" s="1043">
        <v>2.9899999999999999E-2</v>
      </c>
      <c r="AO123" s="988" t="s">
        <v>165</v>
      </c>
      <c r="AP123" s="1043" t="s">
        <v>165</v>
      </c>
      <c r="AQ123" s="1043">
        <v>2.98E-2</v>
      </c>
      <c r="AR123" s="988" t="s">
        <v>165</v>
      </c>
      <c r="AS123" s="1043" t="s">
        <v>165</v>
      </c>
      <c r="AT123" s="1043">
        <v>2.98E-2</v>
      </c>
      <c r="AU123" s="988" t="s">
        <v>165</v>
      </c>
      <c r="AV123" s="1043" t="s">
        <v>165</v>
      </c>
      <c r="AW123" s="1043">
        <v>2.9700000000000001E-2</v>
      </c>
      <c r="AX123" s="988" t="s">
        <v>165</v>
      </c>
      <c r="AY123" s="1043" t="s">
        <v>165</v>
      </c>
      <c r="AZ123" s="1043">
        <v>2.98E-2</v>
      </c>
      <c r="BA123" s="1043" t="s">
        <v>165</v>
      </c>
      <c r="BB123" s="1043" t="s">
        <v>165</v>
      </c>
    </row>
    <row r="124" spans="1:54" s="980" customFormat="1" ht="16.5" customHeight="1" x14ac:dyDescent="0.3">
      <c r="A124" s="981"/>
      <c r="B124" s="979"/>
      <c r="C124" s="398"/>
      <c r="D124" s="398"/>
      <c r="E124" s="1378"/>
      <c r="F124" s="989" t="s">
        <v>1499</v>
      </c>
      <c r="G124" s="988">
        <v>3.0099999999999998E-2</v>
      </c>
      <c r="H124" s="988" t="s">
        <v>165</v>
      </c>
      <c r="I124" s="988" t="s">
        <v>165</v>
      </c>
      <c r="J124" s="988">
        <v>2.9700000000000001E-2</v>
      </c>
      <c r="K124" s="988" t="s">
        <v>165</v>
      </c>
      <c r="L124" s="988" t="s">
        <v>165</v>
      </c>
      <c r="M124" s="988">
        <v>2.9700000000000001E-2</v>
      </c>
      <c r="N124" s="988" t="s">
        <v>165</v>
      </c>
      <c r="O124" s="988" t="s">
        <v>165</v>
      </c>
      <c r="P124" s="988">
        <v>2.9899999999999999E-2</v>
      </c>
      <c r="Q124" s="988" t="s">
        <v>165</v>
      </c>
      <c r="R124" s="988" t="s">
        <v>165</v>
      </c>
      <c r="S124" s="988">
        <v>2.9600000000000001E-2</v>
      </c>
      <c r="T124" s="988" t="s">
        <v>165</v>
      </c>
      <c r="U124" s="988" t="s">
        <v>165</v>
      </c>
      <c r="V124" s="1042">
        <v>3.0599999999999999E-2</v>
      </c>
      <c r="W124" s="988" t="s">
        <v>165</v>
      </c>
      <c r="X124" s="1042" t="s">
        <v>165</v>
      </c>
      <c r="Y124" s="1042">
        <v>3.0499999999999999E-2</v>
      </c>
      <c r="Z124" s="988" t="s">
        <v>165</v>
      </c>
      <c r="AA124" s="1042" t="s">
        <v>165</v>
      </c>
      <c r="AB124" s="1043">
        <v>3.0499999999999999E-2</v>
      </c>
      <c r="AC124" s="988" t="s">
        <v>165</v>
      </c>
      <c r="AD124" s="1043" t="s">
        <v>165</v>
      </c>
      <c r="AE124" s="1043">
        <v>3.0700000000000002E-2</v>
      </c>
      <c r="AF124" s="988" t="s">
        <v>165</v>
      </c>
      <c r="AG124" s="1043" t="s">
        <v>165</v>
      </c>
      <c r="AH124" s="1043">
        <v>3.0099999999999998E-2</v>
      </c>
      <c r="AI124" s="988" t="s">
        <v>165</v>
      </c>
      <c r="AJ124" s="1043" t="s">
        <v>165</v>
      </c>
      <c r="AK124" s="1043">
        <v>3.0200000000000001E-2</v>
      </c>
      <c r="AL124" s="988" t="s">
        <v>165</v>
      </c>
      <c r="AM124" s="1043" t="s">
        <v>165</v>
      </c>
      <c r="AN124" s="1043">
        <v>3.0300000000000001E-2</v>
      </c>
      <c r="AO124" s="988" t="s">
        <v>165</v>
      </c>
      <c r="AP124" s="1043" t="s">
        <v>165</v>
      </c>
      <c r="AQ124" s="1043">
        <v>3.0099999999999998E-2</v>
      </c>
      <c r="AR124" s="988" t="s">
        <v>165</v>
      </c>
      <c r="AS124" s="1043" t="s">
        <v>165</v>
      </c>
      <c r="AT124" s="1043">
        <v>3.0200000000000001E-2</v>
      </c>
      <c r="AU124" s="988" t="s">
        <v>165</v>
      </c>
      <c r="AV124" s="1043" t="s">
        <v>165</v>
      </c>
      <c r="AW124" s="1043">
        <v>3.0200000000000001E-2</v>
      </c>
      <c r="AX124" s="988" t="s">
        <v>165</v>
      </c>
      <c r="AY124" s="1043" t="s">
        <v>165</v>
      </c>
      <c r="AZ124" s="1043">
        <v>3.0099999999999998E-2</v>
      </c>
      <c r="BA124" s="1043" t="s">
        <v>165</v>
      </c>
      <c r="BB124" s="1043" t="s">
        <v>165</v>
      </c>
    </row>
    <row r="125" spans="1:54" s="980" customFormat="1" ht="16.5" customHeight="1" x14ac:dyDescent="0.3">
      <c r="A125" s="981"/>
      <c r="B125" s="979"/>
      <c r="C125" s="398"/>
      <c r="D125" s="398"/>
      <c r="E125" s="1378"/>
      <c r="F125" s="989" t="s">
        <v>1500</v>
      </c>
      <c r="G125" s="988">
        <v>3.0300000000000001E-2</v>
      </c>
      <c r="H125" s="988" t="s">
        <v>165</v>
      </c>
      <c r="I125" s="988" t="s">
        <v>165</v>
      </c>
      <c r="J125" s="988">
        <v>3.0499999999999999E-2</v>
      </c>
      <c r="K125" s="988" t="s">
        <v>165</v>
      </c>
      <c r="L125" s="988" t="s">
        <v>165</v>
      </c>
      <c r="M125" s="988">
        <v>3.15E-2</v>
      </c>
      <c r="N125" s="988" t="s">
        <v>165</v>
      </c>
      <c r="O125" s="988" t="s">
        <v>165</v>
      </c>
      <c r="P125" s="988">
        <v>3.0800000000000001E-2</v>
      </c>
      <c r="Q125" s="988" t="s">
        <v>165</v>
      </c>
      <c r="R125" s="988" t="s">
        <v>165</v>
      </c>
      <c r="S125" s="988">
        <v>2.98E-2</v>
      </c>
      <c r="T125" s="988" t="s">
        <v>165</v>
      </c>
      <c r="U125" s="988" t="s">
        <v>165</v>
      </c>
      <c r="V125" s="1042">
        <v>0.03</v>
      </c>
      <c r="W125" s="988" t="s">
        <v>165</v>
      </c>
      <c r="X125" s="1042" t="s">
        <v>165</v>
      </c>
      <c r="Y125" s="1042">
        <v>2.9499999999999998E-2</v>
      </c>
      <c r="Z125" s="988" t="s">
        <v>165</v>
      </c>
      <c r="AA125" s="1042" t="s">
        <v>165</v>
      </c>
      <c r="AB125" s="1043">
        <v>2.8899999999999999E-2</v>
      </c>
      <c r="AC125" s="988" t="s">
        <v>165</v>
      </c>
      <c r="AD125" s="1043" t="s">
        <v>165</v>
      </c>
      <c r="AE125" s="1043">
        <v>2.75E-2</v>
      </c>
      <c r="AF125" s="988" t="s">
        <v>165</v>
      </c>
      <c r="AG125" s="1043" t="s">
        <v>165</v>
      </c>
      <c r="AH125" s="1043">
        <v>2.7699999999999999E-2</v>
      </c>
      <c r="AI125" s="988" t="s">
        <v>165</v>
      </c>
      <c r="AJ125" s="1043" t="s">
        <v>165</v>
      </c>
      <c r="AK125" s="1043">
        <v>2.7300000000000001E-2</v>
      </c>
      <c r="AL125" s="988" t="s">
        <v>165</v>
      </c>
      <c r="AM125" s="1043" t="s">
        <v>165</v>
      </c>
      <c r="AN125" s="1043">
        <v>2.7699999999999999E-2</v>
      </c>
      <c r="AO125" s="988" t="s">
        <v>165</v>
      </c>
      <c r="AP125" s="1043" t="s">
        <v>165</v>
      </c>
      <c r="AQ125" s="1043">
        <v>2.8000000000000001E-2</v>
      </c>
      <c r="AR125" s="988" t="s">
        <v>165</v>
      </c>
      <c r="AS125" s="1043" t="s">
        <v>165</v>
      </c>
      <c r="AT125" s="1043">
        <v>2.87E-2</v>
      </c>
      <c r="AU125" s="988" t="s">
        <v>165</v>
      </c>
      <c r="AV125" s="1043" t="s">
        <v>165</v>
      </c>
      <c r="AW125" s="1043">
        <v>2.8899999999999999E-2</v>
      </c>
      <c r="AX125" s="988" t="s">
        <v>165</v>
      </c>
      <c r="AY125" s="1043" t="s">
        <v>165</v>
      </c>
      <c r="AZ125" s="1043">
        <v>2.8899999999999999E-2</v>
      </c>
      <c r="BA125" s="1043" t="s">
        <v>165</v>
      </c>
      <c r="BB125" s="1043" t="s">
        <v>165</v>
      </c>
    </row>
    <row r="126" spans="1:54" s="980" customFormat="1" ht="16.5" customHeight="1" x14ac:dyDescent="0.3">
      <c r="A126" s="981"/>
      <c r="B126" s="979"/>
      <c r="C126" s="398"/>
      <c r="D126" s="398"/>
      <c r="E126" s="1378"/>
      <c r="F126" s="989" t="s">
        <v>1689</v>
      </c>
      <c r="G126" s="988">
        <v>2.98E-2</v>
      </c>
      <c r="H126" s="988" t="s">
        <v>165</v>
      </c>
      <c r="I126" s="988" t="s">
        <v>165</v>
      </c>
      <c r="J126" s="988">
        <v>3.0300000000000001E-2</v>
      </c>
      <c r="K126" s="988" t="s">
        <v>165</v>
      </c>
      <c r="L126" s="988" t="s">
        <v>165</v>
      </c>
      <c r="M126" s="988">
        <v>2.9499999999999998E-2</v>
      </c>
      <c r="N126" s="988" t="s">
        <v>165</v>
      </c>
      <c r="O126" s="988" t="s">
        <v>165</v>
      </c>
      <c r="P126" s="988">
        <v>2.9399999999999999E-2</v>
      </c>
      <c r="Q126" s="988" t="s">
        <v>165</v>
      </c>
      <c r="R126" s="988" t="s">
        <v>165</v>
      </c>
      <c r="S126" s="988">
        <v>2.9100000000000001E-2</v>
      </c>
      <c r="T126" s="988" t="s">
        <v>165</v>
      </c>
      <c r="U126" s="988" t="s">
        <v>165</v>
      </c>
      <c r="V126" s="1042">
        <v>2.9700000000000001E-2</v>
      </c>
      <c r="W126" s="988" t="s">
        <v>165</v>
      </c>
      <c r="X126" s="1042" t="s">
        <v>165</v>
      </c>
      <c r="Y126" s="1042">
        <v>2.9399999999999999E-2</v>
      </c>
      <c r="Z126" s="988" t="s">
        <v>165</v>
      </c>
      <c r="AA126" s="1042" t="s">
        <v>165</v>
      </c>
      <c r="AB126" s="1043">
        <v>2.9499999999999998E-2</v>
      </c>
      <c r="AC126" s="988" t="s">
        <v>165</v>
      </c>
      <c r="AD126" s="1043" t="s">
        <v>165</v>
      </c>
      <c r="AE126" s="1043">
        <v>2.98E-2</v>
      </c>
      <c r="AF126" s="988" t="s">
        <v>165</v>
      </c>
      <c r="AG126" s="1043" t="s">
        <v>165</v>
      </c>
      <c r="AH126" s="1043">
        <v>2.9499999999999998E-2</v>
      </c>
      <c r="AI126" s="988" t="s">
        <v>165</v>
      </c>
      <c r="AJ126" s="1043" t="s">
        <v>165</v>
      </c>
      <c r="AK126" s="1043">
        <v>2.9700000000000001E-2</v>
      </c>
      <c r="AL126" s="988" t="s">
        <v>165</v>
      </c>
      <c r="AM126" s="1043" t="s">
        <v>165</v>
      </c>
      <c r="AN126" s="1043">
        <v>2.9600000000000001E-2</v>
      </c>
      <c r="AO126" s="988" t="s">
        <v>165</v>
      </c>
      <c r="AP126" s="1043" t="s">
        <v>165</v>
      </c>
      <c r="AQ126" s="1043">
        <v>2.8899999999999999E-2</v>
      </c>
      <c r="AR126" s="988" t="s">
        <v>165</v>
      </c>
      <c r="AS126" s="1043" t="s">
        <v>165</v>
      </c>
      <c r="AT126" s="1043">
        <v>2.8799999999999999E-2</v>
      </c>
      <c r="AU126" s="988" t="s">
        <v>165</v>
      </c>
      <c r="AV126" s="1043" t="s">
        <v>165</v>
      </c>
      <c r="AW126" s="1043">
        <v>2.9000000000000001E-2</v>
      </c>
      <c r="AX126" s="988" t="s">
        <v>165</v>
      </c>
      <c r="AY126" s="1043" t="s">
        <v>165</v>
      </c>
      <c r="AZ126" s="1043">
        <v>2.8899999999999999E-2</v>
      </c>
      <c r="BA126" s="1043" t="s">
        <v>165</v>
      </c>
      <c r="BB126" s="1043" t="s">
        <v>165</v>
      </c>
    </row>
    <row r="127" spans="1:54" s="980" customFormat="1" ht="16.5" customHeight="1" x14ac:dyDescent="0.3">
      <c r="A127" s="981"/>
      <c r="B127" s="979"/>
      <c r="C127" s="398"/>
      <c r="D127" s="398"/>
      <c r="E127" s="1378"/>
      <c r="F127" s="989" t="s">
        <v>1501</v>
      </c>
      <c r="G127" s="988">
        <v>3.0300000000000001E-2</v>
      </c>
      <c r="H127" s="988" t="s">
        <v>165</v>
      </c>
      <c r="I127" s="988" t="s">
        <v>165</v>
      </c>
      <c r="J127" s="988">
        <v>2.9899999999999999E-2</v>
      </c>
      <c r="K127" s="988" t="s">
        <v>165</v>
      </c>
      <c r="L127" s="988" t="s">
        <v>165</v>
      </c>
      <c r="M127" s="988">
        <v>2.9499999999999998E-2</v>
      </c>
      <c r="N127" s="988" t="s">
        <v>165</v>
      </c>
      <c r="O127" s="988" t="s">
        <v>165</v>
      </c>
      <c r="P127" s="988">
        <v>2.92E-2</v>
      </c>
      <c r="Q127" s="988" t="s">
        <v>165</v>
      </c>
      <c r="R127" s="988" t="s">
        <v>165</v>
      </c>
      <c r="S127" s="988">
        <v>2.93E-2</v>
      </c>
      <c r="T127" s="988" t="s">
        <v>165</v>
      </c>
      <c r="U127" s="988" t="s">
        <v>165</v>
      </c>
      <c r="V127" s="1042">
        <v>2.9700000000000001E-2</v>
      </c>
      <c r="W127" s="988" t="s">
        <v>165</v>
      </c>
      <c r="X127" s="1042" t="s">
        <v>165</v>
      </c>
      <c r="Y127" s="1042">
        <v>2.9399999999999999E-2</v>
      </c>
      <c r="Z127" s="988" t="s">
        <v>165</v>
      </c>
      <c r="AA127" s="1042" t="s">
        <v>165</v>
      </c>
      <c r="AB127" s="1043">
        <v>2.9100000000000001E-2</v>
      </c>
      <c r="AC127" s="988" t="s">
        <v>165</v>
      </c>
      <c r="AD127" s="1043" t="s">
        <v>165</v>
      </c>
      <c r="AE127" s="1043">
        <v>3.0700000000000002E-2</v>
      </c>
      <c r="AF127" s="988" t="s">
        <v>165</v>
      </c>
      <c r="AG127" s="1043" t="s">
        <v>165</v>
      </c>
      <c r="AH127" s="1043">
        <v>2.87E-2</v>
      </c>
      <c r="AI127" s="988" t="s">
        <v>165</v>
      </c>
      <c r="AJ127" s="1043" t="s">
        <v>165</v>
      </c>
      <c r="AK127" s="1043">
        <v>2.8899999999999999E-2</v>
      </c>
      <c r="AL127" s="988" t="s">
        <v>165</v>
      </c>
      <c r="AM127" s="1043" t="s">
        <v>165</v>
      </c>
      <c r="AN127" s="1043">
        <v>2.8799999999999999E-2</v>
      </c>
      <c r="AO127" s="988" t="s">
        <v>165</v>
      </c>
      <c r="AP127" s="1043" t="s">
        <v>165</v>
      </c>
      <c r="AQ127" s="1043">
        <v>3.0099999999999998E-2</v>
      </c>
      <c r="AR127" s="988" t="s">
        <v>165</v>
      </c>
      <c r="AS127" s="1043" t="s">
        <v>165</v>
      </c>
      <c r="AT127" s="1043">
        <v>2.8899999999999999E-2</v>
      </c>
      <c r="AU127" s="988" t="s">
        <v>165</v>
      </c>
      <c r="AV127" s="1043" t="s">
        <v>165</v>
      </c>
      <c r="AW127" s="1043">
        <v>2.8400000000000002E-2</v>
      </c>
      <c r="AX127" s="988" t="s">
        <v>165</v>
      </c>
      <c r="AY127" s="1043" t="s">
        <v>165</v>
      </c>
      <c r="AZ127" s="1043">
        <v>2.8799999999999999E-2</v>
      </c>
      <c r="BA127" s="1043" t="s">
        <v>165</v>
      </c>
      <c r="BB127" s="1043" t="s">
        <v>165</v>
      </c>
    </row>
    <row r="128" spans="1:54" s="980" customFormat="1" ht="16.5" customHeight="1" x14ac:dyDescent="0.3">
      <c r="A128" s="981"/>
      <c r="B128" s="979"/>
      <c r="C128" s="398"/>
      <c r="D128" s="398"/>
      <c r="E128" s="1378"/>
      <c r="F128" s="989" t="s">
        <v>1502</v>
      </c>
      <c r="G128" s="988">
        <v>2.9100000000000001E-2</v>
      </c>
      <c r="H128" s="988" t="s">
        <v>165</v>
      </c>
      <c r="I128" s="988" t="s">
        <v>165</v>
      </c>
      <c r="J128" s="988">
        <v>2.9499999999999998E-2</v>
      </c>
      <c r="K128" s="988" t="s">
        <v>165</v>
      </c>
      <c r="L128" s="988" t="s">
        <v>165</v>
      </c>
      <c r="M128" s="988">
        <v>2.9000000000000001E-2</v>
      </c>
      <c r="N128" s="988" t="s">
        <v>165</v>
      </c>
      <c r="O128" s="988" t="s">
        <v>165</v>
      </c>
      <c r="P128" s="988">
        <v>2.8500000000000001E-2</v>
      </c>
      <c r="Q128" s="988" t="s">
        <v>165</v>
      </c>
      <c r="R128" s="988" t="s">
        <v>165</v>
      </c>
      <c r="S128" s="988">
        <v>2.8500000000000001E-2</v>
      </c>
      <c r="T128" s="988" t="s">
        <v>165</v>
      </c>
      <c r="U128" s="988" t="s">
        <v>165</v>
      </c>
      <c r="V128" s="1042">
        <v>2.8899999999999999E-2</v>
      </c>
      <c r="W128" s="988" t="s">
        <v>165</v>
      </c>
      <c r="X128" s="1042" t="s">
        <v>165</v>
      </c>
      <c r="Y128" s="1042">
        <v>2.92E-2</v>
      </c>
      <c r="Z128" s="988" t="s">
        <v>165</v>
      </c>
      <c r="AA128" s="1042" t="s">
        <v>165</v>
      </c>
      <c r="AB128" s="1043">
        <v>2.9000000000000001E-2</v>
      </c>
      <c r="AC128" s="988" t="s">
        <v>165</v>
      </c>
      <c r="AD128" s="1043" t="s">
        <v>165</v>
      </c>
      <c r="AE128" s="1043">
        <v>3.0200000000000001E-2</v>
      </c>
      <c r="AF128" s="988" t="s">
        <v>165</v>
      </c>
      <c r="AG128" s="1043" t="s">
        <v>165</v>
      </c>
      <c r="AH128" s="1043">
        <v>2.81E-2</v>
      </c>
      <c r="AI128" s="988" t="s">
        <v>165</v>
      </c>
      <c r="AJ128" s="1043" t="s">
        <v>165</v>
      </c>
      <c r="AK128" s="1043">
        <v>2.8199999999999999E-2</v>
      </c>
      <c r="AL128" s="988" t="s">
        <v>165</v>
      </c>
      <c r="AM128" s="1043" t="s">
        <v>165</v>
      </c>
      <c r="AN128" s="1043">
        <v>2.81E-2</v>
      </c>
      <c r="AO128" s="988" t="s">
        <v>165</v>
      </c>
      <c r="AP128" s="1043" t="s">
        <v>165</v>
      </c>
      <c r="AQ128" s="1043">
        <v>2.7799999999999998E-2</v>
      </c>
      <c r="AR128" s="988" t="s">
        <v>165</v>
      </c>
      <c r="AS128" s="1043" t="s">
        <v>165</v>
      </c>
      <c r="AT128" s="1043">
        <v>2.7799999999999998E-2</v>
      </c>
      <c r="AU128" s="988" t="s">
        <v>165</v>
      </c>
      <c r="AV128" s="1043" t="s">
        <v>165</v>
      </c>
      <c r="AW128" s="1043">
        <v>2.8000000000000001E-2</v>
      </c>
      <c r="AX128" s="988" t="s">
        <v>165</v>
      </c>
      <c r="AY128" s="1043" t="s">
        <v>165</v>
      </c>
      <c r="AZ128" s="1043">
        <v>2.7799999999999998E-2</v>
      </c>
      <c r="BA128" s="1043" t="s">
        <v>165</v>
      </c>
      <c r="BB128" s="1043" t="s">
        <v>165</v>
      </c>
    </row>
    <row r="129" spans="1:54" s="980" customFormat="1" ht="16.5" customHeight="1" x14ac:dyDescent="0.3">
      <c r="A129" s="981"/>
      <c r="B129" s="979"/>
      <c r="C129" s="398"/>
      <c r="D129" s="398"/>
      <c r="E129" s="1378"/>
      <c r="F129" s="989" t="s">
        <v>1503</v>
      </c>
      <c r="G129" s="988">
        <v>2.4799999999999999E-2</v>
      </c>
      <c r="H129" s="988" t="s">
        <v>165</v>
      </c>
      <c r="I129" s="988" t="s">
        <v>165</v>
      </c>
      <c r="J129" s="988">
        <v>2.53E-2</v>
      </c>
      <c r="K129" s="988" t="s">
        <v>165</v>
      </c>
      <c r="L129" s="988" t="s">
        <v>165</v>
      </c>
      <c r="M129" s="988">
        <v>2.3699999999999999E-2</v>
      </c>
      <c r="N129" s="988" t="s">
        <v>165</v>
      </c>
      <c r="O129" s="988" t="s">
        <v>165</v>
      </c>
      <c r="P129" s="988">
        <v>2.3800000000000002E-2</v>
      </c>
      <c r="Q129" s="988" t="s">
        <v>165</v>
      </c>
      <c r="R129" s="988" t="s">
        <v>165</v>
      </c>
      <c r="S129" s="988">
        <v>2.5499999999999998E-2</v>
      </c>
      <c r="T129" s="988" t="s">
        <v>165</v>
      </c>
      <c r="U129" s="988" t="s">
        <v>165</v>
      </c>
      <c r="V129" s="1042">
        <v>2.6100000000000002E-2</v>
      </c>
      <c r="W129" s="988" t="s">
        <v>165</v>
      </c>
      <c r="X129" s="1042" t="s">
        <v>165</v>
      </c>
      <c r="Y129" s="1042">
        <v>2.64E-2</v>
      </c>
      <c r="Z129" s="988" t="s">
        <v>165</v>
      </c>
      <c r="AA129" s="1042" t="s">
        <v>165</v>
      </c>
      <c r="AB129" s="1043">
        <v>2.5999999999999999E-2</v>
      </c>
      <c r="AC129" s="988" t="s">
        <v>165</v>
      </c>
      <c r="AD129" s="1043" t="s">
        <v>165</v>
      </c>
      <c r="AE129" s="1043">
        <v>2.5999999999999999E-2</v>
      </c>
      <c r="AF129" s="988" t="s">
        <v>165</v>
      </c>
      <c r="AG129" s="1043" t="s">
        <v>165</v>
      </c>
      <c r="AH129" s="1043">
        <v>2.5499999999999998E-2</v>
      </c>
      <c r="AI129" s="988" t="s">
        <v>165</v>
      </c>
      <c r="AJ129" s="1043" t="s">
        <v>165</v>
      </c>
      <c r="AK129" s="1043">
        <v>2.5700000000000001E-2</v>
      </c>
      <c r="AL129" s="988" t="s">
        <v>165</v>
      </c>
      <c r="AM129" s="1043" t="s">
        <v>165</v>
      </c>
      <c r="AN129" s="1043">
        <v>2.5399999999999999E-2</v>
      </c>
      <c r="AO129" s="988" t="s">
        <v>165</v>
      </c>
      <c r="AP129" s="1043" t="s">
        <v>165</v>
      </c>
      <c r="AQ129" s="1043">
        <v>2.53E-2</v>
      </c>
      <c r="AR129" s="988" t="s">
        <v>165</v>
      </c>
      <c r="AS129" s="1043" t="s">
        <v>165</v>
      </c>
      <c r="AT129" s="1043">
        <v>2.5399999999999999E-2</v>
      </c>
      <c r="AU129" s="988" t="s">
        <v>165</v>
      </c>
      <c r="AV129" s="1043" t="s">
        <v>165</v>
      </c>
      <c r="AW129" s="1043">
        <v>2.5100000000000001E-2</v>
      </c>
      <c r="AX129" s="988" t="s">
        <v>165</v>
      </c>
      <c r="AY129" s="1043" t="s">
        <v>165</v>
      </c>
      <c r="AZ129" s="1043">
        <v>2.5100000000000001E-2</v>
      </c>
      <c r="BA129" s="1043" t="s">
        <v>165</v>
      </c>
      <c r="BB129" s="1043" t="s">
        <v>165</v>
      </c>
    </row>
    <row r="130" spans="1:54" s="980" customFormat="1" ht="16.5" customHeight="1" x14ac:dyDescent="0.3">
      <c r="A130" s="981"/>
      <c r="B130" s="979"/>
      <c r="C130" s="398"/>
      <c r="D130" s="398"/>
      <c r="E130" s="1379"/>
      <c r="F130" s="989" t="s">
        <v>1999</v>
      </c>
      <c r="G130" s="988">
        <v>3.0200000000000001E-2</v>
      </c>
      <c r="H130" s="988" t="s">
        <v>165</v>
      </c>
      <c r="I130" s="988" t="s">
        <v>165</v>
      </c>
      <c r="J130" s="988">
        <v>3.0200000000000001E-2</v>
      </c>
      <c r="K130" s="988" t="s">
        <v>165</v>
      </c>
      <c r="L130" s="988" t="s">
        <v>165</v>
      </c>
      <c r="M130" s="988">
        <v>2.9899999999999999E-2</v>
      </c>
      <c r="N130" s="988" t="s">
        <v>165</v>
      </c>
      <c r="O130" s="988" t="s">
        <v>165</v>
      </c>
      <c r="P130" s="988">
        <v>2.98E-2</v>
      </c>
      <c r="Q130" s="988" t="s">
        <v>165</v>
      </c>
      <c r="R130" s="988" t="s">
        <v>165</v>
      </c>
      <c r="S130" s="988">
        <v>2.9600000000000001E-2</v>
      </c>
      <c r="T130" s="988" t="s">
        <v>165</v>
      </c>
      <c r="U130" s="988" t="s">
        <v>165</v>
      </c>
      <c r="V130" s="1042">
        <v>2.9499999999999998E-2</v>
      </c>
      <c r="W130" s="988" t="s">
        <v>165</v>
      </c>
      <c r="X130" s="1042" t="s">
        <v>165</v>
      </c>
      <c r="Y130" s="1042">
        <v>0.03</v>
      </c>
      <c r="Z130" s="988" t="s">
        <v>165</v>
      </c>
      <c r="AA130" s="1042" t="s">
        <v>165</v>
      </c>
      <c r="AB130" s="1043">
        <v>2.98E-2</v>
      </c>
      <c r="AC130" s="988" t="s">
        <v>165</v>
      </c>
      <c r="AD130" s="1043" t="s">
        <v>165</v>
      </c>
      <c r="AE130" s="1043">
        <v>2.9899999999999999E-2</v>
      </c>
      <c r="AF130" s="988" t="s">
        <v>165</v>
      </c>
      <c r="AG130" s="1043" t="s">
        <v>165</v>
      </c>
      <c r="AH130" s="1043">
        <v>3.0099999999999998E-2</v>
      </c>
      <c r="AI130" s="988" t="s">
        <v>165</v>
      </c>
      <c r="AJ130" s="1043" t="s">
        <v>165</v>
      </c>
      <c r="AK130" s="1043">
        <v>2.9899999999999999E-2</v>
      </c>
      <c r="AL130" s="988" t="s">
        <v>165</v>
      </c>
      <c r="AM130" s="1043" t="s">
        <v>165</v>
      </c>
      <c r="AN130" s="1043">
        <v>2.9700000000000001E-2</v>
      </c>
      <c r="AO130" s="988" t="s">
        <v>165</v>
      </c>
      <c r="AP130" s="1043" t="s">
        <v>165</v>
      </c>
      <c r="AQ130" s="1043">
        <v>0.03</v>
      </c>
      <c r="AR130" s="988" t="s">
        <v>165</v>
      </c>
      <c r="AS130" s="1043" t="s">
        <v>165</v>
      </c>
      <c r="AT130" s="1043">
        <v>3.0099999999999998E-2</v>
      </c>
      <c r="AU130" s="988" t="s">
        <v>165</v>
      </c>
      <c r="AV130" s="1043" t="s">
        <v>165</v>
      </c>
      <c r="AW130" s="1043">
        <v>3.0099999999999998E-2</v>
      </c>
      <c r="AX130" s="988" t="s">
        <v>165</v>
      </c>
      <c r="AY130" s="1043" t="s">
        <v>165</v>
      </c>
      <c r="AZ130" s="1043">
        <v>0.03</v>
      </c>
      <c r="BA130" s="1043" t="s">
        <v>165</v>
      </c>
      <c r="BB130" s="1043" t="s">
        <v>165</v>
      </c>
    </row>
    <row r="131" spans="1:54" s="980" customFormat="1" ht="16.5" customHeight="1" x14ac:dyDescent="0.3">
      <c r="A131" s="981"/>
      <c r="B131" s="979"/>
      <c r="C131" s="398"/>
      <c r="D131" s="398"/>
      <c r="E131" s="1380" t="s">
        <v>1388</v>
      </c>
      <c r="F131" s="989" t="s">
        <v>1455</v>
      </c>
      <c r="G131" s="988">
        <v>2.0299999999999999E-2</v>
      </c>
      <c r="H131" s="988" t="s">
        <v>165</v>
      </c>
      <c r="I131" s="988" t="s">
        <v>165</v>
      </c>
      <c r="J131" s="988">
        <v>2.0400000000000001E-2</v>
      </c>
      <c r="K131" s="988" t="s">
        <v>165</v>
      </c>
      <c r="L131" s="988" t="s">
        <v>165</v>
      </c>
      <c r="M131" s="988">
        <v>2.0299999999999999E-2</v>
      </c>
      <c r="N131" s="988" t="s">
        <v>165</v>
      </c>
      <c r="O131" s="988" t="s">
        <v>165</v>
      </c>
      <c r="P131" s="988">
        <v>2.0400000000000001E-2</v>
      </c>
      <c r="Q131" s="988" t="s">
        <v>165</v>
      </c>
      <c r="R131" s="988" t="s">
        <v>165</v>
      </c>
      <c r="S131" s="988">
        <v>2.0199999999999999E-2</v>
      </c>
      <c r="T131" s="988" t="s">
        <v>165</v>
      </c>
      <c r="U131" s="988" t="s">
        <v>165</v>
      </c>
      <c r="V131" s="1042">
        <v>2.0299999999999999E-2</v>
      </c>
      <c r="W131" s="988" t="s">
        <v>165</v>
      </c>
      <c r="X131" s="1042" t="s">
        <v>165</v>
      </c>
      <c r="Y131" s="1042">
        <v>2.0199999999999999E-2</v>
      </c>
      <c r="Z131" s="988" t="s">
        <v>165</v>
      </c>
      <c r="AA131" s="1042" t="s">
        <v>165</v>
      </c>
      <c r="AB131" s="1043">
        <v>2.01E-2</v>
      </c>
      <c r="AC131" s="988" t="s">
        <v>165</v>
      </c>
      <c r="AD131" s="1043" t="s">
        <v>165</v>
      </c>
      <c r="AE131" s="1043">
        <v>0.02</v>
      </c>
      <c r="AF131" s="988" t="s">
        <v>165</v>
      </c>
      <c r="AG131" s="1043" t="s">
        <v>165</v>
      </c>
      <c r="AH131" s="1043">
        <v>1.9900000000000001E-2</v>
      </c>
      <c r="AI131" s="988" t="s">
        <v>165</v>
      </c>
      <c r="AJ131" s="1043" t="s">
        <v>165</v>
      </c>
      <c r="AK131" s="1043">
        <v>1.9900000000000001E-2</v>
      </c>
      <c r="AL131" s="988" t="s">
        <v>165</v>
      </c>
      <c r="AM131" s="1043" t="s">
        <v>165</v>
      </c>
      <c r="AN131" s="1043">
        <v>1.9900000000000001E-2</v>
      </c>
      <c r="AO131" s="988" t="s">
        <v>165</v>
      </c>
      <c r="AP131" s="1043" t="s">
        <v>165</v>
      </c>
      <c r="AQ131" s="1043">
        <v>1.9900000000000001E-2</v>
      </c>
      <c r="AR131" s="988" t="s">
        <v>165</v>
      </c>
      <c r="AS131" s="1043" t="s">
        <v>165</v>
      </c>
      <c r="AT131" s="1043">
        <v>1.9900000000000001E-2</v>
      </c>
      <c r="AU131" s="988" t="s">
        <v>165</v>
      </c>
      <c r="AV131" s="1043" t="s">
        <v>165</v>
      </c>
      <c r="AW131" s="1043">
        <v>1.9900000000000001E-2</v>
      </c>
      <c r="AX131" s="988" t="s">
        <v>165</v>
      </c>
      <c r="AY131" s="1043" t="s">
        <v>165</v>
      </c>
      <c r="AZ131" s="1043">
        <v>1.9900000000000001E-2</v>
      </c>
      <c r="BA131" s="1043" t="s">
        <v>165</v>
      </c>
      <c r="BB131" s="1043" t="s">
        <v>165</v>
      </c>
    </row>
    <row r="132" spans="1:54" s="980" customFormat="1" ht="16.5" customHeight="1" x14ac:dyDescent="0.3">
      <c r="A132" s="981"/>
      <c r="B132" s="979"/>
      <c r="C132" s="398"/>
      <c r="D132" s="398"/>
      <c r="E132" s="1378"/>
      <c r="F132" s="989" t="s">
        <v>1456</v>
      </c>
      <c r="G132" s="988">
        <v>2.23E-2</v>
      </c>
      <c r="H132" s="988" t="s">
        <v>165</v>
      </c>
      <c r="I132" s="988" t="s">
        <v>165</v>
      </c>
      <c r="J132" s="988">
        <v>2.2200000000000001E-2</v>
      </c>
      <c r="K132" s="988" t="s">
        <v>165</v>
      </c>
      <c r="L132" s="988" t="s">
        <v>165</v>
      </c>
      <c r="M132" s="988">
        <v>2.2100000000000002E-2</v>
      </c>
      <c r="N132" s="988" t="s">
        <v>165</v>
      </c>
      <c r="O132" s="988" t="s">
        <v>165</v>
      </c>
      <c r="P132" s="988">
        <v>2.1899999999999999E-2</v>
      </c>
      <c r="Q132" s="988" t="s">
        <v>165</v>
      </c>
      <c r="R132" s="988" t="s">
        <v>165</v>
      </c>
      <c r="S132" s="988">
        <v>2.1299999999999999E-2</v>
      </c>
      <c r="T132" s="988" t="s">
        <v>165</v>
      </c>
      <c r="U132" s="988" t="s">
        <v>165</v>
      </c>
      <c r="V132" s="1042">
        <v>2.0799999999999999E-2</v>
      </c>
      <c r="W132" s="988" t="s">
        <v>165</v>
      </c>
      <c r="X132" s="1042" t="s">
        <v>165</v>
      </c>
      <c r="Y132" s="1042">
        <v>2.0199999999999999E-2</v>
      </c>
      <c r="Z132" s="988" t="s">
        <v>165</v>
      </c>
      <c r="AA132" s="1042" t="s">
        <v>165</v>
      </c>
      <c r="AB132" s="1043">
        <v>2.0199999999999999E-2</v>
      </c>
      <c r="AC132" s="988" t="s">
        <v>165</v>
      </c>
      <c r="AD132" s="1043" t="s">
        <v>165</v>
      </c>
      <c r="AE132" s="1043">
        <v>2.0299999999999999E-2</v>
      </c>
      <c r="AF132" s="988" t="s">
        <v>165</v>
      </c>
      <c r="AG132" s="1043" t="s">
        <v>165</v>
      </c>
      <c r="AH132" s="1043">
        <v>2.01E-2</v>
      </c>
      <c r="AI132" s="988" t="s">
        <v>165</v>
      </c>
      <c r="AJ132" s="1043" t="s">
        <v>165</v>
      </c>
      <c r="AK132" s="1043">
        <v>0.02</v>
      </c>
      <c r="AL132" s="988" t="s">
        <v>165</v>
      </c>
      <c r="AM132" s="1043" t="s">
        <v>165</v>
      </c>
      <c r="AN132" s="1043">
        <v>0.02</v>
      </c>
      <c r="AO132" s="988" t="s">
        <v>165</v>
      </c>
      <c r="AP132" s="1043" t="s">
        <v>165</v>
      </c>
      <c r="AQ132" s="1043">
        <v>0.02</v>
      </c>
      <c r="AR132" s="988" t="s">
        <v>165</v>
      </c>
      <c r="AS132" s="1043" t="s">
        <v>165</v>
      </c>
      <c r="AT132" s="1043">
        <v>1.9900000000000001E-2</v>
      </c>
      <c r="AU132" s="988" t="s">
        <v>165</v>
      </c>
      <c r="AV132" s="1043" t="s">
        <v>165</v>
      </c>
      <c r="AW132" s="1043">
        <v>1.9900000000000001E-2</v>
      </c>
      <c r="AX132" s="988" t="s">
        <v>165</v>
      </c>
      <c r="AY132" s="1043" t="s">
        <v>165</v>
      </c>
      <c r="AZ132" s="1043">
        <v>1.9900000000000001E-2</v>
      </c>
      <c r="BA132" s="1043" t="s">
        <v>165</v>
      </c>
      <c r="BB132" s="1043" t="s">
        <v>165</v>
      </c>
    </row>
    <row r="133" spans="1:54" s="980" customFormat="1" ht="16.5" customHeight="1" x14ac:dyDescent="0.3">
      <c r="A133" s="981"/>
      <c r="B133" s="979"/>
      <c r="C133" s="398"/>
      <c r="D133" s="398"/>
      <c r="E133" s="1378"/>
      <c r="F133" s="989" t="s">
        <v>1457</v>
      </c>
      <c r="G133" s="988">
        <v>2.06E-2</v>
      </c>
      <c r="H133" s="988" t="s">
        <v>165</v>
      </c>
      <c r="I133" s="988" t="s">
        <v>165</v>
      </c>
      <c r="J133" s="988">
        <v>2.0400000000000001E-2</v>
      </c>
      <c r="K133" s="988" t="s">
        <v>165</v>
      </c>
      <c r="L133" s="988" t="s">
        <v>165</v>
      </c>
      <c r="M133" s="988">
        <v>2.0400000000000001E-2</v>
      </c>
      <c r="N133" s="988" t="s">
        <v>165</v>
      </c>
      <c r="O133" s="988" t="s">
        <v>165</v>
      </c>
      <c r="P133" s="988">
        <v>2.0400000000000001E-2</v>
      </c>
      <c r="Q133" s="988" t="s">
        <v>165</v>
      </c>
      <c r="R133" s="988" t="s">
        <v>165</v>
      </c>
      <c r="S133" s="988">
        <v>2.0400000000000001E-2</v>
      </c>
      <c r="T133" s="988" t="s">
        <v>165</v>
      </c>
      <c r="U133" s="988" t="s">
        <v>165</v>
      </c>
      <c r="V133" s="1042">
        <v>2.0299999999999999E-2</v>
      </c>
      <c r="W133" s="988" t="s">
        <v>165</v>
      </c>
      <c r="X133" s="1042" t="s">
        <v>165</v>
      </c>
      <c r="Y133" s="1042">
        <v>2.0199999999999999E-2</v>
      </c>
      <c r="Z133" s="988" t="s">
        <v>165</v>
      </c>
      <c r="AA133" s="1042" t="s">
        <v>165</v>
      </c>
      <c r="AB133" s="1043">
        <v>2.01E-2</v>
      </c>
      <c r="AC133" s="988" t="s">
        <v>165</v>
      </c>
      <c r="AD133" s="1043" t="s">
        <v>165</v>
      </c>
      <c r="AE133" s="1043">
        <v>2.01E-2</v>
      </c>
      <c r="AF133" s="988" t="s">
        <v>165</v>
      </c>
      <c r="AG133" s="1043" t="s">
        <v>165</v>
      </c>
      <c r="AH133" s="1043">
        <v>2.01E-2</v>
      </c>
      <c r="AI133" s="988" t="s">
        <v>165</v>
      </c>
      <c r="AJ133" s="1043" t="s">
        <v>165</v>
      </c>
      <c r="AK133" s="1043">
        <v>2.0199999999999999E-2</v>
      </c>
      <c r="AL133" s="988" t="s">
        <v>165</v>
      </c>
      <c r="AM133" s="1043" t="s">
        <v>165</v>
      </c>
      <c r="AN133" s="1043">
        <v>2.01E-2</v>
      </c>
      <c r="AO133" s="988" t="s">
        <v>165</v>
      </c>
      <c r="AP133" s="1043" t="s">
        <v>165</v>
      </c>
      <c r="AQ133" s="1043">
        <v>2.01E-2</v>
      </c>
      <c r="AR133" s="988" t="s">
        <v>165</v>
      </c>
      <c r="AS133" s="1043" t="s">
        <v>165</v>
      </c>
      <c r="AT133" s="1043">
        <v>2.01E-2</v>
      </c>
      <c r="AU133" s="988" t="s">
        <v>165</v>
      </c>
      <c r="AV133" s="1043" t="s">
        <v>165</v>
      </c>
      <c r="AW133" s="1043">
        <v>2.01E-2</v>
      </c>
      <c r="AX133" s="988" t="s">
        <v>165</v>
      </c>
      <c r="AY133" s="1043" t="s">
        <v>165</v>
      </c>
      <c r="AZ133" s="1043">
        <v>2.01E-2</v>
      </c>
      <c r="BA133" s="1043" t="s">
        <v>165</v>
      </c>
      <c r="BB133" s="1043" t="s">
        <v>165</v>
      </c>
    </row>
    <row r="134" spans="1:54" s="980" customFormat="1" ht="16.5" customHeight="1" x14ac:dyDescent="0.3">
      <c r="A134" s="981"/>
      <c r="B134" s="979"/>
      <c r="C134" s="398"/>
      <c r="D134" s="398"/>
      <c r="E134" s="1378"/>
      <c r="F134" s="989" t="s">
        <v>1458</v>
      </c>
      <c r="G134" s="988">
        <v>2.0799999999999999E-2</v>
      </c>
      <c r="H134" s="988" t="s">
        <v>165</v>
      </c>
      <c r="I134" s="988" t="s">
        <v>165</v>
      </c>
      <c r="J134" s="988">
        <v>2.0799999999999999E-2</v>
      </c>
      <c r="K134" s="988" t="s">
        <v>165</v>
      </c>
      <c r="L134" s="988" t="s">
        <v>165</v>
      </c>
      <c r="M134" s="988">
        <v>2.18E-2</v>
      </c>
      <c r="N134" s="988" t="s">
        <v>165</v>
      </c>
      <c r="O134" s="988" t="s">
        <v>165</v>
      </c>
      <c r="P134" s="988">
        <v>2.2599999999999999E-2</v>
      </c>
      <c r="Q134" s="988" t="s">
        <v>165</v>
      </c>
      <c r="R134" s="988" t="s">
        <v>165</v>
      </c>
      <c r="S134" s="988">
        <v>1.9300000000000001E-2</v>
      </c>
      <c r="T134" s="988" t="s">
        <v>165</v>
      </c>
      <c r="U134" s="988" t="s">
        <v>165</v>
      </c>
      <c r="V134" s="1042">
        <v>1.8800000000000001E-2</v>
      </c>
      <c r="W134" s="988" t="s">
        <v>165</v>
      </c>
      <c r="X134" s="1042" t="s">
        <v>165</v>
      </c>
      <c r="Y134" s="1042">
        <v>2.1100000000000001E-2</v>
      </c>
      <c r="Z134" s="988" t="s">
        <v>165</v>
      </c>
      <c r="AA134" s="1042" t="s">
        <v>165</v>
      </c>
      <c r="AB134" s="1043">
        <v>2.1000000000000001E-2</v>
      </c>
      <c r="AC134" s="988" t="s">
        <v>165</v>
      </c>
      <c r="AD134" s="1043" t="s">
        <v>165</v>
      </c>
      <c r="AE134" s="1043">
        <v>1.9300000000000001E-2</v>
      </c>
      <c r="AF134" s="988" t="s">
        <v>165</v>
      </c>
      <c r="AG134" s="1043" t="s">
        <v>165</v>
      </c>
      <c r="AH134" s="1043">
        <v>2.0299999999999999E-2</v>
      </c>
      <c r="AI134" s="988" t="s">
        <v>165</v>
      </c>
      <c r="AJ134" s="1043" t="s">
        <v>165</v>
      </c>
      <c r="AK134" s="1043">
        <v>2.1999999999999999E-2</v>
      </c>
      <c r="AL134" s="988" t="s">
        <v>165</v>
      </c>
      <c r="AM134" s="1043" t="s">
        <v>165</v>
      </c>
      <c r="AN134" s="1043">
        <v>2.1000000000000001E-2</v>
      </c>
      <c r="AO134" s="988" t="s">
        <v>165</v>
      </c>
      <c r="AP134" s="1043" t="s">
        <v>165</v>
      </c>
      <c r="AQ134" s="1043">
        <v>2.0500000000000001E-2</v>
      </c>
      <c r="AR134" s="988" t="s">
        <v>165</v>
      </c>
      <c r="AS134" s="1043" t="s">
        <v>165</v>
      </c>
      <c r="AT134" s="1043">
        <v>2.0500000000000001E-2</v>
      </c>
      <c r="AU134" s="988" t="s">
        <v>165</v>
      </c>
      <c r="AV134" s="1043" t="s">
        <v>165</v>
      </c>
      <c r="AW134" s="1043">
        <v>2.0199999999999999E-2</v>
      </c>
      <c r="AX134" s="988" t="s">
        <v>165</v>
      </c>
      <c r="AY134" s="1043" t="s">
        <v>165</v>
      </c>
      <c r="AZ134" s="1043">
        <v>1.9599999999999999E-2</v>
      </c>
      <c r="BA134" s="1043" t="s">
        <v>165</v>
      </c>
      <c r="BB134" s="1043" t="s">
        <v>165</v>
      </c>
    </row>
    <row r="135" spans="1:54" s="980" customFormat="1" ht="16.5" customHeight="1" x14ac:dyDescent="0.3">
      <c r="A135" s="981"/>
      <c r="B135" s="979"/>
      <c r="C135" s="398"/>
      <c r="D135" s="398"/>
      <c r="E135" s="1378"/>
      <c r="F135" s="989" t="s">
        <v>1459</v>
      </c>
      <c r="G135" s="988">
        <v>2.1100000000000001E-2</v>
      </c>
      <c r="H135" s="988" t="s">
        <v>165</v>
      </c>
      <c r="I135" s="988" t="s">
        <v>165</v>
      </c>
      <c r="J135" s="988">
        <v>2.07E-2</v>
      </c>
      <c r="K135" s="988" t="s">
        <v>165</v>
      </c>
      <c r="L135" s="988" t="s">
        <v>165</v>
      </c>
      <c r="M135" s="988">
        <v>2.0799999999999999E-2</v>
      </c>
      <c r="N135" s="988" t="s">
        <v>165</v>
      </c>
      <c r="O135" s="988" t="s">
        <v>165</v>
      </c>
      <c r="P135" s="988">
        <v>2.0899999999999998E-2</v>
      </c>
      <c r="Q135" s="988" t="s">
        <v>165</v>
      </c>
      <c r="R135" s="988" t="s">
        <v>165</v>
      </c>
      <c r="S135" s="988">
        <v>2.0899999999999998E-2</v>
      </c>
      <c r="T135" s="988" t="s">
        <v>165</v>
      </c>
      <c r="U135" s="988" t="s">
        <v>165</v>
      </c>
      <c r="V135" s="1042">
        <v>2.0799999999999999E-2</v>
      </c>
      <c r="W135" s="988" t="s">
        <v>165</v>
      </c>
      <c r="X135" s="1042" t="s">
        <v>165</v>
      </c>
      <c r="Y135" s="1042">
        <v>2.06E-2</v>
      </c>
      <c r="Z135" s="988" t="s">
        <v>165</v>
      </c>
      <c r="AA135" s="1042" t="s">
        <v>165</v>
      </c>
      <c r="AB135" s="1043">
        <v>0.02</v>
      </c>
      <c r="AC135" s="988" t="s">
        <v>165</v>
      </c>
      <c r="AD135" s="1043" t="s">
        <v>165</v>
      </c>
      <c r="AE135" s="1043">
        <v>2.06E-2</v>
      </c>
      <c r="AF135" s="988" t="s">
        <v>165</v>
      </c>
      <c r="AG135" s="1043" t="s">
        <v>165</v>
      </c>
      <c r="AH135" s="1043">
        <v>2.0500000000000001E-2</v>
      </c>
      <c r="AI135" s="988" t="s">
        <v>165</v>
      </c>
      <c r="AJ135" s="1043" t="s">
        <v>165</v>
      </c>
      <c r="AK135" s="1043">
        <v>2.0500000000000001E-2</v>
      </c>
      <c r="AL135" s="988" t="s">
        <v>165</v>
      </c>
      <c r="AM135" s="1043" t="s">
        <v>165</v>
      </c>
      <c r="AN135" s="1043">
        <v>2.0500000000000001E-2</v>
      </c>
      <c r="AO135" s="988" t="s">
        <v>165</v>
      </c>
      <c r="AP135" s="1043" t="s">
        <v>165</v>
      </c>
      <c r="AQ135" s="1043">
        <v>2.0299999999999999E-2</v>
      </c>
      <c r="AR135" s="988" t="s">
        <v>165</v>
      </c>
      <c r="AS135" s="1043" t="s">
        <v>165</v>
      </c>
      <c r="AT135" s="1043">
        <v>2.0400000000000001E-2</v>
      </c>
      <c r="AU135" s="988" t="s">
        <v>165</v>
      </c>
      <c r="AV135" s="1043" t="s">
        <v>165</v>
      </c>
      <c r="AW135" s="1043">
        <v>2.0500000000000001E-2</v>
      </c>
      <c r="AX135" s="988" t="s">
        <v>165</v>
      </c>
      <c r="AY135" s="1043" t="s">
        <v>165</v>
      </c>
      <c r="AZ135" s="1043">
        <v>2.06E-2</v>
      </c>
      <c r="BA135" s="1043" t="s">
        <v>165</v>
      </c>
      <c r="BB135" s="1043" t="s">
        <v>165</v>
      </c>
    </row>
    <row r="136" spans="1:54" s="980" customFormat="1" ht="16.5" customHeight="1" x14ac:dyDescent="0.3">
      <c r="A136" s="981"/>
      <c r="B136" s="979"/>
      <c r="C136" s="398"/>
      <c r="D136" s="398"/>
      <c r="E136" s="1378"/>
      <c r="F136" s="989" t="s">
        <v>1460</v>
      </c>
      <c r="G136" s="988">
        <v>2.0199999999999999E-2</v>
      </c>
      <c r="H136" s="988" t="s">
        <v>165</v>
      </c>
      <c r="I136" s="988" t="s">
        <v>165</v>
      </c>
      <c r="J136" s="988">
        <v>2.0199999999999999E-2</v>
      </c>
      <c r="K136" s="988" t="s">
        <v>165</v>
      </c>
      <c r="L136" s="988" t="s">
        <v>165</v>
      </c>
      <c r="M136" s="988">
        <v>2.0199999999999999E-2</v>
      </c>
      <c r="N136" s="988" t="s">
        <v>165</v>
      </c>
      <c r="O136" s="988" t="s">
        <v>165</v>
      </c>
      <c r="P136" s="988">
        <v>2.0199999999999999E-2</v>
      </c>
      <c r="Q136" s="988" t="s">
        <v>165</v>
      </c>
      <c r="R136" s="988" t="s">
        <v>165</v>
      </c>
      <c r="S136" s="988">
        <v>2.01E-2</v>
      </c>
      <c r="T136" s="988" t="s">
        <v>165</v>
      </c>
      <c r="U136" s="988" t="s">
        <v>165</v>
      </c>
      <c r="V136" s="1042">
        <v>1.9900000000000001E-2</v>
      </c>
      <c r="W136" s="988" t="s">
        <v>165</v>
      </c>
      <c r="X136" s="1042" t="s">
        <v>165</v>
      </c>
      <c r="Y136" s="1042">
        <v>1.9900000000000001E-2</v>
      </c>
      <c r="Z136" s="988" t="s">
        <v>165</v>
      </c>
      <c r="AA136" s="1042" t="s">
        <v>165</v>
      </c>
      <c r="AB136" s="1043">
        <v>1.9800000000000002E-2</v>
      </c>
      <c r="AC136" s="988" t="s">
        <v>165</v>
      </c>
      <c r="AD136" s="1043" t="s">
        <v>165</v>
      </c>
      <c r="AE136" s="1043">
        <v>1.9699999999999999E-2</v>
      </c>
      <c r="AF136" s="988" t="s">
        <v>165</v>
      </c>
      <c r="AG136" s="1043" t="s">
        <v>165</v>
      </c>
      <c r="AH136" s="1043">
        <v>1.95E-2</v>
      </c>
      <c r="AI136" s="988" t="s">
        <v>165</v>
      </c>
      <c r="AJ136" s="1043" t="s">
        <v>165</v>
      </c>
      <c r="AK136" s="1043">
        <v>1.95E-2</v>
      </c>
      <c r="AL136" s="988" t="s">
        <v>165</v>
      </c>
      <c r="AM136" s="1043" t="s">
        <v>165</v>
      </c>
      <c r="AN136" s="1043">
        <v>1.9400000000000001E-2</v>
      </c>
      <c r="AO136" s="988" t="s">
        <v>165</v>
      </c>
      <c r="AP136" s="1043" t="s">
        <v>165</v>
      </c>
      <c r="AQ136" s="1043">
        <v>1.95E-2</v>
      </c>
      <c r="AR136" s="988" t="s">
        <v>165</v>
      </c>
      <c r="AS136" s="1043" t="s">
        <v>165</v>
      </c>
      <c r="AT136" s="1043">
        <v>1.95E-2</v>
      </c>
      <c r="AU136" s="988" t="s">
        <v>165</v>
      </c>
      <c r="AV136" s="1043" t="s">
        <v>165</v>
      </c>
      <c r="AW136" s="1043">
        <v>1.95E-2</v>
      </c>
      <c r="AX136" s="988" t="s">
        <v>165</v>
      </c>
      <c r="AY136" s="1043" t="s">
        <v>165</v>
      </c>
      <c r="AZ136" s="1043">
        <v>1.95E-2</v>
      </c>
      <c r="BA136" s="1043" t="s">
        <v>165</v>
      </c>
      <c r="BB136" s="1043" t="s">
        <v>165</v>
      </c>
    </row>
    <row r="137" spans="1:54" s="980" customFormat="1" ht="16.5" customHeight="1" x14ac:dyDescent="0.3">
      <c r="A137" s="981"/>
      <c r="B137" s="979"/>
      <c r="C137" s="398"/>
      <c r="D137" s="398"/>
      <c r="E137" s="1378"/>
      <c r="F137" s="989" t="s">
        <v>1461</v>
      </c>
      <c r="G137" s="988">
        <v>0.02</v>
      </c>
      <c r="H137" s="988" t="s">
        <v>165</v>
      </c>
      <c r="I137" s="988" t="s">
        <v>165</v>
      </c>
      <c r="J137" s="988">
        <v>0.02</v>
      </c>
      <c r="K137" s="988" t="s">
        <v>165</v>
      </c>
      <c r="L137" s="988" t="s">
        <v>165</v>
      </c>
      <c r="M137" s="988">
        <v>0.02</v>
      </c>
      <c r="N137" s="988" t="s">
        <v>165</v>
      </c>
      <c r="O137" s="988" t="s">
        <v>165</v>
      </c>
      <c r="P137" s="988">
        <v>0.02</v>
      </c>
      <c r="Q137" s="988" t="s">
        <v>165</v>
      </c>
      <c r="R137" s="988" t="s">
        <v>165</v>
      </c>
      <c r="S137" s="988">
        <v>2.01E-2</v>
      </c>
      <c r="T137" s="988" t="s">
        <v>165</v>
      </c>
      <c r="U137" s="988" t="s">
        <v>165</v>
      </c>
      <c r="V137" s="1042">
        <v>0.02</v>
      </c>
      <c r="W137" s="988" t="s">
        <v>165</v>
      </c>
      <c r="X137" s="1042" t="s">
        <v>165</v>
      </c>
      <c r="Y137" s="1042">
        <v>1.9900000000000001E-2</v>
      </c>
      <c r="Z137" s="988" t="s">
        <v>165</v>
      </c>
      <c r="AA137" s="1042" t="s">
        <v>165</v>
      </c>
      <c r="AB137" s="1043">
        <v>2.01E-2</v>
      </c>
      <c r="AC137" s="988" t="s">
        <v>165</v>
      </c>
      <c r="AD137" s="1043" t="s">
        <v>165</v>
      </c>
      <c r="AE137" s="1043">
        <v>2.01E-2</v>
      </c>
      <c r="AF137" s="988" t="s">
        <v>165</v>
      </c>
      <c r="AG137" s="1043" t="s">
        <v>165</v>
      </c>
      <c r="AH137" s="1043">
        <v>0.02</v>
      </c>
      <c r="AI137" s="988" t="s">
        <v>165</v>
      </c>
      <c r="AJ137" s="1043" t="s">
        <v>165</v>
      </c>
      <c r="AK137" s="1043">
        <v>0.02</v>
      </c>
      <c r="AL137" s="988" t="s">
        <v>165</v>
      </c>
      <c r="AM137" s="1043" t="s">
        <v>165</v>
      </c>
      <c r="AN137" s="1043">
        <v>0.02</v>
      </c>
      <c r="AO137" s="988" t="s">
        <v>165</v>
      </c>
      <c r="AP137" s="1043" t="s">
        <v>165</v>
      </c>
      <c r="AQ137" s="1043">
        <v>0.02</v>
      </c>
      <c r="AR137" s="988" t="s">
        <v>165</v>
      </c>
      <c r="AS137" s="1043" t="s">
        <v>165</v>
      </c>
      <c r="AT137" s="1043">
        <v>0.02</v>
      </c>
      <c r="AU137" s="988" t="s">
        <v>165</v>
      </c>
      <c r="AV137" s="1043" t="s">
        <v>165</v>
      </c>
      <c r="AW137" s="1043">
        <v>0.02</v>
      </c>
      <c r="AX137" s="988" t="s">
        <v>165</v>
      </c>
      <c r="AY137" s="1043" t="s">
        <v>165</v>
      </c>
      <c r="AZ137" s="1043">
        <v>2.01E-2</v>
      </c>
      <c r="BA137" s="1043" t="s">
        <v>165</v>
      </c>
      <c r="BB137" s="1043" t="s">
        <v>165</v>
      </c>
    </row>
    <row r="138" spans="1:54" s="980" customFormat="1" ht="16.5" customHeight="1" x14ac:dyDescent="0.3">
      <c r="A138" s="981"/>
      <c r="B138" s="979"/>
      <c r="C138" s="398"/>
      <c r="D138" s="398"/>
      <c r="E138" s="1378"/>
      <c r="F138" s="989" t="s">
        <v>1462</v>
      </c>
      <c r="G138" s="988">
        <v>2.01E-2</v>
      </c>
      <c r="H138" s="988" t="s">
        <v>165</v>
      </c>
      <c r="I138" s="988" t="s">
        <v>165</v>
      </c>
      <c r="J138" s="988">
        <v>0.02</v>
      </c>
      <c r="K138" s="988" t="s">
        <v>165</v>
      </c>
      <c r="L138" s="988" t="s">
        <v>165</v>
      </c>
      <c r="M138" s="988">
        <v>2.0199999999999999E-2</v>
      </c>
      <c r="N138" s="988" t="s">
        <v>165</v>
      </c>
      <c r="O138" s="988" t="s">
        <v>165</v>
      </c>
      <c r="P138" s="988">
        <v>2.0199999999999999E-2</v>
      </c>
      <c r="Q138" s="988" t="s">
        <v>165</v>
      </c>
      <c r="R138" s="988" t="s">
        <v>165</v>
      </c>
      <c r="S138" s="988">
        <v>2.0199999999999999E-2</v>
      </c>
      <c r="T138" s="988" t="s">
        <v>165</v>
      </c>
      <c r="U138" s="988" t="s">
        <v>165</v>
      </c>
      <c r="V138" s="1042">
        <v>2.01E-2</v>
      </c>
      <c r="W138" s="988" t="s">
        <v>165</v>
      </c>
      <c r="X138" s="1042" t="s">
        <v>165</v>
      </c>
      <c r="Y138" s="1042">
        <v>0.02</v>
      </c>
      <c r="Z138" s="988" t="s">
        <v>165</v>
      </c>
      <c r="AA138" s="1042" t="s">
        <v>165</v>
      </c>
      <c r="AB138" s="1043">
        <v>1.9900000000000001E-2</v>
      </c>
      <c r="AC138" s="988" t="s">
        <v>165</v>
      </c>
      <c r="AD138" s="1043" t="s">
        <v>165</v>
      </c>
      <c r="AE138" s="1043">
        <v>1.9900000000000001E-2</v>
      </c>
      <c r="AF138" s="988" t="s">
        <v>165</v>
      </c>
      <c r="AG138" s="1043" t="s">
        <v>165</v>
      </c>
      <c r="AH138" s="1043">
        <v>1.9800000000000002E-2</v>
      </c>
      <c r="AI138" s="988" t="s">
        <v>165</v>
      </c>
      <c r="AJ138" s="1043" t="s">
        <v>165</v>
      </c>
      <c r="AK138" s="1043">
        <v>1.9800000000000002E-2</v>
      </c>
      <c r="AL138" s="988" t="s">
        <v>165</v>
      </c>
      <c r="AM138" s="1043" t="s">
        <v>165</v>
      </c>
      <c r="AN138" s="1043">
        <v>1.9800000000000002E-2</v>
      </c>
      <c r="AO138" s="988" t="s">
        <v>165</v>
      </c>
      <c r="AP138" s="1043" t="s">
        <v>165</v>
      </c>
      <c r="AQ138" s="1043">
        <v>1.9800000000000002E-2</v>
      </c>
      <c r="AR138" s="988" t="s">
        <v>165</v>
      </c>
      <c r="AS138" s="1043" t="s">
        <v>165</v>
      </c>
      <c r="AT138" s="1043">
        <v>1.9800000000000002E-2</v>
      </c>
      <c r="AU138" s="988" t="s">
        <v>165</v>
      </c>
      <c r="AV138" s="1043" t="s">
        <v>165</v>
      </c>
      <c r="AW138" s="1043">
        <v>1.9800000000000002E-2</v>
      </c>
      <c r="AX138" s="988" t="s">
        <v>165</v>
      </c>
      <c r="AY138" s="1043" t="s">
        <v>165</v>
      </c>
      <c r="AZ138" s="1043">
        <v>1.9900000000000001E-2</v>
      </c>
      <c r="BA138" s="1043" t="s">
        <v>165</v>
      </c>
      <c r="BB138" s="1043" t="s">
        <v>165</v>
      </c>
    </row>
    <row r="139" spans="1:54" s="980" customFormat="1" ht="16.5" customHeight="1" x14ac:dyDescent="0.3">
      <c r="A139" s="981"/>
      <c r="B139" s="979"/>
      <c r="C139" s="398"/>
      <c r="D139" s="398"/>
      <c r="E139" s="1378"/>
      <c r="F139" s="989" t="s">
        <v>1463</v>
      </c>
      <c r="G139" s="988">
        <v>1.9800000000000002E-2</v>
      </c>
      <c r="H139" s="988" t="s">
        <v>165</v>
      </c>
      <c r="I139" s="988" t="s">
        <v>165</v>
      </c>
      <c r="J139" s="988">
        <v>1.95E-2</v>
      </c>
      <c r="K139" s="988" t="s">
        <v>165</v>
      </c>
      <c r="L139" s="988" t="s">
        <v>165</v>
      </c>
      <c r="M139" s="988">
        <v>1.9400000000000001E-2</v>
      </c>
      <c r="N139" s="988" t="s">
        <v>165</v>
      </c>
      <c r="O139" s="988" t="s">
        <v>165</v>
      </c>
      <c r="P139" s="988">
        <v>1.9300000000000001E-2</v>
      </c>
      <c r="Q139" s="988" t="s">
        <v>165</v>
      </c>
      <c r="R139" s="988" t="s">
        <v>165</v>
      </c>
      <c r="S139" s="988">
        <v>1.9300000000000001E-2</v>
      </c>
      <c r="T139" s="988" t="s">
        <v>165</v>
      </c>
      <c r="U139" s="988" t="s">
        <v>165</v>
      </c>
      <c r="V139" s="1042">
        <v>1.9199999999999998E-2</v>
      </c>
      <c r="W139" s="988" t="s">
        <v>165</v>
      </c>
      <c r="X139" s="1042" t="s">
        <v>165</v>
      </c>
      <c r="Y139" s="1042">
        <v>1.9300000000000001E-2</v>
      </c>
      <c r="Z139" s="988" t="s">
        <v>165</v>
      </c>
      <c r="AA139" s="1042" t="s">
        <v>165</v>
      </c>
      <c r="AB139" s="1043">
        <v>1.9400000000000001E-2</v>
      </c>
      <c r="AC139" s="988" t="s">
        <v>165</v>
      </c>
      <c r="AD139" s="1043" t="s">
        <v>165</v>
      </c>
      <c r="AE139" s="1043">
        <v>1.9300000000000001E-2</v>
      </c>
      <c r="AF139" s="988" t="s">
        <v>165</v>
      </c>
      <c r="AG139" s="1043" t="s">
        <v>165</v>
      </c>
      <c r="AH139" s="1043">
        <v>1.9300000000000001E-2</v>
      </c>
      <c r="AI139" s="988" t="s">
        <v>165</v>
      </c>
      <c r="AJ139" s="1043" t="s">
        <v>165</v>
      </c>
      <c r="AK139" s="1043">
        <v>1.9300000000000001E-2</v>
      </c>
      <c r="AL139" s="988" t="s">
        <v>165</v>
      </c>
      <c r="AM139" s="1043" t="s">
        <v>165</v>
      </c>
      <c r="AN139" s="1043">
        <v>1.9300000000000001E-2</v>
      </c>
      <c r="AO139" s="988" t="s">
        <v>165</v>
      </c>
      <c r="AP139" s="1043" t="s">
        <v>165</v>
      </c>
      <c r="AQ139" s="1043">
        <v>1.9199999999999998E-2</v>
      </c>
      <c r="AR139" s="988" t="s">
        <v>165</v>
      </c>
      <c r="AS139" s="1043" t="s">
        <v>165</v>
      </c>
      <c r="AT139" s="1043">
        <v>1.9199999999999998E-2</v>
      </c>
      <c r="AU139" s="988" t="s">
        <v>165</v>
      </c>
      <c r="AV139" s="1043" t="s">
        <v>165</v>
      </c>
      <c r="AW139" s="1043">
        <v>1.9300000000000001E-2</v>
      </c>
      <c r="AX139" s="988" t="s">
        <v>165</v>
      </c>
      <c r="AY139" s="1043" t="s">
        <v>165</v>
      </c>
      <c r="AZ139" s="1043">
        <v>1.9099999999999999E-2</v>
      </c>
      <c r="BA139" s="1043" t="s">
        <v>165</v>
      </c>
      <c r="BB139" s="1043" t="s">
        <v>165</v>
      </c>
    </row>
    <row r="140" spans="1:54" s="980" customFormat="1" ht="16.5" customHeight="1" x14ac:dyDescent="0.3">
      <c r="A140" s="981"/>
      <c r="B140" s="979"/>
      <c r="C140" s="398"/>
      <c r="D140" s="398"/>
      <c r="E140" s="1378"/>
      <c r="F140" s="989" t="s">
        <v>1464</v>
      </c>
      <c r="G140" s="988">
        <v>2.0199999999999999E-2</v>
      </c>
      <c r="H140" s="988" t="s">
        <v>165</v>
      </c>
      <c r="I140" s="988" t="s">
        <v>165</v>
      </c>
      <c r="J140" s="988">
        <v>2.0799999999999999E-2</v>
      </c>
      <c r="K140" s="988" t="s">
        <v>165</v>
      </c>
      <c r="L140" s="988" t="s">
        <v>165</v>
      </c>
      <c r="M140" s="988">
        <v>2.18E-2</v>
      </c>
      <c r="N140" s="988" t="s">
        <v>165</v>
      </c>
      <c r="O140" s="988" t="s">
        <v>165</v>
      </c>
      <c r="P140" s="988">
        <v>2.2599999999999999E-2</v>
      </c>
      <c r="Q140" s="988" t="s">
        <v>165</v>
      </c>
      <c r="R140" s="988" t="s">
        <v>165</v>
      </c>
      <c r="S140" s="988">
        <v>1.9400000000000001E-2</v>
      </c>
      <c r="T140" s="988" t="s">
        <v>165</v>
      </c>
      <c r="U140" s="988" t="s">
        <v>165</v>
      </c>
      <c r="V140" s="1042">
        <v>1.8800000000000001E-2</v>
      </c>
      <c r="W140" s="988" t="s">
        <v>165</v>
      </c>
      <c r="X140" s="1042" t="s">
        <v>165</v>
      </c>
      <c r="Y140" s="1042">
        <v>2.1100000000000001E-2</v>
      </c>
      <c r="Z140" s="988" t="s">
        <v>165</v>
      </c>
      <c r="AA140" s="1042" t="s">
        <v>165</v>
      </c>
      <c r="AB140" s="1043">
        <v>2.1000000000000001E-2</v>
      </c>
      <c r="AC140" s="988" t="s">
        <v>165</v>
      </c>
      <c r="AD140" s="1043" t="s">
        <v>165</v>
      </c>
      <c r="AE140" s="1043">
        <v>1.9300000000000001E-2</v>
      </c>
      <c r="AF140" s="988" t="s">
        <v>165</v>
      </c>
      <c r="AG140" s="1043" t="s">
        <v>165</v>
      </c>
      <c r="AH140" s="1043">
        <v>2.0299999999999999E-2</v>
      </c>
      <c r="AI140" s="988" t="s">
        <v>165</v>
      </c>
      <c r="AJ140" s="1043" t="s">
        <v>165</v>
      </c>
      <c r="AK140" s="1043">
        <v>2.1999999999999999E-2</v>
      </c>
      <c r="AL140" s="988" t="s">
        <v>165</v>
      </c>
      <c r="AM140" s="1043" t="s">
        <v>165</v>
      </c>
      <c r="AN140" s="1043">
        <v>2.1000000000000001E-2</v>
      </c>
      <c r="AO140" s="988" t="s">
        <v>165</v>
      </c>
      <c r="AP140" s="1043" t="s">
        <v>165</v>
      </c>
      <c r="AQ140" s="1043">
        <v>2.0500000000000001E-2</v>
      </c>
      <c r="AR140" s="988" t="s">
        <v>165</v>
      </c>
      <c r="AS140" s="1043" t="s">
        <v>165</v>
      </c>
      <c r="AT140" s="1043">
        <v>2.0500000000000001E-2</v>
      </c>
      <c r="AU140" s="988" t="s">
        <v>165</v>
      </c>
      <c r="AV140" s="1043" t="s">
        <v>165</v>
      </c>
      <c r="AW140" s="1043">
        <v>2.0199999999999999E-2</v>
      </c>
      <c r="AX140" s="988" t="s">
        <v>165</v>
      </c>
      <c r="AY140" s="1043" t="s">
        <v>165</v>
      </c>
      <c r="AZ140" s="1043">
        <v>1.9599999999999999E-2</v>
      </c>
      <c r="BA140" s="1043" t="s">
        <v>165</v>
      </c>
      <c r="BB140" s="1043" t="s">
        <v>165</v>
      </c>
    </row>
    <row r="141" spans="1:54" s="980" customFormat="1" ht="16.5" customHeight="1" x14ac:dyDescent="0.3">
      <c r="A141" s="981"/>
      <c r="B141" s="979"/>
      <c r="C141" s="398"/>
      <c r="D141" s="398"/>
      <c r="E141" s="1378"/>
      <c r="F141" s="989" t="s">
        <v>1465</v>
      </c>
      <c r="G141" s="988">
        <v>2.0199999999999999E-2</v>
      </c>
      <c r="H141" s="988" t="s">
        <v>165</v>
      </c>
      <c r="I141" s="988" t="s">
        <v>165</v>
      </c>
      <c r="J141" s="988">
        <v>2.0199999999999999E-2</v>
      </c>
      <c r="K141" s="988" t="s">
        <v>165</v>
      </c>
      <c r="L141" s="988" t="s">
        <v>165</v>
      </c>
      <c r="M141" s="988">
        <v>2.0199999999999999E-2</v>
      </c>
      <c r="N141" s="988" t="s">
        <v>165</v>
      </c>
      <c r="O141" s="988" t="s">
        <v>165</v>
      </c>
      <c r="P141" s="988">
        <v>2.0199999999999999E-2</v>
      </c>
      <c r="Q141" s="988" t="s">
        <v>165</v>
      </c>
      <c r="R141" s="988" t="s">
        <v>165</v>
      </c>
      <c r="S141" s="988">
        <v>2.01E-2</v>
      </c>
      <c r="T141" s="988" t="s">
        <v>165</v>
      </c>
      <c r="U141" s="988" t="s">
        <v>165</v>
      </c>
      <c r="V141" s="1042">
        <v>1.9900000000000001E-2</v>
      </c>
      <c r="W141" s="988" t="s">
        <v>165</v>
      </c>
      <c r="X141" s="1042" t="s">
        <v>165</v>
      </c>
      <c r="Y141" s="1042">
        <v>1.9900000000000001E-2</v>
      </c>
      <c r="Z141" s="988" t="s">
        <v>165</v>
      </c>
      <c r="AA141" s="1042" t="s">
        <v>165</v>
      </c>
      <c r="AB141" s="1043">
        <v>1.9800000000000002E-2</v>
      </c>
      <c r="AC141" s="988" t="s">
        <v>165</v>
      </c>
      <c r="AD141" s="1043" t="s">
        <v>165</v>
      </c>
      <c r="AE141" s="1043">
        <v>1.9699999999999999E-2</v>
      </c>
      <c r="AF141" s="988" t="s">
        <v>165</v>
      </c>
      <c r="AG141" s="1043" t="s">
        <v>165</v>
      </c>
      <c r="AH141" s="1043">
        <v>1.95E-2</v>
      </c>
      <c r="AI141" s="988" t="s">
        <v>165</v>
      </c>
      <c r="AJ141" s="1043" t="s">
        <v>165</v>
      </c>
      <c r="AK141" s="1043">
        <v>1.95E-2</v>
      </c>
      <c r="AL141" s="988" t="s">
        <v>165</v>
      </c>
      <c r="AM141" s="1043" t="s">
        <v>165</v>
      </c>
      <c r="AN141" s="1043">
        <v>1.9400000000000001E-2</v>
      </c>
      <c r="AO141" s="988" t="s">
        <v>165</v>
      </c>
      <c r="AP141" s="1043" t="s">
        <v>165</v>
      </c>
      <c r="AQ141" s="1043">
        <v>1.95E-2</v>
      </c>
      <c r="AR141" s="988" t="s">
        <v>165</v>
      </c>
      <c r="AS141" s="1043" t="s">
        <v>165</v>
      </c>
      <c r="AT141" s="1043">
        <v>1.95E-2</v>
      </c>
      <c r="AU141" s="988" t="s">
        <v>165</v>
      </c>
      <c r="AV141" s="1043" t="s">
        <v>165</v>
      </c>
      <c r="AW141" s="1043">
        <v>1.95E-2</v>
      </c>
      <c r="AX141" s="988" t="s">
        <v>165</v>
      </c>
      <c r="AY141" s="1043" t="s">
        <v>165</v>
      </c>
      <c r="AZ141" s="1043">
        <v>1.95E-2</v>
      </c>
      <c r="BA141" s="1043" t="s">
        <v>165</v>
      </c>
      <c r="BB141" s="1043" t="s">
        <v>165</v>
      </c>
    </row>
    <row r="142" spans="1:54" s="980" customFormat="1" ht="16.5" customHeight="1" x14ac:dyDescent="0.3">
      <c r="A142" s="981"/>
      <c r="B142" s="979"/>
      <c r="C142" s="398"/>
      <c r="D142" s="398"/>
      <c r="E142" s="1378"/>
      <c r="F142" s="989" t="s">
        <v>1466</v>
      </c>
      <c r="G142" s="988">
        <v>0.02</v>
      </c>
      <c r="H142" s="988" t="s">
        <v>165</v>
      </c>
      <c r="I142" s="988" t="s">
        <v>165</v>
      </c>
      <c r="J142" s="988">
        <v>0.02</v>
      </c>
      <c r="K142" s="988" t="s">
        <v>165</v>
      </c>
      <c r="L142" s="988" t="s">
        <v>165</v>
      </c>
      <c r="M142" s="988">
        <v>0.02</v>
      </c>
      <c r="N142" s="988" t="s">
        <v>165</v>
      </c>
      <c r="O142" s="988" t="s">
        <v>165</v>
      </c>
      <c r="P142" s="988">
        <v>0.02</v>
      </c>
      <c r="Q142" s="988" t="s">
        <v>165</v>
      </c>
      <c r="R142" s="988" t="s">
        <v>165</v>
      </c>
      <c r="S142" s="988">
        <v>2.01E-2</v>
      </c>
      <c r="T142" s="988" t="s">
        <v>165</v>
      </c>
      <c r="U142" s="988" t="s">
        <v>165</v>
      </c>
      <c r="V142" s="1042">
        <v>0.02</v>
      </c>
      <c r="W142" s="988" t="s">
        <v>165</v>
      </c>
      <c r="X142" s="1042" t="s">
        <v>165</v>
      </c>
      <c r="Y142" s="1042">
        <v>1.9900000000000001E-2</v>
      </c>
      <c r="Z142" s="988" t="s">
        <v>165</v>
      </c>
      <c r="AA142" s="1042" t="s">
        <v>165</v>
      </c>
      <c r="AB142" s="1043">
        <v>2.01E-2</v>
      </c>
      <c r="AC142" s="988" t="s">
        <v>165</v>
      </c>
      <c r="AD142" s="1043" t="s">
        <v>165</v>
      </c>
      <c r="AE142" s="1043">
        <v>2.01E-2</v>
      </c>
      <c r="AF142" s="988" t="s">
        <v>165</v>
      </c>
      <c r="AG142" s="1043" t="s">
        <v>165</v>
      </c>
      <c r="AH142" s="1043">
        <v>0.02</v>
      </c>
      <c r="AI142" s="988" t="s">
        <v>165</v>
      </c>
      <c r="AJ142" s="1043" t="s">
        <v>165</v>
      </c>
      <c r="AK142" s="1043">
        <v>0.02</v>
      </c>
      <c r="AL142" s="988" t="s">
        <v>165</v>
      </c>
      <c r="AM142" s="1043" t="s">
        <v>165</v>
      </c>
      <c r="AN142" s="1043">
        <v>0.02</v>
      </c>
      <c r="AO142" s="988" t="s">
        <v>165</v>
      </c>
      <c r="AP142" s="1043" t="s">
        <v>165</v>
      </c>
      <c r="AQ142" s="1043">
        <v>0.02</v>
      </c>
      <c r="AR142" s="988" t="s">
        <v>165</v>
      </c>
      <c r="AS142" s="1043" t="s">
        <v>165</v>
      </c>
      <c r="AT142" s="1043">
        <v>0.02</v>
      </c>
      <c r="AU142" s="988" t="s">
        <v>165</v>
      </c>
      <c r="AV142" s="1043" t="s">
        <v>165</v>
      </c>
      <c r="AW142" s="1043">
        <v>0.02</v>
      </c>
      <c r="AX142" s="988" t="s">
        <v>165</v>
      </c>
      <c r="AY142" s="1043" t="s">
        <v>165</v>
      </c>
      <c r="AZ142" s="1043">
        <v>2.01E-2</v>
      </c>
      <c r="BA142" s="1043" t="s">
        <v>165</v>
      </c>
      <c r="BB142" s="1043" t="s">
        <v>165</v>
      </c>
    </row>
    <row r="143" spans="1:54" s="980" customFormat="1" ht="16.5" customHeight="1" x14ac:dyDescent="0.3">
      <c r="A143" s="981"/>
      <c r="B143" s="979"/>
      <c r="C143" s="398"/>
      <c r="D143" s="398"/>
      <c r="E143" s="1378"/>
      <c r="F143" s="989" t="s">
        <v>1467</v>
      </c>
      <c r="G143" s="988">
        <v>2.06E-2</v>
      </c>
      <c r="H143" s="988" t="s">
        <v>165</v>
      </c>
      <c r="I143" s="988" t="s">
        <v>165</v>
      </c>
      <c r="J143" s="988">
        <v>2.0400000000000001E-2</v>
      </c>
      <c r="K143" s="988" t="s">
        <v>165</v>
      </c>
      <c r="L143" s="988" t="s">
        <v>165</v>
      </c>
      <c r="M143" s="988">
        <v>2.0400000000000001E-2</v>
      </c>
      <c r="N143" s="988" t="s">
        <v>165</v>
      </c>
      <c r="O143" s="988" t="s">
        <v>165</v>
      </c>
      <c r="P143" s="988">
        <v>2.0400000000000001E-2</v>
      </c>
      <c r="Q143" s="988" t="s">
        <v>165</v>
      </c>
      <c r="R143" s="988" t="s">
        <v>165</v>
      </c>
      <c r="S143" s="988">
        <v>2.0400000000000001E-2</v>
      </c>
      <c r="T143" s="988" t="s">
        <v>165</v>
      </c>
      <c r="U143" s="988" t="s">
        <v>165</v>
      </c>
      <c r="V143" s="1042">
        <v>2.0299999999999999E-2</v>
      </c>
      <c r="W143" s="988" t="s">
        <v>165</v>
      </c>
      <c r="X143" s="1042" t="s">
        <v>165</v>
      </c>
      <c r="Y143" s="1042">
        <v>2.0199999999999999E-2</v>
      </c>
      <c r="Z143" s="988" t="s">
        <v>165</v>
      </c>
      <c r="AA143" s="1042" t="s">
        <v>165</v>
      </c>
      <c r="AB143" s="1043">
        <v>2.01E-2</v>
      </c>
      <c r="AC143" s="988" t="s">
        <v>165</v>
      </c>
      <c r="AD143" s="1043" t="s">
        <v>165</v>
      </c>
      <c r="AE143" s="1043">
        <v>2.01E-2</v>
      </c>
      <c r="AF143" s="988" t="s">
        <v>165</v>
      </c>
      <c r="AG143" s="1043" t="s">
        <v>165</v>
      </c>
      <c r="AH143" s="1043">
        <v>2.01E-2</v>
      </c>
      <c r="AI143" s="988" t="s">
        <v>165</v>
      </c>
      <c r="AJ143" s="1043" t="s">
        <v>165</v>
      </c>
      <c r="AK143" s="1043">
        <v>2.0199999999999999E-2</v>
      </c>
      <c r="AL143" s="988" t="s">
        <v>165</v>
      </c>
      <c r="AM143" s="1043" t="s">
        <v>165</v>
      </c>
      <c r="AN143" s="1043">
        <v>2.01E-2</v>
      </c>
      <c r="AO143" s="988" t="s">
        <v>165</v>
      </c>
      <c r="AP143" s="1043" t="s">
        <v>165</v>
      </c>
      <c r="AQ143" s="1043">
        <v>2.01E-2</v>
      </c>
      <c r="AR143" s="988" t="s">
        <v>165</v>
      </c>
      <c r="AS143" s="1043" t="s">
        <v>165</v>
      </c>
      <c r="AT143" s="1043">
        <v>2.01E-2</v>
      </c>
      <c r="AU143" s="988" t="s">
        <v>165</v>
      </c>
      <c r="AV143" s="1043" t="s">
        <v>165</v>
      </c>
      <c r="AW143" s="1043">
        <v>2.01E-2</v>
      </c>
      <c r="AX143" s="988" t="s">
        <v>165</v>
      </c>
      <c r="AY143" s="1043" t="s">
        <v>165</v>
      </c>
      <c r="AZ143" s="1043">
        <v>2.01E-2</v>
      </c>
      <c r="BA143" s="1043" t="s">
        <v>165</v>
      </c>
      <c r="BB143" s="1043" t="s">
        <v>165</v>
      </c>
    </row>
    <row r="144" spans="1:54" s="980" customFormat="1" ht="16.5" customHeight="1" x14ac:dyDescent="0.3">
      <c r="A144" s="981"/>
      <c r="B144" s="979"/>
      <c r="C144" s="398"/>
      <c r="D144" s="398"/>
      <c r="E144" s="1378"/>
      <c r="F144" s="989" t="s">
        <v>1468</v>
      </c>
      <c r="G144" s="988">
        <v>2.1399999999999999E-2</v>
      </c>
      <c r="H144" s="988" t="s">
        <v>165</v>
      </c>
      <c r="I144" s="988" t="s">
        <v>165</v>
      </c>
      <c r="J144" s="988">
        <v>2.12E-2</v>
      </c>
      <c r="K144" s="988" t="s">
        <v>165</v>
      </c>
      <c r="L144" s="988" t="s">
        <v>165</v>
      </c>
      <c r="M144" s="988">
        <v>2.1100000000000001E-2</v>
      </c>
      <c r="N144" s="988" t="s">
        <v>165</v>
      </c>
      <c r="O144" s="988" t="s">
        <v>165</v>
      </c>
      <c r="P144" s="988">
        <v>2.1299999999999999E-2</v>
      </c>
      <c r="Q144" s="988" t="s">
        <v>165</v>
      </c>
      <c r="R144" s="988" t="s">
        <v>165</v>
      </c>
      <c r="S144" s="988">
        <v>2.1499999999999998E-2</v>
      </c>
      <c r="T144" s="988" t="s">
        <v>165</v>
      </c>
      <c r="U144" s="988" t="s">
        <v>165</v>
      </c>
      <c r="V144" s="1042">
        <v>2.0500000000000001E-2</v>
      </c>
      <c r="W144" s="988" t="s">
        <v>165</v>
      </c>
      <c r="X144" s="1042" t="s">
        <v>165</v>
      </c>
      <c r="Y144" s="1042">
        <v>2.1000000000000001E-2</v>
      </c>
      <c r="Z144" s="988" t="s">
        <v>165</v>
      </c>
      <c r="AA144" s="1042" t="s">
        <v>165</v>
      </c>
      <c r="AB144" s="1043">
        <v>2.07E-2</v>
      </c>
      <c r="AC144" s="988" t="s">
        <v>165</v>
      </c>
      <c r="AD144" s="1043" t="s">
        <v>165</v>
      </c>
      <c r="AE144" s="1043">
        <v>2.07E-2</v>
      </c>
      <c r="AF144" s="988" t="s">
        <v>165</v>
      </c>
      <c r="AG144" s="1043" t="s">
        <v>165</v>
      </c>
      <c r="AH144" s="1043">
        <v>1.9599999999999999E-2</v>
      </c>
      <c r="AI144" s="988" t="s">
        <v>165</v>
      </c>
      <c r="AJ144" s="1043" t="s">
        <v>165</v>
      </c>
      <c r="AK144" s="1043">
        <v>1.9699999999999999E-2</v>
      </c>
      <c r="AL144" s="988" t="s">
        <v>165</v>
      </c>
      <c r="AM144" s="1043" t="s">
        <v>165</v>
      </c>
      <c r="AN144" s="1043">
        <v>1.9800000000000002E-2</v>
      </c>
      <c r="AO144" s="988" t="s">
        <v>165</v>
      </c>
      <c r="AP144" s="1043" t="s">
        <v>165</v>
      </c>
      <c r="AQ144" s="1043">
        <v>1.9900000000000001E-2</v>
      </c>
      <c r="AR144" s="988" t="s">
        <v>165</v>
      </c>
      <c r="AS144" s="1043" t="s">
        <v>165</v>
      </c>
      <c r="AT144" s="1043">
        <v>2.01E-2</v>
      </c>
      <c r="AU144" s="988" t="s">
        <v>165</v>
      </c>
      <c r="AV144" s="1043" t="s">
        <v>165</v>
      </c>
      <c r="AW144" s="1043">
        <v>2.01E-2</v>
      </c>
      <c r="AX144" s="988" t="s">
        <v>165</v>
      </c>
      <c r="AY144" s="1043" t="s">
        <v>165</v>
      </c>
      <c r="AZ144" s="1043">
        <v>2.0199999999999999E-2</v>
      </c>
      <c r="BA144" s="1043" t="s">
        <v>165</v>
      </c>
      <c r="BB144" s="1043" t="s">
        <v>165</v>
      </c>
    </row>
    <row r="145" spans="1:54" s="980" customFormat="1" ht="16.5" customHeight="1" x14ac:dyDescent="0.3">
      <c r="A145" s="981"/>
      <c r="B145" s="979"/>
      <c r="C145" s="398"/>
      <c r="D145" s="398"/>
      <c r="E145" s="1378"/>
      <c r="F145" s="989" t="s">
        <v>1469</v>
      </c>
      <c r="G145" s="988">
        <v>2.23E-2</v>
      </c>
      <c r="H145" s="988" t="s">
        <v>165</v>
      </c>
      <c r="I145" s="988" t="s">
        <v>165</v>
      </c>
      <c r="J145" s="988">
        <v>2.2200000000000001E-2</v>
      </c>
      <c r="K145" s="988" t="s">
        <v>165</v>
      </c>
      <c r="L145" s="988" t="s">
        <v>165</v>
      </c>
      <c r="M145" s="988">
        <v>2.2100000000000002E-2</v>
      </c>
      <c r="N145" s="988" t="s">
        <v>165</v>
      </c>
      <c r="O145" s="988" t="s">
        <v>165</v>
      </c>
      <c r="P145" s="988">
        <v>2.1899999999999999E-2</v>
      </c>
      <c r="Q145" s="988" t="s">
        <v>165</v>
      </c>
      <c r="R145" s="988" t="s">
        <v>165</v>
      </c>
      <c r="S145" s="988">
        <v>2.1299999999999999E-2</v>
      </c>
      <c r="T145" s="988" t="s">
        <v>165</v>
      </c>
      <c r="U145" s="988" t="s">
        <v>165</v>
      </c>
      <c r="V145" s="1042">
        <v>2.0799999999999999E-2</v>
      </c>
      <c r="W145" s="988" t="s">
        <v>165</v>
      </c>
      <c r="X145" s="1042" t="s">
        <v>165</v>
      </c>
      <c r="Y145" s="1042">
        <v>2.0199999999999999E-2</v>
      </c>
      <c r="Z145" s="988" t="s">
        <v>165</v>
      </c>
      <c r="AA145" s="1042" t="s">
        <v>165</v>
      </c>
      <c r="AB145" s="1043">
        <v>2.0199999999999999E-2</v>
      </c>
      <c r="AC145" s="988" t="s">
        <v>165</v>
      </c>
      <c r="AD145" s="1043" t="s">
        <v>165</v>
      </c>
      <c r="AE145" s="1043">
        <v>2.0299999999999999E-2</v>
      </c>
      <c r="AF145" s="988" t="s">
        <v>165</v>
      </c>
      <c r="AG145" s="1043" t="s">
        <v>165</v>
      </c>
      <c r="AH145" s="1043">
        <v>2.01E-2</v>
      </c>
      <c r="AI145" s="988" t="s">
        <v>165</v>
      </c>
      <c r="AJ145" s="1043" t="s">
        <v>165</v>
      </c>
      <c r="AK145" s="1043">
        <v>0.02</v>
      </c>
      <c r="AL145" s="988" t="s">
        <v>165</v>
      </c>
      <c r="AM145" s="1043" t="s">
        <v>165</v>
      </c>
      <c r="AN145" s="1043">
        <v>0.02</v>
      </c>
      <c r="AO145" s="988" t="s">
        <v>165</v>
      </c>
      <c r="AP145" s="1043" t="s">
        <v>165</v>
      </c>
      <c r="AQ145" s="1043">
        <v>0.02</v>
      </c>
      <c r="AR145" s="988" t="s">
        <v>165</v>
      </c>
      <c r="AS145" s="1043" t="s">
        <v>165</v>
      </c>
      <c r="AT145" s="1043">
        <v>1.9900000000000001E-2</v>
      </c>
      <c r="AU145" s="988" t="s">
        <v>165</v>
      </c>
      <c r="AV145" s="1043" t="s">
        <v>165</v>
      </c>
      <c r="AW145" s="1043">
        <v>1.9900000000000001E-2</v>
      </c>
      <c r="AX145" s="988" t="s">
        <v>165</v>
      </c>
      <c r="AY145" s="1043" t="s">
        <v>165</v>
      </c>
      <c r="AZ145" s="1043">
        <v>1.9900000000000001E-2</v>
      </c>
      <c r="BA145" s="1043" t="s">
        <v>165</v>
      </c>
      <c r="BB145" s="1043" t="s">
        <v>165</v>
      </c>
    </row>
    <row r="146" spans="1:54" s="980" customFormat="1" ht="16.5" customHeight="1" x14ac:dyDescent="0.3">
      <c r="A146" s="981"/>
      <c r="B146" s="979"/>
      <c r="C146" s="398"/>
      <c r="D146" s="398"/>
      <c r="E146" s="1378"/>
      <c r="F146" s="989" t="s">
        <v>1470</v>
      </c>
      <c r="G146" s="988">
        <v>2.0299999999999999E-2</v>
      </c>
      <c r="H146" s="988" t="s">
        <v>165</v>
      </c>
      <c r="I146" s="988" t="s">
        <v>165</v>
      </c>
      <c r="J146" s="988">
        <v>2.0400000000000001E-2</v>
      </c>
      <c r="K146" s="988" t="s">
        <v>165</v>
      </c>
      <c r="L146" s="988" t="s">
        <v>165</v>
      </c>
      <c r="M146" s="988">
        <v>2.0299999999999999E-2</v>
      </c>
      <c r="N146" s="988" t="s">
        <v>165</v>
      </c>
      <c r="O146" s="988" t="s">
        <v>165</v>
      </c>
      <c r="P146" s="988">
        <v>2.0400000000000001E-2</v>
      </c>
      <c r="Q146" s="988" t="s">
        <v>165</v>
      </c>
      <c r="R146" s="988" t="s">
        <v>165</v>
      </c>
      <c r="S146" s="988">
        <v>2.0199999999999999E-2</v>
      </c>
      <c r="T146" s="988" t="s">
        <v>165</v>
      </c>
      <c r="U146" s="988" t="s">
        <v>165</v>
      </c>
      <c r="V146" s="1042">
        <v>2.0299999999999999E-2</v>
      </c>
      <c r="W146" s="988" t="s">
        <v>165</v>
      </c>
      <c r="X146" s="1042" t="s">
        <v>165</v>
      </c>
      <c r="Y146" s="1042">
        <v>2.0199999999999999E-2</v>
      </c>
      <c r="Z146" s="988" t="s">
        <v>165</v>
      </c>
      <c r="AA146" s="1042" t="s">
        <v>165</v>
      </c>
      <c r="AB146" s="1043">
        <v>2.01E-2</v>
      </c>
      <c r="AC146" s="988" t="s">
        <v>165</v>
      </c>
      <c r="AD146" s="1043" t="s">
        <v>165</v>
      </c>
      <c r="AE146" s="1043">
        <v>0.02</v>
      </c>
      <c r="AF146" s="988" t="s">
        <v>165</v>
      </c>
      <c r="AG146" s="1043" t="s">
        <v>165</v>
      </c>
      <c r="AH146" s="1043">
        <v>1.9900000000000001E-2</v>
      </c>
      <c r="AI146" s="988" t="s">
        <v>165</v>
      </c>
      <c r="AJ146" s="1043" t="s">
        <v>165</v>
      </c>
      <c r="AK146" s="1043">
        <v>1.9900000000000001E-2</v>
      </c>
      <c r="AL146" s="988" t="s">
        <v>165</v>
      </c>
      <c r="AM146" s="1043" t="s">
        <v>165</v>
      </c>
      <c r="AN146" s="1043">
        <v>1.9900000000000001E-2</v>
      </c>
      <c r="AO146" s="988" t="s">
        <v>165</v>
      </c>
      <c r="AP146" s="1043" t="s">
        <v>165</v>
      </c>
      <c r="AQ146" s="1043">
        <v>1.9900000000000001E-2</v>
      </c>
      <c r="AR146" s="988" t="s">
        <v>165</v>
      </c>
      <c r="AS146" s="1043" t="s">
        <v>165</v>
      </c>
      <c r="AT146" s="1043">
        <v>1.9900000000000001E-2</v>
      </c>
      <c r="AU146" s="988" t="s">
        <v>165</v>
      </c>
      <c r="AV146" s="1043" t="s">
        <v>165</v>
      </c>
      <c r="AW146" s="1043">
        <v>1.9900000000000001E-2</v>
      </c>
      <c r="AX146" s="988" t="s">
        <v>165</v>
      </c>
      <c r="AY146" s="1043" t="s">
        <v>165</v>
      </c>
      <c r="AZ146" s="1043">
        <v>1.9900000000000001E-2</v>
      </c>
      <c r="BA146" s="1043" t="s">
        <v>165</v>
      </c>
      <c r="BB146" s="1043" t="s">
        <v>165</v>
      </c>
    </row>
    <row r="147" spans="1:54" s="980" customFormat="1" ht="16.5" customHeight="1" x14ac:dyDescent="0.3">
      <c r="A147" s="981"/>
      <c r="B147" s="979"/>
      <c r="C147" s="398"/>
      <c r="D147" s="398"/>
      <c r="E147" s="1378"/>
      <c r="F147" s="989" t="s">
        <v>1471</v>
      </c>
      <c r="G147" s="988">
        <v>2.06E-2</v>
      </c>
      <c r="H147" s="988" t="s">
        <v>165</v>
      </c>
      <c r="I147" s="988" t="s">
        <v>165</v>
      </c>
      <c r="J147" s="988">
        <v>2.0400000000000001E-2</v>
      </c>
      <c r="K147" s="988" t="s">
        <v>165</v>
      </c>
      <c r="L147" s="988" t="s">
        <v>165</v>
      </c>
      <c r="M147" s="988">
        <v>2.0400000000000001E-2</v>
      </c>
      <c r="N147" s="988" t="s">
        <v>165</v>
      </c>
      <c r="O147" s="988" t="s">
        <v>165</v>
      </c>
      <c r="P147" s="988">
        <v>2.0400000000000001E-2</v>
      </c>
      <c r="Q147" s="988" t="s">
        <v>165</v>
      </c>
      <c r="R147" s="988" t="s">
        <v>165</v>
      </c>
      <c r="S147" s="988">
        <v>2.0400000000000001E-2</v>
      </c>
      <c r="T147" s="988" t="s">
        <v>165</v>
      </c>
      <c r="U147" s="988" t="s">
        <v>165</v>
      </c>
      <c r="V147" s="1042">
        <v>2.0299999999999999E-2</v>
      </c>
      <c r="W147" s="988" t="s">
        <v>165</v>
      </c>
      <c r="X147" s="1042" t="s">
        <v>165</v>
      </c>
      <c r="Y147" s="1042">
        <v>2.0199999999999999E-2</v>
      </c>
      <c r="Z147" s="988" t="s">
        <v>165</v>
      </c>
      <c r="AA147" s="1042" t="s">
        <v>165</v>
      </c>
      <c r="AB147" s="1043">
        <v>2.01E-2</v>
      </c>
      <c r="AC147" s="988" t="s">
        <v>165</v>
      </c>
      <c r="AD147" s="1043" t="s">
        <v>165</v>
      </c>
      <c r="AE147" s="1043">
        <v>2.01E-2</v>
      </c>
      <c r="AF147" s="988" t="s">
        <v>165</v>
      </c>
      <c r="AG147" s="1043" t="s">
        <v>165</v>
      </c>
      <c r="AH147" s="1043">
        <v>2.01E-2</v>
      </c>
      <c r="AI147" s="988" t="s">
        <v>165</v>
      </c>
      <c r="AJ147" s="1043" t="s">
        <v>165</v>
      </c>
      <c r="AK147" s="1043">
        <v>2.0199999999999999E-2</v>
      </c>
      <c r="AL147" s="988" t="s">
        <v>165</v>
      </c>
      <c r="AM147" s="1043" t="s">
        <v>165</v>
      </c>
      <c r="AN147" s="1043">
        <v>2.01E-2</v>
      </c>
      <c r="AO147" s="988" t="s">
        <v>165</v>
      </c>
      <c r="AP147" s="1043" t="s">
        <v>165</v>
      </c>
      <c r="AQ147" s="1043">
        <v>2.01E-2</v>
      </c>
      <c r="AR147" s="988" t="s">
        <v>165</v>
      </c>
      <c r="AS147" s="1043" t="s">
        <v>165</v>
      </c>
      <c r="AT147" s="1043">
        <v>2.01E-2</v>
      </c>
      <c r="AU147" s="988" t="s">
        <v>165</v>
      </c>
      <c r="AV147" s="1043" t="s">
        <v>165</v>
      </c>
      <c r="AW147" s="1043">
        <v>2.01E-2</v>
      </c>
      <c r="AX147" s="988" t="s">
        <v>165</v>
      </c>
      <c r="AY147" s="1043" t="s">
        <v>165</v>
      </c>
      <c r="AZ147" s="1043">
        <v>2.01E-2</v>
      </c>
      <c r="BA147" s="1043" t="s">
        <v>165</v>
      </c>
      <c r="BB147" s="1043" t="s">
        <v>165</v>
      </c>
    </row>
    <row r="148" spans="1:54" s="980" customFormat="1" ht="16.5" customHeight="1" x14ac:dyDescent="0.3">
      <c r="A148" s="981"/>
      <c r="B148" s="979"/>
      <c r="C148" s="398"/>
      <c r="D148" s="398"/>
      <c r="E148" s="1378"/>
      <c r="F148" s="989" t="s">
        <v>1472</v>
      </c>
      <c r="G148" s="988">
        <v>2.0799999999999999E-2</v>
      </c>
      <c r="H148" s="988" t="s">
        <v>165</v>
      </c>
      <c r="I148" s="988" t="s">
        <v>165</v>
      </c>
      <c r="J148" s="988">
        <v>2.06E-2</v>
      </c>
      <c r="K148" s="988" t="s">
        <v>165</v>
      </c>
      <c r="L148" s="988" t="s">
        <v>165</v>
      </c>
      <c r="M148" s="988">
        <v>2.07E-2</v>
      </c>
      <c r="N148" s="988" t="s">
        <v>165</v>
      </c>
      <c r="O148" s="988" t="s">
        <v>165</v>
      </c>
      <c r="P148" s="988">
        <v>2.06E-2</v>
      </c>
      <c r="Q148" s="988" t="s">
        <v>165</v>
      </c>
      <c r="R148" s="988" t="s">
        <v>165</v>
      </c>
      <c r="S148" s="988">
        <v>2.06E-2</v>
      </c>
      <c r="T148" s="988" t="s">
        <v>165</v>
      </c>
      <c r="U148" s="988" t="s">
        <v>165</v>
      </c>
      <c r="V148" s="1042">
        <v>2.06E-2</v>
      </c>
      <c r="W148" s="988" t="s">
        <v>165</v>
      </c>
      <c r="X148" s="1042" t="s">
        <v>165</v>
      </c>
      <c r="Y148" s="1042">
        <v>2.06E-2</v>
      </c>
      <c r="Z148" s="988" t="s">
        <v>165</v>
      </c>
      <c r="AA148" s="1042" t="s">
        <v>165</v>
      </c>
      <c r="AB148" s="1043">
        <v>2.0500000000000001E-2</v>
      </c>
      <c r="AC148" s="988" t="s">
        <v>165</v>
      </c>
      <c r="AD148" s="1043" t="s">
        <v>165</v>
      </c>
      <c r="AE148" s="1043">
        <v>2.0400000000000001E-2</v>
      </c>
      <c r="AF148" s="988" t="s">
        <v>165</v>
      </c>
      <c r="AG148" s="1043" t="s">
        <v>165</v>
      </c>
      <c r="AH148" s="1043">
        <v>2.0299999999999999E-2</v>
      </c>
      <c r="AI148" s="988" t="s">
        <v>165</v>
      </c>
      <c r="AJ148" s="1043" t="s">
        <v>165</v>
      </c>
      <c r="AK148" s="1043">
        <v>2.0199999999999999E-2</v>
      </c>
      <c r="AL148" s="988" t="s">
        <v>165</v>
      </c>
      <c r="AM148" s="1043" t="s">
        <v>165</v>
      </c>
      <c r="AN148" s="1043">
        <v>2.0199999999999999E-2</v>
      </c>
      <c r="AO148" s="988" t="s">
        <v>165</v>
      </c>
      <c r="AP148" s="1043" t="s">
        <v>165</v>
      </c>
      <c r="AQ148" s="1043">
        <v>2.0199999999999999E-2</v>
      </c>
      <c r="AR148" s="988" t="s">
        <v>165</v>
      </c>
      <c r="AS148" s="1043" t="s">
        <v>165</v>
      </c>
      <c r="AT148" s="1043">
        <v>2.0199999999999999E-2</v>
      </c>
      <c r="AU148" s="988" t="s">
        <v>165</v>
      </c>
      <c r="AV148" s="1043" t="s">
        <v>165</v>
      </c>
      <c r="AW148" s="1043">
        <v>2.0199999999999999E-2</v>
      </c>
      <c r="AX148" s="988" t="s">
        <v>165</v>
      </c>
      <c r="AY148" s="1043" t="s">
        <v>165</v>
      </c>
      <c r="AZ148" s="1043">
        <v>2.0299999999999999E-2</v>
      </c>
      <c r="BA148" s="1043" t="s">
        <v>165</v>
      </c>
      <c r="BB148" s="1043" t="s">
        <v>165</v>
      </c>
    </row>
    <row r="149" spans="1:54" s="980" customFormat="1" ht="16.5" customHeight="1" x14ac:dyDescent="0.3">
      <c r="A149" s="981"/>
      <c r="B149" s="979"/>
      <c r="C149" s="398"/>
      <c r="D149" s="398"/>
      <c r="E149" s="1378"/>
      <c r="F149" s="989" t="s">
        <v>1473</v>
      </c>
      <c r="G149" s="988">
        <v>2.0299999999999999E-2</v>
      </c>
      <c r="H149" s="988" t="s">
        <v>165</v>
      </c>
      <c r="I149" s="988" t="s">
        <v>165</v>
      </c>
      <c r="J149" s="988">
        <v>2.0400000000000001E-2</v>
      </c>
      <c r="K149" s="988" t="s">
        <v>165</v>
      </c>
      <c r="L149" s="988" t="s">
        <v>165</v>
      </c>
      <c r="M149" s="988">
        <v>2.0299999999999999E-2</v>
      </c>
      <c r="N149" s="988" t="s">
        <v>165</v>
      </c>
      <c r="O149" s="988" t="s">
        <v>165</v>
      </c>
      <c r="P149" s="988">
        <v>2.0400000000000001E-2</v>
      </c>
      <c r="Q149" s="988" t="s">
        <v>165</v>
      </c>
      <c r="R149" s="988" t="s">
        <v>165</v>
      </c>
      <c r="S149" s="988">
        <v>2.0199999999999999E-2</v>
      </c>
      <c r="T149" s="988" t="s">
        <v>165</v>
      </c>
      <c r="U149" s="988" t="s">
        <v>165</v>
      </c>
      <c r="V149" s="1042">
        <v>2.0299999999999999E-2</v>
      </c>
      <c r="W149" s="988" t="s">
        <v>165</v>
      </c>
      <c r="X149" s="1042" t="s">
        <v>165</v>
      </c>
      <c r="Y149" s="1042">
        <v>2.0199999999999999E-2</v>
      </c>
      <c r="Z149" s="988" t="s">
        <v>165</v>
      </c>
      <c r="AA149" s="1042" t="s">
        <v>165</v>
      </c>
      <c r="AB149" s="1043">
        <v>2.01E-2</v>
      </c>
      <c r="AC149" s="988" t="s">
        <v>165</v>
      </c>
      <c r="AD149" s="1043" t="s">
        <v>165</v>
      </c>
      <c r="AE149" s="1043">
        <v>0.02</v>
      </c>
      <c r="AF149" s="988" t="s">
        <v>165</v>
      </c>
      <c r="AG149" s="1043" t="s">
        <v>165</v>
      </c>
      <c r="AH149" s="1043">
        <v>1.9900000000000001E-2</v>
      </c>
      <c r="AI149" s="988" t="s">
        <v>165</v>
      </c>
      <c r="AJ149" s="1043" t="s">
        <v>165</v>
      </c>
      <c r="AK149" s="1043">
        <v>1.9900000000000001E-2</v>
      </c>
      <c r="AL149" s="988" t="s">
        <v>165</v>
      </c>
      <c r="AM149" s="1043" t="s">
        <v>165</v>
      </c>
      <c r="AN149" s="1043">
        <v>1.9900000000000001E-2</v>
      </c>
      <c r="AO149" s="988" t="s">
        <v>165</v>
      </c>
      <c r="AP149" s="1043" t="s">
        <v>165</v>
      </c>
      <c r="AQ149" s="1043">
        <v>1.9900000000000001E-2</v>
      </c>
      <c r="AR149" s="988" t="s">
        <v>165</v>
      </c>
      <c r="AS149" s="1043" t="s">
        <v>165</v>
      </c>
      <c r="AT149" s="1043">
        <v>1.9900000000000001E-2</v>
      </c>
      <c r="AU149" s="988" t="s">
        <v>165</v>
      </c>
      <c r="AV149" s="1043" t="s">
        <v>165</v>
      </c>
      <c r="AW149" s="1043">
        <v>1.9900000000000001E-2</v>
      </c>
      <c r="AX149" s="988" t="s">
        <v>165</v>
      </c>
      <c r="AY149" s="1043" t="s">
        <v>165</v>
      </c>
      <c r="AZ149" s="1043">
        <v>1.9900000000000001E-2</v>
      </c>
      <c r="BA149" s="1043" t="s">
        <v>165</v>
      </c>
      <c r="BB149" s="1043" t="s">
        <v>165</v>
      </c>
    </row>
    <row r="150" spans="1:54" s="980" customFormat="1" ht="16.5" customHeight="1" x14ac:dyDescent="0.3">
      <c r="A150" s="981"/>
      <c r="B150" s="979"/>
      <c r="C150" s="398"/>
      <c r="D150" s="398"/>
      <c r="E150" s="1378"/>
      <c r="F150" s="989" t="s">
        <v>1474</v>
      </c>
      <c r="G150" s="988">
        <v>2.0199999999999999E-2</v>
      </c>
      <c r="H150" s="988" t="s">
        <v>165</v>
      </c>
      <c r="I150" s="988" t="s">
        <v>165</v>
      </c>
      <c r="J150" s="988">
        <v>2.0799999999999999E-2</v>
      </c>
      <c r="K150" s="988" t="s">
        <v>165</v>
      </c>
      <c r="L150" s="988" t="s">
        <v>165</v>
      </c>
      <c r="M150" s="988">
        <v>2.18E-2</v>
      </c>
      <c r="N150" s="988" t="s">
        <v>165</v>
      </c>
      <c r="O150" s="988" t="s">
        <v>165</v>
      </c>
      <c r="P150" s="988">
        <v>2.2599999999999999E-2</v>
      </c>
      <c r="Q150" s="988" t="s">
        <v>165</v>
      </c>
      <c r="R150" s="988" t="s">
        <v>165</v>
      </c>
      <c r="S150" s="988">
        <v>1.9300000000000001E-2</v>
      </c>
      <c r="T150" s="988" t="s">
        <v>165</v>
      </c>
      <c r="U150" s="988" t="s">
        <v>165</v>
      </c>
      <c r="V150" s="1042">
        <v>1.8800000000000001E-2</v>
      </c>
      <c r="W150" s="988" t="s">
        <v>165</v>
      </c>
      <c r="X150" s="1042" t="s">
        <v>165</v>
      </c>
      <c r="Y150" s="1042">
        <v>2.1100000000000001E-2</v>
      </c>
      <c r="Z150" s="988" t="s">
        <v>165</v>
      </c>
      <c r="AA150" s="1042" t="s">
        <v>165</v>
      </c>
      <c r="AB150" s="1043">
        <v>2.1000000000000001E-2</v>
      </c>
      <c r="AC150" s="988" t="s">
        <v>165</v>
      </c>
      <c r="AD150" s="1043" t="s">
        <v>165</v>
      </c>
      <c r="AE150" s="1043">
        <v>1.9300000000000001E-2</v>
      </c>
      <c r="AF150" s="988" t="s">
        <v>165</v>
      </c>
      <c r="AG150" s="1043" t="s">
        <v>165</v>
      </c>
      <c r="AH150" s="1043">
        <v>2.0299999999999999E-2</v>
      </c>
      <c r="AI150" s="988" t="s">
        <v>165</v>
      </c>
      <c r="AJ150" s="1043" t="s">
        <v>165</v>
      </c>
      <c r="AK150" s="1043">
        <v>2.1999999999999999E-2</v>
      </c>
      <c r="AL150" s="988" t="s">
        <v>165</v>
      </c>
      <c r="AM150" s="1043" t="s">
        <v>165</v>
      </c>
      <c r="AN150" s="1043">
        <v>2.1000000000000001E-2</v>
      </c>
      <c r="AO150" s="988" t="s">
        <v>165</v>
      </c>
      <c r="AP150" s="1043" t="s">
        <v>165</v>
      </c>
      <c r="AQ150" s="1043">
        <v>2.0500000000000001E-2</v>
      </c>
      <c r="AR150" s="988" t="s">
        <v>165</v>
      </c>
      <c r="AS150" s="1043" t="s">
        <v>165</v>
      </c>
      <c r="AT150" s="1043">
        <v>2.0500000000000001E-2</v>
      </c>
      <c r="AU150" s="988" t="s">
        <v>165</v>
      </c>
      <c r="AV150" s="1043" t="s">
        <v>165</v>
      </c>
      <c r="AW150" s="1043">
        <v>2.0199999999999999E-2</v>
      </c>
      <c r="AX150" s="988" t="s">
        <v>165</v>
      </c>
      <c r="AY150" s="1043" t="s">
        <v>165</v>
      </c>
      <c r="AZ150" s="1043">
        <v>1.9599999999999999E-2</v>
      </c>
      <c r="BA150" s="1043" t="s">
        <v>165</v>
      </c>
      <c r="BB150" s="1043" t="s">
        <v>165</v>
      </c>
    </row>
    <row r="151" spans="1:54" s="980" customFormat="1" ht="16.5" customHeight="1" x14ac:dyDescent="0.3">
      <c r="A151" s="981"/>
      <c r="B151" s="979"/>
      <c r="C151" s="398"/>
      <c r="D151" s="398"/>
      <c r="E151" s="1378"/>
      <c r="F151" s="989" t="s">
        <v>1475</v>
      </c>
      <c r="G151" s="988">
        <v>1.9800000000000002E-2</v>
      </c>
      <c r="H151" s="988" t="s">
        <v>165</v>
      </c>
      <c r="I151" s="988" t="s">
        <v>165</v>
      </c>
      <c r="J151" s="988">
        <v>1.95E-2</v>
      </c>
      <c r="K151" s="988" t="s">
        <v>165</v>
      </c>
      <c r="L151" s="988" t="s">
        <v>165</v>
      </c>
      <c r="M151" s="988">
        <v>1.9400000000000001E-2</v>
      </c>
      <c r="N151" s="988" t="s">
        <v>165</v>
      </c>
      <c r="O151" s="988" t="s">
        <v>165</v>
      </c>
      <c r="P151" s="988">
        <v>1.9300000000000001E-2</v>
      </c>
      <c r="Q151" s="988" t="s">
        <v>165</v>
      </c>
      <c r="R151" s="988" t="s">
        <v>165</v>
      </c>
      <c r="S151" s="988">
        <v>1.9300000000000001E-2</v>
      </c>
      <c r="T151" s="988" t="s">
        <v>165</v>
      </c>
      <c r="U151" s="988" t="s">
        <v>165</v>
      </c>
      <c r="V151" s="1042">
        <v>1.9199999999999998E-2</v>
      </c>
      <c r="W151" s="988" t="s">
        <v>165</v>
      </c>
      <c r="X151" s="1042" t="s">
        <v>165</v>
      </c>
      <c r="Y151" s="1042">
        <v>1.9300000000000001E-2</v>
      </c>
      <c r="Z151" s="988" t="s">
        <v>165</v>
      </c>
      <c r="AA151" s="1042" t="s">
        <v>165</v>
      </c>
      <c r="AB151" s="1043">
        <v>1.9400000000000001E-2</v>
      </c>
      <c r="AC151" s="988" t="s">
        <v>165</v>
      </c>
      <c r="AD151" s="1043" t="s">
        <v>165</v>
      </c>
      <c r="AE151" s="1043">
        <v>1.9300000000000001E-2</v>
      </c>
      <c r="AF151" s="988" t="s">
        <v>165</v>
      </c>
      <c r="AG151" s="1043" t="s">
        <v>165</v>
      </c>
      <c r="AH151" s="1043">
        <v>1.9300000000000001E-2</v>
      </c>
      <c r="AI151" s="988" t="s">
        <v>165</v>
      </c>
      <c r="AJ151" s="1043" t="s">
        <v>165</v>
      </c>
      <c r="AK151" s="1043">
        <v>1.9300000000000001E-2</v>
      </c>
      <c r="AL151" s="988" t="s">
        <v>165</v>
      </c>
      <c r="AM151" s="1043" t="s">
        <v>165</v>
      </c>
      <c r="AN151" s="1043">
        <v>1.9300000000000001E-2</v>
      </c>
      <c r="AO151" s="988" t="s">
        <v>165</v>
      </c>
      <c r="AP151" s="1043" t="s">
        <v>165</v>
      </c>
      <c r="AQ151" s="1043">
        <v>1.9199999999999998E-2</v>
      </c>
      <c r="AR151" s="988" t="s">
        <v>165</v>
      </c>
      <c r="AS151" s="1043" t="s">
        <v>165</v>
      </c>
      <c r="AT151" s="1043">
        <v>1.9199999999999998E-2</v>
      </c>
      <c r="AU151" s="988" t="s">
        <v>165</v>
      </c>
      <c r="AV151" s="1043" t="s">
        <v>165</v>
      </c>
      <c r="AW151" s="1043">
        <v>1.9300000000000001E-2</v>
      </c>
      <c r="AX151" s="988" t="s">
        <v>165</v>
      </c>
      <c r="AY151" s="1043" t="s">
        <v>165</v>
      </c>
      <c r="AZ151" s="1043">
        <v>1.9099999999999999E-2</v>
      </c>
      <c r="BA151" s="1043" t="s">
        <v>165</v>
      </c>
      <c r="BB151" s="1043" t="s">
        <v>165</v>
      </c>
    </row>
    <row r="152" spans="1:54" s="980" customFormat="1" ht="16.5" customHeight="1" x14ac:dyDescent="0.3">
      <c r="A152" s="981"/>
      <c r="B152" s="979"/>
      <c r="C152" s="398"/>
      <c r="D152" s="398"/>
      <c r="E152" s="1378"/>
      <c r="F152" s="989" t="s">
        <v>1476</v>
      </c>
      <c r="G152" s="988">
        <v>2.06E-2</v>
      </c>
      <c r="H152" s="988" t="s">
        <v>165</v>
      </c>
      <c r="I152" s="988" t="s">
        <v>165</v>
      </c>
      <c r="J152" s="988">
        <v>2.0400000000000001E-2</v>
      </c>
      <c r="K152" s="988" t="s">
        <v>165</v>
      </c>
      <c r="L152" s="988" t="s">
        <v>165</v>
      </c>
      <c r="M152" s="988">
        <v>2.0400000000000001E-2</v>
      </c>
      <c r="N152" s="988" t="s">
        <v>165</v>
      </c>
      <c r="O152" s="988" t="s">
        <v>165</v>
      </c>
      <c r="P152" s="988">
        <v>2.0400000000000001E-2</v>
      </c>
      <c r="Q152" s="988" t="s">
        <v>165</v>
      </c>
      <c r="R152" s="988" t="s">
        <v>165</v>
      </c>
      <c r="S152" s="988">
        <v>2.0400000000000001E-2</v>
      </c>
      <c r="T152" s="988" t="s">
        <v>165</v>
      </c>
      <c r="U152" s="988" t="s">
        <v>165</v>
      </c>
      <c r="V152" s="1042">
        <v>2.0299999999999999E-2</v>
      </c>
      <c r="W152" s="988" t="s">
        <v>165</v>
      </c>
      <c r="X152" s="1042" t="s">
        <v>165</v>
      </c>
      <c r="Y152" s="1042">
        <v>2.0199999999999999E-2</v>
      </c>
      <c r="Z152" s="988" t="s">
        <v>165</v>
      </c>
      <c r="AA152" s="1042" t="s">
        <v>165</v>
      </c>
      <c r="AB152" s="1043">
        <v>2.01E-2</v>
      </c>
      <c r="AC152" s="988" t="s">
        <v>165</v>
      </c>
      <c r="AD152" s="1043" t="s">
        <v>165</v>
      </c>
      <c r="AE152" s="1043">
        <v>2.01E-2</v>
      </c>
      <c r="AF152" s="988" t="s">
        <v>165</v>
      </c>
      <c r="AG152" s="1043" t="s">
        <v>165</v>
      </c>
      <c r="AH152" s="1043">
        <v>2.01E-2</v>
      </c>
      <c r="AI152" s="988" t="s">
        <v>165</v>
      </c>
      <c r="AJ152" s="1043" t="s">
        <v>165</v>
      </c>
      <c r="AK152" s="1043">
        <v>2.0199999999999999E-2</v>
      </c>
      <c r="AL152" s="988" t="s">
        <v>165</v>
      </c>
      <c r="AM152" s="1043" t="s">
        <v>165</v>
      </c>
      <c r="AN152" s="1043">
        <v>2.01E-2</v>
      </c>
      <c r="AO152" s="988" t="s">
        <v>165</v>
      </c>
      <c r="AP152" s="1043" t="s">
        <v>165</v>
      </c>
      <c r="AQ152" s="1043">
        <v>2.01E-2</v>
      </c>
      <c r="AR152" s="988" t="s">
        <v>165</v>
      </c>
      <c r="AS152" s="1043" t="s">
        <v>165</v>
      </c>
      <c r="AT152" s="1043">
        <v>2.01E-2</v>
      </c>
      <c r="AU152" s="988" t="s">
        <v>165</v>
      </c>
      <c r="AV152" s="1043" t="s">
        <v>165</v>
      </c>
      <c r="AW152" s="1043">
        <v>2.01E-2</v>
      </c>
      <c r="AX152" s="988" t="s">
        <v>165</v>
      </c>
      <c r="AY152" s="1043" t="s">
        <v>165</v>
      </c>
      <c r="AZ152" s="1043">
        <v>2.01E-2</v>
      </c>
      <c r="BA152" s="1043" t="s">
        <v>165</v>
      </c>
      <c r="BB152" s="1043" t="s">
        <v>165</v>
      </c>
    </row>
    <row r="153" spans="1:54" s="980" customFormat="1" ht="16.5" customHeight="1" x14ac:dyDescent="0.3">
      <c r="A153" s="981"/>
      <c r="B153" s="979"/>
      <c r="C153" s="398"/>
      <c r="D153" s="398"/>
      <c r="E153" s="1378"/>
      <c r="F153" s="989" t="s">
        <v>1477</v>
      </c>
      <c r="G153" s="988">
        <v>2.0299999999999999E-2</v>
      </c>
      <c r="H153" s="988" t="s">
        <v>165</v>
      </c>
      <c r="I153" s="988" t="s">
        <v>165</v>
      </c>
      <c r="J153" s="988">
        <v>2.0400000000000001E-2</v>
      </c>
      <c r="K153" s="988" t="s">
        <v>165</v>
      </c>
      <c r="L153" s="988" t="s">
        <v>165</v>
      </c>
      <c r="M153" s="988">
        <v>2.0299999999999999E-2</v>
      </c>
      <c r="N153" s="988" t="s">
        <v>165</v>
      </c>
      <c r="O153" s="988" t="s">
        <v>165</v>
      </c>
      <c r="P153" s="988">
        <v>2.0400000000000001E-2</v>
      </c>
      <c r="Q153" s="988" t="s">
        <v>165</v>
      </c>
      <c r="R153" s="988" t="s">
        <v>165</v>
      </c>
      <c r="S153" s="988">
        <v>2.0199999999999999E-2</v>
      </c>
      <c r="T153" s="988" t="s">
        <v>165</v>
      </c>
      <c r="U153" s="988" t="s">
        <v>165</v>
      </c>
      <c r="V153" s="1042">
        <v>2.0299999999999999E-2</v>
      </c>
      <c r="W153" s="988" t="s">
        <v>165</v>
      </c>
      <c r="X153" s="1042" t="s">
        <v>165</v>
      </c>
      <c r="Y153" s="1042">
        <v>2.0199999999999999E-2</v>
      </c>
      <c r="Z153" s="988" t="s">
        <v>165</v>
      </c>
      <c r="AA153" s="1042" t="s">
        <v>165</v>
      </c>
      <c r="AB153" s="1043">
        <v>2.01E-2</v>
      </c>
      <c r="AC153" s="988" t="s">
        <v>165</v>
      </c>
      <c r="AD153" s="1043" t="s">
        <v>165</v>
      </c>
      <c r="AE153" s="1043">
        <v>0.02</v>
      </c>
      <c r="AF153" s="988" t="s">
        <v>165</v>
      </c>
      <c r="AG153" s="1043" t="s">
        <v>165</v>
      </c>
      <c r="AH153" s="1043">
        <v>1.9900000000000001E-2</v>
      </c>
      <c r="AI153" s="988" t="s">
        <v>165</v>
      </c>
      <c r="AJ153" s="1043" t="s">
        <v>165</v>
      </c>
      <c r="AK153" s="1043">
        <v>1.9900000000000001E-2</v>
      </c>
      <c r="AL153" s="988" t="s">
        <v>165</v>
      </c>
      <c r="AM153" s="1043" t="s">
        <v>165</v>
      </c>
      <c r="AN153" s="1043">
        <v>1.9900000000000001E-2</v>
      </c>
      <c r="AO153" s="988" t="s">
        <v>165</v>
      </c>
      <c r="AP153" s="1043" t="s">
        <v>165</v>
      </c>
      <c r="AQ153" s="1043">
        <v>1.9900000000000001E-2</v>
      </c>
      <c r="AR153" s="988" t="s">
        <v>165</v>
      </c>
      <c r="AS153" s="1043" t="s">
        <v>165</v>
      </c>
      <c r="AT153" s="1043">
        <v>1.9900000000000001E-2</v>
      </c>
      <c r="AU153" s="988" t="s">
        <v>165</v>
      </c>
      <c r="AV153" s="1043" t="s">
        <v>165</v>
      </c>
      <c r="AW153" s="1043">
        <v>1.9900000000000001E-2</v>
      </c>
      <c r="AX153" s="988" t="s">
        <v>165</v>
      </c>
      <c r="AY153" s="1043" t="s">
        <v>165</v>
      </c>
      <c r="AZ153" s="1043">
        <v>1.9900000000000001E-2</v>
      </c>
      <c r="BA153" s="1043" t="s">
        <v>165</v>
      </c>
      <c r="BB153" s="1043" t="s">
        <v>165</v>
      </c>
    </row>
    <row r="154" spans="1:54" s="980" customFormat="1" ht="16.5" customHeight="1" x14ac:dyDescent="0.3">
      <c r="A154" s="981"/>
      <c r="B154" s="979"/>
      <c r="C154" s="398"/>
      <c r="D154" s="398"/>
      <c r="E154" s="1378"/>
      <c r="F154" s="989" t="s">
        <v>1478</v>
      </c>
      <c r="G154" s="988">
        <v>2.06E-2</v>
      </c>
      <c r="H154" s="988" t="s">
        <v>165</v>
      </c>
      <c r="I154" s="988" t="s">
        <v>165</v>
      </c>
      <c r="J154" s="988">
        <v>2.0400000000000001E-2</v>
      </c>
      <c r="K154" s="988" t="s">
        <v>165</v>
      </c>
      <c r="L154" s="988" t="s">
        <v>165</v>
      </c>
      <c r="M154" s="988">
        <v>2.0400000000000001E-2</v>
      </c>
      <c r="N154" s="988" t="s">
        <v>165</v>
      </c>
      <c r="O154" s="988" t="s">
        <v>165</v>
      </c>
      <c r="P154" s="988">
        <v>2.0400000000000001E-2</v>
      </c>
      <c r="Q154" s="988" t="s">
        <v>165</v>
      </c>
      <c r="R154" s="988" t="s">
        <v>165</v>
      </c>
      <c r="S154" s="988">
        <v>2.0400000000000001E-2</v>
      </c>
      <c r="T154" s="988" t="s">
        <v>165</v>
      </c>
      <c r="U154" s="988" t="s">
        <v>165</v>
      </c>
      <c r="V154" s="1042">
        <v>2.0299999999999999E-2</v>
      </c>
      <c r="W154" s="988" t="s">
        <v>165</v>
      </c>
      <c r="X154" s="1042" t="s">
        <v>165</v>
      </c>
      <c r="Y154" s="1042">
        <v>2.0199999999999999E-2</v>
      </c>
      <c r="Z154" s="988" t="s">
        <v>165</v>
      </c>
      <c r="AA154" s="1042" t="s">
        <v>165</v>
      </c>
      <c r="AB154" s="1043">
        <v>2.01E-2</v>
      </c>
      <c r="AC154" s="988" t="s">
        <v>165</v>
      </c>
      <c r="AD154" s="1043" t="s">
        <v>165</v>
      </c>
      <c r="AE154" s="1043">
        <v>2.01E-2</v>
      </c>
      <c r="AF154" s="988" t="s">
        <v>165</v>
      </c>
      <c r="AG154" s="1043" t="s">
        <v>165</v>
      </c>
      <c r="AH154" s="1043">
        <v>2.01E-2</v>
      </c>
      <c r="AI154" s="988" t="s">
        <v>165</v>
      </c>
      <c r="AJ154" s="1043" t="s">
        <v>165</v>
      </c>
      <c r="AK154" s="1043">
        <v>2.0199999999999999E-2</v>
      </c>
      <c r="AL154" s="988" t="s">
        <v>165</v>
      </c>
      <c r="AM154" s="1043" t="s">
        <v>165</v>
      </c>
      <c r="AN154" s="1043">
        <v>2.01E-2</v>
      </c>
      <c r="AO154" s="988" t="s">
        <v>165</v>
      </c>
      <c r="AP154" s="1043" t="s">
        <v>165</v>
      </c>
      <c r="AQ154" s="1043">
        <v>2.01E-2</v>
      </c>
      <c r="AR154" s="988" t="s">
        <v>165</v>
      </c>
      <c r="AS154" s="1043" t="s">
        <v>165</v>
      </c>
      <c r="AT154" s="1043">
        <v>2.01E-2</v>
      </c>
      <c r="AU154" s="988" t="s">
        <v>165</v>
      </c>
      <c r="AV154" s="1043" t="s">
        <v>165</v>
      </c>
      <c r="AW154" s="1043">
        <v>2.01E-2</v>
      </c>
      <c r="AX154" s="988" t="s">
        <v>165</v>
      </c>
      <c r="AY154" s="1043" t="s">
        <v>165</v>
      </c>
      <c r="AZ154" s="1043">
        <v>2.01E-2</v>
      </c>
      <c r="BA154" s="1043" t="s">
        <v>165</v>
      </c>
      <c r="BB154" s="1043" t="s">
        <v>165</v>
      </c>
    </row>
    <row r="155" spans="1:54" s="980" customFormat="1" ht="16.5" customHeight="1" x14ac:dyDescent="0.3">
      <c r="A155" s="981"/>
      <c r="B155" s="979"/>
      <c r="C155" s="398"/>
      <c r="D155" s="398"/>
      <c r="E155" s="1378"/>
      <c r="F155" s="989" t="s">
        <v>1479</v>
      </c>
      <c r="G155" s="988">
        <v>1.89E-2</v>
      </c>
      <c r="H155" s="988" t="s">
        <v>165</v>
      </c>
      <c r="I155" s="988" t="s">
        <v>165</v>
      </c>
      <c r="J155" s="988">
        <v>1.89E-2</v>
      </c>
      <c r="K155" s="988" t="s">
        <v>165</v>
      </c>
      <c r="L155" s="988" t="s">
        <v>165</v>
      </c>
      <c r="M155" s="988">
        <v>1.9199999999999998E-2</v>
      </c>
      <c r="N155" s="988" t="s">
        <v>165</v>
      </c>
      <c r="O155" s="988" t="s">
        <v>165</v>
      </c>
      <c r="P155" s="988">
        <v>1.9800000000000002E-2</v>
      </c>
      <c r="Q155" s="988" t="s">
        <v>165</v>
      </c>
      <c r="R155" s="988" t="s">
        <v>165</v>
      </c>
      <c r="S155" s="988">
        <v>1.9900000000000001E-2</v>
      </c>
      <c r="T155" s="988" t="s">
        <v>165</v>
      </c>
      <c r="U155" s="988" t="s">
        <v>165</v>
      </c>
      <c r="V155" s="1042">
        <v>2.0799999999999999E-2</v>
      </c>
      <c r="W155" s="988" t="s">
        <v>165</v>
      </c>
      <c r="X155" s="1042" t="s">
        <v>165</v>
      </c>
      <c r="Y155" s="1042">
        <v>1.9800000000000002E-2</v>
      </c>
      <c r="Z155" s="988" t="s">
        <v>165</v>
      </c>
      <c r="AA155" s="1042" t="s">
        <v>165</v>
      </c>
      <c r="AB155" s="1043">
        <v>1.9099999999999999E-2</v>
      </c>
      <c r="AC155" s="988" t="s">
        <v>165</v>
      </c>
      <c r="AD155" s="1043" t="s">
        <v>165</v>
      </c>
      <c r="AE155" s="1043">
        <v>1.9900000000000001E-2</v>
      </c>
      <c r="AF155" s="988" t="s">
        <v>165</v>
      </c>
      <c r="AG155" s="1043" t="s">
        <v>165</v>
      </c>
      <c r="AH155" s="1043">
        <v>1.9699999999999999E-2</v>
      </c>
      <c r="AI155" s="988" t="s">
        <v>165</v>
      </c>
      <c r="AJ155" s="1043" t="s">
        <v>165</v>
      </c>
      <c r="AK155" s="1043">
        <v>1.9699999999999999E-2</v>
      </c>
      <c r="AL155" s="988" t="s">
        <v>165</v>
      </c>
      <c r="AM155" s="1043" t="s">
        <v>165</v>
      </c>
      <c r="AN155" s="1043">
        <v>1.9800000000000002E-2</v>
      </c>
      <c r="AO155" s="988" t="s">
        <v>165</v>
      </c>
      <c r="AP155" s="1043" t="s">
        <v>165</v>
      </c>
      <c r="AQ155" s="1043">
        <v>1.9800000000000002E-2</v>
      </c>
      <c r="AR155" s="988" t="s">
        <v>165</v>
      </c>
      <c r="AS155" s="1043" t="s">
        <v>165</v>
      </c>
      <c r="AT155" s="1043">
        <v>1.9400000000000001E-2</v>
      </c>
      <c r="AU155" s="988" t="s">
        <v>165</v>
      </c>
      <c r="AV155" s="1043" t="s">
        <v>165</v>
      </c>
      <c r="AW155" s="1043">
        <v>1.9400000000000001E-2</v>
      </c>
      <c r="AX155" s="988" t="s">
        <v>165</v>
      </c>
      <c r="AY155" s="1043" t="s">
        <v>165</v>
      </c>
      <c r="AZ155" s="1043">
        <v>1.9300000000000001E-2</v>
      </c>
      <c r="BA155" s="1043" t="s">
        <v>165</v>
      </c>
      <c r="BB155" s="1043" t="s">
        <v>165</v>
      </c>
    </row>
    <row r="156" spans="1:54" s="980" customFormat="1" ht="16.5" customHeight="1" x14ac:dyDescent="0.3">
      <c r="A156" s="981"/>
      <c r="B156" s="979"/>
      <c r="C156" s="398"/>
      <c r="D156" s="398"/>
      <c r="E156" s="1378"/>
      <c r="F156" s="989" t="s">
        <v>1480</v>
      </c>
      <c r="G156" s="988">
        <v>2.06E-2</v>
      </c>
      <c r="H156" s="988" t="s">
        <v>165</v>
      </c>
      <c r="I156" s="988" t="s">
        <v>165</v>
      </c>
      <c r="J156" s="988">
        <v>2.0400000000000001E-2</v>
      </c>
      <c r="K156" s="988" t="s">
        <v>165</v>
      </c>
      <c r="L156" s="988" t="s">
        <v>165</v>
      </c>
      <c r="M156" s="988">
        <v>2.0400000000000001E-2</v>
      </c>
      <c r="N156" s="988" t="s">
        <v>165</v>
      </c>
      <c r="O156" s="988" t="s">
        <v>165</v>
      </c>
      <c r="P156" s="988">
        <v>2.0400000000000001E-2</v>
      </c>
      <c r="Q156" s="988" t="s">
        <v>165</v>
      </c>
      <c r="R156" s="988" t="s">
        <v>165</v>
      </c>
      <c r="S156" s="988">
        <v>2.0400000000000001E-2</v>
      </c>
      <c r="T156" s="988" t="s">
        <v>165</v>
      </c>
      <c r="U156" s="988" t="s">
        <v>165</v>
      </c>
      <c r="V156" s="1042">
        <v>2.0299999999999999E-2</v>
      </c>
      <c r="W156" s="988" t="s">
        <v>165</v>
      </c>
      <c r="X156" s="1042" t="s">
        <v>165</v>
      </c>
      <c r="Y156" s="1042">
        <v>2.0199999999999999E-2</v>
      </c>
      <c r="Z156" s="988" t="s">
        <v>165</v>
      </c>
      <c r="AA156" s="1042" t="s">
        <v>165</v>
      </c>
      <c r="AB156" s="1043">
        <v>2.01E-2</v>
      </c>
      <c r="AC156" s="988" t="s">
        <v>165</v>
      </c>
      <c r="AD156" s="1043" t="s">
        <v>165</v>
      </c>
      <c r="AE156" s="1043">
        <v>2.01E-2</v>
      </c>
      <c r="AF156" s="988" t="s">
        <v>165</v>
      </c>
      <c r="AG156" s="1043" t="s">
        <v>165</v>
      </c>
      <c r="AH156" s="1043">
        <v>2.01E-2</v>
      </c>
      <c r="AI156" s="988" t="s">
        <v>165</v>
      </c>
      <c r="AJ156" s="1043" t="s">
        <v>165</v>
      </c>
      <c r="AK156" s="1043">
        <v>2.0199999999999999E-2</v>
      </c>
      <c r="AL156" s="988" t="s">
        <v>165</v>
      </c>
      <c r="AM156" s="1043" t="s">
        <v>165</v>
      </c>
      <c r="AN156" s="1043">
        <v>2.01E-2</v>
      </c>
      <c r="AO156" s="988" t="s">
        <v>165</v>
      </c>
      <c r="AP156" s="1043" t="s">
        <v>165</v>
      </c>
      <c r="AQ156" s="1043">
        <v>2.01E-2</v>
      </c>
      <c r="AR156" s="988" t="s">
        <v>165</v>
      </c>
      <c r="AS156" s="1043" t="s">
        <v>165</v>
      </c>
      <c r="AT156" s="1043">
        <v>2.01E-2</v>
      </c>
      <c r="AU156" s="988" t="s">
        <v>165</v>
      </c>
      <c r="AV156" s="1043" t="s">
        <v>165</v>
      </c>
      <c r="AW156" s="1043">
        <v>2.01E-2</v>
      </c>
      <c r="AX156" s="988" t="s">
        <v>165</v>
      </c>
      <c r="AY156" s="1043" t="s">
        <v>165</v>
      </c>
      <c r="AZ156" s="1043">
        <v>2.01E-2</v>
      </c>
      <c r="BA156" s="1043" t="s">
        <v>165</v>
      </c>
      <c r="BB156" s="1043" t="s">
        <v>165</v>
      </c>
    </row>
    <row r="157" spans="1:54" s="980" customFormat="1" ht="16.5" customHeight="1" x14ac:dyDescent="0.3">
      <c r="A157" s="981"/>
      <c r="B157" s="979"/>
      <c r="C157" s="398"/>
      <c r="D157" s="398"/>
      <c r="E157" s="1378"/>
      <c r="F157" s="989" t="s">
        <v>1481</v>
      </c>
      <c r="G157" s="988">
        <v>2.0199999999999999E-2</v>
      </c>
      <c r="H157" s="988" t="s">
        <v>165</v>
      </c>
      <c r="I157" s="988" t="s">
        <v>165</v>
      </c>
      <c r="J157" s="988">
        <v>2.0199999999999999E-2</v>
      </c>
      <c r="K157" s="988" t="s">
        <v>165</v>
      </c>
      <c r="L157" s="988" t="s">
        <v>165</v>
      </c>
      <c r="M157" s="988">
        <v>2.0199999999999999E-2</v>
      </c>
      <c r="N157" s="988" t="s">
        <v>165</v>
      </c>
      <c r="O157" s="988" t="s">
        <v>165</v>
      </c>
      <c r="P157" s="988">
        <v>2.0199999999999999E-2</v>
      </c>
      <c r="Q157" s="988" t="s">
        <v>165</v>
      </c>
      <c r="R157" s="988" t="s">
        <v>165</v>
      </c>
      <c r="S157" s="988">
        <v>2.01E-2</v>
      </c>
      <c r="T157" s="988" t="s">
        <v>165</v>
      </c>
      <c r="U157" s="988" t="s">
        <v>165</v>
      </c>
      <c r="V157" s="1042">
        <v>1.9900000000000001E-2</v>
      </c>
      <c r="W157" s="988" t="s">
        <v>165</v>
      </c>
      <c r="X157" s="1042" t="s">
        <v>165</v>
      </c>
      <c r="Y157" s="1042">
        <v>1.9900000000000001E-2</v>
      </c>
      <c r="Z157" s="988" t="s">
        <v>165</v>
      </c>
      <c r="AA157" s="1042" t="s">
        <v>165</v>
      </c>
      <c r="AB157" s="1043">
        <v>1.9800000000000002E-2</v>
      </c>
      <c r="AC157" s="988" t="s">
        <v>165</v>
      </c>
      <c r="AD157" s="1043" t="s">
        <v>165</v>
      </c>
      <c r="AE157" s="1043">
        <v>1.9699999999999999E-2</v>
      </c>
      <c r="AF157" s="988" t="s">
        <v>165</v>
      </c>
      <c r="AG157" s="1043" t="s">
        <v>165</v>
      </c>
      <c r="AH157" s="1043">
        <v>1.95E-2</v>
      </c>
      <c r="AI157" s="988" t="s">
        <v>165</v>
      </c>
      <c r="AJ157" s="1043" t="s">
        <v>165</v>
      </c>
      <c r="AK157" s="1043">
        <v>1.95E-2</v>
      </c>
      <c r="AL157" s="988" t="s">
        <v>165</v>
      </c>
      <c r="AM157" s="1043" t="s">
        <v>165</v>
      </c>
      <c r="AN157" s="1043">
        <v>1.9400000000000001E-2</v>
      </c>
      <c r="AO157" s="988" t="s">
        <v>165</v>
      </c>
      <c r="AP157" s="1043" t="s">
        <v>165</v>
      </c>
      <c r="AQ157" s="1043">
        <v>1.95E-2</v>
      </c>
      <c r="AR157" s="988" t="s">
        <v>165</v>
      </c>
      <c r="AS157" s="1043" t="s">
        <v>165</v>
      </c>
      <c r="AT157" s="1043">
        <v>1.95E-2</v>
      </c>
      <c r="AU157" s="988" t="s">
        <v>165</v>
      </c>
      <c r="AV157" s="1043" t="s">
        <v>165</v>
      </c>
      <c r="AW157" s="1043">
        <v>1.95E-2</v>
      </c>
      <c r="AX157" s="988" t="s">
        <v>165</v>
      </c>
      <c r="AY157" s="1043" t="s">
        <v>165</v>
      </c>
      <c r="AZ157" s="1043">
        <v>1.95E-2</v>
      </c>
      <c r="BA157" s="1043" t="s">
        <v>165</v>
      </c>
      <c r="BB157" s="1043" t="s">
        <v>165</v>
      </c>
    </row>
    <row r="158" spans="1:54" s="980" customFormat="1" ht="16.5" customHeight="1" x14ac:dyDescent="0.3">
      <c r="A158" s="981"/>
      <c r="B158" s="979"/>
      <c r="C158" s="398"/>
      <c r="D158" s="398"/>
      <c r="E158" s="1378"/>
      <c r="F158" s="989" t="s">
        <v>1482</v>
      </c>
      <c r="G158" s="988">
        <v>1.9800000000000002E-2</v>
      </c>
      <c r="H158" s="988" t="s">
        <v>165</v>
      </c>
      <c r="I158" s="988" t="s">
        <v>165</v>
      </c>
      <c r="J158" s="988">
        <v>1.95E-2</v>
      </c>
      <c r="K158" s="988" t="s">
        <v>165</v>
      </c>
      <c r="L158" s="988" t="s">
        <v>165</v>
      </c>
      <c r="M158" s="988">
        <v>1.9400000000000001E-2</v>
      </c>
      <c r="N158" s="988" t="s">
        <v>165</v>
      </c>
      <c r="O158" s="988" t="s">
        <v>165</v>
      </c>
      <c r="P158" s="988">
        <v>1.9300000000000001E-2</v>
      </c>
      <c r="Q158" s="988" t="s">
        <v>165</v>
      </c>
      <c r="R158" s="988" t="s">
        <v>165</v>
      </c>
      <c r="S158" s="988">
        <v>1.9300000000000001E-2</v>
      </c>
      <c r="T158" s="988" t="s">
        <v>165</v>
      </c>
      <c r="U158" s="988" t="s">
        <v>165</v>
      </c>
      <c r="V158" s="1042">
        <v>1.9199999999999998E-2</v>
      </c>
      <c r="W158" s="988" t="s">
        <v>165</v>
      </c>
      <c r="X158" s="1042" t="s">
        <v>165</v>
      </c>
      <c r="Y158" s="1042">
        <v>1.9300000000000001E-2</v>
      </c>
      <c r="Z158" s="988" t="s">
        <v>165</v>
      </c>
      <c r="AA158" s="1042" t="s">
        <v>165</v>
      </c>
      <c r="AB158" s="1043">
        <v>1.9400000000000001E-2</v>
      </c>
      <c r="AC158" s="988" t="s">
        <v>165</v>
      </c>
      <c r="AD158" s="1043" t="s">
        <v>165</v>
      </c>
      <c r="AE158" s="1043">
        <v>1.9300000000000001E-2</v>
      </c>
      <c r="AF158" s="988" t="s">
        <v>165</v>
      </c>
      <c r="AG158" s="1043" t="s">
        <v>165</v>
      </c>
      <c r="AH158" s="1043">
        <v>1.9300000000000001E-2</v>
      </c>
      <c r="AI158" s="988" t="s">
        <v>165</v>
      </c>
      <c r="AJ158" s="1043" t="s">
        <v>165</v>
      </c>
      <c r="AK158" s="1043">
        <v>1.9300000000000001E-2</v>
      </c>
      <c r="AL158" s="988" t="s">
        <v>165</v>
      </c>
      <c r="AM158" s="1043" t="s">
        <v>165</v>
      </c>
      <c r="AN158" s="1043">
        <v>1.9300000000000001E-2</v>
      </c>
      <c r="AO158" s="988" t="s">
        <v>165</v>
      </c>
      <c r="AP158" s="1043" t="s">
        <v>165</v>
      </c>
      <c r="AQ158" s="1043">
        <v>1.9199999999999998E-2</v>
      </c>
      <c r="AR158" s="988" t="s">
        <v>165</v>
      </c>
      <c r="AS158" s="1043" t="s">
        <v>165</v>
      </c>
      <c r="AT158" s="1043">
        <v>1.9199999999999998E-2</v>
      </c>
      <c r="AU158" s="988" t="s">
        <v>165</v>
      </c>
      <c r="AV158" s="1043" t="s">
        <v>165</v>
      </c>
      <c r="AW158" s="1043">
        <v>1.9300000000000001E-2</v>
      </c>
      <c r="AX158" s="988" t="s">
        <v>165</v>
      </c>
      <c r="AY158" s="1043" t="s">
        <v>165</v>
      </c>
      <c r="AZ158" s="1043">
        <v>1.9099999999999999E-2</v>
      </c>
      <c r="BA158" s="1043" t="s">
        <v>165</v>
      </c>
      <c r="BB158" s="1043" t="s">
        <v>165</v>
      </c>
    </row>
    <row r="159" spans="1:54" s="980" customFormat="1" ht="16.5" customHeight="1" x14ac:dyDescent="0.3">
      <c r="A159" s="981"/>
      <c r="B159" s="979"/>
      <c r="C159" s="398"/>
      <c r="D159" s="398"/>
      <c r="E159" s="1378"/>
      <c r="F159" s="989" t="s">
        <v>1483</v>
      </c>
      <c r="G159" s="988">
        <v>2.0799999999999999E-2</v>
      </c>
      <c r="H159" s="988" t="s">
        <v>165</v>
      </c>
      <c r="I159" s="988" t="s">
        <v>165</v>
      </c>
      <c r="J159" s="988">
        <v>2.06E-2</v>
      </c>
      <c r="K159" s="988" t="s">
        <v>165</v>
      </c>
      <c r="L159" s="988" t="s">
        <v>165</v>
      </c>
      <c r="M159" s="988">
        <v>2.07E-2</v>
      </c>
      <c r="N159" s="988" t="s">
        <v>165</v>
      </c>
      <c r="O159" s="988" t="s">
        <v>165</v>
      </c>
      <c r="P159" s="988">
        <v>2.06E-2</v>
      </c>
      <c r="Q159" s="988" t="s">
        <v>165</v>
      </c>
      <c r="R159" s="988" t="s">
        <v>165</v>
      </c>
      <c r="S159" s="988">
        <v>2.06E-2</v>
      </c>
      <c r="T159" s="988" t="s">
        <v>165</v>
      </c>
      <c r="U159" s="988" t="s">
        <v>165</v>
      </c>
      <c r="V159" s="1042">
        <v>2.06E-2</v>
      </c>
      <c r="W159" s="988" t="s">
        <v>165</v>
      </c>
      <c r="X159" s="1042" t="s">
        <v>165</v>
      </c>
      <c r="Y159" s="1042">
        <v>2.06E-2</v>
      </c>
      <c r="Z159" s="988" t="s">
        <v>165</v>
      </c>
      <c r="AA159" s="1042" t="s">
        <v>165</v>
      </c>
      <c r="AB159" s="1043">
        <v>2.0500000000000001E-2</v>
      </c>
      <c r="AC159" s="988" t="s">
        <v>165</v>
      </c>
      <c r="AD159" s="1043" t="s">
        <v>165</v>
      </c>
      <c r="AE159" s="1043">
        <v>2.0400000000000001E-2</v>
      </c>
      <c r="AF159" s="988" t="s">
        <v>165</v>
      </c>
      <c r="AG159" s="1043" t="s">
        <v>165</v>
      </c>
      <c r="AH159" s="1043">
        <v>2.0299999999999999E-2</v>
      </c>
      <c r="AI159" s="988" t="s">
        <v>165</v>
      </c>
      <c r="AJ159" s="1043" t="s">
        <v>165</v>
      </c>
      <c r="AK159" s="1043">
        <v>2.0199999999999999E-2</v>
      </c>
      <c r="AL159" s="988" t="s">
        <v>165</v>
      </c>
      <c r="AM159" s="1043" t="s">
        <v>165</v>
      </c>
      <c r="AN159" s="1043">
        <v>2.0199999999999999E-2</v>
      </c>
      <c r="AO159" s="988" t="s">
        <v>165</v>
      </c>
      <c r="AP159" s="1043" t="s">
        <v>165</v>
      </c>
      <c r="AQ159" s="1043">
        <v>2.0199999999999999E-2</v>
      </c>
      <c r="AR159" s="988" t="s">
        <v>165</v>
      </c>
      <c r="AS159" s="1043" t="s">
        <v>165</v>
      </c>
      <c r="AT159" s="1043">
        <v>2.0199999999999999E-2</v>
      </c>
      <c r="AU159" s="988" t="s">
        <v>165</v>
      </c>
      <c r="AV159" s="1043" t="s">
        <v>165</v>
      </c>
      <c r="AW159" s="1043">
        <v>2.0199999999999999E-2</v>
      </c>
      <c r="AX159" s="988" t="s">
        <v>165</v>
      </c>
      <c r="AY159" s="1043" t="s">
        <v>165</v>
      </c>
      <c r="AZ159" s="1043">
        <v>2.0299999999999999E-2</v>
      </c>
      <c r="BA159" s="1043" t="s">
        <v>165</v>
      </c>
      <c r="BB159" s="1043" t="s">
        <v>165</v>
      </c>
    </row>
    <row r="160" spans="1:54" s="980" customFormat="1" ht="16.5" customHeight="1" x14ac:dyDescent="0.3">
      <c r="A160" s="981"/>
      <c r="B160" s="979"/>
      <c r="C160" s="398"/>
      <c r="D160" s="398"/>
      <c r="E160" s="1378"/>
      <c r="F160" s="989" t="s">
        <v>1484</v>
      </c>
      <c r="G160" s="988">
        <v>0.02</v>
      </c>
      <c r="H160" s="988" t="s">
        <v>165</v>
      </c>
      <c r="I160" s="988" t="s">
        <v>165</v>
      </c>
      <c r="J160" s="988">
        <v>2.0299999999999999E-2</v>
      </c>
      <c r="K160" s="988" t="s">
        <v>165</v>
      </c>
      <c r="L160" s="988" t="s">
        <v>165</v>
      </c>
      <c r="M160" s="988">
        <v>2.0500000000000001E-2</v>
      </c>
      <c r="N160" s="988" t="s">
        <v>165</v>
      </c>
      <c r="O160" s="988" t="s">
        <v>165</v>
      </c>
      <c r="P160" s="988">
        <v>2.0500000000000001E-2</v>
      </c>
      <c r="Q160" s="988" t="s">
        <v>165</v>
      </c>
      <c r="R160" s="988" t="s">
        <v>165</v>
      </c>
      <c r="S160" s="988">
        <v>2.0199999999999999E-2</v>
      </c>
      <c r="T160" s="988" t="s">
        <v>165</v>
      </c>
      <c r="U160" s="988" t="s">
        <v>165</v>
      </c>
      <c r="V160" s="1042">
        <v>1.9699999999999999E-2</v>
      </c>
      <c r="W160" s="988" t="s">
        <v>165</v>
      </c>
      <c r="X160" s="1042" t="s">
        <v>165</v>
      </c>
      <c r="Y160" s="1042">
        <v>0.02</v>
      </c>
      <c r="Z160" s="988" t="s">
        <v>165</v>
      </c>
      <c r="AA160" s="1042" t="s">
        <v>165</v>
      </c>
      <c r="AB160" s="1043">
        <v>1.9900000000000001E-2</v>
      </c>
      <c r="AC160" s="988" t="s">
        <v>165</v>
      </c>
      <c r="AD160" s="1043" t="s">
        <v>165</v>
      </c>
      <c r="AE160" s="1043">
        <v>1.9900000000000001E-2</v>
      </c>
      <c r="AF160" s="988" t="s">
        <v>165</v>
      </c>
      <c r="AG160" s="1043" t="s">
        <v>165</v>
      </c>
      <c r="AH160" s="1043">
        <v>1.9900000000000001E-2</v>
      </c>
      <c r="AI160" s="988" t="s">
        <v>165</v>
      </c>
      <c r="AJ160" s="1043" t="s">
        <v>165</v>
      </c>
      <c r="AK160" s="1043">
        <v>1.9900000000000001E-2</v>
      </c>
      <c r="AL160" s="988" t="s">
        <v>165</v>
      </c>
      <c r="AM160" s="1043" t="s">
        <v>165</v>
      </c>
      <c r="AN160" s="1043">
        <v>1.9800000000000002E-2</v>
      </c>
      <c r="AO160" s="988" t="s">
        <v>165</v>
      </c>
      <c r="AP160" s="1043" t="s">
        <v>165</v>
      </c>
      <c r="AQ160" s="1043">
        <v>1.9800000000000002E-2</v>
      </c>
      <c r="AR160" s="988" t="s">
        <v>165</v>
      </c>
      <c r="AS160" s="1043" t="s">
        <v>165</v>
      </c>
      <c r="AT160" s="1043">
        <v>1.9900000000000001E-2</v>
      </c>
      <c r="AU160" s="988" t="s">
        <v>165</v>
      </c>
      <c r="AV160" s="1043" t="s">
        <v>165</v>
      </c>
      <c r="AW160" s="1043">
        <v>1.9800000000000002E-2</v>
      </c>
      <c r="AX160" s="988" t="s">
        <v>165</v>
      </c>
      <c r="AY160" s="1043" t="s">
        <v>165</v>
      </c>
      <c r="AZ160" s="1043">
        <v>1.9800000000000002E-2</v>
      </c>
      <c r="BA160" s="1043" t="s">
        <v>165</v>
      </c>
      <c r="BB160" s="1043" t="s">
        <v>165</v>
      </c>
    </row>
    <row r="161" spans="1:54" s="980" customFormat="1" ht="16.5" customHeight="1" x14ac:dyDescent="0.3">
      <c r="A161" s="981"/>
      <c r="B161" s="979"/>
      <c r="C161" s="398"/>
      <c r="D161" s="398"/>
      <c r="E161" s="1378"/>
      <c r="F161" s="989" t="s">
        <v>1485</v>
      </c>
      <c r="G161" s="988">
        <v>2.06E-2</v>
      </c>
      <c r="H161" s="988" t="s">
        <v>165</v>
      </c>
      <c r="I161" s="988" t="s">
        <v>165</v>
      </c>
      <c r="J161" s="988">
        <v>2.0400000000000001E-2</v>
      </c>
      <c r="K161" s="988" t="s">
        <v>165</v>
      </c>
      <c r="L161" s="988" t="s">
        <v>165</v>
      </c>
      <c r="M161" s="988">
        <v>2.0400000000000001E-2</v>
      </c>
      <c r="N161" s="988" t="s">
        <v>165</v>
      </c>
      <c r="O161" s="988" t="s">
        <v>165</v>
      </c>
      <c r="P161" s="988">
        <v>2.0400000000000001E-2</v>
      </c>
      <c r="Q161" s="988" t="s">
        <v>165</v>
      </c>
      <c r="R161" s="988" t="s">
        <v>165</v>
      </c>
      <c r="S161" s="988">
        <v>2.0400000000000001E-2</v>
      </c>
      <c r="T161" s="988" t="s">
        <v>165</v>
      </c>
      <c r="U161" s="988" t="s">
        <v>165</v>
      </c>
      <c r="V161" s="1042">
        <v>2.0299999999999999E-2</v>
      </c>
      <c r="W161" s="988" t="s">
        <v>165</v>
      </c>
      <c r="X161" s="1042" t="s">
        <v>165</v>
      </c>
      <c r="Y161" s="1042">
        <v>2.0199999999999999E-2</v>
      </c>
      <c r="Z161" s="988" t="s">
        <v>165</v>
      </c>
      <c r="AA161" s="1042" t="s">
        <v>165</v>
      </c>
      <c r="AB161" s="1043">
        <v>2.01E-2</v>
      </c>
      <c r="AC161" s="988" t="s">
        <v>165</v>
      </c>
      <c r="AD161" s="1043" t="s">
        <v>165</v>
      </c>
      <c r="AE161" s="1043">
        <v>2.01E-2</v>
      </c>
      <c r="AF161" s="988" t="s">
        <v>165</v>
      </c>
      <c r="AG161" s="1043" t="s">
        <v>165</v>
      </c>
      <c r="AH161" s="1043">
        <v>2.01E-2</v>
      </c>
      <c r="AI161" s="988" t="s">
        <v>165</v>
      </c>
      <c r="AJ161" s="1043" t="s">
        <v>165</v>
      </c>
      <c r="AK161" s="1043">
        <v>2.0199999999999999E-2</v>
      </c>
      <c r="AL161" s="988" t="s">
        <v>165</v>
      </c>
      <c r="AM161" s="1043" t="s">
        <v>165</v>
      </c>
      <c r="AN161" s="1043">
        <v>2.01E-2</v>
      </c>
      <c r="AO161" s="988" t="s">
        <v>165</v>
      </c>
      <c r="AP161" s="1043" t="s">
        <v>165</v>
      </c>
      <c r="AQ161" s="1043">
        <v>2.01E-2</v>
      </c>
      <c r="AR161" s="988" t="s">
        <v>165</v>
      </c>
      <c r="AS161" s="1043" t="s">
        <v>165</v>
      </c>
      <c r="AT161" s="1043">
        <v>2.01E-2</v>
      </c>
      <c r="AU161" s="988" t="s">
        <v>165</v>
      </c>
      <c r="AV161" s="1043" t="s">
        <v>165</v>
      </c>
      <c r="AW161" s="1043">
        <v>2.01E-2</v>
      </c>
      <c r="AX161" s="988" t="s">
        <v>165</v>
      </c>
      <c r="AY161" s="1043" t="s">
        <v>165</v>
      </c>
      <c r="AZ161" s="1043">
        <v>2.01E-2</v>
      </c>
      <c r="BA161" s="1043" t="s">
        <v>165</v>
      </c>
      <c r="BB161" s="1043" t="s">
        <v>165</v>
      </c>
    </row>
    <row r="162" spans="1:54" s="980" customFormat="1" ht="16.5" customHeight="1" x14ac:dyDescent="0.3">
      <c r="A162" s="981"/>
      <c r="B162" s="979"/>
      <c r="C162" s="398"/>
      <c r="D162" s="398"/>
      <c r="E162" s="1378"/>
      <c r="F162" s="989" t="s">
        <v>1486</v>
      </c>
      <c r="G162" s="988">
        <v>2.06E-2</v>
      </c>
      <c r="H162" s="988" t="s">
        <v>165</v>
      </c>
      <c r="I162" s="988" t="s">
        <v>165</v>
      </c>
      <c r="J162" s="988">
        <v>2.0500000000000001E-2</v>
      </c>
      <c r="K162" s="988" t="s">
        <v>165</v>
      </c>
      <c r="L162" s="988" t="s">
        <v>165</v>
      </c>
      <c r="M162" s="988">
        <v>2.0500000000000001E-2</v>
      </c>
      <c r="N162" s="988" t="s">
        <v>165</v>
      </c>
      <c r="O162" s="988" t="s">
        <v>165</v>
      </c>
      <c r="P162" s="988">
        <v>2.0500000000000001E-2</v>
      </c>
      <c r="Q162" s="988" t="s">
        <v>165</v>
      </c>
      <c r="R162" s="988" t="s">
        <v>165</v>
      </c>
      <c r="S162" s="988">
        <v>2.0500000000000001E-2</v>
      </c>
      <c r="T162" s="988" t="s">
        <v>165</v>
      </c>
      <c r="U162" s="988" t="s">
        <v>165</v>
      </c>
      <c r="V162" s="1042">
        <v>2.01E-2</v>
      </c>
      <c r="W162" s="988" t="s">
        <v>165</v>
      </c>
      <c r="X162" s="1042" t="s">
        <v>165</v>
      </c>
      <c r="Y162" s="1042">
        <v>2.01E-2</v>
      </c>
      <c r="Z162" s="988" t="s">
        <v>165</v>
      </c>
      <c r="AA162" s="1042" t="s">
        <v>165</v>
      </c>
      <c r="AB162" s="1043">
        <v>0.02</v>
      </c>
      <c r="AC162" s="988" t="s">
        <v>165</v>
      </c>
      <c r="AD162" s="1043" t="s">
        <v>165</v>
      </c>
      <c r="AE162" s="1043">
        <v>0.02</v>
      </c>
      <c r="AF162" s="988" t="s">
        <v>165</v>
      </c>
      <c r="AG162" s="1043" t="s">
        <v>165</v>
      </c>
      <c r="AH162" s="1043">
        <v>1.9900000000000001E-2</v>
      </c>
      <c r="AI162" s="988" t="s">
        <v>165</v>
      </c>
      <c r="AJ162" s="1043" t="s">
        <v>165</v>
      </c>
      <c r="AK162" s="1043">
        <v>1.9900000000000001E-2</v>
      </c>
      <c r="AL162" s="988" t="s">
        <v>165</v>
      </c>
      <c r="AM162" s="1043" t="s">
        <v>165</v>
      </c>
      <c r="AN162" s="1043">
        <v>1.9900000000000001E-2</v>
      </c>
      <c r="AO162" s="988" t="s">
        <v>165</v>
      </c>
      <c r="AP162" s="1043" t="s">
        <v>165</v>
      </c>
      <c r="AQ162" s="1043">
        <v>0.02</v>
      </c>
      <c r="AR162" s="988" t="s">
        <v>165</v>
      </c>
      <c r="AS162" s="1043" t="s">
        <v>165</v>
      </c>
      <c r="AT162" s="1043">
        <v>1.9900000000000001E-2</v>
      </c>
      <c r="AU162" s="988" t="s">
        <v>165</v>
      </c>
      <c r="AV162" s="1043" t="s">
        <v>165</v>
      </c>
      <c r="AW162" s="1043">
        <v>1.9900000000000001E-2</v>
      </c>
      <c r="AX162" s="988" t="s">
        <v>165</v>
      </c>
      <c r="AY162" s="1043" t="s">
        <v>165</v>
      </c>
      <c r="AZ162" s="1043">
        <v>1.9900000000000001E-2</v>
      </c>
      <c r="BA162" s="1043" t="s">
        <v>165</v>
      </c>
      <c r="BB162" s="1043" t="s">
        <v>165</v>
      </c>
    </row>
    <row r="163" spans="1:54" s="980" customFormat="1" ht="16.5" customHeight="1" x14ac:dyDescent="0.3">
      <c r="A163" s="981"/>
      <c r="B163" s="979"/>
      <c r="C163" s="398"/>
      <c r="D163" s="398"/>
      <c r="E163" s="1378"/>
      <c r="F163" s="989" t="s">
        <v>1487</v>
      </c>
      <c r="G163" s="988">
        <v>2.06E-2</v>
      </c>
      <c r="H163" s="988" t="s">
        <v>165</v>
      </c>
      <c r="I163" s="988" t="s">
        <v>165</v>
      </c>
      <c r="J163" s="988">
        <v>2.0500000000000001E-2</v>
      </c>
      <c r="K163" s="988" t="s">
        <v>165</v>
      </c>
      <c r="L163" s="988" t="s">
        <v>165</v>
      </c>
      <c r="M163" s="988">
        <v>2.0500000000000001E-2</v>
      </c>
      <c r="N163" s="988" t="s">
        <v>165</v>
      </c>
      <c r="O163" s="988" t="s">
        <v>165</v>
      </c>
      <c r="P163" s="988">
        <v>2.0400000000000001E-2</v>
      </c>
      <c r="Q163" s="988" t="s">
        <v>165</v>
      </c>
      <c r="R163" s="988" t="s">
        <v>165</v>
      </c>
      <c r="S163" s="988">
        <v>2.06E-2</v>
      </c>
      <c r="T163" s="988" t="s">
        <v>165</v>
      </c>
      <c r="U163" s="988" t="s">
        <v>165</v>
      </c>
      <c r="V163" s="1042">
        <v>2.0199999999999999E-2</v>
      </c>
      <c r="W163" s="988" t="s">
        <v>165</v>
      </c>
      <c r="X163" s="1042" t="s">
        <v>165</v>
      </c>
      <c r="Y163" s="1042">
        <v>2.0899999999999998E-2</v>
      </c>
      <c r="Z163" s="988" t="s">
        <v>165</v>
      </c>
      <c r="AA163" s="1042" t="s">
        <v>165</v>
      </c>
      <c r="AB163" s="1043">
        <v>2.1000000000000001E-2</v>
      </c>
      <c r="AC163" s="988" t="s">
        <v>165</v>
      </c>
      <c r="AD163" s="1043" t="s">
        <v>165</v>
      </c>
      <c r="AE163" s="1043">
        <v>2.1100000000000001E-2</v>
      </c>
      <c r="AF163" s="988" t="s">
        <v>165</v>
      </c>
      <c r="AG163" s="1043" t="s">
        <v>165</v>
      </c>
      <c r="AH163" s="1043">
        <v>2.1100000000000001E-2</v>
      </c>
      <c r="AI163" s="988" t="s">
        <v>165</v>
      </c>
      <c r="AJ163" s="1043" t="s">
        <v>165</v>
      </c>
      <c r="AK163" s="1043">
        <v>2.1100000000000001E-2</v>
      </c>
      <c r="AL163" s="988" t="s">
        <v>165</v>
      </c>
      <c r="AM163" s="1043" t="s">
        <v>165</v>
      </c>
      <c r="AN163" s="1043">
        <v>2.01E-2</v>
      </c>
      <c r="AO163" s="988" t="s">
        <v>165</v>
      </c>
      <c r="AP163" s="1043" t="s">
        <v>165</v>
      </c>
      <c r="AQ163" s="1043">
        <v>2.1399999999999999E-2</v>
      </c>
      <c r="AR163" s="988" t="s">
        <v>165</v>
      </c>
      <c r="AS163" s="1043" t="s">
        <v>165</v>
      </c>
      <c r="AT163" s="1043">
        <v>2.1399999999999999E-2</v>
      </c>
      <c r="AU163" s="988" t="s">
        <v>165</v>
      </c>
      <c r="AV163" s="1043" t="s">
        <v>165</v>
      </c>
      <c r="AW163" s="1043">
        <v>2.12E-2</v>
      </c>
      <c r="AX163" s="988" t="s">
        <v>165</v>
      </c>
      <c r="AY163" s="1043" t="s">
        <v>165</v>
      </c>
      <c r="AZ163" s="1043">
        <v>2.1299999999999999E-2</v>
      </c>
      <c r="BA163" s="1043" t="s">
        <v>165</v>
      </c>
      <c r="BB163" s="1043" t="s">
        <v>165</v>
      </c>
    </row>
    <row r="164" spans="1:54" s="980" customFormat="1" ht="16.5" customHeight="1" x14ac:dyDescent="0.3">
      <c r="A164" s="981"/>
      <c r="B164" s="979"/>
      <c r="C164" s="398"/>
      <c r="D164" s="398"/>
      <c r="E164" s="1378"/>
      <c r="F164" s="989" t="s">
        <v>1488</v>
      </c>
      <c r="G164" s="988">
        <v>2.0799999999999999E-2</v>
      </c>
      <c r="H164" s="988" t="s">
        <v>165</v>
      </c>
      <c r="I164" s="988" t="s">
        <v>165</v>
      </c>
      <c r="J164" s="988">
        <v>2.06E-2</v>
      </c>
      <c r="K164" s="988" t="s">
        <v>165</v>
      </c>
      <c r="L164" s="988" t="s">
        <v>165</v>
      </c>
      <c r="M164" s="988">
        <v>2.07E-2</v>
      </c>
      <c r="N164" s="988" t="s">
        <v>165</v>
      </c>
      <c r="O164" s="988" t="s">
        <v>165</v>
      </c>
      <c r="P164" s="988">
        <v>2.06E-2</v>
      </c>
      <c r="Q164" s="988" t="s">
        <v>165</v>
      </c>
      <c r="R164" s="988" t="s">
        <v>165</v>
      </c>
      <c r="S164" s="988">
        <v>2.06E-2</v>
      </c>
      <c r="T164" s="988" t="s">
        <v>165</v>
      </c>
      <c r="U164" s="988" t="s">
        <v>165</v>
      </c>
      <c r="V164" s="1042">
        <v>2.06E-2</v>
      </c>
      <c r="W164" s="988" t="s">
        <v>165</v>
      </c>
      <c r="X164" s="1042" t="s">
        <v>165</v>
      </c>
      <c r="Y164" s="1042">
        <v>2.06E-2</v>
      </c>
      <c r="Z164" s="988" t="s">
        <v>165</v>
      </c>
      <c r="AA164" s="1042" t="s">
        <v>165</v>
      </c>
      <c r="AB164" s="1043">
        <v>2.0500000000000001E-2</v>
      </c>
      <c r="AC164" s="988" t="s">
        <v>165</v>
      </c>
      <c r="AD164" s="1043" t="s">
        <v>165</v>
      </c>
      <c r="AE164" s="1043">
        <v>2.0400000000000001E-2</v>
      </c>
      <c r="AF164" s="988" t="s">
        <v>165</v>
      </c>
      <c r="AG164" s="1043" t="s">
        <v>165</v>
      </c>
      <c r="AH164" s="1043">
        <v>2.0299999999999999E-2</v>
      </c>
      <c r="AI164" s="988" t="s">
        <v>165</v>
      </c>
      <c r="AJ164" s="1043" t="s">
        <v>165</v>
      </c>
      <c r="AK164" s="1043">
        <v>2.0199999999999999E-2</v>
      </c>
      <c r="AL164" s="988" t="s">
        <v>165</v>
      </c>
      <c r="AM164" s="1043" t="s">
        <v>165</v>
      </c>
      <c r="AN164" s="1043">
        <v>2.0199999999999999E-2</v>
      </c>
      <c r="AO164" s="988" t="s">
        <v>165</v>
      </c>
      <c r="AP164" s="1043" t="s">
        <v>165</v>
      </c>
      <c r="AQ164" s="1043">
        <v>2.0199999999999999E-2</v>
      </c>
      <c r="AR164" s="988" t="s">
        <v>165</v>
      </c>
      <c r="AS164" s="1043" t="s">
        <v>165</v>
      </c>
      <c r="AT164" s="1043">
        <v>2.0199999999999999E-2</v>
      </c>
      <c r="AU164" s="988" t="s">
        <v>165</v>
      </c>
      <c r="AV164" s="1043" t="s">
        <v>165</v>
      </c>
      <c r="AW164" s="1043">
        <v>2.0199999999999999E-2</v>
      </c>
      <c r="AX164" s="988" t="s">
        <v>165</v>
      </c>
      <c r="AY164" s="1043" t="s">
        <v>165</v>
      </c>
      <c r="AZ164" s="1043">
        <v>2.0299999999999999E-2</v>
      </c>
      <c r="BA164" s="1043" t="s">
        <v>165</v>
      </c>
      <c r="BB164" s="1043" t="s">
        <v>165</v>
      </c>
    </row>
    <row r="165" spans="1:54" s="980" customFormat="1" ht="16.5" customHeight="1" x14ac:dyDescent="0.3">
      <c r="A165" s="981"/>
      <c r="B165" s="979"/>
      <c r="C165" s="398"/>
      <c r="D165" s="398"/>
      <c r="E165" s="1378"/>
      <c r="F165" s="989" t="s">
        <v>1489</v>
      </c>
      <c r="G165" s="988">
        <v>2.0199999999999999E-2</v>
      </c>
      <c r="H165" s="988" t="s">
        <v>165</v>
      </c>
      <c r="I165" s="988" t="s">
        <v>165</v>
      </c>
      <c r="J165" s="988">
        <v>2.0199999999999999E-2</v>
      </c>
      <c r="K165" s="988" t="s">
        <v>165</v>
      </c>
      <c r="L165" s="988" t="s">
        <v>165</v>
      </c>
      <c r="M165" s="988">
        <v>2.0199999999999999E-2</v>
      </c>
      <c r="N165" s="988" t="s">
        <v>165</v>
      </c>
      <c r="O165" s="988" t="s">
        <v>165</v>
      </c>
      <c r="P165" s="988">
        <v>2.0199999999999999E-2</v>
      </c>
      <c r="Q165" s="988" t="s">
        <v>165</v>
      </c>
      <c r="R165" s="988" t="s">
        <v>165</v>
      </c>
      <c r="S165" s="988">
        <v>2.01E-2</v>
      </c>
      <c r="T165" s="988" t="s">
        <v>165</v>
      </c>
      <c r="U165" s="988" t="s">
        <v>165</v>
      </c>
      <c r="V165" s="1042">
        <v>1.9900000000000001E-2</v>
      </c>
      <c r="W165" s="988" t="s">
        <v>165</v>
      </c>
      <c r="X165" s="1042" t="s">
        <v>165</v>
      </c>
      <c r="Y165" s="1042">
        <v>1.9900000000000001E-2</v>
      </c>
      <c r="Z165" s="988" t="s">
        <v>165</v>
      </c>
      <c r="AA165" s="1042" t="s">
        <v>165</v>
      </c>
      <c r="AB165" s="1043">
        <v>1.9800000000000002E-2</v>
      </c>
      <c r="AC165" s="988" t="s">
        <v>165</v>
      </c>
      <c r="AD165" s="1043" t="s">
        <v>165</v>
      </c>
      <c r="AE165" s="1043">
        <v>1.9699999999999999E-2</v>
      </c>
      <c r="AF165" s="988" t="s">
        <v>165</v>
      </c>
      <c r="AG165" s="1043" t="s">
        <v>165</v>
      </c>
      <c r="AH165" s="1043">
        <v>1.95E-2</v>
      </c>
      <c r="AI165" s="988" t="s">
        <v>165</v>
      </c>
      <c r="AJ165" s="1043" t="s">
        <v>165</v>
      </c>
      <c r="AK165" s="1043">
        <v>1.95E-2</v>
      </c>
      <c r="AL165" s="988" t="s">
        <v>165</v>
      </c>
      <c r="AM165" s="1043" t="s">
        <v>165</v>
      </c>
      <c r="AN165" s="1043">
        <v>1.9400000000000001E-2</v>
      </c>
      <c r="AO165" s="988" t="s">
        <v>165</v>
      </c>
      <c r="AP165" s="1043" t="s">
        <v>165</v>
      </c>
      <c r="AQ165" s="1043">
        <v>1.95E-2</v>
      </c>
      <c r="AR165" s="988" t="s">
        <v>165</v>
      </c>
      <c r="AS165" s="1043" t="s">
        <v>165</v>
      </c>
      <c r="AT165" s="1043">
        <v>1.95E-2</v>
      </c>
      <c r="AU165" s="988" t="s">
        <v>165</v>
      </c>
      <c r="AV165" s="1043" t="s">
        <v>165</v>
      </c>
      <c r="AW165" s="1043">
        <v>1.95E-2</v>
      </c>
      <c r="AX165" s="988" t="s">
        <v>165</v>
      </c>
      <c r="AY165" s="1043" t="s">
        <v>165</v>
      </c>
      <c r="AZ165" s="1043">
        <v>1.95E-2</v>
      </c>
      <c r="BA165" s="1043" t="s">
        <v>165</v>
      </c>
      <c r="BB165" s="1043" t="s">
        <v>165</v>
      </c>
    </row>
    <row r="166" spans="1:54" s="980" customFormat="1" ht="16.5" customHeight="1" x14ac:dyDescent="0.3">
      <c r="A166" s="981"/>
      <c r="B166" s="979"/>
      <c r="C166" s="398"/>
      <c r="D166" s="398"/>
      <c r="E166" s="1378"/>
      <c r="F166" s="989" t="s">
        <v>1490</v>
      </c>
      <c r="G166" s="988">
        <v>2.0199999999999999E-2</v>
      </c>
      <c r="H166" s="988" t="s">
        <v>165</v>
      </c>
      <c r="I166" s="988" t="s">
        <v>165</v>
      </c>
      <c r="J166" s="988">
        <v>2.01E-2</v>
      </c>
      <c r="K166" s="988" t="s">
        <v>165</v>
      </c>
      <c r="L166" s="988" t="s">
        <v>165</v>
      </c>
      <c r="M166" s="988">
        <v>2.01E-2</v>
      </c>
      <c r="N166" s="988" t="s">
        <v>165</v>
      </c>
      <c r="O166" s="988" t="s">
        <v>165</v>
      </c>
      <c r="P166" s="988">
        <v>1.9900000000000001E-2</v>
      </c>
      <c r="Q166" s="988" t="s">
        <v>165</v>
      </c>
      <c r="R166" s="988" t="s">
        <v>165</v>
      </c>
      <c r="S166" s="988">
        <v>1.9800000000000002E-2</v>
      </c>
      <c r="T166" s="988" t="s">
        <v>165</v>
      </c>
      <c r="U166" s="988" t="s">
        <v>165</v>
      </c>
      <c r="V166" s="1042">
        <v>1.9800000000000002E-2</v>
      </c>
      <c r="W166" s="988" t="s">
        <v>165</v>
      </c>
      <c r="X166" s="1042" t="s">
        <v>165</v>
      </c>
      <c r="Y166" s="1042">
        <v>1.9800000000000002E-2</v>
      </c>
      <c r="Z166" s="988" t="s">
        <v>165</v>
      </c>
      <c r="AA166" s="1042" t="s">
        <v>165</v>
      </c>
      <c r="AB166" s="1043">
        <v>1.9800000000000002E-2</v>
      </c>
      <c r="AC166" s="988" t="s">
        <v>165</v>
      </c>
      <c r="AD166" s="1043" t="s">
        <v>165</v>
      </c>
      <c r="AE166" s="1043">
        <v>1.9699999999999999E-2</v>
      </c>
      <c r="AF166" s="988" t="s">
        <v>165</v>
      </c>
      <c r="AG166" s="1043" t="s">
        <v>165</v>
      </c>
      <c r="AH166" s="1043">
        <v>1.9699999999999999E-2</v>
      </c>
      <c r="AI166" s="988" t="s">
        <v>165</v>
      </c>
      <c r="AJ166" s="1043" t="s">
        <v>165</v>
      </c>
      <c r="AK166" s="1043">
        <v>1.9699999999999999E-2</v>
      </c>
      <c r="AL166" s="988" t="s">
        <v>165</v>
      </c>
      <c r="AM166" s="1043" t="s">
        <v>165</v>
      </c>
      <c r="AN166" s="1043">
        <v>1.9599999999999999E-2</v>
      </c>
      <c r="AO166" s="988" t="s">
        <v>165</v>
      </c>
      <c r="AP166" s="1043" t="s">
        <v>165</v>
      </c>
      <c r="AQ166" s="1043">
        <v>1.9699999999999999E-2</v>
      </c>
      <c r="AR166" s="988" t="s">
        <v>165</v>
      </c>
      <c r="AS166" s="1043" t="s">
        <v>165</v>
      </c>
      <c r="AT166" s="1043">
        <v>1.9800000000000002E-2</v>
      </c>
      <c r="AU166" s="988" t="s">
        <v>165</v>
      </c>
      <c r="AV166" s="1043" t="s">
        <v>165</v>
      </c>
      <c r="AW166" s="1043">
        <v>1.9699999999999999E-2</v>
      </c>
      <c r="AX166" s="988" t="s">
        <v>165</v>
      </c>
      <c r="AY166" s="1043" t="s">
        <v>165</v>
      </c>
      <c r="AZ166" s="1043">
        <v>1.9699999999999999E-2</v>
      </c>
      <c r="BA166" s="1043" t="s">
        <v>165</v>
      </c>
      <c r="BB166" s="1043" t="s">
        <v>165</v>
      </c>
    </row>
    <row r="167" spans="1:54" s="980" customFormat="1" ht="16.5" customHeight="1" x14ac:dyDescent="0.3">
      <c r="A167" s="981"/>
      <c r="B167" s="979"/>
      <c r="C167" s="398"/>
      <c r="D167" s="398"/>
      <c r="E167" s="1378"/>
      <c r="F167" s="989" t="s">
        <v>1491</v>
      </c>
      <c r="G167" s="988">
        <v>2.0799999999999999E-2</v>
      </c>
      <c r="H167" s="988" t="s">
        <v>165</v>
      </c>
      <c r="I167" s="988" t="s">
        <v>165</v>
      </c>
      <c r="J167" s="988">
        <v>2.06E-2</v>
      </c>
      <c r="K167" s="988" t="s">
        <v>165</v>
      </c>
      <c r="L167" s="988" t="s">
        <v>165</v>
      </c>
      <c r="M167" s="988">
        <v>2.07E-2</v>
      </c>
      <c r="N167" s="988" t="s">
        <v>165</v>
      </c>
      <c r="O167" s="988" t="s">
        <v>165</v>
      </c>
      <c r="P167" s="988">
        <v>2.06E-2</v>
      </c>
      <c r="Q167" s="988" t="s">
        <v>165</v>
      </c>
      <c r="R167" s="988" t="s">
        <v>165</v>
      </c>
      <c r="S167" s="988">
        <v>2.06E-2</v>
      </c>
      <c r="T167" s="988" t="s">
        <v>165</v>
      </c>
      <c r="U167" s="988" t="s">
        <v>165</v>
      </c>
      <c r="V167" s="1042">
        <v>2.06E-2</v>
      </c>
      <c r="W167" s="988" t="s">
        <v>165</v>
      </c>
      <c r="X167" s="1042" t="s">
        <v>165</v>
      </c>
      <c r="Y167" s="1042">
        <v>2.06E-2</v>
      </c>
      <c r="Z167" s="988" t="s">
        <v>165</v>
      </c>
      <c r="AA167" s="1042" t="s">
        <v>165</v>
      </c>
      <c r="AB167" s="1043">
        <v>2.0500000000000001E-2</v>
      </c>
      <c r="AC167" s="988" t="s">
        <v>165</v>
      </c>
      <c r="AD167" s="1043" t="s">
        <v>165</v>
      </c>
      <c r="AE167" s="1043">
        <v>2.0400000000000001E-2</v>
      </c>
      <c r="AF167" s="988" t="s">
        <v>165</v>
      </c>
      <c r="AG167" s="1043" t="s">
        <v>165</v>
      </c>
      <c r="AH167" s="1043">
        <v>2.0299999999999999E-2</v>
      </c>
      <c r="AI167" s="988" t="s">
        <v>165</v>
      </c>
      <c r="AJ167" s="1043" t="s">
        <v>165</v>
      </c>
      <c r="AK167" s="1043">
        <v>2.0199999999999999E-2</v>
      </c>
      <c r="AL167" s="988" t="s">
        <v>165</v>
      </c>
      <c r="AM167" s="1043" t="s">
        <v>165</v>
      </c>
      <c r="AN167" s="1043">
        <v>2.0199999999999999E-2</v>
      </c>
      <c r="AO167" s="988" t="s">
        <v>165</v>
      </c>
      <c r="AP167" s="1043" t="s">
        <v>165</v>
      </c>
      <c r="AQ167" s="1043">
        <v>2.0199999999999999E-2</v>
      </c>
      <c r="AR167" s="988" t="s">
        <v>165</v>
      </c>
      <c r="AS167" s="1043" t="s">
        <v>165</v>
      </c>
      <c r="AT167" s="1043">
        <v>2.0199999999999999E-2</v>
      </c>
      <c r="AU167" s="988" t="s">
        <v>165</v>
      </c>
      <c r="AV167" s="1043" t="s">
        <v>165</v>
      </c>
      <c r="AW167" s="1043">
        <v>2.0199999999999999E-2</v>
      </c>
      <c r="AX167" s="988" t="s">
        <v>165</v>
      </c>
      <c r="AY167" s="1043" t="s">
        <v>165</v>
      </c>
      <c r="AZ167" s="1043">
        <v>2.0299999999999999E-2</v>
      </c>
      <c r="BA167" s="1043" t="s">
        <v>165</v>
      </c>
      <c r="BB167" s="1043" t="s">
        <v>165</v>
      </c>
    </row>
    <row r="168" spans="1:54" s="980" customFormat="1" ht="16.5" customHeight="1" x14ac:dyDescent="0.3">
      <c r="A168" s="981"/>
      <c r="B168" s="979"/>
      <c r="C168" s="398"/>
      <c r="D168" s="398"/>
      <c r="E168" s="1378"/>
      <c r="F168" s="989" t="s">
        <v>1492</v>
      </c>
      <c r="G168" s="988">
        <v>2.0799999999999999E-2</v>
      </c>
      <c r="H168" s="988" t="s">
        <v>165</v>
      </c>
      <c r="I168" s="988" t="s">
        <v>165</v>
      </c>
      <c r="J168" s="988">
        <v>2.07E-2</v>
      </c>
      <c r="K168" s="988" t="s">
        <v>165</v>
      </c>
      <c r="L168" s="988" t="s">
        <v>165</v>
      </c>
      <c r="M168" s="988">
        <v>2.0500000000000001E-2</v>
      </c>
      <c r="N168" s="988" t="s">
        <v>165</v>
      </c>
      <c r="O168" s="988" t="s">
        <v>165</v>
      </c>
      <c r="P168" s="988">
        <v>2.07E-2</v>
      </c>
      <c r="Q168" s="988" t="s">
        <v>165</v>
      </c>
      <c r="R168" s="988" t="s">
        <v>165</v>
      </c>
      <c r="S168" s="988">
        <v>2.0899999999999998E-2</v>
      </c>
      <c r="T168" s="988" t="s">
        <v>165</v>
      </c>
      <c r="U168" s="988" t="s">
        <v>165</v>
      </c>
      <c r="V168" s="1042">
        <v>2.0199999999999999E-2</v>
      </c>
      <c r="W168" s="988" t="s">
        <v>165</v>
      </c>
      <c r="X168" s="1042" t="s">
        <v>165</v>
      </c>
      <c r="Y168" s="1042">
        <v>2.0500000000000001E-2</v>
      </c>
      <c r="Z168" s="988" t="s">
        <v>165</v>
      </c>
      <c r="AA168" s="1042" t="s">
        <v>165</v>
      </c>
      <c r="AB168" s="1043">
        <v>2.0400000000000001E-2</v>
      </c>
      <c r="AC168" s="988" t="s">
        <v>165</v>
      </c>
      <c r="AD168" s="1043" t="s">
        <v>165</v>
      </c>
      <c r="AE168" s="1043">
        <v>2.0400000000000001E-2</v>
      </c>
      <c r="AF168" s="988" t="s">
        <v>165</v>
      </c>
      <c r="AG168" s="1043" t="s">
        <v>165</v>
      </c>
      <c r="AH168" s="1043">
        <v>2.0299999999999999E-2</v>
      </c>
      <c r="AI168" s="988" t="s">
        <v>165</v>
      </c>
      <c r="AJ168" s="1043" t="s">
        <v>165</v>
      </c>
      <c r="AK168" s="1043">
        <v>2.0299999999999999E-2</v>
      </c>
      <c r="AL168" s="988" t="s">
        <v>165</v>
      </c>
      <c r="AM168" s="1043" t="s">
        <v>165</v>
      </c>
      <c r="AN168" s="1043">
        <v>2.0199999999999999E-2</v>
      </c>
      <c r="AO168" s="988" t="s">
        <v>165</v>
      </c>
      <c r="AP168" s="1043" t="s">
        <v>165</v>
      </c>
      <c r="AQ168" s="1043">
        <v>2.01E-2</v>
      </c>
      <c r="AR168" s="988" t="s">
        <v>165</v>
      </c>
      <c r="AS168" s="1043" t="s">
        <v>165</v>
      </c>
      <c r="AT168" s="1043">
        <v>2.0199999999999999E-2</v>
      </c>
      <c r="AU168" s="988" t="s">
        <v>165</v>
      </c>
      <c r="AV168" s="1043" t="s">
        <v>165</v>
      </c>
      <c r="AW168" s="1043">
        <v>2.0199999999999999E-2</v>
      </c>
      <c r="AX168" s="988" t="s">
        <v>165</v>
      </c>
      <c r="AY168" s="1043" t="s">
        <v>165</v>
      </c>
      <c r="AZ168" s="1043">
        <v>2.0299999999999999E-2</v>
      </c>
      <c r="BA168" s="1043" t="s">
        <v>165</v>
      </c>
      <c r="BB168" s="1043" t="s">
        <v>165</v>
      </c>
    </row>
    <row r="169" spans="1:54" s="980" customFormat="1" ht="16.5" customHeight="1" x14ac:dyDescent="0.3">
      <c r="A169" s="981"/>
      <c r="B169" s="979"/>
      <c r="C169" s="398"/>
      <c r="D169" s="398"/>
      <c r="E169" s="1378"/>
      <c r="F169" s="989" t="s">
        <v>1493</v>
      </c>
      <c r="G169" s="988">
        <v>2.0199999999999999E-2</v>
      </c>
      <c r="H169" s="988" t="s">
        <v>165</v>
      </c>
      <c r="I169" s="988" t="s">
        <v>165</v>
      </c>
      <c r="J169" s="988">
        <v>2.0199999999999999E-2</v>
      </c>
      <c r="K169" s="988" t="s">
        <v>165</v>
      </c>
      <c r="L169" s="988" t="s">
        <v>165</v>
      </c>
      <c r="M169" s="988">
        <v>2.0199999999999999E-2</v>
      </c>
      <c r="N169" s="988" t="s">
        <v>165</v>
      </c>
      <c r="O169" s="988" t="s">
        <v>165</v>
      </c>
      <c r="P169" s="988">
        <v>2.0199999999999999E-2</v>
      </c>
      <c r="Q169" s="988" t="s">
        <v>165</v>
      </c>
      <c r="R169" s="988" t="s">
        <v>165</v>
      </c>
      <c r="S169" s="988">
        <v>2.01E-2</v>
      </c>
      <c r="T169" s="988" t="s">
        <v>165</v>
      </c>
      <c r="U169" s="988" t="s">
        <v>165</v>
      </c>
      <c r="V169" s="1042">
        <v>1.9900000000000001E-2</v>
      </c>
      <c r="W169" s="988" t="s">
        <v>165</v>
      </c>
      <c r="X169" s="1042" t="s">
        <v>165</v>
      </c>
      <c r="Y169" s="1042">
        <v>1.9900000000000001E-2</v>
      </c>
      <c r="Z169" s="988" t="s">
        <v>165</v>
      </c>
      <c r="AA169" s="1042" t="s">
        <v>165</v>
      </c>
      <c r="AB169" s="1043">
        <v>1.9800000000000002E-2</v>
      </c>
      <c r="AC169" s="988" t="s">
        <v>165</v>
      </c>
      <c r="AD169" s="1043" t="s">
        <v>165</v>
      </c>
      <c r="AE169" s="1043">
        <v>1.9699999999999999E-2</v>
      </c>
      <c r="AF169" s="988" t="s">
        <v>165</v>
      </c>
      <c r="AG169" s="1043" t="s">
        <v>165</v>
      </c>
      <c r="AH169" s="1043">
        <v>1.95E-2</v>
      </c>
      <c r="AI169" s="988" t="s">
        <v>165</v>
      </c>
      <c r="AJ169" s="1043" t="s">
        <v>165</v>
      </c>
      <c r="AK169" s="1043">
        <v>1.95E-2</v>
      </c>
      <c r="AL169" s="988" t="s">
        <v>165</v>
      </c>
      <c r="AM169" s="1043" t="s">
        <v>165</v>
      </c>
      <c r="AN169" s="1043">
        <v>1.9400000000000001E-2</v>
      </c>
      <c r="AO169" s="988" t="s">
        <v>165</v>
      </c>
      <c r="AP169" s="1043" t="s">
        <v>165</v>
      </c>
      <c r="AQ169" s="1043">
        <v>1.95E-2</v>
      </c>
      <c r="AR169" s="988" t="s">
        <v>165</v>
      </c>
      <c r="AS169" s="1043" t="s">
        <v>165</v>
      </c>
      <c r="AT169" s="1043">
        <v>1.95E-2</v>
      </c>
      <c r="AU169" s="988" t="s">
        <v>165</v>
      </c>
      <c r="AV169" s="1043" t="s">
        <v>165</v>
      </c>
      <c r="AW169" s="1043">
        <v>1.95E-2</v>
      </c>
      <c r="AX169" s="988" t="s">
        <v>165</v>
      </c>
      <c r="AY169" s="1043" t="s">
        <v>165</v>
      </c>
      <c r="AZ169" s="1043">
        <v>1.95E-2</v>
      </c>
      <c r="BA169" s="1043" t="s">
        <v>165</v>
      </c>
      <c r="BB169" s="1043" t="s">
        <v>165</v>
      </c>
    </row>
    <row r="170" spans="1:54" s="980" customFormat="1" ht="16.5" customHeight="1" x14ac:dyDescent="0.3">
      <c r="A170" s="981"/>
      <c r="B170" s="979"/>
      <c r="C170" s="398"/>
      <c r="D170" s="398"/>
      <c r="E170" s="1378"/>
      <c r="F170" s="989" t="s">
        <v>1494</v>
      </c>
      <c r="G170" s="988">
        <v>2.0199999999999999E-2</v>
      </c>
      <c r="H170" s="988" t="s">
        <v>165</v>
      </c>
      <c r="I170" s="988" t="s">
        <v>165</v>
      </c>
      <c r="J170" s="988">
        <v>2.01E-2</v>
      </c>
      <c r="K170" s="988" t="s">
        <v>165</v>
      </c>
      <c r="L170" s="988" t="s">
        <v>165</v>
      </c>
      <c r="M170" s="988">
        <v>2.01E-2</v>
      </c>
      <c r="N170" s="988" t="s">
        <v>165</v>
      </c>
      <c r="O170" s="988" t="s">
        <v>165</v>
      </c>
      <c r="P170" s="988">
        <v>1.9900000000000001E-2</v>
      </c>
      <c r="Q170" s="988" t="s">
        <v>165</v>
      </c>
      <c r="R170" s="988" t="s">
        <v>165</v>
      </c>
      <c r="S170" s="988">
        <v>1.9800000000000002E-2</v>
      </c>
      <c r="T170" s="988" t="s">
        <v>165</v>
      </c>
      <c r="U170" s="988" t="s">
        <v>165</v>
      </c>
      <c r="V170" s="1042">
        <v>1.9800000000000002E-2</v>
      </c>
      <c r="W170" s="988" t="s">
        <v>165</v>
      </c>
      <c r="X170" s="1042" t="s">
        <v>165</v>
      </c>
      <c r="Y170" s="1042">
        <v>1.9800000000000002E-2</v>
      </c>
      <c r="Z170" s="988" t="s">
        <v>165</v>
      </c>
      <c r="AA170" s="1042" t="s">
        <v>165</v>
      </c>
      <c r="AB170" s="1043">
        <v>1.9800000000000002E-2</v>
      </c>
      <c r="AC170" s="988" t="s">
        <v>165</v>
      </c>
      <c r="AD170" s="1043" t="s">
        <v>165</v>
      </c>
      <c r="AE170" s="1043">
        <v>1.9699999999999999E-2</v>
      </c>
      <c r="AF170" s="988" t="s">
        <v>165</v>
      </c>
      <c r="AG170" s="1043" t="s">
        <v>165</v>
      </c>
      <c r="AH170" s="1043">
        <v>1.9699999999999999E-2</v>
      </c>
      <c r="AI170" s="988" t="s">
        <v>165</v>
      </c>
      <c r="AJ170" s="1043" t="s">
        <v>165</v>
      </c>
      <c r="AK170" s="1043">
        <v>1.9699999999999999E-2</v>
      </c>
      <c r="AL170" s="988" t="s">
        <v>165</v>
      </c>
      <c r="AM170" s="1043" t="s">
        <v>165</v>
      </c>
      <c r="AN170" s="1043">
        <v>1.9599999999999999E-2</v>
      </c>
      <c r="AO170" s="988" t="s">
        <v>165</v>
      </c>
      <c r="AP170" s="1043" t="s">
        <v>165</v>
      </c>
      <c r="AQ170" s="1043">
        <v>1.9699999999999999E-2</v>
      </c>
      <c r="AR170" s="988" t="s">
        <v>165</v>
      </c>
      <c r="AS170" s="1043" t="s">
        <v>165</v>
      </c>
      <c r="AT170" s="1043">
        <v>1.9800000000000002E-2</v>
      </c>
      <c r="AU170" s="988" t="s">
        <v>165</v>
      </c>
      <c r="AV170" s="1043" t="s">
        <v>165</v>
      </c>
      <c r="AW170" s="1043">
        <v>1.9699999999999999E-2</v>
      </c>
      <c r="AX170" s="988" t="s">
        <v>165</v>
      </c>
      <c r="AY170" s="1043" t="s">
        <v>165</v>
      </c>
      <c r="AZ170" s="1043">
        <v>1.9699999999999999E-2</v>
      </c>
      <c r="BA170" s="1043" t="s">
        <v>165</v>
      </c>
      <c r="BB170" s="1043" t="s">
        <v>165</v>
      </c>
    </row>
    <row r="171" spans="1:54" s="980" customFormat="1" ht="16.5" customHeight="1" x14ac:dyDescent="0.3">
      <c r="A171" s="981"/>
      <c r="B171" s="979"/>
      <c r="C171" s="398"/>
      <c r="D171" s="398"/>
      <c r="E171" s="1378"/>
      <c r="F171" s="989" t="s">
        <v>1495</v>
      </c>
      <c r="G171" s="988">
        <v>2.0199999999999999E-2</v>
      </c>
      <c r="H171" s="988" t="s">
        <v>165</v>
      </c>
      <c r="I171" s="988" t="s">
        <v>165</v>
      </c>
      <c r="J171" s="988">
        <v>2.0199999999999999E-2</v>
      </c>
      <c r="K171" s="988" t="s">
        <v>165</v>
      </c>
      <c r="L171" s="988" t="s">
        <v>165</v>
      </c>
      <c r="M171" s="988">
        <v>2.0199999999999999E-2</v>
      </c>
      <c r="N171" s="988" t="s">
        <v>165</v>
      </c>
      <c r="O171" s="988" t="s">
        <v>165</v>
      </c>
      <c r="P171" s="988">
        <v>2.0199999999999999E-2</v>
      </c>
      <c r="Q171" s="988" t="s">
        <v>165</v>
      </c>
      <c r="R171" s="988" t="s">
        <v>165</v>
      </c>
      <c r="S171" s="988">
        <v>2.01E-2</v>
      </c>
      <c r="T171" s="988" t="s">
        <v>165</v>
      </c>
      <c r="U171" s="988" t="s">
        <v>165</v>
      </c>
      <c r="V171" s="1042">
        <v>1.9900000000000001E-2</v>
      </c>
      <c r="W171" s="988" t="s">
        <v>165</v>
      </c>
      <c r="X171" s="1042" t="s">
        <v>165</v>
      </c>
      <c r="Y171" s="1042">
        <v>1.9900000000000001E-2</v>
      </c>
      <c r="Z171" s="988" t="s">
        <v>165</v>
      </c>
      <c r="AA171" s="1042" t="s">
        <v>165</v>
      </c>
      <c r="AB171" s="1043">
        <v>1.9800000000000002E-2</v>
      </c>
      <c r="AC171" s="988" t="s">
        <v>165</v>
      </c>
      <c r="AD171" s="1043" t="s">
        <v>165</v>
      </c>
      <c r="AE171" s="1043">
        <v>1.9699999999999999E-2</v>
      </c>
      <c r="AF171" s="988" t="s">
        <v>165</v>
      </c>
      <c r="AG171" s="1043" t="s">
        <v>165</v>
      </c>
      <c r="AH171" s="1043">
        <v>1.95E-2</v>
      </c>
      <c r="AI171" s="988" t="s">
        <v>165</v>
      </c>
      <c r="AJ171" s="1043" t="s">
        <v>165</v>
      </c>
      <c r="AK171" s="1043">
        <v>1.95E-2</v>
      </c>
      <c r="AL171" s="988" t="s">
        <v>165</v>
      </c>
      <c r="AM171" s="1043" t="s">
        <v>165</v>
      </c>
      <c r="AN171" s="1043">
        <v>1.9400000000000001E-2</v>
      </c>
      <c r="AO171" s="988" t="s">
        <v>165</v>
      </c>
      <c r="AP171" s="1043" t="s">
        <v>165</v>
      </c>
      <c r="AQ171" s="1043">
        <v>1.95E-2</v>
      </c>
      <c r="AR171" s="988" t="s">
        <v>165</v>
      </c>
      <c r="AS171" s="1043" t="s">
        <v>165</v>
      </c>
      <c r="AT171" s="1043">
        <v>1.95E-2</v>
      </c>
      <c r="AU171" s="988" t="s">
        <v>165</v>
      </c>
      <c r="AV171" s="1043" t="s">
        <v>165</v>
      </c>
      <c r="AW171" s="1043">
        <v>1.95E-2</v>
      </c>
      <c r="AX171" s="988" t="s">
        <v>165</v>
      </c>
      <c r="AY171" s="1043" t="s">
        <v>165</v>
      </c>
      <c r="AZ171" s="1043">
        <v>1.95E-2</v>
      </c>
      <c r="BA171" s="1043" t="s">
        <v>165</v>
      </c>
      <c r="BB171" s="1043" t="s">
        <v>165</v>
      </c>
    </row>
    <row r="172" spans="1:54" s="980" customFormat="1" ht="16.5" customHeight="1" x14ac:dyDescent="0.3">
      <c r="A172" s="981"/>
      <c r="B172" s="979"/>
      <c r="C172" s="398"/>
      <c r="D172" s="398"/>
      <c r="E172" s="1378"/>
      <c r="F172" s="989" t="s">
        <v>1496</v>
      </c>
      <c r="G172" s="988">
        <v>2.06E-2</v>
      </c>
      <c r="H172" s="988" t="s">
        <v>165</v>
      </c>
      <c r="I172" s="988" t="s">
        <v>165</v>
      </c>
      <c r="J172" s="988">
        <v>2.0400000000000001E-2</v>
      </c>
      <c r="K172" s="988" t="s">
        <v>165</v>
      </c>
      <c r="L172" s="988" t="s">
        <v>165</v>
      </c>
      <c r="M172" s="988">
        <v>2.0400000000000001E-2</v>
      </c>
      <c r="N172" s="988" t="s">
        <v>165</v>
      </c>
      <c r="O172" s="988" t="s">
        <v>165</v>
      </c>
      <c r="P172" s="988">
        <v>2.0400000000000001E-2</v>
      </c>
      <c r="Q172" s="988" t="s">
        <v>165</v>
      </c>
      <c r="R172" s="988" t="s">
        <v>165</v>
      </c>
      <c r="S172" s="988">
        <v>2.0400000000000001E-2</v>
      </c>
      <c r="T172" s="988" t="s">
        <v>165</v>
      </c>
      <c r="U172" s="988" t="s">
        <v>165</v>
      </c>
      <c r="V172" s="1042">
        <v>2.0299999999999999E-2</v>
      </c>
      <c r="W172" s="988" t="s">
        <v>165</v>
      </c>
      <c r="X172" s="1042" t="s">
        <v>165</v>
      </c>
      <c r="Y172" s="1042">
        <v>2.0199999999999999E-2</v>
      </c>
      <c r="Z172" s="988" t="s">
        <v>165</v>
      </c>
      <c r="AA172" s="1042" t="s">
        <v>165</v>
      </c>
      <c r="AB172" s="1043">
        <v>2.01E-2</v>
      </c>
      <c r="AC172" s="988" t="s">
        <v>165</v>
      </c>
      <c r="AD172" s="1043" t="s">
        <v>165</v>
      </c>
      <c r="AE172" s="1043">
        <v>2.01E-2</v>
      </c>
      <c r="AF172" s="988" t="s">
        <v>165</v>
      </c>
      <c r="AG172" s="1043" t="s">
        <v>165</v>
      </c>
      <c r="AH172" s="1043">
        <v>2.01E-2</v>
      </c>
      <c r="AI172" s="988" t="s">
        <v>165</v>
      </c>
      <c r="AJ172" s="1043" t="s">
        <v>165</v>
      </c>
      <c r="AK172" s="1043">
        <v>2.0199999999999999E-2</v>
      </c>
      <c r="AL172" s="988" t="s">
        <v>165</v>
      </c>
      <c r="AM172" s="1043" t="s">
        <v>165</v>
      </c>
      <c r="AN172" s="1043">
        <v>2.01E-2</v>
      </c>
      <c r="AO172" s="988" t="s">
        <v>165</v>
      </c>
      <c r="AP172" s="1043" t="s">
        <v>165</v>
      </c>
      <c r="AQ172" s="1043">
        <v>2.01E-2</v>
      </c>
      <c r="AR172" s="988" t="s">
        <v>165</v>
      </c>
      <c r="AS172" s="1043" t="s">
        <v>165</v>
      </c>
      <c r="AT172" s="1043">
        <v>2.01E-2</v>
      </c>
      <c r="AU172" s="988" t="s">
        <v>165</v>
      </c>
      <c r="AV172" s="1043" t="s">
        <v>165</v>
      </c>
      <c r="AW172" s="1043">
        <v>2.01E-2</v>
      </c>
      <c r="AX172" s="988" t="s">
        <v>165</v>
      </c>
      <c r="AY172" s="1043" t="s">
        <v>165</v>
      </c>
      <c r="AZ172" s="1043">
        <v>2.01E-2</v>
      </c>
      <c r="BA172" s="1043" t="s">
        <v>165</v>
      </c>
      <c r="BB172" s="1043" t="s">
        <v>165</v>
      </c>
    </row>
    <row r="173" spans="1:54" s="980" customFormat="1" ht="16.5" customHeight="1" x14ac:dyDescent="0.3">
      <c r="A173" s="981"/>
      <c r="B173" s="979"/>
      <c r="C173" s="398"/>
      <c r="D173" s="398"/>
      <c r="E173" s="1378"/>
      <c r="F173" s="989" t="s">
        <v>1497</v>
      </c>
      <c r="G173" s="988">
        <v>2.0199999999999999E-2</v>
      </c>
      <c r="H173" s="988" t="s">
        <v>165</v>
      </c>
      <c r="I173" s="988" t="s">
        <v>165</v>
      </c>
      <c r="J173" s="988">
        <v>2.0199999999999999E-2</v>
      </c>
      <c r="K173" s="988" t="s">
        <v>165</v>
      </c>
      <c r="L173" s="988" t="s">
        <v>165</v>
      </c>
      <c r="M173" s="988">
        <v>2.0199999999999999E-2</v>
      </c>
      <c r="N173" s="988" t="s">
        <v>165</v>
      </c>
      <c r="O173" s="988" t="s">
        <v>165</v>
      </c>
      <c r="P173" s="988">
        <v>2.0199999999999999E-2</v>
      </c>
      <c r="Q173" s="988" t="s">
        <v>165</v>
      </c>
      <c r="R173" s="988" t="s">
        <v>165</v>
      </c>
      <c r="S173" s="988">
        <v>2.01E-2</v>
      </c>
      <c r="T173" s="988" t="s">
        <v>165</v>
      </c>
      <c r="U173" s="988" t="s">
        <v>165</v>
      </c>
      <c r="V173" s="1042">
        <v>1.9900000000000001E-2</v>
      </c>
      <c r="W173" s="988" t="s">
        <v>165</v>
      </c>
      <c r="X173" s="1042" t="s">
        <v>165</v>
      </c>
      <c r="Y173" s="1042">
        <v>1.9900000000000001E-2</v>
      </c>
      <c r="Z173" s="988" t="s">
        <v>165</v>
      </c>
      <c r="AA173" s="1042" t="s">
        <v>165</v>
      </c>
      <c r="AB173" s="1043">
        <v>1.9800000000000002E-2</v>
      </c>
      <c r="AC173" s="988" t="s">
        <v>165</v>
      </c>
      <c r="AD173" s="1043" t="s">
        <v>165</v>
      </c>
      <c r="AE173" s="1043">
        <v>1.9699999999999999E-2</v>
      </c>
      <c r="AF173" s="988" t="s">
        <v>165</v>
      </c>
      <c r="AG173" s="1043" t="s">
        <v>165</v>
      </c>
      <c r="AH173" s="1043">
        <v>1.95E-2</v>
      </c>
      <c r="AI173" s="988" t="s">
        <v>165</v>
      </c>
      <c r="AJ173" s="1043" t="s">
        <v>165</v>
      </c>
      <c r="AK173" s="1043">
        <v>1.95E-2</v>
      </c>
      <c r="AL173" s="988" t="s">
        <v>165</v>
      </c>
      <c r="AM173" s="1043" t="s">
        <v>165</v>
      </c>
      <c r="AN173" s="1043">
        <v>1.9400000000000001E-2</v>
      </c>
      <c r="AO173" s="988" t="s">
        <v>165</v>
      </c>
      <c r="AP173" s="1043" t="s">
        <v>165</v>
      </c>
      <c r="AQ173" s="1043">
        <v>1.95E-2</v>
      </c>
      <c r="AR173" s="988" t="s">
        <v>165</v>
      </c>
      <c r="AS173" s="1043" t="s">
        <v>165</v>
      </c>
      <c r="AT173" s="1043">
        <v>1.95E-2</v>
      </c>
      <c r="AU173" s="988" t="s">
        <v>165</v>
      </c>
      <c r="AV173" s="1043" t="s">
        <v>165</v>
      </c>
      <c r="AW173" s="1043">
        <v>1.95E-2</v>
      </c>
      <c r="AX173" s="988" t="s">
        <v>165</v>
      </c>
      <c r="AY173" s="1043" t="s">
        <v>165</v>
      </c>
      <c r="AZ173" s="1043">
        <v>1.95E-2</v>
      </c>
      <c r="BA173" s="1043" t="s">
        <v>165</v>
      </c>
      <c r="BB173" s="1043" t="s">
        <v>165</v>
      </c>
    </row>
    <row r="174" spans="1:54" s="980" customFormat="1" ht="16.5" customHeight="1" x14ac:dyDescent="0.3">
      <c r="A174" s="981"/>
      <c r="B174" s="979"/>
      <c r="C174" s="398"/>
      <c r="D174" s="398"/>
      <c r="E174" s="1378"/>
      <c r="F174" s="989" t="s">
        <v>1498</v>
      </c>
      <c r="G174" s="988">
        <v>1.9800000000000002E-2</v>
      </c>
      <c r="H174" s="988" t="s">
        <v>165</v>
      </c>
      <c r="I174" s="988" t="s">
        <v>165</v>
      </c>
      <c r="J174" s="988">
        <v>1.95E-2</v>
      </c>
      <c r="K174" s="988" t="s">
        <v>165</v>
      </c>
      <c r="L174" s="988" t="s">
        <v>165</v>
      </c>
      <c r="M174" s="988">
        <v>1.9400000000000001E-2</v>
      </c>
      <c r="N174" s="988" t="s">
        <v>165</v>
      </c>
      <c r="O174" s="988" t="s">
        <v>165</v>
      </c>
      <c r="P174" s="988">
        <v>1.9300000000000001E-2</v>
      </c>
      <c r="Q174" s="988" t="s">
        <v>165</v>
      </c>
      <c r="R174" s="988" t="s">
        <v>165</v>
      </c>
      <c r="S174" s="988">
        <v>1.9300000000000001E-2</v>
      </c>
      <c r="T174" s="988" t="s">
        <v>165</v>
      </c>
      <c r="U174" s="988" t="s">
        <v>165</v>
      </c>
      <c r="V174" s="1042">
        <v>1.9199999999999998E-2</v>
      </c>
      <c r="W174" s="988" t="s">
        <v>165</v>
      </c>
      <c r="X174" s="1042" t="s">
        <v>165</v>
      </c>
      <c r="Y174" s="1042">
        <v>1.9300000000000001E-2</v>
      </c>
      <c r="Z174" s="988" t="s">
        <v>165</v>
      </c>
      <c r="AA174" s="1042" t="s">
        <v>165</v>
      </c>
      <c r="AB174" s="1043">
        <v>1.9400000000000001E-2</v>
      </c>
      <c r="AC174" s="988" t="s">
        <v>165</v>
      </c>
      <c r="AD174" s="1043" t="s">
        <v>165</v>
      </c>
      <c r="AE174" s="1043">
        <v>1.9300000000000001E-2</v>
      </c>
      <c r="AF174" s="988" t="s">
        <v>165</v>
      </c>
      <c r="AG174" s="1043" t="s">
        <v>165</v>
      </c>
      <c r="AH174" s="1043">
        <v>1.9300000000000001E-2</v>
      </c>
      <c r="AI174" s="988" t="s">
        <v>165</v>
      </c>
      <c r="AJ174" s="1043" t="s">
        <v>165</v>
      </c>
      <c r="AK174" s="1043">
        <v>1.9300000000000001E-2</v>
      </c>
      <c r="AL174" s="988" t="s">
        <v>165</v>
      </c>
      <c r="AM174" s="1043" t="s">
        <v>165</v>
      </c>
      <c r="AN174" s="1043">
        <v>1.9300000000000001E-2</v>
      </c>
      <c r="AO174" s="988" t="s">
        <v>165</v>
      </c>
      <c r="AP174" s="1043" t="s">
        <v>165</v>
      </c>
      <c r="AQ174" s="1043">
        <v>1.9199999999999998E-2</v>
      </c>
      <c r="AR174" s="988" t="s">
        <v>165</v>
      </c>
      <c r="AS174" s="1043" t="s">
        <v>165</v>
      </c>
      <c r="AT174" s="1043">
        <v>1.9199999999999998E-2</v>
      </c>
      <c r="AU174" s="988" t="s">
        <v>165</v>
      </c>
      <c r="AV174" s="1043" t="s">
        <v>165</v>
      </c>
      <c r="AW174" s="1043">
        <v>1.9300000000000001E-2</v>
      </c>
      <c r="AX174" s="988" t="s">
        <v>165</v>
      </c>
      <c r="AY174" s="1043" t="s">
        <v>165</v>
      </c>
      <c r="AZ174" s="1043">
        <v>1.9099999999999999E-2</v>
      </c>
      <c r="BA174" s="1043" t="s">
        <v>165</v>
      </c>
      <c r="BB174" s="1043" t="s">
        <v>165</v>
      </c>
    </row>
    <row r="175" spans="1:54" s="980" customFormat="1" ht="16.5" customHeight="1" x14ac:dyDescent="0.3">
      <c r="A175" s="981"/>
      <c r="B175" s="979"/>
      <c r="C175" s="398"/>
      <c r="D175" s="398"/>
      <c r="E175" s="1378"/>
      <c r="F175" s="989" t="s">
        <v>1499</v>
      </c>
      <c r="G175" s="988">
        <v>1.89E-2</v>
      </c>
      <c r="H175" s="988" t="s">
        <v>165</v>
      </c>
      <c r="I175" s="988" t="s">
        <v>165</v>
      </c>
      <c r="J175" s="988">
        <v>1.89E-2</v>
      </c>
      <c r="K175" s="988" t="s">
        <v>165</v>
      </c>
      <c r="L175" s="988" t="s">
        <v>165</v>
      </c>
      <c r="M175" s="988">
        <v>1.9300000000000001E-2</v>
      </c>
      <c r="N175" s="988" t="s">
        <v>165</v>
      </c>
      <c r="O175" s="988" t="s">
        <v>165</v>
      </c>
      <c r="P175" s="988">
        <v>1.9800000000000002E-2</v>
      </c>
      <c r="Q175" s="988" t="s">
        <v>165</v>
      </c>
      <c r="R175" s="988" t="s">
        <v>165</v>
      </c>
      <c r="S175" s="988">
        <v>1.9900000000000001E-2</v>
      </c>
      <c r="T175" s="988" t="s">
        <v>165</v>
      </c>
      <c r="U175" s="988" t="s">
        <v>165</v>
      </c>
      <c r="V175" s="1042">
        <v>2.0799999999999999E-2</v>
      </c>
      <c r="W175" s="988" t="s">
        <v>165</v>
      </c>
      <c r="X175" s="1042" t="s">
        <v>165</v>
      </c>
      <c r="Y175" s="1042">
        <v>1.9800000000000002E-2</v>
      </c>
      <c r="Z175" s="988" t="s">
        <v>165</v>
      </c>
      <c r="AA175" s="1042" t="s">
        <v>165</v>
      </c>
      <c r="AB175" s="1043">
        <v>1.9099999999999999E-2</v>
      </c>
      <c r="AC175" s="988" t="s">
        <v>165</v>
      </c>
      <c r="AD175" s="1043" t="s">
        <v>165</v>
      </c>
      <c r="AE175" s="1043">
        <v>1.9900000000000001E-2</v>
      </c>
      <c r="AF175" s="988" t="s">
        <v>165</v>
      </c>
      <c r="AG175" s="1043" t="s">
        <v>165</v>
      </c>
      <c r="AH175" s="1043">
        <v>1.9699999999999999E-2</v>
      </c>
      <c r="AI175" s="988" t="s">
        <v>165</v>
      </c>
      <c r="AJ175" s="1043" t="s">
        <v>165</v>
      </c>
      <c r="AK175" s="1043">
        <v>1.9699999999999999E-2</v>
      </c>
      <c r="AL175" s="988" t="s">
        <v>165</v>
      </c>
      <c r="AM175" s="1043" t="s">
        <v>165</v>
      </c>
      <c r="AN175" s="1043">
        <v>1.9800000000000002E-2</v>
      </c>
      <c r="AO175" s="988" t="s">
        <v>165</v>
      </c>
      <c r="AP175" s="1043" t="s">
        <v>165</v>
      </c>
      <c r="AQ175" s="1043">
        <v>1.9800000000000002E-2</v>
      </c>
      <c r="AR175" s="988" t="s">
        <v>165</v>
      </c>
      <c r="AS175" s="1043" t="s">
        <v>165</v>
      </c>
      <c r="AT175" s="1043">
        <v>1.9400000000000001E-2</v>
      </c>
      <c r="AU175" s="988" t="s">
        <v>165</v>
      </c>
      <c r="AV175" s="1043" t="s">
        <v>165</v>
      </c>
      <c r="AW175" s="1043">
        <v>1.9400000000000001E-2</v>
      </c>
      <c r="AX175" s="988" t="s">
        <v>165</v>
      </c>
      <c r="AY175" s="1043" t="s">
        <v>165</v>
      </c>
      <c r="AZ175" s="1043">
        <v>1.9300000000000001E-2</v>
      </c>
      <c r="BA175" s="1043" t="s">
        <v>165</v>
      </c>
      <c r="BB175" s="1043" t="s">
        <v>165</v>
      </c>
    </row>
    <row r="176" spans="1:54" s="980" customFormat="1" ht="16.5" customHeight="1" x14ac:dyDescent="0.3">
      <c r="A176" s="981"/>
      <c r="B176" s="979"/>
      <c r="C176" s="398"/>
      <c r="D176" s="398"/>
      <c r="E176" s="1378"/>
      <c r="F176" s="989" t="s">
        <v>1500</v>
      </c>
      <c r="G176" s="988">
        <v>2.0299999999999999E-2</v>
      </c>
      <c r="H176" s="988" t="s">
        <v>165</v>
      </c>
      <c r="I176" s="988" t="s">
        <v>165</v>
      </c>
      <c r="J176" s="988">
        <v>2.0400000000000001E-2</v>
      </c>
      <c r="K176" s="988" t="s">
        <v>165</v>
      </c>
      <c r="L176" s="988" t="s">
        <v>165</v>
      </c>
      <c r="M176" s="988">
        <v>2.0299999999999999E-2</v>
      </c>
      <c r="N176" s="988" t="s">
        <v>165</v>
      </c>
      <c r="O176" s="988" t="s">
        <v>165</v>
      </c>
      <c r="P176" s="988">
        <v>2.0400000000000001E-2</v>
      </c>
      <c r="Q176" s="988" t="s">
        <v>165</v>
      </c>
      <c r="R176" s="988" t="s">
        <v>165</v>
      </c>
      <c r="S176" s="988">
        <v>2.0199999999999999E-2</v>
      </c>
      <c r="T176" s="988" t="s">
        <v>165</v>
      </c>
      <c r="U176" s="988" t="s">
        <v>165</v>
      </c>
      <c r="V176" s="1042">
        <v>2.0299999999999999E-2</v>
      </c>
      <c r="W176" s="988" t="s">
        <v>165</v>
      </c>
      <c r="X176" s="1042" t="s">
        <v>165</v>
      </c>
      <c r="Y176" s="1042">
        <v>2.0199999999999999E-2</v>
      </c>
      <c r="Z176" s="988" t="s">
        <v>165</v>
      </c>
      <c r="AA176" s="1042" t="s">
        <v>165</v>
      </c>
      <c r="AB176" s="1043">
        <v>2.01E-2</v>
      </c>
      <c r="AC176" s="988" t="s">
        <v>165</v>
      </c>
      <c r="AD176" s="1043" t="s">
        <v>165</v>
      </c>
      <c r="AE176" s="1043">
        <v>0.02</v>
      </c>
      <c r="AF176" s="988" t="s">
        <v>165</v>
      </c>
      <c r="AG176" s="1043" t="s">
        <v>165</v>
      </c>
      <c r="AH176" s="1043">
        <v>1.9900000000000001E-2</v>
      </c>
      <c r="AI176" s="988" t="s">
        <v>165</v>
      </c>
      <c r="AJ176" s="1043" t="s">
        <v>165</v>
      </c>
      <c r="AK176" s="1043">
        <v>1.9900000000000001E-2</v>
      </c>
      <c r="AL176" s="988" t="s">
        <v>165</v>
      </c>
      <c r="AM176" s="1043" t="s">
        <v>165</v>
      </c>
      <c r="AN176" s="1043">
        <v>1.9900000000000001E-2</v>
      </c>
      <c r="AO176" s="988" t="s">
        <v>165</v>
      </c>
      <c r="AP176" s="1043" t="s">
        <v>165</v>
      </c>
      <c r="AQ176" s="1043">
        <v>1.9900000000000001E-2</v>
      </c>
      <c r="AR176" s="988" t="s">
        <v>165</v>
      </c>
      <c r="AS176" s="1043" t="s">
        <v>165</v>
      </c>
      <c r="AT176" s="1043">
        <v>1.9900000000000001E-2</v>
      </c>
      <c r="AU176" s="988" t="s">
        <v>165</v>
      </c>
      <c r="AV176" s="1043" t="s">
        <v>165</v>
      </c>
      <c r="AW176" s="1043">
        <v>1.9900000000000001E-2</v>
      </c>
      <c r="AX176" s="988" t="s">
        <v>165</v>
      </c>
      <c r="AY176" s="1043" t="s">
        <v>165</v>
      </c>
      <c r="AZ176" s="1043">
        <v>1.9900000000000001E-2</v>
      </c>
      <c r="BA176" s="1043" t="s">
        <v>165</v>
      </c>
      <c r="BB176" s="1043" t="s">
        <v>165</v>
      </c>
    </row>
    <row r="177" spans="1:54" s="980" customFormat="1" ht="16.5" customHeight="1" x14ac:dyDescent="0.3">
      <c r="A177" s="981"/>
      <c r="B177" s="979"/>
      <c r="C177" s="398"/>
      <c r="D177" s="398"/>
      <c r="E177" s="1378"/>
      <c r="F177" s="989" t="s">
        <v>1689</v>
      </c>
      <c r="G177" s="988">
        <v>2.23E-2</v>
      </c>
      <c r="H177" s="988" t="s">
        <v>165</v>
      </c>
      <c r="I177" s="988" t="s">
        <v>165</v>
      </c>
      <c r="J177" s="988">
        <v>2.2200000000000001E-2</v>
      </c>
      <c r="K177" s="988" t="s">
        <v>165</v>
      </c>
      <c r="L177" s="988" t="s">
        <v>165</v>
      </c>
      <c r="M177" s="988">
        <v>2.2100000000000002E-2</v>
      </c>
      <c r="N177" s="988" t="s">
        <v>165</v>
      </c>
      <c r="O177" s="988" t="s">
        <v>165</v>
      </c>
      <c r="P177" s="988">
        <v>2.1899999999999999E-2</v>
      </c>
      <c r="Q177" s="988" t="s">
        <v>165</v>
      </c>
      <c r="R177" s="988" t="s">
        <v>165</v>
      </c>
      <c r="S177" s="988">
        <v>2.1299999999999999E-2</v>
      </c>
      <c r="T177" s="988" t="s">
        <v>165</v>
      </c>
      <c r="U177" s="988" t="s">
        <v>165</v>
      </c>
      <c r="V177" s="1042">
        <v>2.0799999999999999E-2</v>
      </c>
      <c r="W177" s="988" t="s">
        <v>165</v>
      </c>
      <c r="X177" s="1042" t="s">
        <v>165</v>
      </c>
      <c r="Y177" s="1042">
        <v>2.0199999999999999E-2</v>
      </c>
      <c r="Z177" s="988" t="s">
        <v>165</v>
      </c>
      <c r="AA177" s="1042" t="s">
        <v>165</v>
      </c>
      <c r="AB177" s="1043">
        <v>2.0199999999999999E-2</v>
      </c>
      <c r="AC177" s="988" t="s">
        <v>165</v>
      </c>
      <c r="AD177" s="1043" t="s">
        <v>165</v>
      </c>
      <c r="AE177" s="1043">
        <v>2.0299999999999999E-2</v>
      </c>
      <c r="AF177" s="988" t="s">
        <v>165</v>
      </c>
      <c r="AG177" s="1043" t="s">
        <v>165</v>
      </c>
      <c r="AH177" s="1043">
        <v>2.01E-2</v>
      </c>
      <c r="AI177" s="988" t="s">
        <v>165</v>
      </c>
      <c r="AJ177" s="1043" t="s">
        <v>165</v>
      </c>
      <c r="AK177" s="1043">
        <v>0.02</v>
      </c>
      <c r="AL177" s="988" t="s">
        <v>165</v>
      </c>
      <c r="AM177" s="1043" t="s">
        <v>165</v>
      </c>
      <c r="AN177" s="1043">
        <v>0.02</v>
      </c>
      <c r="AO177" s="988" t="s">
        <v>165</v>
      </c>
      <c r="AP177" s="1043" t="s">
        <v>165</v>
      </c>
      <c r="AQ177" s="1043">
        <v>0.02</v>
      </c>
      <c r="AR177" s="988" t="s">
        <v>165</v>
      </c>
      <c r="AS177" s="1043" t="s">
        <v>165</v>
      </c>
      <c r="AT177" s="1043">
        <v>1.9900000000000001E-2</v>
      </c>
      <c r="AU177" s="988" t="s">
        <v>165</v>
      </c>
      <c r="AV177" s="1043" t="s">
        <v>165</v>
      </c>
      <c r="AW177" s="1043">
        <v>1.9900000000000001E-2</v>
      </c>
      <c r="AX177" s="988" t="s">
        <v>165</v>
      </c>
      <c r="AY177" s="1043" t="s">
        <v>165</v>
      </c>
      <c r="AZ177" s="1043">
        <v>1.9900000000000001E-2</v>
      </c>
      <c r="BA177" s="1043" t="s">
        <v>165</v>
      </c>
      <c r="BB177" s="1043" t="s">
        <v>165</v>
      </c>
    </row>
    <row r="178" spans="1:54" s="980" customFormat="1" ht="16.5" customHeight="1" x14ac:dyDescent="0.3">
      <c r="A178" s="981"/>
      <c r="B178" s="979"/>
      <c r="C178" s="398"/>
      <c r="D178" s="398"/>
      <c r="E178" s="1378"/>
      <c r="F178" s="989" t="s">
        <v>1501</v>
      </c>
      <c r="G178" s="988">
        <v>2.0199999999999999E-2</v>
      </c>
      <c r="H178" s="988" t="s">
        <v>165</v>
      </c>
      <c r="I178" s="988" t="s">
        <v>165</v>
      </c>
      <c r="J178" s="988">
        <v>2.0199999999999999E-2</v>
      </c>
      <c r="K178" s="988" t="s">
        <v>165</v>
      </c>
      <c r="L178" s="988" t="s">
        <v>165</v>
      </c>
      <c r="M178" s="988">
        <v>2.0199999999999999E-2</v>
      </c>
      <c r="N178" s="988" t="s">
        <v>165</v>
      </c>
      <c r="O178" s="988" t="s">
        <v>165</v>
      </c>
      <c r="P178" s="988">
        <v>2.0199999999999999E-2</v>
      </c>
      <c r="Q178" s="988" t="s">
        <v>165</v>
      </c>
      <c r="R178" s="988" t="s">
        <v>165</v>
      </c>
      <c r="S178" s="988">
        <v>2.01E-2</v>
      </c>
      <c r="T178" s="988" t="s">
        <v>165</v>
      </c>
      <c r="U178" s="988" t="s">
        <v>165</v>
      </c>
      <c r="V178" s="1042">
        <v>1.9900000000000001E-2</v>
      </c>
      <c r="W178" s="988" t="s">
        <v>165</v>
      </c>
      <c r="X178" s="1042" t="s">
        <v>165</v>
      </c>
      <c r="Y178" s="1042">
        <v>1.9900000000000001E-2</v>
      </c>
      <c r="Z178" s="988" t="s">
        <v>165</v>
      </c>
      <c r="AA178" s="1042" t="s">
        <v>165</v>
      </c>
      <c r="AB178" s="1043">
        <v>1.9800000000000002E-2</v>
      </c>
      <c r="AC178" s="988" t="s">
        <v>165</v>
      </c>
      <c r="AD178" s="1043" t="s">
        <v>165</v>
      </c>
      <c r="AE178" s="1043">
        <v>1.9699999999999999E-2</v>
      </c>
      <c r="AF178" s="988" t="s">
        <v>165</v>
      </c>
      <c r="AG178" s="1043" t="s">
        <v>165</v>
      </c>
      <c r="AH178" s="1043">
        <v>1.95E-2</v>
      </c>
      <c r="AI178" s="988" t="s">
        <v>165</v>
      </c>
      <c r="AJ178" s="1043" t="s">
        <v>165</v>
      </c>
      <c r="AK178" s="1043">
        <v>1.95E-2</v>
      </c>
      <c r="AL178" s="988" t="s">
        <v>165</v>
      </c>
      <c r="AM178" s="1043" t="s">
        <v>165</v>
      </c>
      <c r="AN178" s="1043">
        <v>1.9400000000000001E-2</v>
      </c>
      <c r="AO178" s="988" t="s">
        <v>165</v>
      </c>
      <c r="AP178" s="1043" t="s">
        <v>165</v>
      </c>
      <c r="AQ178" s="1043">
        <v>1.95E-2</v>
      </c>
      <c r="AR178" s="988" t="s">
        <v>165</v>
      </c>
      <c r="AS178" s="1043" t="s">
        <v>165</v>
      </c>
      <c r="AT178" s="1043">
        <v>1.95E-2</v>
      </c>
      <c r="AU178" s="988" t="s">
        <v>165</v>
      </c>
      <c r="AV178" s="1043" t="s">
        <v>165</v>
      </c>
      <c r="AW178" s="1043">
        <v>1.95E-2</v>
      </c>
      <c r="AX178" s="988" t="s">
        <v>165</v>
      </c>
      <c r="AY178" s="1043" t="s">
        <v>165</v>
      </c>
      <c r="AZ178" s="1043">
        <v>1.95E-2</v>
      </c>
      <c r="BA178" s="1043" t="s">
        <v>165</v>
      </c>
      <c r="BB178" s="1043" t="s">
        <v>165</v>
      </c>
    </row>
    <row r="179" spans="1:54" s="980" customFormat="1" ht="16.5" customHeight="1" x14ac:dyDescent="0.3">
      <c r="A179" s="981"/>
      <c r="B179" s="979"/>
      <c r="C179" s="398"/>
      <c r="D179" s="398"/>
      <c r="E179" s="1378"/>
      <c r="F179" s="989" t="s">
        <v>1502</v>
      </c>
      <c r="G179" s="988">
        <v>2.0199999999999999E-2</v>
      </c>
      <c r="H179" s="988" t="s">
        <v>165</v>
      </c>
      <c r="I179" s="988" t="s">
        <v>165</v>
      </c>
      <c r="J179" s="988">
        <v>2.0199999999999999E-2</v>
      </c>
      <c r="K179" s="988" t="s">
        <v>165</v>
      </c>
      <c r="L179" s="988" t="s">
        <v>165</v>
      </c>
      <c r="M179" s="988">
        <v>2.0199999999999999E-2</v>
      </c>
      <c r="N179" s="988" t="s">
        <v>165</v>
      </c>
      <c r="O179" s="988" t="s">
        <v>165</v>
      </c>
      <c r="P179" s="988">
        <v>2.0199999999999999E-2</v>
      </c>
      <c r="Q179" s="988" t="s">
        <v>165</v>
      </c>
      <c r="R179" s="988" t="s">
        <v>165</v>
      </c>
      <c r="S179" s="988">
        <v>2.01E-2</v>
      </c>
      <c r="T179" s="988" t="s">
        <v>165</v>
      </c>
      <c r="U179" s="988" t="s">
        <v>165</v>
      </c>
      <c r="V179" s="1042">
        <v>1.9900000000000001E-2</v>
      </c>
      <c r="W179" s="988" t="s">
        <v>165</v>
      </c>
      <c r="X179" s="1042" t="s">
        <v>165</v>
      </c>
      <c r="Y179" s="1042">
        <v>1.9900000000000001E-2</v>
      </c>
      <c r="Z179" s="988" t="s">
        <v>165</v>
      </c>
      <c r="AA179" s="1042" t="s">
        <v>165</v>
      </c>
      <c r="AB179" s="1043">
        <v>1.9800000000000002E-2</v>
      </c>
      <c r="AC179" s="988" t="s">
        <v>165</v>
      </c>
      <c r="AD179" s="1043" t="s">
        <v>165</v>
      </c>
      <c r="AE179" s="1043">
        <v>1.9699999999999999E-2</v>
      </c>
      <c r="AF179" s="988" t="s">
        <v>165</v>
      </c>
      <c r="AG179" s="1043" t="s">
        <v>165</v>
      </c>
      <c r="AH179" s="1043">
        <v>1.95E-2</v>
      </c>
      <c r="AI179" s="988" t="s">
        <v>165</v>
      </c>
      <c r="AJ179" s="1043" t="s">
        <v>165</v>
      </c>
      <c r="AK179" s="1043">
        <v>1.95E-2</v>
      </c>
      <c r="AL179" s="988" t="s">
        <v>165</v>
      </c>
      <c r="AM179" s="1043" t="s">
        <v>165</v>
      </c>
      <c r="AN179" s="1043">
        <v>1.9400000000000001E-2</v>
      </c>
      <c r="AO179" s="988" t="s">
        <v>165</v>
      </c>
      <c r="AP179" s="1043" t="s">
        <v>165</v>
      </c>
      <c r="AQ179" s="1043">
        <v>1.95E-2</v>
      </c>
      <c r="AR179" s="988" t="s">
        <v>165</v>
      </c>
      <c r="AS179" s="1043" t="s">
        <v>165</v>
      </c>
      <c r="AT179" s="1043">
        <v>1.95E-2</v>
      </c>
      <c r="AU179" s="988" t="s">
        <v>165</v>
      </c>
      <c r="AV179" s="1043" t="s">
        <v>165</v>
      </c>
      <c r="AW179" s="1043">
        <v>1.95E-2</v>
      </c>
      <c r="AX179" s="988" t="s">
        <v>165</v>
      </c>
      <c r="AY179" s="1043" t="s">
        <v>165</v>
      </c>
      <c r="AZ179" s="1043">
        <v>1.95E-2</v>
      </c>
      <c r="BA179" s="1043" t="s">
        <v>165</v>
      </c>
      <c r="BB179" s="1043" t="s">
        <v>165</v>
      </c>
    </row>
    <row r="180" spans="1:54" s="980" customFormat="1" ht="16.5" customHeight="1" x14ac:dyDescent="0.3">
      <c r="A180" s="981"/>
      <c r="B180" s="979"/>
      <c r="C180" s="398"/>
      <c r="D180" s="398"/>
      <c r="E180" s="1378"/>
      <c r="F180" s="989" t="s">
        <v>1503</v>
      </c>
      <c r="G180" s="988">
        <v>1.89E-2</v>
      </c>
      <c r="H180" s="988" t="s">
        <v>165</v>
      </c>
      <c r="I180" s="988" t="s">
        <v>165</v>
      </c>
      <c r="J180" s="988">
        <v>1.89E-2</v>
      </c>
      <c r="K180" s="988" t="s">
        <v>165</v>
      </c>
      <c r="L180" s="988" t="s">
        <v>165</v>
      </c>
      <c r="M180" s="988">
        <v>1.9199999999999998E-2</v>
      </c>
      <c r="N180" s="988" t="s">
        <v>165</v>
      </c>
      <c r="O180" s="988" t="s">
        <v>165</v>
      </c>
      <c r="P180" s="988">
        <v>1.9800000000000002E-2</v>
      </c>
      <c r="Q180" s="988" t="s">
        <v>165</v>
      </c>
      <c r="R180" s="988" t="s">
        <v>165</v>
      </c>
      <c r="S180" s="988">
        <v>1.9900000000000001E-2</v>
      </c>
      <c r="T180" s="988" t="s">
        <v>165</v>
      </c>
      <c r="U180" s="988" t="s">
        <v>165</v>
      </c>
      <c r="V180" s="1042">
        <v>2.0799999999999999E-2</v>
      </c>
      <c r="W180" s="988" t="s">
        <v>165</v>
      </c>
      <c r="X180" s="1042" t="s">
        <v>165</v>
      </c>
      <c r="Y180" s="1042">
        <v>1.9800000000000002E-2</v>
      </c>
      <c r="Z180" s="988" t="s">
        <v>165</v>
      </c>
      <c r="AA180" s="1042" t="s">
        <v>165</v>
      </c>
      <c r="AB180" s="1043">
        <v>1.9099999999999999E-2</v>
      </c>
      <c r="AC180" s="988" t="s">
        <v>165</v>
      </c>
      <c r="AD180" s="1043" t="s">
        <v>165</v>
      </c>
      <c r="AE180" s="1043">
        <v>1.9900000000000001E-2</v>
      </c>
      <c r="AF180" s="988" t="s">
        <v>165</v>
      </c>
      <c r="AG180" s="1043" t="s">
        <v>165</v>
      </c>
      <c r="AH180" s="1043">
        <v>1.9699999999999999E-2</v>
      </c>
      <c r="AI180" s="988" t="s">
        <v>165</v>
      </c>
      <c r="AJ180" s="1043" t="s">
        <v>165</v>
      </c>
      <c r="AK180" s="1043">
        <v>1.9699999999999999E-2</v>
      </c>
      <c r="AL180" s="988" t="s">
        <v>165</v>
      </c>
      <c r="AM180" s="1043" t="s">
        <v>165</v>
      </c>
      <c r="AN180" s="1043">
        <v>1.9800000000000002E-2</v>
      </c>
      <c r="AO180" s="988" t="s">
        <v>165</v>
      </c>
      <c r="AP180" s="1043" t="s">
        <v>165</v>
      </c>
      <c r="AQ180" s="1043">
        <v>1.9800000000000002E-2</v>
      </c>
      <c r="AR180" s="988" t="s">
        <v>165</v>
      </c>
      <c r="AS180" s="1043" t="s">
        <v>165</v>
      </c>
      <c r="AT180" s="1043">
        <v>1.9400000000000001E-2</v>
      </c>
      <c r="AU180" s="988" t="s">
        <v>165</v>
      </c>
      <c r="AV180" s="1043" t="s">
        <v>165</v>
      </c>
      <c r="AW180" s="1043">
        <v>1.9400000000000001E-2</v>
      </c>
      <c r="AX180" s="988" t="s">
        <v>165</v>
      </c>
      <c r="AY180" s="1043" t="s">
        <v>165</v>
      </c>
      <c r="AZ180" s="1043">
        <v>1.9300000000000001E-2</v>
      </c>
      <c r="BA180" s="1043" t="s">
        <v>165</v>
      </c>
      <c r="BB180" s="1043" t="s">
        <v>165</v>
      </c>
    </row>
    <row r="181" spans="1:54" s="980" customFormat="1" ht="16.5" customHeight="1" x14ac:dyDescent="0.3">
      <c r="A181" s="981"/>
      <c r="B181" s="979"/>
      <c r="C181" s="398"/>
      <c r="D181" s="398"/>
      <c r="E181" s="1379"/>
      <c r="F181" s="989" t="s">
        <v>1999</v>
      </c>
      <c r="G181" s="988">
        <v>2.0500000000000001E-2</v>
      </c>
      <c r="H181" s="988" t="s">
        <v>165</v>
      </c>
      <c r="I181" s="988" t="s">
        <v>165</v>
      </c>
      <c r="J181" s="988">
        <v>2.0400000000000001E-2</v>
      </c>
      <c r="K181" s="988" t="s">
        <v>165</v>
      </c>
      <c r="L181" s="988" t="s">
        <v>165</v>
      </c>
      <c r="M181" s="988">
        <v>2.0400000000000001E-2</v>
      </c>
      <c r="N181" s="988" t="s">
        <v>165</v>
      </c>
      <c r="O181" s="988" t="s">
        <v>165</v>
      </c>
      <c r="P181" s="988">
        <v>2.0400000000000001E-2</v>
      </c>
      <c r="Q181" s="988" t="s">
        <v>165</v>
      </c>
      <c r="R181" s="988" t="s">
        <v>165</v>
      </c>
      <c r="S181" s="988">
        <v>2.0400000000000001E-2</v>
      </c>
      <c r="T181" s="988" t="s">
        <v>165</v>
      </c>
      <c r="U181" s="988" t="s">
        <v>165</v>
      </c>
      <c r="V181" s="1042">
        <v>2.01E-2</v>
      </c>
      <c r="W181" s="988" t="s">
        <v>165</v>
      </c>
      <c r="X181" s="1042" t="s">
        <v>165</v>
      </c>
      <c r="Y181" s="1042">
        <v>2.01E-2</v>
      </c>
      <c r="Z181" s="988" t="s">
        <v>165</v>
      </c>
      <c r="AA181" s="1042" t="s">
        <v>165</v>
      </c>
      <c r="AB181" s="1043">
        <v>0.02</v>
      </c>
      <c r="AC181" s="988" t="s">
        <v>165</v>
      </c>
      <c r="AD181" s="1043" t="s">
        <v>165</v>
      </c>
      <c r="AE181" s="1043">
        <v>0.02</v>
      </c>
      <c r="AF181" s="988" t="s">
        <v>165</v>
      </c>
      <c r="AG181" s="1043" t="s">
        <v>165</v>
      </c>
      <c r="AH181" s="1043">
        <v>1.9900000000000001E-2</v>
      </c>
      <c r="AI181" s="988" t="s">
        <v>165</v>
      </c>
      <c r="AJ181" s="1043" t="s">
        <v>165</v>
      </c>
      <c r="AK181" s="1043">
        <v>2.01E-2</v>
      </c>
      <c r="AL181" s="988" t="s">
        <v>165</v>
      </c>
      <c r="AM181" s="1043" t="s">
        <v>165</v>
      </c>
      <c r="AN181" s="1043">
        <v>1.9900000000000001E-2</v>
      </c>
      <c r="AO181" s="988" t="s">
        <v>165</v>
      </c>
      <c r="AP181" s="1043" t="s">
        <v>165</v>
      </c>
      <c r="AQ181" s="1043">
        <v>0.02</v>
      </c>
      <c r="AR181" s="988" t="s">
        <v>165</v>
      </c>
      <c r="AS181" s="1043" t="s">
        <v>165</v>
      </c>
      <c r="AT181" s="1043">
        <v>1.9900000000000001E-2</v>
      </c>
      <c r="AU181" s="988" t="s">
        <v>165</v>
      </c>
      <c r="AV181" s="1043" t="s">
        <v>165</v>
      </c>
      <c r="AW181" s="1043">
        <v>0.02</v>
      </c>
      <c r="AX181" s="988" t="s">
        <v>165</v>
      </c>
      <c r="AY181" s="1043" t="s">
        <v>165</v>
      </c>
      <c r="AZ181" s="1043">
        <v>1.9900000000000001E-2</v>
      </c>
      <c r="BA181" s="1043" t="s">
        <v>165</v>
      </c>
      <c r="BB181" s="1043" t="s">
        <v>165</v>
      </c>
    </row>
    <row r="182" spans="1:54" s="980" customFormat="1" ht="16.5" customHeight="1" x14ac:dyDescent="0.3">
      <c r="A182" s="981"/>
      <c r="B182" s="979"/>
      <c r="C182" s="398"/>
      <c r="D182" s="398"/>
      <c r="E182" s="1380" t="s">
        <v>1389</v>
      </c>
      <c r="F182" s="989" t="s">
        <v>1455</v>
      </c>
      <c r="G182" s="988">
        <v>2.0899999999999998E-2</v>
      </c>
      <c r="H182" s="988" t="s">
        <v>165</v>
      </c>
      <c r="I182" s="988" t="s">
        <v>165</v>
      </c>
      <c r="J182" s="988">
        <v>2.0799999999999999E-2</v>
      </c>
      <c r="K182" s="988" t="s">
        <v>165</v>
      </c>
      <c r="L182" s="988" t="s">
        <v>165</v>
      </c>
      <c r="M182" s="988">
        <v>2.0500000000000001E-2</v>
      </c>
      <c r="N182" s="988" t="s">
        <v>165</v>
      </c>
      <c r="O182" s="988" t="s">
        <v>165</v>
      </c>
      <c r="P182" s="988">
        <v>2.0899999999999998E-2</v>
      </c>
      <c r="Q182" s="988" t="s">
        <v>165</v>
      </c>
      <c r="R182" s="988" t="s">
        <v>165</v>
      </c>
      <c r="S182" s="988">
        <v>2.06E-2</v>
      </c>
      <c r="T182" s="988" t="s">
        <v>165</v>
      </c>
      <c r="U182" s="988" t="s">
        <v>165</v>
      </c>
      <c r="V182" s="1042">
        <v>2.0400000000000001E-2</v>
      </c>
      <c r="W182" s="988" t="s">
        <v>165</v>
      </c>
      <c r="X182" s="1042" t="s">
        <v>165</v>
      </c>
      <c r="Y182" s="1042">
        <v>2.0400000000000001E-2</v>
      </c>
      <c r="Z182" s="988" t="s">
        <v>165</v>
      </c>
      <c r="AA182" s="1042" t="s">
        <v>165</v>
      </c>
      <c r="AB182" s="1043">
        <v>2.0500000000000001E-2</v>
      </c>
      <c r="AC182" s="988" t="s">
        <v>165</v>
      </c>
      <c r="AD182" s="1043" t="s">
        <v>165</v>
      </c>
      <c r="AE182" s="1043">
        <v>2.0400000000000001E-2</v>
      </c>
      <c r="AF182" s="988" t="s">
        <v>165</v>
      </c>
      <c r="AG182" s="1043" t="s">
        <v>165</v>
      </c>
      <c r="AH182" s="1043">
        <v>2.0400000000000001E-2</v>
      </c>
      <c r="AI182" s="988" t="s">
        <v>165</v>
      </c>
      <c r="AJ182" s="1043" t="s">
        <v>165</v>
      </c>
      <c r="AK182" s="1043">
        <v>2.0400000000000001E-2</v>
      </c>
      <c r="AL182" s="988" t="s">
        <v>165</v>
      </c>
      <c r="AM182" s="1043" t="s">
        <v>165</v>
      </c>
      <c r="AN182" s="1043">
        <v>2.0400000000000001E-2</v>
      </c>
      <c r="AO182" s="988" t="s">
        <v>165</v>
      </c>
      <c r="AP182" s="1043" t="s">
        <v>165</v>
      </c>
      <c r="AQ182" s="1043">
        <v>2.0400000000000001E-2</v>
      </c>
      <c r="AR182" s="988" t="s">
        <v>165</v>
      </c>
      <c r="AS182" s="1043" t="s">
        <v>165</v>
      </c>
      <c r="AT182" s="1043">
        <v>2.0400000000000001E-2</v>
      </c>
      <c r="AU182" s="988" t="s">
        <v>165</v>
      </c>
      <c r="AV182" s="1043" t="s">
        <v>165</v>
      </c>
      <c r="AW182" s="1043">
        <v>2.0500000000000001E-2</v>
      </c>
      <c r="AX182" s="988" t="s">
        <v>165</v>
      </c>
      <c r="AY182" s="1043" t="s">
        <v>165</v>
      </c>
      <c r="AZ182" s="1043">
        <v>2.0500000000000001E-2</v>
      </c>
      <c r="BA182" s="1043" t="s">
        <v>165</v>
      </c>
      <c r="BB182" s="1043" t="s">
        <v>165</v>
      </c>
    </row>
    <row r="183" spans="1:54" s="980" customFormat="1" ht="16.5" customHeight="1" x14ac:dyDescent="0.3">
      <c r="A183" s="981"/>
      <c r="B183" s="979"/>
      <c r="C183" s="398"/>
      <c r="D183" s="398"/>
      <c r="E183" s="1378"/>
      <c r="F183" s="989" t="s">
        <v>1456</v>
      </c>
      <c r="G183" s="988">
        <v>1.8800000000000001E-2</v>
      </c>
      <c r="H183" s="988" t="s">
        <v>165</v>
      </c>
      <c r="I183" s="988" t="s">
        <v>165</v>
      </c>
      <c r="J183" s="988">
        <v>1.7399999999999999E-2</v>
      </c>
      <c r="K183" s="988" t="s">
        <v>165</v>
      </c>
      <c r="L183" s="988" t="s">
        <v>165</v>
      </c>
      <c r="M183" s="988">
        <v>1.7500000000000002E-2</v>
      </c>
      <c r="N183" s="988" t="s">
        <v>165</v>
      </c>
      <c r="O183" s="988" t="s">
        <v>165</v>
      </c>
      <c r="P183" s="988">
        <v>1.9699999999999999E-2</v>
      </c>
      <c r="Q183" s="988" t="s">
        <v>165</v>
      </c>
      <c r="R183" s="988" t="s">
        <v>165</v>
      </c>
      <c r="S183" s="988">
        <v>1.77E-2</v>
      </c>
      <c r="T183" s="988" t="s">
        <v>165</v>
      </c>
      <c r="U183" s="988" t="s">
        <v>165</v>
      </c>
      <c r="V183" s="1042">
        <v>1.8800000000000001E-2</v>
      </c>
      <c r="W183" s="988" t="s">
        <v>165</v>
      </c>
      <c r="X183" s="1042" t="s">
        <v>165</v>
      </c>
      <c r="Y183" s="1042">
        <v>1.8800000000000001E-2</v>
      </c>
      <c r="Z183" s="988" t="s">
        <v>165</v>
      </c>
      <c r="AA183" s="1042" t="s">
        <v>165</v>
      </c>
      <c r="AB183" s="1043">
        <v>1.8599999999999998E-2</v>
      </c>
      <c r="AC183" s="988" t="s">
        <v>165</v>
      </c>
      <c r="AD183" s="1043" t="s">
        <v>165</v>
      </c>
      <c r="AE183" s="1043">
        <v>1.89E-2</v>
      </c>
      <c r="AF183" s="988" t="s">
        <v>165</v>
      </c>
      <c r="AG183" s="1043" t="s">
        <v>165</v>
      </c>
      <c r="AH183" s="1043">
        <v>1.8800000000000001E-2</v>
      </c>
      <c r="AI183" s="988" t="s">
        <v>165</v>
      </c>
      <c r="AJ183" s="1043" t="s">
        <v>165</v>
      </c>
      <c r="AK183" s="1043">
        <v>1.8800000000000001E-2</v>
      </c>
      <c r="AL183" s="988" t="s">
        <v>165</v>
      </c>
      <c r="AM183" s="1043" t="s">
        <v>165</v>
      </c>
      <c r="AN183" s="1043">
        <v>1.8800000000000001E-2</v>
      </c>
      <c r="AO183" s="988" t="s">
        <v>165</v>
      </c>
      <c r="AP183" s="1043" t="s">
        <v>165</v>
      </c>
      <c r="AQ183" s="1043">
        <v>1.89E-2</v>
      </c>
      <c r="AR183" s="988" t="s">
        <v>165</v>
      </c>
      <c r="AS183" s="1043" t="s">
        <v>165</v>
      </c>
      <c r="AT183" s="1043">
        <v>1.89E-2</v>
      </c>
      <c r="AU183" s="988" t="s">
        <v>165</v>
      </c>
      <c r="AV183" s="1043" t="s">
        <v>165</v>
      </c>
      <c r="AW183" s="1043">
        <v>1.89E-2</v>
      </c>
      <c r="AX183" s="988" t="s">
        <v>165</v>
      </c>
      <c r="AY183" s="1043" t="s">
        <v>165</v>
      </c>
      <c r="AZ183" s="1043">
        <v>1.8800000000000001E-2</v>
      </c>
      <c r="BA183" s="1043" t="s">
        <v>165</v>
      </c>
      <c r="BB183" s="1043" t="s">
        <v>165</v>
      </c>
    </row>
    <row r="184" spans="1:54" s="980" customFormat="1" ht="16.5" customHeight="1" x14ac:dyDescent="0.3">
      <c r="A184" s="981"/>
      <c r="B184" s="979"/>
      <c r="C184" s="398"/>
      <c r="D184" s="398"/>
      <c r="E184" s="1378"/>
      <c r="F184" s="989" t="s">
        <v>1457</v>
      </c>
      <c r="G184" s="988">
        <v>1.7500000000000002E-2</v>
      </c>
      <c r="H184" s="988" t="s">
        <v>165</v>
      </c>
      <c r="I184" s="988" t="s">
        <v>165</v>
      </c>
      <c r="J184" s="988">
        <v>1.6799999999999999E-2</v>
      </c>
      <c r="K184" s="988" t="s">
        <v>165</v>
      </c>
      <c r="L184" s="988" t="s">
        <v>165</v>
      </c>
      <c r="M184" s="988">
        <v>1.6899999999999998E-2</v>
      </c>
      <c r="N184" s="988" t="s">
        <v>165</v>
      </c>
      <c r="O184" s="988" t="s">
        <v>165</v>
      </c>
      <c r="P184" s="988">
        <v>1.7000000000000001E-2</v>
      </c>
      <c r="Q184" s="988" t="s">
        <v>165</v>
      </c>
      <c r="R184" s="988" t="s">
        <v>165</v>
      </c>
      <c r="S184" s="988">
        <v>1.7100000000000001E-2</v>
      </c>
      <c r="T184" s="988" t="s">
        <v>165</v>
      </c>
      <c r="U184" s="988" t="s">
        <v>165</v>
      </c>
      <c r="V184" s="1042">
        <v>1.77E-2</v>
      </c>
      <c r="W184" s="988" t="s">
        <v>165</v>
      </c>
      <c r="X184" s="1042" t="s">
        <v>165</v>
      </c>
      <c r="Y184" s="1042">
        <v>1.7999999999999999E-2</v>
      </c>
      <c r="Z184" s="988" t="s">
        <v>165</v>
      </c>
      <c r="AA184" s="1042" t="s">
        <v>165</v>
      </c>
      <c r="AB184" s="1043">
        <v>1.8200000000000001E-2</v>
      </c>
      <c r="AC184" s="988" t="s">
        <v>165</v>
      </c>
      <c r="AD184" s="1043" t="s">
        <v>165</v>
      </c>
      <c r="AE184" s="1043">
        <v>1.7999999999999999E-2</v>
      </c>
      <c r="AF184" s="988" t="s">
        <v>165</v>
      </c>
      <c r="AG184" s="1043" t="s">
        <v>165</v>
      </c>
      <c r="AH184" s="1043">
        <v>1.7899999999999999E-2</v>
      </c>
      <c r="AI184" s="988" t="s">
        <v>165</v>
      </c>
      <c r="AJ184" s="1043" t="s">
        <v>165</v>
      </c>
      <c r="AK184" s="1043">
        <v>1.84E-2</v>
      </c>
      <c r="AL184" s="988" t="s">
        <v>165</v>
      </c>
      <c r="AM184" s="1043" t="s">
        <v>165</v>
      </c>
      <c r="AN184" s="1043">
        <v>1.8100000000000002E-2</v>
      </c>
      <c r="AO184" s="988" t="s">
        <v>165</v>
      </c>
      <c r="AP184" s="1043" t="s">
        <v>165</v>
      </c>
      <c r="AQ184" s="1043">
        <v>1.8499999999999999E-2</v>
      </c>
      <c r="AR184" s="988" t="s">
        <v>165</v>
      </c>
      <c r="AS184" s="1043" t="s">
        <v>165</v>
      </c>
      <c r="AT184" s="1043">
        <v>1.84E-2</v>
      </c>
      <c r="AU184" s="988" t="s">
        <v>165</v>
      </c>
      <c r="AV184" s="1043" t="s">
        <v>165</v>
      </c>
      <c r="AW184" s="1043">
        <v>1.7999999999999999E-2</v>
      </c>
      <c r="AX184" s="988" t="s">
        <v>165</v>
      </c>
      <c r="AY184" s="1043" t="s">
        <v>165</v>
      </c>
      <c r="AZ184" s="1043">
        <v>1.8100000000000002E-2</v>
      </c>
      <c r="BA184" s="1043" t="s">
        <v>165</v>
      </c>
      <c r="BB184" s="1043" t="s">
        <v>165</v>
      </c>
    </row>
    <row r="185" spans="1:54" s="980" customFormat="1" ht="16.5" customHeight="1" x14ac:dyDescent="0.3">
      <c r="A185" s="981"/>
      <c r="B185" s="979"/>
      <c r="C185" s="398"/>
      <c r="D185" s="398"/>
      <c r="E185" s="1378"/>
      <c r="F185" s="989" t="s">
        <v>1458</v>
      </c>
      <c r="G185" s="988">
        <v>1.8200000000000001E-2</v>
      </c>
      <c r="H185" s="988" t="s">
        <v>165</v>
      </c>
      <c r="I185" s="988" t="s">
        <v>165</v>
      </c>
      <c r="J185" s="988">
        <v>1.8200000000000001E-2</v>
      </c>
      <c r="K185" s="988" t="s">
        <v>165</v>
      </c>
      <c r="L185" s="988" t="s">
        <v>165</v>
      </c>
      <c r="M185" s="988">
        <v>1.8200000000000001E-2</v>
      </c>
      <c r="N185" s="988" t="s">
        <v>165</v>
      </c>
      <c r="O185" s="988" t="s">
        <v>165</v>
      </c>
      <c r="P185" s="988">
        <v>1.8200000000000001E-2</v>
      </c>
      <c r="Q185" s="988" t="s">
        <v>165</v>
      </c>
      <c r="R185" s="988" t="s">
        <v>165</v>
      </c>
      <c r="S185" s="988">
        <v>1.7999999999999999E-2</v>
      </c>
      <c r="T185" s="988" t="s">
        <v>165</v>
      </c>
      <c r="U185" s="988" t="s">
        <v>165</v>
      </c>
      <c r="V185" s="1042">
        <v>1.7999999999999999E-2</v>
      </c>
      <c r="W185" s="988" t="s">
        <v>165</v>
      </c>
      <c r="X185" s="1042" t="s">
        <v>165</v>
      </c>
      <c r="Y185" s="1042">
        <v>1.7999999999999999E-2</v>
      </c>
      <c r="Z185" s="988" t="s">
        <v>165</v>
      </c>
      <c r="AA185" s="1042" t="s">
        <v>165</v>
      </c>
      <c r="AB185" s="1043">
        <v>1.7999999999999999E-2</v>
      </c>
      <c r="AC185" s="988" t="s">
        <v>165</v>
      </c>
      <c r="AD185" s="1043" t="s">
        <v>165</v>
      </c>
      <c r="AE185" s="1043">
        <v>1.7999999999999999E-2</v>
      </c>
      <c r="AF185" s="988" t="s">
        <v>165</v>
      </c>
      <c r="AG185" s="1043" t="s">
        <v>165</v>
      </c>
      <c r="AH185" s="1043">
        <v>1.8200000000000001E-2</v>
      </c>
      <c r="AI185" s="988" t="s">
        <v>165</v>
      </c>
      <c r="AJ185" s="1043" t="s">
        <v>165</v>
      </c>
      <c r="AK185" s="1043">
        <v>1.8200000000000001E-2</v>
      </c>
      <c r="AL185" s="988" t="s">
        <v>165</v>
      </c>
      <c r="AM185" s="1043" t="s">
        <v>165</v>
      </c>
      <c r="AN185" s="1043">
        <v>1.8200000000000001E-2</v>
      </c>
      <c r="AO185" s="988" t="s">
        <v>165</v>
      </c>
      <c r="AP185" s="1043" t="s">
        <v>165</v>
      </c>
      <c r="AQ185" s="1043">
        <v>1.8200000000000001E-2</v>
      </c>
      <c r="AR185" s="988" t="s">
        <v>165</v>
      </c>
      <c r="AS185" s="1043" t="s">
        <v>165</v>
      </c>
      <c r="AT185" s="1043">
        <v>1.8200000000000001E-2</v>
      </c>
      <c r="AU185" s="988" t="s">
        <v>165</v>
      </c>
      <c r="AV185" s="1043" t="s">
        <v>165</v>
      </c>
      <c r="AW185" s="1043">
        <v>1.8200000000000001E-2</v>
      </c>
      <c r="AX185" s="988" t="s">
        <v>165</v>
      </c>
      <c r="AY185" s="1043" t="s">
        <v>165</v>
      </c>
      <c r="AZ185" s="1043">
        <v>1.8200000000000001E-2</v>
      </c>
      <c r="BA185" s="1043" t="s">
        <v>165</v>
      </c>
      <c r="BB185" s="1043" t="s">
        <v>165</v>
      </c>
    </row>
    <row r="186" spans="1:54" s="980" customFormat="1" ht="16.5" customHeight="1" x14ac:dyDescent="0.3">
      <c r="A186" s="981"/>
      <c r="B186" s="979"/>
      <c r="C186" s="398"/>
      <c r="D186" s="398"/>
      <c r="E186" s="1378"/>
      <c r="F186" s="989" t="s">
        <v>1459</v>
      </c>
      <c r="G186" s="988">
        <v>2.0799999999999999E-2</v>
      </c>
      <c r="H186" s="988" t="s">
        <v>165</v>
      </c>
      <c r="I186" s="988" t="s">
        <v>165</v>
      </c>
      <c r="J186" s="988">
        <v>2.0899999999999998E-2</v>
      </c>
      <c r="K186" s="988" t="s">
        <v>165</v>
      </c>
      <c r="L186" s="988" t="s">
        <v>165</v>
      </c>
      <c r="M186" s="988">
        <v>2.0899999999999998E-2</v>
      </c>
      <c r="N186" s="988" t="s">
        <v>165</v>
      </c>
      <c r="O186" s="988" t="s">
        <v>165</v>
      </c>
      <c r="P186" s="988">
        <v>2.1299999999999999E-2</v>
      </c>
      <c r="Q186" s="988" t="s">
        <v>165</v>
      </c>
      <c r="R186" s="988" t="s">
        <v>165</v>
      </c>
      <c r="S186" s="988">
        <v>2.0899999999999998E-2</v>
      </c>
      <c r="T186" s="988" t="s">
        <v>165</v>
      </c>
      <c r="U186" s="988" t="s">
        <v>165</v>
      </c>
      <c r="V186" s="1042">
        <v>2.1000000000000001E-2</v>
      </c>
      <c r="W186" s="988" t="s">
        <v>165</v>
      </c>
      <c r="X186" s="1042" t="s">
        <v>165</v>
      </c>
      <c r="Y186" s="1042">
        <v>2.1000000000000001E-2</v>
      </c>
      <c r="Z186" s="988" t="s">
        <v>165</v>
      </c>
      <c r="AA186" s="1042" t="s">
        <v>165</v>
      </c>
      <c r="AB186" s="1043">
        <v>2.0199999999999999E-2</v>
      </c>
      <c r="AC186" s="988" t="s">
        <v>165</v>
      </c>
      <c r="AD186" s="1043" t="s">
        <v>165</v>
      </c>
      <c r="AE186" s="1043">
        <v>2.01E-2</v>
      </c>
      <c r="AF186" s="988" t="s">
        <v>165</v>
      </c>
      <c r="AG186" s="1043" t="s">
        <v>165</v>
      </c>
      <c r="AH186" s="1043">
        <v>2.01E-2</v>
      </c>
      <c r="AI186" s="988" t="s">
        <v>165</v>
      </c>
      <c r="AJ186" s="1043" t="s">
        <v>165</v>
      </c>
      <c r="AK186" s="1043">
        <v>2.06E-2</v>
      </c>
      <c r="AL186" s="988" t="s">
        <v>165</v>
      </c>
      <c r="AM186" s="1043" t="s">
        <v>165</v>
      </c>
      <c r="AN186" s="1043">
        <v>2.01E-2</v>
      </c>
      <c r="AO186" s="988" t="s">
        <v>165</v>
      </c>
      <c r="AP186" s="1043" t="s">
        <v>165</v>
      </c>
      <c r="AQ186" s="1043">
        <v>2.0799999999999999E-2</v>
      </c>
      <c r="AR186" s="988" t="s">
        <v>165</v>
      </c>
      <c r="AS186" s="1043" t="s">
        <v>165</v>
      </c>
      <c r="AT186" s="1043">
        <v>2.0199999999999999E-2</v>
      </c>
      <c r="AU186" s="988" t="s">
        <v>165</v>
      </c>
      <c r="AV186" s="1043" t="s">
        <v>165</v>
      </c>
      <c r="AW186" s="1043">
        <v>2.0199999999999999E-2</v>
      </c>
      <c r="AX186" s="988" t="s">
        <v>165</v>
      </c>
      <c r="AY186" s="1043" t="s">
        <v>165</v>
      </c>
      <c r="AZ186" s="1043">
        <v>2.06E-2</v>
      </c>
      <c r="BA186" s="1043" t="s">
        <v>165</v>
      </c>
      <c r="BB186" s="1043" t="s">
        <v>165</v>
      </c>
    </row>
    <row r="187" spans="1:54" s="980" customFormat="1" ht="16.5" customHeight="1" x14ac:dyDescent="0.3">
      <c r="A187" s="981"/>
      <c r="B187" s="979"/>
      <c r="C187" s="398"/>
      <c r="D187" s="398"/>
      <c r="E187" s="1378"/>
      <c r="F187" s="989" t="s">
        <v>1460</v>
      </c>
      <c r="G187" s="988">
        <v>2.0400000000000001E-2</v>
      </c>
      <c r="H187" s="988" t="s">
        <v>165</v>
      </c>
      <c r="I187" s="988" t="s">
        <v>165</v>
      </c>
      <c r="J187" s="988">
        <v>2.01E-2</v>
      </c>
      <c r="K187" s="988" t="s">
        <v>165</v>
      </c>
      <c r="L187" s="988" t="s">
        <v>165</v>
      </c>
      <c r="M187" s="988">
        <v>2.0400000000000001E-2</v>
      </c>
      <c r="N187" s="988" t="s">
        <v>165</v>
      </c>
      <c r="O187" s="988" t="s">
        <v>165</v>
      </c>
      <c r="P187" s="988">
        <v>2.0299999999999999E-2</v>
      </c>
      <c r="Q187" s="988" t="s">
        <v>165</v>
      </c>
      <c r="R187" s="988" t="s">
        <v>165</v>
      </c>
      <c r="S187" s="988">
        <v>1.9E-2</v>
      </c>
      <c r="T187" s="988" t="s">
        <v>165</v>
      </c>
      <c r="U187" s="988" t="s">
        <v>165</v>
      </c>
      <c r="V187" s="1042">
        <v>1.9099999999999999E-2</v>
      </c>
      <c r="W187" s="988" t="s">
        <v>165</v>
      </c>
      <c r="X187" s="1042" t="s">
        <v>165</v>
      </c>
      <c r="Y187" s="1042">
        <v>1.9099999999999999E-2</v>
      </c>
      <c r="Z187" s="988" t="s">
        <v>165</v>
      </c>
      <c r="AA187" s="1042" t="s">
        <v>165</v>
      </c>
      <c r="AB187" s="1043">
        <v>1.9099999999999999E-2</v>
      </c>
      <c r="AC187" s="988" t="s">
        <v>165</v>
      </c>
      <c r="AD187" s="1043" t="s">
        <v>165</v>
      </c>
      <c r="AE187" s="1043">
        <v>1.9199999999999998E-2</v>
      </c>
      <c r="AF187" s="988" t="s">
        <v>165</v>
      </c>
      <c r="AG187" s="1043" t="s">
        <v>165</v>
      </c>
      <c r="AH187" s="1043">
        <v>1.9199999999999998E-2</v>
      </c>
      <c r="AI187" s="988" t="s">
        <v>165</v>
      </c>
      <c r="AJ187" s="1043" t="s">
        <v>165</v>
      </c>
      <c r="AK187" s="1043">
        <v>1.9300000000000001E-2</v>
      </c>
      <c r="AL187" s="988" t="s">
        <v>165</v>
      </c>
      <c r="AM187" s="1043" t="s">
        <v>165</v>
      </c>
      <c r="AN187" s="1043">
        <v>1.9300000000000001E-2</v>
      </c>
      <c r="AO187" s="988" t="s">
        <v>165</v>
      </c>
      <c r="AP187" s="1043" t="s">
        <v>165</v>
      </c>
      <c r="AQ187" s="1043">
        <v>1.9300000000000001E-2</v>
      </c>
      <c r="AR187" s="988" t="s">
        <v>165</v>
      </c>
      <c r="AS187" s="1043" t="s">
        <v>165</v>
      </c>
      <c r="AT187" s="1043">
        <v>1.9199999999999998E-2</v>
      </c>
      <c r="AU187" s="988" t="s">
        <v>165</v>
      </c>
      <c r="AV187" s="1043" t="s">
        <v>165</v>
      </c>
      <c r="AW187" s="1043">
        <v>1.9300000000000001E-2</v>
      </c>
      <c r="AX187" s="988" t="s">
        <v>165</v>
      </c>
      <c r="AY187" s="1043" t="s">
        <v>165</v>
      </c>
      <c r="AZ187" s="1043">
        <v>1.9300000000000001E-2</v>
      </c>
      <c r="BA187" s="1043" t="s">
        <v>165</v>
      </c>
      <c r="BB187" s="1043" t="s">
        <v>165</v>
      </c>
    </row>
    <row r="188" spans="1:54" s="980" customFormat="1" ht="16.5" customHeight="1" x14ac:dyDescent="0.3">
      <c r="A188" s="981"/>
      <c r="B188" s="979"/>
      <c r="C188" s="398"/>
      <c r="D188" s="398"/>
      <c r="E188" s="1378"/>
      <c r="F188" s="989" t="s">
        <v>1461</v>
      </c>
      <c r="G188" s="988">
        <v>1.9199999999999998E-2</v>
      </c>
      <c r="H188" s="988" t="s">
        <v>165</v>
      </c>
      <c r="I188" s="988" t="s">
        <v>165</v>
      </c>
      <c r="J188" s="988">
        <v>1.9199999999999998E-2</v>
      </c>
      <c r="K188" s="988" t="s">
        <v>165</v>
      </c>
      <c r="L188" s="988" t="s">
        <v>165</v>
      </c>
      <c r="M188" s="988">
        <v>1.9199999999999998E-2</v>
      </c>
      <c r="N188" s="988" t="s">
        <v>165</v>
      </c>
      <c r="O188" s="988" t="s">
        <v>165</v>
      </c>
      <c r="P188" s="988">
        <v>1.9300000000000001E-2</v>
      </c>
      <c r="Q188" s="988" t="s">
        <v>165</v>
      </c>
      <c r="R188" s="988" t="s">
        <v>165</v>
      </c>
      <c r="S188" s="988">
        <v>1.84E-2</v>
      </c>
      <c r="T188" s="988" t="s">
        <v>165</v>
      </c>
      <c r="U188" s="988" t="s">
        <v>165</v>
      </c>
      <c r="V188" s="1042">
        <v>1.8499999999999999E-2</v>
      </c>
      <c r="W188" s="988" t="s">
        <v>165</v>
      </c>
      <c r="X188" s="1042" t="s">
        <v>165</v>
      </c>
      <c r="Y188" s="1042">
        <v>1.8499999999999999E-2</v>
      </c>
      <c r="Z188" s="988" t="s">
        <v>165</v>
      </c>
      <c r="AA188" s="1042" t="s">
        <v>165</v>
      </c>
      <c r="AB188" s="1043">
        <v>1.84E-2</v>
      </c>
      <c r="AC188" s="988" t="s">
        <v>165</v>
      </c>
      <c r="AD188" s="1043" t="s">
        <v>165</v>
      </c>
      <c r="AE188" s="1043">
        <v>1.84E-2</v>
      </c>
      <c r="AF188" s="988" t="s">
        <v>165</v>
      </c>
      <c r="AG188" s="1043" t="s">
        <v>165</v>
      </c>
      <c r="AH188" s="1043">
        <v>1.78E-2</v>
      </c>
      <c r="AI188" s="988" t="s">
        <v>165</v>
      </c>
      <c r="AJ188" s="1043" t="s">
        <v>165</v>
      </c>
      <c r="AK188" s="1043">
        <v>1.78E-2</v>
      </c>
      <c r="AL188" s="988" t="s">
        <v>165</v>
      </c>
      <c r="AM188" s="1043" t="s">
        <v>165</v>
      </c>
      <c r="AN188" s="1043">
        <v>1.78E-2</v>
      </c>
      <c r="AO188" s="988" t="s">
        <v>165</v>
      </c>
      <c r="AP188" s="1043" t="s">
        <v>165</v>
      </c>
      <c r="AQ188" s="1043">
        <v>1.78E-2</v>
      </c>
      <c r="AR188" s="988" t="s">
        <v>165</v>
      </c>
      <c r="AS188" s="1043" t="s">
        <v>165</v>
      </c>
      <c r="AT188" s="1043">
        <v>1.77E-2</v>
      </c>
      <c r="AU188" s="988" t="s">
        <v>165</v>
      </c>
      <c r="AV188" s="1043" t="s">
        <v>165</v>
      </c>
      <c r="AW188" s="1043">
        <v>1.77E-2</v>
      </c>
      <c r="AX188" s="988" t="s">
        <v>165</v>
      </c>
      <c r="AY188" s="1043" t="s">
        <v>165</v>
      </c>
      <c r="AZ188" s="1043">
        <v>1.7600000000000001E-2</v>
      </c>
      <c r="BA188" s="1043" t="s">
        <v>165</v>
      </c>
      <c r="BB188" s="1043" t="s">
        <v>165</v>
      </c>
    </row>
    <row r="189" spans="1:54" s="980" customFormat="1" ht="16.5" customHeight="1" x14ac:dyDescent="0.3">
      <c r="A189" s="981"/>
      <c r="B189" s="979"/>
      <c r="C189" s="398"/>
      <c r="D189" s="398"/>
      <c r="E189" s="1378"/>
      <c r="F189" s="989" t="s">
        <v>1462</v>
      </c>
      <c r="G189" s="988">
        <v>1.7999999999999999E-2</v>
      </c>
      <c r="H189" s="988" t="s">
        <v>165</v>
      </c>
      <c r="I189" s="988" t="s">
        <v>165</v>
      </c>
      <c r="J189" s="988">
        <v>1.8100000000000002E-2</v>
      </c>
      <c r="K189" s="988" t="s">
        <v>165</v>
      </c>
      <c r="L189" s="988" t="s">
        <v>165</v>
      </c>
      <c r="M189" s="988">
        <v>1.7999999999999999E-2</v>
      </c>
      <c r="N189" s="988" t="s">
        <v>165</v>
      </c>
      <c r="O189" s="988" t="s">
        <v>165</v>
      </c>
      <c r="P189" s="988">
        <v>1.83E-2</v>
      </c>
      <c r="Q189" s="988" t="s">
        <v>165</v>
      </c>
      <c r="R189" s="988" t="s">
        <v>165</v>
      </c>
      <c r="S189" s="988">
        <v>1.7500000000000002E-2</v>
      </c>
      <c r="T189" s="988" t="s">
        <v>165</v>
      </c>
      <c r="U189" s="988" t="s">
        <v>165</v>
      </c>
      <c r="V189" s="1042">
        <v>1.7500000000000002E-2</v>
      </c>
      <c r="W189" s="988" t="s">
        <v>165</v>
      </c>
      <c r="X189" s="1042" t="s">
        <v>165</v>
      </c>
      <c r="Y189" s="1042">
        <v>1.7500000000000002E-2</v>
      </c>
      <c r="Z189" s="988" t="s">
        <v>165</v>
      </c>
      <c r="AA189" s="1042" t="s">
        <v>165</v>
      </c>
      <c r="AB189" s="1043">
        <v>1.7399999999999999E-2</v>
      </c>
      <c r="AC189" s="988" t="s">
        <v>165</v>
      </c>
      <c r="AD189" s="1043" t="s">
        <v>165</v>
      </c>
      <c r="AE189" s="1043">
        <v>1.7399999999999999E-2</v>
      </c>
      <c r="AF189" s="988" t="s">
        <v>165</v>
      </c>
      <c r="AG189" s="1043" t="s">
        <v>165</v>
      </c>
      <c r="AH189" s="1043">
        <v>1.7500000000000002E-2</v>
      </c>
      <c r="AI189" s="988" t="s">
        <v>165</v>
      </c>
      <c r="AJ189" s="1043" t="s">
        <v>165</v>
      </c>
      <c r="AK189" s="1043">
        <v>1.7500000000000002E-2</v>
      </c>
      <c r="AL189" s="988" t="s">
        <v>165</v>
      </c>
      <c r="AM189" s="1043" t="s">
        <v>165</v>
      </c>
      <c r="AN189" s="1043">
        <v>1.7500000000000002E-2</v>
      </c>
      <c r="AO189" s="988" t="s">
        <v>165</v>
      </c>
      <c r="AP189" s="1043" t="s">
        <v>165</v>
      </c>
      <c r="AQ189" s="1043">
        <v>1.7600000000000001E-2</v>
      </c>
      <c r="AR189" s="988" t="s">
        <v>165</v>
      </c>
      <c r="AS189" s="1043" t="s">
        <v>165</v>
      </c>
      <c r="AT189" s="1043">
        <v>1.7500000000000002E-2</v>
      </c>
      <c r="AU189" s="988" t="s">
        <v>165</v>
      </c>
      <c r="AV189" s="1043" t="s">
        <v>165</v>
      </c>
      <c r="AW189" s="1043">
        <v>1.7600000000000001E-2</v>
      </c>
      <c r="AX189" s="988" t="s">
        <v>165</v>
      </c>
      <c r="AY189" s="1043" t="s">
        <v>165</v>
      </c>
      <c r="AZ189" s="1043">
        <v>1.7500000000000002E-2</v>
      </c>
      <c r="BA189" s="1043" t="s">
        <v>165</v>
      </c>
      <c r="BB189" s="1043" t="s">
        <v>165</v>
      </c>
    </row>
    <row r="190" spans="1:54" s="980" customFormat="1" ht="16.5" customHeight="1" x14ac:dyDescent="0.3">
      <c r="A190" s="981"/>
      <c r="B190" s="979"/>
      <c r="C190" s="398"/>
      <c r="D190" s="398"/>
      <c r="E190" s="1378"/>
      <c r="F190" s="989" t="s">
        <v>1463</v>
      </c>
      <c r="G190" s="988">
        <v>1.9E-2</v>
      </c>
      <c r="H190" s="988" t="s">
        <v>165</v>
      </c>
      <c r="I190" s="988" t="s">
        <v>165</v>
      </c>
      <c r="J190" s="988">
        <v>1.9300000000000001E-2</v>
      </c>
      <c r="K190" s="988" t="s">
        <v>165</v>
      </c>
      <c r="L190" s="988" t="s">
        <v>165</v>
      </c>
      <c r="M190" s="988">
        <v>2.0500000000000001E-2</v>
      </c>
      <c r="N190" s="988" t="s">
        <v>165</v>
      </c>
      <c r="O190" s="988" t="s">
        <v>165</v>
      </c>
      <c r="P190" s="988">
        <v>2.1499999999999998E-2</v>
      </c>
      <c r="Q190" s="988" t="s">
        <v>165</v>
      </c>
      <c r="R190" s="988" t="s">
        <v>165</v>
      </c>
      <c r="S190" s="988">
        <v>1.89E-2</v>
      </c>
      <c r="T190" s="988" t="s">
        <v>165</v>
      </c>
      <c r="U190" s="988" t="s">
        <v>165</v>
      </c>
      <c r="V190" s="1042">
        <v>1.89E-2</v>
      </c>
      <c r="W190" s="988" t="s">
        <v>165</v>
      </c>
      <c r="X190" s="1042" t="s">
        <v>165</v>
      </c>
      <c r="Y190" s="1042">
        <v>1.9E-2</v>
      </c>
      <c r="Z190" s="988" t="s">
        <v>165</v>
      </c>
      <c r="AA190" s="1042" t="s">
        <v>165</v>
      </c>
      <c r="AB190" s="1043">
        <v>1.8800000000000001E-2</v>
      </c>
      <c r="AC190" s="988" t="s">
        <v>165</v>
      </c>
      <c r="AD190" s="1043" t="s">
        <v>165</v>
      </c>
      <c r="AE190" s="1043">
        <v>1.9099999999999999E-2</v>
      </c>
      <c r="AF190" s="988" t="s">
        <v>165</v>
      </c>
      <c r="AG190" s="1043" t="s">
        <v>165</v>
      </c>
      <c r="AH190" s="1043">
        <v>1.9300000000000001E-2</v>
      </c>
      <c r="AI190" s="988" t="s">
        <v>165</v>
      </c>
      <c r="AJ190" s="1043" t="s">
        <v>165</v>
      </c>
      <c r="AK190" s="1043">
        <v>1.9300000000000001E-2</v>
      </c>
      <c r="AL190" s="988" t="s">
        <v>165</v>
      </c>
      <c r="AM190" s="1043" t="s">
        <v>165</v>
      </c>
      <c r="AN190" s="1043">
        <v>1.9300000000000001E-2</v>
      </c>
      <c r="AO190" s="988" t="s">
        <v>165</v>
      </c>
      <c r="AP190" s="1043" t="s">
        <v>165</v>
      </c>
      <c r="AQ190" s="1043">
        <v>1.9599999999999999E-2</v>
      </c>
      <c r="AR190" s="988" t="s">
        <v>165</v>
      </c>
      <c r="AS190" s="1043" t="s">
        <v>165</v>
      </c>
      <c r="AT190" s="1043">
        <v>1.9599999999999999E-2</v>
      </c>
      <c r="AU190" s="988" t="s">
        <v>165</v>
      </c>
      <c r="AV190" s="1043" t="s">
        <v>165</v>
      </c>
      <c r="AW190" s="1043">
        <v>1.9400000000000001E-2</v>
      </c>
      <c r="AX190" s="988" t="s">
        <v>165</v>
      </c>
      <c r="AY190" s="1043" t="s">
        <v>165</v>
      </c>
      <c r="AZ190" s="1043">
        <v>1.9400000000000001E-2</v>
      </c>
      <c r="BA190" s="1043" t="s">
        <v>165</v>
      </c>
      <c r="BB190" s="1043" t="s">
        <v>165</v>
      </c>
    </row>
    <row r="191" spans="1:54" s="980" customFormat="1" ht="16.5" customHeight="1" x14ac:dyDescent="0.3">
      <c r="A191" s="981"/>
      <c r="B191" s="979"/>
      <c r="C191" s="398"/>
      <c r="D191" s="398"/>
      <c r="E191" s="1378"/>
      <c r="F191" s="989" t="s">
        <v>1464</v>
      </c>
      <c r="G191" s="988">
        <v>1.89E-2</v>
      </c>
      <c r="H191" s="988" t="s">
        <v>165</v>
      </c>
      <c r="I191" s="988" t="s">
        <v>165</v>
      </c>
      <c r="J191" s="988">
        <v>1.89E-2</v>
      </c>
      <c r="K191" s="988" t="s">
        <v>165</v>
      </c>
      <c r="L191" s="988" t="s">
        <v>165</v>
      </c>
      <c r="M191" s="988">
        <v>1.89E-2</v>
      </c>
      <c r="N191" s="988" t="s">
        <v>165</v>
      </c>
      <c r="O191" s="988" t="s">
        <v>165</v>
      </c>
      <c r="P191" s="988">
        <v>1.89E-2</v>
      </c>
      <c r="Q191" s="988" t="s">
        <v>165</v>
      </c>
      <c r="R191" s="988" t="s">
        <v>165</v>
      </c>
      <c r="S191" s="988">
        <v>1.8800000000000001E-2</v>
      </c>
      <c r="T191" s="988" t="s">
        <v>165</v>
      </c>
      <c r="U191" s="988" t="s">
        <v>165</v>
      </c>
      <c r="V191" s="1042">
        <v>1.8800000000000001E-2</v>
      </c>
      <c r="W191" s="988" t="s">
        <v>165</v>
      </c>
      <c r="X191" s="1042" t="s">
        <v>165</v>
      </c>
      <c r="Y191" s="1042">
        <v>1.8800000000000001E-2</v>
      </c>
      <c r="Z191" s="988" t="s">
        <v>165</v>
      </c>
      <c r="AA191" s="1042" t="s">
        <v>165</v>
      </c>
      <c r="AB191" s="1043">
        <v>1.8800000000000001E-2</v>
      </c>
      <c r="AC191" s="988" t="s">
        <v>165</v>
      </c>
      <c r="AD191" s="1043" t="s">
        <v>165</v>
      </c>
      <c r="AE191" s="1043">
        <v>1.8800000000000001E-2</v>
      </c>
      <c r="AF191" s="988" t="s">
        <v>165</v>
      </c>
      <c r="AG191" s="1043" t="s">
        <v>165</v>
      </c>
      <c r="AH191" s="1043">
        <v>1.8800000000000001E-2</v>
      </c>
      <c r="AI191" s="988" t="s">
        <v>165</v>
      </c>
      <c r="AJ191" s="1043" t="s">
        <v>165</v>
      </c>
      <c r="AK191" s="1043">
        <v>1.8800000000000001E-2</v>
      </c>
      <c r="AL191" s="988" t="s">
        <v>165</v>
      </c>
      <c r="AM191" s="1043" t="s">
        <v>165</v>
      </c>
      <c r="AN191" s="1043">
        <v>1.8800000000000001E-2</v>
      </c>
      <c r="AO191" s="988" t="s">
        <v>165</v>
      </c>
      <c r="AP191" s="1043" t="s">
        <v>165</v>
      </c>
      <c r="AQ191" s="1043">
        <v>1.8800000000000001E-2</v>
      </c>
      <c r="AR191" s="988" t="s">
        <v>165</v>
      </c>
      <c r="AS191" s="1043" t="s">
        <v>165</v>
      </c>
      <c r="AT191" s="1043">
        <v>1.8800000000000001E-2</v>
      </c>
      <c r="AU191" s="988" t="s">
        <v>165</v>
      </c>
      <c r="AV191" s="1043" t="s">
        <v>165</v>
      </c>
      <c r="AW191" s="1043">
        <v>1.8800000000000001E-2</v>
      </c>
      <c r="AX191" s="988" t="s">
        <v>165</v>
      </c>
      <c r="AY191" s="1043" t="s">
        <v>165</v>
      </c>
      <c r="AZ191" s="1043">
        <v>1.8800000000000001E-2</v>
      </c>
      <c r="BA191" s="1043" t="s">
        <v>165</v>
      </c>
      <c r="BB191" s="1043" t="s">
        <v>165</v>
      </c>
    </row>
    <row r="192" spans="1:54" s="980" customFormat="1" ht="16.5" customHeight="1" x14ac:dyDescent="0.3">
      <c r="A192" s="981"/>
      <c r="B192" s="979"/>
      <c r="C192" s="398"/>
      <c r="D192" s="398"/>
      <c r="E192" s="1378"/>
      <c r="F192" s="989" t="s">
        <v>1465</v>
      </c>
      <c r="G192" s="988">
        <v>2.3E-2</v>
      </c>
      <c r="H192" s="988" t="s">
        <v>165</v>
      </c>
      <c r="I192" s="988" t="s">
        <v>165</v>
      </c>
      <c r="J192" s="988">
        <v>2.2200000000000001E-2</v>
      </c>
      <c r="K192" s="988" t="s">
        <v>165</v>
      </c>
      <c r="L192" s="988" t="s">
        <v>165</v>
      </c>
      <c r="M192" s="988">
        <v>2.3300000000000001E-2</v>
      </c>
      <c r="N192" s="988" t="s">
        <v>165</v>
      </c>
      <c r="O192" s="988" t="s">
        <v>165</v>
      </c>
      <c r="P192" s="988">
        <v>2.3300000000000001E-2</v>
      </c>
      <c r="Q192" s="988" t="s">
        <v>165</v>
      </c>
      <c r="R192" s="988" t="s">
        <v>165</v>
      </c>
      <c r="S192" s="988">
        <v>2.2499999999999999E-2</v>
      </c>
      <c r="T192" s="988" t="s">
        <v>165</v>
      </c>
      <c r="U192" s="988" t="s">
        <v>165</v>
      </c>
      <c r="V192" s="1042">
        <v>2.1899999999999999E-2</v>
      </c>
      <c r="W192" s="988" t="s">
        <v>165</v>
      </c>
      <c r="X192" s="1042" t="s">
        <v>165</v>
      </c>
      <c r="Y192" s="1042">
        <v>2.1899999999999999E-2</v>
      </c>
      <c r="Z192" s="988" t="s">
        <v>165</v>
      </c>
      <c r="AA192" s="1042" t="s">
        <v>165</v>
      </c>
      <c r="AB192" s="1043">
        <v>2.1899999999999999E-2</v>
      </c>
      <c r="AC192" s="988" t="s">
        <v>165</v>
      </c>
      <c r="AD192" s="1043" t="s">
        <v>165</v>
      </c>
      <c r="AE192" s="1043">
        <v>2.1899999999999999E-2</v>
      </c>
      <c r="AF192" s="988" t="s">
        <v>165</v>
      </c>
      <c r="AG192" s="1043" t="s">
        <v>165</v>
      </c>
      <c r="AH192" s="1043">
        <v>2.1299999999999999E-2</v>
      </c>
      <c r="AI192" s="988" t="s">
        <v>165</v>
      </c>
      <c r="AJ192" s="1043" t="s">
        <v>165</v>
      </c>
      <c r="AK192" s="1043">
        <v>2.1399999999999999E-2</v>
      </c>
      <c r="AL192" s="988" t="s">
        <v>165</v>
      </c>
      <c r="AM192" s="1043" t="s">
        <v>165</v>
      </c>
      <c r="AN192" s="1043">
        <v>2.1399999999999999E-2</v>
      </c>
      <c r="AO192" s="988" t="s">
        <v>165</v>
      </c>
      <c r="AP192" s="1043" t="s">
        <v>165</v>
      </c>
      <c r="AQ192" s="1043">
        <v>2.1399999999999999E-2</v>
      </c>
      <c r="AR192" s="988" t="s">
        <v>165</v>
      </c>
      <c r="AS192" s="1043" t="s">
        <v>165</v>
      </c>
      <c r="AT192" s="1043">
        <v>2.1399999999999999E-2</v>
      </c>
      <c r="AU192" s="988" t="s">
        <v>165</v>
      </c>
      <c r="AV192" s="1043" t="s">
        <v>165</v>
      </c>
      <c r="AW192" s="1043">
        <v>2.1299999999999999E-2</v>
      </c>
      <c r="AX192" s="988" t="s">
        <v>165</v>
      </c>
      <c r="AY192" s="1043" t="s">
        <v>165</v>
      </c>
      <c r="AZ192" s="1043">
        <v>2.1299999999999999E-2</v>
      </c>
      <c r="BA192" s="1043" t="s">
        <v>165</v>
      </c>
      <c r="BB192" s="1043" t="s">
        <v>165</v>
      </c>
    </row>
    <row r="193" spans="1:54" s="980" customFormat="1" ht="16.5" customHeight="1" x14ac:dyDescent="0.3">
      <c r="A193" s="981"/>
      <c r="B193" s="979"/>
      <c r="C193" s="398"/>
      <c r="D193" s="398"/>
      <c r="E193" s="1378"/>
      <c r="F193" s="989" t="s">
        <v>1466</v>
      </c>
      <c r="G193" s="988">
        <v>1.95E-2</v>
      </c>
      <c r="H193" s="988" t="s">
        <v>165</v>
      </c>
      <c r="I193" s="988" t="s">
        <v>165</v>
      </c>
      <c r="J193" s="988">
        <v>1.9199999999999998E-2</v>
      </c>
      <c r="K193" s="988" t="s">
        <v>165</v>
      </c>
      <c r="L193" s="988" t="s">
        <v>165</v>
      </c>
      <c r="M193" s="988">
        <v>1.9300000000000001E-2</v>
      </c>
      <c r="N193" s="988" t="s">
        <v>165</v>
      </c>
      <c r="O193" s="988" t="s">
        <v>165</v>
      </c>
      <c r="P193" s="988">
        <v>1.9300000000000001E-2</v>
      </c>
      <c r="Q193" s="988" t="s">
        <v>165</v>
      </c>
      <c r="R193" s="988" t="s">
        <v>165</v>
      </c>
      <c r="S193" s="988">
        <v>1.8499999999999999E-2</v>
      </c>
      <c r="T193" s="988" t="s">
        <v>165</v>
      </c>
      <c r="U193" s="988" t="s">
        <v>165</v>
      </c>
      <c r="V193" s="1042">
        <v>1.8599999999999998E-2</v>
      </c>
      <c r="W193" s="988" t="s">
        <v>165</v>
      </c>
      <c r="X193" s="1042" t="s">
        <v>165</v>
      </c>
      <c r="Y193" s="1042">
        <v>1.8599999999999998E-2</v>
      </c>
      <c r="Z193" s="988" t="s">
        <v>165</v>
      </c>
      <c r="AA193" s="1042" t="s">
        <v>165</v>
      </c>
      <c r="AB193" s="1043">
        <v>1.8499999999999999E-2</v>
      </c>
      <c r="AC193" s="988" t="s">
        <v>165</v>
      </c>
      <c r="AD193" s="1043" t="s">
        <v>165</v>
      </c>
      <c r="AE193" s="1043">
        <v>1.8499999999999999E-2</v>
      </c>
      <c r="AF193" s="988" t="s">
        <v>165</v>
      </c>
      <c r="AG193" s="1043" t="s">
        <v>165</v>
      </c>
      <c r="AH193" s="1043">
        <v>1.8200000000000001E-2</v>
      </c>
      <c r="AI193" s="988" t="s">
        <v>165</v>
      </c>
      <c r="AJ193" s="1043" t="s">
        <v>165</v>
      </c>
      <c r="AK193" s="1043">
        <v>1.8100000000000002E-2</v>
      </c>
      <c r="AL193" s="988" t="s">
        <v>165</v>
      </c>
      <c r="AM193" s="1043" t="s">
        <v>165</v>
      </c>
      <c r="AN193" s="1043">
        <v>1.8100000000000002E-2</v>
      </c>
      <c r="AO193" s="988" t="s">
        <v>165</v>
      </c>
      <c r="AP193" s="1043" t="s">
        <v>165</v>
      </c>
      <c r="AQ193" s="1043">
        <v>1.8100000000000002E-2</v>
      </c>
      <c r="AR193" s="988" t="s">
        <v>165</v>
      </c>
      <c r="AS193" s="1043" t="s">
        <v>165</v>
      </c>
      <c r="AT193" s="1043">
        <v>1.7999999999999999E-2</v>
      </c>
      <c r="AU193" s="988" t="s">
        <v>165</v>
      </c>
      <c r="AV193" s="1043" t="s">
        <v>165</v>
      </c>
      <c r="AW193" s="1043">
        <v>1.8100000000000002E-2</v>
      </c>
      <c r="AX193" s="988" t="s">
        <v>165</v>
      </c>
      <c r="AY193" s="1043" t="s">
        <v>165</v>
      </c>
      <c r="AZ193" s="1043">
        <v>1.7999999999999999E-2</v>
      </c>
      <c r="BA193" s="1043" t="s">
        <v>165</v>
      </c>
      <c r="BB193" s="1043" t="s">
        <v>165</v>
      </c>
    </row>
    <row r="194" spans="1:54" s="980" customFormat="1" ht="16.5" customHeight="1" x14ac:dyDescent="0.3">
      <c r="A194" s="981"/>
      <c r="B194" s="979"/>
      <c r="C194" s="398"/>
      <c r="D194" s="398"/>
      <c r="E194" s="1378"/>
      <c r="F194" s="989" t="s">
        <v>1467</v>
      </c>
      <c r="G194" s="988">
        <v>2.0500000000000001E-2</v>
      </c>
      <c r="H194" s="988" t="s">
        <v>165</v>
      </c>
      <c r="I194" s="988" t="s">
        <v>165</v>
      </c>
      <c r="J194" s="988">
        <v>1.9599999999999999E-2</v>
      </c>
      <c r="K194" s="988" t="s">
        <v>165</v>
      </c>
      <c r="L194" s="988" t="s">
        <v>165</v>
      </c>
      <c r="M194" s="988">
        <v>2.06E-2</v>
      </c>
      <c r="N194" s="988" t="s">
        <v>165</v>
      </c>
      <c r="O194" s="988" t="s">
        <v>165</v>
      </c>
      <c r="P194" s="988">
        <v>2.0500000000000001E-2</v>
      </c>
      <c r="Q194" s="988" t="s">
        <v>165</v>
      </c>
      <c r="R194" s="988" t="s">
        <v>165</v>
      </c>
      <c r="S194" s="988">
        <v>1.8599999999999998E-2</v>
      </c>
      <c r="T194" s="988" t="s">
        <v>165</v>
      </c>
      <c r="U194" s="988" t="s">
        <v>165</v>
      </c>
      <c r="V194" s="1042">
        <v>1.9E-2</v>
      </c>
      <c r="W194" s="988" t="s">
        <v>165</v>
      </c>
      <c r="X194" s="1042" t="s">
        <v>165</v>
      </c>
      <c r="Y194" s="1042">
        <v>1.89E-2</v>
      </c>
      <c r="Z194" s="988" t="s">
        <v>165</v>
      </c>
      <c r="AA194" s="1042" t="s">
        <v>165</v>
      </c>
      <c r="AB194" s="1043">
        <v>1.9400000000000001E-2</v>
      </c>
      <c r="AC194" s="988" t="s">
        <v>165</v>
      </c>
      <c r="AD194" s="1043" t="s">
        <v>165</v>
      </c>
      <c r="AE194" s="1043">
        <v>1.9099999999999999E-2</v>
      </c>
      <c r="AF194" s="988" t="s">
        <v>165</v>
      </c>
      <c r="AG194" s="1043" t="s">
        <v>165</v>
      </c>
      <c r="AH194" s="1043">
        <v>1.84E-2</v>
      </c>
      <c r="AI194" s="988" t="s">
        <v>165</v>
      </c>
      <c r="AJ194" s="1043" t="s">
        <v>165</v>
      </c>
      <c r="AK194" s="1043">
        <v>1.83E-2</v>
      </c>
      <c r="AL194" s="988" t="s">
        <v>165</v>
      </c>
      <c r="AM194" s="1043" t="s">
        <v>165</v>
      </c>
      <c r="AN194" s="1043">
        <v>1.84E-2</v>
      </c>
      <c r="AO194" s="988" t="s">
        <v>165</v>
      </c>
      <c r="AP194" s="1043" t="s">
        <v>165</v>
      </c>
      <c r="AQ194" s="1043">
        <v>1.84E-2</v>
      </c>
      <c r="AR194" s="988" t="s">
        <v>165</v>
      </c>
      <c r="AS194" s="1043" t="s">
        <v>165</v>
      </c>
      <c r="AT194" s="1043">
        <v>1.83E-2</v>
      </c>
      <c r="AU194" s="988" t="s">
        <v>165</v>
      </c>
      <c r="AV194" s="1043" t="s">
        <v>165</v>
      </c>
      <c r="AW194" s="1043">
        <v>1.8499999999999999E-2</v>
      </c>
      <c r="AX194" s="988" t="s">
        <v>165</v>
      </c>
      <c r="AY194" s="1043" t="s">
        <v>165</v>
      </c>
      <c r="AZ194" s="1043">
        <v>1.8499999999999999E-2</v>
      </c>
      <c r="BA194" s="1043" t="s">
        <v>165</v>
      </c>
      <c r="BB194" s="1043" t="s">
        <v>165</v>
      </c>
    </row>
    <row r="195" spans="1:54" s="980" customFormat="1" ht="16.5" customHeight="1" x14ac:dyDescent="0.3">
      <c r="A195" s="981"/>
      <c r="B195" s="979"/>
      <c r="C195" s="398"/>
      <c r="D195" s="398"/>
      <c r="E195" s="1378"/>
      <c r="F195" s="989" t="s">
        <v>1468</v>
      </c>
      <c r="G195" s="988">
        <v>2.2100000000000002E-2</v>
      </c>
      <c r="H195" s="988" t="s">
        <v>165</v>
      </c>
      <c r="I195" s="988" t="s">
        <v>165</v>
      </c>
      <c r="J195" s="988">
        <v>1.8200000000000001E-2</v>
      </c>
      <c r="K195" s="988" t="s">
        <v>165</v>
      </c>
      <c r="L195" s="988" t="s">
        <v>165</v>
      </c>
      <c r="M195" s="988">
        <v>1.8100000000000002E-2</v>
      </c>
      <c r="N195" s="988" t="s">
        <v>165</v>
      </c>
      <c r="O195" s="988" t="s">
        <v>165</v>
      </c>
      <c r="P195" s="988">
        <v>1.7999999999999999E-2</v>
      </c>
      <c r="Q195" s="988" t="s">
        <v>165</v>
      </c>
      <c r="R195" s="988" t="s">
        <v>165</v>
      </c>
      <c r="S195" s="988">
        <v>1.95E-2</v>
      </c>
      <c r="T195" s="988" t="s">
        <v>165</v>
      </c>
      <c r="U195" s="988" t="s">
        <v>165</v>
      </c>
      <c r="V195" s="1042">
        <v>1.9699999999999999E-2</v>
      </c>
      <c r="W195" s="988" t="s">
        <v>165</v>
      </c>
      <c r="X195" s="1042" t="s">
        <v>165</v>
      </c>
      <c r="Y195" s="1042">
        <v>1.95E-2</v>
      </c>
      <c r="Z195" s="988" t="s">
        <v>165</v>
      </c>
      <c r="AA195" s="1042" t="s">
        <v>165</v>
      </c>
      <c r="AB195" s="1043">
        <v>1.7999999999999999E-2</v>
      </c>
      <c r="AC195" s="988" t="s">
        <v>165</v>
      </c>
      <c r="AD195" s="1043" t="s">
        <v>165</v>
      </c>
      <c r="AE195" s="1043">
        <v>1.9199999999999998E-2</v>
      </c>
      <c r="AF195" s="988" t="s">
        <v>165</v>
      </c>
      <c r="AG195" s="1043" t="s">
        <v>165</v>
      </c>
      <c r="AH195" s="1043">
        <v>2.0400000000000001E-2</v>
      </c>
      <c r="AI195" s="988" t="s">
        <v>165</v>
      </c>
      <c r="AJ195" s="1043" t="s">
        <v>165</v>
      </c>
      <c r="AK195" s="1043">
        <v>2.1299999999999999E-2</v>
      </c>
      <c r="AL195" s="988" t="s">
        <v>165</v>
      </c>
      <c r="AM195" s="1043" t="s">
        <v>165</v>
      </c>
      <c r="AN195" s="1043">
        <v>0.02</v>
      </c>
      <c r="AO195" s="988" t="s">
        <v>165</v>
      </c>
      <c r="AP195" s="1043" t="s">
        <v>165</v>
      </c>
      <c r="AQ195" s="1043">
        <v>2.0799999999999999E-2</v>
      </c>
      <c r="AR195" s="988" t="s">
        <v>165</v>
      </c>
      <c r="AS195" s="1043" t="s">
        <v>165</v>
      </c>
      <c r="AT195" s="1043">
        <v>2.0899999999999998E-2</v>
      </c>
      <c r="AU195" s="988" t="s">
        <v>165</v>
      </c>
      <c r="AV195" s="1043" t="s">
        <v>165</v>
      </c>
      <c r="AW195" s="1043">
        <v>2.07E-2</v>
      </c>
      <c r="AX195" s="988" t="s">
        <v>165</v>
      </c>
      <c r="AY195" s="1043" t="s">
        <v>165</v>
      </c>
      <c r="AZ195" s="1043">
        <v>2.07E-2</v>
      </c>
      <c r="BA195" s="1043" t="s">
        <v>165</v>
      </c>
      <c r="BB195" s="1043" t="s">
        <v>165</v>
      </c>
    </row>
    <row r="196" spans="1:54" s="980" customFormat="1" ht="16.5" customHeight="1" x14ac:dyDescent="0.3">
      <c r="A196" s="981"/>
      <c r="B196" s="979"/>
      <c r="C196" s="398"/>
      <c r="D196" s="398"/>
      <c r="E196" s="1378"/>
      <c r="F196" s="989" t="s">
        <v>1469</v>
      </c>
      <c r="G196" s="988">
        <v>1.84E-2</v>
      </c>
      <c r="H196" s="988" t="s">
        <v>165</v>
      </c>
      <c r="I196" s="988" t="s">
        <v>165</v>
      </c>
      <c r="J196" s="988">
        <v>1.7500000000000002E-2</v>
      </c>
      <c r="K196" s="988" t="s">
        <v>165</v>
      </c>
      <c r="L196" s="988" t="s">
        <v>165</v>
      </c>
      <c r="M196" s="988">
        <v>1.7899999999999999E-2</v>
      </c>
      <c r="N196" s="988" t="s">
        <v>165</v>
      </c>
      <c r="O196" s="988" t="s">
        <v>165</v>
      </c>
      <c r="P196" s="988">
        <v>1.8200000000000001E-2</v>
      </c>
      <c r="Q196" s="988" t="s">
        <v>165</v>
      </c>
      <c r="R196" s="988" t="s">
        <v>165</v>
      </c>
      <c r="S196" s="988">
        <v>1.78E-2</v>
      </c>
      <c r="T196" s="988" t="s">
        <v>165</v>
      </c>
      <c r="U196" s="988" t="s">
        <v>165</v>
      </c>
      <c r="V196" s="1042">
        <v>1.8499999999999999E-2</v>
      </c>
      <c r="W196" s="988" t="s">
        <v>165</v>
      </c>
      <c r="X196" s="1042" t="s">
        <v>165</v>
      </c>
      <c r="Y196" s="1042">
        <v>1.84E-2</v>
      </c>
      <c r="Z196" s="988" t="s">
        <v>165</v>
      </c>
      <c r="AA196" s="1042" t="s">
        <v>165</v>
      </c>
      <c r="AB196" s="1043">
        <v>1.8499999999999999E-2</v>
      </c>
      <c r="AC196" s="988" t="s">
        <v>165</v>
      </c>
      <c r="AD196" s="1043" t="s">
        <v>165</v>
      </c>
      <c r="AE196" s="1043">
        <v>1.8499999999999999E-2</v>
      </c>
      <c r="AF196" s="988" t="s">
        <v>165</v>
      </c>
      <c r="AG196" s="1043" t="s">
        <v>165</v>
      </c>
      <c r="AH196" s="1043">
        <v>1.8700000000000001E-2</v>
      </c>
      <c r="AI196" s="988" t="s">
        <v>165</v>
      </c>
      <c r="AJ196" s="1043" t="s">
        <v>165</v>
      </c>
      <c r="AK196" s="1043">
        <v>1.8700000000000001E-2</v>
      </c>
      <c r="AL196" s="988" t="s">
        <v>165</v>
      </c>
      <c r="AM196" s="1043" t="s">
        <v>165</v>
      </c>
      <c r="AN196" s="1043">
        <v>1.8700000000000001E-2</v>
      </c>
      <c r="AO196" s="988" t="s">
        <v>165</v>
      </c>
      <c r="AP196" s="1043" t="s">
        <v>165</v>
      </c>
      <c r="AQ196" s="1043">
        <v>1.8700000000000001E-2</v>
      </c>
      <c r="AR196" s="988" t="s">
        <v>165</v>
      </c>
      <c r="AS196" s="1043" t="s">
        <v>165</v>
      </c>
      <c r="AT196" s="1043">
        <v>1.8800000000000001E-2</v>
      </c>
      <c r="AU196" s="988" t="s">
        <v>165</v>
      </c>
      <c r="AV196" s="1043" t="s">
        <v>165</v>
      </c>
      <c r="AW196" s="1043">
        <v>1.8700000000000001E-2</v>
      </c>
      <c r="AX196" s="988" t="s">
        <v>165</v>
      </c>
      <c r="AY196" s="1043" t="s">
        <v>165</v>
      </c>
      <c r="AZ196" s="1043">
        <v>1.8700000000000001E-2</v>
      </c>
      <c r="BA196" s="1043" t="s">
        <v>165</v>
      </c>
      <c r="BB196" s="1043" t="s">
        <v>165</v>
      </c>
    </row>
    <row r="197" spans="1:54" s="980" customFormat="1" ht="16.5" customHeight="1" x14ac:dyDescent="0.3">
      <c r="A197" s="981"/>
      <c r="B197" s="979"/>
      <c r="C197" s="398"/>
      <c r="D197" s="398"/>
      <c r="E197" s="1378"/>
      <c r="F197" s="989" t="s">
        <v>1470</v>
      </c>
      <c r="G197" s="988">
        <v>2.0400000000000001E-2</v>
      </c>
      <c r="H197" s="988" t="s">
        <v>165</v>
      </c>
      <c r="I197" s="988" t="s">
        <v>165</v>
      </c>
      <c r="J197" s="988">
        <v>2.06E-2</v>
      </c>
      <c r="K197" s="988" t="s">
        <v>165</v>
      </c>
      <c r="L197" s="988" t="s">
        <v>165</v>
      </c>
      <c r="M197" s="988">
        <v>2.01E-2</v>
      </c>
      <c r="N197" s="988" t="s">
        <v>165</v>
      </c>
      <c r="O197" s="988" t="s">
        <v>165</v>
      </c>
      <c r="P197" s="988">
        <v>2.0799999999999999E-2</v>
      </c>
      <c r="Q197" s="988" t="s">
        <v>165</v>
      </c>
      <c r="R197" s="988" t="s">
        <v>165</v>
      </c>
      <c r="S197" s="988">
        <v>0.02</v>
      </c>
      <c r="T197" s="988" t="s">
        <v>165</v>
      </c>
      <c r="U197" s="988" t="s">
        <v>165</v>
      </c>
      <c r="V197" s="1042">
        <v>2.01E-2</v>
      </c>
      <c r="W197" s="988" t="s">
        <v>165</v>
      </c>
      <c r="X197" s="1042" t="s">
        <v>165</v>
      </c>
      <c r="Y197" s="1042">
        <v>2.01E-2</v>
      </c>
      <c r="Z197" s="988" t="s">
        <v>165</v>
      </c>
      <c r="AA197" s="1042" t="s">
        <v>165</v>
      </c>
      <c r="AB197" s="1043">
        <v>2.0199999999999999E-2</v>
      </c>
      <c r="AC197" s="988" t="s">
        <v>165</v>
      </c>
      <c r="AD197" s="1043" t="s">
        <v>165</v>
      </c>
      <c r="AE197" s="1043">
        <v>2.0299999999999999E-2</v>
      </c>
      <c r="AF197" s="988" t="s">
        <v>165</v>
      </c>
      <c r="AG197" s="1043" t="s">
        <v>165</v>
      </c>
      <c r="AH197" s="1043">
        <v>2.0299999999999999E-2</v>
      </c>
      <c r="AI197" s="988" t="s">
        <v>165</v>
      </c>
      <c r="AJ197" s="1043" t="s">
        <v>165</v>
      </c>
      <c r="AK197" s="1043">
        <v>2.0299999999999999E-2</v>
      </c>
      <c r="AL197" s="988" t="s">
        <v>165</v>
      </c>
      <c r="AM197" s="1043" t="s">
        <v>165</v>
      </c>
      <c r="AN197" s="1043">
        <v>2.0400000000000001E-2</v>
      </c>
      <c r="AO197" s="988" t="s">
        <v>165</v>
      </c>
      <c r="AP197" s="1043" t="s">
        <v>165</v>
      </c>
      <c r="AQ197" s="1043">
        <v>2.0400000000000001E-2</v>
      </c>
      <c r="AR197" s="988" t="s">
        <v>165</v>
      </c>
      <c r="AS197" s="1043" t="s">
        <v>165</v>
      </c>
      <c r="AT197" s="1043">
        <v>2.0400000000000001E-2</v>
      </c>
      <c r="AU197" s="988" t="s">
        <v>165</v>
      </c>
      <c r="AV197" s="1043" t="s">
        <v>165</v>
      </c>
      <c r="AW197" s="1043">
        <v>2.0400000000000001E-2</v>
      </c>
      <c r="AX197" s="988" t="s">
        <v>165</v>
      </c>
      <c r="AY197" s="1043" t="s">
        <v>165</v>
      </c>
      <c r="AZ197" s="1043">
        <v>2.0400000000000001E-2</v>
      </c>
      <c r="BA197" s="1043" t="s">
        <v>165</v>
      </c>
      <c r="BB197" s="1043" t="s">
        <v>165</v>
      </c>
    </row>
    <row r="198" spans="1:54" s="980" customFormat="1" ht="16.5" customHeight="1" x14ac:dyDescent="0.3">
      <c r="A198" s="981"/>
      <c r="B198" s="979"/>
      <c r="C198" s="398"/>
      <c r="D198" s="398"/>
      <c r="E198" s="1378"/>
      <c r="F198" s="989" t="s">
        <v>1471</v>
      </c>
      <c r="G198" s="988">
        <v>1.6500000000000001E-2</v>
      </c>
      <c r="H198" s="988" t="s">
        <v>165</v>
      </c>
      <c r="I198" s="988" t="s">
        <v>165</v>
      </c>
      <c r="J198" s="988">
        <v>1.6500000000000001E-2</v>
      </c>
      <c r="K198" s="988" t="s">
        <v>165</v>
      </c>
      <c r="L198" s="988" t="s">
        <v>165</v>
      </c>
      <c r="M198" s="988">
        <v>1.7399999999999999E-2</v>
      </c>
      <c r="N198" s="988" t="s">
        <v>165</v>
      </c>
      <c r="O198" s="988" t="s">
        <v>165</v>
      </c>
      <c r="P198" s="988">
        <v>2.0199999999999999E-2</v>
      </c>
      <c r="Q198" s="988" t="s">
        <v>165</v>
      </c>
      <c r="R198" s="988" t="s">
        <v>165</v>
      </c>
      <c r="S198" s="988">
        <v>1.8700000000000001E-2</v>
      </c>
      <c r="T198" s="988" t="s">
        <v>165</v>
      </c>
      <c r="U198" s="988" t="s">
        <v>165</v>
      </c>
      <c r="V198" s="1042">
        <v>1.7899999999999999E-2</v>
      </c>
      <c r="W198" s="988" t="s">
        <v>165</v>
      </c>
      <c r="X198" s="1042" t="s">
        <v>165</v>
      </c>
      <c r="Y198" s="1042">
        <v>1.7600000000000001E-2</v>
      </c>
      <c r="Z198" s="988" t="s">
        <v>165</v>
      </c>
      <c r="AA198" s="1042" t="s">
        <v>165</v>
      </c>
      <c r="AB198" s="1043">
        <v>1.77E-2</v>
      </c>
      <c r="AC198" s="988" t="s">
        <v>165</v>
      </c>
      <c r="AD198" s="1043" t="s">
        <v>165</v>
      </c>
      <c r="AE198" s="1043">
        <v>1.7399999999999999E-2</v>
      </c>
      <c r="AF198" s="988" t="s">
        <v>165</v>
      </c>
      <c r="AG198" s="1043" t="s">
        <v>165</v>
      </c>
      <c r="AH198" s="1043">
        <v>1.7600000000000001E-2</v>
      </c>
      <c r="AI198" s="988" t="s">
        <v>165</v>
      </c>
      <c r="AJ198" s="1043" t="s">
        <v>165</v>
      </c>
      <c r="AK198" s="1043">
        <v>1.7600000000000001E-2</v>
      </c>
      <c r="AL198" s="988" t="s">
        <v>165</v>
      </c>
      <c r="AM198" s="1043" t="s">
        <v>165</v>
      </c>
      <c r="AN198" s="1043">
        <v>1.77E-2</v>
      </c>
      <c r="AO198" s="988" t="s">
        <v>165</v>
      </c>
      <c r="AP198" s="1043" t="s">
        <v>165</v>
      </c>
      <c r="AQ198" s="1043">
        <v>1.7500000000000002E-2</v>
      </c>
      <c r="AR198" s="988" t="s">
        <v>165</v>
      </c>
      <c r="AS198" s="1043" t="s">
        <v>165</v>
      </c>
      <c r="AT198" s="1043">
        <v>1.7500000000000002E-2</v>
      </c>
      <c r="AU198" s="988" t="s">
        <v>165</v>
      </c>
      <c r="AV198" s="1043" t="s">
        <v>165</v>
      </c>
      <c r="AW198" s="1043">
        <v>1.7500000000000002E-2</v>
      </c>
      <c r="AX198" s="988" t="s">
        <v>165</v>
      </c>
      <c r="AY198" s="1043" t="s">
        <v>165</v>
      </c>
      <c r="AZ198" s="1043">
        <v>1.7500000000000002E-2</v>
      </c>
      <c r="BA198" s="1043" t="s">
        <v>165</v>
      </c>
      <c r="BB198" s="1043" t="s">
        <v>165</v>
      </c>
    </row>
    <row r="199" spans="1:54" s="980" customFormat="1" ht="16.5" customHeight="1" x14ac:dyDescent="0.3">
      <c r="A199" s="981"/>
      <c r="B199" s="979"/>
      <c r="C199" s="398"/>
      <c r="D199" s="398"/>
      <c r="E199" s="1378"/>
      <c r="F199" s="989" t="s">
        <v>1472</v>
      </c>
      <c r="G199" s="988">
        <v>1.9099999999999999E-2</v>
      </c>
      <c r="H199" s="988" t="s">
        <v>165</v>
      </c>
      <c r="I199" s="988" t="s">
        <v>165</v>
      </c>
      <c r="J199" s="988">
        <v>1.9099999999999999E-2</v>
      </c>
      <c r="K199" s="988" t="s">
        <v>165</v>
      </c>
      <c r="L199" s="988" t="s">
        <v>165</v>
      </c>
      <c r="M199" s="988">
        <v>1.9099999999999999E-2</v>
      </c>
      <c r="N199" s="988" t="s">
        <v>165</v>
      </c>
      <c r="O199" s="988" t="s">
        <v>165</v>
      </c>
      <c r="P199" s="988">
        <v>1.9099999999999999E-2</v>
      </c>
      <c r="Q199" s="988" t="s">
        <v>165</v>
      </c>
      <c r="R199" s="988" t="s">
        <v>165</v>
      </c>
      <c r="S199" s="988">
        <v>1.9199999999999998E-2</v>
      </c>
      <c r="T199" s="988" t="s">
        <v>165</v>
      </c>
      <c r="U199" s="988" t="s">
        <v>165</v>
      </c>
      <c r="V199" s="1042">
        <v>1.8800000000000001E-2</v>
      </c>
      <c r="W199" s="988" t="s">
        <v>165</v>
      </c>
      <c r="X199" s="1042" t="s">
        <v>165</v>
      </c>
      <c r="Y199" s="1042">
        <v>1.89E-2</v>
      </c>
      <c r="Z199" s="988" t="s">
        <v>165</v>
      </c>
      <c r="AA199" s="1042" t="s">
        <v>165</v>
      </c>
      <c r="AB199" s="1043">
        <v>1.9300000000000001E-2</v>
      </c>
      <c r="AC199" s="988" t="s">
        <v>165</v>
      </c>
      <c r="AD199" s="1043" t="s">
        <v>165</v>
      </c>
      <c r="AE199" s="1043">
        <v>1.9199999999999998E-2</v>
      </c>
      <c r="AF199" s="988" t="s">
        <v>165</v>
      </c>
      <c r="AG199" s="1043" t="s">
        <v>165</v>
      </c>
      <c r="AH199" s="1043">
        <v>1.8200000000000001E-2</v>
      </c>
      <c r="AI199" s="988" t="s">
        <v>165</v>
      </c>
      <c r="AJ199" s="1043" t="s">
        <v>165</v>
      </c>
      <c r="AK199" s="1043">
        <v>1.95E-2</v>
      </c>
      <c r="AL199" s="988" t="s">
        <v>165</v>
      </c>
      <c r="AM199" s="1043" t="s">
        <v>165</v>
      </c>
      <c r="AN199" s="1043">
        <v>0.02</v>
      </c>
      <c r="AO199" s="988" t="s">
        <v>165</v>
      </c>
      <c r="AP199" s="1043" t="s">
        <v>165</v>
      </c>
      <c r="AQ199" s="1043">
        <v>0.02</v>
      </c>
      <c r="AR199" s="988" t="s">
        <v>165</v>
      </c>
      <c r="AS199" s="1043" t="s">
        <v>165</v>
      </c>
      <c r="AT199" s="1043">
        <v>0.02</v>
      </c>
      <c r="AU199" s="988" t="s">
        <v>165</v>
      </c>
      <c r="AV199" s="1043" t="s">
        <v>165</v>
      </c>
      <c r="AW199" s="1043">
        <v>0.02</v>
      </c>
      <c r="AX199" s="988" t="s">
        <v>165</v>
      </c>
      <c r="AY199" s="1043" t="s">
        <v>165</v>
      </c>
      <c r="AZ199" s="1043">
        <v>0.02</v>
      </c>
      <c r="BA199" s="1043" t="s">
        <v>165</v>
      </c>
      <c r="BB199" s="1043" t="s">
        <v>165</v>
      </c>
    </row>
    <row r="200" spans="1:54" s="980" customFormat="1" ht="16.5" customHeight="1" x14ac:dyDescent="0.3">
      <c r="A200" s="981"/>
      <c r="B200" s="979"/>
      <c r="C200" s="398"/>
      <c r="D200" s="398"/>
      <c r="E200" s="1378"/>
      <c r="F200" s="989" t="s">
        <v>1473</v>
      </c>
      <c r="G200" s="988">
        <v>2.1299999999999999E-2</v>
      </c>
      <c r="H200" s="988" t="s">
        <v>165</v>
      </c>
      <c r="I200" s="988" t="s">
        <v>165</v>
      </c>
      <c r="J200" s="988">
        <v>2.1000000000000001E-2</v>
      </c>
      <c r="K200" s="988" t="s">
        <v>165</v>
      </c>
      <c r="L200" s="988" t="s">
        <v>165</v>
      </c>
      <c r="M200" s="988">
        <v>2.1000000000000001E-2</v>
      </c>
      <c r="N200" s="988" t="s">
        <v>165</v>
      </c>
      <c r="O200" s="988" t="s">
        <v>165</v>
      </c>
      <c r="P200" s="988">
        <v>2.1000000000000001E-2</v>
      </c>
      <c r="Q200" s="988" t="s">
        <v>165</v>
      </c>
      <c r="R200" s="988" t="s">
        <v>165</v>
      </c>
      <c r="S200" s="988">
        <v>2.01E-2</v>
      </c>
      <c r="T200" s="988" t="s">
        <v>165</v>
      </c>
      <c r="U200" s="988" t="s">
        <v>165</v>
      </c>
      <c r="V200" s="1042">
        <v>2.0299999999999999E-2</v>
      </c>
      <c r="W200" s="988" t="s">
        <v>165</v>
      </c>
      <c r="X200" s="1042" t="s">
        <v>165</v>
      </c>
      <c r="Y200" s="1042">
        <v>2.01E-2</v>
      </c>
      <c r="Z200" s="988" t="s">
        <v>165</v>
      </c>
      <c r="AA200" s="1042" t="s">
        <v>165</v>
      </c>
      <c r="AB200" s="1043">
        <v>2.01E-2</v>
      </c>
      <c r="AC200" s="988" t="s">
        <v>165</v>
      </c>
      <c r="AD200" s="1043" t="s">
        <v>165</v>
      </c>
      <c r="AE200" s="1043">
        <v>2.0400000000000001E-2</v>
      </c>
      <c r="AF200" s="988" t="s">
        <v>165</v>
      </c>
      <c r="AG200" s="1043" t="s">
        <v>165</v>
      </c>
      <c r="AH200" s="1043">
        <v>2.0500000000000001E-2</v>
      </c>
      <c r="AI200" s="988" t="s">
        <v>165</v>
      </c>
      <c r="AJ200" s="1043" t="s">
        <v>165</v>
      </c>
      <c r="AK200" s="1043">
        <v>2.0299999999999999E-2</v>
      </c>
      <c r="AL200" s="988" t="s">
        <v>165</v>
      </c>
      <c r="AM200" s="1043" t="s">
        <v>165</v>
      </c>
      <c r="AN200" s="1043">
        <v>2.0400000000000001E-2</v>
      </c>
      <c r="AO200" s="988" t="s">
        <v>165</v>
      </c>
      <c r="AP200" s="1043" t="s">
        <v>165</v>
      </c>
      <c r="AQ200" s="1043">
        <v>2.0500000000000001E-2</v>
      </c>
      <c r="AR200" s="988" t="s">
        <v>165</v>
      </c>
      <c r="AS200" s="1043" t="s">
        <v>165</v>
      </c>
      <c r="AT200" s="1043">
        <v>2.0500000000000001E-2</v>
      </c>
      <c r="AU200" s="988" t="s">
        <v>165</v>
      </c>
      <c r="AV200" s="1043" t="s">
        <v>165</v>
      </c>
      <c r="AW200" s="1043">
        <v>2.0500000000000001E-2</v>
      </c>
      <c r="AX200" s="988" t="s">
        <v>165</v>
      </c>
      <c r="AY200" s="1043" t="s">
        <v>165</v>
      </c>
      <c r="AZ200" s="1043">
        <v>2.0500000000000001E-2</v>
      </c>
      <c r="BA200" s="1043" t="s">
        <v>165</v>
      </c>
      <c r="BB200" s="1043" t="s">
        <v>165</v>
      </c>
    </row>
    <row r="201" spans="1:54" s="980" customFormat="1" ht="16.5" customHeight="1" x14ac:dyDescent="0.3">
      <c r="A201" s="981"/>
      <c r="B201" s="979"/>
      <c r="C201" s="398"/>
      <c r="D201" s="398"/>
      <c r="E201" s="1378"/>
      <c r="F201" s="989" t="s">
        <v>1474</v>
      </c>
      <c r="G201" s="988">
        <v>1.8499999999999999E-2</v>
      </c>
      <c r="H201" s="988" t="s">
        <v>165</v>
      </c>
      <c r="I201" s="988" t="s">
        <v>165</v>
      </c>
      <c r="J201" s="988">
        <v>1.8499999999999999E-2</v>
      </c>
      <c r="K201" s="988" t="s">
        <v>165</v>
      </c>
      <c r="L201" s="988" t="s">
        <v>165</v>
      </c>
      <c r="M201" s="988">
        <v>1.8499999999999999E-2</v>
      </c>
      <c r="N201" s="988" t="s">
        <v>165</v>
      </c>
      <c r="O201" s="988" t="s">
        <v>165</v>
      </c>
      <c r="P201" s="988">
        <v>1.8499999999999999E-2</v>
      </c>
      <c r="Q201" s="988" t="s">
        <v>165</v>
      </c>
      <c r="R201" s="988" t="s">
        <v>165</v>
      </c>
      <c r="S201" s="988">
        <v>1.8200000000000001E-2</v>
      </c>
      <c r="T201" s="988" t="s">
        <v>165</v>
      </c>
      <c r="U201" s="988" t="s">
        <v>165</v>
      </c>
      <c r="V201" s="1042">
        <v>1.8200000000000001E-2</v>
      </c>
      <c r="W201" s="988" t="s">
        <v>165</v>
      </c>
      <c r="X201" s="1042" t="s">
        <v>165</v>
      </c>
      <c r="Y201" s="1042">
        <v>1.8200000000000001E-2</v>
      </c>
      <c r="Z201" s="988" t="s">
        <v>165</v>
      </c>
      <c r="AA201" s="1042" t="s">
        <v>165</v>
      </c>
      <c r="AB201" s="1043">
        <v>1.8200000000000001E-2</v>
      </c>
      <c r="AC201" s="988" t="s">
        <v>165</v>
      </c>
      <c r="AD201" s="1043" t="s">
        <v>165</v>
      </c>
      <c r="AE201" s="1043">
        <v>1.8200000000000001E-2</v>
      </c>
      <c r="AF201" s="988" t="s">
        <v>165</v>
      </c>
      <c r="AG201" s="1043" t="s">
        <v>165</v>
      </c>
      <c r="AH201" s="1043">
        <v>1.8700000000000001E-2</v>
      </c>
      <c r="AI201" s="988" t="s">
        <v>165</v>
      </c>
      <c r="AJ201" s="1043" t="s">
        <v>165</v>
      </c>
      <c r="AK201" s="1043">
        <v>1.8700000000000001E-2</v>
      </c>
      <c r="AL201" s="988" t="s">
        <v>165</v>
      </c>
      <c r="AM201" s="1043" t="s">
        <v>165</v>
      </c>
      <c r="AN201" s="1043">
        <v>1.8700000000000001E-2</v>
      </c>
      <c r="AO201" s="988" t="s">
        <v>165</v>
      </c>
      <c r="AP201" s="1043" t="s">
        <v>165</v>
      </c>
      <c r="AQ201" s="1043">
        <v>1.8700000000000001E-2</v>
      </c>
      <c r="AR201" s="988" t="s">
        <v>165</v>
      </c>
      <c r="AS201" s="1043" t="s">
        <v>165</v>
      </c>
      <c r="AT201" s="1043">
        <v>1.8700000000000001E-2</v>
      </c>
      <c r="AU201" s="988" t="s">
        <v>165</v>
      </c>
      <c r="AV201" s="1043" t="s">
        <v>165</v>
      </c>
      <c r="AW201" s="1043">
        <v>1.8700000000000001E-2</v>
      </c>
      <c r="AX201" s="988" t="s">
        <v>165</v>
      </c>
      <c r="AY201" s="1043" t="s">
        <v>165</v>
      </c>
      <c r="AZ201" s="1043">
        <v>1.8700000000000001E-2</v>
      </c>
      <c r="BA201" s="1043" t="s">
        <v>165</v>
      </c>
      <c r="BB201" s="1043" t="s">
        <v>165</v>
      </c>
    </row>
    <row r="202" spans="1:54" s="980" customFormat="1" ht="16.5" customHeight="1" x14ac:dyDescent="0.3">
      <c r="A202" s="981"/>
      <c r="B202" s="979"/>
      <c r="C202" s="398"/>
      <c r="D202" s="398"/>
      <c r="E202" s="1378"/>
      <c r="F202" s="989" t="s">
        <v>1475</v>
      </c>
      <c r="G202" s="988">
        <v>1.9E-2</v>
      </c>
      <c r="H202" s="988" t="s">
        <v>165</v>
      </c>
      <c r="I202" s="988" t="s">
        <v>165</v>
      </c>
      <c r="J202" s="988">
        <v>1.9199999999999998E-2</v>
      </c>
      <c r="K202" s="988" t="s">
        <v>165</v>
      </c>
      <c r="L202" s="988" t="s">
        <v>165</v>
      </c>
      <c r="M202" s="988">
        <v>2.12E-2</v>
      </c>
      <c r="N202" s="988" t="s">
        <v>165</v>
      </c>
      <c r="O202" s="988" t="s">
        <v>165</v>
      </c>
      <c r="P202" s="988">
        <v>2.12E-2</v>
      </c>
      <c r="Q202" s="988" t="s">
        <v>165</v>
      </c>
      <c r="R202" s="988" t="s">
        <v>165</v>
      </c>
      <c r="S202" s="988">
        <v>1.8800000000000001E-2</v>
      </c>
      <c r="T202" s="988" t="s">
        <v>165</v>
      </c>
      <c r="U202" s="988" t="s">
        <v>165</v>
      </c>
      <c r="V202" s="1042">
        <v>1.9400000000000001E-2</v>
      </c>
      <c r="W202" s="988" t="s">
        <v>165</v>
      </c>
      <c r="X202" s="1042" t="s">
        <v>165</v>
      </c>
      <c r="Y202" s="1042">
        <v>1.9400000000000001E-2</v>
      </c>
      <c r="Z202" s="988" t="s">
        <v>165</v>
      </c>
      <c r="AA202" s="1042" t="s">
        <v>165</v>
      </c>
      <c r="AB202" s="1043">
        <v>1.9900000000000001E-2</v>
      </c>
      <c r="AC202" s="988" t="s">
        <v>165</v>
      </c>
      <c r="AD202" s="1043" t="s">
        <v>165</v>
      </c>
      <c r="AE202" s="1043">
        <v>1.9800000000000002E-2</v>
      </c>
      <c r="AF202" s="988" t="s">
        <v>165</v>
      </c>
      <c r="AG202" s="1043" t="s">
        <v>165</v>
      </c>
      <c r="AH202" s="1043">
        <v>1.9800000000000002E-2</v>
      </c>
      <c r="AI202" s="988" t="s">
        <v>165</v>
      </c>
      <c r="AJ202" s="1043" t="s">
        <v>165</v>
      </c>
      <c r="AK202" s="1043">
        <v>1.9800000000000002E-2</v>
      </c>
      <c r="AL202" s="988" t="s">
        <v>165</v>
      </c>
      <c r="AM202" s="1043" t="s">
        <v>165</v>
      </c>
      <c r="AN202" s="1043">
        <v>1.9900000000000001E-2</v>
      </c>
      <c r="AO202" s="988" t="s">
        <v>165</v>
      </c>
      <c r="AP202" s="1043" t="s">
        <v>165</v>
      </c>
      <c r="AQ202" s="1043">
        <v>0.02</v>
      </c>
      <c r="AR202" s="988" t="s">
        <v>165</v>
      </c>
      <c r="AS202" s="1043" t="s">
        <v>165</v>
      </c>
      <c r="AT202" s="1043">
        <v>0.02</v>
      </c>
      <c r="AU202" s="988" t="s">
        <v>165</v>
      </c>
      <c r="AV202" s="1043" t="s">
        <v>165</v>
      </c>
      <c r="AW202" s="1043">
        <v>0.02</v>
      </c>
      <c r="AX202" s="988" t="s">
        <v>165</v>
      </c>
      <c r="AY202" s="1043" t="s">
        <v>165</v>
      </c>
      <c r="AZ202" s="1043">
        <v>2.01E-2</v>
      </c>
      <c r="BA202" s="1043" t="s">
        <v>165</v>
      </c>
      <c r="BB202" s="1043" t="s">
        <v>165</v>
      </c>
    </row>
    <row r="203" spans="1:54" s="980" customFormat="1" ht="16.5" customHeight="1" x14ac:dyDescent="0.3">
      <c r="A203" s="981"/>
      <c r="B203" s="979"/>
      <c r="C203" s="398"/>
      <c r="D203" s="398"/>
      <c r="E203" s="1378"/>
      <c r="F203" s="989" t="s">
        <v>1476</v>
      </c>
      <c r="G203" s="988">
        <v>1.7999999999999999E-2</v>
      </c>
      <c r="H203" s="988" t="s">
        <v>165</v>
      </c>
      <c r="I203" s="988" t="s">
        <v>165</v>
      </c>
      <c r="J203" s="988">
        <v>1.8100000000000002E-2</v>
      </c>
      <c r="K203" s="988" t="s">
        <v>165</v>
      </c>
      <c r="L203" s="988" t="s">
        <v>165</v>
      </c>
      <c r="M203" s="988">
        <v>1.7299999999999999E-2</v>
      </c>
      <c r="N203" s="988" t="s">
        <v>165</v>
      </c>
      <c r="O203" s="988" t="s">
        <v>165</v>
      </c>
      <c r="P203" s="988">
        <v>1.7299999999999999E-2</v>
      </c>
      <c r="Q203" s="988" t="s">
        <v>165</v>
      </c>
      <c r="R203" s="988" t="s">
        <v>165</v>
      </c>
      <c r="S203" s="988">
        <v>1.7399999999999999E-2</v>
      </c>
      <c r="T203" s="988" t="s">
        <v>165</v>
      </c>
      <c r="U203" s="988" t="s">
        <v>165</v>
      </c>
      <c r="V203" s="1042">
        <v>1.7600000000000001E-2</v>
      </c>
      <c r="W203" s="988" t="s">
        <v>165</v>
      </c>
      <c r="X203" s="1042" t="s">
        <v>165</v>
      </c>
      <c r="Y203" s="1042">
        <v>1.7600000000000001E-2</v>
      </c>
      <c r="Z203" s="988" t="s">
        <v>165</v>
      </c>
      <c r="AA203" s="1042" t="s">
        <v>165</v>
      </c>
      <c r="AB203" s="1043">
        <v>1.7600000000000001E-2</v>
      </c>
      <c r="AC203" s="988" t="s">
        <v>165</v>
      </c>
      <c r="AD203" s="1043" t="s">
        <v>165</v>
      </c>
      <c r="AE203" s="1043">
        <v>1.7600000000000001E-2</v>
      </c>
      <c r="AF203" s="988" t="s">
        <v>165</v>
      </c>
      <c r="AG203" s="1043" t="s">
        <v>165</v>
      </c>
      <c r="AH203" s="1043">
        <v>1.8100000000000002E-2</v>
      </c>
      <c r="AI203" s="988" t="s">
        <v>165</v>
      </c>
      <c r="AJ203" s="1043" t="s">
        <v>165</v>
      </c>
      <c r="AK203" s="1043">
        <v>1.8200000000000001E-2</v>
      </c>
      <c r="AL203" s="988" t="s">
        <v>165</v>
      </c>
      <c r="AM203" s="1043" t="s">
        <v>165</v>
      </c>
      <c r="AN203" s="1043">
        <v>1.7999999999999999E-2</v>
      </c>
      <c r="AO203" s="988" t="s">
        <v>165</v>
      </c>
      <c r="AP203" s="1043" t="s">
        <v>165</v>
      </c>
      <c r="AQ203" s="1043">
        <v>1.8200000000000001E-2</v>
      </c>
      <c r="AR203" s="988" t="s">
        <v>165</v>
      </c>
      <c r="AS203" s="1043" t="s">
        <v>165</v>
      </c>
      <c r="AT203" s="1043">
        <v>1.8200000000000001E-2</v>
      </c>
      <c r="AU203" s="988" t="s">
        <v>165</v>
      </c>
      <c r="AV203" s="1043" t="s">
        <v>165</v>
      </c>
      <c r="AW203" s="1043">
        <v>1.7999999999999999E-2</v>
      </c>
      <c r="AX203" s="988" t="s">
        <v>165</v>
      </c>
      <c r="AY203" s="1043" t="s">
        <v>165</v>
      </c>
      <c r="AZ203" s="1043">
        <v>1.7999999999999999E-2</v>
      </c>
      <c r="BA203" s="1043" t="s">
        <v>165</v>
      </c>
      <c r="BB203" s="1043" t="s">
        <v>165</v>
      </c>
    </row>
    <row r="204" spans="1:54" s="980" customFormat="1" ht="16.5" customHeight="1" x14ac:dyDescent="0.3">
      <c r="A204" s="981"/>
      <c r="B204" s="979"/>
      <c r="C204" s="398"/>
      <c r="D204" s="398"/>
      <c r="E204" s="1378"/>
      <c r="F204" s="989" t="s">
        <v>1477</v>
      </c>
      <c r="G204" s="988">
        <v>2.1399999999999999E-2</v>
      </c>
      <c r="H204" s="988" t="s">
        <v>165</v>
      </c>
      <c r="I204" s="988" t="s">
        <v>165</v>
      </c>
      <c r="J204" s="988">
        <v>2.1000000000000001E-2</v>
      </c>
      <c r="K204" s="988" t="s">
        <v>165</v>
      </c>
      <c r="L204" s="988" t="s">
        <v>165</v>
      </c>
      <c r="M204" s="988">
        <v>2.12E-2</v>
      </c>
      <c r="N204" s="988" t="s">
        <v>165</v>
      </c>
      <c r="O204" s="988" t="s">
        <v>165</v>
      </c>
      <c r="P204" s="988">
        <v>2.1100000000000001E-2</v>
      </c>
      <c r="Q204" s="988" t="s">
        <v>165</v>
      </c>
      <c r="R204" s="988" t="s">
        <v>165</v>
      </c>
      <c r="S204" s="988">
        <v>2.06E-2</v>
      </c>
      <c r="T204" s="988" t="s">
        <v>165</v>
      </c>
      <c r="U204" s="988" t="s">
        <v>165</v>
      </c>
      <c r="V204" s="1042">
        <v>0.02</v>
      </c>
      <c r="W204" s="988" t="s">
        <v>165</v>
      </c>
      <c r="X204" s="1042" t="s">
        <v>165</v>
      </c>
      <c r="Y204" s="1042">
        <v>2.0199999999999999E-2</v>
      </c>
      <c r="Z204" s="988" t="s">
        <v>165</v>
      </c>
      <c r="AA204" s="1042" t="s">
        <v>165</v>
      </c>
      <c r="AB204" s="1043">
        <v>2.0199999999999999E-2</v>
      </c>
      <c r="AC204" s="988" t="s">
        <v>165</v>
      </c>
      <c r="AD204" s="1043" t="s">
        <v>165</v>
      </c>
      <c r="AE204" s="1043">
        <v>2.0500000000000001E-2</v>
      </c>
      <c r="AF204" s="988" t="s">
        <v>165</v>
      </c>
      <c r="AG204" s="1043" t="s">
        <v>165</v>
      </c>
      <c r="AH204" s="1043">
        <v>2.0500000000000001E-2</v>
      </c>
      <c r="AI204" s="988" t="s">
        <v>165</v>
      </c>
      <c r="AJ204" s="1043" t="s">
        <v>165</v>
      </c>
      <c r="AK204" s="1043">
        <v>2.0400000000000001E-2</v>
      </c>
      <c r="AL204" s="988" t="s">
        <v>165</v>
      </c>
      <c r="AM204" s="1043" t="s">
        <v>165</v>
      </c>
      <c r="AN204" s="1043">
        <v>2.0400000000000001E-2</v>
      </c>
      <c r="AO204" s="988" t="s">
        <v>165</v>
      </c>
      <c r="AP204" s="1043" t="s">
        <v>165</v>
      </c>
      <c r="AQ204" s="1043">
        <v>2.01E-2</v>
      </c>
      <c r="AR204" s="988" t="s">
        <v>165</v>
      </c>
      <c r="AS204" s="1043" t="s">
        <v>165</v>
      </c>
      <c r="AT204" s="1043">
        <v>2.0299999999999999E-2</v>
      </c>
      <c r="AU204" s="988" t="s">
        <v>165</v>
      </c>
      <c r="AV204" s="1043" t="s">
        <v>165</v>
      </c>
      <c r="AW204" s="1043">
        <v>2.0199999999999999E-2</v>
      </c>
      <c r="AX204" s="988" t="s">
        <v>165</v>
      </c>
      <c r="AY204" s="1043" t="s">
        <v>165</v>
      </c>
      <c r="AZ204" s="1043">
        <v>2.0199999999999999E-2</v>
      </c>
      <c r="BA204" s="1043" t="s">
        <v>165</v>
      </c>
      <c r="BB204" s="1043" t="s">
        <v>165</v>
      </c>
    </row>
    <row r="205" spans="1:54" s="980" customFormat="1" ht="16.5" customHeight="1" x14ac:dyDescent="0.3">
      <c r="A205" s="981"/>
      <c r="B205" s="979"/>
      <c r="C205" s="398"/>
      <c r="D205" s="398"/>
      <c r="E205" s="1378"/>
      <c r="F205" s="989" t="s">
        <v>1478</v>
      </c>
      <c r="G205" s="988">
        <v>1.61E-2</v>
      </c>
      <c r="H205" s="988" t="s">
        <v>165</v>
      </c>
      <c r="I205" s="988" t="s">
        <v>165</v>
      </c>
      <c r="J205" s="988">
        <v>1.67E-2</v>
      </c>
      <c r="K205" s="988" t="s">
        <v>165</v>
      </c>
      <c r="L205" s="988" t="s">
        <v>165</v>
      </c>
      <c r="M205" s="988">
        <v>1.8100000000000002E-2</v>
      </c>
      <c r="N205" s="988" t="s">
        <v>165</v>
      </c>
      <c r="O205" s="988" t="s">
        <v>165</v>
      </c>
      <c r="P205" s="988">
        <v>1.61E-2</v>
      </c>
      <c r="Q205" s="988" t="s">
        <v>165</v>
      </c>
      <c r="R205" s="988" t="s">
        <v>165</v>
      </c>
      <c r="S205" s="988">
        <v>1.8100000000000002E-2</v>
      </c>
      <c r="T205" s="988" t="s">
        <v>165</v>
      </c>
      <c r="U205" s="988" t="s">
        <v>165</v>
      </c>
      <c r="V205" s="1042">
        <v>1.7999999999999999E-2</v>
      </c>
      <c r="W205" s="988" t="s">
        <v>165</v>
      </c>
      <c r="X205" s="1042" t="s">
        <v>165</v>
      </c>
      <c r="Y205" s="1042">
        <v>1.7999999999999999E-2</v>
      </c>
      <c r="Z205" s="988" t="s">
        <v>165</v>
      </c>
      <c r="AA205" s="1042" t="s">
        <v>165</v>
      </c>
      <c r="AB205" s="1043">
        <v>1.83E-2</v>
      </c>
      <c r="AC205" s="988" t="s">
        <v>165</v>
      </c>
      <c r="AD205" s="1043" t="s">
        <v>165</v>
      </c>
      <c r="AE205" s="1043">
        <v>1.7899999999999999E-2</v>
      </c>
      <c r="AF205" s="988" t="s">
        <v>165</v>
      </c>
      <c r="AG205" s="1043" t="s">
        <v>165</v>
      </c>
      <c r="AH205" s="1043">
        <v>1.8499999999999999E-2</v>
      </c>
      <c r="AI205" s="988" t="s">
        <v>165</v>
      </c>
      <c r="AJ205" s="1043" t="s">
        <v>165</v>
      </c>
      <c r="AK205" s="1043">
        <v>1.8200000000000001E-2</v>
      </c>
      <c r="AL205" s="988" t="s">
        <v>165</v>
      </c>
      <c r="AM205" s="1043" t="s">
        <v>165</v>
      </c>
      <c r="AN205" s="1043">
        <v>1.83E-2</v>
      </c>
      <c r="AO205" s="988" t="s">
        <v>165</v>
      </c>
      <c r="AP205" s="1043" t="s">
        <v>165</v>
      </c>
      <c r="AQ205" s="1043">
        <v>1.83E-2</v>
      </c>
      <c r="AR205" s="988" t="s">
        <v>165</v>
      </c>
      <c r="AS205" s="1043" t="s">
        <v>165</v>
      </c>
      <c r="AT205" s="1043">
        <v>1.8200000000000001E-2</v>
      </c>
      <c r="AU205" s="988" t="s">
        <v>165</v>
      </c>
      <c r="AV205" s="1043" t="s">
        <v>165</v>
      </c>
      <c r="AW205" s="1043">
        <v>1.8100000000000002E-2</v>
      </c>
      <c r="AX205" s="988" t="s">
        <v>165</v>
      </c>
      <c r="AY205" s="1043" t="s">
        <v>165</v>
      </c>
      <c r="AZ205" s="1043">
        <v>1.83E-2</v>
      </c>
      <c r="BA205" s="1043" t="s">
        <v>165</v>
      </c>
      <c r="BB205" s="1043" t="s">
        <v>165</v>
      </c>
    </row>
    <row r="206" spans="1:54" s="980" customFormat="1" ht="16.5" customHeight="1" x14ac:dyDescent="0.3">
      <c r="A206" s="981"/>
      <c r="B206" s="979"/>
      <c r="C206" s="398"/>
      <c r="D206" s="398"/>
      <c r="E206" s="1378"/>
      <c r="F206" s="989" t="s">
        <v>1479</v>
      </c>
      <c r="G206" s="988">
        <v>1.8599999999999998E-2</v>
      </c>
      <c r="H206" s="988" t="s">
        <v>165</v>
      </c>
      <c r="I206" s="988" t="s">
        <v>165</v>
      </c>
      <c r="J206" s="988">
        <v>1.8599999999999998E-2</v>
      </c>
      <c r="K206" s="988" t="s">
        <v>165</v>
      </c>
      <c r="L206" s="988" t="s">
        <v>165</v>
      </c>
      <c r="M206" s="988">
        <v>1.8700000000000001E-2</v>
      </c>
      <c r="N206" s="988" t="s">
        <v>165</v>
      </c>
      <c r="O206" s="988" t="s">
        <v>165</v>
      </c>
      <c r="P206" s="988">
        <v>1.8800000000000001E-2</v>
      </c>
      <c r="Q206" s="988" t="s">
        <v>165</v>
      </c>
      <c r="R206" s="988" t="s">
        <v>165</v>
      </c>
      <c r="S206" s="988">
        <v>1.83E-2</v>
      </c>
      <c r="T206" s="988" t="s">
        <v>165</v>
      </c>
      <c r="U206" s="988" t="s">
        <v>165</v>
      </c>
      <c r="V206" s="1042">
        <v>1.84E-2</v>
      </c>
      <c r="W206" s="988" t="s">
        <v>165</v>
      </c>
      <c r="X206" s="1042" t="s">
        <v>165</v>
      </c>
      <c r="Y206" s="1042">
        <v>1.84E-2</v>
      </c>
      <c r="Z206" s="988" t="s">
        <v>165</v>
      </c>
      <c r="AA206" s="1042" t="s">
        <v>165</v>
      </c>
      <c r="AB206" s="1043">
        <v>1.84E-2</v>
      </c>
      <c r="AC206" s="988" t="s">
        <v>165</v>
      </c>
      <c r="AD206" s="1043" t="s">
        <v>165</v>
      </c>
      <c r="AE206" s="1043">
        <v>1.84E-2</v>
      </c>
      <c r="AF206" s="988" t="s">
        <v>165</v>
      </c>
      <c r="AG206" s="1043" t="s">
        <v>165</v>
      </c>
      <c r="AH206" s="1043">
        <v>1.84E-2</v>
      </c>
      <c r="AI206" s="988" t="s">
        <v>165</v>
      </c>
      <c r="AJ206" s="1043" t="s">
        <v>165</v>
      </c>
      <c r="AK206" s="1043">
        <v>1.84E-2</v>
      </c>
      <c r="AL206" s="988" t="s">
        <v>165</v>
      </c>
      <c r="AM206" s="1043" t="s">
        <v>165</v>
      </c>
      <c r="AN206" s="1043">
        <v>1.84E-2</v>
      </c>
      <c r="AO206" s="988" t="s">
        <v>165</v>
      </c>
      <c r="AP206" s="1043" t="s">
        <v>165</v>
      </c>
      <c r="AQ206" s="1043">
        <v>1.84E-2</v>
      </c>
      <c r="AR206" s="988" t="s">
        <v>165</v>
      </c>
      <c r="AS206" s="1043" t="s">
        <v>165</v>
      </c>
      <c r="AT206" s="1043">
        <v>1.84E-2</v>
      </c>
      <c r="AU206" s="988" t="s">
        <v>165</v>
      </c>
      <c r="AV206" s="1043" t="s">
        <v>165</v>
      </c>
      <c r="AW206" s="1043">
        <v>1.8499999999999999E-2</v>
      </c>
      <c r="AX206" s="988" t="s">
        <v>165</v>
      </c>
      <c r="AY206" s="1043" t="s">
        <v>165</v>
      </c>
      <c r="AZ206" s="1043">
        <v>1.8499999999999999E-2</v>
      </c>
      <c r="BA206" s="1043" t="s">
        <v>165</v>
      </c>
      <c r="BB206" s="1043" t="s">
        <v>165</v>
      </c>
    </row>
    <row r="207" spans="1:54" s="980" customFormat="1" ht="16.5" customHeight="1" x14ac:dyDescent="0.3">
      <c r="A207" s="981"/>
      <c r="B207" s="979"/>
      <c r="C207" s="398"/>
      <c r="D207" s="398"/>
      <c r="E207" s="1378"/>
      <c r="F207" s="989" t="s">
        <v>1480</v>
      </c>
      <c r="G207" s="988">
        <v>1.7299999999999999E-2</v>
      </c>
      <c r="H207" s="988" t="s">
        <v>165</v>
      </c>
      <c r="I207" s="988" t="s">
        <v>165</v>
      </c>
      <c r="J207" s="988">
        <v>1.7399999999999999E-2</v>
      </c>
      <c r="K207" s="988" t="s">
        <v>165</v>
      </c>
      <c r="L207" s="988" t="s">
        <v>165</v>
      </c>
      <c r="M207" s="988">
        <v>1.84E-2</v>
      </c>
      <c r="N207" s="988" t="s">
        <v>165</v>
      </c>
      <c r="O207" s="988" t="s">
        <v>165</v>
      </c>
      <c r="P207" s="988">
        <v>1.7299999999999999E-2</v>
      </c>
      <c r="Q207" s="988" t="s">
        <v>165</v>
      </c>
      <c r="R207" s="988" t="s">
        <v>165</v>
      </c>
      <c r="S207" s="988">
        <v>1.8599999999999998E-2</v>
      </c>
      <c r="T207" s="988" t="s">
        <v>165</v>
      </c>
      <c r="U207" s="988" t="s">
        <v>165</v>
      </c>
      <c r="V207" s="1042">
        <v>1.83E-2</v>
      </c>
      <c r="W207" s="988" t="s">
        <v>165</v>
      </c>
      <c r="X207" s="1042" t="s">
        <v>165</v>
      </c>
      <c r="Y207" s="1042">
        <v>1.8200000000000001E-2</v>
      </c>
      <c r="Z207" s="988" t="s">
        <v>165</v>
      </c>
      <c r="AA207" s="1042" t="s">
        <v>165</v>
      </c>
      <c r="AB207" s="1043">
        <v>1.8700000000000001E-2</v>
      </c>
      <c r="AC207" s="988" t="s">
        <v>165</v>
      </c>
      <c r="AD207" s="1043" t="s">
        <v>165</v>
      </c>
      <c r="AE207" s="1043">
        <v>1.84E-2</v>
      </c>
      <c r="AF207" s="988" t="s">
        <v>165</v>
      </c>
      <c r="AG207" s="1043" t="s">
        <v>165</v>
      </c>
      <c r="AH207" s="1043">
        <v>1.78E-2</v>
      </c>
      <c r="AI207" s="988" t="s">
        <v>165</v>
      </c>
      <c r="AJ207" s="1043" t="s">
        <v>165</v>
      </c>
      <c r="AK207" s="1043">
        <v>1.7999999999999999E-2</v>
      </c>
      <c r="AL207" s="988" t="s">
        <v>165</v>
      </c>
      <c r="AM207" s="1043" t="s">
        <v>165</v>
      </c>
      <c r="AN207" s="1043">
        <v>1.8700000000000001E-2</v>
      </c>
      <c r="AO207" s="988" t="s">
        <v>165</v>
      </c>
      <c r="AP207" s="1043" t="s">
        <v>165</v>
      </c>
      <c r="AQ207" s="1043">
        <v>1.7999999999999999E-2</v>
      </c>
      <c r="AR207" s="988" t="s">
        <v>165</v>
      </c>
      <c r="AS207" s="1043" t="s">
        <v>165</v>
      </c>
      <c r="AT207" s="1043">
        <v>1.7999999999999999E-2</v>
      </c>
      <c r="AU207" s="988" t="s">
        <v>165</v>
      </c>
      <c r="AV207" s="1043" t="s">
        <v>165</v>
      </c>
      <c r="AW207" s="1043">
        <v>1.8599999999999998E-2</v>
      </c>
      <c r="AX207" s="988" t="s">
        <v>165</v>
      </c>
      <c r="AY207" s="1043" t="s">
        <v>165</v>
      </c>
      <c r="AZ207" s="1043">
        <v>1.8499999999999999E-2</v>
      </c>
      <c r="BA207" s="1043" t="s">
        <v>165</v>
      </c>
      <c r="BB207" s="1043" t="s">
        <v>165</v>
      </c>
    </row>
    <row r="208" spans="1:54" s="980" customFormat="1" ht="16.5" customHeight="1" x14ac:dyDescent="0.3">
      <c r="A208" s="981"/>
      <c r="B208" s="979"/>
      <c r="C208" s="398"/>
      <c r="D208" s="398"/>
      <c r="E208" s="1378"/>
      <c r="F208" s="989" t="s">
        <v>1481</v>
      </c>
      <c r="G208" s="988">
        <v>0.02</v>
      </c>
      <c r="H208" s="988" t="s">
        <v>165</v>
      </c>
      <c r="I208" s="988" t="s">
        <v>165</v>
      </c>
      <c r="J208" s="988">
        <v>0.02</v>
      </c>
      <c r="K208" s="988" t="s">
        <v>165</v>
      </c>
      <c r="L208" s="988" t="s">
        <v>165</v>
      </c>
      <c r="M208" s="988">
        <v>2.0400000000000001E-2</v>
      </c>
      <c r="N208" s="988" t="s">
        <v>165</v>
      </c>
      <c r="O208" s="988" t="s">
        <v>165</v>
      </c>
      <c r="P208" s="988">
        <v>2.0400000000000001E-2</v>
      </c>
      <c r="Q208" s="988" t="s">
        <v>165</v>
      </c>
      <c r="R208" s="988" t="s">
        <v>165</v>
      </c>
      <c r="S208" s="988">
        <v>1.8700000000000001E-2</v>
      </c>
      <c r="T208" s="988" t="s">
        <v>165</v>
      </c>
      <c r="U208" s="988" t="s">
        <v>165</v>
      </c>
      <c r="V208" s="1042">
        <v>1.89E-2</v>
      </c>
      <c r="W208" s="988" t="s">
        <v>165</v>
      </c>
      <c r="X208" s="1042" t="s">
        <v>165</v>
      </c>
      <c r="Y208" s="1042">
        <v>1.9E-2</v>
      </c>
      <c r="Z208" s="988" t="s">
        <v>165</v>
      </c>
      <c r="AA208" s="1042" t="s">
        <v>165</v>
      </c>
      <c r="AB208" s="1043">
        <v>1.9E-2</v>
      </c>
      <c r="AC208" s="988" t="s">
        <v>165</v>
      </c>
      <c r="AD208" s="1043" t="s">
        <v>165</v>
      </c>
      <c r="AE208" s="1043">
        <v>1.9099999999999999E-2</v>
      </c>
      <c r="AF208" s="988" t="s">
        <v>165</v>
      </c>
      <c r="AG208" s="1043" t="s">
        <v>165</v>
      </c>
      <c r="AH208" s="1043">
        <v>1.9E-2</v>
      </c>
      <c r="AI208" s="988" t="s">
        <v>165</v>
      </c>
      <c r="AJ208" s="1043" t="s">
        <v>165</v>
      </c>
      <c r="AK208" s="1043">
        <v>1.9099999999999999E-2</v>
      </c>
      <c r="AL208" s="988" t="s">
        <v>165</v>
      </c>
      <c r="AM208" s="1043" t="s">
        <v>165</v>
      </c>
      <c r="AN208" s="1043">
        <v>1.9099999999999999E-2</v>
      </c>
      <c r="AO208" s="988" t="s">
        <v>165</v>
      </c>
      <c r="AP208" s="1043" t="s">
        <v>165</v>
      </c>
      <c r="AQ208" s="1043">
        <v>1.9E-2</v>
      </c>
      <c r="AR208" s="988" t="s">
        <v>165</v>
      </c>
      <c r="AS208" s="1043" t="s">
        <v>165</v>
      </c>
      <c r="AT208" s="1043">
        <v>1.9E-2</v>
      </c>
      <c r="AU208" s="988" t="s">
        <v>165</v>
      </c>
      <c r="AV208" s="1043" t="s">
        <v>165</v>
      </c>
      <c r="AW208" s="1043">
        <v>1.9E-2</v>
      </c>
      <c r="AX208" s="988" t="s">
        <v>165</v>
      </c>
      <c r="AY208" s="1043" t="s">
        <v>165</v>
      </c>
      <c r="AZ208" s="1043">
        <v>1.9E-2</v>
      </c>
      <c r="BA208" s="1043" t="s">
        <v>165</v>
      </c>
      <c r="BB208" s="1043" t="s">
        <v>165</v>
      </c>
    </row>
    <row r="209" spans="1:54" s="980" customFormat="1" ht="16.5" customHeight="1" x14ac:dyDescent="0.3">
      <c r="A209" s="981"/>
      <c r="B209" s="979"/>
      <c r="C209" s="398"/>
      <c r="D209" s="398"/>
      <c r="E209" s="1378"/>
      <c r="F209" s="989" t="s">
        <v>1482</v>
      </c>
      <c r="G209" s="988">
        <v>1.95E-2</v>
      </c>
      <c r="H209" s="988" t="s">
        <v>165</v>
      </c>
      <c r="I209" s="988" t="s">
        <v>165</v>
      </c>
      <c r="J209" s="988">
        <v>1.9199999999999998E-2</v>
      </c>
      <c r="K209" s="988" t="s">
        <v>165</v>
      </c>
      <c r="L209" s="988" t="s">
        <v>165</v>
      </c>
      <c r="M209" s="988">
        <v>1.7999999999999999E-2</v>
      </c>
      <c r="N209" s="988" t="s">
        <v>165</v>
      </c>
      <c r="O209" s="988" t="s">
        <v>165</v>
      </c>
      <c r="P209" s="988">
        <v>2.0899999999999998E-2</v>
      </c>
      <c r="Q209" s="988" t="s">
        <v>165</v>
      </c>
      <c r="R209" s="988" t="s">
        <v>165</v>
      </c>
      <c r="S209" s="988">
        <v>1.77E-2</v>
      </c>
      <c r="T209" s="988" t="s">
        <v>165</v>
      </c>
      <c r="U209" s="988" t="s">
        <v>165</v>
      </c>
      <c r="V209" s="1042">
        <v>1.8499999999999999E-2</v>
      </c>
      <c r="W209" s="988" t="s">
        <v>165</v>
      </c>
      <c r="X209" s="1042" t="s">
        <v>165</v>
      </c>
      <c r="Y209" s="1042">
        <v>1.89E-2</v>
      </c>
      <c r="Z209" s="988" t="s">
        <v>165</v>
      </c>
      <c r="AA209" s="1042" t="s">
        <v>165</v>
      </c>
      <c r="AB209" s="1043">
        <v>1.9099999999999999E-2</v>
      </c>
      <c r="AC209" s="988" t="s">
        <v>165</v>
      </c>
      <c r="AD209" s="1043" t="s">
        <v>165</v>
      </c>
      <c r="AE209" s="1043">
        <v>1.8200000000000001E-2</v>
      </c>
      <c r="AF209" s="988" t="s">
        <v>165</v>
      </c>
      <c r="AG209" s="1043" t="s">
        <v>165</v>
      </c>
      <c r="AH209" s="1043">
        <v>1.83E-2</v>
      </c>
      <c r="AI209" s="988" t="s">
        <v>165</v>
      </c>
      <c r="AJ209" s="1043" t="s">
        <v>165</v>
      </c>
      <c r="AK209" s="1043">
        <v>1.83E-2</v>
      </c>
      <c r="AL209" s="988" t="s">
        <v>165</v>
      </c>
      <c r="AM209" s="1043" t="s">
        <v>165</v>
      </c>
      <c r="AN209" s="1043">
        <v>1.8599999999999998E-2</v>
      </c>
      <c r="AO209" s="988" t="s">
        <v>165</v>
      </c>
      <c r="AP209" s="1043" t="s">
        <v>165</v>
      </c>
      <c r="AQ209" s="1043">
        <v>1.8700000000000001E-2</v>
      </c>
      <c r="AR209" s="988" t="s">
        <v>165</v>
      </c>
      <c r="AS209" s="1043" t="s">
        <v>165</v>
      </c>
      <c r="AT209" s="1043">
        <v>1.8700000000000001E-2</v>
      </c>
      <c r="AU209" s="988" t="s">
        <v>165</v>
      </c>
      <c r="AV209" s="1043" t="s">
        <v>165</v>
      </c>
      <c r="AW209" s="1043">
        <v>1.89E-2</v>
      </c>
      <c r="AX209" s="988" t="s">
        <v>165</v>
      </c>
      <c r="AY209" s="1043" t="s">
        <v>165</v>
      </c>
      <c r="AZ209" s="1043">
        <v>1.9199999999999998E-2</v>
      </c>
      <c r="BA209" s="1043" t="s">
        <v>165</v>
      </c>
      <c r="BB209" s="1043" t="s">
        <v>165</v>
      </c>
    </row>
    <row r="210" spans="1:54" s="980" customFormat="1" ht="16.5" customHeight="1" x14ac:dyDescent="0.3">
      <c r="A210" s="981"/>
      <c r="B210" s="979"/>
      <c r="C210" s="398"/>
      <c r="D210" s="398"/>
      <c r="E210" s="1378"/>
      <c r="F210" s="989" t="s">
        <v>1483</v>
      </c>
      <c r="G210" s="988">
        <v>1.9099999999999999E-2</v>
      </c>
      <c r="H210" s="988" t="s">
        <v>165</v>
      </c>
      <c r="I210" s="988" t="s">
        <v>165</v>
      </c>
      <c r="J210" s="988">
        <v>1.9099999999999999E-2</v>
      </c>
      <c r="K210" s="988" t="s">
        <v>165</v>
      </c>
      <c r="L210" s="988" t="s">
        <v>165</v>
      </c>
      <c r="M210" s="988">
        <v>1.9099999999999999E-2</v>
      </c>
      <c r="N210" s="988" t="s">
        <v>165</v>
      </c>
      <c r="O210" s="988" t="s">
        <v>165</v>
      </c>
      <c r="P210" s="988">
        <v>1.9099999999999999E-2</v>
      </c>
      <c r="Q210" s="988" t="s">
        <v>165</v>
      </c>
      <c r="R210" s="988" t="s">
        <v>165</v>
      </c>
      <c r="S210" s="988">
        <v>1.9900000000000001E-2</v>
      </c>
      <c r="T210" s="988" t="s">
        <v>165</v>
      </c>
      <c r="U210" s="988" t="s">
        <v>165</v>
      </c>
      <c r="V210" s="1042">
        <v>1.9599999999999999E-2</v>
      </c>
      <c r="W210" s="988" t="s">
        <v>165</v>
      </c>
      <c r="X210" s="1042" t="s">
        <v>165</v>
      </c>
      <c r="Y210" s="1042">
        <v>1.9699999999999999E-2</v>
      </c>
      <c r="Z210" s="988" t="s">
        <v>165</v>
      </c>
      <c r="AA210" s="1042" t="s">
        <v>165</v>
      </c>
      <c r="AB210" s="1043">
        <v>1.9800000000000002E-2</v>
      </c>
      <c r="AC210" s="988" t="s">
        <v>165</v>
      </c>
      <c r="AD210" s="1043" t="s">
        <v>165</v>
      </c>
      <c r="AE210" s="1043">
        <v>1.9800000000000002E-2</v>
      </c>
      <c r="AF210" s="988" t="s">
        <v>165</v>
      </c>
      <c r="AG210" s="1043" t="s">
        <v>165</v>
      </c>
      <c r="AH210" s="1043">
        <v>1.8599999999999998E-2</v>
      </c>
      <c r="AI210" s="988" t="s">
        <v>165</v>
      </c>
      <c r="AJ210" s="1043" t="s">
        <v>165</v>
      </c>
      <c r="AK210" s="1043">
        <v>1.9400000000000001E-2</v>
      </c>
      <c r="AL210" s="988" t="s">
        <v>165</v>
      </c>
      <c r="AM210" s="1043" t="s">
        <v>165</v>
      </c>
      <c r="AN210" s="1043">
        <v>2.0400000000000001E-2</v>
      </c>
      <c r="AO210" s="988" t="s">
        <v>165</v>
      </c>
      <c r="AP210" s="1043" t="s">
        <v>165</v>
      </c>
      <c r="AQ210" s="1043">
        <v>0.02</v>
      </c>
      <c r="AR210" s="988" t="s">
        <v>165</v>
      </c>
      <c r="AS210" s="1043" t="s">
        <v>165</v>
      </c>
      <c r="AT210" s="1043">
        <v>0.02</v>
      </c>
      <c r="AU210" s="988" t="s">
        <v>165</v>
      </c>
      <c r="AV210" s="1043" t="s">
        <v>165</v>
      </c>
      <c r="AW210" s="1043">
        <v>0.02</v>
      </c>
      <c r="AX210" s="988" t="s">
        <v>165</v>
      </c>
      <c r="AY210" s="1043" t="s">
        <v>165</v>
      </c>
      <c r="AZ210" s="1043">
        <v>0.02</v>
      </c>
      <c r="BA210" s="1043" t="s">
        <v>165</v>
      </c>
      <c r="BB210" s="1043" t="s">
        <v>165</v>
      </c>
    </row>
    <row r="211" spans="1:54" s="980" customFormat="1" ht="16.5" customHeight="1" x14ac:dyDescent="0.3">
      <c r="A211" s="981"/>
      <c r="B211" s="979"/>
      <c r="C211" s="398"/>
      <c r="D211" s="398"/>
      <c r="E211" s="1378"/>
      <c r="F211" s="989" t="s">
        <v>1484</v>
      </c>
      <c r="G211" s="988">
        <v>2.0899999999999998E-2</v>
      </c>
      <c r="H211" s="988" t="s">
        <v>165</v>
      </c>
      <c r="I211" s="988" t="s">
        <v>165</v>
      </c>
      <c r="J211" s="988">
        <v>2.0799999999999999E-2</v>
      </c>
      <c r="K211" s="988" t="s">
        <v>165</v>
      </c>
      <c r="L211" s="988" t="s">
        <v>165</v>
      </c>
      <c r="M211" s="988">
        <v>2.07E-2</v>
      </c>
      <c r="N211" s="988" t="s">
        <v>165</v>
      </c>
      <c r="O211" s="988" t="s">
        <v>165</v>
      </c>
      <c r="P211" s="988">
        <v>2.0899999999999998E-2</v>
      </c>
      <c r="Q211" s="988" t="s">
        <v>165</v>
      </c>
      <c r="R211" s="988" t="s">
        <v>165</v>
      </c>
      <c r="S211" s="988">
        <v>1.9900000000000001E-2</v>
      </c>
      <c r="T211" s="988" t="s">
        <v>165</v>
      </c>
      <c r="U211" s="988" t="s">
        <v>165</v>
      </c>
      <c r="V211" s="1042">
        <v>1.9900000000000001E-2</v>
      </c>
      <c r="W211" s="988" t="s">
        <v>165</v>
      </c>
      <c r="X211" s="1042" t="s">
        <v>165</v>
      </c>
      <c r="Y211" s="1042">
        <v>1.9900000000000001E-2</v>
      </c>
      <c r="Z211" s="988" t="s">
        <v>165</v>
      </c>
      <c r="AA211" s="1042" t="s">
        <v>165</v>
      </c>
      <c r="AB211" s="1043">
        <v>1.9800000000000002E-2</v>
      </c>
      <c r="AC211" s="988" t="s">
        <v>165</v>
      </c>
      <c r="AD211" s="1043" t="s">
        <v>165</v>
      </c>
      <c r="AE211" s="1043">
        <v>1.9800000000000002E-2</v>
      </c>
      <c r="AF211" s="988" t="s">
        <v>165</v>
      </c>
      <c r="AG211" s="1043" t="s">
        <v>165</v>
      </c>
      <c r="AH211" s="1043">
        <v>2.06E-2</v>
      </c>
      <c r="AI211" s="988" t="s">
        <v>165</v>
      </c>
      <c r="AJ211" s="1043" t="s">
        <v>165</v>
      </c>
      <c r="AK211" s="1043">
        <v>2.0799999999999999E-2</v>
      </c>
      <c r="AL211" s="988" t="s">
        <v>165</v>
      </c>
      <c r="AM211" s="1043" t="s">
        <v>165</v>
      </c>
      <c r="AN211" s="1043">
        <v>2.0799999999999999E-2</v>
      </c>
      <c r="AO211" s="988" t="s">
        <v>165</v>
      </c>
      <c r="AP211" s="1043" t="s">
        <v>165</v>
      </c>
      <c r="AQ211" s="1043">
        <v>2.06E-2</v>
      </c>
      <c r="AR211" s="988" t="s">
        <v>165</v>
      </c>
      <c r="AS211" s="1043" t="s">
        <v>165</v>
      </c>
      <c r="AT211" s="1043">
        <v>2.07E-2</v>
      </c>
      <c r="AU211" s="988" t="s">
        <v>165</v>
      </c>
      <c r="AV211" s="1043" t="s">
        <v>165</v>
      </c>
      <c r="AW211" s="1043">
        <v>2.06E-2</v>
      </c>
      <c r="AX211" s="988" t="s">
        <v>165</v>
      </c>
      <c r="AY211" s="1043" t="s">
        <v>165</v>
      </c>
      <c r="AZ211" s="1043">
        <v>2.07E-2</v>
      </c>
      <c r="BA211" s="1043" t="s">
        <v>165</v>
      </c>
      <c r="BB211" s="1043" t="s">
        <v>165</v>
      </c>
    </row>
    <row r="212" spans="1:54" s="980" customFormat="1" ht="16.5" customHeight="1" x14ac:dyDescent="0.3">
      <c r="A212" s="981"/>
      <c r="B212" s="979"/>
      <c r="C212" s="398"/>
      <c r="D212" s="398"/>
      <c r="E212" s="1378"/>
      <c r="F212" s="989" t="s">
        <v>1485</v>
      </c>
      <c r="G212" s="988">
        <v>1.7999999999999999E-2</v>
      </c>
      <c r="H212" s="988" t="s">
        <v>165</v>
      </c>
      <c r="I212" s="988" t="s">
        <v>165</v>
      </c>
      <c r="J212" s="988">
        <v>1.78E-2</v>
      </c>
      <c r="K212" s="988" t="s">
        <v>165</v>
      </c>
      <c r="L212" s="988" t="s">
        <v>165</v>
      </c>
      <c r="M212" s="988">
        <v>1.9599999999999999E-2</v>
      </c>
      <c r="N212" s="988" t="s">
        <v>165</v>
      </c>
      <c r="O212" s="988" t="s">
        <v>165</v>
      </c>
      <c r="P212" s="988">
        <v>1.6199999999999999E-2</v>
      </c>
      <c r="Q212" s="988" t="s">
        <v>165</v>
      </c>
      <c r="R212" s="988" t="s">
        <v>165</v>
      </c>
      <c r="S212" s="988">
        <v>1.7500000000000002E-2</v>
      </c>
      <c r="T212" s="988" t="s">
        <v>165</v>
      </c>
      <c r="U212" s="988" t="s">
        <v>165</v>
      </c>
      <c r="V212" s="1042">
        <v>1.7899999999999999E-2</v>
      </c>
      <c r="W212" s="988" t="s">
        <v>165</v>
      </c>
      <c r="X212" s="1042" t="s">
        <v>165</v>
      </c>
      <c r="Y212" s="1042">
        <v>1.8200000000000001E-2</v>
      </c>
      <c r="Z212" s="988" t="s">
        <v>165</v>
      </c>
      <c r="AA212" s="1042" t="s">
        <v>165</v>
      </c>
      <c r="AB212" s="1043">
        <v>1.8200000000000001E-2</v>
      </c>
      <c r="AC212" s="988" t="s">
        <v>165</v>
      </c>
      <c r="AD212" s="1043" t="s">
        <v>165</v>
      </c>
      <c r="AE212" s="1043">
        <v>1.8100000000000002E-2</v>
      </c>
      <c r="AF212" s="988" t="s">
        <v>165</v>
      </c>
      <c r="AG212" s="1043" t="s">
        <v>165</v>
      </c>
      <c r="AH212" s="1043">
        <v>1.8499999999999999E-2</v>
      </c>
      <c r="AI212" s="988" t="s">
        <v>165</v>
      </c>
      <c r="AJ212" s="1043" t="s">
        <v>165</v>
      </c>
      <c r="AK212" s="1043">
        <v>1.8499999999999999E-2</v>
      </c>
      <c r="AL212" s="988" t="s">
        <v>165</v>
      </c>
      <c r="AM212" s="1043" t="s">
        <v>165</v>
      </c>
      <c r="AN212" s="1043">
        <v>1.84E-2</v>
      </c>
      <c r="AO212" s="988" t="s">
        <v>165</v>
      </c>
      <c r="AP212" s="1043" t="s">
        <v>165</v>
      </c>
      <c r="AQ212" s="1043">
        <v>1.8499999999999999E-2</v>
      </c>
      <c r="AR212" s="988" t="s">
        <v>165</v>
      </c>
      <c r="AS212" s="1043" t="s">
        <v>165</v>
      </c>
      <c r="AT212" s="1043">
        <v>1.8499999999999999E-2</v>
      </c>
      <c r="AU212" s="988" t="s">
        <v>165</v>
      </c>
      <c r="AV212" s="1043" t="s">
        <v>165</v>
      </c>
      <c r="AW212" s="1043">
        <v>1.83E-2</v>
      </c>
      <c r="AX212" s="988" t="s">
        <v>165</v>
      </c>
      <c r="AY212" s="1043" t="s">
        <v>165</v>
      </c>
      <c r="AZ212" s="1043">
        <v>1.83E-2</v>
      </c>
      <c r="BA212" s="1043" t="s">
        <v>165</v>
      </c>
      <c r="BB212" s="1043" t="s">
        <v>165</v>
      </c>
    </row>
    <row r="213" spans="1:54" s="980" customFormat="1" ht="16.5" customHeight="1" x14ac:dyDescent="0.3">
      <c r="A213" s="981"/>
      <c r="B213" s="979"/>
      <c r="C213" s="398"/>
      <c r="D213" s="398"/>
      <c r="E213" s="1378"/>
      <c r="F213" s="989" t="s">
        <v>1486</v>
      </c>
      <c r="G213" s="988">
        <v>1.6899999999999998E-2</v>
      </c>
      <c r="H213" s="988" t="s">
        <v>165</v>
      </c>
      <c r="I213" s="988" t="s">
        <v>165</v>
      </c>
      <c r="J213" s="988">
        <v>1.7100000000000001E-2</v>
      </c>
      <c r="K213" s="988" t="s">
        <v>165</v>
      </c>
      <c r="L213" s="988" t="s">
        <v>165</v>
      </c>
      <c r="M213" s="988">
        <v>1.7100000000000001E-2</v>
      </c>
      <c r="N213" s="988" t="s">
        <v>165</v>
      </c>
      <c r="O213" s="988" t="s">
        <v>165</v>
      </c>
      <c r="P213" s="988">
        <v>1.7100000000000001E-2</v>
      </c>
      <c r="Q213" s="988" t="s">
        <v>165</v>
      </c>
      <c r="R213" s="988" t="s">
        <v>165</v>
      </c>
      <c r="S213" s="988">
        <v>1.72E-2</v>
      </c>
      <c r="T213" s="988" t="s">
        <v>165</v>
      </c>
      <c r="U213" s="988" t="s">
        <v>165</v>
      </c>
      <c r="V213" s="1042">
        <v>1.72E-2</v>
      </c>
      <c r="W213" s="988" t="s">
        <v>165</v>
      </c>
      <c r="X213" s="1042" t="s">
        <v>165</v>
      </c>
      <c r="Y213" s="1042">
        <v>1.72E-2</v>
      </c>
      <c r="Z213" s="988" t="s">
        <v>165</v>
      </c>
      <c r="AA213" s="1042" t="s">
        <v>165</v>
      </c>
      <c r="AB213" s="1043">
        <v>1.72E-2</v>
      </c>
      <c r="AC213" s="988" t="s">
        <v>165</v>
      </c>
      <c r="AD213" s="1043" t="s">
        <v>165</v>
      </c>
      <c r="AE213" s="1043">
        <v>1.72E-2</v>
      </c>
      <c r="AF213" s="988" t="s">
        <v>165</v>
      </c>
      <c r="AG213" s="1043" t="s">
        <v>165</v>
      </c>
      <c r="AH213" s="1043">
        <v>1.72E-2</v>
      </c>
      <c r="AI213" s="988" t="s">
        <v>165</v>
      </c>
      <c r="AJ213" s="1043" t="s">
        <v>165</v>
      </c>
      <c r="AK213" s="1043">
        <v>1.7399999999999999E-2</v>
      </c>
      <c r="AL213" s="988" t="s">
        <v>165</v>
      </c>
      <c r="AM213" s="1043" t="s">
        <v>165</v>
      </c>
      <c r="AN213" s="1043">
        <v>1.7399999999999999E-2</v>
      </c>
      <c r="AO213" s="988" t="s">
        <v>165</v>
      </c>
      <c r="AP213" s="1043" t="s">
        <v>165</v>
      </c>
      <c r="AQ213" s="1043">
        <v>1.7399999999999999E-2</v>
      </c>
      <c r="AR213" s="988" t="s">
        <v>165</v>
      </c>
      <c r="AS213" s="1043" t="s">
        <v>165</v>
      </c>
      <c r="AT213" s="1043">
        <v>1.7399999999999999E-2</v>
      </c>
      <c r="AU213" s="988" t="s">
        <v>165</v>
      </c>
      <c r="AV213" s="1043" t="s">
        <v>165</v>
      </c>
      <c r="AW213" s="1043">
        <v>1.7399999999999999E-2</v>
      </c>
      <c r="AX213" s="988" t="s">
        <v>165</v>
      </c>
      <c r="AY213" s="1043" t="s">
        <v>165</v>
      </c>
      <c r="AZ213" s="1043">
        <v>1.7299999999999999E-2</v>
      </c>
      <c r="BA213" s="1043" t="s">
        <v>165</v>
      </c>
      <c r="BB213" s="1043" t="s">
        <v>165</v>
      </c>
    </row>
    <row r="214" spans="1:54" s="980" customFormat="1" ht="16.5" customHeight="1" x14ac:dyDescent="0.3">
      <c r="A214" s="981"/>
      <c r="B214" s="979"/>
      <c r="C214" s="398"/>
      <c r="D214" s="398"/>
      <c r="E214" s="1378"/>
      <c r="F214" s="989" t="s">
        <v>1487</v>
      </c>
      <c r="G214" s="988">
        <v>1.8100000000000002E-2</v>
      </c>
      <c r="H214" s="988" t="s">
        <v>165</v>
      </c>
      <c r="I214" s="988" t="s">
        <v>165</v>
      </c>
      <c r="J214" s="988">
        <v>1.8100000000000002E-2</v>
      </c>
      <c r="K214" s="988" t="s">
        <v>165</v>
      </c>
      <c r="L214" s="988" t="s">
        <v>165</v>
      </c>
      <c r="M214" s="988">
        <v>1.8100000000000002E-2</v>
      </c>
      <c r="N214" s="988" t="s">
        <v>165</v>
      </c>
      <c r="O214" s="988" t="s">
        <v>165</v>
      </c>
      <c r="P214" s="988">
        <v>1.8100000000000002E-2</v>
      </c>
      <c r="Q214" s="988" t="s">
        <v>165</v>
      </c>
      <c r="R214" s="988" t="s">
        <v>165</v>
      </c>
      <c r="S214" s="988">
        <v>1.7500000000000002E-2</v>
      </c>
      <c r="T214" s="988" t="s">
        <v>165</v>
      </c>
      <c r="U214" s="988" t="s">
        <v>165</v>
      </c>
      <c r="V214" s="1042">
        <v>1.7500000000000002E-2</v>
      </c>
      <c r="W214" s="988" t="s">
        <v>165</v>
      </c>
      <c r="X214" s="1042" t="s">
        <v>165</v>
      </c>
      <c r="Y214" s="1042">
        <v>1.7500000000000002E-2</v>
      </c>
      <c r="Z214" s="988" t="s">
        <v>165</v>
      </c>
      <c r="AA214" s="1042" t="s">
        <v>165</v>
      </c>
      <c r="AB214" s="1043">
        <v>1.7500000000000002E-2</v>
      </c>
      <c r="AC214" s="988" t="s">
        <v>165</v>
      </c>
      <c r="AD214" s="1043" t="s">
        <v>165</v>
      </c>
      <c r="AE214" s="1043">
        <v>1.7500000000000002E-2</v>
      </c>
      <c r="AF214" s="988" t="s">
        <v>165</v>
      </c>
      <c r="AG214" s="1043" t="s">
        <v>165</v>
      </c>
      <c r="AH214" s="1043">
        <v>1.7500000000000002E-2</v>
      </c>
      <c r="AI214" s="988" t="s">
        <v>165</v>
      </c>
      <c r="AJ214" s="1043" t="s">
        <v>165</v>
      </c>
      <c r="AK214" s="1043">
        <v>1.7500000000000002E-2</v>
      </c>
      <c r="AL214" s="988" t="s">
        <v>165</v>
      </c>
      <c r="AM214" s="1043" t="s">
        <v>165</v>
      </c>
      <c r="AN214" s="1043">
        <v>1.7500000000000002E-2</v>
      </c>
      <c r="AO214" s="988" t="s">
        <v>165</v>
      </c>
      <c r="AP214" s="1043" t="s">
        <v>165</v>
      </c>
      <c r="AQ214" s="1043">
        <v>1.7500000000000002E-2</v>
      </c>
      <c r="AR214" s="988" t="s">
        <v>165</v>
      </c>
      <c r="AS214" s="1043" t="s">
        <v>165</v>
      </c>
      <c r="AT214" s="1043">
        <v>1.7500000000000002E-2</v>
      </c>
      <c r="AU214" s="988" t="s">
        <v>165</v>
      </c>
      <c r="AV214" s="1043" t="s">
        <v>165</v>
      </c>
      <c r="AW214" s="1043">
        <v>1.7500000000000002E-2</v>
      </c>
      <c r="AX214" s="988" t="s">
        <v>165</v>
      </c>
      <c r="AY214" s="1043" t="s">
        <v>165</v>
      </c>
      <c r="AZ214" s="1043">
        <v>1.7500000000000002E-2</v>
      </c>
      <c r="BA214" s="1043" t="s">
        <v>165</v>
      </c>
      <c r="BB214" s="1043" t="s">
        <v>165</v>
      </c>
    </row>
    <row r="215" spans="1:54" s="980" customFormat="1" ht="16.5" customHeight="1" x14ac:dyDescent="0.3">
      <c r="A215" s="981"/>
      <c r="B215" s="979"/>
      <c r="C215" s="398"/>
      <c r="D215" s="398"/>
      <c r="E215" s="1378"/>
      <c r="F215" s="989" t="s">
        <v>1488</v>
      </c>
      <c r="G215" s="988">
        <v>1.9099999999999999E-2</v>
      </c>
      <c r="H215" s="988" t="s">
        <v>165</v>
      </c>
      <c r="I215" s="988" t="s">
        <v>165</v>
      </c>
      <c r="J215" s="988">
        <v>1.9099999999999999E-2</v>
      </c>
      <c r="K215" s="988" t="s">
        <v>165</v>
      </c>
      <c r="L215" s="988" t="s">
        <v>165</v>
      </c>
      <c r="M215" s="988">
        <v>1.9099999999999999E-2</v>
      </c>
      <c r="N215" s="988" t="s">
        <v>165</v>
      </c>
      <c r="O215" s="988" t="s">
        <v>165</v>
      </c>
      <c r="P215" s="988">
        <v>1.9099999999999999E-2</v>
      </c>
      <c r="Q215" s="988" t="s">
        <v>165</v>
      </c>
      <c r="R215" s="988" t="s">
        <v>165</v>
      </c>
      <c r="S215" s="988">
        <v>2.0400000000000001E-2</v>
      </c>
      <c r="T215" s="988" t="s">
        <v>165</v>
      </c>
      <c r="U215" s="988" t="s">
        <v>165</v>
      </c>
      <c r="V215" s="1042">
        <v>2.1399999999999999E-2</v>
      </c>
      <c r="W215" s="988" t="s">
        <v>165</v>
      </c>
      <c r="X215" s="1042" t="s">
        <v>165</v>
      </c>
      <c r="Y215" s="1042">
        <v>2.12E-2</v>
      </c>
      <c r="Z215" s="988" t="s">
        <v>165</v>
      </c>
      <c r="AA215" s="1042" t="s">
        <v>165</v>
      </c>
      <c r="AB215" s="1043">
        <v>2.0899999999999998E-2</v>
      </c>
      <c r="AC215" s="988" t="s">
        <v>165</v>
      </c>
      <c r="AD215" s="1043" t="s">
        <v>165</v>
      </c>
      <c r="AE215" s="1043">
        <v>2.0899999999999998E-2</v>
      </c>
      <c r="AF215" s="988" t="s">
        <v>165</v>
      </c>
      <c r="AG215" s="1043" t="s">
        <v>165</v>
      </c>
      <c r="AH215" s="1043">
        <v>1.9400000000000001E-2</v>
      </c>
      <c r="AI215" s="988" t="s">
        <v>165</v>
      </c>
      <c r="AJ215" s="1043" t="s">
        <v>165</v>
      </c>
      <c r="AK215" s="1043">
        <v>1.9400000000000001E-2</v>
      </c>
      <c r="AL215" s="988" t="s">
        <v>165</v>
      </c>
      <c r="AM215" s="1043" t="s">
        <v>165</v>
      </c>
      <c r="AN215" s="1043">
        <v>1.9900000000000001E-2</v>
      </c>
      <c r="AO215" s="988" t="s">
        <v>165</v>
      </c>
      <c r="AP215" s="1043" t="s">
        <v>165</v>
      </c>
      <c r="AQ215" s="1043">
        <v>1.95E-2</v>
      </c>
      <c r="AR215" s="988" t="s">
        <v>165</v>
      </c>
      <c r="AS215" s="1043" t="s">
        <v>165</v>
      </c>
      <c r="AT215" s="1043">
        <v>1.9599999999999999E-2</v>
      </c>
      <c r="AU215" s="988" t="s">
        <v>165</v>
      </c>
      <c r="AV215" s="1043" t="s">
        <v>165</v>
      </c>
      <c r="AW215" s="1043">
        <v>1.9599999999999999E-2</v>
      </c>
      <c r="AX215" s="988" t="s">
        <v>165</v>
      </c>
      <c r="AY215" s="1043" t="s">
        <v>165</v>
      </c>
      <c r="AZ215" s="1043">
        <v>1.9599999999999999E-2</v>
      </c>
      <c r="BA215" s="1043" t="s">
        <v>165</v>
      </c>
      <c r="BB215" s="1043" t="s">
        <v>165</v>
      </c>
    </row>
    <row r="216" spans="1:54" s="980" customFormat="1" ht="16.5" customHeight="1" x14ac:dyDescent="0.3">
      <c r="A216" s="981"/>
      <c r="B216" s="979"/>
      <c r="C216" s="398"/>
      <c r="D216" s="398"/>
      <c r="E216" s="1378"/>
      <c r="F216" s="989" t="s">
        <v>1489</v>
      </c>
      <c r="G216" s="988">
        <v>2.12E-2</v>
      </c>
      <c r="H216" s="988" t="s">
        <v>165</v>
      </c>
      <c r="I216" s="988" t="s">
        <v>165</v>
      </c>
      <c r="J216" s="988">
        <v>2.0799999999999999E-2</v>
      </c>
      <c r="K216" s="988" t="s">
        <v>165</v>
      </c>
      <c r="L216" s="988" t="s">
        <v>165</v>
      </c>
      <c r="M216" s="988">
        <v>2.1100000000000001E-2</v>
      </c>
      <c r="N216" s="988" t="s">
        <v>165</v>
      </c>
      <c r="O216" s="988" t="s">
        <v>165</v>
      </c>
      <c r="P216" s="988">
        <v>2.1000000000000001E-2</v>
      </c>
      <c r="Q216" s="988" t="s">
        <v>165</v>
      </c>
      <c r="R216" s="988" t="s">
        <v>165</v>
      </c>
      <c r="S216" s="988">
        <v>1.9800000000000002E-2</v>
      </c>
      <c r="T216" s="988" t="s">
        <v>165</v>
      </c>
      <c r="U216" s="988" t="s">
        <v>165</v>
      </c>
      <c r="V216" s="1042">
        <v>1.9599999999999999E-2</v>
      </c>
      <c r="W216" s="988" t="s">
        <v>165</v>
      </c>
      <c r="X216" s="1042" t="s">
        <v>165</v>
      </c>
      <c r="Y216" s="1042">
        <v>1.9599999999999999E-2</v>
      </c>
      <c r="Z216" s="988" t="s">
        <v>165</v>
      </c>
      <c r="AA216" s="1042" t="s">
        <v>165</v>
      </c>
      <c r="AB216" s="1043">
        <v>1.9699999999999999E-2</v>
      </c>
      <c r="AC216" s="988" t="s">
        <v>165</v>
      </c>
      <c r="AD216" s="1043" t="s">
        <v>165</v>
      </c>
      <c r="AE216" s="1043">
        <v>1.9800000000000002E-2</v>
      </c>
      <c r="AF216" s="988" t="s">
        <v>165</v>
      </c>
      <c r="AG216" s="1043" t="s">
        <v>165</v>
      </c>
      <c r="AH216" s="1043">
        <v>1.9699999999999999E-2</v>
      </c>
      <c r="AI216" s="988" t="s">
        <v>165</v>
      </c>
      <c r="AJ216" s="1043" t="s">
        <v>165</v>
      </c>
      <c r="AK216" s="1043">
        <v>1.9699999999999999E-2</v>
      </c>
      <c r="AL216" s="988" t="s">
        <v>165</v>
      </c>
      <c r="AM216" s="1043" t="s">
        <v>165</v>
      </c>
      <c r="AN216" s="1043">
        <v>1.9699999999999999E-2</v>
      </c>
      <c r="AO216" s="988" t="s">
        <v>165</v>
      </c>
      <c r="AP216" s="1043" t="s">
        <v>165</v>
      </c>
      <c r="AQ216" s="1043">
        <v>1.9699999999999999E-2</v>
      </c>
      <c r="AR216" s="988" t="s">
        <v>165</v>
      </c>
      <c r="AS216" s="1043" t="s">
        <v>165</v>
      </c>
      <c r="AT216" s="1043">
        <v>1.9699999999999999E-2</v>
      </c>
      <c r="AU216" s="988" t="s">
        <v>165</v>
      </c>
      <c r="AV216" s="1043" t="s">
        <v>165</v>
      </c>
      <c r="AW216" s="1043">
        <v>1.9699999999999999E-2</v>
      </c>
      <c r="AX216" s="988" t="s">
        <v>165</v>
      </c>
      <c r="AY216" s="1043" t="s">
        <v>165</v>
      </c>
      <c r="AZ216" s="1043">
        <v>1.9699999999999999E-2</v>
      </c>
      <c r="BA216" s="1043" t="s">
        <v>165</v>
      </c>
      <c r="BB216" s="1043" t="s">
        <v>165</v>
      </c>
    </row>
    <row r="217" spans="1:54" s="980" customFormat="1" ht="16.5" customHeight="1" x14ac:dyDescent="0.3">
      <c r="A217" s="981"/>
      <c r="B217" s="979"/>
      <c r="C217" s="398"/>
      <c r="D217" s="398"/>
      <c r="E217" s="1378"/>
      <c r="F217" s="989" t="s">
        <v>1490</v>
      </c>
      <c r="G217" s="988">
        <v>2.29E-2</v>
      </c>
      <c r="H217" s="988" t="s">
        <v>165</v>
      </c>
      <c r="I217" s="988" t="s">
        <v>165</v>
      </c>
      <c r="J217" s="988">
        <v>2.2700000000000001E-2</v>
      </c>
      <c r="K217" s="988" t="s">
        <v>165</v>
      </c>
      <c r="L217" s="988" t="s">
        <v>165</v>
      </c>
      <c r="M217" s="988">
        <v>2.2800000000000001E-2</v>
      </c>
      <c r="N217" s="988" t="s">
        <v>165</v>
      </c>
      <c r="O217" s="988" t="s">
        <v>165</v>
      </c>
      <c r="P217" s="988">
        <v>2.2599999999999999E-2</v>
      </c>
      <c r="Q217" s="988" t="s">
        <v>165</v>
      </c>
      <c r="R217" s="988" t="s">
        <v>165</v>
      </c>
      <c r="S217" s="988">
        <v>2.23E-2</v>
      </c>
      <c r="T217" s="988" t="s">
        <v>165</v>
      </c>
      <c r="U217" s="988" t="s">
        <v>165</v>
      </c>
      <c r="V217" s="1042">
        <v>2.1399999999999999E-2</v>
      </c>
      <c r="W217" s="988" t="s">
        <v>165</v>
      </c>
      <c r="X217" s="1042" t="s">
        <v>165</v>
      </c>
      <c r="Y217" s="1042">
        <v>2.1899999999999999E-2</v>
      </c>
      <c r="Z217" s="988" t="s">
        <v>165</v>
      </c>
      <c r="AA217" s="1042" t="s">
        <v>165</v>
      </c>
      <c r="AB217" s="1043">
        <v>2.1899999999999999E-2</v>
      </c>
      <c r="AC217" s="988" t="s">
        <v>165</v>
      </c>
      <c r="AD217" s="1043" t="s">
        <v>165</v>
      </c>
      <c r="AE217" s="1043">
        <v>2.18E-2</v>
      </c>
      <c r="AF217" s="988" t="s">
        <v>165</v>
      </c>
      <c r="AG217" s="1043" t="s">
        <v>165</v>
      </c>
      <c r="AH217" s="1043">
        <v>2.2200000000000001E-2</v>
      </c>
      <c r="AI217" s="988" t="s">
        <v>165</v>
      </c>
      <c r="AJ217" s="1043" t="s">
        <v>165</v>
      </c>
      <c r="AK217" s="1043">
        <v>2.24E-2</v>
      </c>
      <c r="AL217" s="988" t="s">
        <v>165</v>
      </c>
      <c r="AM217" s="1043" t="s">
        <v>165</v>
      </c>
      <c r="AN217" s="1043">
        <v>2.2200000000000001E-2</v>
      </c>
      <c r="AO217" s="988" t="s">
        <v>165</v>
      </c>
      <c r="AP217" s="1043" t="s">
        <v>165</v>
      </c>
      <c r="AQ217" s="1043">
        <v>2.2499999999999999E-2</v>
      </c>
      <c r="AR217" s="988" t="s">
        <v>165</v>
      </c>
      <c r="AS217" s="1043" t="s">
        <v>165</v>
      </c>
      <c r="AT217" s="1043">
        <v>2.2499999999999999E-2</v>
      </c>
      <c r="AU217" s="988" t="s">
        <v>165</v>
      </c>
      <c r="AV217" s="1043" t="s">
        <v>165</v>
      </c>
      <c r="AW217" s="1043">
        <v>2.24E-2</v>
      </c>
      <c r="AX217" s="988" t="s">
        <v>165</v>
      </c>
      <c r="AY217" s="1043" t="s">
        <v>165</v>
      </c>
      <c r="AZ217" s="1043">
        <v>2.24E-2</v>
      </c>
      <c r="BA217" s="1043" t="s">
        <v>165</v>
      </c>
      <c r="BB217" s="1043" t="s">
        <v>165</v>
      </c>
    </row>
    <row r="218" spans="1:54" s="980" customFormat="1" ht="16.5" customHeight="1" x14ac:dyDescent="0.3">
      <c r="A218" s="981"/>
      <c r="B218" s="979"/>
      <c r="C218" s="398"/>
      <c r="D218" s="398"/>
      <c r="E218" s="1378"/>
      <c r="F218" s="989" t="s">
        <v>1491</v>
      </c>
      <c r="G218" s="988">
        <v>1.9099999999999999E-2</v>
      </c>
      <c r="H218" s="988" t="s">
        <v>165</v>
      </c>
      <c r="I218" s="988" t="s">
        <v>165</v>
      </c>
      <c r="J218" s="988">
        <v>1.9099999999999999E-2</v>
      </c>
      <c r="K218" s="988" t="s">
        <v>165</v>
      </c>
      <c r="L218" s="988" t="s">
        <v>165</v>
      </c>
      <c r="M218" s="988">
        <v>1.9099999999999999E-2</v>
      </c>
      <c r="N218" s="988" t="s">
        <v>165</v>
      </c>
      <c r="O218" s="988" t="s">
        <v>165</v>
      </c>
      <c r="P218" s="988">
        <v>1.9099999999999999E-2</v>
      </c>
      <c r="Q218" s="988" t="s">
        <v>165</v>
      </c>
      <c r="R218" s="988" t="s">
        <v>165</v>
      </c>
      <c r="S218" s="988">
        <v>2.0400000000000001E-2</v>
      </c>
      <c r="T218" s="988" t="s">
        <v>165</v>
      </c>
      <c r="U218" s="988" t="s">
        <v>165</v>
      </c>
      <c r="V218" s="1042">
        <v>2.0299999999999999E-2</v>
      </c>
      <c r="W218" s="988" t="s">
        <v>165</v>
      </c>
      <c r="X218" s="1042" t="s">
        <v>165</v>
      </c>
      <c r="Y218" s="1042">
        <v>2.0299999999999999E-2</v>
      </c>
      <c r="Z218" s="988" t="s">
        <v>165</v>
      </c>
      <c r="AA218" s="1042" t="s">
        <v>165</v>
      </c>
      <c r="AB218" s="1043">
        <v>2.0299999999999999E-2</v>
      </c>
      <c r="AC218" s="988" t="s">
        <v>165</v>
      </c>
      <c r="AD218" s="1043" t="s">
        <v>165</v>
      </c>
      <c r="AE218" s="1043">
        <v>2.0299999999999999E-2</v>
      </c>
      <c r="AF218" s="988" t="s">
        <v>165</v>
      </c>
      <c r="AG218" s="1043" t="s">
        <v>165</v>
      </c>
      <c r="AH218" s="1043">
        <v>1.8800000000000001E-2</v>
      </c>
      <c r="AI218" s="988" t="s">
        <v>165</v>
      </c>
      <c r="AJ218" s="1043" t="s">
        <v>165</v>
      </c>
      <c r="AK218" s="1043">
        <v>1.9699999999999999E-2</v>
      </c>
      <c r="AL218" s="988" t="s">
        <v>165</v>
      </c>
      <c r="AM218" s="1043" t="s">
        <v>165</v>
      </c>
      <c r="AN218" s="1043">
        <v>1.9599999999999999E-2</v>
      </c>
      <c r="AO218" s="988" t="s">
        <v>165</v>
      </c>
      <c r="AP218" s="1043" t="s">
        <v>165</v>
      </c>
      <c r="AQ218" s="1043">
        <v>0.02</v>
      </c>
      <c r="AR218" s="988" t="s">
        <v>165</v>
      </c>
      <c r="AS218" s="1043" t="s">
        <v>165</v>
      </c>
      <c r="AT218" s="1043">
        <v>1.9900000000000001E-2</v>
      </c>
      <c r="AU218" s="988" t="s">
        <v>165</v>
      </c>
      <c r="AV218" s="1043" t="s">
        <v>165</v>
      </c>
      <c r="AW218" s="1043">
        <v>1.9800000000000002E-2</v>
      </c>
      <c r="AX218" s="988" t="s">
        <v>165</v>
      </c>
      <c r="AY218" s="1043" t="s">
        <v>165</v>
      </c>
      <c r="AZ218" s="1043">
        <v>1.9800000000000002E-2</v>
      </c>
      <c r="BA218" s="1043" t="s">
        <v>165</v>
      </c>
      <c r="BB218" s="1043" t="s">
        <v>165</v>
      </c>
    </row>
    <row r="219" spans="1:54" s="980" customFormat="1" ht="16.5" customHeight="1" x14ac:dyDescent="0.3">
      <c r="A219" s="981"/>
      <c r="B219" s="979"/>
      <c r="C219" s="398"/>
      <c r="D219" s="398"/>
      <c r="E219" s="1378"/>
      <c r="F219" s="989" t="s">
        <v>1492</v>
      </c>
      <c r="G219" s="988">
        <v>2.0299999999999999E-2</v>
      </c>
      <c r="H219" s="988" t="s">
        <v>165</v>
      </c>
      <c r="I219" s="988" t="s">
        <v>165</v>
      </c>
      <c r="J219" s="988">
        <v>2.2200000000000001E-2</v>
      </c>
      <c r="K219" s="988" t="s">
        <v>165</v>
      </c>
      <c r="L219" s="988" t="s">
        <v>165</v>
      </c>
      <c r="M219" s="988">
        <v>2.1499999999999998E-2</v>
      </c>
      <c r="N219" s="988" t="s">
        <v>165</v>
      </c>
      <c r="O219" s="988" t="s">
        <v>165</v>
      </c>
      <c r="P219" s="988">
        <v>2.1100000000000001E-2</v>
      </c>
      <c r="Q219" s="988" t="s">
        <v>165</v>
      </c>
      <c r="R219" s="988" t="s">
        <v>165</v>
      </c>
      <c r="S219" s="988">
        <v>2.0400000000000001E-2</v>
      </c>
      <c r="T219" s="988" t="s">
        <v>165</v>
      </c>
      <c r="U219" s="988" t="s">
        <v>165</v>
      </c>
      <c r="V219" s="1042">
        <v>2.0500000000000001E-2</v>
      </c>
      <c r="W219" s="988" t="s">
        <v>165</v>
      </c>
      <c r="X219" s="1042" t="s">
        <v>165</v>
      </c>
      <c r="Y219" s="1042">
        <v>2.0400000000000001E-2</v>
      </c>
      <c r="Z219" s="988" t="s">
        <v>165</v>
      </c>
      <c r="AA219" s="1042" t="s">
        <v>165</v>
      </c>
      <c r="AB219" s="1043">
        <v>2.07E-2</v>
      </c>
      <c r="AC219" s="988" t="s">
        <v>165</v>
      </c>
      <c r="AD219" s="1043" t="s">
        <v>165</v>
      </c>
      <c r="AE219" s="1043">
        <v>2.0500000000000001E-2</v>
      </c>
      <c r="AF219" s="988" t="s">
        <v>165</v>
      </c>
      <c r="AG219" s="1043" t="s">
        <v>165</v>
      </c>
      <c r="AH219" s="1043">
        <v>1.9099999999999999E-2</v>
      </c>
      <c r="AI219" s="988" t="s">
        <v>165</v>
      </c>
      <c r="AJ219" s="1043" t="s">
        <v>165</v>
      </c>
      <c r="AK219" s="1043">
        <v>1.89E-2</v>
      </c>
      <c r="AL219" s="988" t="s">
        <v>165</v>
      </c>
      <c r="AM219" s="1043" t="s">
        <v>165</v>
      </c>
      <c r="AN219" s="1043">
        <v>1.9199999999999998E-2</v>
      </c>
      <c r="AO219" s="988" t="s">
        <v>165</v>
      </c>
      <c r="AP219" s="1043" t="s">
        <v>165</v>
      </c>
      <c r="AQ219" s="1043">
        <v>1.9199999999999998E-2</v>
      </c>
      <c r="AR219" s="988" t="s">
        <v>165</v>
      </c>
      <c r="AS219" s="1043" t="s">
        <v>165</v>
      </c>
      <c r="AT219" s="1043">
        <v>1.9199999999999998E-2</v>
      </c>
      <c r="AU219" s="988" t="s">
        <v>165</v>
      </c>
      <c r="AV219" s="1043" t="s">
        <v>165</v>
      </c>
      <c r="AW219" s="1043">
        <v>1.9300000000000001E-2</v>
      </c>
      <c r="AX219" s="988" t="s">
        <v>165</v>
      </c>
      <c r="AY219" s="1043" t="s">
        <v>165</v>
      </c>
      <c r="AZ219" s="1043">
        <v>1.9300000000000001E-2</v>
      </c>
      <c r="BA219" s="1043" t="s">
        <v>165</v>
      </c>
      <c r="BB219" s="1043" t="s">
        <v>165</v>
      </c>
    </row>
    <row r="220" spans="1:54" s="980" customFormat="1" ht="16.5" customHeight="1" x14ac:dyDescent="0.3">
      <c r="A220" s="981"/>
      <c r="B220" s="979"/>
      <c r="C220" s="398"/>
      <c r="D220" s="398"/>
      <c r="E220" s="1378"/>
      <c r="F220" s="989" t="s">
        <v>1493</v>
      </c>
      <c r="G220" s="988">
        <v>2.0299999999999999E-2</v>
      </c>
      <c r="H220" s="988" t="s">
        <v>165</v>
      </c>
      <c r="I220" s="988" t="s">
        <v>165</v>
      </c>
      <c r="J220" s="988">
        <v>2.0299999999999999E-2</v>
      </c>
      <c r="K220" s="988" t="s">
        <v>165</v>
      </c>
      <c r="L220" s="988" t="s">
        <v>165</v>
      </c>
      <c r="M220" s="988">
        <v>2.0299999999999999E-2</v>
      </c>
      <c r="N220" s="988" t="s">
        <v>165</v>
      </c>
      <c r="O220" s="988" t="s">
        <v>165</v>
      </c>
      <c r="P220" s="988">
        <v>2.0199999999999999E-2</v>
      </c>
      <c r="Q220" s="988" t="s">
        <v>165</v>
      </c>
      <c r="R220" s="988" t="s">
        <v>165</v>
      </c>
      <c r="S220" s="988">
        <v>1.9E-2</v>
      </c>
      <c r="T220" s="988" t="s">
        <v>165</v>
      </c>
      <c r="U220" s="988" t="s">
        <v>165</v>
      </c>
      <c r="V220" s="1042">
        <v>1.8800000000000001E-2</v>
      </c>
      <c r="W220" s="988" t="s">
        <v>165</v>
      </c>
      <c r="X220" s="1042" t="s">
        <v>165</v>
      </c>
      <c r="Y220" s="1042">
        <v>1.9E-2</v>
      </c>
      <c r="Z220" s="988" t="s">
        <v>165</v>
      </c>
      <c r="AA220" s="1042" t="s">
        <v>165</v>
      </c>
      <c r="AB220" s="1043">
        <v>1.9E-2</v>
      </c>
      <c r="AC220" s="988" t="s">
        <v>165</v>
      </c>
      <c r="AD220" s="1043" t="s">
        <v>165</v>
      </c>
      <c r="AE220" s="1043">
        <v>1.9099999999999999E-2</v>
      </c>
      <c r="AF220" s="988" t="s">
        <v>165</v>
      </c>
      <c r="AG220" s="1043" t="s">
        <v>165</v>
      </c>
      <c r="AH220" s="1043">
        <v>1.9E-2</v>
      </c>
      <c r="AI220" s="988" t="s">
        <v>165</v>
      </c>
      <c r="AJ220" s="1043" t="s">
        <v>165</v>
      </c>
      <c r="AK220" s="1043">
        <v>1.9099999999999999E-2</v>
      </c>
      <c r="AL220" s="988" t="s">
        <v>165</v>
      </c>
      <c r="AM220" s="1043" t="s">
        <v>165</v>
      </c>
      <c r="AN220" s="1043">
        <v>1.9099999999999999E-2</v>
      </c>
      <c r="AO220" s="988" t="s">
        <v>165</v>
      </c>
      <c r="AP220" s="1043" t="s">
        <v>165</v>
      </c>
      <c r="AQ220" s="1043">
        <v>1.9099999999999999E-2</v>
      </c>
      <c r="AR220" s="988" t="s">
        <v>165</v>
      </c>
      <c r="AS220" s="1043" t="s">
        <v>165</v>
      </c>
      <c r="AT220" s="1043">
        <v>1.9E-2</v>
      </c>
      <c r="AU220" s="988" t="s">
        <v>165</v>
      </c>
      <c r="AV220" s="1043" t="s">
        <v>165</v>
      </c>
      <c r="AW220" s="1043">
        <v>1.9E-2</v>
      </c>
      <c r="AX220" s="988" t="s">
        <v>165</v>
      </c>
      <c r="AY220" s="1043" t="s">
        <v>165</v>
      </c>
      <c r="AZ220" s="1043">
        <v>1.9E-2</v>
      </c>
      <c r="BA220" s="1043" t="s">
        <v>165</v>
      </c>
      <c r="BB220" s="1043" t="s">
        <v>165</v>
      </c>
    </row>
    <row r="221" spans="1:54" s="980" customFormat="1" ht="16.5" customHeight="1" x14ac:dyDescent="0.3">
      <c r="A221" s="981"/>
      <c r="B221" s="979"/>
      <c r="C221" s="398"/>
      <c r="D221" s="398"/>
      <c r="E221" s="1378"/>
      <c r="F221" s="989" t="s">
        <v>1494</v>
      </c>
      <c r="G221" s="988">
        <v>2.23E-2</v>
      </c>
      <c r="H221" s="988" t="s">
        <v>165</v>
      </c>
      <c r="I221" s="988" t="s">
        <v>165</v>
      </c>
      <c r="J221" s="988">
        <v>2.2200000000000001E-2</v>
      </c>
      <c r="K221" s="988" t="s">
        <v>165</v>
      </c>
      <c r="L221" s="988" t="s">
        <v>165</v>
      </c>
      <c r="M221" s="988">
        <v>2.2200000000000001E-2</v>
      </c>
      <c r="N221" s="988" t="s">
        <v>165</v>
      </c>
      <c r="O221" s="988" t="s">
        <v>165</v>
      </c>
      <c r="P221" s="988">
        <v>2.2200000000000001E-2</v>
      </c>
      <c r="Q221" s="988" t="s">
        <v>165</v>
      </c>
      <c r="R221" s="988" t="s">
        <v>165</v>
      </c>
      <c r="S221" s="988">
        <v>2.1700000000000001E-2</v>
      </c>
      <c r="T221" s="988" t="s">
        <v>165</v>
      </c>
      <c r="U221" s="988" t="s">
        <v>165</v>
      </c>
      <c r="V221" s="1042">
        <v>2.2100000000000002E-2</v>
      </c>
      <c r="W221" s="988" t="s">
        <v>165</v>
      </c>
      <c r="X221" s="1042" t="s">
        <v>165</v>
      </c>
      <c r="Y221" s="1042">
        <v>2.1700000000000001E-2</v>
      </c>
      <c r="Z221" s="988" t="s">
        <v>165</v>
      </c>
      <c r="AA221" s="1042" t="s">
        <v>165</v>
      </c>
      <c r="AB221" s="1043">
        <v>2.1899999999999999E-2</v>
      </c>
      <c r="AC221" s="988" t="s">
        <v>165</v>
      </c>
      <c r="AD221" s="1043" t="s">
        <v>165</v>
      </c>
      <c r="AE221" s="1043">
        <v>2.18E-2</v>
      </c>
      <c r="AF221" s="988" t="s">
        <v>165</v>
      </c>
      <c r="AG221" s="1043" t="s">
        <v>165</v>
      </c>
      <c r="AH221" s="1043">
        <v>2.2100000000000002E-2</v>
      </c>
      <c r="AI221" s="988" t="s">
        <v>165</v>
      </c>
      <c r="AJ221" s="1043" t="s">
        <v>165</v>
      </c>
      <c r="AK221" s="1043">
        <v>2.24E-2</v>
      </c>
      <c r="AL221" s="988" t="s">
        <v>165</v>
      </c>
      <c r="AM221" s="1043" t="s">
        <v>165</v>
      </c>
      <c r="AN221" s="1043">
        <v>2.2499999999999999E-2</v>
      </c>
      <c r="AO221" s="988" t="s">
        <v>165</v>
      </c>
      <c r="AP221" s="1043" t="s">
        <v>165</v>
      </c>
      <c r="AQ221" s="1043">
        <v>2.24E-2</v>
      </c>
      <c r="AR221" s="988" t="s">
        <v>165</v>
      </c>
      <c r="AS221" s="1043" t="s">
        <v>165</v>
      </c>
      <c r="AT221" s="1043">
        <v>2.2499999999999999E-2</v>
      </c>
      <c r="AU221" s="988" t="s">
        <v>165</v>
      </c>
      <c r="AV221" s="1043" t="s">
        <v>165</v>
      </c>
      <c r="AW221" s="1043">
        <v>2.24E-2</v>
      </c>
      <c r="AX221" s="988" t="s">
        <v>165</v>
      </c>
      <c r="AY221" s="1043" t="s">
        <v>165</v>
      </c>
      <c r="AZ221" s="1043">
        <v>2.24E-2</v>
      </c>
      <c r="BA221" s="1043" t="s">
        <v>165</v>
      </c>
      <c r="BB221" s="1043" t="s">
        <v>165</v>
      </c>
    </row>
    <row r="222" spans="1:54" s="980" customFormat="1" ht="16.5" customHeight="1" x14ac:dyDescent="0.3">
      <c r="A222" s="981"/>
      <c r="B222" s="979"/>
      <c r="C222" s="398"/>
      <c r="D222" s="398"/>
      <c r="E222" s="1378"/>
      <c r="F222" s="989" t="s">
        <v>1495</v>
      </c>
      <c r="G222" s="988">
        <v>2.1299999999999999E-2</v>
      </c>
      <c r="H222" s="988" t="s">
        <v>165</v>
      </c>
      <c r="I222" s="988" t="s">
        <v>165</v>
      </c>
      <c r="J222" s="988">
        <v>2.1299999999999999E-2</v>
      </c>
      <c r="K222" s="988" t="s">
        <v>165</v>
      </c>
      <c r="L222" s="988" t="s">
        <v>165</v>
      </c>
      <c r="M222" s="988">
        <v>2.1499999999999998E-2</v>
      </c>
      <c r="N222" s="988" t="s">
        <v>165</v>
      </c>
      <c r="O222" s="988" t="s">
        <v>165</v>
      </c>
      <c r="P222" s="988">
        <v>2.1399999999999999E-2</v>
      </c>
      <c r="Q222" s="988" t="s">
        <v>165</v>
      </c>
      <c r="R222" s="988" t="s">
        <v>165</v>
      </c>
      <c r="S222" s="988">
        <v>2.0199999999999999E-2</v>
      </c>
      <c r="T222" s="988" t="s">
        <v>165</v>
      </c>
      <c r="U222" s="988" t="s">
        <v>165</v>
      </c>
      <c r="V222" s="1042">
        <v>2.0199999999999999E-2</v>
      </c>
      <c r="W222" s="988" t="s">
        <v>165</v>
      </c>
      <c r="X222" s="1042" t="s">
        <v>165</v>
      </c>
      <c r="Y222" s="1042">
        <v>2.0199999999999999E-2</v>
      </c>
      <c r="Z222" s="988" t="s">
        <v>165</v>
      </c>
      <c r="AA222" s="1042" t="s">
        <v>165</v>
      </c>
      <c r="AB222" s="1043">
        <v>2.0199999999999999E-2</v>
      </c>
      <c r="AC222" s="988" t="s">
        <v>165</v>
      </c>
      <c r="AD222" s="1043" t="s">
        <v>165</v>
      </c>
      <c r="AE222" s="1043">
        <v>2.0199999999999999E-2</v>
      </c>
      <c r="AF222" s="988" t="s">
        <v>165</v>
      </c>
      <c r="AG222" s="1043" t="s">
        <v>165</v>
      </c>
      <c r="AH222" s="1043">
        <v>1.9800000000000002E-2</v>
      </c>
      <c r="AI222" s="988" t="s">
        <v>165</v>
      </c>
      <c r="AJ222" s="1043" t="s">
        <v>165</v>
      </c>
      <c r="AK222" s="1043">
        <v>1.9900000000000001E-2</v>
      </c>
      <c r="AL222" s="988" t="s">
        <v>165</v>
      </c>
      <c r="AM222" s="1043" t="s">
        <v>165</v>
      </c>
      <c r="AN222" s="1043">
        <v>1.9900000000000001E-2</v>
      </c>
      <c r="AO222" s="988" t="s">
        <v>165</v>
      </c>
      <c r="AP222" s="1043" t="s">
        <v>165</v>
      </c>
      <c r="AQ222" s="1043">
        <v>1.9900000000000001E-2</v>
      </c>
      <c r="AR222" s="988" t="s">
        <v>165</v>
      </c>
      <c r="AS222" s="1043" t="s">
        <v>165</v>
      </c>
      <c r="AT222" s="1043">
        <v>1.9900000000000001E-2</v>
      </c>
      <c r="AU222" s="988" t="s">
        <v>165</v>
      </c>
      <c r="AV222" s="1043" t="s">
        <v>165</v>
      </c>
      <c r="AW222" s="1043">
        <v>1.9800000000000002E-2</v>
      </c>
      <c r="AX222" s="988" t="s">
        <v>165</v>
      </c>
      <c r="AY222" s="1043" t="s">
        <v>165</v>
      </c>
      <c r="AZ222" s="1043">
        <v>1.9800000000000002E-2</v>
      </c>
      <c r="BA222" s="1043" t="s">
        <v>165</v>
      </c>
      <c r="BB222" s="1043" t="s">
        <v>165</v>
      </c>
    </row>
    <row r="223" spans="1:54" s="980" customFormat="1" ht="16.5" customHeight="1" x14ac:dyDescent="0.3">
      <c r="A223" s="981"/>
      <c r="B223" s="979"/>
      <c r="C223" s="398"/>
      <c r="D223" s="398"/>
      <c r="E223" s="1378"/>
      <c r="F223" s="989" t="s">
        <v>1496</v>
      </c>
      <c r="G223" s="988">
        <v>1.6299999999999999E-2</v>
      </c>
      <c r="H223" s="988" t="s">
        <v>165</v>
      </c>
      <c r="I223" s="988" t="s">
        <v>165</v>
      </c>
      <c r="J223" s="988">
        <v>1.6500000000000001E-2</v>
      </c>
      <c r="K223" s="988" t="s">
        <v>165</v>
      </c>
      <c r="L223" s="988" t="s">
        <v>165</v>
      </c>
      <c r="M223" s="988">
        <v>1.6500000000000001E-2</v>
      </c>
      <c r="N223" s="988" t="s">
        <v>165</v>
      </c>
      <c r="O223" s="988" t="s">
        <v>165</v>
      </c>
      <c r="P223" s="988">
        <v>1.78E-2</v>
      </c>
      <c r="Q223" s="988" t="s">
        <v>165</v>
      </c>
      <c r="R223" s="988" t="s">
        <v>165</v>
      </c>
      <c r="S223" s="988">
        <v>1.7299999999999999E-2</v>
      </c>
      <c r="T223" s="988" t="s">
        <v>165</v>
      </c>
      <c r="U223" s="988" t="s">
        <v>165</v>
      </c>
      <c r="V223" s="1042">
        <v>1.6500000000000001E-2</v>
      </c>
      <c r="W223" s="988" t="s">
        <v>165</v>
      </c>
      <c r="X223" s="1042" t="s">
        <v>165</v>
      </c>
      <c r="Y223" s="1042">
        <v>1.6500000000000001E-2</v>
      </c>
      <c r="Z223" s="988" t="s">
        <v>165</v>
      </c>
      <c r="AA223" s="1042" t="s">
        <v>165</v>
      </c>
      <c r="AB223" s="1043">
        <v>1.66E-2</v>
      </c>
      <c r="AC223" s="988" t="s">
        <v>165</v>
      </c>
      <c r="AD223" s="1043" t="s">
        <v>165</v>
      </c>
      <c r="AE223" s="1043">
        <v>1.7100000000000001E-2</v>
      </c>
      <c r="AF223" s="988" t="s">
        <v>165</v>
      </c>
      <c r="AG223" s="1043" t="s">
        <v>165</v>
      </c>
      <c r="AH223" s="1043">
        <v>1.7000000000000001E-2</v>
      </c>
      <c r="AI223" s="988" t="s">
        <v>165</v>
      </c>
      <c r="AJ223" s="1043" t="s">
        <v>165</v>
      </c>
      <c r="AK223" s="1043">
        <v>1.7399999999999999E-2</v>
      </c>
      <c r="AL223" s="988" t="s">
        <v>165</v>
      </c>
      <c r="AM223" s="1043" t="s">
        <v>165</v>
      </c>
      <c r="AN223" s="1043">
        <v>1.7399999999999999E-2</v>
      </c>
      <c r="AO223" s="988" t="s">
        <v>165</v>
      </c>
      <c r="AP223" s="1043" t="s">
        <v>165</v>
      </c>
      <c r="AQ223" s="1043">
        <v>1.77E-2</v>
      </c>
      <c r="AR223" s="988" t="s">
        <v>165</v>
      </c>
      <c r="AS223" s="1043" t="s">
        <v>165</v>
      </c>
      <c r="AT223" s="1043">
        <v>1.77E-2</v>
      </c>
      <c r="AU223" s="988" t="s">
        <v>165</v>
      </c>
      <c r="AV223" s="1043" t="s">
        <v>165</v>
      </c>
      <c r="AW223" s="1043">
        <v>1.77E-2</v>
      </c>
      <c r="AX223" s="988" t="s">
        <v>165</v>
      </c>
      <c r="AY223" s="1043" t="s">
        <v>165</v>
      </c>
      <c r="AZ223" s="1043">
        <v>1.77E-2</v>
      </c>
      <c r="BA223" s="1043" t="s">
        <v>165</v>
      </c>
      <c r="BB223" s="1043" t="s">
        <v>165</v>
      </c>
    </row>
    <row r="224" spans="1:54" s="980" customFormat="1" ht="16.5" customHeight="1" x14ac:dyDescent="0.3">
      <c r="A224" s="981"/>
      <c r="B224" s="979"/>
      <c r="C224" s="398"/>
      <c r="D224" s="398"/>
      <c r="E224" s="1378"/>
      <c r="F224" s="989" t="s">
        <v>1497</v>
      </c>
      <c r="G224" s="988">
        <v>2.01E-2</v>
      </c>
      <c r="H224" s="988" t="s">
        <v>165</v>
      </c>
      <c r="I224" s="988" t="s">
        <v>165</v>
      </c>
      <c r="J224" s="988">
        <v>2.0799999999999999E-2</v>
      </c>
      <c r="K224" s="988" t="s">
        <v>165</v>
      </c>
      <c r="L224" s="988" t="s">
        <v>165</v>
      </c>
      <c r="M224" s="988">
        <v>1.9699999999999999E-2</v>
      </c>
      <c r="N224" s="988" t="s">
        <v>165</v>
      </c>
      <c r="O224" s="988" t="s">
        <v>165</v>
      </c>
      <c r="P224" s="988">
        <v>1.89E-2</v>
      </c>
      <c r="Q224" s="988" t="s">
        <v>165</v>
      </c>
      <c r="R224" s="988" t="s">
        <v>165</v>
      </c>
      <c r="S224" s="988">
        <v>1.9300000000000001E-2</v>
      </c>
      <c r="T224" s="988" t="s">
        <v>165</v>
      </c>
      <c r="U224" s="988" t="s">
        <v>165</v>
      </c>
      <c r="V224" s="1042">
        <v>1.9699999999999999E-2</v>
      </c>
      <c r="W224" s="988" t="s">
        <v>165</v>
      </c>
      <c r="X224" s="1042" t="s">
        <v>165</v>
      </c>
      <c r="Y224" s="1042">
        <v>1.9699999999999999E-2</v>
      </c>
      <c r="Z224" s="988" t="s">
        <v>165</v>
      </c>
      <c r="AA224" s="1042" t="s">
        <v>165</v>
      </c>
      <c r="AB224" s="1043">
        <v>1.9699999999999999E-2</v>
      </c>
      <c r="AC224" s="988" t="s">
        <v>165</v>
      </c>
      <c r="AD224" s="1043" t="s">
        <v>165</v>
      </c>
      <c r="AE224" s="1043">
        <v>1.9699999999999999E-2</v>
      </c>
      <c r="AF224" s="988" t="s">
        <v>165</v>
      </c>
      <c r="AG224" s="1043" t="s">
        <v>165</v>
      </c>
      <c r="AH224" s="1043">
        <v>1.95E-2</v>
      </c>
      <c r="AI224" s="988" t="s">
        <v>165</v>
      </c>
      <c r="AJ224" s="1043" t="s">
        <v>165</v>
      </c>
      <c r="AK224" s="1043">
        <v>1.9599999999999999E-2</v>
      </c>
      <c r="AL224" s="988" t="s">
        <v>165</v>
      </c>
      <c r="AM224" s="1043" t="s">
        <v>165</v>
      </c>
      <c r="AN224" s="1043">
        <v>1.9599999999999999E-2</v>
      </c>
      <c r="AO224" s="988" t="s">
        <v>165</v>
      </c>
      <c r="AP224" s="1043" t="s">
        <v>165</v>
      </c>
      <c r="AQ224" s="1043">
        <v>1.9599999999999999E-2</v>
      </c>
      <c r="AR224" s="988" t="s">
        <v>165</v>
      </c>
      <c r="AS224" s="1043" t="s">
        <v>165</v>
      </c>
      <c r="AT224" s="1043">
        <v>1.9599999999999999E-2</v>
      </c>
      <c r="AU224" s="988" t="s">
        <v>165</v>
      </c>
      <c r="AV224" s="1043" t="s">
        <v>165</v>
      </c>
      <c r="AW224" s="1043">
        <v>1.9699999999999999E-2</v>
      </c>
      <c r="AX224" s="988" t="s">
        <v>165</v>
      </c>
      <c r="AY224" s="1043" t="s">
        <v>165</v>
      </c>
      <c r="AZ224" s="1043">
        <v>1.95E-2</v>
      </c>
      <c r="BA224" s="1043" t="s">
        <v>165</v>
      </c>
      <c r="BB224" s="1043" t="s">
        <v>165</v>
      </c>
    </row>
    <row r="225" spans="1:54" s="980" customFormat="1" ht="16.5" customHeight="1" x14ac:dyDescent="0.3">
      <c r="A225" s="981"/>
      <c r="B225" s="979"/>
      <c r="C225" s="398"/>
      <c r="D225" s="398"/>
      <c r="E225" s="1378"/>
      <c r="F225" s="989" t="s">
        <v>1498</v>
      </c>
      <c r="G225" s="988">
        <v>1.9400000000000001E-2</v>
      </c>
      <c r="H225" s="988" t="s">
        <v>165</v>
      </c>
      <c r="I225" s="988" t="s">
        <v>165</v>
      </c>
      <c r="J225" s="988">
        <v>1.8700000000000001E-2</v>
      </c>
      <c r="K225" s="988" t="s">
        <v>165</v>
      </c>
      <c r="L225" s="988" t="s">
        <v>165</v>
      </c>
      <c r="M225" s="988">
        <v>1.9900000000000001E-2</v>
      </c>
      <c r="N225" s="988" t="s">
        <v>165</v>
      </c>
      <c r="O225" s="988" t="s">
        <v>165</v>
      </c>
      <c r="P225" s="988">
        <v>1.8700000000000001E-2</v>
      </c>
      <c r="Q225" s="988" t="s">
        <v>165</v>
      </c>
      <c r="R225" s="988" t="s">
        <v>165</v>
      </c>
      <c r="S225" s="988">
        <v>1.8700000000000001E-2</v>
      </c>
      <c r="T225" s="988" t="s">
        <v>165</v>
      </c>
      <c r="U225" s="988" t="s">
        <v>165</v>
      </c>
      <c r="V225" s="1042">
        <v>1.8599999999999998E-2</v>
      </c>
      <c r="W225" s="988" t="s">
        <v>165</v>
      </c>
      <c r="X225" s="1042" t="s">
        <v>165</v>
      </c>
      <c r="Y225" s="1042">
        <v>1.8700000000000001E-2</v>
      </c>
      <c r="Z225" s="988" t="s">
        <v>165</v>
      </c>
      <c r="AA225" s="1042" t="s">
        <v>165</v>
      </c>
      <c r="AB225" s="1043">
        <v>1.8700000000000001E-2</v>
      </c>
      <c r="AC225" s="988" t="s">
        <v>165</v>
      </c>
      <c r="AD225" s="1043" t="s">
        <v>165</v>
      </c>
      <c r="AE225" s="1043">
        <v>1.9199999999999998E-2</v>
      </c>
      <c r="AF225" s="988" t="s">
        <v>165</v>
      </c>
      <c r="AG225" s="1043" t="s">
        <v>165</v>
      </c>
      <c r="AH225" s="1043">
        <v>1.9300000000000001E-2</v>
      </c>
      <c r="AI225" s="988" t="s">
        <v>165</v>
      </c>
      <c r="AJ225" s="1043" t="s">
        <v>165</v>
      </c>
      <c r="AK225" s="1043">
        <v>1.9300000000000001E-2</v>
      </c>
      <c r="AL225" s="988" t="s">
        <v>165</v>
      </c>
      <c r="AM225" s="1043" t="s">
        <v>165</v>
      </c>
      <c r="AN225" s="1043">
        <v>1.9300000000000001E-2</v>
      </c>
      <c r="AO225" s="988" t="s">
        <v>165</v>
      </c>
      <c r="AP225" s="1043" t="s">
        <v>165</v>
      </c>
      <c r="AQ225" s="1043">
        <v>1.9E-2</v>
      </c>
      <c r="AR225" s="988" t="s">
        <v>165</v>
      </c>
      <c r="AS225" s="1043" t="s">
        <v>165</v>
      </c>
      <c r="AT225" s="1043">
        <v>1.9099999999999999E-2</v>
      </c>
      <c r="AU225" s="988" t="s">
        <v>165</v>
      </c>
      <c r="AV225" s="1043" t="s">
        <v>165</v>
      </c>
      <c r="AW225" s="1043">
        <v>1.9099999999999999E-2</v>
      </c>
      <c r="AX225" s="988" t="s">
        <v>165</v>
      </c>
      <c r="AY225" s="1043" t="s">
        <v>165</v>
      </c>
      <c r="AZ225" s="1043">
        <v>1.9300000000000001E-2</v>
      </c>
      <c r="BA225" s="1043" t="s">
        <v>165</v>
      </c>
      <c r="BB225" s="1043" t="s">
        <v>165</v>
      </c>
    </row>
    <row r="226" spans="1:54" s="980" customFormat="1" ht="16.5" customHeight="1" x14ac:dyDescent="0.3">
      <c r="A226" s="981"/>
      <c r="B226" s="979"/>
      <c r="C226" s="398"/>
      <c r="D226" s="398"/>
      <c r="E226" s="1378"/>
      <c r="F226" s="989" t="s">
        <v>1499</v>
      </c>
      <c r="G226" s="988">
        <v>1.9199999999999998E-2</v>
      </c>
      <c r="H226" s="988" t="s">
        <v>165</v>
      </c>
      <c r="I226" s="988" t="s">
        <v>165</v>
      </c>
      <c r="J226" s="988">
        <v>1.8599999999999998E-2</v>
      </c>
      <c r="K226" s="988" t="s">
        <v>165</v>
      </c>
      <c r="L226" s="988" t="s">
        <v>165</v>
      </c>
      <c r="M226" s="988">
        <v>1.8599999999999998E-2</v>
      </c>
      <c r="N226" s="988" t="s">
        <v>165</v>
      </c>
      <c r="O226" s="988" t="s">
        <v>165</v>
      </c>
      <c r="P226" s="988">
        <v>1.9099999999999999E-2</v>
      </c>
      <c r="Q226" s="988" t="s">
        <v>165</v>
      </c>
      <c r="R226" s="988" t="s">
        <v>165</v>
      </c>
      <c r="S226" s="988">
        <v>1.83E-2</v>
      </c>
      <c r="T226" s="988" t="s">
        <v>165</v>
      </c>
      <c r="U226" s="988" t="s">
        <v>165</v>
      </c>
      <c r="V226" s="1042">
        <v>1.8599999999999998E-2</v>
      </c>
      <c r="W226" s="988" t="s">
        <v>165</v>
      </c>
      <c r="X226" s="1042" t="s">
        <v>165</v>
      </c>
      <c r="Y226" s="1042">
        <v>1.8599999999999998E-2</v>
      </c>
      <c r="Z226" s="988" t="s">
        <v>165</v>
      </c>
      <c r="AA226" s="1042" t="s">
        <v>165</v>
      </c>
      <c r="AB226" s="1043">
        <v>1.8499999999999999E-2</v>
      </c>
      <c r="AC226" s="988" t="s">
        <v>165</v>
      </c>
      <c r="AD226" s="1043" t="s">
        <v>165</v>
      </c>
      <c r="AE226" s="1043">
        <v>1.8499999999999999E-2</v>
      </c>
      <c r="AF226" s="988" t="s">
        <v>165</v>
      </c>
      <c r="AG226" s="1043" t="s">
        <v>165</v>
      </c>
      <c r="AH226" s="1043">
        <v>1.8499999999999999E-2</v>
      </c>
      <c r="AI226" s="988" t="s">
        <v>165</v>
      </c>
      <c r="AJ226" s="1043" t="s">
        <v>165</v>
      </c>
      <c r="AK226" s="1043">
        <v>1.8599999999999998E-2</v>
      </c>
      <c r="AL226" s="988" t="s">
        <v>165</v>
      </c>
      <c r="AM226" s="1043" t="s">
        <v>165</v>
      </c>
      <c r="AN226" s="1043">
        <v>1.8499999999999999E-2</v>
      </c>
      <c r="AO226" s="988" t="s">
        <v>165</v>
      </c>
      <c r="AP226" s="1043" t="s">
        <v>165</v>
      </c>
      <c r="AQ226" s="1043">
        <v>1.8499999999999999E-2</v>
      </c>
      <c r="AR226" s="988" t="s">
        <v>165</v>
      </c>
      <c r="AS226" s="1043" t="s">
        <v>165</v>
      </c>
      <c r="AT226" s="1043">
        <v>1.8499999999999999E-2</v>
      </c>
      <c r="AU226" s="988" t="s">
        <v>165</v>
      </c>
      <c r="AV226" s="1043" t="s">
        <v>165</v>
      </c>
      <c r="AW226" s="1043">
        <v>1.8499999999999999E-2</v>
      </c>
      <c r="AX226" s="988" t="s">
        <v>165</v>
      </c>
      <c r="AY226" s="1043" t="s">
        <v>165</v>
      </c>
      <c r="AZ226" s="1043">
        <v>1.8499999999999999E-2</v>
      </c>
      <c r="BA226" s="1043" t="s">
        <v>165</v>
      </c>
      <c r="BB226" s="1043" t="s">
        <v>165</v>
      </c>
    </row>
    <row r="227" spans="1:54" s="980" customFormat="1" ht="16.5" customHeight="1" x14ac:dyDescent="0.3">
      <c r="A227" s="981"/>
      <c r="B227" s="979"/>
      <c r="C227" s="398"/>
      <c r="D227" s="398"/>
      <c r="E227" s="1378"/>
      <c r="F227" s="989" t="s">
        <v>1500</v>
      </c>
      <c r="G227" s="988">
        <v>2.1399999999999999E-2</v>
      </c>
      <c r="H227" s="988" t="s">
        <v>165</v>
      </c>
      <c r="I227" s="988" t="s">
        <v>165</v>
      </c>
      <c r="J227" s="988">
        <v>2.12E-2</v>
      </c>
      <c r="K227" s="988" t="s">
        <v>165</v>
      </c>
      <c r="L227" s="988" t="s">
        <v>165</v>
      </c>
      <c r="M227" s="988">
        <v>2.1000000000000001E-2</v>
      </c>
      <c r="N227" s="988" t="s">
        <v>165</v>
      </c>
      <c r="O227" s="988" t="s">
        <v>165</v>
      </c>
      <c r="P227" s="988">
        <v>2.1299999999999999E-2</v>
      </c>
      <c r="Q227" s="988" t="s">
        <v>165</v>
      </c>
      <c r="R227" s="988" t="s">
        <v>165</v>
      </c>
      <c r="S227" s="988">
        <v>2.0400000000000001E-2</v>
      </c>
      <c r="T227" s="988" t="s">
        <v>165</v>
      </c>
      <c r="U227" s="988" t="s">
        <v>165</v>
      </c>
      <c r="V227" s="1042">
        <v>2.0500000000000001E-2</v>
      </c>
      <c r="W227" s="988" t="s">
        <v>165</v>
      </c>
      <c r="X227" s="1042" t="s">
        <v>165</v>
      </c>
      <c r="Y227" s="1042">
        <v>2.0400000000000001E-2</v>
      </c>
      <c r="Z227" s="988" t="s">
        <v>165</v>
      </c>
      <c r="AA227" s="1042" t="s">
        <v>165</v>
      </c>
      <c r="AB227" s="1043">
        <v>2.0400000000000001E-2</v>
      </c>
      <c r="AC227" s="988" t="s">
        <v>165</v>
      </c>
      <c r="AD227" s="1043" t="s">
        <v>165</v>
      </c>
      <c r="AE227" s="1043">
        <v>2.0400000000000001E-2</v>
      </c>
      <c r="AF227" s="988" t="s">
        <v>165</v>
      </c>
      <c r="AG227" s="1043" t="s">
        <v>165</v>
      </c>
      <c r="AH227" s="1043">
        <v>2.0400000000000001E-2</v>
      </c>
      <c r="AI227" s="988" t="s">
        <v>165</v>
      </c>
      <c r="AJ227" s="1043" t="s">
        <v>165</v>
      </c>
      <c r="AK227" s="1043">
        <v>2.0400000000000001E-2</v>
      </c>
      <c r="AL227" s="988" t="s">
        <v>165</v>
      </c>
      <c r="AM227" s="1043" t="s">
        <v>165</v>
      </c>
      <c r="AN227" s="1043">
        <v>2.0500000000000001E-2</v>
      </c>
      <c r="AO227" s="988" t="s">
        <v>165</v>
      </c>
      <c r="AP227" s="1043" t="s">
        <v>165</v>
      </c>
      <c r="AQ227" s="1043">
        <v>2.0400000000000001E-2</v>
      </c>
      <c r="AR227" s="988" t="s">
        <v>165</v>
      </c>
      <c r="AS227" s="1043" t="s">
        <v>165</v>
      </c>
      <c r="AT227" s="1043">
        <v>2.0500000000000001E-2</v>
      </c>
      <c r="AU227" s="988" t="s">
        <v>165</v>
      </c>
      <c r="AV227" s="1043" t="s">
        <v>165</v>
      </c>
      <c r="AW227" s="1043">
        <v>2.0500000000000001E-2</v>
      </c>
      <c r="AX227" s="988" t="s">
        <v>165</v>
      </c>
      <c r="AY227" s="1043" t="s">
        <v>165</v>
      </c>
      <c r="AZ227" s="1043">
        <v>2.0500000000000001E-2</v>
      </c>
      <c r="BA227" s="1043" t="s">
        <v>165</v>
      </c>
      <c r="BB227" s="1043" t="s">
        <v>165</v>
      </c>
    </row>
    <row r="228" spans="1:54" s="980" customFormat="1" ht="16.5" customHeight="1" x14ac:dyDescent="0.3">
      <c r="A228" s="981"/>
      <c r="B228" s="979"/>
      <c r="C228" s="398"/>
      <c r="D228" s="398"/>
      <c r="E228" s="1378"/>
      <c r="F228" s="989" t="s">
        <v>1689</v>
      </c>
      <c r="G228" s="988">
        <v>1.9900000000000001E-2</v>
      </c>
      <c r="H228" s="988" t="s">
        <v>165</v>
      </c>
      <c r="I228" s="988" t="s">
        <v>165</v>
      </c>
      <c r="J228" s="988">
        <v>1.9E-2</v>
      </c>
      <c r="K228" s="988" t="s">
        <v>165</v>
      </c>
      <c r="L228" s="988" t="s">
        <v>165</v>
      </c>
      <c r="M228" s="988">
        <v>1.9599999999999999E-2</v>
      </c>
      <c r="N228" s="988" t="s">
        <v>165</v>
      </c>
      <c r="O228" s="988" t="s">
        <v>165</v>
      </c>
      <c r="P228" s="988">
        <v>1.7999999999999999E-2</v>
      </c>
      <c r="Q228" s="988" t="s">
        <v>165</v>
      </c>
      <c r="R228" s="988" t="s">
        <v>165</v>
      </c>
      <c r="S228" s="988">
        <v>1.8100000000000002E-2</v>
      </c>
      <c r="T228" s="988" t="s">
        <v>165</v>
      </c>
      <c r="U228" s="988" t="s">
        <v>165</v>
      </c>
      <c r="V228" s="1042">
        <v>1.8599999999999998E-2</v>
      </c>
      <c r="W228" s="988" t="s">
        <v>165</v>
      </c>
      <c r="X228" s="1042" t="s">
        <v>165</v>
      </c>
      <c r="Y228" s="1042">
        <v>1.8599999999999998E-2</v>
      </c>
      <c r="Z228" s="988" t="s">
        <v>165</v>
      </c>
      <c r="AA228" s="1042" t="s">
        <v>165</v>
      </c>
      <c r="AB228" s="1043">
        <v>1.8599999999999998E-2</v>
      </c>
      <c r="AC228" s="988" t="s">
        <v>165</v>
      </c>
      <c r="AD228" s="1043" t="s">
        <v>165</v>
      </c>
      <c r="AE228" s="1043">
        <v>1.8599999999999998E-2</v>
      </c>
      <c r="AF228" s="988" t="s">
        <v>165</v>
      </c>
      <c r="AG228" s="1043" t="s">
        <v>165</v>
      </c>
      <c r="AH228" s="1043">
        <v>1.95E-2</v>
      </c>
      <c r="AI228" s="988" t="s">
        <v>165</v>
      </c>
      <c r="AJ228" s="1043" t="s">
        <v>165</v>
      </c>
      <c r="AK228" s="1043">
        <v>1.9400000000000001E-2</v>
      </c>
      <c r="AL228" s="988" t="s">
        <v>165</v>
      </c>
      <c r="AM228" s="1043" t="s">
        <v>165</v>
      </c>
      <c r="AN228" s="1043">
        <v>1.95E-2</v>
      </c>
      <c r="AO228" s="988" t="s">
        <v>165</v>
      </c>
      <c r="AP228" s="1043" t="s">
        <v>165</v>
      </c>
      <c r="AQ228" s="1043">
        <v>1.9599999999999999E-2</v>
      </c>
      <c r="AR228" s="988" t="s">
        <v>165</v>
      </c>
      <c r="AS228" s="1043" t="s">
        <v>165</v>
      </c>
      <c r="AT228" s="1043">
        <v>1.9900000000000001E-2</v>
      </c>
      <c r="AU228" s="988" t="s">
        <v>165</v>
      </c>
      <c r="AV228" s="1043" t="s">
        <v>165</v>
      </c>
      <c r="AW228" s="1043">
        <v>1.9900000000000001E-2</v>
      </c>
      <c r="AX228" s="988" t="s">
        <v>165</v>
      </c>
      <c r="AY228" s="1043" t="s">
        <v>165</v>
      </c>
      <c r="AZ228" s="1043">
        <v>0.02</v>
      </c>
      <c r="BA228" s="1043" t="s">
        <v>165</v>
      </c>
      <c r="BB228" s="1043" t="s">
        <v>165</v>
      </c>
    </row>
    <row r="229" spans="1:54" s="980" customFormat="1" ht="16.5" customHeight="1" x14ac:dyDescent="0.3">
      <c r="A229" s="981"/>
      <c r="B229" s="979"/>
      <c r="C229" s="398"/>
      <c r="D229" s="398"/>
      <c r="E229" s="1378"/>
      <c r="F229" s="989" t="s">
        <v>1501</v>
      </c>
      <c r="G229" s="988">
        <v>2.01E-2</v>
      </c>
      <c r="H229" s="988" t="s">
        <v>165</v>
      </c>
      <c r="I229" s="988" t="s">
        <v>165</v>
      </c>
      <c r="J229" s="988">
        <v>2.01E-2</v>
      </c>
      <c r="K229" s="988" t="s">
        <v>165</v>
      </c>
      <c r="L229" s="988" t="s">
        <v>165</v>
      </c>
      <c r="M229" s="988">
        <v>2.0199999999999999E-2</v>
      </c>
      <c r="N229" s="988" t="s">
        <v>165</v>
      </c>
      <c r="O229" s="988" t="s">
        <v>165</v>
      </c>
      <c r="P229" s="988">
        <v>2.0299999999999999E-2</v>
      </c>
      <c r="Q229" s="988" t="s">
        <v>165</v>
      </c>
      <c r="R229" s="988" t="s">
        <v>165</v>
      </c>
      <c r="S229" s="988">
        <v>1.8800000000000001E-2</v>
      </c>
      <c r="T229" s="988" t="s">
        <v>165</v>
      </c>
      <c r="U229" s="988" t="s">
        <v>165</v>
      </c>
      <c r="V229" s="1042">
        <v>1.8800000000000001E-2</v>
      </c>
      <c r="W229" s="988" t="s">
        <v>165</v>
      </c>
      <c r="X229" s="1042" t="s">
        <v>165</v>
      </c>
      <c r="Y229" s="1042">
        <v>1.9E-2</v>
      </c>
      <c r="Z229" s="988" t="s">
        <v>165</v>
      </c>
      <c r="AA229" s="1042" t="s">
        <v>165</v>
      </c>
      <c r="AB229" s="1043">
        <v>1.89E-2</v>
      </c>
      <c r="AC229" s="988" t="s">
        <v>165</v>
      </c>
      <c r="AD229" s="1043" t="s">
        <v>165</v>
      </c>
      <c r="AE229" s="1043">
        <v>1.9099999999999999E-2</v>
      </c>
      <c r="AF229" s="988" t="s">
        <v>165</v>
      </c>
      <c r="AG229" s="1043" t="s">
        <v>165</v>
      </c>
      <c r="AH229" s="1043">
        <v>1.9E-2</v>
      </c>
      <c r="AI229" s="988" t="s">
        <v>165</v>
      </c>
      <c r="AJ229" s="1043" t="s">
        <v>165</v>
      </c>
      <c r="AK229" s="1043">
        <v>1.9099999999999999E-2</v>
      </c>
      <c r="AL229" s="988" t="s">
        <v>165</v>
      </c>
      <c r="AM229" s="1043" t="s">
        <v>165</v>
      </c>
      <c r="AN229" s="1043">
        <v>1.9099999999999999E-2</v>
      </c>
      <c r="AO229" s="988" t="s">
        <v>165</v>
      </c>
      <c r="AP229" s="1043" t="s">
        <v>165</v>
      </c>
      <c r="AQ229" s="1043">
        <v>1.9099999999999999E-2</v>
      </c>
      <c r="AR229" s="988" t="s">
        <v>165</v>
      </c>
      <c r="AS229" s="1043" t="s">
        <v>165</v>
      </c>
      <c r="AT229" s="1043">
        <v>1.9099999999999999E-2</v>
      </c>
      <c r="AU229" s="988" t="s">
        <v>165</v>
      </c>
      <c r="AV229" s="1043" t="s">
        <v>165</v>
      </c>
      <c r="AW229" s="1043">
        <v>1.9E-2</v>
      </c>
      <c r="AX229" s="988" t="s">
        <v>165</v>
      </c>
      <c r="AY229" s="1043" t="s">
        <v>165</v>
      </c>
      <c r="AZ229" s="1043">
        <v>1.9099999999999999E-2</v>
      </c>
      <c r="BA229" s="1043" t="s">
        <v>165</v>
      </c>
      <c r="BB229" s="1043" t="s">
        <v>165</v>
      </c>
    </row>
    <row r="230" spans="1:54" s="980" customFormat="1" ht="16.5" customHeight="1" x14ac:dyDescent="0.3">
      <c r="A230" s="981"/>
      <c r="B230" s="979"/>
      <c r="C230" s="398"/>
      <c r="D230" s="398"/>
      <c r="E230" s="1378"/>
      <c r="F230" s="989" t="s">
        <v>1502</v>
      </c>
      <c r="G230" s="988">
        <v>0.02</v>
      </c>
      <c r="H230" s="988" t="s">
        <v>165</v>
      </c>
      <c r="I230" s="988" t="s">
        <v>165</v>
      </c>
      <c r="J230" s="988">
        <v>2.0299999999999999E-2</v>
      </c>
      <c r="K230" s="988" t="s">
        <v>165</v>
      </c>
      <c r="L230" s="988" t="s">
        <v>165</v>
      </c>
      <c r="M230" s="988">
        <v>2.0199999999999999E-2</v>
      </c>
      <c r="N230" s="988" t="s">
        <v>165</v>
      </c>
      <c r="O230" s="988" t="s">
        <v>165</v>
      </c>
      <c r="P230" s="988">
        <v>2.0199999999999999E-2</v>
      </c>
      <c r="Q230" s="988" t="s">
        <v>165</v>
      </c>
      <c r="R230" s="988" t="s">
        <v>165</v>
      </c>
      <c r="S230" s="988">
        <v>1.89E-2</v>
      </c>
      <c r="T230" s="988" t="s">
        <v>165</v>
      </c>
      <c r="U230" s="988" t="s">
        <v>165</v>
      </c>
      <c r="V230" s="1042">
        <v>1.89E-2</v>
      </c>
      <c r="W230" s="988" t="s">
        <v>165</v>
      </c>
      <c r="X230" s="1042" t="s">
        <v>165</v>
      </c>
      <c r="Y230" s="1042">
        <v>1.9E-2</v>
      </c>
      <c r="Z230" s="988" t="s">
        <v>165</v>
      </c>
      <c r="AA230" s="1042" t="s">
        <v>165</v>
      </c>
      <c r="AB230" s="1043">
        <v>1.9E-2</v>
      </c>
      <c r="AC230" s="988" t="s">
        <v>165</v>
      </c>
      <c r="AD230" s="1043" t="s">
        <v>165</v>
      </c>
      <c r="AE230" s="1043">
        <v>1.9099999999999999E-2</v>
      </c>
      <c r="AF230" s="988" t="s">
        <v>165</v>
      </c>
      <c r="AG230" s="1043" t="s">
        <v>165</v>
      </c>
      <c r="AH230" s="1043">
        <v>1.9E-2</v>
      </c>
      <c r="AI230" s="988" t="s">
        <v>165</v>
      </c>
      <c r="AJ230" s="1043" t="s">
        <v>165</v>
      </c>
      <c r="AK230" s="1043">
        <v>1.9099999999999999E-2</v>
      </c>
      <c r="AL230" s="988" t="s">
        <v>165</v>
      </c>
      <c r="AM230" s="1043" t="s">
        <v>165</v>
      </c>
      <c r="AN230" s="1043">
        <v>1.9099999999999999E-2</v>
      </c>
      <c r="AO230" s="988" t="s">
        <v>165</v>
      </c>
      <c r="AP230" s="1043" t="s">
        <v>165</v>
      </c>
      <c r="AQ230" s="1043">
        <v>1.9099999999999999E-2</v>
      </c>
      <c r="AR230" s="988" t="s">
        <v>165</v>
      </c>
      <c r="AS230" s="1043" t="s">
        <v>165</v>
      </c>
      <c r="AT230" s="1043">
        <v>1.9E-2</v>
      </c>
      <c r="AU230" s="988" t="s">
        <v>165</v>
      </c>
      <c r="AV230" s="1043" t="s">
        <v>165</v>
      </c>
      <c r="AW230" s="1043">
        <v>1.9099999999999999E-2</v>
      </c>
      <c r="AX230" s="988" t="s">
        <v>165</v>
      </c>
      <c r="AY230" s="1043" t="s">
        <v>165</v>
      </c>
      <c r="AZ230" s="1043">
        <v>1.9099999999999999E-2</v>
      </c>
      <c r="BA230" s="1043" t="s">
        <v>165</v>
      </c>
      <c r="BB230" s="1043" t="s">
        <v>165</v>
      </c>
    </row>
    <row r="231" spans="1:54" s="980" customFormat="1" ht="16.5" customHeight="1" x14ac:dyDescent="0.3">
      <c r="A231" s="981"/>
      <c r="B231" s="979"/>
      <c r="C231" s="398"/>
      <c r="D231" s="398"/>
      <c r="E231" s="1378"/>
      <c r="F231" s="989" t="s">
        <v>1503</v>
      </c>
      <c r="G231" s="988">
        <v>1.8599999999999998E-2</v>
      </c>
      <c r="H231" s="988" t="s">
        <v>165</v>
      </c>
      <c r="I231" s="988" t="s">
        <v>165</v>
      </c>
      <c r="J231" s="988">
        <v>1.8700000000000001E-2</v>
      </c>
      <c r="K231" s="988" t="s">
        <v>165</v>
      </c>
      <c r="L231" s="988" t="s">
        <v>165</v>
      </c>
      <c r="M231" s="988">
        <v>1.9400000000000001E-2</v>
      </c>
      <c r="N231" s="988" t="s">
        <v>165</v>
      </c>
      <c r="O231" s="988" t="s">
        <v>165</v>
      </c>
      <c r="P231" s="988">
        <v>1.9099999999999999E-2</v>
      </c>
      <c r="Q231" s="988" t="s">
        <v>165</v>
      </c>
      <c r="R231" s="988" t="s">
        <v>165</v>
      </c>
      <c r="S231" s="988">
        <v>1.8700000000000001E-2</v>
      </c>
      <c r="T231" s="988" t="s">
        <v>165</v>
      </c>
      <c r="U231" s="988" t="s">
        <v>165</v>
      </c>
      <c r="V231" s="1042">
        <v>1.84E-2</v>
      </c>
      <c r="W231" s="988" t="s">
        <v>165</v>
      </c>
      <c r="X231" s="1042" t="s">
        <v>165</v>
      </c>
      <c r="Y231" s="1042">
        <v>1.83E-2</v>
      </c>
      <c r="Z231" s="988" t="s">
        <v>165</v>
      </c>
      <c r="AA231" s="1042" t="s">
        <v>165</v>
      </c>
      <c r="AB231" s="1043">
        <v>1.83E-2</v>
      </c>
      <c r="AC231" s="988" t="s">
        <v>165</v>
      </c>
      <c r="AD231" s="1043" t="s">
        <v>165</v>
      </c>
      <c r="AE231" s="1043">
        <v>1.84E-2</v>
      </c>
      <c r="AF231" s="988" t="s">
        <v>165</v>
      </c>
      <c r="AG231" s="1043" t="s">
        <v>165</v>
      </c>
      <c r="AH231" s="1043">
        <v>1.84E-2</v>
      </c>
      <c r="AI231" s="988" t="s">
        <v>165</v>
      </c>
      <c r="AJ231" s="1043" t="s">
        <v>165</v>
      </c>
      <c r="AK231" s="1043">
        <v>1.8499999999999999E-2</v>
      </c>
      <c r="AL231" s="988" t="s">
        <v>165</v>
      </c>
      <c r="AM231" s="1043" t="s">
        <v>165</v>
      </c>
      <c r="AN231" s="1043">
        <v>1.8599999999999998E-2</v>
      </c>
      <c r="AO231" s="988" t="s">
        <v>165</v>
      </c>
      <c r="AP231" s="1043" t="s">
        <v>165</v>
      </c>
      <c r="AQ231" s="1043">
        <v>1.8599999999999998E-2</v>
      </c>
      <c r="AR231" s="988" t="s">
        <v>165</v>
      </c>
      <c r="AS231" s="1043" t="s">
        <v>165</v>
      </c>
      <c r="AT231" s="1043">
        <v>1.8599999999999998E-2</v>
      </c>
      <c r="AU231" s="988" t="s">
        <v>165</v>
      </c>
      <c r="AV231" s="1043" t="s">
        <v>165</v>
      </c>
      <c r="AW231" s="1043">
        <v>1.8599999999999998E-2</v>
      </c>
      <c r="AX231" s="988" t="s">
        <v>165</v>
      </c>
      <c r="AY231" s="1043" t="s">
        <v>165</v>
      </c>
      <c r="AZ231" s="1043">
        <v>1.8599999999999998E-2</v>
      </c>
      <c r="BA231" s="1043" t="s">
        <v>165</v>
      </c>
      <c r="BB231" s="1043" t="s">
        <v>165</v>
      </c>
    </row>
    <row r="232" spans="1:54" s="980" customFormat="1" ht="16.5" customHeight="1" x14ac:dyDescent="0.3">
      <c r="A232" s="981"/>
      <c r="B232" s="979"/>
      <c r="C232" s="398"/>
      <c r="D232" s="398"/>
      <c r="E232" s="1379"/>
      <c r="F232" s="989" t="s">
        <v>1999</v>
      </c>
      <c r="G232" s="988">
        <v>2.0400000000000001E-2</v>
      </c>
      <c r="H232" s="988" t="s">
        <v>165</v>
      </c>
      <c r="I232" s="988" t="s">
        <v>165</v>
      </c>
      <c r="J232" s="988">
        <v>2.0199999999999999E-2</v>
      </c>
      <c r="K232" s="988" t="s">
        <v>165</v>
      </c>
      <c r="L232" s="988" t="s">
        <v>165</v>
      </c>
      <c r="M232" s="988">
        <v>2.0299999999999999E-2</v>
      </c>
      <c r="N232" s="988" t="s">
        <v>165</v>
      </c>
      <c r="O232" s="988" t="s">
        <v>165</v>
      </c>
      <c r="P232" s="988">
        <v>2.0400000000000001E-2</v>
      </c>
      <c r="Q232" s="988" t="s">
        <v>165</v>
      </c>
      <c r="R232" s="988" t="s">
        <v>165</v>
      </c>
      <c r="S232" s="988">
        <v>1.9400000000000001E-2</v>
      </c>
      <c r="T232" s="988" t="s">
        <v>165</v>
      </c>
      <c r="U232" s="988" t="s">
        <v>165</v>
      </c>
      <c r="V232" s="1042">
        <v>1.9300000000000001E-2</v>
      </c>
      <c r="W232" s="988" t="s">
        <v>165</v>
      </c>
      <c r="X232" s="1042" t="s">
        <v>165</v>
      </c>
      <c r="Y232" s="1042">
        <v>1.9400000000000001E-2</v>
      </c>
      <c r="Z232" s="988" t="s">
        <v>165</v>
      </c>
      <c r="AA232" s="1042" t="s">
        <v>165</v>
      </c>
      <c r="AB232" s="1043">
        <v>1.9400000000000001E-2</v>
      </c>
      <c r="AC232" s="988" t="s">
        <v>165</v>
      </c>
      <c r="AD232" s="1043" t="s">
        <v>165</v>
      </c>
      <c r="AE232" s="1043">
        <v>1.95E-2</v>
      </c>
      <c r="AF232" s="988" t="s">
        <v>165</v>
      </c>
      <c r="AG232" s="1043" t="s">
        <v>165</v>
      </c>
      <c r="AH232" s="1043">
        <v>1.9400000000000001E-2</v>
      </c>
      <c r="AI232" s="988" t="s">
        <v>165</v>
      </c>
      <c r="AJ232" s="1043" t="s">
        <v>165</v>
      </c>
      <c r="AK232" s="1043">
        <v>1.9400000000000001E-2</v>
      </c>
      <c r="AL232" s="988" t="s">
        <v>165</v>
      </c>
      <c r="AM232" s="1043" t="s">
        <v>165</v>
      </c>
      <c r="AN232" s="1043">
        <v>1.9400000000000001E-2</v>
      </c>
      <c r="AO232" s="988" t="s">
        <v>165</v>
      </c>
      <c r="AP232" s="1043" t="s">
        <v>165</v>
      </c>
      <c r="AQ232" s="1043">
        <v>1.9400000000000001E-2</v>
      </c>
      <c r="AR232" s="988" t="s">
        <v>165</v>
      </c>
      <c r="AS232" s="1043" t="s">
        <v>165</v>
      </c>
      <c r="AT232" s="1043">
        <v>1.9400000000000001E-2</v>
      </c>
      <c r="AU232" s="988" t="s">
        <v>165</v>
      </c>
      <c r="AV232" s="1043" t="s">
        <v>165</v>
      </c>
      <c r="AW232" s="1043">
        <v>1.9400000000000001E-2</v>
      </c>
      <c r="AX232" s="988" t="s">
        <v>165</v>
      </c>
      <c r="AY232" s="1043" t="s">
        <v>165</v>
      </c>
      <c r="AZ232" s="1043">
        <v>1.9400000000000001E-2</v>
      </c>
      <c r="BA232" s="1043" t="s">
        <v>165</v>
      </c>
      <c r="BB232" s="1043" t="s">
        <v>165</v>
      </c>
    </row>
    <row r="233" spans="1:54" s="980" customFormat="1" ht="16.5" customHeight="1" x14ac:dyDescent="0.3">
      <c r="A233" s="981"/>
      <c r="B233" s="979"/>
      <c r="C233" s="398"/>
      <c r="D233" s="398"/>
      <c r="E233" s="1380" t="s">
        <v>1390</v>
      </c>
      <c r="F233" s="989" t="s">
        <v>1455</v>
      </c>
      <c r="G233" s="988">
        <v>1.04E-2</v>
      </c>
      <c r="H233" s="988">
        <v>4.0000000000000001E-3</v>
      </c>
      <c r="I233" s="988">
        <v>2.2000000000000001E-3</v>
      </c>
      <c r="J233" s="988">
        <v>1.0500000000000001E-2</v>
      </c>
      <c r="K233" s="988">
        <v>4.1000000000000003E-3</v>
      </c>
      <c r="L233" s="988">
        <v>2.2000000000000001E-3</v>
      </c>
      <c r="M233" s="988">
        <v>1.0500000000000001E-2</v>
      </c>
      <c r="N233" s="988">
        <v>4.1000000000000003E-3</v>
      </c>
      <c r="O233" s="988">
        <v>2.2000000000000001E-3</v>
      </c>
      <c r="P233" s="988">
        <v>1.0500000000000001E-2</v>
      </c>
      <c r="Q233" s="988">
        <v>4.1000000000000003E-3</v>
      </c>
      <c r="R233" s="988">
        <v>2.2000000000000001E-3</v>
      </c>
      <c r="S233" s="988">
        <v>1.0200000000000001E-2</v>
      </c>
      <c r="T233" s="988">
        <v>4.0000000000000001E-3</v>
      </c>
      <c r="U233" s="988">
        <v>2.0999999999999999E-3</v>
      </c>
      <c r="V233" s="1042">
        <v>1.03E-2</v>
      </c>
      <c r="W233" s="1042">
        <v>4.0000000000000001E-3</v>
      </c>
      <c r="X233" s="1042">
        <v>2.2000000000000001E-3</v>
      </c>
      <c r="Y233" s="1042">
        <v>1.0200000000000001E-2</v>
      </c>
      <c r="Z233" s="1042">
        <v>4.0000000000000001E-3</v>
      </c>
      <c r="AA233" s="1042">
        <v>2.0999999999999999E-3</v>
      </c>
      <c r="AB233" s="1043">
        <v>1.01E-2</v>
      </c>
      <c r="AC233" s="1043">
        <v>3.8999999999999998E-3</v>
      </c>
      <c r="AD233" s="1043">
        <v>2.0999999999999999E-3</v>
      </c>
      <c r="AE233" s="1043">
        <v>1.0200000000000001E-2</v>
      </c>
      <c r="AF233" s="1043">
        <v>4.0000000000000001E-3</v>
      </c>
      <c r="AG233" s="1043">
        <v>2.0999999999999999E-3</v>
      </c>
      <c r="AH233" s="1043">
        <v>1.0200000000000001E-2</v>
      </c>
      <c r="AI233" s="1043">
        <v>4.0000000000000001E-3</v>
      </c>
      <c r="AJ233" s="1043">
        <v>2.0999999999999999E-3</v>
      </c>
      <c r="AK233" s="1043">
        <v>1.0200000000000001E-2</v>
      </c>
      <c r="AL233" s="1043">
        <v>4.0000000000000001E-3</v>
      </c>
      <c r="AM233" s="1043">
        <v>2.0999999999999999E-3</v>
      </c>
      <c r="AN233" s="1043">
        <v>1.0200000000000001E-2</v>
      </c>
      <c r="AO233" s="1043">
        <v>4.0000000000000001E-3</v>
      </c>
      <c r="AP233" s="1043">
        <v>2.0999999999999999E-3</v>
      </c>
      <c r="AQ233" s="1043">
        <v>1.03E-2</v>
      </c>
      <c r="AR233" s="1043">
        <v>4.0000000000000001E-3</v>
      </c>
      <c r="AS233" s="1043">
        <v>2.2000000000000001E-3</v>
      </c>
      <c r="AT233" s="1043">
        <v>1.0200000000000001E-2</v>
      </c>
      <c r="AU233" s="1043">
        <v>4.0000000000000001E-3</v>
      </c>
      <c r="AV233" s="1043">
        <v>2.0999999999999999E-3</v>
      </c>
      <c r="AW233" s="1043">
        <v>1.0200000000000001E-2</v>
      </c>
      <c r="AX233" s="1043">
        <v>4.0000000000000001E-3</v>
      </c>
      <c r="AY233" s="1043">
        <v>2.0999999999999999E-3</v>
      </c>
      <c r="AZ233" s="1043">
        <v>9.1999999999999998E-3</v>
      </c>
      <c r="BA233" s="1043">
        <v>3.5999999999999999E-3</v>
      </c>
      <c r="BB233" s="1043">
        <v>1.9E-3</v>
      </c>
    </row>
    <row r="234" spans="1:54" s="980" customFormat="1" ht="16.5" customHeight="1" x14ac:dyDescent="0.3">
      <c r="A234" s="981"/>
      <c r="B234" s="979"/>
      <c r="C234" s="398"/>
      <c r="D234" s="398"/>
      <c r="E234" s="1378"/>
      <c r="F234" s="989" t="s">
        <v>1456</v>
      </c>
      <c r="G234" s="988">
        <v>1.03E-2</v>
      </c>
      <c r="H234" s="988">
        <v>4.0000000000000001E-3</v>
      </c>
      <c r="I234" s="988">
        <v>2.2000000000000001E-3</v>
      </c>
      <c r="J234" s="988">
        <v>1.04E-2</v>
      </c>
      <c r="K234" s="988">
        <v>4.1000000000000003E-3</v>
      </c>
      <c r="L234" s="988">
        <v>2.2000000000000001E-3</v>
      </c>
      <c r="M234" s="988">
        <v>1.04E-2</v>
      </c>
      <c r="N234" s="988">
        <v>4.1000000000000003E-3</v>
      </c>
      <c r="O234" s="988">
        <v>2.2000000000000001E-3</v>
      </c>
      <c r="P234" s="988">
        <v>1.04E-2</v>
      </c>
      <c r="Q234" s="988">
        <v>4.1000000000000003E-3</v>
      </c>
      <c r="R234" s="988">
        <v>2.2000000000000001E-3</v>
      </c>
      <c r="S234" s="988">
        <v>1.04E-2</v>
      </c>
      <c r="T234" s="988">
        <v>4.1000000000000003E-3</v>
      </c>
      <c r="U234" s="988">
        <v>2.2000000000000001E-3</v>
      </c>
      <c r="V234" s="1042">
        <v>1.04E-2</v>
      </c>
      <c r="W234" s="1042">
        <v>4.1000000000000003E-3</v>
      </c>
      <c r="X234" s="1042">
        <v>2.2000000000000001E-3</v>
      </c>
      <c r="Y234" s="1042">
        <v>1.04E-2</v>
      </c>
      <c r="Z234" s="1042">
        <v>4.1000000000000003E-3</v>
      </c>
      <c r="AA234" s="1042">
        <v>2.2000000000000001E-3</v>
      </c>
      <c r="AB234" s="1043">
        <v>1.0500000000000001E-2</v>
      </c>
      <c r="AC234" s="1043">
        <v>4.1000000000000003E-3</v>
      </c>
      <c r="AD234" s="1043">
        <v>2.2000000000000001E-3</v>
      </c>
      <c r="AE234" s="1043">
        <v>1.06E-2</v>
      </c>
      <c r="AF234" s="1043">
        <v>4.1000000000000003E-3</v>
      </c>
      <c r="AG234" s="1043">
        <v>2.2000000000000001E-3</v>
      </c>
      <c r="AH234" s="1043">
        <v>1.06E-2</v>
      </c>
      <c r="AI234" s="1043">
        <v>4.1000000000000003E-3</v>
      </c>
      <c r="AJ234" s="1043">
        <v>2.2000000000000001E-3</v>
      </c>
      <c r="AK234" s="1043">
        <v>1.0500000000000001E-2</v>
      </c>
      <c r="AL234" s="1043">
        <v>4.1000000000000003E-3</v>
      </c>
      <c r="AM234" s="1043">
        <v>2.2000000000000001E-3</v>
      </c>
      <c r="AN234" s="1043">
        <v>1.06E-2</v>
      </c>
      <c r="AO234" s="1043">
        <v>4.1000000000000003E-3</v>
      </c>
      <c r="AP234" s="1043">
        <v>2.2000000000000001E-3</v>
      </c>
      <c r="AQ234" s="1043">
        <v>1.04E-2</v>
      </c>
      <c r="AR234" s="1043">
        <v>4.1000000000000003E-3</v>
      </c>
      <c r="AS234" s="1043">
        <v>2.2000000000000001E-3</v>
      </c>
      <c r="AT234" s="1043">
        <v>1.0500000000000001E-2</v>
      </c>
      <c r="AU234" s="1043">
        <v>4.1000000000000003E-3</v>
      </c>
      <c r="AV234" s="1043">
        <v>2.2000000000000001E-3</v>
      </c>
      <c r="AW234" s="1043">
        <v>1.06E-2</v>
      </c>
      <c r="AX234" s="1043">
        <v>4.1000000000000003E-3</v>
      </c>
      <c r="AY234" s="1043">
        <v>2.2000000000000001E-3</v>
      </c>
      <c r="AZ234" s="1043">
        <v>9.7999999999999997E-3</v>
      </c>
      <c r="BA234" s="1043">
        <v>3.8E-3</v>
      </c>
      <c r="BB234" s="1043">
        <v>2E-3</v>
      </c>
    </row>
    <row r="235" spans="1:54" s="980" customFormat="1" ht="16.5" customHeight="1" x14ac:dyDescent="0.3">
      <c r="A235" s="981"/>
      <c r="B235" s="979"/>
      <c r="C235" s="398"/>
      <c r="D235" s="398"/>
      <c r="E235" s="1378"/>
      <c r="F235" s="989" t="s">
        <v>1457</v>
      </c>
      <c r="G235" s="988">
        <v>1.04E-2</v>
      </c>
      <c r="H235" s="988">
        <v>4.0000000000000001E-3</v>
      </c>
      <c r="I235" s="988">
        <v>2.2000000000000001E-3</v>
      </c>
      <c r="J235" s="988">
        <v>1.03E-2</v>
      </c>
      <c r="K235" s="988">
        <v>4.0000000000000001E-3</v>
      </c>
      <c r="L235" s="988">
        <v>2.2000000000000001E-3</v>
      </c>
      <c r="M235" s="988">
        <v>1.04E-2</v>
      </c>
      <c r="N235" s="988">
        <v>4.0000000000000001E-3</v>
      </c>
      <c r="O235" s="988">
        <v>2.2000000000000001E-3</v>
      </c>
      <c r="P235" s="988">
        <v>1.0500000000000001E-2</v>
      </c>
      <c r="Q235" s="988">
        <v>4.1000000000000003E-3</v>
      </c>
      <c r="R235" s="988">
        <v>2.2000000000000001E-3</v>
      </c>
      <c r="S235" s="988">
        <v>1.0200000000000001E-2</v>
      </c>
      <c r="T235" s="988">
        <v>4.0000000000000001E-3</v>
      </c>
      <c r="U235" s="988">
        <v>2.0999999999999999E-3</v>
      </c>
      <c r="V235" s="1042">
        <v>1.03E-2</v>
      </c>
      <c r="W235" s="1042">
        <v>4.0000000000000001E-3</v>
      </c>
      <c r="X235" s="1042">
        <v>2.2000000000000001E-3</v>
      </c>
      <c r="Y235" s="1042">
        <v>1.03E-2</v>
      </c>
      <c r="Z235" s="1042">
        <v>4.0000000000000001E-3</v>
      </c>
      <c r="AA235" s="1042">
        <v>2.2000000000000001E-3</v>
      </c>
      <c r="AB235" s="1043">
        <v>1.03E-2</v>
      </c>
      <c r="AC235" s="1043">
        <v>4.0000000000000001E-3</v>
      </c>
      <c r="AD235" s="1043">
        <v>2.2000000000000001E-3</v>
      </c>
      <c r="AE235" s="1043">
        <v>1.03E-2</v>
      </c>
      <c r="AF235" s="1043">
        <v>4.0000000000000001E-3</v>
      </c>
      <c r="AG235" s="1043">
        <v>2.2000000000000001E-3</v>
      </c>
      <c r="AH235" s="1043">
        <v>1.03E-2</v>
      </c>
      <c r="AI235" s="1043">
        <v>4.0000000000000001E-3</v>
      </c>
      <c r="AJ235" s="1043">
        <v>2.2000000000000001E-3</v>
      </c>
      <c r="AK235" s="1043">
        <v>1.03E-2</v>
      </c>
      <c r="AL235" s="1043">
        <v>4.0000000000000001E-3</v>
      </c>
      <c r="AM235" s="1043">
        <v>2.2000000000000001E-3</v>
      </c>
      <c r="AN235" s="1043">
        <v>1.03E-2</v>
      </c>
      <c r="AO235" s="1043">
        <v>4.0000000000000001E-3</v>
      </c>
      <c r="AP235" s="1043">
        <v>2.2000000000000001E-3</v>
      </c>
      <c r="AQ235" s="1043">
        <v>1.03E-2</v>
      </c>
      <c r="AR235" s="1043">
        <v>4.0000000000000001E-3</v>
      </c>
      <c r="AS235" s="1043">
        <v>2.2000000000000001E-3</v>
      </c>
      <c r="AT235" s="1043">
        <v>1.0200000000000001E-2</v>
      </c>
      <c r="AU235" s="1043">
        <v>4.0000000000000001E-3</v>
      </c>
      <c r="AV235" s="1043">
        <v>2.0999999999999999E-3</v>
      </c>
      <c r="AW235" s="1043">
        <v>1.03E-2</v>
      </c>
      <c r="AX235" s="1043">
        <v>4.0000000000000001E-3</v>
      </c>
      <c r="AY235" s="1043">
        <v>2.2000000000000001E-3</v>
      </c>
      <c r="AZ235" s="1043">
        <v>9.7999999999999997E-3</v>
      </c>
      <c r="BA235" s="1043">
        <v>3.8E-3</v>
      </c>
      <c r="BB235" s="1043">
        <v>2E-3</v>
      </c>
    </row>
    <row r="236" spans="1:54" s="980" customFormat="1" ht="16.5" customHeight="1" x14ac:dyDescent="0.3">
      <c r="A236" s="981"/>
      <c r="B236" s="979"/>
      <c r="C236" s="398"/>
      <c r="D236" s="398"/>
      <c r="E236" s="1378"/>
      <c r="F236" s="989" t="s">
        <v>1458</v>
      </c>
      <c r="G236" s="988">
        <v>1.06E-2</v>
      </c>
      <c r="H236" s="988">
        <v>4.1000000000000003E-3</v>
      </c>
      <c r="I236" s="988">
        <v>2.2000000000000001E-3</v>
      </c>
      <c r="J236" s="988">
        <v>1.06E-2</v>
      </c>
      <c r="K236" s="988">
        <v>4.1000000000000003E-3</v>
      </c>
      <c r="L236" s="988">
        <v>2.2000000000000001E-3</v>
      </c>
      <c r="M236" s="988">
        <v>1.06E-2</v>
      </c>
      <c r="N236" s="988">
        <v>4.1000000000000003E-3</v>
      </c>
      <c r="O236" s="988">
        <v>2.2000000000000001E-3</v>
      </c>
      <c r="P236" s="988">
        <v>1.0800000000000001E-2</v>
      </c>
      <c r="Q236" s="988">
        <v>4.1999999999999997E-3</v>
      </c>
      <c r="R236" s="988">
        <v>2.3E-3</v>
      </c>
      <c r="S236" s="988">
        <v>1.0699999999999999E-2</v>
      </c>
      <c r="T236" s="988">
        <v>4.1999999999999997E-3</v>
      </c>
      <c r="U236" s="988">
        <v>2.2000000000000001E-3</v>
      </c>
      <c r="V236" s="1042">
        <v>1.0699999999999999E-2</v>
      </c>
      <c r="W236" s="1042">
        <v>4.1999999999999997E-3</v>
      </c>
      <c r="X236" s="1042">
        <v>2.2000000000000001E-3</v>
      </c>
      <c r="Y236" s="1042">
        <v>1.06E-2</v>
      </c>
      <c r="Z236" s="1042">
        <v>4.1999999999999997E-3</v>
      </c>
      <c r="AA236" s="1042">
        <v>2.2000000000000001E-3</v>
      </c>
      <c r="AB236" s="1043">
        <v>1.03E-2</v>
      </c>
      <c r="AC236" s="1043">
        <v>4.0000000000000001E-3</v>
      </c>
      <c r="AD236" s="1043">
        <v>2.2000000000000001E-3</v>
      </c>
      <c r="AE236" s="1043">
        <v>1.01E-2</v>
      </c>
      <c r="AF236" s="1043">
        <v>3.8999999999999998E-3</v>
      </c>
      <c r="AG236" s="1043">
        <v>2.0999999999999999E-3</v>
      </c>
      <c r="AH236" s="1043">
        <v>1.01E-2</v>
      </c>
      <c r="AI236" s="1043">
        <v>3.8999999999999998E-3</v>
      </c>
      <c r="AJ236" s="1043">
        <v>2.0999999999999999E-3</v>
      </c>
      <c r="AK236" s="1043">
        <v>1.01E-2</v>
      </c>
      <c r="AL236" s="1043">
        <v>3.8999999999999998E-3</v>
      </c>
      <c r="AM236" s="1043">
        <v>2.0999999999999999E-3</v>
      </c>
      <c r="AN236" s="1043">
        <v>1.01E-2</v>
      </c>
      <c r="AO236" s="1043">
        <v>3.8999999999999998E-3</v>
      </c>
      <c r="AP236" s="1043">
        <v>2.0999999999999999E-3</v>
      </c>
      <c r="AQ236" s="1043">
        <v>1.01E-2</v>
      </c>
      <c r="AR236" s="1043">
        <v>3.8999999999999998E-3</v>
      </c>
      <c r="AS236" s="1043">
        <v>2.0999999999999999E-3</v>
      </c>
      <c r="AT236" s="1043">
        <v>1.01E-2</v>
      </c>
      <c r="AU236" s="1043">
        <v>3.8999999999999998E-3</v>
      </c>
      <c r="AV236" s="1043">
        <v>2.0999999999999999E-3</v>
      </c>
      <c r="AW236" s="1043">
        <v>1.01E-2</v>
      </c>
      <c r="AX236" s="1043">
        <v>3.8999999999999998E-3</v>
      </c>
      <c r="AY236" s="1043">
        <v>2.0999999999999999E-3</v>
      </c>
      <c r="AZ236" s="1043">
        <v>9.1000000000000004E-3</v>
      </c>
      <c r="BA236" s="1043">
        <v>3.5999999999999999E-3</v>
      </c>
      <c r="BB236" s="1043">
        <v>1.9E-3</v>
      </c>
    </row>
    <row r="237" spans="1:54" s="980" customFormat="1" ht="16.5" customHeight="1" x14ac:dyDescent="0.3">
      <c r="A237" s="981"/>
      <c r="B237" s="979"/>
      <c r="C237" s="398"/>
      <c r="D237" s="398"/>
      <c r="E237" s="1378"/>
      <c r="F237" s="989" t="s">
        <v>1459</v>
      </c>
      <c r="G237" s="988">
        <v>1.01E-2</v>
      </c>
      <c r="H237" s="988">
        <v>4.0000000000000001E-3</v>
      </c>
      <c r="I237" s="988">
        <v>2.0999999999999999E-3</v>
      </c>
      <c r="J237" s="988">
        <v>1.04E-2</v>
      </c>
      <c r="K237" s="988">
        <v>4.0000000000000001E-3</v>
      </c>
      <c r="L237" s="988">
        <v>2.2000000000000001E-3</v>
      </c>
      <c r="M237" s="988">
        <v>1.04E-2</v>
      </c>
      <c r="N237" s="988">
        <v>4.1000000000000003E-3</v>
      </c>
      <c r="O237" s="988">
        <v>2.2000000000000001E-3</v>
      </c>
      <c r="P237" s="988">
        <v>1.04E-2</v>
      </c>
      <c r="Q237" s="988">
        <v>4.1000000000000003E-3</v>
      </c>
      <c r="R237" s="988">
        <v>2.2000000000000001E-3</v>
      </c>
      <c r="S237" s="988">
        <v>1.03E-2</v>
      </c>
      <c r="T237" s="988">
        <v>4.0000000000000001E-3</v>
      </c>
      <c r="U237" s="988">
        <v>2.0999999999999999E-3</v>
      </c>
      <c r="V237" s="1042">
        <v>1.0200000000000001E-2</v>
      </c>
      <c r="W237" s="1042">
        <v>4.0000000000000001E-3</v>
      </c>
      <c r="X237" s="1042">
        <v>2.0999999999999999E-3</v>
      </c>
      <c r="Y237" s="1042">
        <v>1.0200000000000001E-2</v>
      </c>
      <c r="Z237" s="1042">
        <v>4.0000000000000001E-3</v>
      </c>
      <c r="AA237" s="1042">
        <v>2.0999999999999999E-3</v>
      </c>
      <c r="AB237" s="1043">
        <v>1.03E-2</v>
      </c>
      <c r="AC237" s="1043">
        <v>4.0000000000000001E-3</v>
      </c>
      <c r="AD237" s="1043">
        <v>2.0999999999999999E-3</v>
      </c>
      <c r="AE237" s="1043">
        <v>1.0200000000000001E-2</v>
      </c>
      <c r="AF237" s="1043">
        <v>4.0000000000000001E-3</v>
      </c>
      <c r="AG237" s="1043">
        <v>2.0999999999999999E-3</v>
      </c>
      <c r="AH237" s="1043">
        <v>1.0200000000000001E-2</v>
      </c>
      <c r="AI237" s="1043">
        <v>4.0000000000000001E-3</v>
      </c>
      <c r="AJ237" s="1043">
        <v>2.0999999999999999E-3</v>
      </c>
      <c r="AK237" s="1043">
        <v>1.0200000000000001E-2</v>
      </c>
      <c r="AL237" s="1043">
        <v>4.0000000000000001E-3</v>
      </c>
      <c r="AM237" s="1043">
        <v>2.0999999999999999E-3</v>
      </c>
      <c r="AN237" s="1043">
        <v>1.0200000000000001E-2</v>
      </c>
      <c r="AO237" s="1043">
        <v>4.0000000000000001E-3</v>
      </c>
      <c r="AP237" s="1043">
        <v>2.0999999999999999E-3</v>
      </c>
      <c r="AQ237" s="1043">
        <v>1.0200000000000001E-2</v>
      </c>
      <c r="AR237" s="1043">
        <v>4.0000000000000001E-3</v>
      </c>
      <c r="AS237" s="1043">
        <v>2.0999999999999999E-3</v>
      </c>
      <c r="AT237" s="1043">
        <v>1.03E-2</v>
      </c>
      <c r="AU237" s="1043">
        <v>4.0000000000000001E-3</v>
      </c>
      <c r="AV237" s="1043">
        <v>2.2000000000000001E-3</v>
      </c>
      <c r="AW237" s="1043">
        <v>1.0200000000000001E-2</v>
      </c>
      <c r="AX237" s="1043">
        <v>4.0000000000000001E-3</v>
      </c>
      <c r="AY237" s="1043">
        <v>2.0999999999999999E-3</v>
      </c>
      <c r="AZ237" s="1043">
        <v>9.4999999999999998E-3</v>
      </c>
      <c r="BA237" s="1043">
        <v>3.7000000000000002E-3</v>
      </c>
      <c r="BB237" s="1043">
        <v>2E-3</v>
      </c>
    </row>
    <row r="238" spans="1:54" s="980" customFormat="1" ht="16.5" customHeight="1" x14ac:dyDescent="0.3">
      <c r="A238" s="981"/>
      <c r="B238" s="979"/>
      <c r="C238" s="398"/>
      <c r="D238" s="398"/>
      <c r="E238" s="1378"/>
      <c r="F238" s="989" t="s">
        <v>1460</v>
      </c>
      <c r="G238" s="988">
        <v>1.03E-2</v>
      </c>
      <c r="H238" s="988">
        <v>4.0000000000000001E-3</v>
      </c>
      <c r="I238" s="988">
        <v>2.2000000000000001E-3</v>
      </c>
      <c r="J238" s="988">
        <v>1.03E-2</v>
      </c>
      <c r="K238" s="988">
        <v>4.0000000000000001E-3</v>
      </c>
      <c r="L238" s="988">
        <v>2.2000000000000001E-3</v>
      </c>
      <c r="M238" s="988">
        <v>1.04E-2</v>
      </c>
      <c r="N238" s="988">
        <v>4.1000000000000003E-3</v>
      </c>
      <c r="O238" s="988">
        <v>2.2000000000000001E-3</v>
      </c>
      <c r="P238" s="988">
        <v>1.04E-2</v>
      </c>
      <c r="Q238" s="988">
        <v>4.0000000000000001E-3</v>
      </c>
      <c r="R238" s="988">
        <v>2.2000000000000001E-3</v>
      </c>
      <c r="S238" s="988">
        <v>1.01E-2</v>
      </c>
      <c r="T238" s="988">
        <v>4.0000000000000001E-3</v>
      </c>
      <c r="U238" s="988">
        <v>2.0999999999999999E-3</v>
      </c>
      <c r="V238" s="1042">
        <v>1.01E-2</v>
      </c>
      <c r="W238" s="1042">
        <v>4.0000000000000001E-3</v>
      </c>
      <c r="X238" s="1042">
        <v>2.0999999999999999E-3</v>
      </c>
      <c r="Y238" s="1042">
        <v>1.03E-2</v>
      </c>
      <c r="Z238" s="1042">
        <v>4.0000000000000001E-3</v>
      </c>
      <c r="AA238" s="1042">
        <v>2.2000000000000001E-3</v>
      </c>
      <c r="AB238" s="1043">
        <v>1.03E-2</v>
      </c>
      <c r="AC238" s="1043">
        <v>4.0000000000000001E-3</v>
      </c>
      <c r="AD238" s="1043">
        <v>2.2000000000000001E-3</v>
      </c>
      <c r="AE238" s="1043">
        <v>1.0200000000000001E-2</v>
      </c>
      <c r="AF238" s="1043">
        <v>4.0000000000000001E-3</v>
      </c>
      <c r="AG238" s="1043">
        <v>2.0999999999999999E-3</v>
      </c>
      <c r="AH238" s="1043">
        <v>1.03E-2</v>
      </c>
      <c r="AI238" s="1043">
        <v>4.0000000000000001E-3</v>
      </c>
      <c r="AJ238" s="1043">
        <v>2.2000000000000001E-3</v>
      </c>
      <c r="AK238" s="1043">
        <v>1.04E-2</v>
      </c>
      <c r="AL238" s="1043">
        <v>4.1000000000000003E-3</v>
      </c>
      <c r="AM238" s="1043">
        <v>2.2000000000000001E-3</v>
      </c>
      <c r="AN238" s="1043">
        <v>1.03E-2</v>
      </c>
      <c r="AO238" s="1043">
        <v>4.0000000000000001E-3</v>
      </c>
      <c r="AP238" s="1043">
        <v>2.2000000000000001E-3</v>
      </c>
      <c r="AQ238" s="1043">
        <v>1.03E-2</v>
      </c>
      <c r="AR238" s="1043">
        <v>4.0000000000000001E-3</v>
      </c>
      <c r="AS238" s="1043">
        <v>2.2000000000000001E-3</v>
      </c>
      <c r="AT238" s="1043">
        <v>1.03E-2</v>
      </c>
      <c r="AU238" s="1043">
        <v>4.0000000000000001E-3</v>
      </c>
      <c r="AV238" s="1043">
        <v>2.2000000000000001E-3</v>
      </c>
      <c r="AW238" s="1043">
        <v>1.03E-2</v>
      </c>
      <c r="AX238" s="1043">
        <v>4.0000000000000001E-3</v>
      </c>
      <c r="AY238" s="1043">
        <v>2.2000000000000001E-3</v>
      </c>
      <c r="AZ238" s="1043">
        <v>9.9000000000000008E-3</v>
      </c>
      <c r="BA238" s="1043">
        <v>3.8999999999999998E-3</v>
      </c>
      <c r="BB238" s="1043">
        <v>2.0999999999999999E-3</v>
      </c>
    </row>
    <row r="239" spans="1:54" s="980" customFormat="1" ht="16.5" customHeight="1" x14ac:dyDescent="0.3">
      <c r="A239" s="981"/>
      <c r="B239" s="979"/>
      <c r="C239" s="398"/>
      <c r="D239" s="398"/>
      <c r="E239" s="1378"/>
      <c r="F239" s="989" t="s">
        <v>1461</v>
      </c>
      <c r="G239" s="988">
        <v>1.04E-2</v>
      </c>
      <c r="H239" s="988">
        <v>4.1000000000000003E-3</v>
      </c>
      <c r="I239" s="988">
        <v>2.2000000000000001E-3</v>
      </c>
      <c r="J239" s="988">
        <v>1.0500000000000001E-2</v>
      </c>
      <c r="K239" s="988">
        <v>4.1000000000000003E-3</v>
      </c>
      <c r="L239" s="988">
        <v>2.2000000000000001E-3</v>
      </c>
      <c r="M239" s="988">
        <v>1.06E-2</v>
      </c>
      <c r="N239" s="988">
        <v>4.1999999999999997E-3</v>
      </c>
      <c r="O239" s="988">
        <v>2.2000000000000001E-3</v>
      </c>
      <c r="P239" s="988">
        <v>1.06E-2</v>
      </c>
      <c r="Q239" s="988">
        <v>4.1000000000000003E-3</v>
      </c>
      <c r="R239" s="988">
        <v>2.2000000000000001E-3</v>
      </c>
      <c r="S239" s="988">
        <v>1.0200000000000001E-2</v>
      </c>
      <c r="T239" s="988">
        <v>4.0000000000000001E-3</v>
      </c>
      <c r="U239" s="988">
        <v>2.0999999999999999E-3</v>
      </c>
      <c r="V239" s="1042">
        <v>1.03E-2</v>
      </c>
      <c r="W239" s="1042">
        <v>4.0000000000000001E-3</v>
      </c>
      <c r="X239" s="1042">
        <v>2.2000000000000001E-3</v>
      </c>
      <c r="Y239" s="1042">
        <v>1.03E-2</v>
      </c>
      <c r="Z239" s="1042">
        <v>4.0000000000000001E-3</v>
      </c>
      <c r="AA239" s="1042">
        <v>2.0999999999999999E-3</v>
      </c>
      <c r="AB239" s="1043">
        <v>1.0500000000000001E-2</v>
      </c>
      <c r="AC239" s="1043">
        <v>4.1000000000000003E-3</v>
      </c>
      <c r="AD239" s="1043">
        <v>2.2000000000000001E-3</v>
      </c>
      <c r="AE239" s="1043">
        <v>1.03E-2</v>
      </c>
      <c r="AF239" s="1043">
        <v>4.0000000000000001E-3</v>
      </c>
      <c r="AG239" s="1043">
        <v>2.2000000000000001E-3</v>
      </c>
      <c r="AH239" s="1043">
        <v>1.06E-2</v>
      </c>
      <c r="AI239" s="1043">
        <v>4.1999999999999997E-3</v>
      </c>
      <c r="AJ239" s="1043">
        <v>2.2000000000000001E-3</v>
      </c>
      <c r="AK239" s="1043">
        <v>1.0200000000000001E-2</v>
      </c>
      <c r="AL239" s="1043">
        <v>4.0000000000000001E-3</v>
      </c>
      <c r="AM239" s="1043">
        <v>2.0999999999999999E-3</v>
      </c>
      <c r="AN239" s="1043">
        <v>1.04E-2</v>
      </c>
      <c r="AO239" s="1043">
        <v>4.0000000000000001E-3</v>
      </c>
      <c r="AP239" s="1043">
        <v>2.2000000000000001E-3</v>
      </c>
      <c r="AQ239" s="1043">
        <v>1.0500000000000001E-2</v>
      </c>
      <c r="AR239" s="1043">
        <v>4.1000000000000003E-3</v>
      </c>
      <c r="AS239" s="1043">
        <v>2.2000000000000001E-3</v>
      </c>
      <c r="AT239" s="1043">
        <v>1.03E-2</v>
      </c>
      <c r="AU239" s="1043">
        <v>4.0000000000000001E-3</v>
      </c>
      <c r="AV239" s="1043">
        <v>2.2000000000000001E-3</v>
      </c>
      <c r="AW239" s="1043">
        <v>1.03E-2</v>
      </c>
      <c r="AX239" s="1043">
        <v>4.0000000000000001E-3</v>
      </c>
      <c r="AY239" s="1043">
        <v>2.2000000000000001E-3</v>
      </c>
      <c r="AZ239" s="1043">
        <v>8.9999999999999993E-3</v>
      </c>
      <c r="BA239" s="1043">
        <v>3.5000000000000001E-3</v>
      </c>
      <c r="BB239" s="1043">
        <v>1.9E-3</v>
      </c>
    </row>
    <row r="240" spans="1:54" s="980" customFormat="1" ht="16.5" customHeight="1" x14ac:dyDescent="0.3">
      <c r="A240" s="981"/>
      <c r="B240" s="979"/>
      <c r="C240" s="398"/>
      <c r="D240" s="398"/>
      <c r="E240" s="1378"/>
      <c r="F240" s="989" t="s">
        <v>1462</v>
      </c>
      <c r="G240" s="988">
        <v>1.03E-2</v>
      </c>
      <c r="H240" s="988">
        <v>4.0000000000000001E-3</v>
      </c>
      <c r="I240" s="988">
        <v>2.2000000000000001E-3</v>
      </c>
      <c r="J240" s="988">
        <v>1.03E-2</v>
      </c>
      <c r="K240" s="988">
        <v>4.0000000000000001E-3</v>
      </c>
      <c r="L240" s="988">
        <v>2.2000000000000001E-3</v>
      </c>
      <c r="M240" s="988">
        <v>1.04E-2</v>
      </c>
      <c r="N240" s="988">
        <v>4.1000000000000003E-3</v>
      </c>
      <c r="O240" s="988">
        <v>2.2000000000000001E-3</v>
      </c>
      <c r="P240" s="988">
        <v>1.04E-2</v>
      </c>
      <c r="Q240" s="988">
        <v>4.1000000000000003E-3</v>
      </c>
      <c r="R240" s="988">
        <v>2.2000000000000001E-3</v>
      </c>
      <c r="S240" s="988">
        <v>1.04E-2</v>
      </c>
      <c r="T240" s="988">
        <v>4.1000000000000003E-3</v>
      </c>
      <c r="U240" s="988">
        <v>2.2000000000000001E-3</v>
      </c>
      <c r="V240" s="1042">
        <v>1.04E-2</v>
      </c>
      <c r="W240" s="1042">
        <v>4.0000000000000001E-3</v>
      </c>
      <c r="X240" s="1042">
        <v>2.2000000000000001E-3</v>
      </c>
      <c r="Y240" s="1042">
        <v>1.03E-2</v>
      </c>
      <c r="Z240" s="1042">
        <v>4.0000000000000001E-3</v>
      </c>
      <c r="AA240" s="1042">
        <v>2.2000000000000001E-3</v>
      </c>
      <c r="AB240" s="1043">
        <v>1.0500000000000001E-2</v>
      </c>
      <c r="AC240" s="1043">
        <v>4.1000000000000003E-3</v>
      </c>
      <c r="AD240" s="1043">
        <v>2.2000000000000001E-3</v>
      </c>
      <c r="AE240" s="1043">
        <v>1.0500000000000001E-2</v>
      </c>
      <c r="AF240" s="1043">
        <v>4.1000000000000003E-3</v>
      </c>
      <c r="AG240" s="1043">
        <v>2.2000000000000001E-3</v>
      </c>
      <c r="AH240" s="1043">
        <v>1.04E-2</v>
      </c>
      <c r="AI240" s="1043">
        <v>4.1000000000000003E-3</v>
      </c>
      <c r="AJ240" s="1043">
        <v>2.2000000000000001E-3</v>
      </c>
      <c r="AK240" s="1043">
        <v>1.03E-2</v>
      </c>
      <c r="AL240" s="1043">
        <v>4.0000000000000001E-3</v>
      </c>
      <c r="AM240" s="1043">
        <v>2.2000000000000001E-3</v>
      </c>
      <c r="AN240" s="1043">
        <v>1.04E-2</v>
      </c>
      <c r="AO240" s="1043">
        <v>4.1000000000000003E-3</v>
      </c>
      <c r="AP240" s="1043">
        <v>2.2000000000000001E-3</v>
      </c>
      <c r="AQ240" s="1043">
        <v>1.03E-2</v>
      </c>
      <c r="AR240" s="1043">
        <v>4.0000000000000001E-3</v>
      </c>
      <c r="AS240" s="1043">
        <v>2.2000000000000001E-3</v>
      </c>
      <c r="AT240" s="1043">
        <v>1.04E-2</v>
      </c>
      <c r="AU240" s="1043">
        <v>4.1000000000000003E-3</v>
      </c>
      <c r="AV240" s="1043">
        <v>2.2000000000000001E-3</v>
      </c>
      <c r="AW240" s="1043">
        <v>1.0500000000000001E-2</v>
      </c>
      <c r="AX240" s="1043">
        <v>4.1000000000000003E-3</v>
      </c>
      <c r="AY240" s="1043">
        <v>2.2000000000000001E-3</v>
      </c>
      <c r="AZ240" s="1043">
        <v>9.1999999999999998E-3</v>
      </c>
      <c r="BA240" s="1043">
        <v>3.5999999999999999E-3</v>
      </c>
      <c r="BB240" s="1043">
        <v>1.9E-3</v>
      </c>
    </row>
    <row r="241" spans="1:54" s="980" customFormat="1" ht="16.5" customHeight="1" x14ac:dyDescent="0.3">
      <c r="A241" s="981"/>
      <c r="B241" s="979"/>
      <c r="C241" s="398"/>
      <c r="D241" s="398"/>
      <c r="E241" s="1378"/>
      <c r="F241" s="989" t="s">
        <v>1463</v>
      </c>
      <c r="G241" s="988">
        <v>1.04E-2</v>
      </c>
      <c r="H241" s="988">
        <v>4.1000000000000003E-3</v>
      </c>
      <c r="I241" s="988">
        <v>2.2000000000000001E-3</v>
      </c>
      <c r="J241" s="988">
        <v>1.04E-2</v>
      </c>
      <c r="K241" s="988">
        <v>4.1000000000000003E-3</v>
      </c>
      <c r="L241" s="988">
        <v>2.2000000000000001E-3</v>
      </c>
      <c r="M241" s="988">
        <v>1.0500000000000001E-2</v>
      </c>
      <c r="N241" s="988">
        <v>4.1000000000000003E-3</v>
      </c>
      <c r="O241" s="988">
        <v>2.2000000000000001E-3</v>
      </c>
      <c r="P241" s="988">
        <v>1.04E-2</v>
      </c>
      <c r="Q241" s="988">
        <v>4.1000000000000003E-3</v>
      </c>
      <c r="R241" s="988">
        <v>2.2000000000000001E-3</v>
      </c>
      <c r="S241" s="988">
        <v>1.03E-2</v>
      </c>
      <c r="T241" s="988">
        <v>4.0000000000000001E-3</v>
      </c>
      <c r="U241" s="988">
        <v>2.2000000000000001E-3</v>
      </c>
      <c r="V241" s="1042">
        <v>1.03E-2</v>
      </c>
      <c r="W241" s="1042">
        <v>4.0000000000000001E-3</v>
      </c>
      <c r="X241" s="1042">
        <v>2.2000000000000001E-3</v>
      </c>
      <c r="Y241" s="1042">
        <v>1.0200000000000001E-2</v>
      </c>
      <c r="Z241" s="1042">
        <v>4.0000000000000001E-3</v>
      </c>
      <c r="AA241" s="1042">
        <v>2.0999999999999999E-3</v>
      </c>
      <c r="AB241" s="1043">
        <v>1.0200000000000001E-2</v>
      </c>
      <c r="AC241" s="1043">
        <v>4.0000000000000001E-3</v>
      </c>
      <c r="AD241" s="1043">
        <v>2.0999999999999999E-3</v>
      </c>
      <c r="AE241" s="1043">
        <v>1.03E-2</v>
      </c>
      <c r="AF241" s="1043">
        <v>4.0000000000000001E-3</v>
      </c>
      <c r="AG241" s="1043">
        <v>2.2000000000000001E-3</v>
      </c>
      <c r="AH241" s="1043">
        <v>1.03E-2</v>
      </c>
      <c r="AI241" s="1043">
        <v>4.0000000000000001E-3</v>
      </c>
      <c r="AJ241" s="1043">
        <v>2.2000000000000001E-3</v>
      </c>
      <c r="AK241" s="1043">
        <v>1.03E-2</v>
      </c>
      <c r="AL241" s="1043">
        <v>4.0000000000000001E-3</v>
      </c>
      <c r="AM241" s="1043">
        <v>2.2000000000000001E-3</v>
      </c>
      <c r="AN241" s="1043">
        <v>1.04E-2</v>
      </c>
      <c r="AO241" s="1043">
        <v>4.1000000000000003E-3</v>
      </c>
      <c r="AP241" s="1043">
        <v>2.2000000000000001E-3</v>
      </c>
      <c r="AQ241" s="1043">
        <v>1.04E-2</v>
      </c>
      <c r="AR241" s="1043">
        <v>4.1000000000000003E-3</v>
      </c>
      <c r="AS241" s="1043">
        <v>2.2000000000000001E-3</v>
      </c>
      <c r="AT241" s="1043">
        <v>1.04E-2</v>
      </c>
      <c r="AU241" s="1043">
        <v>4.1000000000000003E-3</v>
      </c>
      <c r="AV241" s="1043">
        <v>2.2000000000000001E-3</v>
      </c>
      <c r="AW241" s="1043">
        <v>1.04E-2</v>
      </c>
      <c r="AX241" s="1043">
        <v>4.0000000000000001E-3</v>
      </c>
      <c r="AY241" s="1043">
        <v>2.2000000000000001E-3</v>
      </c>
      <c r="AZ241" s="1043">
        <v>9.4999999999999998E-3</v>
      </c>
      <c r="BA241" s="1043">
        <v>3.7000000000000002E-3</v>
      </c>
      <c r="BB241" s="1043">
        <v>2E-3</v>
      </c>
    </row>
    <row r="242" spans="1:54" s="980" customFormat="1" ht="16.5" customHeight="1" x14ac:dyDescent="0.3">
      <c r="A242" s="981"/>
      <c r="B242" s="979"/>
      <c r="C242" s="398"/>
      <c r="D242" s="398"/>
      <c r="E242" s="1378"/>
      <c r="F242" s="989" t="s">
        <v>1464</v>
      </c>
      <c r="G242" s="988">
        <v>1.04E-2</v>
      </c>
      <c r="H242" s="988">
        <v>4.1000000000000003E-3</v>
      </c>
      <c r="I242" s="988">
        <v>2.2000000000000001E-3</v>
      </c>
      <c r="J242" s="988">
        <v>1.04E-2</v>
      </c>
      <c r="K242" s="988">
        <v>4.1000000000000003E-3</v>
      </c>
      <c r="L242" s="988">
        <v>2.2000000000000001E-3</v>
      </c>
      <c r="M242" s="988">
        <v>1.0500000000000001E-2</v>
      </c>
      <c r="N242" s="988">
        <v>4.1000000000000003E-3</v>
      </c>
      <c r="O242" s="988">
        <v>2.2000000000000001E-3</v>
      </c>
      <c r="P242" s="988">
        <v>1.0999999999999999E-2</v>
      </c>
      <c r="Q242" s="988">
        <v>4.3E-3</v>
      </c>
      <c r="R242" s="988">
        <v>2.3E-3</v>
      </c>
      <c r="S242" s="988">
        <v>1.0800000000000001E-2</v>
      </c>
      <c r="T242" s="988">
        <v>4.1999999999999997E-3</v>
      </c>
      <c r="U242" s="988">
        <v>2.3E-3</v>
      </c>
      <c r="V242" s="1042">
        <v>1.09E-2</v>
      </c>
      <c r="W242" s="1042">
        <v>4.3E-3</v>
      </c>
      <c r="X242" s="1042">
        <v>2.3E-3</v>
      </c>
      <c r="Y242" s="1042">
        <v>1.09E-2</v>
      </c>
      <c r="Z242" s="1042">
        <v>4.3E-3</v>
      </c>
      <c r="AA242" s="1042">
        <v>2.3E-3</v>
      </c>
      <c r="AB242" s="1043">
        <v>1.0500000000000001E-2</v>
      </c>
      <c r="AC242" s="1043">
        <v>4.1000000000000003E-3</v>
      </c>
      <c r="AD242" s="1043">
        <v>2.2000000000000001E-3</v>
      </c>
      <c r="AE242" s="1043">
        <v>1.0200000000000001E-2</v>
      </c>
      <c r="AF242" s="1043">
        <v>4.0000000000000001E-3</v>
      </c>
      <c r="AG242" s="1043">
        <v>2.0999999999999999E-3</v>
      </c>
      <c r="AH242" s="1043">
        <v>1.0200000000000001E-2</v>
      </c>
      <c r="AI242" s="1043">
        <v>4.0000000000000001E-3</v>
      </c>
      <c r="AJ242" s="1043">
        <v>2.0999999999999999E-3</v>
      </c>
      <c r="AK242" s="1043">
        <v>1.0200000000000001E-2</v>
      </c>
      <c r="AL242" s="1043">
        <v>4.0000000000000001E-3</v>
      </c>
      <c r="AM242" s="1043">
        <v>2.0999999999999999E-3</v>
      </c>
      <c r="AN242" s="1043">
        <v>1.0200000000000001E-2</v>
      </c>
      <c r="AO242" s="1043">
        <v>4.0000000000000001E-3</v>
      </c>
      <c r="AP242" s="1043">
        <v>2.0999999999999999E-3</v>
      </c>
      <c r="AQ242" s="1043">
        <v>1.0200000000000001E-2</v>
      </c>
      <c r="AR242" s="1043">
        <v>4.0000000000000001E-3</v>
      </c>
      <c r="AS242" s="1043">
        <v>2.0999999999999999E-3</v>
      </c>
      <c r="AT242" s="1043">
        <v>1.0200000000000001E-2</v>
      </c>
      <c r="AU242" s="1043">
        <v>4.0000000000000001E-3</v>
      </c>
      <c r="AV242" s="1043">
        <v>2.0999999999999999E-3</v>
      </c>
      <c r="AW242" s="1043">
        <v>1.0200000000000001E-2</v>
      </c>
      <c r="AX242" s="1043">
        <v>4.0000000000000001E-3</v>
      </c>
      <c r="AY242" s="1043">
        <v>2.0999999999999999E-3</v>
      </c>
      <c r="AZ242" s="1043">
        <v>9.1999999999999998E-3</v>
      </c>
      <c r="BA242" s="1043">
        <v>3.5999999999999999E-3</v>
      </c>
      <c r="BB242" s="1043">
        <v>1.9E-3</v>
      </c>
    </row>
    <row r="243" spans="1:54" s="980" customFormat="1" ht="16.5" customHeight="1" x14ac:dyDescent="0.3">
      <c r="A243" s="981"/>
      <c r="B243" s="979"/>
      <c r="C243" s="398"/>
      <c r="D243" s="398"/>
      <c r="E243" s="1378"/>
      <c r="F243" s="989" t="s">
        <v>1465</v>
      </c>
      <c r="G243" s="988">
        <v>1.03E-2</v>
      </c>
      <c r="H243" s="988">
        <v>4.0000000000000001E-3</v>
      </c>
      <c r="I243" s="988">
        <v>2.2000000000000001E-3</v>
      </c>
      <c r="J243" s="988">
        <v>1.03E-2</v>
      </c>
      <c r="K243" s="988">
        <v>4.0000000000000001E-3</v>
      </c>
      <c r="L243" s="988">
        <v>2.2000000000000001E-3</v>
      </c>
      <c r="M243" s="988">
        <v>1.0500000000000001E-2</v>
      </c>
      <c r="N243" s="988">
        <v>4.1000000000000003E-3</v>
      </c>
      <c r="O243" s="988">
        <v>2.2000000000000001E-3</v>
      </c>
      <c r="P243" s="988">
        <v>1.04E-2</v>
      </c>
      <c r="Q243" s="988">
        <v>4.1000000000000003E-3</v>
      </c>
      <c r="R243" s="988">
        <v>2.2000000000000001E-3</v>
      </c>
      <c r="S243" s="988">
        <v>1.03E-2</v>
      </c>
      <c r="T243" s="988">
        <v>4.0000000000000001E-3</v>
      </c>
      <c r="U243" s="988">
        <v>2.2000000000000001E-3</v>
      </c>
      <c r="V243" s="1042">
        <v>1.03E-2</v>
      </c>
      <c r="W243" s="1042">
        <v>4.0000000000000001E-3</v>
      </c>
      <c r="X243" s="1042">
        <v>2.2000000000000001E-3</v>
      </c>
      <c r="Y243" s="1042">
        <v>1.03E-2</v>
      </c>
      <c r="Z243" s="1042">
        <v>4.0000000000000001E-3</v>
      </c>
      <c r="AA243" s="1042">
        <v>2.0999999999999999E-3</v>
      </c>
      <c r="AB243" s="1043">
        <v>1.03E-2</v>
      </c>
      <c r="AC243" s="1043">
        <v>4.0000000000000001E-3</v>
      </c>
      <c r="AD243" s="1043">
        <v>2.0999999999999999E-3</v>
      </c>
      <c r="AE243" s="1043">
        <v>1.03E-2</v>
      </c>
      <c r="AF243" s="1043">
        <v>4.0000000000000001E-3</v>
      </c>
      <c r="AG243" s="1043">
        <v>2.2000000000000001E-3</v>
      </c>
      <c r="AH243" s="1043">
        <v>1.0200000000000001E-2</v>
      </c>
      <c r="AI243" s="1043">
        <v>4.0000000000000001E-3</v>
      </c>
      <c r="AJ243" s="1043">
        <v>2.0999999999999999E-3</v>
      </c>
      <c r="AK243" s="1043">
        <v>1.0200000000000001E-2</v>
      </c>
      <c r="AL243" s="1043">
        <v>4.0000000000000001E-3</v>
      </c>
      <c r="AM243" s="1043">
        <v>2.0999999999999999E-3</v>
      </c>
      <c r="AN243" s="1043">
        <v>1.01E-2</v>
      </c>
      <c r="AO243" s="1043">
        <v>4.0000000000000001E-3</v>
      </c>
      <c r="AP243" s="1043">
        <v>2.0999999999999999E-3</v>
      </c>
      <c r="AQ243" s="1043">
        <v>1.01E-2</v>
      </c>
      <c r="AR243" s="1043">
        <v>3.8999999999999998E-3</v>
      </c>
      <c r="AS243" s="1043">
        <v>2.0999999999999999E-3</v>
      </c>
      <c r="AT243" s="1043">
        <v>1.01E-2</v>
      </c>
      <c r="AU243" s="1043">
        <v>3.8999999999999998E-3</v>
      </c>
      <c r="AV243" s="1043">
        <v>2.0999999999999999E-3</v>
      </c>
      <c r="AW243" s="1043">
        <v>1.01E-2</v>
      </c>
      <c r="AX243" s="1043">
        <v>3.8999999999999998E-3</v>
      </c>
      <c r="AY243" s="1043">
        <v>2.0999999999999999E-3</v>
      </c>
      <c r="AZ243" s="1043">
        <v>9.2999999999999992E-3</v>
      </c>
      <c r="BA243" s="1043">
        <v>3.5999999999999999E-3</v>
      </c>
      <c r="BB243" s="1043">
        <v>2E-3</v>
      </c>
    </row>
    <row r="244" spans="1:54" s="980" customFormat="1" ht="16.5" customHeight="1" x14ac:dyDescent="0.3">
      <c r="A244" s="981"/>
      <c r="B244" s="979"/>
      <c r="C244" s="398"/>
      <c r="D244" s="398"/>
      <c r="E244" s="1378"/>
      <c r="F244" s="989" t="s">
        <v>1466</v>
      </c>
      <c r="G244" s="988">
        <v>1.0500000000000001E-2</v>
      </c>
      <c r="H244" s="988">
        <v>4.1000000000000003E-3</v>
      </c>
      <c r="I244" s="988">
        <v>2.2000000000000001E-3</v>
      </c>
      <c r="J244" s="988">
        <v>1.04E-2</v>
      </c>
      <c r="K244" s="988">
        <v>4.1000000000000003E-3</v>
      </c>
      <c r="L244" s="988">
        <v>2.2000000000000001E-3</v>
      </c>
      <c r="M244" s="988">
        <v>1.0500000000000001E-2</v>
      </c>
      <c r="N244" s="988">
        <v>4.1000000000000003E-3</v>
      </c>
      <c r="O244" s="988">
        <v>2.2000000000000001E-3</v>
      </c>
      <c r="P244" s="988">
        <v>1.06E-2</v>
      </c>
      <c r="Q244" s="988">
        <v>4.1000000000000003E-3</v>
      </c>
      <c r="R244" s="988">
        <v>2.2000000000000001E-3</v>
      </c>
      <c r="S244" s="988">
        <v>1.01E-2</v>
      </c>
      <c r="T244" s="988">
        <v>4.0000000000000001E-3</v>
      </c>
      <c r="U244" s="988">
        <v>2.0999999999999999E-3</v>
      </c>
      <c r="V244" s="1042">
        <v>1.0200000000000001E-2</v>
      </c>
      <c r="W244" s="1042">
        <v>4.0000000000000001E-3</v>
      </c>
      <c r="X244" s="1042">
        <v>2.0999999999999999E-3</v>
      </c>
      <c r="Y244" s="1042">
        <v>1.03E-2</v>
      </c>
      <c r="Z244" s="1042">
        <v>4.0000000000000001E-3</v>
      </c>
      <c r="AA244" s="1042">
        <v>2.2000000000000001E-3</v>
      </c>
      <c r="AB244" s="1043">
        <v>1.0500000000000001E-2</v>
      </c>
      <c r="AC244" s="1043">
        <v>4.1000000000000003E-3</v>
      </c>
      <c r="AD244" s="1043">
        <v>2.2000000000000001E-3</v>
      </c>
      <c r="AE244" s="1043">
        <v>1.01E-2</v>
      </c>
      <c r="AF244" s="1043">
        <v>3.8999999999999998E-3</v>
      </c>
      <c r="AG244" s="1043">
        <v>2.0999999999999999E-3</v>
      </c>
      <c r="AH244" s="1043">
        <v>0.01</v>
      </c>
      <c r="AI244" s="1043">
        <v>3.8999999999999998E-3</v>
      </c>
      <c r="AJ244" s="1043">
        <v>2.0999999999999999E-3</v>
      </c>
      <c r="AK244" s="1043">
        <v>1.06E-2</v>
      </c>
      <c r="AL244" s="1043">
        <v>4.1999999999999997E-3</v>
      </c>
      <c r="AM244" s="1043">
        <v>2.2000000000000001E-3</v>
      </c>
      <c r="AN244" s="1043">
        <v>1.0500000000000001E-2</v>
      </c>
      <c r="AO244" s="1043">
        <v>4.1000000000000003E-3</v>
      </c>
      <c r="AP244" s="1043">
        <v>2.2000000000000001E-3</v>
      </c>
      <c r="AQ244" s="1043">
        <v>1.03E-2</v>
      </c>
      <c r="AR244" s="1043">
        <v>4.0000000000000001E-3</v>
      </c>
      <c r="AS244" s="1043">
        <v>2.2000000000000001E-3</v>
      </c>
      <c r="AT244" s="1043">
        <v>1.04E-2</v>
      </c>
      <c r="AU244" s="1043">
        <v>4.1000000000000003E-3</v>
      </c>
      <c r="AV244" s="1043">
        <v>2.2000000000000001E-3</v>
      </c>
      <c r="AW244" s="1043">
        <v>1.04E-2</v>
      </c>
      <c r="AX244" s="1043">
        <v>4.1000000000000003E-3</v>
      </c>
      <c r="AY244" s="1043">
        <v>2.2000000000000001E-3</v>
      </c>
      <c r="AZ244" s="1043">
        <v>8.9999999999999993E-3</v>
      </c>
      <c r="BA244" s="1043">
        <v>3.5000000000000001E-3</v>
      </c>
      <c r="BB244" s="1043">
        <v>1.9E-3</v>
      </c>
    </row>
    <row r="245" spans="1:54" s="980" customFormat="1" ht="16.5" customHeight="1" x14ac:dyDescent="0.3">
      <c r="A245" s="981"/>
      <c r="B245" s="979"/>
      <c r="C245" s="398"/>
      <c r="D245" s="398"/>
      <c r="E245" s="1378"/>
      <c r="F245" s="989" t="s">
        <v>1467</v>
      </c>
      <c r="G245" s="988">
        <v>1.04E-2</v>
      </c>
      <c r="H245" s="988">
        <v>4.0000000000000001E-3</v>
      </c>
      <c r="I245" s="988">
        <v>2.2000000000000001E-3</v>
      </c>
      <c r="J245" s="988">
        <v>1.04E-2</v>
      </c>
      <c r="K245" s="988">
        <v>4.0000000000000001E-3</v>
      </c>
      <c r="L245" s="988">
        <v>2.2000000000000001E-3</v>
      </c>
      <c r="M245" s="988">
        <v>1.0500000000000001E-2</v>
      </c>
      <c r="N245" s="988">
        <v>4.1000000000000003E-3</v>
      </c>
      <c r="O245" s="988">
        <v>2.2000000000000001E-3</v>
      </c>
      <c r="P245" s="988">
        <v>1.0500000000000001E-2</v>
      </c>
      <c r="Q245" s="988">
        <v>4.1000000000000003E-3</v>
      </c>
      <c r="R245" s="988">
        <v>2.2000000000000001E-3</v>
      </c>
      <c r="S245" s="988">
        <v>1.03E-2</v>
      </c>
      <c r="T245" s="988">
        <v>4.0000000000000001E-3</v>
      </c>
      <c r="U245" s="988">
        <v>2.2000000000000001E-3</v>
      </c>
      <c r="V245" s="1042">
        <v>1.04E-2</v>
      </c>
      <c r="W245" s="1042">
        <v>4.1000000000000003E-3</v>
      </c>
      <c r="X245" s="1042">
        <v>2.2000000000000001E-3</v>
      </c>
      <c r="Y245" s="1042">
        <v>1.03E-2</v>
      </c>
      <c r="Z245" s="1042">
        <v>4.0000000000000001E-3</v>
      </c>
      <c r="AA245" s="1042">
        <v>2.2000000000000001E-3</v>
      </c>
      <c r="AB245" s="1043">
        <v>1.03E-2</v>
      </c>
      <c r="AC245" s="1043">
        <v>4.0000000000000001E-3</v>
      </c>
      <c r="AD245" s="1043">
        <v>2.2000000000000001E-3</v>
      </c>
      <c r="AE245" s="1043">
        <v>1.03E-2</v>
      </c>
      <c r="AF245" s="1043">
        <v>4.0000000000000001E-3</v>
      </c>
      <c r="AG245" s="1043">
        <v>2.2000000000000001E-3</v>
      </c>
      <c r="AH245" s="1043">
        <v>1.04E-2</v>
      </c>
      <c r="AI245" s="1043">
        <v>4.1000000000000003E-3</v>
      </c>
      <c r="AJ245" s="1043">
        <v>2.2000000000000001E-3</v>
      </c>
      <c r="AK245" s="1043">
        <v>1.04E-2</v>
      </c>
      <c r="AL245" s="1043">
        <v>4.1000000000000003E-3</v>
      </c>
      <c r="AM245" s="1043">
        <v>2.2000000000000001E-3</v>
      </c>
      <c r="AN245" s="1043">
        <v>1.04E-2</v>
      </c>
      <c r="AO245" s="1043">
        <v>4.1000000000000003E-3</v>
      </c>
      <c r="AP245" s="1043">
        <v>2.2000000000000001E-3</v>
      </c>
      <c r="AQ245" s="1043">
        <v>1.03E-2</v>
      </c>
      <c r="AR245" s="1043">
        <v>4.0000000000000001E-3</v>
      </c>
      <c r="AS245" s="1043">
        <v>2.2000000000000001E-3</v>
      </c>
      <c r="AT245" s="1043">
        <v>1.03E-2</v>
      </c>
      <c r="AU245" s="1043">
        <v>4.0000000000000001E-3</v>
      </c>
      <c r="AV245" s="1043">
        <v>2.2000000000000001E-3</v>
      </c>
      <c r="AW245" s="1043">
        <v>1.04E-2</v>
      </c>
      <c r="AX245" s="1043">
        <v>4.0000000000000001E-3</v>
      </c>
      <c r="AY245" s="1043">
        <v>2.2000000000000001E-3</v>
      </c>
      <c r="AZ245" s="1043">
        <v>1.01E-2</v>
      </c>
      <c r="BA245" s="1043">
        <v>4.0000000000000001E-3</v>
      </c>
      <c r="BB245" s="1043">
        <v>2.0999999999999999E-3</v>
      </c>
    </row>
    <row r="246" spans="1:54" s="980" customFormat="1" ht="16.5" customHeight="1" x14ac:dyDescent="0.3">
      <c r="A246" s="981"/>
      <c r="B246" s="979"/>
      <c r="C246" s="398"/>
      <c r="D246" s="398"/>
      <c r="E246" s="1378"/>
      <c r="F246" s="989" t="s">
        <v>1468</v>
      </c>
      <c r="G246" s="988">
        <v>1.03E-2</v>
      </c>
      <c r="H246" s="988">
        <v>4.0000000000000001E-3</v>
      </c>
      <c r="I246" s="988">
        <v>2.2000000000000001E-3</v>
      </c>
      <c r="J246" s="988">
        <v>1.0500000000000001E-2</v>
      </c>
      <c r="K246" s="988">
        <v>4.1000000000000003E-3</v>
      </c>
      <c r="L246" s="988">
        <v>2.2000000000000001E-3</v>
      </c>
      <c r="M246" s="988">
        <v>1.03E-2</v>
      </c>
      <c r="N246" s="988">
        <v>4.0000000000000001E-3</v>
      </c>
      <c r="O246" s="988">
        <v>2.2000000000000001E-3</v>
      </c>
      <c r="P246" s="988">
        <v>1.0500000000000001E-2</v>
      </c>
      <c r="Q246" s="988">
        <v>4.1000000000000003E-3</v>
      </c>
      <c r="R246" s="988">
        <v>2.2000000000000001E-3</v>
      </c>
      <c r="S246" s="988">
        <v>1.0200000000000001E-2</v>
      </c>
      <c r="T246" s="988">
        <v>4.0000000000000001E-3</v>
      </c>
      <c r="U246" s="988">
        <v>2.0999999999999999E-3</v>
      </c>
      <c r="V246" s="1042">
        <v>1.04E-2</v>
      </c>
      <c r="W246" s="1042">
        <v>4.1000000000000003E-3</v>
      </c>
      <c r="X246" s="1042">
        <v>2.2000000000000001E-3</v>
      </c>
      <c r="Y246" s="1042">
        <v>1.04E-2</v>
      </c>
      <c r="Z246" s="1042">
        <v>4.1000000000000003E-3</v>
      </c>
      <c r="AA246" s="1042">
        <v>2.2000000000000001E-3</v>
      </c>
      <c r="AB246" s="1043">
        <v>1.0200000000000001E-2</v>
      </c>
      <c r="AC246" s="1043">
        <v>4.0000000000000001E-3</v>
      </c>
      <c r="AD246" s="1043">
        <v>2.0999999999999999E-3</v>
      </c>
      <c r="AE246" s="1043">
        <v>0.01</v>
      </c>
      <c r="AF246" s="1043">
        <v>3.8999999999999998E-3</v>
      </c>
      <c r="AG246" s="1043">
        <v>2.0999999999999999E-3</v>
      </c>
      <c r="AH246" s="1043">
        <v>0.01</v>
      </c>
      <c r="AI246" s="1043">
        <v>3.8999999999999998E-3</v>
      </c>
      <c r="AJ246" s="1043">
        <v>2.0999999999999999E-3</v>
      </c>
      <c r="AK246" s="1043">
        <v>1.0200000000000001E-2</v>
      </c>
      <c r="AL246" s="1043">
        <v>4.0000000000000001E-3</v>
      </c>
      <c r="AM246" s="1043">
        <v>2.0999999999999999E-3</v>
      </c>
      <c r="AN246" s="1043">
        <v>1.0200000000000001E-2</v>
      </c>
      <c r="AO246" s="1043">
        <v>4.0000000000000001E-3</v>
      </c>
      <c r="AP246" s="1043">
        <v>2.0999999999999999E-3</v>
      </c>
      <c r="AQ246" s="1043">
        <v>1.01E-2</v>
      </c>
      <c r="AR246" s="1043">
        <v>4.0000000000000001E-3</v>
      </c>
      <c r="AS246" s="1043">
        <v>2.0999999999999999E-3</v>
      </c>
      <c r="AT246" s="1043">
        <v>1.01E-2</v>
      </c>
      <c r="AU246" s="1043">
        <v>4.0000000000000001E-3</v>
      </c>
      <c r="AV246" s="1043">
        <v>2.0999999999999999E-3</v>
      </c>
      <c r="AW246" s="1043">
        <v>1.01E-2</v>
      </c>
      <c r="AX246" s="1043">
        <v>4.0000000000000001E-3</v>
      </c>
      <c r="AY246" s="1043">
        <v>2.0999999999999999E-3</v>
      </c>
      <c r="AZ246" s="1043">
        <v>9.4999999999999998E-3</v>
      </c>
      <c r="BA246" s="1043">
        <v>3.7000000000000002E-3</v>
      </c>
      <c r="BB246" s="1043">
        <v>2E-3</v>
      </c>
    </row>
    <row r="247" spans="1:54" s="980" customFormat="1" ht="16.5" customHeight="1" x14ac:dyDescent="0.3">
      <c r="A247" s="981"/>
      <c r="B247" s="979"/>
      <c r="C247" s="398"/>
      <c r="D247" s="398"/>
      <c r="E247" s="1378"/>
      <c r="F247" s="989" t="s">
        <v>1469</v>
      </c>
      <c r="G247" s="988">
        <v>1.04E-2</v>
      </c>
      <c r="H247" s="988">
        <v>4.1000000000000003E-3</v>
      </c>
      <c r="I247" s="988">
        <v>2.2000000000000001E-3</v>
      </c>
      <c r="J247" s="988">
        <v>1.04E-2</v>
      </c>
      <c r="K247" s="988">
        <v>4.0000000000000001E-3</v>
      </c>
      <c r="L247" s="988">
        <v>2.2000000000000001E-3</v>
      </c>
      <c r="M247" s="988">
        <v>1.04E-2</v>
      </c>
      <c r="N247" s="988">
        <v>4.0000000000000001E-3</v>
      </c>
      <c r="O247" s="988">
        <v>2.2000000000000001E-3</v>
      </c>
      <c r="P247" s="988">
        <v>1.04E-2</v>
      </c>
      <c r="Q247" s="988">
        <v>4.1000000000000003E-3</v>
      </c>
      <c r="R247" s="988">
        <v>2.2000000000000001E-3</v>
      </c>
      <c r="S247" s="988">
        <v>1.0200000000000001E-2</v>
      </c>
      <c r="T247" s="988">
        <v>4.0000000000000001E-3</v>
      </c>
      <c r="U247" s="988">
        <v>2.0999999999999999E-3</v>
      </c>
      <c r="V247" s="1042">
        <v>1.0200000000000001E-2</v>
      </c>
      <c r="W247" s="1042">
        <v>4.0000000000000001E-3</v>
      </c>
      <c r="X247" s="1042">
        <v>2.0999999999999999E-3</v>
      </c>
      <c r="Y247" s="1042">
        <v>1.0200000000000001E-2</v>
      </c>
      <c r="Z247" s="1042">
        <v>4.0000000000000001E-3</v>
      </c>
      <c r="AA247" s="1042">
        <v>2.0999999999999999E-3</v>
      </c>
      <c r="AB247" s="1043">
        <v>1.0200000000000001E-2</v>
      </c>
      <c r="AC247" s="1043">
        <v>4.0000000000000001E-3</v>
      </c>
      <c r="AD247" s="1043">
        <v>2.0999999999999999E-3</v>
      </c>
      <c r="AE247" s="1043">
        <v>1.0200000000000001E-2</v>
      </c>
      <c r="AF247" s="1043">
        <v>4.0000000000000001E-3</v>
      </c>
      <c r="AG247" s="1043">
        <v>2.0999999999999999E-3</v>
      </c>
      <c r="AH247" s="1043">
        <v>1.0200000000000001E-2</v>
      </c>
      <c r="AI247" s="1043">
        <v>4.0000000000000001E-3</v>
      </c>
      <c r="AJ247" s="1043">
        <v>2.0999999999999999E-3</v>
      </c>
      <c r="AK247" s="1043">
        <v>1.0200000000000001E-2</v>
      </c>
      <c r="AL247" s="1043">
        <v>4.0000000000000001E-3</v>
      </c>
      <c r="AM247" s="1043">
        <v>2.0999999999999999E-3</v>
      </c>
      <c r="AN247" s="1043">
        <v>1.0200000000000001E-2</v>
      </c>
      <c r="AO247" s="1043">
        <v>4.0000000000000001E-3</v>
      </c>
      <c r="AP247" s="1043">
        <v>2.0999999999999999E-3</v>
      </c>
      <c r="AQ247" s="1043">
        <v>1.0200000000000001E-2</v>
      </c>
      <c r="AR247" s="1043">
        <v>4.0000000000000001E-3</v>
      </c>
      <c r="AS247" s="1043">
        <v>2.0999999999999999E-3</v>
      </c>
      <c r="AT247" s="1043">
        <v>1.0200000000000001E-2</v>
      </c>
      <c r="AU247" s="1043">
        <v>4.0000000000000001E-3</v>
      </c>
      <c r="AV247" s="1043">
        <v>2.0999999999999999E-3</v>
      </c>
      <c r="AW247" s="1043">
        <v>1.0200000000000001E-2</v>
      </c>
      <c r="AX247" s="1043">
        <v>4.0000000000000001E-3</v>
      </c>
      <c r="AY247" s="1043">
        <v>2.0999999999999999E-3</v>
      </c>
      <c r="AZ247" s="1043">
        <v>9.1999999999999998E-3</v>
      </c>
      <c r="BA247" s="1043">
        <v>3.5999999999999999E-3</v>
      </c>
      <c r="BB247" s="1043">
        <v>1.9E-3</v>
      </c>
    </row>
    <row r="248" spans="1:54" s="980" customFormat="1" ht="16.5" customHeight="1" x14ac:dyDescent="0.3">
      <c r="A248" s="981"/>
      <c r="B248" s="979"/>
      <c r="C248" s="398"/>
      <c r="D248" s="398"/>
      <c r="E248" s="1378"/>
      <c r="F248" s="989" t="s">
        <v>1470</v>
      </c>
      <c r="G248" s="988">
        <v>1.09E-2</v>
      </c>
      <c r="H248" s="988">
        <v>4.1999999999999997E-3</v>
      </c>
      <c r="I248" s="988">
        <v>2.3E-3</v>
      </c>
      <c r="J248" s="988">
        <v>1.09E-2</v>
      </c>
      <c r="K248" s="988">
        <v>4.1999999999999997E-3</v>
      </c>
      <c r="L248" s="988">
        <v>2.3E-3</v>
      </c>
      <c r="M248" s="988">
        <v>1.06E-2</v>
      </c>
      <c r="N248" s="988">
        <v>4.1999999999999997E-3</v>
      </c>
      <c r="O248" s="988">
        <v>2.2000000000000001E-3</v>
      </c>
      <c r="P248" s="988">
        <v>1.0699999999999999E-2</v>
      </c>
      <c r="Q248" s="988">
        <v>4.1999999999999997E-3</v>
      </c>
      <c r="R248" s="988">
        <v>2.2000000000000001E-3</v>
      </c>
      <c r="S248" s="988">
        <v>1.0500000000000001E-2</v>
      </c>
      <c r="T248" s="988">
        <v>4.1000000000000003E-3</v>
      </c>
      <c r="U248" s="988">
        <v>2.2000000000000001E-3</v>
      </c>
      <c r="V248" s="1042">
        <v>1.03E-2</v>
      </c>
      <c r="W248" s="1042">
        <v>4.0000000000000001E-3</v>
      </c>
      <c r="X248" s="1042">
        <v>2.2000000000000001E-3</v>
      </c>
      <c r="Y248" s="1042">
        <v>1.03E-2</v>
      </c>
      <c r="Z248" s="1042">
        <v>4.0000000000000001E-3</v>
      </c>
      <c r="AA248" s="1042">
        <v>2.2000000000000001E-3</v>
      </c>
      <c r="AB248" s="1043">
        <v>1.04E-2</v>
      </c>
      <c r="AC248" s="1043">
        <v>4.0000000000000001E-3</v>
      </c>
      <c r="AD248" s="1043">
        <v>2.2000000000000001E-3</v>
      </c>
      <c r="AE248" s="1043">
        <v>1.04E-2</v>
      </c>
      <c r="AF248" s="1043">
        <v>4.1000000000000003E-3</v>
      </c>
      <c r="AG248" s="1043">
        <v>2.2000000000000001E-3</v>
      </c>
      <c r="AH248" s="1043">
        <v>1.0200000000000001E-2</v>
      </c>
      <c r="AI248" s="1043">
        <v>4.0000000000000001E-3</v>
      </c>
      <c r="AJ248" s="1043">
        <v>2.0999999999999999E-3</v>
      </c>
      <c r="AK248" s="1043">
        <v>1.0200000000000001E-2</v>
      </c>
      <c r="AL248" s="1043">
        <v>4.0000000000000001E-3</v>
      </c>
      <c r="AM248" s="1043">
        <v>2.0999999999999999E-3</v>
      </c>
      <c r="AN248" s="1043">
        <v>1.03E-2</v>
      </c>
      <c r="AO248" s="1043">
        <v>4.0000000000000001E-3</v>
      </c>
      <c r="AP248" s="1043">
        <v>2.2000000000000001E-3</v>
      </c>
      <c r="AQ248" s="1043">
        <v>1.03E-2</v>
      </c>
      <c r="AR248" s="1043">
        <v>4.0000000000000001E-3</v>
      </c>
      <c r="AS248" s="1043">
        <v>2.2000000000000001E-3</v>
      </c>
      <c r="AT248" s="1043">
        <v>1.03E-2</v>
      </c>
      <c r="AU248" s="1043">
        <v>4.0000000000000001E-3</v>
      </c>
      <c r="AV248" s="1043">
        <v>2.2000000000000001E-3</v>
      </c>
      <c r="AW248" s="1043">
        <v>1.04E-2</v>
      </c>
      <c r="AX248" s="1043">
        <v>4.1000000000000003E-3</v>
      </c>
      <c r="AY248" s="1043">
        <v>2.2000000000000001E-3</v>
      </c>
      <c r="AZ248" s="1043">
        <v>9.1000000000000004E-3</v>
      </c>
      <c r="BA248" s="1043">
        <v>3.5999999999999999E-3</v>
      </c>
      <c r="BB248" s="1043">
        <v>1.9E-3</v>
      </c>
    </row>
    <row r="249" spans="1:54" s="980" customFormat="1" ht="16.5" customHeight="1" x14ac:dyDescent="0.3">
      <c r="A249" s="981"/>
      <c r="B249" s="979"/>
      <c r="C249" s="398"/>
      <c r="D249" s="398"/>
      <c r="E249" s="1378"/>
      <c r="F249" s="989" t="s">
        <v>1471</v>
      </c>
      <c r="G249" s="988">
        <v>1.0500000000000001E-2</v>
      </c>
      <c r="H249" s="988">
        <v>4.1000000000000003E-3</v>
      </c>
      <c r="I249" s="988">
        <v>2.2000000000000001E-3</v>
      </c>
      <c r="J249" s="988">
        <v>1.0500000000000001E-2</v>
      </c>
      <c r="K249" s="988">
        <v>4.1000000000000003E-3</v>
      </c>
      <c r="L249" s="988">
        <v>2.2000000000000001E-3</v>
      </c>
      <c r="M249" s="988">
        <v>1.0500000000000001E-2</v>
      </c>
      <c r="N249" s="988">
        <v>4.1000000000000003E-3</v>
      </c>
      <c r="O249" s="988">
        <v>2.2000000000000001E-3</v>
      </c>
      <c r="P249" s="988">
        <v>1.06E-2</v>
      </c>
      <c r="Q249" s="988">
        <v>4.1000000000000003E-3</v>
      </c>
      <c r="R249" s="988">
        <v>2.2000000000000001E-3</v>
      </c>
      <c r="S249" s="988">
        <v>1.0200000000000001E-2</v>
      </c>
      <c r="T249" s="988">
        <v>4.0000000000000001E-3</v>
      </c>
      <c r="U249" s="988">
        <v>2.0999999999999999E-3</v>
      </c>
      <c r="V249" s="1042">
        <v>1.04E-2</v>
      </c>
      <c r="W249" s="1042">
        <v>4.1000000000000003E-3</v>
      </c>
      <c r="X249" s="1042">
        <v>2.2000000000000001E-3</v>
      </c>
      <c r="Y249" s="1042">
        <v>1.04E-2</v>
      </c>
      <c r="Z249" s="1042">
        <v>4.1000000000000003E-3</v>
      </c>
      <c r="AA249" s="1042">
        <v>2.2000000000000001E-3</v>
      </c>
      <c r="AB249" s="1043">
        <v>1.04E-2</v>
      </c>
      <c r="AC249" s="1043">
        <v>4.1000000000000003E-3</v>
      </c>
      <c r="AD249" s="1043">
        <v>2.2000000000000001E-3</v>
      </c>
      <c r="AE249" s="1043">
        <v>1.04E-2</v>
      </c>
      <c r="AF249" s="1043">
        <v>4.1000000000000003E-3</v>
      </c>
      <c r="AG249" s="1043">
        <v>2.2000000000000001E-3</v>
      </c>
      <c r="AH249" s="1043">
        <v>1.04E-2</v>
      </c>
      <c r="AI249" s="1043">
        <v>4.1000000000000003E-3</v>
      </c>
      <c r="AJ249" s="1043">
        <v>2.2000000000000001E-3</v>
      </c>
      <c r="AK249" s="1043">
        <v>1.04E-2</v>
      </c>
      <c r="AL249" s="1043">
        <v>4.1000000000000003E-3</v>
      </c>
      <c r="AM249" s="1043">
        <v>2.2000000000000001E-3</v>
      </c>
      <c r="AN249" s="1043">
        <v>1.03E-2</v>
      </c>
      <c r="AO249" s="1043">
        <v>4.0000000000000001E-3</v>
      </c>
      <c r="AP249" s="1043">
        <v>2.2000000000000001E-3</v>
      </c>
      <c r="AQ249" s="1043">
        <v>1.03E-2</v>
      </c>
      <c r="AR249" s="1043">
        <v>4.0000000000000001E-3</v>
      </c>
      <c r="AS249" s="1043">
        <v>2.0999999999999999E-3</v>
      </c>
      <c r="AT249" s="1043">
        <v>1.03E-2</v>
      </c>
      <c r="AU249" s="1043">
        <v>4.0000000000000001E-3</v>
      </c>
      <c r="AV249" s="1043">
        <v>2.0999999999999999E-3</v>
      </c>
      <c r="AW249" s="1043">
        <v>1.04E-2</v>
      </c>
      <c r="AX249" s="1043">
        <v>4.0000000000000001E-3</v>
      </c>
      <c r="AY249" s="1043">
        <v>2.2000000000000001E-3</v>
      </c>
      <c r="AZ249" s="1043">
        <v>9.9000000000000008E-3</v>
      </c>
      <c r="BA249" s="1043">
        <v>3.8999999999999998E-3</v>
      </c>
      <c r="BB249" s="1043">
        <v>2.0999999999999999E-3</v>
      </c>
    </row>
    <row r="250" spans="1:54" s="980" customFormat="1" ht="16.5" customHeight="1" x14ac:dyDescent="0.3">
      <c r="A250" s="981"/>
      <c r="B250" s="979"/>
      <c r="C250" s="398"/>
      <c r="D250" s="398"/>
      <c r="E250" s="1378"/>
      <c r="F250" s="989" t="s">
        <v>1472</v>
      </c>
      <c r="G250" s="988">
        <v>1.0500000000000001E-2</v>
      </c>
      <c r="H250" s="988">
        <v>4.1000000000000003E-3</v>
      </c>
      <c r="I250" s="988">
        <v>2.2000000000000001E-3</v>
      </c>
      <c r="J250" s="988">
        <v>1.0500000000000001E-2</v>
      </c>
      <c r="K250" s="988">
        <v>4.1000000000000003E-3</v>
      </c>
      <c r="L250" s="988">
        <v>2.2000000000000001E-3</v>
      </c>
      <c r="M250" s="988">
        <v>1.04E-2</v>
      </c>
      <c r="N250" s="988">
        <v>4.1000000000000003E-3</v>
      </c>
      <c r="O250" s="988">
        <v>2.2000000000000001E-3</v>
      </c>
      <c r="P250" s="988">
        <v>1.0500000000000001E-2</v>
      </c>
      <c r="Q250" s="988">
        <v>4.1000000000000003E-3</v>
      </c>
      <c r="R250" s="988">
        <v>2.2000000000000001E-3</v>
      </c>
      <c r="S250" s="988">
        <v>1.0200000000000001E-2</v>
      </c>
      <c r="T250" s="988">
        <v>4.0000000000000001E-3</v>
      </c>
      <c r="U250" s="988">
        <v>2.0999999999999999E-3</v>
      </c>
      <c r="V250" s="1042">
        <v>1.03E-2</v>
      </c>
      <c r="W250" s="1042">
        <v>4.0000000000000001E-3</v>
      </c>
      <c r="X250" s="1042">
        <v>2.2000000000000001E-3</v>
      </c>
      <c r="Y250" s="1042">
        <v>1.03E-2</v>
      </c>
      <c r="Z250" s="1042">
        <v>4.0000000000000001E-3</v>
      </c>
      <c r="AA250" s="1042">
        <v>2.2000000000000001E-3</v>
      </c>
      <c r="AB250" s="1043">
        <v>1.03E-2</v>
      </c>
      <c r="AC250" s="1043">
        <v>4.0000000000000001E-3</v>
      </c>
      <c r="AD250" s="1043">
        <v>2.2000000000000001E-3</v>
      </c>
      <c r="AE250" s="1043">
        <v>1.04E-2</v>
      </c>
      <c r="AF250" s="1043">
        <v>4.1000000000000003E-3</v>
      </c>
      <c r="AG250" s="1043">
        <v>2.2000000000000001E-3</v>
      </c>
      <c r="AH250" s="1043">
        <v>1.03E-2</v>
      </c>
      <c r="AI250" s="1043">
        <v>4.0000000000000001E-3</v>
      </c>
      <c r="AJ250" s="1043">
        <v>2.2000000000000001E-3</v>
      </c>
      <c r="AK250" s="1043">
        <v>1.04E-2</v>
      </c>
      <c r="AL250" s="1043">
        <v>4.0000000000000001E-3</v>
      </c>
      <c r="AM250" s="1043">
        <v>2.2000000000000001E-3</v>
      </c>
      <c r="AN250" s="1043">
        <v>1.04E-2</v>
      </c>
      <c r="AO250" s="1043">
        <v>4.1000000000000003E-3</v>
      </c>
      <c r="AP250" s="1043">
        <v>2.2000000000000001E-3</v>
      </c>
      <c r="AQ250" s="1043">
        <v>1.03E-2</v>
      </c>
      <c r="AR250" s="1043">
        <v>4.0000000000000001E-3</v>
      </c>
      <c r="AS250" s="1043">
        <v>2.2000000000000001E-3</v>
      </c>
      <c r="AT250" s="1043">
        <v>1.04E-2</v>
      </c>
      <c r="AU250" s="1043">
        <v>4.0000000000000001E-3</v>
      </c>
      <c r="AV250" s="1043">
        <v>2.2000000000000001E-3</v>
      </c>
      <c r="AW250" s="1043">
        <v>1.03E-2</v>
      </c>
      <c r="AX250" s="1043">
        <v>4.0000000000000001E-3</v>
      </c>
      <c r="AY250" s="1043">
        <v>2.2000000000000001E-3</v>
      </c>
      <c r="AZ250" s="1043">
        <v>9.1999999999999998E-3</v>
      </c>
      <c r="BA250" s="1043">
        <v>3.5999999999999999E-3</v>
      </c>
      <c r="BB250" s="1043">
        <v>1.9E-3</v>
      </c>
    </row>
    <row r="251" spans="1:54" s="980" customFormat="1" ht="16.5" customHeight="1" x14ac:dyDescent="0.3">
      <c r="A251" s="981"/>
      <c r="B251" s="979"/>
      <c r="C251" s="398"/>
      <c r="D251" s="398"/>
      <c r="E251" s="1378"/>
      <c r="F251" s="989" t="s">
        <v>1473</v>
      </c>
      <c r="G251" s="988">
        <v>1.03E-2</v>
      </c>
      <c r="H251" s="988">
        <v>4.0000000000000001E-3</v>
      </c>
      <c r="I251" s="988">
        <v>2.2000000000000001E-3</v>
      </c>
      <c r="J251" s="988">
        <v>1.04E-2</v>
      </c>
      <c r="K251" s="988">
        <v>4.0000000000000001E-3</v>
      </c>
      <c r="L251" s="988">
        <v>2.2000000000000001E-3</v>
      </c>
      <c r="M251" s="988">
        <v>1.04E-2</v>
      </c>
      <c r="N251" s="988">
        <v>4.0000000000000001E-3</v>
      </c>
      <c r="O251" s="988">
        <v>2.2000000000000001E-3</v>
      </c>
      <c r="P251" s="988">
        <v>1.03E-2</v>
      </c>
      <c r="Q251" s="988">
        <v>4.0000000000000001E-3</v>
      </c>
      <c r="R251" s="988">
        <v>2.2000000000000001E-3</v>
      </c>
      <c r="S251" s="988">
        <v>1.0200000000000001E-2</v>
      </c>
      <c r="T251" s="988">
        <v>4.0000000000000001E-3</v>
      </c>
      <c r="U251" s="988">
        <v>2.0999999999999999E-3</v>
      </c>
      <c r="V251" s="1042">
        <v>1.0200000000000001E-2</v>
      </c>
      <c r="W251" s="1042">
        <v>4.0000000000000001E-3</v>
      </c>
      <c r="X251" s="1042">
        <v>2.0999999999999999E-3</v>
      </c>
      <c r="Y251" s="1042">
        <v>1.0200000000000001E-2</v>
      </c>
      <c r="Z251" s="1042">
        <v>4.0000000000000001E-3</v>
      </c>
      <c r="AA251" s="1042">
        <v>2.0999999999999999E-3</v>
      </c>
      <c r="AB251" s="1043">
        <v>1.0200000000000001E-2</v>
      </c>
      <c r="AC251" s="1043">
        <v>4.0000000000000001E-3</v>
      </c>
      <c r="AD251" s="1043">
        <v>2.0999999999999999E-3</v>
      </c>
      <c r="AE251" s="1043">
        <v>1.03E-2</v>
      </c>
      <c r="AF251" s="1043">
        <v>4.0000000000000001E-3</v>
      </c>
      <c r="AG251" s="1043">
        <v>2.2000000000000001E-3</v>
      </c>
      <c r="AH251" s="1043">
        <v>1.03E-2</v>
      </c>
      <c r="AI251" s="1043">
        <v>4.0000000000000001E-3</v>
      </c>
      <c r="AJ251" s="1043">
        <v>2.2000000000000001E-3</v>
      </c>
      <c r="AK251" s="1043">
        <v>1.03E-2</v>
      </c>
      <c r="AL251" s="1043">
        <v>4.0000000000000001E-3</v>
      </c>
      <c r="AM251" s="1043">
        <v>2.2000000000000001E-3</v>
      </c>
      <c r="AN251" s="1043">
        <v>1.0200000000000001E-2</v>
      </c>
      <c r="AO251" s="1043">
        <v>4.0000000000000001E-3</v>
      </c>
      <c r="AP251" s="1043">
        <v>2.0999999999999999E-3</v>
      </c>
      <c r="AQ251" s="1043">
        <v>1.0200000000000001E-2</v>
      </c>
      <c r="AR251" s="1043">
        <v>4.0000000000000001E-3</v>
      </c>
      <c r="AS251" s="1043">
        <v>2.0999999999999999E-3</v>
      </c>
      <c r="AT251" s="1043">
        <v>1.0200000000000001E-2</v>
      </c>
      <c r="AU251" s="1043">
        <v>4.0000000000000001E-3</v>
      </c>
      <c r="AV251" s="1043">
        <v>2.0999999999999999E-3</v>
      </c>
      <c r="AW251" s="1043">
        <v>1.0200000000000001E-2</v>
      </c>
      <c r="AX251" s="1043">
        <v>4.0000000000000001E-3</v>
      </c>
      <c r="AY251" s="1043">
        <v>2.0999999999999999E-3</v>
      </c>
      <c r="AZ251" s="1043">
        <v>9.4999999999999998E-3</v>
      </c>
      <c r="BA251" s="1043">
        <v>3.7000000000000002E-3</v>
      </c>
      <c r="BB251" s="1043">
        <v>2E-3</v>
      </c>
    </row>
    <row r="252" spans="1:54" s="980" customFormat="1" ht="16.5" customHeight="1" x14ac:dyDescent="0.3">
      <c r="A252" s="981"/>
      <c r="B252" s="979"/>
      <c r="C252" s="398"/>
      <c r="D252" s="398"/>
      <c r="E252" s="1378"/>
      <c r="F252" s="989" t="s">
        <v>1474</v>
      </c>
      <c r="G252" s="988">
        <v>1.04E-2</v>
      </c>
      <c r="H252" s="988">
        <v>4.1000000000000003E-3</v>
      </c>
      <c r="I252" s="988">
        <v>2.2000000000000001E-3</v>
      </c>
      <c r="J252" s="988">
        <v>1.03E-2</v>
      </c>
      <c r="K252" s="988">
        <v>4.0000000000000001E-3</v>
      </c>
      <c r="L252" s="988">
        <v>2.2000000000000001E-3</v>
      </c>
      <c r="M252" s="988">
        <v>1.04E-2</v>
      </c>
      <c r="N252" s="988">
        <v>4.1000000000000003E-3</v>
      </c>
      <c r="O252" s="988">
        <v>2.2000000000000001E-3</v>
      </c>
      <c r="P252" s="988">
        <v>1.0800000000000001E-2</v>
      </c>
      <c r="Q252" s="988">
        <v>4.1999999999999997E-3</v>
      </c>
      <c r="R252" s="988">
        <v>2.3E-3</v>
      </c>
      <c r="S252" s="988">
        <v>1.0800000000000001E-2</v>
      </c>
      <c r="T252" s="988">
        <v>4.1999999999999997E-3</v>
      </c>
      <c r="U252" s="988">
        <v>2.3E-3</v>
      </c>
      <c r="V252" s="1042">
        <v>1.0800000000000001E-2</v>
      </c>
      <c r="W252" s="1042">
        <v>4.1999999999999997E-3</v>
      </c>
      <c r="X252" s="1042">
        <v>2.3E-3</v>
      </c>
      <c r="Y252" s="1042">
        <v>1.0500000000000001E-2</v>
      </c>
      <c r="Z252" s="1042">
        <v>4.1000000000000003E-3</v>
      </c>
      <c r="AA252" s="1042">
        <v>2.2000000000000001E-3</v>
      </c>
      <c r="AB252" s="1043">
        <v>1.03E-2</v>
      </c>
      <c r="AC252" s="1043">
        <v>4.0000000000000001E-3</v>
      </c>
      <c r="AD252" s="1043">
        <v>2.2000000000000001E-3</v>
      </c>
      <c r="AE252" s="1043">
        <v>1.0200000000000001E-2</v>
      </c>
      <c r="AF252" s="1043">
        <v>4.0000000000000001E-3</v>
      </c>
      <c r="AG252" s="1043">
        <v>2.0999999999999999E-3</v>
      </c>
      <c r="AH252" s="1043">
        <v>1.0200000000000001E-2</v>
      </c>
      <c r="AI252" s="1043">
        <v>4.0000000000000001E-3</v>
      </c>
      <c r="AJ252" s="1043">
        <v>2.0999999999999999E-3</v>
      </c>
      <c r="AK252" s="1043">
        <v>1.0200000000000001E-2</v>
      </c>
      <c r="AL252" s="1043">
        <v>4.0000000000000001E-3</v>
      </c>
      <c r="AM252" s="1043">
        <v>2.0999999999999999E-3</v>
      </c>
      <c r="AN252" s="1043">
        <v>1.01E-2</v>
      </c>
      <c r="AO252" s="1043">
        <v>4.0000000000000001E-3</v>
      </c>
      <c r="AP252" s="1043">
        <v>2.0999999999999999E-3</v>
      </c>
      <c r="AQ252" s="1043">
        <v>1.01E-2</v>
      </c>
      <c r="AR252" s="1043">
        <v>4.0000000000000001E-3</v>
      </c>
      <c r="AS252" s="1043">
        <v>2.0999999999999999E-3</v>
      </c>
      <c r="AT252" s="1043">
        <v>1.01E-2</v>
      </c>
      <c r="AU252" s="1043">
        <v>4.0000000000000001E-3</v>
      </c>
      <c r="AV252" s="1043">
        <v>2.0999999999999999E-3</v>
      </c>
      <c r="AW252" s="1043">
        <v>1.01E-2</v>
      </c>
      <c r="AX252" s="1043">
        <v>4.0000000000000001E-3</v>
      </c>
      <c r="AY252" s="1043">
        <v>2.0999999999999999E-3</v>
      </c>
      <c r="AZ252" s="1043">
        <v>9.1999999999999998E-3</v>
      </c>
      <c r="BA252" s="1043">
        <v>3.5999999999999999E-3</v>
      </c>
      <c r="BB252" s="1043">
        <v>1.9E-3</v>
      </c>
    </row>
    <row r="253" spans="1:54" s="980" customFormat="1" ht="16.5" customHeight="1" x14ac:dyDescent="0.3">
      <c r="A253" s="981"/>
      <c r="B253" s="979"/>
      <c r="C253" s="398"/>
      <c r="D253" s="398"/>
      <c r="E253" s="1378"/>
      <c r="F253" s="989" t="s">
        <v>1475</v>
      </c>
      <c r="G253" s="988">
        <v>1.04E-2</v>
      </c>
      <c r="H253" s="988">
        <v>4.0000000000000001E-3</v>
      </c>
      <c r="I253" s="988">
        <v>2.2000000000000001E-3</v>
      </c>
      <c r="J253" s="988">
        <v>1.0200000000000001E-2</v>
      </c>
      <c r="K253" s="988">
        <v>4.0000000000000001E-3</v>
      </c>
      <c r="L253" s="988">
        <v>2.0999999999999999E-3</v>
      </c>
      <c r="M253" s="988">
        <v>1.04E-2</v>
      </c>
      <c r="N253" s="988">
        <v>4.1000000000000003E-3</v>
      </c>
      <c r="O253" s="988">
        <v>2.2000000000000001E-3</v>
      </c>
      <c r="P253" s="988">
        <v>1.04E-2</v>
      </c>
      <c r="Q253" s="988">
        <v>4.1000000000000003E-3</v>
      </c>
      <c r="R253" s="988">
        <v>2.2000000000000001E-3</v>
      </c>
      <c r="S253" s="988">
        <v>1.03E-2</v>
      </c>
      <c r="T253" s="988">
        <v>4.0000000000000001E-3</v>
      </c>
      <c r="U253" s="988">
        <v>2.2000000000000001E-3</v>
      </c>
      <c r="V253" s="1042">
        <v>1.0200000000000001E-2</v>
      </c>
      <c r="W253" s="1042">
        <v>4.0000000000000001E-3</v>
      </c>
      <c r="X253" s="1042">
        <v>2.0999999999999999E-3</v>
      </c>
      <c r="Y253" s="1042">
        <v>1.03E-2</v>
      </c>
      <c r="Z253" s="1042">
        <v>4.0000000000000001E-3</v>
      </c>
      <c r="AA253" s="1042">
        <v>2.0999999999999999E-3</v>
      </c>
      <c r="AB253" s="1043">
        <v>1.03E-2</v>
      </c>
      <c r="AC253" s="1043">
        <v>4.0000000000000001E-3</v>
      </c>
      <c r="AD253" s="1043">
        <v>2.2000000000000001E-3</v>
      </c>
      <c r="AE253" s="1043">
        <v>1.03E-2</v>
      </c>
      <c r="AF253" s="1043">
        <v>4.0000000000000001E-3</v>
      </c>
      <c r="AG253" s="1043">
        <v>2.2000000000000001E-3</v>
      </c>
      <c r="AH253" s="1043">
        <v>1.03E-2</v>
      </c>
      <c r="AI253" s="1043">
        <v>4.0000000000000001E-3</v>
      </c>
      <c r="AJ253" s="1043">
        <v>2.0999999999999999E-3</v>
      </c>
      <c r="AK253" s="1043">
        <v>1.0200000000000001E-2</v>
      </c>
      <c r="AL253" s="1043">
        <v>4.0000000000000001E-3</v>
      </c>
      <c r="AM253" s="1043">
        <v>2.0999999999999999E-3</v>
      </c>
      <c r="AN253" s="1043">
        <v>1.03E-2</v>
      </c>
      <c r="AO253" s="1043">
        <v>4.0000000000000001E-3</v>
      </c>
      <c r="AP253" s="1043">
        <v>2.2000000000000001E-3</v>
      </c>
      <c r="AQ253" s="1043">
        <v>1.03E-2</v>
      </c>
      <c r="AR253" s="1043">
        <v>4.0000000000000001E-3</v>
      </c>
      <c r="AS253" s="1043">
        <v>2.2000000000000001E-3</v>
      </c>
      <c r="AT253" s="1043">
        <v>1.0200000000000001E-2</v>
      </c>
      <c r="AU253" s="1043">
        <v>4.0000000000000001E-3</v>
      </c>
      <c r="AV253" s="1043">
        <v>2.0999999999999999E-3</v>
      </c>
      <c r="AW253" s="1043">
        <v>1.0200000000000001E-2</v>
      </c>
      <c r="AX253" s="1043">
        <v>4.0000000000000001E-3</v>
      </c>
      <c r="AY253" s="1043">
        <v>2.0999999999999999E-3</v>
      </c>
      <c r="AZ253" s="1043">
        <v>9.4999999999999998E-3</v>
      </c>
      <c r="BA253" s="1043">
        <v>3.7000000000000002E-3</v>
      </c>
      <c r="BB253" s="1043">
        <v>2E-3</v>
      </c>
    </row>
    <row r="254" spans="1:54" s="980" customFormat="1" ht="16.5" customHeight="1" x14ac:dyDescent="0.3">
      <c r="A254" s="981"/>
      <c r="B254" s="979"/>
      <c r="C254" s="398"/>
      <c r="D254" s="398"/>
      <c r="E254" s="1378"/>
      <c r="F254" s="989" t="s">
        <v>1476</v>
      </c>
      <c r="G254" s="988">
        <v>1.03E-2</v>
      </c>
      <c r="H254" s="988">
        <v>4.0000000000000001E-3</v>
      </c>
      <c r="I254" s="988">
        <v>2.2000000000000001E-3</v>
      </c>
      <c r="J254" s="988">
        <v>1.04E-2</v>
      </c>
      <c r="K254" s="988">
        <v>4.1000000000000003E-3</v>
      </c>
      <c r="L254" s="988">
        <v>2.2000000000000001E-3</v>
      </c>
      <c r="M254" s="988">
        <v>1.04E-2</v>
      </c>
      <c r="N254" s="988">
        <v>4.1000000000000003E-3</v>
      </c>
      <c r="O254" s="988">
        <v>2.2000000000000001E-3</v>
      </c>
      <c r="P254" s="988">
        <v>1.0500000000000001E-2</v>
      </c>
      <c r="Q254" s="988">
        <v>4.1000000000000003E-3</v>
      </c>
      <c r="R254" s="988">
        <v>2.2000000000000001E-3</v>
      </c>
      <c r="S254" s="988">
        <v>1.03E-2</v>
      </c>
      <c r="T254" s="988">
        <v>4.0000000000000001E-3</v>
      </c>
      <c r="U254" s="988">
        <v>2.2000000000000001E-3</v>
      </c>
      <c r="V254" s="1042">
        <v>1.04E-2</v>
      </c>
      <c r="W254" s="1042">
        <v>4.1000000000000003E-3</v>
      </c>
      <c r="X254" s="1042">
        <v>2.2000000000000001E-3</v>
      </c>
      <c r="Y254" s="1042">
        <v>1.04E-2</v>
      </c>
      <c r="Z254" s="1042">
        <v>4.0000000000000001E-3</v>
      </c>
      <c r="AA254" s="1042">
        <v>2.2000000000000001E-3</v>
      </c>
      <c r="AB254" s="1043">
        <v>1.04E-2</v>
      </c>
      <c r="AC254" s="1043">
        <v>4.1000000000000003E-3</v>
      </c>
      <c r="AD254" s="1043">
        <v>2.2000000000000001E-3</v>
      </c>
      <c r="AE254" s="1043">
        <v>1.0500000000000001E-2</v>
      </c>
      <c r="AF254" s="1043">
        <v>4.1000000000000003E-3</v>
      </c>
      <c r="AG254" s="1043">
        <v>2.2000000000000001E-3</v>
      </c>
      <c r="AH254" s="1043">
        <v>1.0500000000000001E-2</v>
      </c>
      <c r="AI254" s="1043">
        <v>4.1000000000000003E-3</v>
      </c>
      <c r="AJ254" s="1043">
        <v>2.2000000000000001E-3</v>
      </c>
      <c r="AK254" s="1043">
        <v>1.06E-2</v>
      </c>
      <c r="AL254" s="1043">
        <v>4.1000000000000003E-3</v>
      </c>
      <c r="AM254" s="1043">
        <v>2.2000000000000001E-3</v>
      </c>
      <c r="AN254" s="1043">
        <v>1.04E-2</v>
      </c>
      <c r="AO254" s="1043">
        <v>4.1000000000000003E-3</v>
      </c>
      <c r="AP254" s="1043">
        <v>2.2000000000000001E-3</v>
      </c>
      <c r="AQ254" s="1043">
        <v>1.0500000000000001E-2</v>
      </c>
      <c r="AR254" s="1043">
        <v>4.1000000000000003E-3</v>
      </c>
      <c r="AS254" s="1043">
        <v>2.2000000000000001E-3</v>
      </c>
      <c r="AT254" s="1043">
        <v>1.04E-2</v>
      </c>
      <c r="AU254" s="1043">
        <v>4.1000000000000003E-3</v>
      </c>
      <c r="AV254" s="1043">
        <v>2.2000000000000001E-3</v>
      </c>
      <c r="AW254" s="1043">
        <v>1.04E-2</v>
      </c>
      <c r="AX254" s="1043">
        <v>4.1000000000000003E-3</v>
      </c>
      <c r="AY254" s="1043">
        <v>2.2000000000000001E-3</v>
      </c>
      <c r="AZ254" s="1043">
        <v>1.01E-2</v>
      </c>
      <c r="BA254" s="1043">
        <v>3.8999999999999998E-3</v>
      </c>
      <c r="BB254" s="1043">
        <v>2.0999999999999999E-3</v>
      </c>
    </row>
    <row r="255" spans="1:54" s="980" customFormat="1" ht="16.5" customHeight="1" x14ac:dyDescent="0.3">
      <c r="A255" s="981"/>
      <c r="B255" s="979"/>
      <c r="C255" s="398"/>
      <c r="D255" s="398"/>
      <c r="E255" s="1378"/>
      <c r="F255" s="989" t="s">
        <v>1477</v>
      </c>
      <c r="G255" s="988">
        <v>1.04E-2</v>
      </c>
      <c r="H255" s="988">
        <v>4.1000000000000003E-3</v>
      </c>
      <c r="I255" s="988">
        <v>2.2000000000000001E-3</v>
      </c>
      <c r="J255" s="988">
        <v>1.04E-2</v>
      </c>
      <c r="K255" s="988">
        <v>4.1000000000000003E-3</v>
      </c>
      <c r="L255" s="988">
        <v>2.2000000000000001E-3</v>
      </c>
      <c r="M255" s="988">
        <v>1.0500000000000001E-2</v>
      </c>
      <c r="N255" s="988">
        <v>4.1000000000000003E-3</v>
      </c>
      <c r="O255" s="988">
        <v>2.2000000000000001E-3</v>
      </c>
      <c r="P255" s="988">
        <v>1.04E-2</v>
      </c>
      <c r="Q255" s="988">
        <v>4.1000000000000003E-3</v>
      </c>
      <c r="R255" s="988">
        <v>2.2000000000000001E-3</v>
      </c>
      <c r="S255" s="988">
        <v>1.0200000000000001E-2</v>
      </c>
      <c r="T255" s="988">
        <v>4.0000000000000001E-3</v>
      </c>
      <c r="U255" s="988">
        <v>2.0999999999999999E-3</v>
      </c>
      <c r="V255" s="1042">
        <v>1.04E-2</v>
      </c>
      <c r="W255" s="1042">
        <v>4.0000000000000001E-3</v>
      </c>
      <c r="X255" s="1042">
        <v>2.2000000000000001E-3</v>
      </c>
      <c r="Y255" s="1042">
        <v>1.03E-2</v>
      </c>
      <c r="Z255" s="1042">
        <v>4.0000000000000001E-3</v>
      </c>
      <c r="AA255" s="1042">
        <v>2.2000000000000001E-3</v>
      </c>
      <c r="AB255" s="1043">
        <v>9.7999999999999997E-3</v>
      </c>
      <c r="AC255" s="1043">
        <v>3.8E-3</v>
      </c>
      <c r="AD255" s="1043">
        <v>2.0999999999999999E-3</v>
      </c>
      <c r="AE255" s="1043">
        <v>9.5999999999999992E-3</v>
      </c>
      <c r="AF255" s="1043">
        <v>3.7000000000000002E-3</v>
      </c>
      <c r="AG255" s="1043">
        <v>2E-3</v>
      </c>
      <c r="AH255" s="1043">
        <v>1.01E-2</v>
      </c>
      <c r="AI255" s="1043">
        <v>3.8999999999999998E-3</v>
      </c>
      <c r="AJ255" s="1043">
        <v>2.0999999999999999E-3</v>
      </c>
      <c r="AK255" s="1043">
        <v>0.01</v>
      </c>
      <c r="AL255" s="1043">
        <v>3.8999999999999998E-3</v>
      </c>
      <c r="AM255" s="1043">
        <v>2.0999999999999999E-3</v>
      </c>
      <c r="AN255" s="1043">
        <v>9.9000000000000008E-3</v>
      </c>
      <c r="AO255" s="1043">
        <v>3.8999999999999998E-3</v>
      </c>
      <c r="AP255" s="1043">
        <v>2.0999999999999999E-3</v>
      </c>
      <c r="AQ255" s="1043">
        <v>0.01</v>
      </c>
      <c r="AR255" s="1043">
        <v>3.8999999999999998E-3</v>
      </c>
      <c r="AS255" s="1043">
        <v>2.0999999999999999E-3</v>
      </c>
      <c r="AT255" s="1043">
        <v>1.0200000000000001E-2</v>
      </c>
      <c r="AU255" s="1043">
        <v>4.0000000000000001E-3</v>
      </c>
      <c r="AV255" s="1043">
        <v>2.0999999999999999E-3</v>
      </c>
      <c r="AW255" s="1043">
        <v>0.01</v>
      </c>
      <c r="AX255" s="1043">
        <v>3.8999999999999998E-3</v>
      </c>
      <c r="AY255" s="1043">
        <v>2.0999999999999999E-3</v>
      </c>
      <c r="AZ255" s="1043">
        <v>8.8999999999999999E-3</v>
      </c>
      <c r="BA255" s="1043">
        <v>3.5000000000000001E-3</v>
      </c>
      <c r="BB255" s="1043">
        <v>1.9E-3</v>
      </c>
    </row>
    <row r="256" spans="1:54" s="980" customFormat="1" ht="16.5" customHeight="1" x14ac:dyDescent="0.3">
      <c r="A256" s="981"/>
      <c r="B256" s="979"/>
      <c r="C256" s="398"/>
      <c r="D256" s="398"/>
      <c r="E256" s="1378"/>
      <c r="F256" s="989" t="s">
        <v>1478</v>
      </c>
      <c r="G256" s="988">
        <v>1.0500000000000001E-2</v>
      </c>
      <c r="H256" s="988">
        <v>4.1000000000000003E-3</v>
      </c>
      <c r="I256" s="988">
        <v>2.2000000000000001E-3</v>
      </c>
      <c r="J256" s="988">
        <v>1.04E-2</v>
      </c>
      <c r="K256" s="988">
        <v>4.1000000000000003E-3</v>
      </c>
      <c r="L256" s="988">
        <v>2.2000000000000001E-3</v>
      </c>
      <c r="M256" s="988">
        <v>1.06E-2</v>
      </c>
      <c r="N256" s="988">
        <v>4.1000000000000003E-3</v>
      </c>
      <c r="O256" s="988">
        <v>2.2000000000000001E-3</v>
      </c>
      <c r="P256" s="988">
        <v>1.04E-2</v>
      </c>
      <c r="Q256" s="988">
        <v>4.1000000000000003E-3</v>
      </c>
      <c r="R256" s="988">
        <v>2.2000000000000001E-3</v>
      </c>
      <c r="S256" s="988">
        <v>1.0200000000000001E-2</v>
      </c>
      <c r="T256" s="988">
        <v>4.0000000000000001E-3</v>
      </c>
      <c r="U256" s="988">
        <v>2.0999999999999999E-3</v>
      </c>
      <c r="V256" s="1042">
        <v>1.04E-2</v>
      </c>
      <c r="W256" s="1042">
        <v>4.1000000000000003E-3</v>
      </c>
      <c r="X256" s="1042">
        <v>2.2000000000000001E-3</v>
      </c>
      <c r="Y256" s="1042">
        <v>1.03E-2</v>
      </c>
      <c r="Z256" s="1042">
        <v>4.0000000000000001E-3</v>
      </c>
      <c r="AA256" s="1042">
        <v>2.2000000000000001E-3</v>
      </c>
      <c r="AB256" s="1043">
        <v>1.03E-2</v>
      </c>
      <c r="AC256" s="1043">
        <v>4.0000000000000001E-3</v>
      </c>
      <c r="AD256" s="1043">
        <v>2.2000000000000001E-3</v>
      </c>
      <c r="AE256" s="1043">
        <v>1.04E-2</v>
      </c>
      <c r="AF256" s="1043">
        <v>4.1000000000000003E-3</v>
      </c>
      <c r="AG256" s="1043">
        <v>2.2000000000000001E-3</v>
      </c>
      <c r="AH256" s="1043">
        <v>1.0200000000000001E-2</v>
      </c>
      <c r="AI256" s="1043">
        <v>4.0000000000000001E-3</v>
      </c>
      <c r="AJ256" s="1043">
        <v>2.0999999999999999E-3</v>
      </c>
      <c r="AK256" s="1043">
        <v>1.03E-2</v>
      </c>
      <c r="AL256" s="1043">
        <v>4.0000000000000001E-3</v>
      </c>
      <c r="AM256" s="1043">
        <v>2.0999999999999999E-3</v>
      </c>
      <c r="AN256" s="1043">
        <v>1.03E-2</v>
      </c>
      <c r="AO256" s="1043">
        <v>4.0000000000000001E-3</v>
      </c>
      <c r="AP256" s="1043">
        <v>2.2000000000000001E-3</v>
      </c>
      <c r="AQ256" s="1043">
        <v>1.04E-2</v>
      </c>
      <c r="AR256" s="1043">
        <v>4.0000000000000001E-3</v>
      </c>
      <c r="AS256" s="1043">
        <v>2.2000000000000001E-3</v>
      </c>
      <c r="AT256" s="1043">
        <v>1.0800000000000001E-2</v>
      </c>
      <c r="AU256" s="1043">
        <v>4.1999999999999997E-3</v>
      </c>
      <c r="AV256" s="1043">
        <v>2.3E-3</v>
      </c>
      <c r="AW256" s="1043">
        <v>1.0500000000000001E-2</v>
      </c>
      <c r="AX256" s="1043">
        <v>4.1000000000000003E-3</v>
      </c>
      <c r="AY256" s="1043">
        <v>2.2000000000000001E-3</v>
      </c>
      <c r="AZ256" s="1043">
        <v>1.0699999999999999E-2</v>
      </c>
      <c r="BA256" s="1043">
        <v>4.1999999999999997E-3</v>
      </c>
      <c r="BB256" s="1043">
        <v>2.2000000000000001E-3</v>
      </c>
    </row>
    <row r="257" spans="1:54" s="980" customFormat="1" ht="16.5" customHeight="1" x14ac:dyDescent="0.3">
      <c r="A257" s="981"/>
      <c r="B257" s="979"/>
      <c r="C257" s="398"/>
      <c r="D257" s="398"/>
      <c r="E257" s="1378"/>
      <c r="F257" s="989" t="s">
        <v>1479</v>
      </c>
      <c r="G257" s="988">
        <v>1.04E-2</v>
      </c>
      <c r="H257" s="988">
        <v>4.0000000000000001E-3</v>
      </c>
      <c r="I257" s="988">
        <v>2.2000000000000001E-3</v>
      </c>
      <c r="J257" s="988">
        <v>1.04E-2</v>
      </c>
      <c r="K257" s="988">
        <v>4.1000000000000003E-3</v>
      </c>
      <c r="L257" s="988">
        <v>2.2000000000000001E-3</v>
      </c>
      <c r="M257" s="988">
        <v>1.04E-2</v>
      </c>
      <c r="N257" s="988">
        <v>4.1000000000000003E-3</v>
      </c>
      <c r="O257" s="988">
        <v>2.2000000000000001E-3</v>
      </c>
      <c r="P257" s="988">
        <v>1.04E-2</v>
      </c>
      <c r="Q257" s="988">
        <v>4.1000000000000003E-3</v>
      </c>
      <c r="R257" s="988">
        <v>2.2000000000000001E-3</v>
      </c>
      <c r="S257" s="988">
        <v>1.03E-2</v>
      </c>
      <c r="T257" s="988">
        <v>4.0000000000000001E-3</v>
      </c>
      <c r="U257" s="988">
        <v>2.2000000000000001E-3</v>
      </c>
      <c r="V257" s="1042">
        <v>1.03E-2</v>
      </c>
      <c r="W257" s="1042">
        <v>4.0000000000000001E-3</v>
      </c>
      <c r="X257" s="1042">
        <v>2.2000000000000001E-3</v>
      </c>
      <c r="Y257" s="1042">
        <v>1.03E-2</v>
      </c>
      <c r="Z257" s="1042">
        <v>4.0000000000000001E-3</v>
      </c>
      <c r="AA257" s="1042">
        <v>2.2000000000000001E-3</v>
      </c>
      <c r="AB257" s="1043">
        <v>1.03E-2</v>
      </c>
      <c r="AC257" s="1043">
        <v>4.0000000000000001E-3</v>
      </c>
      <c r="AD257" s="1043">
        <v>2.2000000000000001E-3</v>
      </c>
      <c r="AE257" s="1043">
        <v>1.04E-2</v>
      </c>
      <c r="AF257" s="1043">
        <v>4.0000000000000001E-3</v>
      </c>
      <c r="AG257" s="1043">
        <v>2.2000000000000001E-3</v>
      </c>
      <c r="AH257" s="1043">
        <v>1.03E-2</v>
      </c>
      <c r="AI257" s="1043">
        <v>4.0000000000000001E-3</v>
      </c>
      <c r="AJ257" s="1043">
        <v>2.2000000000000001E-3</v>
      </c>
      <c r="AK257" s="1043">
        <v>1.03E-2</v>
      </c>
      <c r="AL257" s="1043">
        <v>4.0000000000000001E-3</v>
      </c>
      <c r="AM257" s="1043">
        <v>2.2000000000000001E-3</v>
      </c>
      <c r="AN257" s="1043">
        <v>1.03E-2</v>
      </c>
      <c r="AO257" s="1043">
        <v>4.0000000000000001E-3</v>
      </c>
      <c r="AP257" s="1043">
        <v>2.0999999999999999E-3</v>
      </c>
      <c r="AQ257" s="1043">
        <v>1.03E-2</v>
      </c>
      <c r="AR257" s="1043">
        <v>4.0000000000000001E-3</v>
      </c>
      <c r="AS257" s="1043">
        <v>2.2000000000000001E-3</v>
      </c>
      <c r="AT257" s="1043">
        <v>1.0200000000000001E-2</v>
      </c>
      <c r="AU257" s="1043">
        <v>4.0000000000000001E-3</v>
      </c>
      <c r="AV257" s="1043">
        <v>2.0999999999999999E-3</v>
      </c>
      <c r="AW257" s="1043">
        <v>1.0200000000000001E-2</v>
      </c>
      <c r="AX257" s="1043">
        <v>4.0000000000000001E-3</v>
      </c>
      <c r="AY257" s="1043">
        <v>2.0999999999999999E-3</v>
      </c>
      <c r="AZ257" s="1043">
        <v>9.5999999999999992E-3</v>
      </c>
      <c r="BA257" s="1043">
        <v>3.7000000000000002E-3</v>
      </c>
      <c r="BB257" s="1043">
        <v>2E-3</v>
      </c>
    </row>
    <row r="258" spans="1:54" s="980" customFormat="1" ht="16.5" customHeight="1" x14ac:dyDescent="0.3">
      <c r="A258" s="981"/>
      <c r="B258" s="979"/>
      <c r="C258" s="398"/>
      <c r="D258" s="398"/>
      <c r="E258" s="1378"/>
      <c r="F258" s="989" t="s">
        <v>1480</v>
      </c>
      <c r="G258" s="988">
        <v>1.0500000000000001E-2</v>
      </c>
      <c r="H258" s="988">
        <v>4.1000000000000003E-3</v>
      </c>
      <c r="I258" s="988">
        <v>2.2000000000000001E-3</v>
      </c>
      <c r="J258" s="988">
        <v>1.0500000000000001E-2</v>
      </c>
      <c r="K258" s="988">
        <v>4.1000000000000003E-3</v>
      </c>
      <c r="L258" s="988">
        <v>2.2000000000000001E-3</v>
      </c>
      <c r="M258" s="988">
        <v>1.0500000000000001E-2</v>
      </c>
      <c r="N258" s="988">
        <v>4.1000000000000003E-3</v>
      </c>
      <c r="O258" s="988">
        <v>2.2000000000000001E-3</v>
      </c>
      <c r="P258" s="988">
        <v>1.03E-2</v>
      </c>
      <c r="Q258" s="988">
        <v>4.0000000000000001E-3</v>
      </c>
      <c r="R258" s="988">
        <v>2.2000000000000001E-3</v>
      </c>
      <c r="S258" s="988">
        <v>1.04E-2</v>
      </c>
      <c r="T258" s="988">
        <v>4.1000000000000003E-3</v>
      </c>
      <c r="U258" s="988">
        <v>2.2000000000000001E-3</v>
      </c>
      <c r="V258" s="1042">
        <v>1.04E-2</v>
      </c>
      <c r="W258" s="1042">
        <v>4.1000000000000003E-3</v>
      </c>
      <c r="X258" s="1042">
        <v>2.2000000000000001E-3</v>
      </c>
      <c r="Y258" s="1042">
        <v>1.03E-2</v>
      </c>
      <c r="Z258" s="1042">
        <v>4.0000000000000001E-3</v>
      </c>
      <c r="AA258" s="1042">
        <v>2.2000000000000001E-3</v>
      </c>
      <c r="AB258" s="1043">
        <v>1.03E-2</v>
      </c>
      <c r="AC258" s="1043">
        <v>4.0000000000000001E-3</v>
      </c>
      <c r="AD258" s="1043">
        <v>2.2000000000000001E-3</v>
      </c>
      <c r="AE258" s="1043">
        <v>1.03E-2</v>
      </c>
      <c r="AF258" s="1043">
        <v>4.0000000000000001E-3</v>
      </c>
      <c r="AG258" s="1043">
        <v>2.2000000000000001E-3</v>
      </c>
      <c r="AH258" s="1043">
        <v>1.03E-2</v>
      </c>
      <c r="AI258" s="1043">
        <v>4.0000000000000001E-3</v>
      </c>
      <c r="AJ258" s="1043">
        <v>2.2000000000000001E-3</v>
      </c>
      <c r="AK258" s="1043">
        <v>1.03E-2</v>
      </c>
      <c r="AL258" s="1043">
        <v>4.0000000000000001E-3</v>
      </c>
      <c r="AM258" s="1043">
        <v>2.2000000000000001E-3</v>
      </c>
      <c r="AN258" s="1043">
        <v>1.0200000000000001E-2</v>
      </c>
      <c r="AO258" s="1043">
        <v>4.0000000000000001E-3</v>
      </c>
      <c r="AP258" s="1043">
        <v>2.0999999999999999E-3</v>
      </c>
      <c r="AQ258" s="1043">
        <v>1.03E-2</v>
      </c>
      <c r="AR258" s="1043">
        <v>4.0000000000000001E-3</v>
      </c>
      <c r="AS258" s="1043">
        <v>2.0999999999999999E-3</v>
      </c>
      <c r="AT258" s="1043">
        <v>1.04E-2</v>
      </c>
      <c r="AU258" s="1043">
        <v>4.1000000000000003E-3</v>
      </c>
      <c r="AV258" s="1043">
        <v>2.2000000000000001E-3</v>
      </c>
      <c r="AW258" s="1043">
        <v>1.04E-2</v>
      </c>
      <c r="AX258" s="1043">
        <v>4.0000000000000001E-3</v>
      </c>
      <c r="AY258" s="1043">
        <v>2.2000000000000001E-3</v>
      </c>
      <c r="AZ258" s="1043">
        <v>9.9000000000000008E-3</v>
      </c>
      <c r="BA258" s="1043">
        <v>3.8999999999999998E-3</v>
      </c>
      <c r="BB258" s="1043">
        <v>2.0999999999999999E-3</v>
      </c>
    </row>
    <row r="259" spans="1:54" s="980" customFormat="1" ht="16.5" customHeight="1" x14ac:dyDescent="0.3">
      <c r="A259" s="981"/>
      <c r="B259" s="979"/>
      <c r="C259" s="398"/>
      <c r="D259" s="398"/>
      <c r="E259" s="1378"/>
      <c r="F259" s="989" t="s">
        <v>1481</v>
      </c>
      <c r="G259" s="988">
        <v>1.03E-2</v>
      </c>
      <c r="H259" s="988">
        <v>4.0000000000000001E-3</v>
      </c>
      <c r="I259" s="988">
        <v>2.2000000000000001E-3</v>
      </c>
      <c r="J259" s="988">
        <v>1.0200000000000001E-2</v>
      </c>
      <c r="K259" s="988">
        <v>4.0000000000000001E-3</v>
      </c>
      <c r="L259" s="988">
        <v>2.0999999999999999E-3</v>
      </c>
      <c r="M259" s="988">
        <v>1.04E-2</v>
      </c>
      <c r="N259" s="988">
        <v>4.1000000000000003E-3</v>
      </c>
      <c r="O259" s="988">
        <v>2.2000000000000001E-3</v>
      </c>
      <c r="P259" s="988">
        <v>1.04E-2</v>
      </c>
      <c r="Q259" s="988">
        <v>4.1000000000000003E-3</v>
      </c>
      <c r="R259" s="988">
        <v>2.2000000000000001E-3</v>
      </c>
      <c r="S259" s="988">
        <v>1.0200000000000001E-2</v>
      </c>
      <c r="T259" s="988">
        <v>4.0000000000000001E-3</v>
      </c>
      <c r="U259" s="988">
        <v>2.0999999999999999E-3</v>
      </c>
      <c r="V259" s="1042">
        <v>1.0200000000000001E-2</v>
      </c>
      <c r="W259" s="1042">
        <v>4.0000000000000001E-3</v>
      </c>
      <c r="X259" s="1042">
        <v>2.0999999999999999E-3</v>
      </c>
      <c r="Y259" s="1042">
        <v>1.0200000000000001E-2</v>
      </c>
      <c r="Z259" s="1042">
        <v>4.0000000000000001E-3</v>
      </c>
      <c r="AA259" s="1042">
        <v>2.0999999999999999E-3</v>
      </c>
      <c r="AB259" s="1043">
        <v>1.0200000000000001E-2</v>
      </c>
      <c r="AC259" s="1043">
        <v>4.0000000000000001E-3</v>
      </c>
      <c r="AD259" s="1043">
        <v>2.0999999999999999E-3</v>
      </c>
      <c r="AE259" s="1043">
        <v>1.0200000000000001E-2</v>
      </c>
      <c r="AF259" s="1043">
        <v>4.0000000000000001E-3</v>
      </c>
      <c r="AG259" s="1043">
        <v>2.0999999999999999E-3</v>
      </c>
      <c r="AH259" s="1043">
        <v>1.0200000000000001E-2</v>
      </c>
      <c r="AI259" s="1043">
        <v>4.0000000000000001E-3</v>
      </c>
      <c r="AJ259" s="1043">
        <v>2.0999999999999999E-3</v>
      </c>
      <c r="AK259" s="1043">
        <v>1.0200000000000001E-2</v>
      </c>
      <c r="AL259" s="1043">
        <v>4.0000000000000001E-3</v>
      </c>
      <c r="AM259" s="1043">
        <v>2.0999999999999999E-3</v>
      </c>
      <c r="AN259" s="1043">
        <v>0.01</v>
      </c>
      <c r="AO259" s="1043">
        <v>3.8999999999999998E-3</v>
      </c>
      <c r="AP259" s="1043">
        <v>2.0999999999999999E-3</v>
      </c>
      <c r="AQ259" s="1043">
        <v>1.01E-2</v>
      </c>
      <c r="AR259" s="1043">
        <v>3.8999999999999998E-3</v>
      </c>
      <c r="AS259" s="1043">
        <v>2.0999999999999999E-3</v>
      </c>
      <c r="AT259" s="1043">
        <v>0.01</v>
      </c>
      <c r="AU259" s="1043">
        <v>3.8999999999999998E-3</v>
      </c>
      <c r="AV259" s="1043">
        <v>2.0999999999999999E-3</v>
      </c>
      <c r="AW259" s="1043">
        <v>9.9000000000000008E-3</v>
      </c>
      <c r="AX259" s="1043">
        <v>3.8999999999999998E-3</v>
      </c>
      <c r="AY259" s="1043">
        <v>2.0999999999999999E-3</v>
      </c>
      <c r="AZ259" s="1043">
        <v>9.1000000000000004E-3</v>
      </c>
      <c r="BA259" s="1043">
        <v>3.5999999999999999E-3</v>
      </c>
      <c r="BB259" s="1043">
        <v>1.9E-3</v>
      </c>
    </row>
    <row r="260" spans="1:54" s="980" customFormat="1" ht="16.5" customHeight="1" x14ac:dyDescent="0.3">
      <c r="A260" s="981"/>
      <c r="B260" s="979"/>
      <c r="C260" s="398"/>
      <c r="D260" s="398"/>
      <c r="E260" s="1378"/>
      <c r="F260" s="989" t="s">
        <v>1482</v>
      </c>
      <c r="G260" s="988">
        <v>1.04E-2</v>
      </c>
      <c r="H260" s="988">
        <v>4.0000000000000001E-3</v>
      </c>
      <c r="I260" s="988">
        <v>2.2000000000000001E-3</v>
      </c>
      <c r="J260" s="988">
        <v>1.04E-2</v>
      </c>
      <c r="K260" s="988">
        <v>4.0000000000000001E-3</v>
      </c>
      <c r="L260" s="988">
        <v>2.2000000000000001E-3</v>
      </c>
      <c r="M260" s="988">
        <v>1.04E-2</v>
      </c>
      <c r="N260" s="988">
        <v>4.1000000000000003E-3</v>
      </c>
      <c r="O260" s="988">
        <v>2.2000000000000001E-3</v>
      </c>
      <c r="P260" s="988">
        <v>1.04E-2</v>
      </c>
      <c r="Q260" s="988">
        <v>4.1000000000000003E-3</v>
      </c>
      <c r="R260" s="988">
        <v>2.2000000000000001E-3</v>
      </c>
      <c r="S260" s="988">
        <v>1.03E-2</v>
      </c>
      <c r="T260" s="988">
        <v>4.0000000000000001E-3</v>
      </c>
      <c r="U260" s="988">
        <v>2.2000000000000001E-3</v>
      </c>
      <c r="V260" s="1042">
        <v>1.03E-2</v>
      </c>
      <c r="W260" s="1042">
        <v>4.0000000000000001E-3</v>
      </c>
      <c r="X260" s="1042">
        <v>2.2000000000000001E-3</v>
      </c>
      <c r="Y260" s="1042">
        <v>1.03E-2</v>
      </c>
      <c r="Z260" s="1042">
        <v>4.0000000000000001E-3</v>
      </c>
      <c r="AA260" s="1042">
        <v>2.2000000000000001E-3</v>
      </c>
      <c r="AB260" s="1043">
        <v>1.0200000000000001E-2</v>
      </c>
      <c r="AC260" s="1043">
        <v>4.0000000000000001E-3</v>
      </c>
      <c r="AD260" s="1043">
        <v>2.0999999999999999E-3</v>
      </c>
      <c r="AE260" s="1043">
        <v>1.03E-2</v>
      </c>
      <c r="AF260" s="1043">
        <v>4.0000000000000001E-3</v>
      </c>
      <c r="AG260" s="1043">
        <v>2.2000000000000001E-3</v>
      </c>
      <c r="AH260" s="1043">
        <v>1.03E-2</v>
      </c>
      <c r="AI260" s="1043">
        <v>4.0000000000000001E-3</v>
      </c>
      <c r="AJ260" s="1043">
        <v>2.2000000000000001E-3</v>
      </c>
      <c r="AK260" s="1043">
        <v>1.03E-2</v>
      </c>
      <c r="AL260" s="1043">
        <v>4.0000000000000001E-3</v>
      </c>
      <c r="AM260" s="1043">
        <v>2.2000000000000001E-3</v>
      </c>
      <c r="AN260" s="1043">
        <v>1.0200000000000001E-2</v>
      </c>
      <c r="AO260" s="1043">
        <v>4.0000000000000001E-3</v>
      </c>
      <c r="AP260" s="1043">
        <v>2.0999999999999999E-3</v>
      </c>
      <c r="AQ260" s="1043">
        <v>1.0200000000000001E-2</v>
      </c>
      <c r="AR260" s="1043">
        <v>4.0000000000000001E-3</v>
      </c>
      <c r="AS260" s="1043">
        <v>2.0999999999999999E-3</v>
      </c>
      <c r="AT260" s="1043">
        <v>1.03E-2</v>
      </c>
      <c r="AU260" s="1043">
        <v>4.0000000000000001E-3</v>
      </c>
      <c r="AV260" s="1043">
        <v>2.2000000000000001E-3</v>
      </c>
      <c r="AW260" s="1043">
        <v>1.03E-2</v>
      </c>
      <c r="AX260" s="1043">
        <v>4.0000000000000001E-3</v>
      </c>
      <c r="AY260" s="1043">
        <v>2.2000000000000001E-3</v>
      </c>
      <c r="AZ260" s="1043">
        <v>9.2999999999999992E-3</v>
      </c>
      <c r="BA260" s="1043">
        <v>3.5999999999999999E-3</v>
      </c>
      <c r="BB260" s="1043">
        <v>1.9E-3</v>
      </c>
    </row>
    <row r="261" spans="1:54" s="980" customFormat="1" ht="16.5" customHeight="1" x14ac:dyDescent="0.3">
      <c r="A261" s="981"/>
      <c r="B261" s="979"/>
      <c r="C261" s="398"/>
      <c r="D261" s="398"/>
      <c r="E261" s="1378"/>
      <c r="F261" s="989" t="s">
        <v>1483</v>
      </c>
      <c r="G261" s="988">
        <v>1.0500000000000001E-2</v>
      </c>
      <c r="H261" s="988">
        <v>4.1000000000000003E-3</v>
      </c>
      <c r="I261" s="988">
        <v>2.2000000000000001E-3</v>
      </c>
      <c r="J261" s="988">
        <v>1.0500000000000001E-2</v>
      </c>
      <c r="K261" s="988">
        <v>4.1000000000000003E-3</v>
      </c>
      <c r="L261" s="988">
        <v>2.2000000000000001E-3</v>
      </c>
      <c r="M261" s="988">
        <v>1.0500000000000001E-2</v>
      </c>
      <c r="N261" s="988">
        <v>4.1000000000000003E-3</v>
      </c>
      <c r="O261" s="988">
        <v>2.2000000000000001E-3</v>
      </c>
      <c r="P261" s="988">
        <v>1.0500000000000001E-2</v>
      </c>
      <c r="Q261" s="988">
        <v>4.1000000000000003E-3</v>
      </c>
      <c r="R261" s="988">
        <v>2.2000000000000001E-3</v>
      </c>
      <c r="S261" s="988">
        <v>1.03E-2</v>
      </c>
      <c r="T261" s="988">
        <v>4.0000000000000001E-3</v>
      </c>
      <c r="U261" s="988">
        <v>2.2000000000000001E-3</v>
      </c>
      <c r="V261" s="1042">
        <v>1.03E-2</v>
      </c>
      <c r="W261" s="1042">
        <v>4.0000000000000001E-3</v>
      </c>
      <c r="X261" s="1042">
        <v>2.0999999999999999E-3</v>
      </c>
      <c r="Y261" s="1042">
        <v>1.0200000000000001E-2</v>
      </c>
      <c r="Z261" s="1042">
        <v>4.0000000000000001E-3</v>
      </c>
      <c r="AA261" s="1042">
        <v>2.0999999999999999E-3</v>
      </c>
      <c r="AB261" s="1043">
        <v>1.0200000000000001E-2</v>
      </c>
      <c r="AC261" s="1043">
        <v>4.0000000000000001E-3</v>
      </c>
      <c r="AD261" s="1043">
        <v>2.0999999999999999E-3</v>
      </c>
      <c r="AE261" s="1043">
        <v>1.0200000000000001E-2</v>
      </c>
      <c r="AF261" s="1043">
        <v>4.0000000000000001E-3</v>
      </c>
      <c r="AG261" s="1043">
        <v>2.0999999999999999E-3</v>
      </c>
      <c r="AH261" s="1043">
        <v>1.0200000000000001E-2</v>
      </c>
      <c r="AI261" s="1043">
        <v>4.0000000000000001E-3</v>
      </c>
      <c r="AJ261" s="1043">
        <v>2.0999999999999999E-3</v>
      </c>
      <c r="AK261" s="1043">
        <v>1.0200000000000001E-2</v>
      </c>
      <c r="AL261" s="1043">
        <v>4.0000000000000001E-3</v>
      </c>
      <c r="AM261" s="1043">
        <v>2.0999999999999999E-3</v>
      </c>
      <c r="AN261" s="1043">
        <v>1.01E-2</v>
      </c>
      <c r="AO261" s="1043">
        <v>4.0000000000000001E-3</v>
      </c>
      <c r="AP261" s="1043">
        <v>2.0999999999999999E-3</v>
      </c>
      <c r="AQ261" s="1043">
        <v>1.0200000000000001E-2</v>
      </c>
      <c r="AR261" s="1043">
        <v>4.0000000000000001E-3</v>
      </c>
      <c r="AS261" s="1043">
        <v>2.0999999999999999E-3</v>
      </c>
      <c r="AT261" s="1043">
        <v>1.0200000000000001E-2</v>
      </c>
      <c r="AU261" s="1043">
        <v>4.0000000000000001E-3</v>
      </c>
      <c r="AV261" s="1043">
        <v>2.0999999999999999E-3</v>
      </c>
      <c r="AW261" s="1043">
        <v>1.01E-2</v>
      </c>
      <c r="AX261" s="1043">
        <v>3.8999999999999998E-3</v>
      </c>
      <c r="AY261" s="1043">
        <v>2.0999999999999999E-3</v>
      </c>
      <c r="AZ261" s="1043">
        <v>8.8999999999999999E-3</v>
      </c>
      <c r="BA261" s="1043">
        <v>3.5000000000000001E-3</v>
      </c>
      <c r="BB261" s="1043">
        <v>1.9E-3</v>
      </c>
    </row>
    <row r="262" spans="1:54" s="980" customFormat="1" ht="16.5" customHeight="1" x14ac:dyDescent="0.3">
      <c r="A262" s="981"/>
      <c r="B262" s="979"/>
      <c r="C262" s="398"/>
      <c r="D262" s="398"/>
      <c r="E262" s="1378"/>
      <c r="F262" s="989" t="s">
        <v>1484</v>
      </c>
      <c r="G262" s="988">
        <v>1.04E-2</v>
      </c>
      <c r="H262" s="988">
        <v>4.1000000000000003E-3</v>
      </c>
      <c r="I262" s="988">
        <v>2.2000000000000001E-3</v>
      </c>
      <c r="J262" s="988">
        <v>1.03E-2</v>
      </c>
      <c r="K262" s="988">
        <v>4.0000000000000001E-3</v>
      </c>
      <c r="L262" s="988">
        <v>2.2000000000000001E-3</v>
      </c>
      <c r="M262" s="988">
        <v>1.04E-2</v>
      </c>
      <c r="N262" s="988">
        <v>4.1000000000000003E-3</v>
      </c>
      <c r="O262" s="988">
        <v>2.2000000000000001E-3</v>
      </c>
      <c r="P262" s="988">
        <v>1.04E-2</v>
      </c>
      <c r="Q262" s="988">
        <v>4.0000000000000001E-3</v>
      </c>
      <c r="R262" s="988">
        <v>2.2000000000000001E-3</v>
      </c>
      <c r="S262" s="988">
        <v>1.03E-2</v>
      </c>
      <c r="T262" s="988">
        <v>4.0000000000000001E-3</v>
      </c>
      <c r="U262" s="988">
        <v>2.2000000000000001E-3</v>
      </c>
      <c r="V262" s="1042">
        <v>1.04E-2</v>
      </c>
      <c r="W262" s="1042">
        <v>4.0000000000000001E-3</v>
      </c>
      <c r="X262" s="1042">
        <v>2.2000000000000001E-3</v>
      </c>
      <c r="Y262" s="1042">
        <v>1.04E-2</v>
      </c>
      <c r="Z262" s="1042">
        <v>4.0000000000000001E-3</v>
      </c>
      <c r="AA262" s="1042">
        <v>2.2000000000000001E-3</v>
      </c>
      <c r="AB262" s="1043">
        <v>1.04E-2</v>
      </c>
      <c r="AC262" s="1043">
        <v>4.0000000000000001E-3</v>
      </c>
      <c r="AD262" s="1043">
        <v>2.2000000000000001E-3</v>
      </c>
      <c r="AE262" s="1043">
        <v>1.03E-2</v>
      </c>
      <c r="AF262" s="1043">
        <v>4.0000000000000001E-3</v>
      </c>
      <c r="AG262" s="1043">
        <v>2.2000000000000001E-3</v>
      </c>
      <c r="AH262" s="1043">
        <v>1.03E-2</v>
      </c>
      <c r="AI262" s="1043">
        <v>4.0000000000000001E-3</v>
      </c>
      <c r="AJ262" s="1043">
        <v>2.2000000000000001E-3</v>
      </c>
      <c r="AK262" s="1043">
        <v>1.04E-2</v>
      </c>
      <c r="AL262" s="1043">
        <v>4.0000000000000001E-3</v>
      </c>
      <c r="AM262" s="1043">
        <v>2.2000000000000001E-3</v>
      </c>
      <c r="AN262" s="1043">
        <v>1.03E-2</v>
      </c>
      <c r="AO262" s="1043">
        <v>4.0000000000000001E-3</v>
      </c>
      <c r="AP262" s="1043">
        <v>2.2000000000000001E-3</v>
      </c>
      <c r="AQ262" s="1043">
        <v>1.03E-2</v>
      </c>
      <c r="AR262" s="1043">
        <v>4.0000000000000001E-3</v>
      </c>
      <c r="AS262" s="1043">
        <v>2.2000000000000001E-3</v>
      </c>
      <c r="AT262" s="1043">
        <v>1.03E-2</v>
      </c>
      <c r="AU262" s="1043">
        <v>4.0000000000000001E-3</v>
      </c>
      <c r="AV262" s="1043">
        <v>2.2000000000000001E-3</v>
      </c>
      <c r="AW262" s="1043">
        <v>1.03E-2</v>
      </c>
      <c r="AX262" s="1043">
        <v>4.0000000000000001E-3</v>
      </c>
      <c r="AY262" s="1043">
        <v>2.2000000000000001E-3</v>
      </c>
      <c r="AZ262" s="1043">
        <v>9.5999999999999992E-3</v>
      </c>
      <c r="BA262" s="1043">
        <v>3.7000000000000002E-3</v>
      </c>
      <c r="BB262" s="1043">
        <v>2E-3</v>
      </c>
    </row>
    <row r="263" spans="1:54" s="980" customFormat="1" ht="16.5" customHeight="1" x14ac:dyDescent="0.3">
      <c r="A263" s="981"/>
      <c r="B263" s="979"/>
      <c r="C263" s="398"/>
      <c r="D263" s="398"/>
      <c r="E263" s="1378"/>
      <c r="F263" s="989" t="s">
        <v>1485</v>
      </c>
      <c r="G263" s="988">
        <v>1.0500000000000001E-2</v>
      </c>
      <c r="H263" s="988">
        <v>4.1000000000000003E-3</v>
      </c>
      <c r="I263" s="988">
        <v>2.2000000000000001E-3</v>
      </c>
      <c r="J263" s="988">
        <v>1.0500000000000001E-2</v>
      </c>
      <c r="K263" s="988">
        <v>4.1000000000000003E-3</v>
      </c>
      <c r="L263" s="988">
        <v>2.2000000000000001E-3</v>
      </c>
      <c r="M263" s="988">
        <v>1.04E-2</v>
      </c>
      <c r="N263" s="988">
        <v>4.1000000000000003E-3</v>
      </c>
      <c r="O263" s="988">
        <v>2.2000000000000001E-3</v>
      </c>
      <c r="P263" s="988">
        <v>1.0500000000000001E-2</v>
      </c>
      <c r="Q263" s="988">
        <v>4.1000000000000003E-3</v>
      </c>
      <c r="R263" s="988">
        <v>2.2000000000000001E-3</v>
      </c>
      <c r="S263" s="988">
        <v>1.04E-2</v>
      </c>
      <c r="T263" s="988">
        <v>4.1000000000000003E-3</v>
      </c>
      <c r="U263" s="988">
        <v>2.2000000000000001E-3</v>
      </c>
      <c r="V263" s="1042">
        <v>1.04E-2</v>
      </c>
      <c r="W263" s="1042">
        <v>4.1000000000000003E-3</v>
      </c>
      <c r="X263" s="1042">
        <v>2.2000000000000001E-3</v>
      </c>
      <c r="Y263" s="1042">
        <v>1.03E-2</v>
      </c>
      <c r="Z263" s="1042">
        <v>4.0000000000000001E-3</v>
      </c>
      <c r="AA263" s="1042">
        <v>2.2000000000000001E-3</v>
      </c>
      <c r="AB263" s="1043">
        <v>1.03E-2</v>
      </c>
      <c r="AC263" s="1043">
        <v>4.0000000000000001E-3</v>
      </c>
      <c r="AD263" s="1043">
        <v>2.2000000000000001E-3</v>
      </c>
      <c r="AE263" s="1043">
        <v>1.04E-2</v>
      </c>
      <c r="AF263" s="1043">
        <v>4.1000000000000003E-3</v>
      </c>
      <c r="AG263" s="1043">
        <v>2.2000000000000001E-3</v>
      </c>
      <c r="AH263" s="1043">
        <v>1.03E-2</v>
      </c>
      <c r="AI263" s="1043">
        <v>4.0000000000000001E-3</v>
      </c>
      <c r="AJ263" s="1043">
        <v>2.2000000000000001E-3</v>
      </c>
      <c r="AK263" s="1043">
        <v>1.03E-2</v>
      </c>
      <c r="AL263" s="1043">
        <v>4.0000000000000001E-3</v>
      </c>
      <c r="AM263" s="1043">
        <v>2.2000000000000001E-3</v>
      </c>
      <c r="AN263" s="1043">
        <v>1.03E-2</v>
      </c>
      <c r="AO263" s="1043">
        <v>4.0000000000000001E-3</v>
      </c>
      <c r="AP263" s="1043">
        <v>2.2000000000000001E-3</v>
      </c>
      <c r="AQ263" s="1043">
        <v>1.03E-2</v>
      </c>
      <c r="AR263" s="1043">
        <v>4.0000000000000001E-3</v>
      </c>
      <c r="AS263" s="1043">
        <v>2.2000000000000001E-3</v>
      </c>
      <c r="AT263" s="1043">
        <v>1.03E-2</v>
      </c>
      <c r="AU263" s="1043">
        <v>4.0000000000000001E-3</v>
      </c>
      <c r="AV263" s="1043">
        <v>2.2000000000000001E-3</v>
      </c>
      <c r="AW263" s="1043">
        <v>1.03E-2</v>
      </c>
      <c r="AX263" s="1043">
        <v>4.0000000000000001E-3</v>
      </c>
      <c r="AY263" s="1043">
        <v>2.2000000000000001E-3</v>
      </c>
      <c r="AZ263" s="1043">
        <v>9.9000000000000008E-3</v>
      </c>
      <c r="BA263" s="1043">
        <v>3.8999999999999998E-3</v>
      </c>
      <c r="BB263" s="1043">
        <v>2.0999999999999999E-3</v>
      </c>
    </row>
    <row r="264" spans="1:54" s="980" customFormat="1" ht="16.5" customHeight="1" x14ac:dyDescent="0.3">
      <c r="A264" s="981"/>
      <c r="B264" s="979"/>
      <c r="C264" s="398"/>
      <c r="D264" s="398"/>
      <c r="E264" s="1378"/>
      <c r="F264" s="989" t="s">
        <v>1486</v>
      </c>
      <c r="G264" s="988">
        <v>1.03E-2</v>
      </c>
      <c r="H264" s="988">
        <v>4.0000000000000001E-3</v>
      </c>
      <c r="I264" s="988">
        <v>2.2000000000000001E-3</v>
      </c>
      <c r="J264" s="988">
        <v>1.03E-2</v>
      </c>
      <c r="K264" s="988">
        <v>4.0000000000000001E-3</v>
      </c>
      <c r="L264" s="988">
        <v>2.2000000000000001E-3</v>
      </c>
      <c r="M264" s="988">
        <v>1.04E-2</v>
      </c>
      <c r="N264" s="988">
        <v>4.0000000000000001E-3</v>
      </c>
      <c r="O264" s="988">
        <v>2.2000000000000001E-3</v>
      </c>
      <c r="P264" s="988">
        <v>1.04E-2</v>
      </c>
      <c r="Q264" s="988">
        <v>4.1000000000000003E-3</v>
      </c>
      <c r="R264" s="988">
        <v>2.2000000000000001E-3</v>
      </c>
      <c r="S264" s="988">
        <v>1.0200000000000001E-2</v>
      </c>
      <c r="T264" s="988">
        <v>4.0000000000000001E-3</v>
      </c>
      <c r="U264" s="988">
        <v>2.0999999999999999E-3</v>
      </c>
      <c r="V264" s="1042">
        <v>1.0200000000000001E-2</v>
      </c>
      <c r="W264" s="1042">
        <v>4.0000000000000001E-3</v>
      </c>
      <c r="X264" s="1042">
        <v>2.0999999999999999E-3</v>
      </c>
      <c r="Y264" s="1042">
        <v>1.0200000000000001E-2</v>
      </c>
      <c r="Z264" s="1042">
        <v>4.0000000000000001E-3</v>
      </c>
      <c r="AA264" s="1042">
        <v>2.0999999999999999E-3</v>
      </c>
      <c r="AB264" s="1043">
        <v>1.0200000000000001E-2</v>
      </c>
      <c r="AC264" s="1043">
        <v>4.0000000000000001E-3</v>
      </c>
      <c r="AD264" s="1043">
        <v>2.0999999999999999E-3</v>
      </c>
      <c r="AE264" s="1043">
        <v>1.03E-2</v>
      </c>
      <c r="AF264" s="1043">
        <v>4.0000000000000001E-3</v>
      </c>
      <c r="AG264" s="1043">
        <v>2.0999999999999999E-3</v>
      </c>
      <c r="AH264" s="1043">
        <v>1.01E-2</v>
      </c>
      <c r="AI264" s="1043">
        <v>4.0000000000000001E-3</v>
      </c>
      <c r="AJ264" s="1043">
        <v>2.0999999999999999E-3</v>
      </c>
      <c r="AK264" s="1043">
        <v>1.0200000000000001E-2</v>
      </c>
      <c r="AL264" s="1043">
        <v>4.0000000000000001E-3</v>
      </c>
      <c r="AM264" s="1043">
        <v>2.0999999999999999E-3</v>
      </c>
      <c r="AN264" s="1043">
        <v>1.0200000000000001E-2</v>
      </c>
      <c r="AO264" s="1043">
        <v>4.0000000000000001E-3</v>
      </c>
      <c r="AP264" s="1043">
        <v>2.0999999999999999E-3</v>
      </c>
      <c r="AQ264" s="1043">
        <v>1.0200000000000001E-2</v>
      </c>
      <c r="AR264" s="1043">
        <v>4.0000000000000001E-3</v>
      </c>
      <c r="AS264" s="1043">
        <v>2.0999999999999999E-3</v>
      </c>
      <c r="AT264" s="1043">
        <v>1.0200000000000001E-2</v>
      </c>
      <c r="AU264" s="1043">
        <v>4.0000000000000001E-3</v>
      </c>
      <c r="AV264" s="1043">
        <v>2.0999999999999999E-3</v>
      </c>
      <c r="AW264" s="1043">
        <v>1.0200000000000001E-2</v>
      </c>
      <c r="AX264" s="1043">
        <v>4.0000000000000001E-3</v>
      </c>
      <c r="AY264" s="1043">
        <v>2.0999999999999999E-3</v>
      </c>
      <c r="AZ264" s="1043">
        <v>9.4999999999999998E-3</v>
      </c>
      <c r="BA264" s="1043">
        <v>3.7000000000000002E-3</v>
      </c>
      <c r="BB264" s="1043">
        <v>2E-3</v>
      </c>
    </row>
    <row r="265" spans="1:54" s="980" customFormat="1" ht="16.5" customHeight="1" x14ac:dyDescent="0.3">
      <c r="A265" s="981"/>
      <c r="B265" s="979"/>
      <c r="C265" s="398"/>
      <c r="D265" s="398"/>
      <c r="E265" s="1378"/>
      <c r="F265" s="989" t="s">
        <v>1487</v>
      </c>
      <c r="G265" s="988">
        <v>1.03E-2</v>
      </c>
      <c r="H265" s="988">
        <v>4.0000000000000001E-3</v>
      </c>
      <c r="I265" s="988">
        <v>2.2000000000000001E-3</v>
      </c>
      <c r="J265" s="988">
        <v>1.03E-2</v>
      </c>
      <c r="K265" s="988">
        <v>4.0000000000000001E-3</v>
      </c>
      <c r="L265" s="988">
        <v>2.2000000000000001E-3</v>
      </c>
      <c r="M265" s="988">
        <v>1.04E-2</v>
      </c>
      <c r="N265" s="988">
        <v>4.1000000000000003E-3</v>
      </c>
      <c r="O265" s="988">
        <v>2.2000000000000001E-3</v>
      </c>
      <c r="P265" s="988">
        <v>1.0500000000000001E-2</v>
      </c>
      <c r="Q265" s="988">
        <v>4.1000000000000003E-3</v>
      </c>
      <c r="R265" s="988">
        <v>2.2000000000000001E-3</v>
      </c>
      <c r="S265" s="988">
        <v>1.03E-2</v>
      </c>
      <c r="T265" s="988">
        <v>4.0000000000000001E-3</v>
      </c>
      <c r="U265" s="988">
        <v>2.2000000000000001E-3</v>
      </c>
      <c r="V265" s="1042">
        <v>1.0200000000000001E-2</v>
      </c>
      <c r="W265" s="1042">
        <v>4.0000000000000001E-3</v>
      </c>
      <c r="X265" s="1042">
        <v>2.0999999999999999E-3</v>
      </c>
      <c r="Y265" s="1042">
        <v>1.03E-2</v>
      </c>
      <c r="Z265" s="1042">
        <v>4.0000000000000001E-3</v>
      </c>
      <c r="AA265" s="1042">
        <v>2.2000000000000001E-3</v>
      </c>
      <c r="AB265" s="1043">
        <v>1.0200000000000001E-2</v>
      </c>
      <c r="AC265" s="1043">
        <v>4.0000000000000001E-3</v>
      </c>
      <c r="AD265" s="1043">
        <v>2.0999999999999999E-3</v>
      </c>
      <c r="AE265" s="1043">
        <v>1.0200000000000001E-2</v>
      </c>
      <c r="AF265" s="1043">
        <v>4.0000000000000001E-3</v>
      </c>
      <c r="AG265" s="1043">
        <v>2.0999999999999999E-3</v>
      </c>
      <c r="AH265" s="1043">
        <v>1.01E-2</v>
      </c>
      <c r="AI265" s="1043">
        <v>3.8999999999999998E-3</v>
      </c>
      <c r="AJ265" s="1043">
        <v>2.0999999999999999E-3</v>
      </c>
      <c r="AK265" s="1043">
        <v>1.01E-2</v>
      </c>
      <c r="AL265" s="1043">
        <v>3.8999999999999998E-3</v>
      </c>
      <c r="AM265" s="1043">
        <v>2.0999999999999999E-3</v>
      </c>
      <c r="AN265" s="1043">
        <v>1.01E-2</v>
      </c>
      <c r="AO265" s="1043">
        <v>3.8999999999999998E-3</v>
      </c>
      <c r="AP265" s="1043">
        <v>2.0999999999999999E-3</v>
      </c>
      <c r="AQ265" s="1043">
        <v>1.0200000000000001E-2</v>
      </c>
      <c r="AR265" s="1043">
        <v>4.0000000000000001E-3</v>
      </c>
      <c r="AS265" s="1043">
        <v>2.0999999999999999E-3</v>
      </c>
      <c r="AT265" s="1043">
        <v>1.01E-2</v>
      </c>
      <c r="AU265" s="1043">
        <v>4.0000000000000001E-3</v>
      </c>
      <c r="AV265" s="1043">
        <v>2.0999999999999999E-3</v>
      </c>
      <c r="AW265" s="1043">
        <v>1.01E-2</v>
      </c>
      <c r="AX265" s="1043">
        <v>3.8999999999999998E-3</v>
      </c>
      <c r="AY265" s="1043">
        <v>2.0999999999999999E-3</v>
      </c>
      <c r="AZ265" s="1043">
        <v>9.2999999999999992E-3</v>
      </c>
      <c r="BA265" s="1043">
        <v>3.5999999999999999E-3</v>
      </c>
      <c r="BB265" s="1043">
        <v>1.9E-3</v>
      </c>
    </row>
    <row r="266" spans="1:54" s="980" customFormat="1" ht="16.5" customHeight="1" x14ac:dyDescent="0.3">
      <c r="A266" s="981"/>
      <c r="B266" s="979"/>
      <c r="C266" s="398"/>
      <c r="D266" s="398"/>
      <c r="E266" s="1378"/>
      <c r="F266" s="989" t="s">
        <v>1488</v>
      </c>
      <c r="G266" s="988">
        <v>1.04E-2</v>
      </c>
      <c r="H266" s="988">
        <v>4.1000000000000003E-3</v>
      </c>
      <c r="I266" s="988">
        <v>2.2000000000000001E-3</v>
      </c>
      <c r="J266" s="988">
        <v>1.04E-2</v>
      </c>
      <c r="K266" s="988">
        <v>4.1000000000000003E-3</v>
      </c>
      <c r="L266" s="988">
        <v>2.2000000000000001E-3</v>
      </c>
      <c r="M266" s="988">
        <v>1.04E-2</v>
      </c>
      <c r="N266" s="988">
        <v>4.1000000000000003E-3</v>
      </c>
      <c r="O266" s="988">
        <v>2.2000000000000001E-3</v>
      </c>
      <c r="P266" s="988">
        <v>1.04E-2</v>
      </c>
      <c r="Q266" s="988">
        <v>4.1000000000000003E-3</v>
      </c>
      <c r="R266" s="988">
        <v>2.2000000000000001E-3</v>
      </c>
      <c r="S266" s="988">
        <v>1.0200000000000001E-2</v>
      </c>
      <c r="T266" s="988">
        <v>4.0000000000000001E-3</v>
      </c>
      <c r="U266" s="988">
        <v>2.0999999999999999E-3</v>
      </c>
      <c r="V266" s="1042">
        <v>1.0200000000000001E-2</v>
      </c>
      <c r="W266" s="1042">
        <v>4.0000000000000001E-3</v>
      </c>
      <c r="X266" s="1042">
        <v>2.0999999999999999E-3</v>
      </c>
      <c r="Y266" s="1042">
        <v>1.0200000000000001E-2</v>
      </c>
      <c r="Z266" s="1042">
        <v>4.0000000000000001E-3</v>
      </c>
      <c r="AA266" s="1042">
        <v>2.0999999999999999E-3</v>
      </c>
      <c r="AB266" s="1043">
        <v>1.0200000000000001E-2</v>
      </c>
      <c r="AC266" s="1043">
        <v>4.0000000000000001E-3</v>
      </c>
      <c r="AD266" s="1043">
        <v>2.0999999999999999E-3</v>
      </c>
      <c r="AE266" s="1043">
        <v>1.03E-2</v>
      </c>
      <c r="AF266" s="1043">
        <v>4.0000000000000001E-3</v>
      </c>
      <c r="AG266" s="1043">
        <v>2.2000000000000001E-3</v>
      </c>
      <c r="AH266" s="1043">
        <v>1.0200000000000001E-2</v>
      </c>
      <c r="AI266" s="1043">
        <v>4.0000000000000001E-3</v>
      </c>
      <c r="AJ266" s="1043">
        <v>2.0999999999999999E-3</v>
      </c>
      <c r="AK266" s="1043">
        <v>1.04E-2</v>
      </c>
      <c r="AL266" s="1043">
        <v>4.1000000000000003E-3</v>
      </c>
      <c r="AM266" s="1043">
        <v>2.2000000000000001E-3</v>
      </c>
      <c r="AN266" s="1043">
        <v>1.0200000000000001E-2</v>
      </c>
      <c r="AO266" s="1043">
        <v>4.0000000000000001E-3</v>
      </c>
      <c r="AP266" s="1043">
        <v>2.0999999999999999E-3</v>
      </c>
      <c r="AQ266" s="1043">
        <v>1.0200000000000001E-2</v>
      </c>
      <c r="AR266" s="1043">
        <v>4.0000000000000001E-3</v>
      </c>
      <c r="AS266" s="1043">
        <v>2.0999999999999999E-3</v>
      </c>
      <c r="AT266" s="1043">
        <v>1.0200000000000001E-2</v>
      </c>
      <c r="AU266" s="1043">
        <v>4.0000000000000001E-3</v>
      </c>
      <c r="AV266" s="1043">
        <v>2.0999999999999999E-3</v>
      </c>
      <c r="AW266" s="1043">
        <v>1.0200000000000001E-2</v>
      </c>
      <c r="AX266" s="1043">
        <v>4.0000000000000001E-3</v>
      </c>
      <c r="AY266" s="1043">
        <v>2.0999999999999999E-3</v>
      </c>
      <c r="AZ266" s="1043">
        <v>9.2999999999999992E-3</v>
      </c>
      <c r="BA266" s="1043">
        <v>3.5999999999999999E-3</v>
      </c>
      <c r="BB266" s="1043">
        <v>1.9E-3</v>
      </c>
    </row>
    <row r="267" spans="1:54" s="980" customFormat="1" ht="16.5" customHeight="1" x14ac:dyDescent="0.3">
      <c r="A267" s="981"/>
      <c r="B267" s="979"/>
      <c r="C267" s="398"/>
      <c r="D267" s="398"/>
      <c r="E267" s="1378"/>
      <c r="F267" s="989" t="s">
        <v>1489</v>
      </c>
      <c r="G267" s="988">
        <v>1.03E-2</v>
      </c>
      <c r="H267" s="988">
        <v>4.0000000000000001E-3</v>
      </c>
      <c r="I267" s="988">
        <v>2.2000000000000001E-3</v>
      </c>
      <c r="J267" s="988">
        <v>1.04E-2</v>
      </c>
      <c r="K267" s="988">
        <v>4.0000000000000001E-3</v>
      </c>
      <c r="L267" s="988">
        <v>2.2000000000000001E-3</v>
      </c>
      <c r="M267" s="988">
        <v>1.04E-2</v>
      </c>
      <c r="N267" s="988">
        <v>4.1000000000000003E-3</v>
      </c>
      <c r="O267" s="988">
        <v>2.2000000000000001E-3</v>
      </c>
      <c r="P267" s="988">
        <v>1.04E-2</v>
      </c>
      <c r="Q267" s="988">
        <v>4.1000000000000003E-3</v>
      </c>
      <c r="R267" s="988">
        <v>2.2000000000000001E-3</v>
      </c>
      <c r="S267" s="988">
        <v>1.04E-2</v>
      </c>
      <c r="T267" s="988">
        <v>4.1000000000000003E-3</v>
      </c>
      <c r="U267" s="988">
        <v>2.2000000000000001E-3</v>
      </c>
      <c r="V267" s="1042">
        <v>1.04E-2</v>
      </c>
      <c r="W267" s="1042">
        <v>4.1000000000000003E-3</v>
      </c>
      <c r="X267" s="1042">
        <v>2.2000000000000001E-3</v>
      </c>
      <c r="Y267" s="1042">
        <v>1.03E-2</v>
      </c>
      <c r="Z267" s="1042">
        <v>4.0000000000000001E-3</v>
      </c>
      <c r="AA267" s="1042">
        <v>2.2000000000000001E-3</v>
      </c>
      <c r="AB267" s="1043">
        <v>1.03E-2</v>
      </c>
      <c r="AC267" s="1043">
        <v>4.0000000000000001E-3</v>
      </c>
      <c r="AD267" s="1043">
        <v>2.2000000000000001E-3</v>
      </c>
      <c r="AE267" s="1043">
        <v>1.04E-2</v>
      </c>
      <c r="AF267" s="1043">
        <v>4.0000000000000001E-3</v>
      </c>
      <c r="AG267" s="1043">
        <v>2.2000000000000001E-3</v>
      </c>
      <c r="AH267" s="1043">
        <v>1.03E-2</v>
      </c>
      <c r="AI267" s="1043">
        <v>4.0000000000000001E-3</v>
      </c>
      <c r="AJ267" s="1043">
        <v>2.2000000000000001E-3</v>
      </c>
      <c r="AK267" s="1043">
        <v>1.03E-2</v>
      </c>
      <c r="AL267" s="1043">
        <v>4.0000000000000001E-3</v>
      </c>
      <c r="AM267" s="1043">
        <v>2.2000000000000001E-3</v>
      </c>
      <c r="AN267" s="1043">
        <v>1.03E-2</v>
      </c>
      <c r="AO267" s="1043">
        <v>4.0000000000000001E-3</v>
      </c>
      <c r="AP267" s="1043">
        <v>2.2000000000000001E-3</v>
      </c>
      <c r="AQ267" s="1043">
        <v>1.03E-2</v>
      </c>
      <c r="AR267" s="1043">
        <v>4.0000000000000001E-3</v>
      </c>
      <c r="AS267" s="1043">
        <v>2.2000000000000001E-3</v>
      </c>
      <c r="AT267" s="1043">
        <v>1.03E-2</v>
      </c>
      <c r="AU267" s="1043">
        <v>4.0000000000000001E-3</v>
      </c>
      <c r="AV267" s="1043">
        <v>2.2000000000000001E-3</v>
      </c>
      <c r="AW267" s="1043">
        <v>1.03E-2</v>
      </c>
      <c r="AX267" s="1043">
        <v>4.0000000000000001E-3</v>
      </c>
      <c r="AY267" s="1043">
        <v>2.2000000000000001E-3</v>
      </c>
      <c r="AZ267" s="1043">
        <v>9.2999999999999992E-3</v>
      </c>
      <c r="BA267" s="1043">
        <v>3.7000000000000002E-3</v>
      </c>
      <c r="BB267" s="1043">
        <v>2E-3</v>
      </c>
    </row>
    <row r="268" spans="1:54" s="980" customFormat="1" ht="16.5" customHeight="1" x14ac:dyDescent="0.3">
      <c r="A268" s="981"/>
      <c r="B268" s="979"/>
      <c r="C268" s="398"/>
      <c r="D268" s="398"/>
      <c r="E268" s="1378"/>
      <c r="F268" s="989" t="s">
        <v>1490</v>
      </c>
      <c r="G268" s="988">
        <v>1.03E-2</v>
      </c>
      <c r="H268" s="988">
        <v>4.0000000000000001E-3</v>
      </c>
      <c r="I268" s="988">
        <v>2.2000000000000001E-3</v>
      </c>
      <c r="J268" s="988">
        <v>1.04E-2</v>
      </c>
      <c r="K268" s="988">
        <v>4.1000000000000003E-3</v>
      </c>
      <c r="L268" s="988">
        <v>2.2000000000000001E-3</v>
      </c>
      <c r="M268" s="988">
        <v>1.0500000000000001E-2</v>
      </c>
      <c r="N268" s="988">
        <v>4.1000000000000003E-3</v>
      </c>
      <c r="O268" s="988">
        <v>2.2000000000000001E-3</v>
      </c>
      <c r="P268" s="988">
        <v>1.04E-2</v>
      </c>
      <c r="Q268" s="988">
        <v>4.0000000000000001E-3</v>
      </c>
      <c r="R268" s="988">
        <v>2.2000000000000001E-3</v>
      </c>
      <c r="S268" s="988">
        <v>1.04E-2</v>
      </c>
      <c r="T268" s="988">
        <v>4.1000000000000003E-3</v>
      </c>
      <c r="U268" s="988">
        <v>2.2000000000000001E-3</v>
      </c>
      <c r="V268" s="1042">
        <v>1.03E-2</v>
      </c>
      <c r="W268" s="1042">
        <v>4.0000000000000001E-3</v>
      </c>
      <c r="X268" s="1042">
        <v>2.2000000000000001E-3</v>
      </c>
      <c r="Y268" s="1042">
        <v>1.0200000000000001E-2</v>
      </c>
      <c r="Z268" s="1042">
        <v>4.0000000000000001E-3</v>
      </c>
      <c r="AA268" s="1042">
        <v>2.0999999999999999E-3</v>
      </c>
      <c r="AB268" s="1043">
        <v>1.03E-2</v>
      </c>
      <c r="AC268" s="1043">
        <v>4.0000000000000001E-3</v>
      </c>
      <c r="AD268" s="1043">
        <v>2.2000000000000001E-3</v>
      </c>
      <c r="AE268" s="1043">
        <v>1.04E-2</v>
      </c>
      <c r="AF268" s="1043">
        <v>4.1000000000000003E-3</v>
      </c>
      <c r="AG268" s="1043">
        <v>2.2000000000000001E-3</v>
      </c>
      <c r="AH268" s="1043">
        <v>1.03E-2</v>
      </c>
      <c r="AI268" s="1043">
        <v>4.0000000000000001E-3</v>
      </c>
      <c r="AJ268" s="1043">
        <v>2.2000000000000001E-3</v>
      </c>
      <c r="AK268" s="1043">
        <v>1.0200000000000001E-2</v>
      </c>
      <c r="AL268" s="1043">
        <v>4.0000000000000001E-3</v>
      </c>
      <c r="AM268" s="1043">
        <v>2.0999999999999999E-3</v>
      </c>
      <c r="AN268" s="1043">
        <v>1.03E-2</v>
      </c>
      <c r="AO268" s="1043">
        <v>4.0000000000000001E-3</v>
      </c>
      <c r="AP268" s="1043">
        <v>2.2000000000000001E-3</v>
      </c>
      <c r="AQ268" s="1043">
        <v>1.03E-2</v>
      </c>
      <c r="AR268" s="1043">
        <v>4.0000000000000001E-3</v>
      </c>
      <c r="AS268" s="1043">
        <v>2.2000000000000001E-3</v>
      </c>
      <c r="AT268" s="1043">
        <v>1.03E-2</v>
      </c>
      <c r="AU268" s="1043">
        <v>4.0000000000000001E-3</v>
      </c>
      <c r="AV268" s="1043">
        <v>2.2000000000000001E-3</v>
      </c>
      <c r="AW268" s="1043">
        <v>1.04E-2</v>
      </c>
      <c r="AX268" s="1043">
        <v>4.1000000000000003E-3</v>
      </c>
      <c r="AY268" s="1043">
        <v>2.2000000000000001E-3</v>
      </c>
      <c r="AZ268" s="1043">
        <v>9.7999999999999997E-3</v>
      </c>
      <c r="BA268" s="1043">
        <v>3.8E-3</v>
      </c>
      <c r="BB268" s="1043">
        <v>2.0999999999999999E-3</v>
      </c>
    </row>
    <row r="269" spans="1:54" s="980" customFormat="1" ht="16.5" customHeight="1" x14ac:dyDescent="0.3">
      <c r="A269" s="981"/>
      <c r="B269" s="979"/>
      <c r="C269" s="398"/>
      <c r="D269" s="398"/>
      <c r="E269" s="1378"/>
      <c r="F269" s="989" t="s">
        <v>1491</v>
      </c>
      <c r="G269" s="988">
        <v>1.04E-2</v>
      </c>
      <c r="H269" s="988">
        <v>4.1000000000000003E-3</v>
      </c>
      <c r="I269" s="988">
        <v>2.2000000000000001E-3</v>
      </c>
      <c r="J269" s="988">
        <v>1.0500000000000001E-2</v>
      </c>
      <c r="K269" s="988">
        <v>4.1000000000000003E-3</v>
      </c>
      <c r="L269" s="988">
        <v>2.2000000000000001E-3</v>
      </c>
      <c r="M269" s="988">
        <v>1.04E-2</v>
      </c>
      <c r="N269" s="988">
        <v>4.1000000000000003E-3</v>
      </c>
      <c r="O269" s="988">
        <v>2.2000000000000001E-3</v>
      </c>
      <c r="P269" s="988">
        <v>1.0500000000000001E-2</v>
      </c>
      <c r="Q269" s="988">
        <v>4.1000000000000003E-3</v>
      </c>
      <c r="R269" s="988">
        <v>2.2000000000000001E-3</v>
      </c>
      <c r="S269" s="988">
        <v>1.01E-2</v>
      </c>
      <c r="T269" s="988">
        <v>3.8999999999999998E-3</v>
      </c>
      <c r="U269" s="988">
        <v>2.0999999999999999E-3</v>
      </c>
      <c r="V269" s="1042">
        <v>1.01E-2</v>
      </c>
      <c r="W269" s="1042">
        <v>3.8999999999999998E-3</v>
      </c>
      <c r="X269" s="1042">
        <v>2.0999999999999999E-3</v>
      </c>
      <c r="Y269" s="1042">
        <v>1.0200000000000001E-2</v>
      </c>
      <c r="Z269" s="1042">
        <v>4.0000000000000001E-3</v>
      </c>
      <c r="AA269" s="1042">
        <v>2.0999999999999999E-3</v>
      </c>
      <c r="AB269" s="1043">
        <v>1.01E-2</v>
      </c>
      <c r="AC269" s="1043">
        <v>4.0000000000000001E-3</v>
      </c>
      <c r="AD269" s="1043">
        <v>2.0999999999999999E-3</v>
      </c>
      <c r="AE269" s="1043">
        <v>1.03E-2</v>
      </c>
      <c r="AF269" s="1043">
        <v>4.0000000000000001E-3</v>
      </c>
      <c r="AG269" s="1043">
        <v>2.0999999999999999E-3</v>
      </c>
      <c r="AH269" s="1043">
        <v>1.0200000000000001E-2</v>
      </c>
      <c r="AI269" s="1043">
        <v>4.0000000000000001E-3</v>
      </c>
      <c r="AJ269" s="1043">
        <v>2.0999999999999999E-3</v>
      </c>
      <c r="AK269" s="1043">
        <v>1.03E-2</v>
      </c>
      <c r="AL269" s="1043">
        <v>4.0000000000000001E-3</v>
      </c>
      <c r="AM269" s="1043">
        <v>2.2000000000000001E-3</v>
      </c>
      <c r="AN269" s="1043">
        <v>1.0200000000000001E-2</v>
      </c>
      <c r="AO269" s="1043">
        <v>4.0000000000000001E-3</v>
      </c>
      <c r="AP269" s="1043">
        <v>2.0999999999999999E-3</v>
      </c>
      <c r="AQ269" s="1043">
        <v>1.01E-2</v>
      </c>
      <c r="AR269" s="1043">
        <v>4.0000000000000001E-3</v>
      </c>
      <c r="AS269" s="1043">
        <v>2.0999999999999999E-3</v>
      </c>
      <c r="AT269" s="1043">
        <v>1.03E-2</v>
      </c>
      <c r="AU269" s="1043">
        <v>4.0000000000000001E-3</v>
      </c>
      <c r="AV269" s="1043">
        <v>2.2000000000000001E-3</v>
      </c>
      <c r="AW269" s="1043">
        <v>1.01E-2</v>
      </c>
      <c r="AX269" s="1043">
        <v>4.0000000000000001E-3</v>
      </c>
      <c r="AY269" s="1043">
        <v>2.0999999999999999E-3</v>
      </c>
      <c r="AZ269" s="1043">
        <v>8.8000000000000005E-3</v>
      </c>
      <c r="BA269" s="1043">
        <v>3.3999999999999998E-3</v>
      </c>
      <c r="BB269" s="1043">
        <v>1.8E-3</v>
      </c>
    </row>
    <row r="270" spans="1:54" s="980" customFormat="1" ht="16.5" customHeight="1" x14ac:dyDescent="0.3">
      <c r="A270" s="981"/>
      <c r="B270" s="979"/>
      <c r="C270" s="398"/>
      <c r="D270" s="398"/>
      <c r="E270" s="1378"/>
      <c r="F270" s="989" t="s">
        <v>1492</v>
      </c>
      <c r="G270" s="988">
        <v>1.03E-2</v>
      </c>
      <c r="H270" s="988">
        <v>4.0000000000000001E-3</v>
      </c>
      <c r="I270" s="988">
        <v>2.2000000000000001E-3</v>
      </c>
      <c r="J270" s="988">
        <v>1.03E-2</v>
      </c>
      <c r="K270" s="988">
        <v>4.0000000000000001E-3</v>
      </c>
      <c r="L270" s="988">
        <v>2.2000000000000001E-3</v>
      </c>
      <c r="M270" s="988">
        <v>1.04E-2</v>
      </c>
      <c r="N270" s="988">
        <v>4.1000000000000003E-3</v>
      </c>
      <c r="O270" s="988">
        <v>2.2000000000000001E-3</v>
      </c>
      <c r="P270" s="988">
        <v>1.04E-2</v>
      </c>
      <c r="Q270" s="988">
        <v>4.1000000000000003E-3</v>
      </c>
      <c r="R270" s="988">
        <v>2.2000000000000001E-3</v>
      </c>
      <c r="S270" s="988">
        <v>1.03E-2</v>
      </c>
      <c r="T270" s="988">
        <v>4.0000000000000001E-3</v>
      </c>
      <c r="U270" s="988">
        <v>2.2000000000000001E-3</v>
      </c>
      <c r="V270" s="1042">
        <v>1.03E-2</v>
      </c>
      <c r="W270" s="1042">
        <v>4.0000000000000001E-3</v>
      </c>
      <c r="X270" s="1042">
        <v>2.2000000000000001E-3</v>
      </c>
      <c r="Y270" s="1042">
        <v>1.03E-2</v>
      </c>
      <c r="Z270" s="1042">
        <v>4.0000000000000001E-3</v>
      </c>
      <c r="AA270" s="1042">
        <v>2.2000000000000001E-3</v>
      </c>
      <c r="AB270" s="1043">
        <v>1.0200000000000001E-2</v>
      </c>
      <c r="AC270" s="1043">
        <v>4.0000000000000001E-3</v>
      </c>
      <c r="AD270" s="1043">
        <v>2.0999999999999999E-3</v>
      </c>
      <c r="AE270" s="1043">
        <v>1.0200000000000001E-2</v>
      </c>
      <c r="AF270" s="1043">
        <v>4.0000000000000001E-3</v>
      </c>
      <c r="AG270" s="1043">
        <v>2.0999999999999999E-3</v>
      </c>
      <c r="AH270" s="1043">
        <v>1.0200000000000001E-2</v>
      </c>
      <c r="AI270" s="1043">
        <v>4.0000000000000001E-3</v>
      </c>
      <c r="AJ270" s="1043">
        <v>2.0999999999999999E-3</v>
      </c>
      <c r="AK270" s="1043">
        <v>1.0200000000000001E-2</v>
      </c>
      <c r="AL270" s="1043">
        <v>4.0000000000000001E-3</v>
      </c>
      <c r="AM270" s="1043">
        <v>2.0999999999999999E-3</v>
      </c>
      <c r="AN270" s="1043">
        <v>1.0200000000000001E-2</v>
      </c>
      <c r="AO270" s="1043">
        <v>4.0000000000000001E-3</v>
      </c>
      <c r="AP270" s="1043">
        <v>2.0999999999999999E-3</v>
      </c>
      <c r="AQ270" s="1043">
        <v>1.0200000000000001E-2</v>
      </c>
      <c r="AR270" s="1043">
        <v>4.0000000000000001E-3</v>
      </c>
      <c r="AS270" s="1043">
        <v>2.0999999999999999E-3</v>
      </c>
      <c r="AT270" s="1043">
        <v>1.03E-2</v>
      </c>
      <c r="AU270" s="1043">
        <v>4.0000000000000001E-3</v>
      </c>
      <c r="AV270" s="1043">
        <v>2.2000000000000001E-3</v>
      </c>
      <c r="AW270" s="1043">
        <v>1.03E-2</v>
      </c>
      <c r="AX270" s="1043">
        <v>4.0000000000000001E-3</v>
      </c>
      <c r="AY270" s="1043">
        <v>2.2000000000000001E-3</v>
      </c>
      <c r="AZ270" s="1043">
        <v>8.9999999999999993E-3</v>
      </c>
      <c r="BA270" s="1043">
        <v>3.5000000000000001E-3</v>
      </c>
      <c r="BB270" s="1043">
        <v>1.9E-3</v>
      </c>
    </row>
    <row r="271" spans="1:54" s="980" customFormat="1" ht="16.5" customHeight="1" x14ac:dyDescent="0.3">
      <c r="A271" s="981"/>
      <c r="B271" s="979"/>
      <c r="C271" s="398"/>
      <c r="D271" s="398"/>
      <c r="E271" s="1378"/>
      <c r="F271" s="989" t="s">
        <v>1493</v>
      </c>
      <c r="G271" s="988">
        <v>1.04E-2</v>
      </c>
      <c r="H271" s="988">
        <v>4.0000000000000001E-3</v>
      </c>
      <c r="I271" s="988">
        <v>2.2000000000000001E-3</v>
      </c>
      <c r="J271" s="988">
        <v>1.03E-2</v>
      </c>
      <c r="K271" s="988">
        <v>4.0000000000000001E-3</v>
      </c>
      <c r="L271" s="988">
        <v>2.2000000000000001E-3</v>
      </c>
      <c r="M271" s="988">
        <v>1.04E-2</v>
      </c>
      <c r="N271" s="988">
        <v>4.1000000000000003E-3</v>
      </c>
      <c r="O271" s="988">
        <v>2.2000000000000001E-3</v>
      </c>
      <c r="P271" s="988">
        <v>1.0500000000000001E-2</v>
      </c>
      <c r="Q271" s="988">
        <v>4.1000000000000003E-3</v>
      </c>
      <c r="R271" s="988">
        <v>2.2000000000000001E-3</v>
      </c>
      <c r="S271" s="988">
        <v>1.01E-2</v>
      </c>
      <c r="T271" s="988">
        <v>3.8999999999999998E-3</v>
      </c>
      <c r="U271" s="988">
        <v>2.0999999999999999E-3</v>
      </c>
      <c r="V271" s="1042">
        <v>1.0200000000000001E-2</v>
      </c>
      <c r="W271" s="1042">
        <v>4.0000000000000001E-3</v>
      </c>
      <c r="X271" s="1042">
        <v>2.0999999999999999E-3</v>
      </c>
      <c r="Y271" s="1042">
        <v>1.01E-2</v>
      </c>
      <c r="Z271" s="1042">
        <v>4.0000000000000001E-3</v>
      </c>
      <c r="AA271" s="1042">
        <v>2.0999999999999999E-3</v>
      </c>
      <c r="AB271" s="1043">
        <v>1.03E-2</v>
      </c>
      <c r="AC271" s="1043">
        <v>4.0000000000000001E-3</v>
      </c>
      <c r="AD271" s="1043">
        <v>2.2000000000000001E-3</v>
      </c>
      <c r="AE271" s="1043">
        <v>1.01E-2</v>
      </c>
      <c r="AF271" s="1043">
        <v>4.0000000000000001E-3</v>
      </c>
      <c r="AG271" s="1043">
        <v>2.0999999999999999E-3</v>
      </c>
      <c r="AH271" s="1043">
        <v>1.01E-2</v>
      </c>
      <c r="AI271" s="1043">
        <v>4.0000000000000001E-3</v>
      </c>
      <c r="AJ271" s="1043">
        <v>2.0999999999999999E-3</v>
      </c>
      <c r="AK271" s="1043">
        <v>1.01E-2</v>
      </c>
      <c r="AL271" s="1043">
        <v>3.8999999999999998E-3</v>
      </c>
      <c r="AM271" s="1043">
        <v>2.0999999999999999E-3</v>
      </c>
      <c r="AN271" s="1043">
        <v>1.0200000000000001E-2</v>
      </c>
      <c r="AO271" s="1043">
        <v>4.0000000000000001E-3</v>
      </c>
      <c r="AP271" s="1043">
        <v>2.0999999999999999E-3</v>
      </c>
      <c r="AQ271" s="1043">
        <v>1.0200000000000001E-2</v>
      </c>
      <c r="AR271" s="1043">
        <v>4.0000000000000001E-3</v>
      </c>
      <c r="AS271" s="1043">
        <v>2.0999999999999999E-3</v>
      </c>
      <c r="AT271" s="1043">
        <v>1.0200000000000001E-2</v>
      </c>
      <c r="AU271" s="1043">
        <v>4.0000000000000001E-3</v>
      </c>
      <c r="AV271" s="1043">
        <v>2.0999999999999999E-3</v>
      </c>
      <c r="AW271" s="1043">
        <v>1.0200000000000001E-2</v>
      </c>
      <c r="AX271" s="1043">
        <v>4.0000000000000001E-3</v>
      </c>
      <c r="AY271" s="1043">
        <v>2.0999999999999999E-3</v>
      </c>
      <c r="AZ271" s="1043">
        <v>9.5999999999999992E-3</v>
      </c>
      <c r="BA271" s="1043">
        <v>3.8E-3</v>
      </c>
      <c r="BB271" s="1043">
        <v>2E-3</v>
      </c>
    </row>
    <row r="272" spans="1:54" s="980" customFormat="1" ht="16.5" customHeight="1" x14ac:dyDescent="0.3">
      <c r="A272" s="981"/>
      <c r="B272" s="979"/>
      <c r="C272" s="398"/>
      <c r="D272" s="398"/>
      <c r="E272" s="1378"/>
      <c r="F272" s="989" t="s">
        <v>1494</v>
      </c>
      <c r="G272" s="988">
        <v>1.04E-2</v>
      </c>
      <c r="H272" s="988">
        <v>4.1000000000000003E-3</v>
      </c>
      <c r="I272" s="988">
        <v>2.2000000000000001E-3</v>
      </c>
      <c r="J272" s="988">
        <v>1.04E-2</v>
      </c>
      <c r="K272" s="988">
        <v>4.1000000000000003E-3</v>
      </c>
      <c r="L272" s="988">
        <v>2.2000000000000001E-3</v>
      </c>
      <c r="M272" s="988">
        <v>1.04E-2</v>
      </c>
      <c r="N272" s="988">
        <v>4.0000000000000001E-3</v>
      </c>
      <c r="O272" s="988">
        <v>2.2000000000000001E-3</v>
      </c>
      <c r="P272" s="988">
        <v>1.04E-2</v>
      </c>
      <c r="Q272" s="988">
        <v>4.1000000000000003E-3</v>
      </c>
      <c r="R272" s="988">
        <v>2.2000000000000001E-3</v>
      </c>
      <c r="S272" s="988">
        <v>1.03E-2</v>
      </c>
      <c r="T272" s="988">
        <v>4.0000000000000001E-3</v>
      </c>
      <c r="U272" s="988">
        <v>2.2000000000000001E-3</v>
      </c>
      <c r="V272" s="1042">
        <v>1.03E-2</v>
      </c>
      <c r="W272" s="1042">
        <v>4.0000000000000001E-3</v>
      </c>
      <c r="X272" s="1042">
        <v>2.2000000000000001E-3</v>
      </c>
      <c r="Y272" s="1042">
        <v>1.03E-2</v>
      </c>
      <c r="Z272" s="1042">
        <v>4.0000000000000001E-3</v>
      </c>
      <c r="AA272" s="1042">
        <v>2.2000000000000001E-3</v>
      </c>
      <c r="AB272" s="1043">
        <v>1.0200000000000001E-2</v>
      </c>
      <c r="AC272" s="1043">
        <v>4.0000000000000001E-3</v>
      </c>
      <c r="AD272" s="1043">
        <v>2.0999999999999999E-3</v>
      </c>
      <c r="AE272" s="1043">
        <v>1.0200000000000001E-2</v>
      </c>
      <c r="AF272" s="1043">
        <v>4.0000000000000001E-3</v>
      </c>
      <c r="AG272" s="1043">
        <v>2.0999999999999999E-3</v>
      </c>
      <c r="AH272" s="1043">
        <v>1.03E-2</v>
      </c>
      <c r="AI272" s="1043">
        <v>4.0000000000000001E-3</v>
      </c>
      <c r="AJ272" s="1043">
        <v>2.2000000000000001E-3</v>
      </c>
      <c r="AK272" s="1043">
        <v>1.03E-2</v>
      </c>
      <c r="AL272" s="1043">
        <v>4.0000000000000001E-3</v>
      </c>
      <c r="AM272" s="1043">
        <v>2.2000000000000001E-3</v>
      </c>
      <c r="AN272" s="1043">
        <v>1.0200000000000001E-2</v>
      </c>
      <c r="AO272" s="1043">
        <v>4.0000000000000001E-3</v>
      </c>
      <c r="AP272" s="1043">
        <v>2.0999999999999999E-3</v>
      </c>
      <c r="AQ272" s="1043">
        <v>1.03E-2</v>
      </c>
      <c r="AR272" s="1043">
        <v>4.0000000000000001E-3</v>
      </c>
      <c r="AS272" s="1043">
        <v>2.2000000000000001E-3</v>
      </c>
      <c r="AT272" s="1043">
        <v>1.03E-2</v>
      </c>
      <c r="AU272" s="1043">
        <v>4.0000000000000001E-3</v>
      </c>
      <c r="AV272" s="1043">
        <v>2.2000000000000001E-3</v>
      </c>
      <c r="AW272" s="1043">
        <v>1.03E-2</v>
      </c>
      <c r="AX272" s="1043">
        <v>4.0000000000000001E-3</v>
      </c>
      <c r="AY272" s="1043">
        <v>2.2000000000000001E-3</v>
      </c>
      <c r="AZ272" s="1043">
        <v>9.7999999999999997E-3</v>
      </c>
      <c r="BA272" s="1043">
        <v>3.8E-3</v>
      </c>
      <c r="BB272" s="1043">
        <v>2.0999999999999999E-3</v>
      </c>
    </row>
    <row r="273" spans="1:54" s="980" customFormat="1" ht="16.5" customHeight="1" x14ac:dyDescent="0.3">
      <c r="A273" s="981"/>
      <c r="B273" s="979"/>
      <c r="C273" s="398"/>
      <c r="D273" s="398"/>
      <c r="E273" s="1378"/>
      <c r="F273" s="989" t="s">
        <v>1495</v>
      </c>
      <c r="G273" s="988">
        <v>1.03E-2</v>
      </c>
      <c r="H273" s="988">
        <v>4.0000000000000001E-3</v>
      </c>
      <c r="I273" s="988">
        <v>2.2000000000000001E-3</v>
      </c>
      <c r="J273" s="988">
        <v>1.03E-2</v>
      </c>
      <c r="K273" s="988">
        <v>4.0000000000000001E-3</v>
      </c>
      <c r="L273" s="988">
        <v>2.2000000000000001E-3</v>
      </c>
      <c r="M273" s="988">
        <v>1.04E-2</v>
      </c>
      <c r="N273" s="988">
        <v>4.0000000000000001E-3</v>
      </c>
      <c r="O273" s="988">
        <v>2.2000000000000001E-3</v>
      </c>
      <c r="P273" s="988">
        <v>1.04E-2</v>
      </c>
      <c r="Q273" s="988">
        <v>4.0000000000000001E-3</v>
      </c>
      <c r="R273" s="988">
        <v>2.2000000000000001E-3</v>
      </c>
      <c r="S273" s="988">
        <v>1.03E-2</v>
      </c>
      <c r="T273" s="988">
        <v>4.0000000000000001E-3</v>
      </c>
      <c r="U273" s="988">
        <v>2.2000000000000001E-3</v>
      </c>
      <c r="V273" s="1042">
        <v>1.03E-2</v>
      </c>
      <c r="W273" s="1042">
        <v>4.0000000000000001E-3</v>
      </c>
      <c r="X273" s="1042">
        <v>2.2000000000000001E-3</v>
      </c>
      <c r="Y273" s="1042">
        <v>1.03E-2</v>
      </c>
      <c r="Z273" s="1042">
        <v>4.0000000000000001E-3</v>
      </c>
      <c r="AA273" s="1042">
        <v>2.2000000000000001E-3</v>
      </c>
      <c r="AB273" s="1043">
        <v>1.03E-2</v>
      </c>
      <c r="AC273" s="1043">
        <v>4.0000000000000001E-3</v>
      </c>
      <c r="AD273" s="1043">
        <v>2.2000000000000001E-3</v>
      </c>
      <c r="AE273" s="1043">
        <v>1.03E-2</v>
      </c>
      <c r="AF273" s="1043">
        <v>4.0000000000000001E-3</v>
      </c>
      <c r="AG273" s="1043">
        <v>2.2000000000000001E-3</v>
      </c>
      <c r="AH273" s="1043">
        <v>1.03E-2</v>
      </c>
      <c r="AI273" s="1043">
        <v>4.0000000000000001E-3</v>
      </c>
      <c r="AJ273" s="1043">
        <v>2.2000000000000001E-3</v>
      </c>
      <c r="AK273" s="1043">
        <v>1.0200000000000001E-2</v>
      </c>
      <c r="AL273" s="1043">
        <v>4.0000000000000001E-3</v>
      </c>
      <c r="AM273" s="1043">
        <v>2.0999999999999999E-3</v>
      </c>
      <c r="AN273" s="1043">
        <v>1.03E-2</v>
      </c>
      <c r="AO273" s="1043">
        <v>4.0000000000000001E-3</v>
      </c>
      <c r="AP273" s="1043">
        <v>2.2000000000000001E-3</v>
      </c>
      <c r="AQ273" s="1043">
        <v>1.03E-2</v>
      </c>
      <c r="AR273" s="1043">
        <v>4.0000000000000001E-3</v>
      </c>
      <c r="AS273" s="1043">
        <v>2.2000000000000001E-3</v>
      </c>
      <c r="AT273" s="1043">
        <v>1.03E-2</v>
      </c>
      <c r="AU273" s="1043">
        <v>4.0000000000000001E-3</v>
      </c>
      <c r="AV273" s="1043">
        <v>2.2000000000000001E-3</v>
      </c>
      <c r="AW273" s="1043">
        <v>1.03E-2</v>
      </c>
      <c r="AX273" s="1043">
        <v>4.0000000000000001E-3</v>
      </c>
      <c r="AY273" s="1043">
        <v>2.2000000000000001E-3</v>
      </c>
      <c r="AZ273" s="1043">
        <v>9.5999999999999992E-3</v>
      </c>
      <c r="BA273" s="1043">
        <v>3.7000000000000002E-3</v>
      </c>
      <c r="BB273" s="1043">
        <v>2E-3</v>
      </c>
    </row>
    <row r="274" spans="1:54" s="980" customFormat="1" ht="16.5" customHeight="1" x14ac:dyDescent="0.3">
      <c r="A274" s="981"/>
      <c r="B274" s="979"/>
      <c r="C274" s="398"/>
      <c r="D274" s="398"/>
      <c r="E274" s="1378"/>
      <c r="F274" s="989" t="s">
        <v>1496</v>
      </c>
      <c r="G274" s="988">
        <v>1.04E-2</v>
      </c>
      <c r="H274" s="988">
        <v>4.1000000000000003E-3</v>
      </c>
      <c r="I274" s="988">
        <v>2.2000000000000001E-3</v>
      </c>
      <c r="J274" s="988">
        <v>1.04E-2</v>
      </c>
      <c r="K274" s="988">
        <v>4.1000000000000003E-3</v>
      </c>
      <c r="L274" s="988">
        <v>2.2000000000000001E-3</v>
      </c>
      <c r="M274" s="988">
        <v>1.0500000000000001E-2</v>
      </c>
      <c r="N274" s="988">
        <v>4.1000000000000003E-3</v>
      </c>
      <c r="O274" s="988">
        <v>2.2000000000000001E-3</v>
      </c>
      <c r="P274" s="988">
        <v>1.04E-2</v>
      </c>
      <c r="Q274" s="988">
        <v>4.1000000000000003E-3</v>
      </c>
      <c r="R274" s="988">
        <v>2.2000000000000001E-3</v>
      </c>
      <c r="S274" s="988">
        <v>1.03E-2</v>
      </c>
      <c r="T274" s="988">
        <v>4.0000000000000001E-3</v>
      </c>
      <c r="U274" s="988">
        <v>2.2000000000000001E-3</v>
      </c>
      <c r="V274" s="1042">
        <v>1.04E-2</v>
      </c>
      <c r="W274" s="1042">
        <v>4.0000000000000001E-3</v>
      </c>
      <c r="X274" s="1042">
        <v>2.2000000000000001E-3</v>
      </c>
      <c r="Y274" s="1042">
        <v>1.03E-2</v>
      </c>
      <c r="Z274" s="1042">
        <v>4.0000000000000001E-3</v>
      </c>
      <c r="AA274" s="1042">
        <v>2.2000000000000001E-3</v>
      </c>
      <c r="AB274" s="1043">
        <v>1.03E-2</v>
      </c>
      <c r="AC274" s="1043">
        <v>4.0000000000000001E-3</v>
      </c>
      <c r="AD274" s="1043">
        <v>2.2000000000000001E-3</v>
      </c>
      <c r="AE274" s="1043">
        <v>1.03E-2</v>
      </c>
      <c r="AF274" s="1043">
        <v>4.0000000000000001E-3</v>
      </c>
      <c r="AG274" s="1043">
        <v>2.2000000000000001E-3</v>
      </c>
      <c r="AH274" s="1043">
        <v>1.03E-2</v>
      </c>
      <c r="AI274" s="1043">
        <v>4.0000000000000001E-3</v>
      </c>
      <c r="AJ274" s="1043">
        <v>2.2000000000000001E-3</v>
      </c>
      <c r="AK274" s="1043">
        <v>1.03E-2</v>
      </c>
      <c r="AL274" s="1043">
        <v>4.0000000000000001E-3</v>
      </c>
      <c r="AM274" s="1043">
        <v>2.2000000000000001E-3</v>
      </c>
      <c r="AN274" s="1043">
        <v>1.03E-2</v>
      </c>
      <c r="AO274" s="1043">
        <v>4.0000000000000001E-3</v>
      </c>
      <c r="AP274" s="1043">
        <v>2.2000000000000001E-3</v>
      </c>
      <c r="AQ274" s="1043">
        <v>1.03E-2</v>
      </c>
      <c r="AR274" s="1043">
        <v>4.0000000000000001E-3</v>
      </c>
      <c r="AS274" s="1043">
        <v>2.2000000000000001E-3</v>
      </c>
      <c r="AT274" s="1043">
        <v>1.03E-2</v>
      </c>
      <c r="AU274" s="1043">
        <v>4.0000000000000001E-3</v>
      </c>
      <c r="AV274" s="1043">
        <v>2.2000000000000001E-3</v>
      </c>
      <c r="AW274" s="1043">
        <v>1.03E-2</v>
      </c>
      <c r="AX274" s="1043">
        <v>4.0000000000000001E-3</v>
      </c>
      <c r="AY274" s="1043">
        <v>2.2000000000000001E-3</v>
      </c>
      <c r="AZ274" s="1043">
        <v>0.01</v>
      </c>
      <c r="BA274" s="1043">
        <v>3.8999999999999998E-3</v>
      </c>
      <c r="BB274" s="1043">
        <v>2.0999999999999999E-3</v>
      </c>
    </row>
    <row r="275" spans="1:54" s="980" customFormat="1" ht="16.5" customHeight="1" x14ac:dyDescent="0.3">
      <c r="A275" s="981"/>
      <c r="B275" s="979"/>
      <c r="C275" s="398"/>
      <c r="D275" s="398"/>
      <c r="E275" s="1378"/>
      <c r="F275" s="989" t="s">
        <v>1497</v>
      </c>
      <c r="G275" s="988">
        <v>1.03E-2</v>
      </c>
      <c r="H275" s="988">
        <v>4.0000000000000001E-3</v>
      </c>
      <c r="I275" s="988">
        <v>2.2000000000000001E-3</v>
      </c>
      <c r="J275" s="988">
        <v>1.03E-2</v>
      </c>
      <c r="K275" s="988">
        <v>4.0000000000000001E-3</v>
      </c>
      <c r="L275" s="988">
        <v>2.2000000000000001E-3</v>
      </c>
      <c r="M275" s="988">
        <v>1.04E-2</v>
      </c>
      <c r="N275" s="988">
        <v>4.1000000000000003E-3</v>
      </c>
      <c r="O275" s="988">
        <v>2.2000000000000001E-3</v>
      </c>
      <c r="P275" s="988">
        <v>1.04E-2</v>
      </c>
      <c r="Q275" s="988">
        <v>4.1000000000000003E-3</v>
      </c>
      <c r="R275" s="988">
        <v>2.2000000000000001E-3</v>
      </c>
      <c r="S275" s="988">
        <v>1.0200000000000001E-2</v>
      </c>
      <c r="T275" s="988">
        <v>4.0000000000000001E-3</v>
      </c>
      <c r="U275" s="988">
        <v>2.0999999999999999E-3</v>
      </c>
      <c r="V275" s="1042">
        <v>1.0200000000000001E-2</v>
      </c>
      <c r="W275" s="1042">
        <v>4.0000000000000001E-3</v>
      </c>
      <c r="X275" s="1042">
        <v>2.0999999999999999E-3</v>
      </c>
      <c r="Y275" s="1042">
        <v>1.03E-2</v>
      </c>
      <c r="Z275" s="1042">
        <v>4.0000000000000001E-3</v>
      </c>
      <c r="AA275" s="1042">
        <v>2.2000000000000001E-3</v>
      </c>
      <c r="AB275" s="1043">
        <v>1.0200000000000001E-2</v>
      </c>
      <c r="AC275" s="1043">
        <v>4.0000000000000001E-3</v>
      </c>
      <c r="AD275" s="1043">
        <v>2.0999999999999999E-3</v>
      </c>
      <c r="AE275" s="1043">
        <v>1.03E-2</v>
      </c>
      <c r="AF275" s="1043">
        <v>4.0000000000000001E-3</v>
      </c>
      <c r="AG275" s="1043">
        <v>2.2000000000000001E-3</v>
      </c>
      <c r="AH275" s="1043">
        <v>1.0200000000000001E-2</v>
      </c>
      <c r="AI275" s="1043">
        <v>4.0000000000000001E-3</v>
      </c>
      <c r="AJ275" s="1043">
        <v>2.0999999999999999E-3</v>
      </c>
      <c r="AK275" s="1043">
        <v>1.0200000000000001E-2</v>
      </c>
      <c r="AL275" s="1043">
        <v>4.0000000000000001E-3</v>
      </c>
      <c r="AM275" s="1043">
        <v>2.0999999999999999E-3</v>
      </c>
      <c r="AN275" s="1043">
        <v>0.01</v>
      </c>
      <c r="AO275" s="1043">
        <v>3.8999999999999998E-3</v>
      </c>
      <c r="AP275" s="1043">
        <v>2.0999999999999999E-3</v>
      </c>
      <c r="AQ275" s="1043">
        <v>0.01</v>
      </c>
      <c r="AR275" s="1043">
        <v>3.8999999999999998E-3</v>
      </c>
      <c r="AS275" s="1043">
        <v>2.0999999999999999E-3</v>
      </c>
      <c r="AT275" s="1043">
        <v>0.01</v>
      </c>
      <c r="AU275" s="1043">
        <v>3.8999999999999998E-3</v>
      </c>
      <c r="AV275" s="1043">
        <v>2.0999999999999999E-3</v>
      </c>
      <c r="AW275" s="1043">
        <v>0.01</v>
      </c>
      <c r="AX275" s="1043">
        <v>3.8999999999999998E-3</v>
      </c>
      <c r="AY275" s="1043">
        <v>2.0999999999999999E-3</v>
      </c>
      <c r="AZ275" s="1043">
        <v>9.5999999999999992E-3</v>
      </c>
      <c r="BA275" s="1043">
        <v>3.7000000000000002E-3</v>
      </c>
      <c r="BB275" s="1043">
        <v>2E-3</v>
      </c>
    </row>
    <row r="276" spans="1:54" s="980" customFormat="1" ht="16.5" customHeight="1" x14ac:dyDescent="0.3">
      <c r="A276" s="981"/>
      <c r="B276" s="979"/>
      <c r="C276" s="398"/>
      <c r="D276" s="398"/>
      <c r="E276" s="1378"/>
      <c r="F276" s="989" t="s">
        <v>1498</v>
      </c>
      <c r="G276" s="988">
        <v>1.03E-2</v>
      </c>
      <c r="H276" s="988">
        <v>4.0000000000000001E-3</v>
      </c>
      <c r="I276" s="988">
        <v>2.2000000000000001E-3</v>
      </c>
      <c r="J276" s="988">
        <v>1.04E-2</v>
      </c>
      <c r="K276" s="988">
        <v>4.1000000000000003E-3</v>
      </c>
      <c r="L276" s="988">
        <v>2.2000000000000001E-3</v>
      </c>
      <c r="M276" s="988">
        <v>1.04E-2</v>
      </c>
      <c r="N276" s="988">
        <v>4.1000000000000003E-3</v>
      </c>
      <c r="O276" s="988">
        <v>2.2000000000000001E-3</v>
      </c>
      <c r="P276" s="988">
        <v>1.04E-2</v>
      </c>
      <c r="Q276" s="988">
        <v>4.1000000000000003E-3</v>
      </c>
      <c r="R276" s="988">
        <v>2.2000000000000001E-3</v>
      </c>
      <c r="S276" s="988">
        <v>1.0200000000000001E-2</v>
      </c>
      <c r="T276" s="988">
        <v>4.0000000000000001E-3</v>
      </c>
      <c r="U276" s="988">
        <v>2.0999999999999999E-3</v>
      </c>
      <c r="V276" s="1042">
        <v>1.03E-2</v>
      </c>
      <c r="W276" s="1042">
        <v>4.0000000000000001E-3</v>
      </c>
      <c r="X276" s="1042">
        <v>2.2000000000000001E-3</v>
      </c>
      <c r="Y276" s="1042">
        <v>1.03E-2</v>
      </c>
      <c r="Z276" s="1042">
        <v>4.0000000000000001E-3</v>
      </c>
      <c r="AA276" s="1042">
        <v>2.2000000000000001E-3</v>
      </c>
      <c r="AB276" s="1043">
        <v>1.03E-2</v>
      </c>
      <c r="AC276" s="1043">
        <v>4.0000000000000001E-3</v>
      </c>
      <c r="AD276" s="1043">
        <v>2.2000000000000001E-3</v>
      </c>
      <c r="AE276" s="1043">
        <v>1.04E-2</v>
      </c>
      <c r="AF276" s="1043">
        <v>4.0000000000000001E-3</v>
      </c>
      <c r="AG276" s="1043">
        <v>2.2000000000000001E-3</v>
      </c>
      <c r="AH276" s="1043">
        <v>1.03E-2</v>
      </c>
      <c r="AI276" s="1043">
        <v>4.0000000000000001E-3</v>
      </c>
      <c r="AJ276" s="1043">
        <v>2.2000000000000001E-3</v>
      </c>
      <c r="AK276" s="1043">
        <v>1.04E-2</v>
      </c>
      <c r="AL276" s="1043">
        <v>4.0000000000000001E-3</v>
      </c>
      <c r="AM276" s="1043">
        <v>2.2000000000000001E-3</v>
      </c>
      <c r="AN276" s="1043">
        <v>1.03E-2</v>
      </c>
      <c r="AO276" s="1043">
        <v>4.0000000000000001E-3</v>
      </c>
      <c r="AP276" s="1043">
        <v>2.2000000000000001E-3</v>
      </c>
      <c r="AQ276" s="1043">
        <v>1.03E-2</v>
      </c>
      <c r="AR276" s="1043">
        <v>4.0000000000000001E-3</v>
      </c>
      <c r="AS276" s="1043">
        <v>2.2000000000000001E-3</v>
      </c>
      <c r="AT276" s="1043">
        <v>1.03E-2</v>
      </c>
      <c r="AU276" s="1043">
        <v>4.0000000000000001E-3</v>
      </c>
      <c r="AV276" s="1043">
        <v>2.2000000000000001E-3</v>
      </c>
      <c r="AW276" s="1043">
        <v>1.03E-2</v>
      </c>
      <c r="AX276" s="1043">
        <v>4.0000000000000001E-3</v>
      </c>
      <c r="AY276" s="1043">
        <v>2.2000000000000001E-3</v>
      </c>
      <c r="AZ276" s="1043">
        <v>9.4000000000000004E-3</v>
      </c>
      <c r="BA276" s="1043">
        <v>3.7000000000000002E-3</v>
      </c>
      <c r="BB276" s="1043">
        <v>2E-3</v>
      </c>
    </row>
    <row r="277" spans="1:54" s="980" customFormat="1" ht="16.5" customHeight="1" x14ac:dyDescent="0.3">
      <c r="A277" s="981"/>
      <c r="B277" s="979"/>
      <c r="C277" s="398"/>
      <c r="D277" s="398"/>
      <c r="E277" s="1378"/>
      <c r="F277" s="989" t="s">
        <v>1499</v>
      </c>
      <c r="G277" s="988">
        <v>1.04E-2</v>
      </c>
      <c r="H277" s="988">
        <v>4.0000000000000001E-3</v>
      </c>
      <c r="I277" s="988">
        <v>2.2000000000000001E-3</v>
      </c>
      <c r="J277" s="988">
        <v>1.04E-2</v>
      </c>
      <c r="K277" s="988">
        <v>4.1000000000000003E-3</v>
      </c>
      <c r="L277" s="988">
        <v>2.2000000000000001E-3</v>
      </c>
      <c r="M277" s="988">
        <v>1.04E-2</v>
      </c>
      <c r="N277" s="988">
        <v>4.1000000000000003E-3</v>
      </c>
      <c r="O277" s="988">
        <v>2.2000000000000001E-3</v>
      </c>
      <c r="P277" s="988">
        <v>1.0500000000000001E-2</v>
      </c>
      <c r="Q277" s="988">
        <v>4.1000000000000003E-3</v>
      </c>
      <c r="R277" s="988">
        <v>2.2000000000000001E-3</v>
      </c>
      <c r="S277" s="988">
        <v>1.03E-2</v>
      </c>
      <c r="T277" s="988">
        <v>4.0000000000000001E-3</v>
      </c>
      <c r="U277" s="988">
        <v>2.2000000000000001E-3</v>
      </c>
      <c r="V277" s="1042">
        <v>1.03E-2</v>
      </c>
      <c r="W277" s="1042">
        <v>4.0000000000000001E-3</v>
      </c>
      <c r="X277" s="1042">
        <v>2.2000000000000001E-3</v>
      </c>
      <c r="Y277" s="1042">
        <v>1.03E-2</v>
      </c>
      <c r="Z277" s="1042">
        <v>4.0000000000000001E-3</v>
      </c>
      <c r="AA277" s="1042">
        <v>2.2000000000000001E-3</v>
      </c>
      <c r="AB277" s="1043">
        <v>1.03E-2</v>
      </c>
      <c r="AC277" s="1043">
        <v>4.0000000000000001E-3</v>
      </c>
      <c r="AD277" s="1043">
        <v>2.0999999999999999E-3</v>
      </c>
      <c r="AE277" s="1043">
        <v>1.03E-2</v>
      </c>
      <c r="AF277" s="1043">
        <v>4.0000000000000001E-3</v>
      </c>
      <c r="AG277" s="1043">
        <v>2.2000000000000001E-3</v>
      </c>
      <c r="AH277" s="1043">
        <v>1.0200000000000001E-2</v>
      </c>
      <c r="AI277" s="1043">
        <v>4.0000000000000001E-3</v>
      </c>
      <c r="AJ277" s="1043">
        <v>2.0999999999999999E-3</v>
      </c>
      <c r="AK277" s="1043">
        <v>1.0200000000000001E-2</v>
      </c>
      <c r="AL277" s="1043">
        <v>4.0000000000000001E-3</v>
      </c>
      <c r="AM277" s="1043">
        <v>2.0999999999999999E-3</v>
      </c>
      <c r="AN277" s="1043">
        <v>1.0200000000000001E-2</v>
      </c>
      <c r="AO277" s="1043">
        <v>4.0000000000000001E-3</v>
      </c>
      <c r="AP277" s="1043">
        <v>2.0999999999999999E-3</v>
      </c>
      <c r="AQ277" s="1043">
        <v>1.0200000000000001E-2</v>
      </c>
      <c r="AR277" s="1043">
        <v>4.0000000000000001E-3</v>
      </c>
      <c r="AS277" s="1043">
        <v>2.0999999999999999E-3</v>
      </c>
      <c r="AT277" s="1043">
        <v>1.0200000000000001E-2</v>
      </c>
      <c r="AU277" s="1043">
        <v>4.0000000000000001E-3</v>
      </c>
      <c r="AV277" s="1043">
        <v>2.0999999999999999E-3</v>
      </c>
      <c r="AW277" s="1043">
        <v>1.01E-2</v>
      </c>
      <c r="AX277" s="1043">
        <v>4.0000000000000001E-3</v>
      </c>
      <c r="AY277" s="1043">
        <v>2.0999999999999999E-3</v>
      </c>
      <c r="AZ277" s="1043">
        <v>9.4999999999999998E-3</v>
      </c>
      <c r="BA277" s="1043">
        <v>3.7000000000000002E-3</v>
      </c>
      <c r="BB277" s="1043">
        <v>2E-3</v>
      </c>
    </row>
    <row r="278" spans="1:54" s="980" customFormat="1" ht="16.5" customHeight="1" x14ac:dyDescent="0.3">
      <c r="A278" s="981"/>
      <c r="B278" s="979"/>
      <c r="C278" s="398"/>
      <c r="D278" s="398"/>
      <c r="E278" s="1378"/>
      <c r="F278" s="989" t="s">
        <v>1500</v>
      </c>
      <c r="G278" s="988">
        <v>1.03E-2</v>
      </c>
      <c r="H278" s="988">
        <v>4.0000000000000001E-3</v>
      </c>
      <c r="I278" s="988">
        <v>2.2000000000000001E-3</v>
      </c>
      <c r="J278" s="988">
        <v>1.03E-2</v>
      </c>
      <c r="K278" s="988">
        <v>4.0000000000000001E-3</v>
      </c>
      <c r="L278" s="988">
        <v>2.2000000000000001E-3</v>
      </c>
      <c r="M278" s="988">
        <v>1.04E-2</v>
      </c>
      <c r="N278" s="988">
        <v>4.1000000000000003E-3</v>
      </c>
      <c r="O278" s="988">
        <v>2.2000000000000001E-3</v>
      </c>
      <c r="P278" s="988">
        <v>1.04E-2</v>
      </c>
      <c r="Q278" s="988">
        <v>4.1000000000000003E-3</v>
      </c>
      <c r="R278" s="988">
        <v>2.2000000000000001E-3</v>
      </c>
      <c r="S278" s="988">
        <v>1.0200000000000001E-2</v>
      </c>
      <c r="T278" s="988">
        <v>4.0000000000000001E-3</v>
      </c>
      <c r="U278" s="988">
        <v>2.0999999999999999E-3</v>
      </c>
      <c r="V278" s="1042">
        <v>1.03E-2</v>
      </c>
      <c r="W278" s="1042">
        <v>4.0000000000000001E-3</v>
      </c>
      <c r="X278" s="1042">
        <v>2.2000000000000001E-3</v>
      </c>
      <c r="Y278" s="1042">
        <v>1.0200000000000001E-2</v>
      </c>
      <c r="Z278" s="1042">
        <v>4.0000000000000001E-3</v>
      </c>
      <c r="AA278" s="1042">
        <v>2.0999999999999999E-3</v>
      </c>
      <c r="AB278" s="1043">
        <v>1.03E-2</v>
      </c>
      <c r="AC278" s="1043">
        <v>4.0000000000000001E-3</v>
      </c>
      <c r="AD278" s="1043">
        <v>2.2000000000000001E-3</v>
      </c>
      <c r="AE278" s="1043">
        <v>1.03E-2</v>
      </c>
      <c r="AF278" s="1043">
        <v>4.0000000000000001E-3</v>
      </c>
      <c r="AG278" s="1043">
        <v>2.2000000000000001E-3</v>
      </c>
      <c r="AH278" s="1043">
        <v>1.0200000000000001E-2</v>
      </c>
      <c r="AI278" s="1043">
        <v>4.0000000000000001E-3</v>
      </c>
      <c r="AJ278" s="1043">
        <v>2.0999999999999999E-3</v>
      </c>
      <c r="AK278" s="1043">
        <v>1.0200000000000001E-2</v>
      </c>
      <c r="AL278" s="1043">
        <v>4.0000000000000001E-3</v>
      </c>
      <c r="AM278" s="1043">
        <v>2.0999999999999999E-3</v>
      </c>
      <c r="AN278" s="1043">
        <v>1.03E-2</v>
      </c>
      <c r="AO278" s="1043">
        <v>4.0000000000000001E-3</v>
      </c>
      <c r="AP278" s="1043">
        <v>2.0999999999999999E-3</v>
      </c>
      <c r="AQ278" s="1043">
        <v>1.0200000000000001E-2</v>
      </c>
      <c r="AR278" s="1043">
        <v>4.0000000000000001E-3</v>
      </c>
      <c r="AS278" s="1043">
        <v>2.0999999999999999E-3</v>
      </c>
      <c r="AT278" s="1043">
        <v>1.0200000000000001E-2</v>
      </c>
      <c r="AU278" s="1043">
        <v>4.0000000000000001E-3</v>
      </c>
      <c r="AV278" s="1043">
        <v>2.0999999999999999E-3</v>
      </c>
      <c r="AW278" s="1043">
        <v>1.0200000000000001E-2</v>
      </c>
      <c r="AX278" s="1043">
        <v>4.0000000000000001E-3</v>
      </c>
      <c r="AY278" s="1043">
        <v>2.0999999999999999E-3</v>
      </c>
      <c r="AZ278" s="1043">
        <v>9.4000000000000004E-3</v>
      </c>
      <c r="BA278" s="1043">
        <v>3.7000000000000002E-3</v>
      </c>
      <c r="BB278" s="1043">
        <v>2E-3</v>
      </c>
    </row>
    <row r="279" spans="1:54" s="980" customFormat="1" ht="16.5" customHeight="1" x14ac:dyDescent="0.3">
      <c r="A279" s="981"/>
      <c r="B279" s="979"/>
      <c r="C279" s="398"/>
      <c r="D279" s="398"/>
      <c r="E279" s="1378"/>
      <c r="F279" s="989" t="s">
        <v>1689</v>
      </c>
      <c r="G279" s="988">
        <v>1.03E-2</v>
      </c>
      <c r="H279" s="988">
        <v>4.0000000000000001E-3</v>
      </c>
      <c r="I279" s="988">
        <v>2.2000000000000001E-3</v>
      </c>
      <c r="J279" s="988">
        <v>1.04E-2</v>
      </c>
      <c r="K279" s="988">
        <v>4.0000000000000001E-3</v>
      </c>
      <c r="L279" s="988">
        <v>2.2000000000000001E-3</v>
      </c>
      <c r="M279" s="988">
        <v>1.04E-2</v>
      </c>
      <c r="N279" s="988">
        <v>4.1000000000000003E-3</v>
      </c>
      <c r="O279" s="988">
        <v>2.2000000000000001E-3</v>
      </c>
      <c r="P279" s="988">
        <v>1.04E-2</v>
      </c>
      <c r="Q279" s="988">
        <v>4.1000000000000003E-3</v>
      </c>
      <c r="R279" s="988">
        <v>2.2000000000000001E-3</v>
      </c>
      <c r="S279" s="988">
        <v>1.0200000000000001E-2</v>
      </c>
      <c r="T279" s="988">
        <v>4.0000000000000001E-3</v>
      </c>
      <c r="U279" s="988">
        <v>2.0999999999999999E-3</v>
      </c>
      <c r="V279" s="1042">
        <v>1.0200000000000001E-2</v>
      </c>
      <c r="W279" s="1042">
        <v>4.0000000000000001E-3</v>
      </c>
      <c r="X279" s="1042">
        <v>2.0999999999999999E-3</v>
      </c>
      <c r="Y279" s="1042">
        <v>1.03E-2</v>
      </c>
      <c r="Z279" s="1042">
        <v>4.0000000000000001E-3</v>
      </c>
      <c r="AA279" s="1042">
        <v>2.2000000000000001E-3</v>
      </c>
      <c r="AB279" s="1043">
        <v>1.03E-2</v>
      </c>
      <c r="AC279" s="1043">
        <v>4.0000000000000001E-3</v>
      </c>
      <c r="AD279" s="1043">
        <v>2.2000000000000001E-3</v>
      </c>
      <c r="AE279" s="1043">
        <v>1.03E-2</v>
      </c>
      <c r="AF279" s="1043">
        <v>4.0000000000000001E-3</v>
      </c>
      <c r="AG279" s="1043">
        <v>2.0999999999999999E-3</v>
      </c>
      <c r="AH279" s="1043">
        <v>1.03E-2</v>
      </c>
      <c r="AI279" s="1043">
        <v>4.0000000000000001E-3</v>
      </c>
      <c r="AJ279" s="1043">
        <v>2.0999999999999999E-3</v>
      </c>
      <c r="AK279" s="1043">
        <v>1.03E-2</v>
      </c>
      <c r="AL279" s="1043">
        <v>4.0000000000000001E-3</v>
      </c>
      <c r="AM279" s="1043">
        <v>2.0999999999999999E-3</v>
      </c>
      <c r="AN279" s="1043">
        <v>1.0200000000000001E-2</v>
      </c>
      <c r="AO279" s="1043">
        <v>4.0000000000000001E-3</v>
      </c>
      <c r="AP279" s="1043">
        <v>2.0999999999999999E-3</v>
      </c>
      <c r="AQ279" s="1043">
        <v>1.0200000000000001E-2</v>
      </c>
      <c r="AR279" s="1043">
        <v>4.0000000000000001E-3</v>
      </c>
      <c r="AS279" s="1043">
        <v>2.0999999999999999E-3</v>
      </c>
      <c r="AT279" s="1043">
        <v>1.0200000000000001E-2</v>
      </c>
      <c r="AU279" s="1043">
        <v>4.0000000000000001E-3</v>
      </c>
      <c r="AV279" s="1043">
        <v>2.0999999999999999E-3</v>
      </c>
      <c r="AW279" s="1043">
        <v>1.0200000000000001E-2</v>
      </c>
      <c r="AX279" s="1043">
        <v>4.0000000000000001E-3</v>
      </c>
      <c r="AY279" s="1043">
        <v>2.0999999999999999E-3</v>
      </c>
      <c r="AZ279" s="1043">
        <v>9.1999999999999998E-3</v>
      </c>
      <c r="BA279" s="1043">
        <v>3.5999999999999999E-3</v>
      </c>
      <c r="BB279" s="1043">
        <v>1.9E-3</v>
      </c>
    </row>
    <row r="280" spans="1:54" s="980" customFormat="1" ht="16.5" customHeight="1" x14ac:dyDescent="0.3">
      <c r="A280" s="981"/>
      <c r="B280" s="979"/>
      <c r="C280" s="398"/>
      <c r="D280" s="398"/>
      <c r="E280" s="1378"/>
      <c r="F280" s="989" t="s">
        <v>1501</v>
      </c>
      <c r="G280" s="988">
        <v>1.04E-2</v>
      </c>
      <c r="H280" s="988">
        <v>4.0000000000000001E-3</v>
      </c>
      <c r="I280" s="988">
        <v>2.2000000000000001E-3</v>
      </c>
      <c r="J280" s="988">
        <v>1.03E-2</v>
      </c>
      <c r="K280" s="988">
        <v>4.0000000000000001E-3</v>
      </c>
      <c r="L280" s="988">
        <v>2.2000000000000001E-3</v>
      </c>
      <c r="M280" s="988">
        <v>1.04E-2</v>
      </c>
      <c r="N280" s="988">
        <v>4.1000000000000003E-3</v>
      </c>
      <c r="O280" s="988">
        <v>2.2000000000000001E-3</v>
      </c>
      <c r="P280" s="988">
        <v>1.04E-2</v>
      </c>
      <c r="Q280" s="988">
        <v>4.1000000000000003E-3</v>
      </c>
      <c r="R280" s="988">
        <v>2.2000000000000001E-3</v>
      </c>
      <c r="S280" s="988">
        <v>1.03E-2</v>
      </c>
      <c r="T280" s="988">
        <v>4.0000000000000001E-3</v>
      </c>
      <c r="U280" s="988">
        <v>2.0999999999999999E-3</v>
      </c>
      <c r="V280" s="1042">
        <v>1.0200000000000001E-2</v>
      </c>
      <c r="W280" s="1042">
        <v>4.0000000000000001E-3</v>
      </c>
      <c r="X280" s="1042">
        <v>2.0999999999999999E-3</v>
      </c>
      <c r="Y280" s="1042">
        <v>1.03E-2</v>
      </c>
      <c r="Z280" s="1042">
        <v>4.0000000000000001E-3</v>
      </c>
      <c r="AA280" s="1042">
        <v>2.2000000000000001E-3</v>
      </c>
      <c r="AB280" s="1043">
        <v>1.0200000000000001E-2</v>
      </c>
      <c r="AC280" s="1043">
        <v>4.0000000000000001E-3</v>
      </c>
      <c r="AD280" s="1043">
        <v>2.0999999999999999E-3</v>
      </c>
      <c r="AE280" s="1043">
        <v>1.03E-2</v>
      </c>
      <c r="AF280" s="1043">
        <v>4.0000000000000001E-3</v>
      </c>
      <c r="AG280" s="1043">
        <v>2.2000000000000001E-3</v>
      </c>
      <c r="AH280" s="1043">
        <v>1.0200000000000001E-2</v>
      </c>
      <c r="AI280" s="1043">
        <v>4.0000000000000001E-3</v>
      </c>
      <c r="AJ280" s="1043">
        <v>2.0999999999999999E-3</v>
      </c>
      <c r="AK280" s="1043">
        <v>1.0200000000000001E-2</v>
      </c>
      <c r="AL280" s="1043">
        <v>4.0000000000000001E-3</v>
      </c>
      <c r="AM280" s="1043">
        <v>2.0999999999999999E-3</v>
      </c>
      <c r="AN280" s="1043">
        <v>1.0200000000000001E-2</v>
      </c>
      <c r="AO280" s="1043">
        <v>4.0000000000000001E-3</v>
      </c>
      <c r="AP280" s="1043">
        <v>2.0999999999999999E-3</v>
      </c>
      <c r="AQ280" s="1043">
        <v>1.0200000000000001E-2</v>
      </c>
      <c r="AR280" s="1043">
        <v>4.0000000000000001E-3</v>
      </c>
      <c r="AS280" s="1043">
        <v>2.0999999999999999E-3</v>
      </c>
      <c r="AT280" s="1043">
        <v>1.01E-2</v>
      </c>
      <c r="AU280" s="1043">
        <v>4.0000000000000001E-3</v>
      </c>
      <c r="AV280" s="1043">
        <v>2.0999999999999999E-3</v>
      </c>
      <c r="AW280" s="1043">
        <v>1.01E-2</v>
      </c>
      <c r="AX280" s="1043">
        <v>3.8999999999999998E-3</v>
      </c>
      <c r="AY280" s="1043">
        <v>2.0999999999999999E-3</v>
      </c>
      <c r="AZ280" s="1043">
        <v>9.4000000000000004E-3</v>
      </c>
      <c r="BA280" s="1043">
        <v>3.7000000000000002E-3</v>
      </c>
      <c r="BB280" s="1043">
        <v>2E-3</v>
      </c>
    </row>
    <row r="281" spans="1:54" s="980" customFormat="1" ht="16.5" customHeight="1" x14ac:dyDescent="0.3">
      <c r="A281" s="981"/>
      <c r="B281" s="979"/>
      <c r="C281" s="398"/>
      <c r="D281" s="398"/>
      <c r="E281" s="1378"/>
      <c r="F281" s="989" t="s">
        <v>1502</v>
      </c>
      <c r="G281" s="988">
        <v>1.03E-2</v>
      </c>
      <c r="H281" s="988">
        <v>4.0000000000000001E-3</v>
      </c>
      <c r="I281" s="988">
        <v>2.0999999999999999E-3</v>
      </c>
      <c r="J281" s="988">
        <v>1.03E-2</v>
      </c>
      <c r="K281" s="988">
        <v>4.0000000000000001E-3</v>
      </c>
      <c r="L281" s="988">
        <v>2.2000000000000001E-3</v>
      </c>
      <c r="M281" s="988">
        <v>1.04E-2</v>
      </c>
      <c r="N281" s="988">
        <v>4.1000000000000003E-3</v>
      </c>
      <c r="O281" s="988">
        <v>2.2000000000000001E-3</v>
      </c>
      <c r="P281" s="988">
        <v>1.04E-2</v>
      </c>
      <c r="Q281" s="988">
        <v>4.1000000000000003E-3</v>
      </c>
      <c r="R281" s="988">
        <v>2.2000000000000001E-3</v>
      </c>
      <c r="S281" s="988">
        <v>1.0200000000000001E-2</v>
      </c>
      <c r="T281" s="988">
        <v>4.0000000000000001E-3</v>
      </c>
      <c r="U281" s="988">
        <v>2.0999999999999999E-3</v>
      </c>
      <c r="V281" s="1042">
        <v>1.0200000000000001E-2</v>
      </c>
      <c r="W281" s="1042">
        <v>4.0000000000000001E-3</v>
      </c>
      <c r="X281" s="1042">
        <v>2.0999999999999999E-3</v>
      </c>
      <c r="Y281" s="1042">
        <v>1.0200000000000001E-2</v>
      </c>
      <c r="Z281" s="1042">
        <v>4.0000000000000001E-3</v>
      </c>
      <c r="AA281" s="1042">
        <v>2.0999999999999999E-3</v>
      </c>
      <c r="AB281" s="1043">
        <v>1.0200000000000001E-2</v>
      </c>
      <c r="AC281" s="1043">
        <v>4.0000000000000001E-3</v>
      </c>
      <c r="AD281" s="1043">
        <v>2.0999999999999999E-3</v>
      </c>
      <c r="AE281" s="1043">
        <v>1.03E-2</v>
      </c>
      <c r="AF281" s="1043">
        <v>4.0000000000000001E-3</v>
      </c>
      <c r="AG281" s="1043">
        <v>2.2000000000000001E-3</v>
      </c>
      <c r="AH281" s="1043">
        <v>1.0200000000000001E-2</v>
      </c>
      <c r="AI281" s="1043">
        <v>4.0000000000000001E-3</v>
      </c>
      <c r="AJ281" s="1043">
        <v>2.0999999999999999E-3</v>
      </c>
      <c r="AK281" s="1043">
        <v>1.01E-2</v>
      </c>
      <c r="AL281" s="1043">
        <v>4.0000000000000001E-3</v>
      </c>
      <c r="AM281" s="1043">
        <v>2.0999999999999999E-3</v>
      </c>
      <c r="AN281" s="1043">
        <v>1.01E-2</v>
      </c>
      <c r="AO281" s="1043">
        <v>3.8999999999999998E-3</v>
      </c>
      <c r="AP281" s="1043">
        <v>2.0999999999999999E-3</v>
      </c>
      <c r="AQ281" s="1043">
        <v>1.01E-2</v>
      </c>
      <c r="AR281" s="1043">
        <v>3.8999999999999998E-3</v>
      </c>
      <c r="AS281" s="1043">
        <v>2.0999999999999999E-3</v>
      </c>
      <c r="AT281" s="1043">
        <v>1.01E-2</v>
      </c>
      <c r="AU281" s="1043">
        <v>3.8999999999999998E-3</v>
      </c>
      <c r="AV281" s="1043">
        <v>2.0999999999999999E-3</v>
      </c>
      <c r="AW281" s="1043">
        <v>1.01E-2</v>
      </c>
      <c r="AX281" s="1043">
        <v>3.8999999999999998E-3</v>
      </c>
      <c r="AY281" s="1043">
        <v>2.0999999999999999E-3</v>
      </c>
      <c r="AZ281" s="1043">
        <v>8.9999999999999993E-3</v>
      </c>
      <c r="BA281" s="1043">
        <v>3.5000000000000001E-3</v>
      </c>
      <c r="BB281" s="1043">
        <v>1.9E-3</v>
      </c>
    </row>
    <row r="282" spans="1:54" s="980" customFormat="1" ht="16.5" customHeight="1" x14ac:dyDescent="0.3">
      <c r="A282" s="981"/>
      <c r="B282" s="979"/>
      <c r="C282" s="398"/>
      <c r="D282" s="398"/>
      <c r="E282" s="1378"/>
      <c r="F282" s="989" t="s">
        <v>1503</v>
      </c>
      <c r="G282" s="988">
        <v>1.04E-2</v>
      </c>
      <c r="H282" s="988">
        <v>4.0000000000000001E-3</v>
      </c>
      <c r="I282" s="988">
        <v>2.2000000000000001E-3</v>
      </c>
      <c r="J282" s="988">
        <v>1.03E-2</v>
      </c>
      <c r="K282" s="988">
        <v>4.0000000000000001E-3</v>
      </c>
      <c r="L282" s="988">
        <v>2.2000000000000001E-3</v>
      </c>
      <c r="M282" s="988">
        <v>1.04E-2</v>
      </c>
      <c r="N282" s="988">
        <v>4.1000000000000003E-3</v>
      </c>
      <c r="O282" s="988">
        <v>2.2000000000000001E-3</v>
      </c>
      <c r="P282" s="988">
        <v>1.0500000000000001E-2</v>
      </c>
      <c r="Q282" s="988">
        <v>4.1000000000000003E-3</v>
      </c>
      <c r="R282" s="988">
        <v>2.2000000000000001E-3</v>
      </c>
      <c r="S282" s="988">
        <v>1.04E-2</v>
      </c>
      <c r="T282" s="988">
        <v>4.0000000000000001E-3</v>
      </c>
      <c r="U282" s="988">
        <v>2.2000000000000001E-3</v>
      </c>
      <c r="V282" s="1042">
        <v>1.04E-2</v>
      </c>
      <c r="W282" s="1042">
        <v>4.0000000000000001E-3</v>
      </c>
      <c r="X282" s="1042">
        <v>2.2000000000000001E-3</v>
      </c>
      <c r="Y282" s="1042">
        <v>1.04E-2</v>
      </c>
      <c r="Z282" s="1042">
        <v>4.0000000000000001E-3</v>
      </c>
      <c r="AA282" s="1042">
        <v>2.2000000000000001E-3</v>
      </c>
      <c r="AB282" s="1043">
        <v>1.04E-2</v>
      </c>
      <c r="AC282" s="1043">
        <v>4.0000000000000001E-3</v>
      </c>
      <c r="AD282" s="1043">
        <v>2.2000000000000001E-3</v>
      </c>
      <c r="AE282" s="1043">
        <v>1.04E-2</v>
      </c>
      <c r="AF282" s="1043">
        <v>4.1000000000000003E-3</v>
      </c>
      <c r="AG282" s="1043">
        <v>2.2000000000000001E-3</v>
      </c>
      <c r="AH282" s="1043">
        <v>1.04E-2</v>
      </c>
      <c r="AI282" s="1043">
        <v>4.1000000000000003E-3</v>
      </c>
      <c r="AJ282" s="1043">
        <v>2.2000000000000001E-3</v>
      </c>
      <c r="AK282" s="1043">
        <v>1.03E-2</v>
      </c>
      <c r="AL282" s="1043">
        <v>4.0000000000000001E-3</v>
      </c>
      <c r="AM282" s="1043">
        <v>2.2000000000000001E-3</v>
      </c>
      <c r="AN282" s="1043">
        <v>1.03E-2</v>
      </c>
      <c r="AO282" s="1043">
        <v>4.0000000000000001E-3</v>
      </c>
      <c r="AP282" s="1043">
        <v>2.2000000000000001E-3</v>
      </c>
      <c r="AQ282" s="1043">
        <v>1.03E-2</v>
      </c>
      <c r="AR282" s="1043">
        <v>4.0000000000000001E-3</v>
      </c>
      <c r="AS282" s="1043">
        <v>2.2000000000000001E-3</v>
      </c>
      <c r="AT282" s="1043">
        <v>1.03E-2</v>
      </c>
      <c r="AU282" s="1043">
        <v>4.0000000000000001E-3</v>
      </c>
      <c r="AV282" s="1043">
        <v>2.2000000000000001E-3</v>
      </c>
      <c r="AW282" s="1043">
        <v>1.03E-2</v>
      </c>
      <c r="AX282" s="1043">
        <v>4.0000000000000001E-3</v>
      </c>
      <c r="AY282" s="1043">
        <v>2.2000000000000001E-3</v>
      </c>
      <c r="AZ282" s="1043">
        <v>9.5999999999999992E-3</v>
      </c>
      <c r="BA282" s="1043">
        <v>3.7000000000000002E-3</v>
      </c>
      <c r="BB282" s="1043">
        <v>2E-3</v>
      </c>
    </row>
    <row r="283" spans="1:54" s="980" customFormat="1" ht="16.5" customHeight="1" x14ac:dyDescent="0.3">
      <c r="A283" s="981"/>
      <c r="B283" s="979"/>
      <c r="C283" s="398"/>
      <c r="D283" s="398"/>
      <c r="E283" s="1379"/>
      <c r="F283" s="989" t="s">
        <v>1999</v>
      </c>
      <c r="G283" s="988">
        <v>1.04E-2</v>
      </c>
      <c r="H283" s="988">
        <v>4.0000000000000001E-3</v>
      </c>
      <c r="I283" s="988">
        <v>2.2000000000000001E-3</v>
      </c>
      <c r="J283" s="988">
        <v>1.04E-2</v>
      </c>
      <c r="K283" s="988">
        <v>4.0000000000000001E-3</v>
      </c>
      <c r="L283" s="988">
        <v>2.2000000000000001E-3</v>
      </c>
      <c r="M283" s="988">
        <v>1.04E-2</v>
      </c>
      <c r="N283" s="988">
        <v>4.1000000000000003E-3</v>
      </c>
      <c r="O283" s="988">
        <v>2.2000000000000001E-3</v>
      </c>
      <c r="P283" s="988">
        <v>1.04E-2</v>
      </c>
      <c r="Q283" s="988">
        <v>4.1000000000000003E-3</v>
      </c>
      <c r="R283" s="988">
        <v>2.2000000000000001E-3</v>
      </c>
      <c r="S283" s="988">
        <v>1.03E-2</v>
      </c>
      <c r="T283" s="988">
        <v>4.0000000000000001E-3</v>
      </c>
      <c r="U283" s="988">
        <v>2.2000000000000001E-3</v>
      </c>
      <c r="V283" s="1042">
        <v>1.03E-2</v>
      </c>
      <c r="W283" s="1042">
        <v>4.0000000000000001E-3</v>
      </c>
      <c r="X283" s="1042">
        <v>2.2000000000000001E-3</v>
      </c>
      <c r="Y283" s="1042">
        <v>1.03E-2</v>
      </c>
      <c r="Z283" s="1042">
        <v>4.0000000000000001E-3</v>
      </c>
      <c r="AA283" s="1042">
        <v>2.2000000000000001E-3</v>
      </c>
      <c r="AB283" s="1043">
        <v>1.03E-2</v>
      </c>
      <c r="AC283" s="1043">
        <v>4.0000000000000001E-3</v>
      </c>
      <c r="AD283" s="1043">
        <v>2.0999999999999999E-3</v>
      </c>
      <c r="AE283" s="1043">
        <v>1.03E-2</v>
      </c>
      <c r="AF283" s="1043">
        <v>4.0000000000000001E-3</v>
      </c>
      <c r="AG283" s="1043">
        <v>2.2000000000000001E-3</v>
      </c>
      <c r="AH283" s="1043">
        <v>1.03E-2</v>
      </c>
      <c r="AI283" s="1043">
        <v>4.0000000000000001E-3</v>
      </c>
      <c r="AJ283" s="1043">
        <v>2.0999999999999999E-3</v>
      </c>
      <c r="AK283" s="1043">
        <v>1.03E-2</v>
      </c>
      <c r="AL283" s="1043">
        <v>4.0000000000000001E-3</v>
      </c>
      <c r="AM283" s="1043">
        <v>2.0999999999999999E-3</v>
      </c>
      <c r="AN283" s="1043">
        <v>1.03E-2</v>
      </c>
      <c r="AO283" s="1043">
        <v>4.0000000000000001E-3</v>
      </c>
      <c r="AP283" s="1043">
        <v>2.0999999999999999E-3</v>
      </c>
      <c r="AQ283" s="1043">
        <v>1.03E-2</v>
      </c>
      <c r="AR283" s="1043">
        <v>4.0000000000000001E-3</v>
      </c>
      <c r="AS283" s="1043">
        <v>2.0999999999999999E-3</v>
      </c>
      <c r="AT283" s="1043">
        <v>1.03E-2</v>
      </c>
      <c r="AU283" s="1043">
        <v>4.0000000000000001E-3</v>
      </c>
      <c r="AV283" s="1043">
        <v>2.0999999999999999E-3</v>
      </c>
      <c r="AW283" s="1043">
        <v>1.0200000000000001E-2</v>
      </c>
      <c r="AX283" s="1043">
        <v>4.0000000000000001E-3</v>
      </c>
      <c r="AY283" s="1043">
        <v>2.0999999999999999E-3</v>
      </c>
      <c r="AZ283" s="1043">
        <v>9.4999999999999998E-3</v>
      </c>
      <c r="BA283" s="1043">
        <v>3.7000000000000002E-3</v>
      </c>
      <c r="BB283" s="1043">
        <v>2E-3</v>
      </c>
    </row>
    <row r="284" spans="1:54" s="980" customFormat="1" ht="16.5" customHeight="1" x14ac:dyDescent="0.3">
      <c r="A284" s="981"/>
      <c r="B284" s="979"/>
      <c r="C284" s="398"/>
      <c r="D284" s="398"/>
      <c r="E284" s="1380" t="s">
        <v>1391</v>
      </c>
      <c r="F284" s="989" t="s">
        <v>1455</v>
      </c>
      <c r="G284" s="988">
        <v>8.6E-3</v>
      </c>
      <c r="H284" s="988">
        <v>6.4999999999999997E-3</v>
      </c>
      <c r="I284" s="988">
        <v>2.8E-3</v>
      </c>
      <c r="J284" s="988">
        <v>9.2999999999999992E-3</v>
      </c>
      <c r="K284" s="988">
        <v>7.0000000000000001E-3</v>
      </c>
      <c r="L284" s="988">
        <v>3.0000000000000001E-3</v>
      </c>
      <c r="M284" s="988">
        <v>8.8999999999999999E-3</v>
      </c>
      <c r="N284" s="988">
        <v>6.7000000000000002E-3</v>
      </c>
      <c r="O284" s="988">
        <v>2.8999999999999998E-3</v>
      </c>
      <c r="P284" s="988">
        <v>8.5000000000000006E-3</v>
      </c>
      <c r="Q284" s="988">
        <v>6.4000000000000003E-3</v>
      </c>
      <c r="R284" s="988">
        <v>2.8E-3</v>
      </c>
      <c r="S284" s="988">
        <v>7.7000000000000002E-3</v>
      </c>
      <c r="T284" s="988">
        <v>5.8999999999999999E-3</v>
      </c>
      <c r="U284" s="988">
        <v>2.5000000000000001E-3</v>
      </c>
      <c r="V284" s="1042">
        <v>7.4000000000000003E-3</v>
      </c>
      <c r="W284" s="1042">
        <v>5.5999999999999999E-3</v>
      </c>
      <c r="X284" s="1042">
        <v>2.3999999999999998E-3</v>
      </c>
      <c r="Y284" s="1042">
        <v>7.7999999999999996E-3</v>
      </c>
      <c r="Z284" s="1042">
        <v>5.8999999999999999E-3</v>
      </c>
      <c r="AA284" s="1042">
        <v>2.5000000000000001E-3</v>
      </c>
      <c r="AB284" s="1043">
        <v>7.7999999999999996E-3</v>
      </c>
      <c r="AC284" s="1043">
        <v>5.8999999999999999E-3</v>
      </c>
      <c r="AD284" s="1043">
        <v>2.5000000000000001E-3</v>
      </c>
      <c r="AE284" s="1043">
        <v>7.7000000000000002E-3</v>
      </c>
      <c r="AF284" s="1043">
        <v>5.7999999999999996E-3</v>
      </c>
      <c r="AG284" s="1043">
        <v>2.5000000000000001E-3</v>
      </c>
      <c r="AH284" s="1043">
        <v>8.6E-3</v>
      </c>
      <c r="AI284" s="1043">
        <v>6.4999999999999997E-3</v>
      </c>
      <c r="AJ284" s="1043">
        <v>2.8E-3</v>
      </c>
      <c r="AK284" s="1043">
        <v>8.6E-3</v>
      </c>
      <c r="AL284" s="1043">
        <v>6.6E-3</v>
      </c>
      <c r="AM284" s="1043">
        <v>2.8E-3</v>
      </c>
      <c r="AN284" s="1043">
        <v>8.6E-3</v>
      </c>
      <c r="AO284" s="1043">
        <v>6.4999999999999997E-3</v>
      </c>
      <c r="AP284" s="1043">
        <v>2.8E-3</v>
      </c>
      <c r="AQ284" s="1043">
        <v>8.6999999999999994E-3</v>
      </c>
      <c r="AR284" s="1043">
        <v>6.6E-3</v>
      </c>
      <c r="AS284" s="1043">
        <v>2.8E-3</v>
      </c>
      <c r="AT284" s="1043">
        <v>8.8000000000000005E-3</v>
      </c>
      <c r="AU284" s="1043">
        <v>6.7000000000000002E-3</v>
      </c>
      <c r="AV284" s="1043">
        <v>2.8999999999999998E-3</v>
      </c>
      <c r="AW284" s="1043">
        <v>8.6999999999999994E-3</v>
      </c>
      <c r="AX284" s="1043">
        <v>6.6E-3</v>
      </c>
      <c r="AY284" s="1043">
        <v>2.8E-3</v>
      </c>
      <c r="AZ284" s="1043">
        <v>8.6999999999999994E-3</v>
      </c>
      <c r="BA284" s="1043">
        <v>6.6E-3</v>
      </c>
      <c r="BB284" s="1043">
        <v>2.8E-3</v>
      </c>
    </row>
    <row r="285" spans="1:54" s="980" customFormat="1" ht="16.5" customHeight="1" x14ac:dyDescent="0.3">
      <c r="A285" s="981"/>
      <c r="B285" s="979"/>
      <c r="C285" s="398"/>
      <c r="D285" s="398"/>
      <c r="E285" s="1378"/>
      <c r="F285" s="989" t="s">
        <v>1456</v>
      </c>
      <c r="G285" s="988">
        <v>8.5000000000000006E-3</v>
      </c>
      <c r="H285" s="988">
        <v>6.4999999999999997E-3</v>
      </c>
      <c r="I285" s="988">
        <v>2.8E-3</v>
      </c>
      <c r="J285" s="988">
        <v>8.8999999999999999E-3</v>
      </c>
      <c r="K285" s="988">
        <v>6.7999999999999996E-3</v>
      </c>
      <c r="L285" s="988">
        <v>2.8999999999999998E-3</v>
      </c>
      <c r="M285" s="988">
        <v>8.8999999999999999E-3</v>
      </c>
      <c r="N285" s="988">
        <v>6.7999999999999996E-3</v>
      </c>
      <c r="O285" s="988">
        <v>2.8999999999999998E-3</v>
      </c>
      <c r="P285" s="988">
        <v>8.6999999999999994E-3</v>
      </c>
      <c r="Q285" s="988">
        <v>6.6E-3</v>
      </c>
      <c r="R285" s="988">
        <v>2.8E-3</v>
      </c>
      <c r="S285" s="988">
        <v>7.7000000000000002E-3</v>
      </c>
      <c r="T285" s="988">
        <v>5.7999999999999996E-3</v>
      </c>
      <c r="U285" s="988">
        <v>2.5000000000000001E-3</v>
      </c>
      <c r="V285" s="1042">
        <v>7.6E-3</v>
      </c>
      <c r="W285" s="1042">
        <v>5.7999999999999996E-3</v>
      </c>
      <c r="X285" s="1042">
        <v>2.5000000000000001E-3</v>
      </c>
      <c r="Y285" s="1042">
        <v>7.7000000000000002E-3</v>
      </c>
      <c r="Z285" s="1042">
        <v>5.8999999999999999E-3</v>
      </c>
      <c r="AA285" s="1042">
        <v>2.5000000000000001E-3</v>
      </c>
      <c r="AB285" s="1043">
        <v>7.6E-3</v>
      </c>
      <c r="AC285" s="1043">
        <v>5.7999999999999996E-3</v>
      </c>
      <c r="AD285" s="1043">
        <v>2.5000000000000001E-3</v>
      </c>
      <c r="AE285" s="1043">
        <v>7.6E-3</v>
      </c>
      <c r="AF285" s="1043">
        <v>5.7999999999999996E-3</v>
      </c>
      <c r="AG285" s="1043">
        <v>2.5000000000000001E-3</v>
      </c>
      <c r="AH285" s="1043">
        <v>8.0000000000000002E-3</v>
      </c>
      <c r="AI285" s="1043">
        <v>6.1000000000000004E-3</v>
      </c>
      <c r="AJ285" s="1043">
        <v>2.5999999999999999E-3</v>
      </c>
      <c r="AK285" s="1043">
        <v>8.0000000000000002E-3</v>
      </c>
      <c r="AL285" s="1043">
        <v>6.1000000000000004E-3</v>
      </c>
      <c r="AM285" s="1043">
        <v>2.5999999999999999E-3</v>
      </c>
      <c r="AN285" s="1043">
        <v>8.0000000000000002E-3</v>
      </c>
      <c r="AO285" s="1043">
        <v>6.1000000000000004E-3</v>
      </c>
      <c r="AP285" s="1043">
        <v>2.5999999999999999E-3</v>
      </c>
      <c r="AQ285" s="1043">
        <v>8.2000000000000007E-3</v>
      </c>
      <c r="AR285" s="1043">
        <v>6.3E-3</v>
      </c>
      <c r="AS285" s="1043">
        <v>2.7000000000000001E-3</v>
      </c>
      <c r="AT285" s="1043">
        <v>8.3999999999999995E-3</v>
      </c>
      <c r="AU285" s="1043">
        <v>6.4000000000000003E-3</v>
      </c>
      <c r="AV285" s="1043">
        <v>2.7000000000000001E-3</v>
      </c>
      <c r="AW285" s="1043">
        <v>8.3999999999999995E-3</v>
      </c>
      <c r="AX285" s="1043">
        <v>6.4000000000000003E-3</v>
      </c>
      <c r="AY285" s="1043">
        <v>2.7000000000000001E-3</v>
      </c>
      <c r="AZ285" s="1043">
        <v>8.3999999999999995E-3</v>
      </c>
      <c r="BA285" s="1043">
        <v>6.4000000000000003E-3</v>
      </c>
      <c r="BB285" s="1043">
        <v>2.7000000000000001E-3</v>
      </c>
    </row>
    <row r="286" spans="1:54" s="980" customFormat="1" ht="16.5" customHeight="1" x14ac:dyDescent="0.3">
      <c r="A286" s="981"/>
      <c r="B286" s="979"/>
      <c r="C286" s="398"/>
      <c r="D286" s="398"/>
      <c r="E286" s="1378"/>
      <c r="F286" s="989" t="s">
        <v>1457</v>
      </c>
      <c r="G286" s="988">
        <v>8.8999999999999999E-3</v>
      </c>
      <c r="H286" s="988">
        <v>6.7999999999999996E-3</v>
      </c>
      <c r="I286" s="988">
        <v>2.8999999999999998E-3</v>
      </c>
      <c r="J286" s="988">
        <v>8.5000000000000006E-3</v>
      </c>
      <c r="K286" s="988">
        <v>6.4999999999999997E-3</v>
      </c>
      <c r="L286" s="988">
        <v>2.8E-3</v>
      </c>
      <c r="M286" s="988">
        <v>8.8000000000000005E-3</v>
      </c>
      <c r="N286" s="988">
        <v>6.7000000000000002E-3</v>
      </c>
      <c r="O286" s="988">
        <v>2.8999999999999998E-3</v>
      </c>
      <c r="P286" s="988">
        <v>8.8999999999999999E-3</v>
      </c>
      <c r="Q286" s="988">
        <v>6.7999999999999996E-3</v>
      </c>
      <c r="R286" s="988">
        <v>2.8999999999999998E-3</v>
      </c>
      <c r="S286" s="988">
        <v>8.0000000000000002E-3</v>
      </c>
      <c r="T286" s="988">
        <v>6.1000000000000004E-3</v>
      </c>
      <c r="U286" s="988">
        <v>2.5999999999999999E-3</v>
      </c>
      <c r="V286" s="1042">
        <v>7.7999999999999996E-3</v>
      </c>
      <c r="W286" s="1042">
        <v>5.8999999999999999E-3</v>
      </c>
      <c r="X286" s="1042">
        <v>2.5000000000000001E-3</v>
      </c>
      <c r="Y286" s="1042">
        <v>8.0999999999999996E-3</v>
      </c>
      <c r="Z286" s="1042">
        <v>6.1999999999999998E-3</v>
      </c>
      <c r="AA286" s="1042">
        <v>2.5999999999999999E-3</v>
      </c>
      <c r="AB286" s="1043">
        <v>8.3000000000000001E-3</v>
      </c>
      <c r="AC286" s="1043">
        <v>6.3E-3</v>
      </c>
      <c r="AD286" s="1043">
        <v>2.7000000000000001E-3</v>
      </c>
      <c r="AE286" s="1043">
        <v>8.2000000000000007E-3</v>
      </c>
      <c r="AF286" s="1043">
        <v>6.1999999999999998E-3</v>
      </c>
      <c r="AG286" s="1043">
        <v>2.7000000000000001E-3</v>
      </c>
      <c r="AH286" s="1043">
        <v>8.5000000000000006E-3</v>
      </c>
      <c r="AI286" s="1043">
        <v>6.4999999999999997E-3</v>
      </c>
      <c r="AJ286" s="1043">
        <v>2.8E-3</v>
      </c>
      <c r="AK286" s="1043">
        <v>8.6E-3</v>
      </c>
      <c r="AL286" s="1043">
        <v>6.4999999999999997E-3</v>
      </c>
      <c r="AM286" s="1043">
        <v>2.8E-3</v>
      </c>
      <c r="AN286" s="1043">
        <v>8.5000000000000006E-3</v>
      </c>
      <c r="AO286" s="1043">
        <v>6.4999999999999997E-3</v>
      </c>
      <c r="AP286" s="1043">
        <v>2.8E-3</v>
      </c>
      <c r="AQ286" s="1043">
        <v>8.6E-3</v>
      </c>
      <c r="AR286" s="1043">
        <v>6.4999999999999997E-3</v>
      </c>
      <c r="AS286" s="1043">
        <v>2.8E-3</v>
      </c>
      <c r="AT286" s="1043">
        <v>8.6E-3</v>
      </c>
      <c r="AU286" s="1043">
        <v>6.4999999999999997E-3</v>
      </c>
      <c r="AV286" s="1043">
        <v>2.8E-3</v>
      </c>
      <c r="AW286" s="1043">
        <v>8.5000000000000006E-3</v>
      </c>
      <c r="AX286" s="1043">
        <v>6.4999999999999997E-3</v>
      </c>
      <c r="AY286" s="1043">
        <v>2.8E-3</v>
      </c>
      <c r="AZ286" s="1043">
        <v>8.5000000000000006E-3</v>
      </c>
      <c r="BA286" s="1043">
        <v>6.4999999999999997E-3</v>
      </c>
      <c r="BB286" s="1043">
        <v>2.8E-3</v>
      </c>
    </row>
    <row r="287" spans="1:54" s="980" customFormat="1" ht="16.5" customHeight="1" x14ac:dyDescent="0.3">
      <c r="A287" s="981"/>
      <c r="B287" s="979"/>
      <c r="C287" s="398"/>
      <c r="D287" s="398"/>
      <c r="E287" s="1378"/>
      <c r="F287" s="989" t="s">
        <v>1458</v>
      </c>
      <c r="G287" s="988">
        <v>7.7999999999999996E-3</v>
      </c>
      <c r="H287" s="988">
        <v>5.8999999999999999E-3</v>
      </c>
      <c r="I287" s="988">
        <v>2.5000000000000001E-3</v>
      </c>
      <c r="J287" s="988">
        <v>7.7999999999999996E-3</v>
      </c>
      <c r="K287" s="988">
        <v>5.8999999999999999E-3</v>
      </c>
      <c r="L287" s="988">
        <v>2.5000000000000001E-3</v>
      </c>
      <c r="M287" s="988">
        <v>7.7999999999999996E-3</v>
      </c>
      <c r="N287" s="988">
        <v>5.8999999999999999E-3</v>
      </c>
      <c r="O287" s="988">
        <v>2.5000000000000001E-3</v>
      </c>
      <c r="P287" s="988">
        <v>7.7000000000000002E-3</v>
      </c>
      <c r="Q287" s="988">
        <v>5.8999999999999999E-3</v>
      </c>
      <c r="R287" s="988">
        <v>2.5000000000000001E-3</v>
      </c>
      <c r="S287" s="988">
        <v>7.9000000000000008E-3</v>
      </c>
      <c r="T287" s="988">
        <v>6.0000000000000001E-3</v>
      </c>
      <c r="U287" s="988">
        <v>2.5999999999999999E-3</v>
      </c>
      <c r="V287" s="1042">
        <v>7.9000000000000008E-3</v>
      </c>
      <c r="W287" s="1042">
        <v>6.0000000000000001E-3</v>
      </c>
      <c r="X287" s="1042">
        <v>2.5999999999999999E-3</v>
      </c>
      <c r="Y287" s="1042">
        <v>7.9000000000000008E-3</v>
      </c>
      <c r="Z287" s="1042">
        <v>6.0000000000000001E-3</v>
      </c>
      <c r="AA287" s="1042">
        <v>2.5999999999999999E-3</v>
      </c>
      <c r="AB287" s="1043">
        <v>7.9000000000000008E-3</v>
      </c>
      <c r="AC287" s="1043">
        <v>6.0000000000000001E-3</v>
      </c>
      <c r="AD287" s="1043">
        <v>2.5999999999999999E-3</v>
      </c>
      <c r="AE287" s="1043">
        <v>8.0000000000000002E-3</v>
      </c>
      <c r="AF287" s="1043">
        <v>6.1000000000000004E-3</v>
      </c>
      <c r="AG287" s="1043">
        <v>2.5999999999999999E-3</v>
      </c>
      <c r="AH287" s="1043">
        <v>7.6E-3</v>
      </c>
      <c r="AI287" s="1043">
        <v>5.7999999999999996E-3</v>
      </c>
      <c r="AJ287" s="1043">
        <v>2.5000000000000001E-3</v>
      </c>
      <c r="AK287" s="1043">
        <v>7.6E-3</v>
      </c>
      <c r="AL287" s="1043">
        <v>5.7999999999999996E-3</v>
      </c>
      <c r="AM287" s="1043">
        <v>2.5000000000000001E-3</v>
      </c>
      <c r="AN287" s="1043">
        <v>7.6E-3</v>
      </c>
      <c r="AO287" s="1043">
        <v>5.7999999999999996E-3</v>
      </c>
      <c r="AP287" s="1043">
        <v>2.5000000000000001E-3</v>
      </c>
      <c r="AQ287" s="1043">
        <v>7.4999999999999997E-3</v>
      </c>
      <c r="AR287" s="1043">
        <v>5.7000000000000002E-3</v>
      </c>
      <c r="AS287" s="1043">
        <v>2.3999999999999998E-3</v>
      </c>
      <c r="AT287" s="1043">
        <v>7.4999999999999997E-3</v>
      </c>
      <c r="AU287" s="1043">
        <v>5.7000000000000002E-3</v>
      </c>
      <c r="AV287" s="1043">
        <v>2.5000000000000001E-3</v>
      </c>
      <c r="AW287" s="1043">
        <v>7.6E-3</v>
      </c>
      <c r="AX287" s="1043">
        <v>5.7999999999999996E-3</v>
      </c>
      <c r="AY287" s="1043">
        <v>2.5000000000000001E-3</v>
      </c>
      <c r="AZ287" s="1043">
        <v>7.6E-3</v>
      </c>
      <c r="BA287" s="1043">
        <v>5.7000000000000002E-3</v>
      </c>
      <c r="BB287" s="1043">
        <v>2.5000000000000001E-3</v>
      </c>
    </row>
    <row r="288" spans="1:54" s="980" customFormat="1" ht="16.5" customHeight="1" x14ac:dyDescent="0.3">
      <c r="A288" s="981"/>
      <c r="B288" s="979"/>
      <c r="C288" s="398"/>
      <c r="D288" s="398"/>
      <c r="E288" s="1378"/>
      <c r="F288" s="989" t="s">
        <v>1459</v>
      </c>
      <c r="G288" s="988">
        <v>7.6E-3</v>
      </c>
      <c r="H288" s="988">
        <v>5.7999999999999996E-3</v>
      </c>
      <c r="I288" s="988">
        <v>2.5000000000000001E-3</v>
      </c>
      <c r="J288" s="988">
        <v>7.6E-3</v>
      </c>
      <c r="K288" s="988">
        <v>5.7999999999999996E-3</v>
      </c>
      <c r="L288" s="988">
        <v>2.5000000000000001E-3</v>
      </c>
      <c r="M288" s="988">
        <v>7.6E-3</v>
      </c>
      <c r="N288" s="988">
        <v>5.7999999999999996E-3</v>
      </c>
      <c r="O288" s="988">
        <v>2.5000000000000001E-3</v>
      </c>
      <c r="P288" s="988">
        <v>7.4999999999999997E-3</v>
      </c>
      <c r="Q288" s="988">
        <v>5.7000000000000002E-3</v>
      </c>
      <c r="R288" s="988">
        <v>2.5000000000000001E-3</v>
      </c>
      <c r="S288" s="988">
        <v>7.7000000000000002E-3</v>
      </c>
      <c r="T288" s="988">
        <v>5.8999999999999999E-3</v>
      </c>
      <c r="U288" s="988">
        <v>2.5000000000000001E-3</v>
      </c>
      <c r="V288" s="1042">
        <v>7.7000000000000002E-3</v>
      </c>
      <c r="W288" s="1042">
        <v>5.7999999999999996E-3</v>
      </c>
      <c r="X288" s="1042">
        <v>2.5000000000000001E-3</v>
      </c>
      <c r="Y288" s="1042">
        <v>7.7000000000000002E-3</v>
      </c>
      <c r="Z288" s="1042">
        <v>5.7999999999999996E-3</v>
      </c>
      <c r="AA288" s="1042">
        <v>2.5000000000000001E-3</v>
      </c>
      <c r="AB288" s="1043">
        <v>7.6E-3</v>
      </c>
      <c r="AC288" s="1043">
        <v>5.7999999999999996E-3</v>
      </c>
      <c r="AD288" s="1043">
        <v>2.5000000000000001E-3</v>
      </c>
      <c r="AE288" s="1043">
        <v>7.6E-3</v>
      </c>
      <c r="AF288" s="1043">
        <v>5.7999999999999996E-3</v>
      </c>
      <c r="AG288" s="1043">
        <v>2.5000000000000001E-3</v>
      </c>
      <c r="AH288" s="1043">
        <v>7.4000000000000003E-3</v>
      </c>
      <c r="AI288" s="1043">
        <v>5.5999999999999999E-3</v>
      </c>
      <c r="AJ288" s="1043">
        <v>2.3999999999999998E-3</v>
      </c>
      <c r="AK288" s="1043">
        <v>7.4999999999999997E-3</v>
      </c>
      <c r="AL288" s="1043">
        <v>5.7000000000000002E-3</v>
      </c>
      <c r="AM288" s="1043">
        <v>2.3999999999999998E-3</v>
      </c>
      <c r="AN288" s="1043">
        <v>7.4000000000000003E-3</v>
      </c>
      <c r="AO288" s="1043">
        <v>5.5999999999999999E-3</v>
      </c>
      <c r="AP288" s="1043">
        <v>2.3999999999999998E-3</v>
      </c>
      <c r="AQ288" s="1043">
        <v>7.4000000000000003E-3</v>
      </c>
      <c r="AR288" s="1043">
        <v>5.5999999999999999E-3</v>
      </c>
      <c r="AS288" s="1043">
        <v>2.3999999999999998E-3</v>
      </c>
      <c r="AT288" s="1043">
        <v>7.4000000000000003E-3</v>
      </c>
      <c r="AU288" s="1043">
        <v>5.5999999999999999E-3</v>
      </c>
      <c r="AV288" s="1043">
        <v>2.3999999999999998E-3</v>
      </c>
      <c r="AW288" s="1043">
        <v>7.3000000000000001E-3</v>
      </c>
      <c r="AX288" s="1043">
        <v>5.5999999999999999E-3</v>
      </c>
      <c r="AY288" s="1043">
        <v>2.3999999999999998E-3</v>
      </c>
      <c r="AZ288" s="1043">
        <v>7.4000000000000003E-3</v>
      </c>
      <c r="BA288" s="1043">
        <v>5.5999999999999999E-3</v>
      </c>
      <c r="BB288" s="1043">
        <v>2.3999999999999998E-3</v>
      </c>
    </row>
    <row r="289" spans="1:54" s="980" customFormat="1" ht="16.5" customHeight="1" x14ac:dyDescent="0.3">
      <c r="A289" s="981"/>
      <c r="B289" s="979"/>
      <c r="C289" s="398"/>
      <c r="D289" s="398"/>
      <c r="E289" s="1378"/>
      <c r="F289" s="989" t="s">
        <v>1460</v>
      </c>
      <c r="G289" s="988">
        <v>8.8999999999999999E-3</v>
      </c>
      <c r="H289" s="988">
        <v>6.7999999999999996E-3</v>
      </c>
      <c r="I289" s="988">
        <v>2.8999999999999998E-3</v>
      </c>
      <c r="J289" s="988">
        <v>8.8000000000000005E-3</v>
      </c>
      <c r="K289" s="988">
        <v>6.7000000000000002E-3</v>
      </c>
      <c r="L289" s="988">
        <v>2.8999999999999998E-3</v>
      </c>
      <c r="M289" s="988">
        <v>8.3999999999999995E-3</v>
      </c>
      <c r="N289" s="988">
        <v>6.4000000000000003E-3</v>
      </c>
      <c r="O289" s="988">
        <v>2.7000000000000001E-3</v>
      </c>
      <c r="P289" s="988">
        <v>8.3999999999999995E-3</v>
      </c>
      <c r="Q289" s="988">
        <v>6.4000000000000003E-3</v>
      </c>
      <c r="R289" s="988">
        <v>2.7000000000000001E-3</v>
      </c>
      <c r="S289" s="988">
        <v>7.7999999999999996E-3</v>
      </c>
      <c r="T289" s="988">
        <v>5.8999999999999999E-3</v>
      </c>
      <c r="U289" s="988">
        <v>2.5000000000000001E-3</v>
      </c>
      <c r="V289" s="1042">
        <v>7.6E-3</v>
      </c>
      <c r="W289" s="1042">
        <v>5.7999999999999996E-3</v>
      </c>
      <c r="X289" s="1042">
        <v>2.5000000000000001E-3</v>
      </c>
      <c r="Y289" s="1042">
        <v>7.6E-3</v>
      </c>
      <c r="Z289" s="1042">
        <v>5.7999999999999996E-3</v>
      </c>
      <c r="AA289" s="1042">
        <v>2.5000000000000001E-3</v>
      </c>
      <c r="AB289" s="1043">
        <v>7.6E-3</v>
      </c>
      <c r="AC289" s="1043">
        <v>5.7999999999999996E-3</v>
      </c>
      <c r="AD289" s="1043">
        <v>2.5000000000000001E-3</v>
      </c>
      <c r="AE289" s="1043">
        <v>7.7000000000000002E-3</v>
      </c>
      <c r="AF289" s="1043">
        <v>5.8999999999999999E-3</v>
      </c>
      <c r="AG289" s="1043">
        <v>2.5000000000000001E-3</v>
      </c>
      <c r="AH289" s="1043">
        <v>8.8999999999999999E-3</v>
      </c>
      <c r="AI289" s="1043">
        <v>6.7999999999999996E-3</v>
      </c>
      <c r="AJ289" s="1043">
        <v>2.8999999999999998E-3</v>
      </c>
      <c r="AK289" s="1043">
        <v>9.1000000000000004E-3</v>
      </c>
      <c r="AL289" s="1043">
        <v>6.8999999999999999E-3</v>
      </c>
      <c r="AM289" s="1043">
        <v>3.0000000000000001E-3</v>
      </c>
      <c r="AN289" s="1043">
        <v>9.1000000000000004E-3</v>
      </c>
      <c r="AO289" s="1043">
        <v>6.8999999999999999E-3</v>
      </c>
      <c r="AP289" s="1043">
        <v>3.0000000000000001E-3</v>
      </c>
      <c r="AQ289" s="1043">
        <v>9.1000000000000004E-3</v>
      </c>
      <c r="AR289" s="1043">
        <v>6.8999999999999999E-3</v>
      </c>
      <c r="AS289" s="1043">
        <v>2.8999999999999998E-3</v>
      </c>
      <c r="AT289" s="1043">
        <v>9.1000000000000004E-3</v>
      </c>
      <c r="AU289" s="1043">
        <v>6.8999999999999999E-3</v>
      </c>
      <c r="AV289" s="1043">
        <v>2.8999999999999998E-3</v>
      </c>
      <c r="AW289" s="1043">
        <v>9.1000000000000004E-3</v>
      </c>
      <c r="AX289" s="1043">
        <v>6.8999999999999999E-3</v>
      </c>
      <c r="AY289" s="1043">
        <v>2.8999999999999998E-3</v>
      </c>
      <c r="AZ289" s="1043">
        <v>9.1000000000000004E-3</v>
      </c>
      <c r="BA289" s="1043">
        <v>6.8999999999999999E-3</v>
      </c>
      <c r="BB289" s="1043">
        <v>2.8999999999999998E-3</v>
      </c>
    </row>
    <row r="290" spans="1:54" s="980" customFormat="1" ht="16.5" customHeight="1" x14ac:dyDescent="0.3">
      <c r="A290" s="981"/>
      <c r="B290" s="979"/>
      <c r="C290" s="398"/>
      <c r="D290" s="398"/>
      <c r="E290" s="1378"/>
      <c r="F290" s="989" t="s">
        <v>1461</v>
      </c>
      <c r="G290" s="988">
        <v>1.0699999999999999E-2</v>
      </c>
      <c r="H290" s="988">
        <v>8.2000000000000007E-3</v>
      </c>
      <c r="I290" s="988">
        <v>3.5000000000000001E-3</v>
      </c>
      <c r="J290" s="988">
        <v>1.0800000000000001E-2</v>
      </c>
      <c r="K290" s="988">
        <v>8.2000000000000007E-3</v>
      </c>
      <c r="L290" s="988">
        <v>3.5000000000000001E-3</v>
      </c>
      <c r="M290" s="988">
        <v>1.0800000000000001E-2</v>
      </c>
      <c r="N290" s="988">
        <v>8.2000000000000007E-3</v>
      </c>
      <c r="O290" s="988">
        <v>3.5000000000000001E-3</v>
      </c>
      <c r="P290" s="988">
        <v>1.0699999999999999E-2</v>
      </c>
      <c r="Q290" s="988">
        <v>8.0999999999999996E-3</v>
      </c>
      <c r="R290" s="988">
        <v>3.5000000000000001E-3</v>
      </c>
      <c r="S290" s="988">
        <v>9.7000000000000003E-3</v>
      </c>
      <c r="T290" s="988">
        <v>7.4000000000000003E-3</v>
      </c>
      <c r="U290" s="988">
        <v>3.2000000000000002E-3</v>
      </c>
      <c r="V290" s="1042">
        <v>9.4999999999999998E-3</v>
      </c>
      <c r="W290" s="1042">
        <v>7.1999999999999998E-3</v>
      </c>
      <c r="X290" s="1042">
        <v>3.0999999999999999E-3</v>
      </c>
      <c r="Y290" s="1042">
        <v>9.1000000000000004E-3</v>
      </c>
      <c r="Z290" s="1042">
        <v>6.8999999999999999E-3</v>
      </c>
      <c r="AA290" s="1042">
        <v>3.0000000000000001E-3</v>
      </c>
      <c r="AB290" s="1043">
        <v>9.1000000000000004E-3</v>
      </c>
      <c r="AC290" s="1043">
        <v>6.8999999999999999E-3</v>
      </c>
      <c r="AD290" s="1043">
        <v>3.0000000000000001E-3</v>
      </c>
      <c r="AE290" s="1043">
        <v>9.1999999999999998E-3</v>
      </c>
      <c r="AF290" s="1043">
        <v>7.0000000000000001E-3</v>
      </c>
      <c r="AG290" s="1043">
        <v>3.0000000000000001E-3</v>
      </c>
      <c r="AH290" s="1043">
        <v>1.0200000000000001E-2</v>
      </c>
      <c r="AI290" s="1043">
        <v>7.7000000000000002E-3</v>
      </c>
      <c r="AJ290" s="1043">
        <v>3.3E-3</v>
      </c>
      <c r="AK290" s="1043">
        <v>1.0200000000000001E-2</v>
      </c>
      <c r="AL290" s="1043">
        <v>7.7000000000000002E-3</v>
      </c>
      <c r="AM290" s="1043">
        <v>3.3E-3</v>
      </c>
      <c r="AN290" s="1043">
        <v>1.0200000000000001E-2</v>
      </c>
      <c r="AO290" s="1043">
        <v>7.7999999999999996E-3</v>
      </c>
      <c r="AP290" s="1043">
        <v>3.3E-3</v>
      </c>
      <c r="AQ290" s="1043">
        <v>1.0200000000000001E-2</v>
      </c>
      <c r="AR290" s="1043">
        <v>7.7999999999999996E-3</v>
      </c>
      <c r="AS290" s="1043">
        <v>3.3E-3</v>
      </c>
      <c r="AT290" s="1043">
        <v>1.0200000000000001E-2</v>
      </c>
      <c r="AU290" s="1043">
        <v>7.7999999999999996E-3</v>
      </c>
      <c r="AV290" s="1043">
        <v>3.3E-3</v>
      </c>
      <c r="AW290" s="1043">
        <v>1.0200000000000001E-2</v>
      </c>
      <c r="AX290" s="1043">
        <v>7.7999999999999996E-3</v>
      </c>
      <c r="AY290" s="1043">
        <v>3.3E-3</v>
      </c>
      <c r="AZ290" s="1043">
        <v>1.0200000000000001E-2</v>
      </c>
      <c r="BA290" s="1043">
        <v>7.7000000000000002E-3</v>
      </c>
      <c r="BB290" s="1043">
        <v>3.3E-3</v>
      </c>
    </row>
    <row r="291" spans="1:54" s="980" customFormat="1" ht="16.5" customHeight="1" x14ac:dyDescent="0.3">
      <c r="A291" s="981"/>
      <c r="B291" s="979"/>
      <c r="C291" s="398"/>
      <c r="D291" s="398"/>
      <c r="E291" s="1378"/>
      <c r="F291" s="989" t="s">
        <v>1462</v>
      </c>
      <c r="G291" s="988">
        <v>8.5000000000000006E-3</v>
      </c>
      <c r="H291" s="988">
        <v>6.4999999999999997E-3</v>
      </c>
      <c r="I291" s="988">
        <v>2.8E-3</v>
      </c>
      <c r="J291" s="988">
        <v>8.6E-3</v>
      </c>
      <c r="K291" s="988">
        <v>6.4999999999999997E-3</v>
      </c>
      <c r="L291" s="988">
        <v>2.8E-3</v>
      </c>
      <c r="M291" s="988">
        <v>8.3000000000000001E-3</v>
      </c>
      <c r="N291" s="988">
        <v>6.3E-3</v>
      </c>
      <c r="O291" s="988">
        <v>2.7000000000000001E-3</v>
      </c>
      <c r="P291" s="988">
        <v>8.0000000000000002E-3</v>
      </c>
      <c r="Q291" s="988">
        <v>6.1000000000000004E-3</v>
      </c>
      <c r="R291" s="988">
        <v>2.5999999999999999E-3</v>
      </c>
      <c r="S291" s="988">
        <v>7.6E-3</v>
      </c>
      <c r="T291" s="988">
        <v>5.7999999999999996E-3</v>
      </c>
      <c r="U291" s="988">
        <v>2.5000000000000001E-3</v>
      </c>
      <c r="V291" s="1042">
        <v>7.7999999999999996E-3</v>
      </c>
      <c r="W291" s="1042">
        <v>5.8999999999999999E-3</v>
      </c>
      <c r="X291" s="1042">
        <v>2.5000000000000001E-3</v>
      </c>
      <c r="Y291" s="1042">
        <v>7.9000000000000008E-3</v>
      </c>
      <c r="Z291" s="1042">
        <v>6.0000000000000001E-3</v>
      </c>
      <c r="AA291" s="1042">
        <v>2.5999999999999999E-3</v>
      </c>
      <c r="AB291" s="1043">
        <v>7.7999999999999996E-3</v>
      </c>
      <c r="AC291" s="1043">
        <v>6.0000000000000001E-3</v>
      </c>
      <c r="AD291" s="1043">
        <v>2.5000000000000001E-3</v>
      </c>
      <c r="AE291" s="1043">
        <v>7.9000000000000008E-3</v>
      </c>
      <c r="AF291" s="1043">
        <v>6.0000000000000001E-3</v>
      </c>
      <c r="AG291" s="1043">
        <v>2.5999999999999999E-3</v>
      </c>
      <c r="AH291" s="1043">
        <v>8.3999999999999995E-3</v>
      </c>
      <c r="AI291" s="1043">
        <v>6.4000000000000003E-3</v>
      </c>
      <c r="AJ291" s="1043">
        <v>2.7000000000000001E-3</v>
      </c>
      <c r="AK291" s="1043">
        <v>8.3999999999999995E-3</v>
      </c>
      <c r="AL291" s="1043">
        <v>6.4000000000000003E-3</v>
      </c>
      <c r="AM291" s="1043">
        <v>2.7000000000000001E-3</v>
      </c>
      <c r="AN291" s="1043">
        <v>8.3999999999999995E-3</v>
      </c>
      <c r="AO291" s="1043">
        <v>6.4000000000000003E-3</v>
      </c>
      <c r="AP291" s="1043">
        <v>2.7000000000000001E-3</v>
      </c>
      <c r="AQ291" s="1043">
        <v>8.3999999999999995E-3</v>
      </c>
      <c r="AR291" s="1043">
        <v>6.4000000000000003E-3</v>
      </c>
      <c r="AS291" s="1043">
        <v>2.7000000000000001E-3</v>
      </c>
      <c r="AT291" s="1043">
        <v>8.3999999999999995E-3</v>
      </c>
      <c r="AU291" s="1043">
        <v>6.4000000000000003E-3</v>
      </c>
      <c r="AV291" s="1043">
        <v>2.7000000000000001E-3</v>
      </c>
      <c r="AW291" s="1043">
        <v>8.3999999999999995E-3</v>
      </c>
      <c r="AX291" s="1043">
        <v>6.4000000000000003E-3</v>
      </c>
      <c r="AY291" s="1043">
        <v>2.7000000000000001E-3</v>
      </c>
      <c r="AZ291" s="1043">
        <v>8.3999999999999995E-3</v>
      </c>
      <c r="BA291" s="1043">
        <v>6.4000000000000003E-3</v>
      </c>
      <c r="BB291" s="1043">
        <v>2.7000000000000001E-3</v>
      </c>
    </row>
    <row r="292" spans="1:54" s="980" customFormat="1" ht="16.5" customHeight="1" x14ac:dyDescent="0.3">
      <c r="A292" s="981"/>
      <c r="B292" s="979"/>
      <c r="C292" s="398"/>
      <c r="D292" s="398"/>
      <c r="E292" s="1378"/>
      <c r="F292" s="989" t="s">
        <v>1463</v>
      </c>
      <c r="G292" s="988">
        <v>9.7000000000000003E-3</v>
      </c>
      <c r="H292" s="988">
        <v>7.4000000000000003E-3</v>
      </c>
      <c r="I292" s="988">
        <v>3.2000000000000002E-3</v>
      </c>
      <c r="J292" s="988">
        <v>9.5999999999999992E-3</v>
      </c>
      <c r="K292" s="988">
        <v>7.3000000000000001E-3</v>
      </c>
      <c r="L292" s="988">
        <v>3.0999999999999999E-3</v>
      </c>
      <c r="M292" s="988">
        <v>9.5999999999999992E-3</v>
      </c>
      <c r="N292" s="988">
        <v>7.3000000000000001E-3</v>
      </c>
      <c r="O292" s="988">
        <v>3.0999999999999999E-3</v>
      </c>
      <c r="P292" s="988">
        <v>9.5999999999999992E-3</v>
      </c>
      <c r="Q292" s="988">
        <v>7.3000000000000001E-3</v>
      </c>
      <c r="R292" s="988">
        <v>3.0999999999999999E-3</v>
      </c>
      <c r="S292" s="988">
        <v>8.6E-3</v>
      </c>
      <c r="T292" s="988">
        <v>6.4999999999999997E-3</v>
      </c>
      <c r="U292" s="988">
        <v>2.8E-3</v>
      </c>
      <c r="V292" s="1042">
        <v>8.5000000000000006E-3</v>
      </c>
      <c r="W292" s="1042">
        <v>6.4999999999999997E-3</v>
      </c>
      <c r="X292" s="1042">
        <v>2.8E-3</v>
      </c>
      <c r="Y292" s="1042">
        <v>8.5000000000000006E-3</v>
      </c>
      <c r="Z292" s="1042">
        <v>6.4999999999999997E-3</v>
      </c>
      <c r="AA292" s="1042">
        <v>2.8E-3</v>
      </c>
      <c r="AB292" s="1043">
        <v>8.6E-3</v>
      </c>
      <c r="AC292" s="1043">
        <v>6.4999999999999997E-3</v>
      </c>
      <c r="AD292" s="1043">
        <v>2.8E-3</v>
      </c>
      <c r="AE292" s="1043">
        <v>8.6E-3</v>
      </c>
      <c r="AF292" s="1043">
        <v>6.4999999999999997E-3</v>
      </c>
      <c r="AG292" s="1043">
        <v>2.8E-3</v>
      </c>
      <c r="AH292" s="1043">
        <v>8.9999999999999993E-3</v>
      </c>
      <c r="AI292" s="1043">
        <v>6.7999999999999996E-3</v>
      </c>
      <c r="AJ292" s="1043">
        <v>2.8999999999999998E-3</v>
      </c>
      <c r="AK292" s="1043">
        <v>8.9999999999999993E-3</v>
      </c>
      <c r="AL292" s="1043">
        <v>6.8999999999999999E-3</v>
      </c>
      <c r="AM292" s="1043">
        <v>2.8999999999999998E-3</v>
      </c>
      <c r="AN292" s="1043">
        <v>8.9999999999999993E-3</v>
      </c>
      <c r="AO292" s="1043">
        <v>6.8999999999999999E-3</v>
      </c>
      <c r="AP292" s="1043">
        <v>2.8999999999999998E-3</v>
      </c>
      <c r="AQ292" s="1043">
        <v>8.9999999999999993E-3</v>
      </c>
      <c r="AR292" s="1043">
        <v>6.8999999999999999E-3</v>
      </c>
      <c r="AS292" s="1043">
        <v>2.8999999999999998E-3</v>
      </c>
      <c r="AT292" s="1043">
        <v>9.1000000000000004E-3</v>
      </c>
      <c r="AU292" s="1043">
        <v>6.8999999999999999E-3</v>
      </c>
      <c r="AV292" s="1043">
        <v>2.8999999999999998E-3</v>
      </c>
      <c r="AW292" s="1043">
        <v>8.9999999999999993E-3</v>
      </c>
      <c r="AX292" s="1043">
        <v>6.7999999999999996E-3</v>
      </c>
      <c r="AY292" s="1043">
        <v>2.8999999999999998E-3</v>
      </c>
      <c r="AZ292" s="1043">
        <v>8.9999999999999993E-3</v>
      </c>
      <c r="BA292" s="1043">
        <v>6.8999999999999999E-3</v>
      </c>
      <c r="BB292" s="1043">
        <v>2.8999999999999998E-3</v>
      </c>
    </row>
    <row r="293" spans="1:54" s="980" customFormat="1" ht="16.5" customHeight="1" x14ac:dyDescent="0.3">
      <c r="A293" s="981"/>
      <c r="B293" s="979"/>
      <c r="C293" s="398"/>
      <c r="D293" s="398"/>
      <c r="E293" s="1378"/>
      <c r="F293" s="989" t="s">
        <v>1464</v>
      </c>
      <c r="G293" s="988">
        <v>8.0000000000000002E-3</v>
      </c>
      <c r="H293" s="988">
        <v>6.1000000000000004E-3</v>
      </c>
      <c r="I293" s="988">
        <v>2.5999999999999999E-3</v>
      </c>
      <c r="J293" s="988">
        <v>8.0000000000000002E-3</v>
      </c>
      <c r="K293" s="988">
        <v>6.1000000000000004E-3</v>
      </c>
      <c r="L293" s="988">
        <v>2.5999999999999999E-3</v>
      </c>
      <c r="M293" s="988">
        <v>8.0000000000000002E-3</v>
      </c>
      <c r="N293" s="988">
        <v>6.1000000000000004E-3</v>
      </c>
      <c r="O293" s="988">
        <v>2.5999999999999999E-3</v>
      </c>
      <c r="P293" s="988">
        <v>7.9000000000000008E-3</v>
      </c>
      <c r="Q293" s="988">
        <v>6.0000000000000001E-3</v>
      </c>
      <c r="R293" s="988">
        <v>2.5999999999999999E-3</v>
      </c>
      <c r="S293" s="988">
        <v>8.0999999999999996E-3</v>
      </c>
      <c r="T293" s="988">
        <v>6.1000000000000004E-3</v>
      </c>
      <c r="U293" s="988">
        <v>2.5999999999999999E-3</v>
      </c>
      <c r="V293" s="1042">
        <v>8.0000000000000002E-3</v>
      </c>
      <c r="W293" s="1042">
        <v>6.1000000000000004E-3</v>
      </c>
      <c r="X293" s="1042">
        <v>2.5999999999999999E-3</v>
      </c>
      <c r="Y293" s="1042">
        <v>8.0000000000000002E-3</v>
      </c>
      <c r="Z293" s="1042">
        <v>6.1000000000000004E-3</v>
      </c>
      <c r="AA293" s="1042">
        <v>2.5999999999999999E-3</v>
      </c>
      <c r="AB293" s="1043">
        <v>8.0000000000000002E-3</v>
      </c>
      <c r="AC293" s="1043">
        <v>6.1000000000000004E-3</v>
      </c>
      <c r="AD293" s="1043">
        <v>2.5999999999999999E-3</v>
      </c>
      <c r="AE293" s="1043">
        <v>8.0000000000000002E-3</v>
      </c>
      <c r="AF293" s="1043">
        <v>6.1000000000000004E-3</v>
      </c>
      <c r="AG293" s="1043">
        <v>2.5999999999999999E-3</v>
      </c>
      <c r="AH293" s="1043">
        <v>7.4999999999999997E-3</v>
      </c>
      <c r="AI293" s="1043">
        <v>5.7000000000000002E-3</v>
      </c>
      <c r="AJ293" s="1043">
        <v>2.3999999999999998E-3</v>
      </c>
      <c r="AK293" s="1043">
        <v>7.4999999999999997E-3</v>
      </c>
      <c r="AL293" s="1043">
        <v>5.7000000000000002E-3</v>
      </c>
      <c r="AM293" s="1043">
        <v>2.3999999999999998E-3</v>
      </c>
      <c r="AN293" s="1043">
        <v>7.4999999999999997E-3</v>
      </c>
      <c r="AO293" s="1043">
        <v>5.7000000000000002E-3</v>
      </c>
      <c r="AP293" s="1043">
        <v>2.3999999999999998E-3</v>
      </c>
      <c r="AQ293" s="1043">
        <v>7.4999999999999997E-3</v>
      </c>
      <c r="AR293" s="1043">
        <v>5.7000000000000002E-3</v>
      </c>
      <c r="AS293" s="1043">
        <v>2.3999999999999998E-3</v>
      </c>
      <c r="AT293" s="1043">
        <v>7.4999999999999997E-3</v>
      </c>
      <c r="AU293" s="1043">
        <v>5.7000000000000002E-3</v>
      </c>
      <c r="AV293" s="1043">
        <v>2.3999999999999998E-3</v>
      </c>
      <c r="AW293" s="1043">
        <v>7.4999999999999997E-3</v>
      </c>
      <c r="AX293" s="1043">
        <v>5.7000000000000002E-3</v>
      </c>
      <c r="AY293" s="1043">
        <v>2.3999999999999998E-3</v>
      </c>
      <c r="AZ293" s="1043">
        <v>7.4999999999999997E-3</v>
      </c>
      <c r="BA293" s="1043">
        <v>5.7000000000000002E-3</v>
      </c>
      <c r="BB293" s="1043">
        <v>2.3999999999999998E-3</v>
      </c>
    </row>
    <row r="294" spans="1:54" s="980" customFormat="1" ht="16.5" customHeight="1" x14ac:dyDescent="0.3">
      <c r="A294" s="981"/>
      <c r="B294" s="979"/>
      <c r="C294" s="398"/>
      <c r="D294" s="398"/>
      <c r="E294" s="1378"/>
      <c r="F294" s="989" t="s">
        <v>1465</v>
      </c>
      <c r="G294" s="988">
        <v>8.0000000000000002E-3</v>
      </c>
      <c r="H294" s="988">
        <v>6.0000000000000001E-3</v>
      </c>
      <c r="I294" s="988">
        <v>2.5999999999999999E-3</v>
      </c>
      <c r="J294" s="988">
        <v>7.9000000000000008E-3</v>
      </c>
      <c r="K294" s="988">
        <v>6.0000000000000001E-3</v>
      </c>
      <c r="L294" s="988">
        <v>2.5999999999999999E-3</v>
      </c>
      <c r="M294" s="988">
        <v>8.0000000000000002E-3</v>
      </c>
      <c r="N294" s="988">
        <v>6.1000000000000004E-3</v>
      </c>
      <c r="O294" s="988">
        <v>2.5999999999999999E-3</v>
      </c>
      <c r="P294" s="988">
        <v>8.0999999999999996E-3</v>
      </c>
      <c r="Q294" s="988">
        <v>6.1999999999999998E-3</v>
      </c>
      <c r="R294" s="988">
        <v>2.5999999999999999E-3</v>
      </c>
      <c r="S294" s="988">
        <v>7.1000000000000004E-3</v>
      </c>
      <c r="T294" s="988">
        <v>5.4000000000000003E-3</v>
      </c>
      <c r="U294" s="988">
        <v>2.3E-3</v>
      </c>
      <c r="V294" s="1042">
        <v>7.1000000000000004E-3</v>
      </c>
      <c r="W294" s="1042">
        <v>5.4000000000000003E-3</v>
      </c>
      <c r="X294" s="1042">
        <v>2.3E-3</v>
      </c>
      <c r="Y294" s="1042">
        <v>7.0000000000000001E-3</v>
      </c>
      <c r="Z294" s="1042">
        <v>5.3E-3</v>
      </c>
      <c r="AA294" s="1042">
        <v>2.3E-3</v>
      </c>
      <c r="AB294" s="1043">
        <v>7.0000000000000001E-3</v>
      </c>
      <c r="AC294" s="1043">
        <v>5.3E-3</v>
      </c>
      <c r="AD294" s="1043">
        <v>2.3E-3</v>
      </c>
      <c r="AE294" s="1043">
        <v>7.1000000000000004E-3</v>
      </c>
      <c r="AF294" s="1043">
        <v>5.4000000000000003E-3</v>
      </c>
      <c r="AG294" s="1043">
        <v>2.3E-3</v>
      </c>
      <c r="AH294" s="1043">
        <v>7.7000000000000002E-3</v>
      </c>
      <c r="AI294" s="1043">
        <v>5.7999999999999996E-3</v>
      </c>
      <c r="AJ294" s="1043">
        <v>2.5000000000000001E-3</v>
      </c>
      <c r="AK294" s="1043">
        <v>7.7000000000000002E-3</v>
      </c>
      <c r="AL294" s="1043">
        <v>5.7999999999999996E-3</v>
      </c>
      <c r="AM294" s="1043">
        <v>2.5000000000000001E-3</v>
      </c>
      <c r="AN294" s="1043">
        <v>7.7000000000000002E-3</v>
      </c>
      <c r="AO294" s="1043">
        <v>5.8999999999999999E-3</v>
      </c>
      <c r="AP294" s="1043">
        <v>2.5000000000000001E-3</v>
      </c>
      <c r="AQ294" s="1043">
        <v>7.7000000000000002E-3</v>
      </c>
      <c r="AR294" s="1043">
        <v>5.8999999999999999E-3</v>
      </c>
      <c r="AS294" s="1043">
        <v>2.5000000000000001E-3</v>
      </c>
      <c r="AT294" s="1043">
        <v>7.7000000000000002E-3</v>
      </c>
      <c r="AU294" s="1043">
        <v>5.7999999999999996E-3</v>
      </c>
      <c r="AV294" s="1043">
        <v>2.5000000000000001E-3</v>
      </c>
      <c r="AW294" s="1043">
        <v>7.6E-3</v>
      </c>
      <c r="AX294" s="1043">
        <v>5.7999999999999996E-3</v>
      </c>
      <c r="AY294" s="1043">
        <v>2.5000000000000001E-3</v>
      </c>
      <c r="AZ294" s="1043">
        <v>7.6E-3</v>
      </c>
      <c r="BA294" s="1043">
        <v>5.7999999999999996E-3</v>
      </c>
      <c r="BB294" s="1043">
        <v>2.5000000000000001E-3</v>
      </c>
    </row>
    <row r="295" spans="1:54" s="980" customFormat="1" ht="16.5" customHeight="1" x14ac:dyDescent="0.3">
      <c r="A295" s="981"/>
      <c r="B295" s="979"/>
      <c r="C295" s="398"/>
      <c r="D295" s="398"/>
      <c r="E295" s="1378"/>
      <c r="F295" s="989" t="s">
        <v>1466</v>
      </c>
      <c r="G295" s="988">
        <v>1.0800000000000001E-2</v>
      </c>
      <c r="H295" s="988">
        <v>8.2000000000000007E-3</v>
      </c>
      <c r="I295" s="988">
        <v>3.5000000000000001E-3</v>
      </c>
      <c r="J295" s="988">
        <v>1.0800000000000001E-2</v>
      </c>
      <c r="K295" s="988">
        <v>8.2000000000000007E-3</v>
      </c>
      <c r="L295" s="988">
        <v>3.5000000000000001E-3</v>
      </c>
      <c r="M295" s="988">
        <v>1.0500000000000001E-2</v>
      </c>
      <c r="N295" s="988">
        <v>8.0000000000000002E-3</v>
      </c>
      <c r="O295" s="988">
        <v>3.3999999999999998E-3</v>
      </c>
      <c r="P295" s="988">
        <v>1.04E-2</v>
      </c>
      <c r="Q295" s="988">
        <v>7.9000000000000008E-3</v>
      </c>
      <c r="R295" s="988">
        <v>3.3999999999999998E-3</v>
      </c>
      <c r="S295" s="988">
        <v>9.2999999999999992E-3</v>
      </c>
      <c r="T295" s="988">
        <v>7.1000000000000004E-3</v>
      </c>
      <c r="U295" s="988">
        <v>3.0000000000000001E-3</v>
      </c>
      <c r="V295" s="1042">
        <v>9.1999999999999998E-3</v>
      </c>
      <c r="W295" s="1042">
        <v>7.0000000000000001E-3</v>
      </c>
      <c r="X295" s="1042">
        <v>3.0000000000000001E-3</v>
      </c>
      <c r="Y295" s="1042">
        <v>8.8999999999999999E-3</v>
      </c>
      <c r="Z295" s="1042">
        <v>6.7000000000000002E-3</v>
      </c>
      <c r="AA295" s="1042">
        <v>2.8999999999999998E-3</v>
      </c>
      <c r="AB295" s="1043">
        <v>8.8999999999999999E-3</v>
      </c>
      <c r="AC295" s="1043">
        <v>6.7000000000000002E-3</v>
      </c>
      <c r="AD295" s="1043">
        <v>2.8999999999999998E-3</v>
      </c>
      <c r="AE295" s="1043">
        <v>8.9999999999999993E-3</v>
      </c>
      <c r="AF295" s="1043">
        <v>6.7999999999999996E-3</v>
      </c>
      <c r="AG295" s="1043">
        <v>2.8999999999999998E-3</v>
      </c>
      <c r="AH295" s="1043">
        <v>1.01E-2</v>
      </c>
      <c r="AI295" s="1043">
        <v>7.6E-3</v>
      </c>
      <c r="AJ295" s="1043">
        <v>3.3E-3</v>
      </c>
      <c r="AK295" s="1043">
        <v>1.01E-2</v>
      </c>
      <c r="AL295" s="1043">
        <v>7.6E-3</v>
      </c>
      <c r="AM295" s="1043">
        <v>3.3E-3</v>
      </c>
      <c r="AN295" s="1043">
        <v>1.01E-2</v>
      </c>
      <c r="AO295" s="1043">
        <v>7.7000000000000002E-3</v>
      </c>
      <c r="AP295" s="1043">
        <v>3.3E-3</v>
      </c>
      <c r="AQ295" s="1043">
        <v>1.01E-2</v>
      </c>
      <c r="AR295" s="1043">
        <v>7.7000000000000002E-3</v>
      </c>
      <c r="AS295" s="1043">
        <v>3.3E-3</v>
      </c>
      <c r="AT295" s="1043">
        <v>1.01E-2</v>
      </c>
      <c r="AU295" s="1043">
        <v>7.7000000000000002E-3</v>
      </c>
      <c r="AV295" s="1043">
        <v>3.3E-3</v>
      </c>
      <c r="AW295" s="1043">
        <v>1.01E-2</v>
      </c>
      <c r="AX295" s="1043">
        <v>7.7000000000000002E-3</v>
      </c>
      <c r="AY295" s="1043">
        <v>3.3E-3</v>
      </c>
      <c r="AZ295" s="1043">
        <v>1.01E-2</v>
      </c>
      <c r="BA295" s="1043">
        <v>7.7000000000000002E-3</v>
      </c>
      <c r="BB295" s="1043">
        <v>3.3E-3</v>
      </c>
    </row>
    <row r="296" spans="1:54" s="980" customFormat="1" ht="16.5" customHeight="1" x14ac:dyDescent="0.3">
      <c r="A296" s="981"/>
      <c r="B296" s="979"/>
      <c r="C296" s="398"/>
      <c r="D296" s="398"/>
      <c r="E296" s="1378"/>
      <c r="F296" s="989" t="s">
        <v>1467</v>
      </c>
      <c r="G296" s="988">
        <v>8.6E-3</v>
      </c>
      <c r="H296" s="988">
        <v>6.4999999999999997E-3</v>
      </c>
      <c r="I296" s="988">
        <v>2.8E-3</v>
      </c>
      <c r="J296" s="988">
        <v>8.8999999999999999E-3</v>
      </c>
      <c r="K296" s="988">
        <v>6.7999999999999996E-3</v>
      </c>
      <c r="L296" s="988">
        <v>2.8999999999999998E-3</v>
      </c>
      <c r="M296" s="988">
        <v>8.8999999999999999E-3</v>
      </c>
      <c r="N296" s="988">
        <v>6.7999999999999996E-3</v>
      </c>
      <c r="O296" s="988">
        <v>2.8999999999999998E-3</v>
      </c>
      <c r="P296" s="988">
        <v>8.5000000000000006E-3</v>
      </c>
      <c r="Q296" s="988">
        <v>6.4999999999999997E-3</v>
      </c>
      <c r="R296" s="988">
        <v>2.8E-3</v>
      </c>
      <c r="S296" s="988">
        <v>7.4999999999999997E-3</v>
      </c>
      <c r="T296" s="988">
        <v>5.7000000000000002E-3</v>
      </c>
      <c r="U296" s="988">
        <v>2.3999999999999998E-3</v>
      </c>
      <c r="V296" s="1042">
        <v>7.7000000000000002E-3</v>
      </c>
      <c r="W296" s="1042">
        <v>5.8999999999999999E-3</v>
      </c>
      <c r="X296" s="1042">
        <v>2.5000000000000001E-3</v>
      </c>
      <c r="Y296" s="1042">
        <v>7.7000000000000002E-3</v>
      </c>
      <c r="Z296" s="1042">
        <v>5.8999999999999999E-3</v>
      </c>
      <c r="AA296" s="1042">
        <v>2.5000000000000001E-3</v>
      </c>
      <c r="AB296" s="1043">
        <v>7.7000000000000002E-3</v>
      </c>
      <c r="AC296" s="1043">
        <v>5.8999999999999999E-3</v>
      </c>
      <c r="AD296" s="1043">
        <v>2.5000000000000001E-3</v>
      </c>
      <c r="AE296" s="1043">
        <v>7.7999999999999996E-3</v>
      </c>
      <c r="AF296" s="1043">
        <v>5.8999999999999999E-3</v>
      </c>
      <c r="AG296" s="1043">
        <v>2.5000000000000001E-3</v>
      </c>
      <c r="AH296" s="1043">
        <v>8.6999999999999994E-3</v>
      </c>
      <c r="AI296" s="1043">
        <v>6.6E-3</v>
      </c>
      <c r="AJ296" s="1043">
        <v>2.8E-3</v>
      </c>
      <c r="AK296" s="1043">
        <v>8.6999999999999994E-3</v>
      </c>
      <c r="AL296" s="1043">
        <v>6.6E-3</v>
      </c>
      <c r="AM296" s="1043">
        <v>2.8E-3</v>
      </c>
      <c r="AN296" s="1043">
        <v>8.8000000000000005E-3</v>
      </c>
      <c r="AO296" s="1043">
        <v>6.7000000000000002E-3</v>
      </c>
      <c r="AP296" s="1043">
        <v>2.8999999999999998E-3</v>
      </c>
      <c r="AQ296" s="1043">
        <v>8.8999999999999999E-3</v>
      </c>
      <c r="AR296" s="1043">
        <v>6.7000000000000002E-3</v>
      </c>
      <c r="AS296" s="1043">
        <v>2.8999999999999998E-3</v>
      </c>
      <c r="AT296" s="1043">
        <v>8.8999999999999999E-3</v>
      </c>
      <c r="AU296" s="1043">
        <v>6.7000000000000002E-3</v>
      </c>
      <c r="AV296" s="1043">
        <v>2.8999999999999998E-3</v>
      </c>
      <c r="AW296" s="1043">
        <v>8.8999999999999999E-3</v>
      </c>
      <c r="AX296" s="1043">
        <v>6.7999999999999996E-3</v>
      </c>
      <c r="AY296" s="1043">
        <v>2.8999999999999998E-3</v>
      </c>
      <c r="AZ296" s="1043">
        <v>8.8999999999999999E-3</v>
      </c>
      <c r="BA296" s="1043">
        <v>6.7999999999999996E-3</v>
      </c>
      <c r="BB296" s="1043">
        <v>2.8999999999999998E-3</v>
      </c>
    </row>
    <row r="297" spans="1:54" s="980" customFormat="1" ht="16.5" customHeight="1" x14ac:dyDescent="0.3">
      <c r="A297" s="981"/>
      <c r="B297" s="979"/>
      <c r="C297" s="398"/>
      <c r="D297" s="398"/>
      <c r="E297" s="1378"/>
      <c r="F297" s="989" t="s">
        <v>1468</v>
      </c>
      <c r="G297" s="988">
        <v>8.0999999999999996E-3</v>
      </c>
      <c r="H297" s="988">
        <v>6.1999999999999998E-3</v>
      </c>
      <c r="I297" s="988">
        <v>2.5999999999999999E-3</v>
      </c>
      <c r="J297" s="988">
        <v>7.9000000000000008E-3</v>
      </c>
      <c r="K297" s="988">
        <v>6.0000000000000001E-3</v>
      </c>
      <c r="L297" s="988">
        <v>2.5999999999999999E-3</v>
      </c>
      <c r="M297" s="988">
        <v>7.7000000000000002E-3</v>
      </c>
      <c r="N297" s="988">
        <v>5.8999999999999999E-3</v>
      </c>
      <c r="O297" s="988">
        <v>2.5000000000000001E-3</v>
      </c>
      <c r="P297" s="988">
        <v>7.9000000000000008E-3</v>
      </c>
      <c r="Q297" s="988">
        <v>6.0000000000000001E-3</v>
      </c>
      <c r="R297" s="988">
        <v>2.5999999999999999E-3</v>
      </c>
      <c r="S297" s="988">
        <v>7.7999999999999996E-3</v>
      </c>
      <c r="T297" s="988">
        <v>5.8999999999999999E-3</v>
      </c>
      <c r="U297" s="988">
        <v>2.5000000000000001E-3</v>
      </c>
      <c r="V297" s="1042">
        <v>7.1999999999999998E-3</v>
      </c>
      <c r="W297" s="1042">
        <v>5.4999999999999997E-3</v>
      </c>
      <c r="X297" s="1042">
        <v>2.3E-3</v>
      </c>
      <c r="Y297" s="1042">
        <v>7.3000000000000001E-3</v>
      </c>
      <c r="Z297" s="1042">
        <v>5.4999999999999997E-3</v>
      </c>
      <c r="AA297" s="1042">
        <v>2.3999999999999998E-3</v>
      </c>
      <c r="AB297" s="1043">
        <v>7.7000000000000002E-3</v>
      </c>
      <c r="AC297" s="1043">
        <v>5.8999999999999999E-3</v>
      </c>
      <c r="AD297" s="1043">
        <v>2.5000000000000001E-3</v>
      </c>
      <c r="AE297" s="1043">
        <v>7.4999999999999997E-3</v>
      </c>
      <c r="AF297" s="1043">
        <v>5.7000000000000002E-3</v>
      </c>
      <c r="AG297" s="1043">
        <v>2.3999999999999998E-3</v>
      </c>
      <c r="AH297" s="1043">
        <v>7.4000000000000003E-3</v>
      </c>
      <c r="AI297" s="1043">
        <v>5.7000000000000002E-3</v>
      </c>
      <c r="AJ297" s="1043">
        <v>2.3999999999999998E-3</v>
      </c>
      <c r="AK297" s="1043">
        <v>7.4999999999999997E-3</v>
      </c>
      <c r="AL297" s="1043">
        <v>5.7000000000000002E-3</v>
      </c>
      <c r="AM297" s="1043">
        <v>2.3999999999999998E-3</v>
      </c>
      <c r="AN297" s="1043">
        <v>7.4999999999999997E-3</v>
      </c>
      <c r="AO297" s="1043">
        <v>5.7000000000000002E-3</v>
      </c>
      <c r="AP297" s="1043">
        <v>2.3999999999999998E-3</v>
      </c>
      <c r="AQ297" s="1043">
        <v>7.4999999999999997E-3</v>
      </c>
      <c r="AR297" s="1043">
        <v>5.7000000000000002E-3</v>
      </c>
      <c r="AS297" s="1043">
        <v>2.3999999999999998E-3</v>
      </c>
      <c r="AT297" s="1043">
        <v>7.4999999999999997E-3</v>
      </c>
      <c r="AU297" s="1043">
        <v>5.7000000000000002E-3</v>
      </c>
      <c r="AV297" s="1043">
        <v>2.3999999999999998E-3</v>
      </c>
      <c r="AW297" s="1043">
        <v>7.4999999999999997E-3</v>
      </c>
      <c r="AX297" s="1043">
        <v>5.7000000000000002E-3</v>
      </c>
      <c r="AY297" s="1043">
        <v>2.3999999999999998E-3</v>
      </c>
      <c r="AZ297" s="1043">
        <v>7.6E-3</v>
      </c>
      <c r="BA297" s="1043">
        <v>5.7999999999999996E-3</v>
      </c>
      <c r="BB297" s="1043">
        <v>2.5000000000000001E-3</v>
      </c>
    </row>
    <row r="298" spans="1:54" s="980" customFormat="1" ht="16.5" customHeight="1" x14ac:dyDescent="0.3">
      <c r="A298" s="981"/>
      <c r="B298" s="979"/>
      <c r="C298" s="398"/>
      <c r="D298" s="398"/>
      <c r="E298" s="1378"/>
      <c r="F298" s="989" t="s">
        <v>1469</v>
      </c>
      <c r="G298" s="988">
        <v>1.0200000000000001E-2</v>
      </c>
      <c r="H298" s="988">
        <v>7.7000000000000002E-3</v>
      </c>
      <c r="I298" s="988">
        <v>3.3E-3</v>
      </c>
      <c r="J298" s="988">
        <v>1.03E-2</v>
      </c>
      <c r="K298" s="988">
        <v>7.7999999999999996E-3</v>
      </c>
      <c r="L298" s="988">
        <v>3.3E-3</v>
      </c>
      <c r="M298" s="988">
        <v>9.9000000000000008E-3</v>
      </c>
      <c r="N298" s="988">
        <v>7.6E-3</v>
      </c>
      <c r="O298" s="988">
        <v>3.2000000000000002E-3</v>
      </c>
      <c r="P298" s="988">
        <v>9.5999999999999992E-3</v>
      </c>
      <c r="Q298" s="988">
        <v>7.3000000000000001E-3</v>
      </c>
      <c r="R298" s="988">
        <v>3.0999999999999999E-3</v>
      </c>
      <c r="S298" s="988">
        <v>8.3999999999999995E-3</v>
      </c>
      <c r="T298" s="988">
        <v>6.4000000000000003E-3</v>
      </c>
      <c r="U298" s="988">
        <v>2.7000000000000001E-3</v>
      </c>
      <c r="V298" s="1042">
        <v>8.6E-3</v>
      </c>
      <c r="W298" s="1042">
        <v>6.4999999999999997E-3</v>
      </c>
      <c r="X298" s="1042">
        <v>2.8E-3</v>
      </c>
      <c r="Y298" s="1042">
        <v>8.2000000000000007E-3</v>
      </c>
      <c r="Z298" s="1042">
        <v>6.3E-3</v>
      </c>
      <c r="AA298" s="1042">
        <v>2.7000000000000001E-3</v>
      </c>
      <c r="AB298" s="1043">
        <v>8.3000000000000001E-3</v>
      </c>
      <c r="AC298" s="1043">
        <v>6.3E-3</v>
      </c>
      <c r="AD298" s="1043">
        <v>2.7000000000000001E-3</v>
      </c>
      <c r="AE298" s="1043">
        <v>8.0999999999999996E-3</v>
      </c>
      <c r="AF298" s="1043">
        <v>6.1999999999999998E-3</v>
      </c>
      <c r="AG298" s="1043">
        <v>2.5999999999999999E-3</v>
      </c>
      <c r="AH298" s="1043">
        <v>9.1999999999999998E-3</v>
      </c>
      <c r="AI298" s="1043">
        <v>7.0000000000000001E-3</v>
      </c>
      <c r="AJ298" s="1043">
        <v>3.0000000000000001E-3</v>
      </c>
      <c r="AK298" s="1043">
        <v>9.2999999999999992E-3</v>
      </c>
      <c r="AL298" s="1043">
        <v>7.0000000000000001E-3</v>
      </c>
      <c r="AM298" s="1043">
        <v>3.0000000000000001E-3</v>
      </c>
      <c r="AN298" s="1043">
        <v>9.1999999999999998E-3</v>
      </c>
      <c r="AO298" s="1043">
        <v>7.0000000000000001E-3</v>
      </c>
      <c r="AP298" s="1043">
        <v>3.0000000000000001E-3</v>
      </c>
      <c r="AQ298" s="1043">
        <v>9.1000000000000004E-3</v>
      </c>
      <c r="AR298" s="1043">
        <v>6.8999999999999999E-3</v>
      </c>
      <c r="AS298" s="1043">
        <v>2.8999999999999998E-3</v>
      </c>
      <c r="AT298" s="1043">
        <v>9.1000000000000004E-3</v>
      </c>
      <c r="AU298" s="1043">
        <v>6.8999999999999999E-3</v>
      </c>
      <c r="AV298" s="1043">
        <v>3.0000000000000001E-3</v>
      </c>
      <c r="AW298" s="1043">
        <v>9.1000000000000004E-3</v>
      </c>
      <c r="AX298" s="1043">
        <v>6.8999999999999999E-3</v>
      </c>
      <c r="AY298" s="1043">
        <v>2.8999999999999998E-3</v>
      </c>
      <c r="AZ298" s="1043">
        <v>9.1000000000000004E-3</v>
      </c>
      <c r="BA298" s="1043">
        <v>6.8999999999999999E-3</v>
      </c>
      <c r="BB298" s="1043">
        <v>2.8999999999999998E-3</v>
      </c>
    </row>
    <row r="299" spans="1:54" s="980" customFormat="1" ht="16.5" customHeight="1" x14ac:dyDescent="0.3">
      <c r="A299" s="981"/>
      <c r="B299" s="979"/>
      <c r="C299" s="398"/>
      <c r="D299" s="398"/>
      <c r="E299" s="1378"/>
      <c r="F299" s="989" t="s">
        <v>1470</v>
      </c>
      <c r="G299" s="988">
        <v>1.03E-2</v>
      </c>
      <c r="H299" s="988">
        <v>7.7999999999999996E-3</v>
      </c>
      <c r="I299" s="988">
        <v>3.3E-3</v>
      </c>
      <c r="J299" s="988">
        <v>0.01</v>
      </c>
      <c r="K299" s="988">
        <v>7.6E-3</v>
      </c>
      <c r="L299" s="988">
        <v>3.3E-3</v>
      </c>
      <c r="M299" s="988">
        <v>1.01E-2</v>
      </c>
      <c r="N299" s="988">
        <v>7.7000000000000002E-3</v>
      </c>
      <c r="O299" s="988">
        <v>3.3E-3</v>
      </c>
      <c r="P299" s="988">
        <v>1.04E-2</v>
      </c>
      <c r="Q299" s="988">
        <v>7.9000000000000008E-3</v>
      </c>
      <c r="R299" s="988">
        <v>3.3999999999999998E-3</v>
      </c>
      <c r="S299" s="988">
        <v>9.7000000000000003E-3</v>
      </c>
      <c r="T299" s="988">
        <v>7.3000000000000001E-3</v>
      </c>
      <c r="U299" s="988">
        <v>3.0999999999999999E-3</v>
      </c>
      <c r="V299" s="1042">
        <v>7.7000000000000002E-3</v>
      </c>
      <c r="W299" s="1042">
        <v>5.8999999999999999E-3</v>
      </c>
      <c r="X299" s="1042">
        <v>2.5000000000000001E-3</v>
      </c>
      <c r="Y299" s="1042">
        <v>7.7000000000000002E-3</v>
      </c>
      <c r="Z299" s="1042">
        <v>5.8999999999999999E-3</v>
      </c>
      <c r="AA299" s="1042">
        <v>2.5000000000000001E-3</v>
      </c>
      <c r="AB299" s="1043">
        <v>7.7999999999999996E-3</v>
      </c>
      <c r="AC299" s="1043">
        <v>5.8999999999999999E-3</v>
      </c>
      <c r="AD299" s="1043">
        <v>2.5000000000000001E-3</v>
      </c>
      <c r="AE299" s="1043">
        <v>7.7000000000000002E-3</v>
      </c>
      <c r="AF299" s="1043">
        <v>5.8999999999999999E-3</v>
      </c>
      <c r="AG299" s="1043">
        <v>2.5000000000000001E-3</v>
      </c>
      <c r="AH299" s="1043">
        <v>9.1000000000000004E-3</v>
      </c>
      <c r="AI299" s="1043">
        <v>6.8999999999999999E-3</v>
      </c>
      <c r="AJ299" s="1043">
        <v>3.0000000000000001E-3</v>
      </c>
      <c r="AK299" s="1043">
        <v>9.1000000000000004E-3</v>
      </c>
      <c r="AL299" s="1043">
        <v>6.8999999999999999E-3</v>
      </c>
      <c r="AM299" s="1043">
        <v>3.0000000000000001E-3</v>
      </c>
      <c r="AN299" s="1043">
        <v>9.1999999999999998E-3</v>
      </c>
      <c r="AO299" s="1043">
        <v>7.0000000000000001E-3</v>
      </c>
      <c r="AP299" s="1043">
        <v>3.0000000000000001E-3</v>
      </c>
      <c r="AQ299" s="1043">
        <v>9.2999999999999992E-3</v>
      </c>
      <c r="AR299" s="1043">
        <v>7.1000000000000004E-3</v>
      </c>
      <c r="AS299" s="1043">
        <v>3.0000000000000001E-3</v>
      </c>
      <c r="AT299" s="1043">
        <v>9.4000000000000004E-3</v>
      </c>
      <c r="AU299" s="1043">
        <v>7.1000000000000004E-3</v>
      </c>
      <c r="AV299" s="1043">
        <v>3.0999999999999999E-3</v>
      </c>
      <c r="AW299" s="1043">
        <v>9.2999999999999992E-3</v>
      </c>
      <c r="AX299" s="1043">
        <v>7.1000000000000004E-3</v>
      </c>
      <c r="AY299" s="1043">
        <v>3.0000000000000001E-3</v>
      </c>
      <c r="AZ299" s="1043">
        <v>9.2999999999999992E-3</v>
      </c>
      <c r="BA299" s="1043">
        <v>7.1000000000000004E-3</v>
      </c>
      <c r="BB299" s="1043">
        <v>3.0000000000000001E-3</v>
      </c>
    </row>
    <row r="300" spans="1:54" s="980" customFormat="1" ht="16.5" customHeight="1" x14ac:dyDescent="0.3">
      <c r="A300" s="981"/>
      <c r="B300" s="979"/>
      <c r="C300" s="398"/>
      <c r="D300" s="398"/>
      <c r="E300" s="1378"/>
      <c r="F300" s="989" t="s">
        <v>1471</v>
      </c>
      <c r="G300" s="988">
        <v>8.3000000000000001E-3</v>
      </c>
      <c r="H300" s="988">
        <v>6.3E-3</v>
      </c>
      <c r="I300" s="988">
        <v>2.7000000000000001E-3</v>
      </c>
      <c r="J300" s="988">
        <v>8.2000000000000007E-3</v>
      </c>
      <c r="K300" s="988">
        <v>6.3E-3</v>
      </c>
      <c r="L300" s="988">
        <v>2.7000000000000001E-3</v>
      </c>
      <c r="M300" s="988">
        <v>8.0000000000000002E-3</v>
      </c>
      <c r="N300" s="988">
        <v>6.1000000000000004E-3</v>
      </c>
      <c r="O300" s="988">
        <v>2.5999999999999999E-3</v>
      </c>
      <c r="P300" s="988">
        <v>8.0999999999999996E-3</v>
      </c>
      <c r="Q300" s="988">
        <v>6.1999999999999998E-3</v>
      </c>
      <c r="R300" s="988">
        <v>2.5999999999999999E-3</v>
      </c>
      <c r="S300" s="988">
        <v>7.4999999999999997E-3</v>
      </c>
      <c r="T300" s="988">
        <v>5.7000000000000002E-3</v>
      </c>
      <c r="U300" s="988">
        <v>2.3999999999999998E-3</v>
      </c>
      <c r="V300" s="1042">
        <v>7.3000000000000001E-3</v>
      </c>
      <c r="W300" s="1042">
        <v>5.5999999999999999E-3</v>
      </c>
      <c r="X300" s="1042">
        <v>2.3999999999999998E-3</v>
      </c>
      <c r="Y300" s="1042">
        <v>7.4000000000000003E-3</v>
      </c>
      <c r="Z300" s="1042">
        <v>5.5999999999999999E-3</v>
      </c>
      <c r="AA300" s="1042">
        <v>2.3999999999999998E-3</v>
      </c>
      <c r="AB300" s="1043">
        <v>7.4000000000000003E-3</v>
      </c>
      <c r="AC300" s="1043">
        <v>5.5999999999999999E-3</v>
      </c>
      <c r="AD300" s="1043">
        <v>2.3999999999999998E-3</v>
      </c>
      <c r="AE300" s="1043">
        <v>7.4000000000000003E-3</v>
      </c>
      <c r="AF300" s="1043">
        <v>5.5999999999999999E-3</v>
      </c>
      <c r="AG300" s="1043">
        <v>2.3999999999999998E-3</v>
      </c>
      <c r="AH300" s="1043">
        <v>8.0000000000000002E-3</v>
      </c>
      <c r="AI300" s="1043">
        <v>6.0000000000000001E-3</v>
      </c>
      <c r="AJ300" s="1043">
        <v>2.5999999999999999E-3</v>
      </c>
      <c r="AK300" s="1043">
        <v>7.9000000000000008E-3</v>
      </c>
      <c r="AL300" s="1043">
        <v>6.0000000000000001E-3</v>
      </c>
      <c r="AM300" s="1043">
        <v>2.5999999999999999E-3</v>
      </c>
      <c r="AN300" s="1043">
        <v>8.0000000000000002E-3</v>
      </c>
      <c r="AO300" s="1043">
        <v>6.0000000000000001E-3</v>
      </c>
      <c r="AP300" s="1043">
        <v>2.5999999999999999E-3</v>
      </c>
      <c r="AQ300" s="1043">
        <v>7.9000000000000008E-3</v>
      </c>
      <c r="AR300" s="1043">
        <v>6.0000000000000001E-3</v>
      </c>
      <c r="AS300" s="1043">
        <v>2.5999999999999999E-3</v>
      </c>
      <c r="AT300" s="1043">
        <v>7.9000000000000008E-3</v>
      </c>
      <c r="AU300" s="1043">
        <v>6.0000000000000001E-3</v>
      </c>
      <c r="AV300" s="1043">
        <v>2.5999999999999999E-3</v>
      </c>
      <c r="AW300" s="1043">
        <v>7.9000000000000008E-3</v>
      </c>
      <c r="AX300" s="1043">
        <v>6.0000000000000001E-3</v>
      </c>
      <c r="AY300" s="1043">
        <v>2.5999999999999999E-3</v>
      </c>
      <c r="AZ300" s="1043">
        <v>7.9000000000000008E-3</v>
      </c>
      <c r="BA300" s="1043">
        <v>6.0000000000000001E-3</v>
      </c>
      <c r="BB300" s="1043">
        <v>2.5999999999999999E-3</v>
      </c>
    </row>
    <row r="301" spans="1:54" s="980" customFormat="1" ht="16.5" customHeight="1" x14ac:dyDescent="0.3">
      <c r="A301" s="981"/>
      <c r="B301" s="979"/>
      <c r="C301" s="398"/>
      <c r="D301" s="398"/>
      <c r="E301" s="1378"/>
      <c r="F301" s="989" t="s">
        <v>1472</v>
      </c>
      <c r="G301" s="988">
        <v>8.3000000000000001E-3</v>
      </c>
      <c r="H301" s="988">
        <v>6.3E-3</v>
      </c>
      <c r="I301" s="988">
        <v>2.7000000000000001E-3</v>
      </c>
      <c r="J301" s="988">
        <v>8.3999999999999995E-3</v>
      </c>
      <c r="K301" s="988">
        <v>6.4000000000000003E-3</v>
      </c>
      <c r="L301" s="988">
        <v>2.7000000000000001E-3</v>
      </c>
      <c r="M301" s="988">
        <v>8.3000000000000001E-3</v>
      </c>
      <c r="N301" s="988">
        <v>6.3E-3</v>
      </c>
      <c r="O301" s="988">
        <v>2.7000000000000001E-3</v>
      </c>
      <c r="P301" s="988">
        <v>8.3000000000000001E-3</v>
      </c>
      <c r="Q301" s="988">
        <v>6.3E-3</v>
      </c>
      <c r="R301" s="988">
        <v>2.7000000000000001E-3</v>
      </c>
      <c r="S301" s="988">
        <v>8.6999999999999994E-3</v>
      </c>
      <c r="T301" s="988">
        <v>6.6E-3</v>
      </c>
      <c r="U301" s="988">
        <v>2.8E-3</v>
      </c>
      <c r="V301" s="1042">
        <v>8.5000000000000006E-3</v>
      </c>
      <c r="W301" s="1042">
        <v>6.4999999999999997E-3</v>
      </c>
      <c r="X301" s="1042">
        <v>2.8E-3</v>
      </c>
      <c r="Y301" s="1042">
        <v>8.6E-3</v>
      </c>
      <c r="Z301" s="1042">
        <v>6.4999999999999997E-3</v>
      </c>
      <c r="AA301" s="1042">
        <v>2.8E-3</v>
      </c>
      <c r="AB301" s="1043">
        <v>8.6E-3</v>
      </c>
      <c r="AC301" s="1043">
        <v>6.4999999999999997E-3</v>
      </c>
      <c r="AD301" s="1043">
        <v>2.8E-3</v>
      </c>
      <c r="AE301" s="1043">
        <v>8.6E-3</v>
      </c>
      <c r="AF301" s="1043">
        <v>6.4999999999999997E-3</v>
      </c>
      <c r="AG301" s="1043">
        <v>2.8E-3</v>
      </c>
      <c r="AH301" s="1043">
        <v>8.3000000000000001E-3</v>
      </c>
      <c r="AI301" s="1043">
        <v>6.3E-3</v>
      </c>
      <c r="AJ301" s="1043">
        <v>2.7000000000000001E-3</v>
      </c>
      <c r="AK301" s="1043">
        <v>8.3000000000000001E-3</v>
      </c>
      <c r="AL301" s="1043">
        <v>6.3E-3</v>
      </c>
      <c r="AM301" s="1043">
        <v>2.7000000000000001E-3</v>
      </c>
      <c r="AN301" s="1043">
        <v>8.3000000000000001E-3</v>
      </c>
      <c r="AO301" s="1043">
        <v>6.3E-3</v>
      </c>
      <c r="AP301" s="1043">
        <v>2.7000000000000001E-3</v>
      </c>
      <c r="AQ301" s="1043">
        <v>8.3000000000000001E-3</v>
      </c>
      <c r="AR301" s="1043">
        <v>6.3E-3</v>
      </c>
      <c r="AS301" s="1043">
        <v>2.7000000000000001E-3</v>
      </c>
      <c r="AT301" s="1043">
        <v>8.3000000000000001E-3</v>
      </c>
      <c r="AU301" s="1043">
        <v>6.3E-3</v>
      </c>
      <c r="AV301" s="1043">
        <v>2.7000000000000001E-3</v>
      </c>
      <c r="AW301" s="1043">
        <v>8.3000000000000001E-3</v>
      </c>
      <c r="AX301" s="1043">
        <v>6.3E-3</v>
      </c>
      <c r="AY301" s="1043">
        <v>2.7000000000000001E-3</v>
      </c>
      <c r="AZ301" s="1043">
        <v>8.3000000000000001E-3</v>
      </c>
      <c r="BA301" s="1043">
        <v>6.3E-3</v>
      </c>
      <c r="BB301" s="1043">
        <v>2.7000000000000001E-3</v>
      </c>
    </row>
    <row r="302" spans="1:54" s="980" customFormat="1" ht="16.5" customHeight="1" x14ac:dyDescent="0.3">
      <c r="A302" s="981"/>
      <c r="B302" s="979"/>
      <c r="C302" s="398"/>
      <c r="D302" s="398"/>
      <c r="E302" s="1378"/>
      <c r="F302" s="989" t="s">
        <v>1473</v>
      </c>
      <c r="G302" s="988">
        <v>9.7000000000000003E-3</v>
      </c>
      <c r="H302" s="988">
        <v>7.4000000000000003E-3</v>
      </c>
      <c r="I302" s="988">
        <v>3.2000000000000002E-3</v>
      </c>
      <c r="J302" s="988">
        <v>9.5999999999999992E-3</v>
      </c>
      <c r="K302" s="988">
        <v>7.3000000000000001E-3</v>
      </c>
      <c r="L302" s="988">
        <v>3.0999999999999999E-3</v>
      </c>
      <c r="M302" s="988">
        <v>9.9000000000000008E-3</v>
      </c>
      <c r="N302" s="988">
        <v>7.4999999999999997E-3</v>
      </c>
      <c r="O302" s="988">
        <v>3.2000000000000002E-3</v>
      </c>
      <c r="P302" s="988">
        <v>8.8999999999999999E-3</v>
      </c>
      <c r="Q302" s="988">
        <v>6.7999999999999996E-3</v>
      </c>
      <c r="R302" s="988">
        <v>2.8999999999999998E-3</v>
      </c>
      <c r="S302" s="988">
        <v>6.8999999999999999E-3</v>
      </c>
      <c r="T302" s="988">
        <v>5.1999999999999998E-3</v>
      </c>
      <c r="U302" s="988">
        <v>2.2000000000000001E-3</v>
      </c>
      <c r="V302" s="1042">
        <v>7.1999999999999998E-3</v>
      </c>
      <c r="W302" s="1042">
        <v>5.4999999999999997E-3</v>
      </c>
      <c r="X302" s="1042">
        <v>2.3999999999999998E-3</v>
      </c>
      <c r="Y302" s="1042">
        <v>7.4000000000000003E-3</v>
      </c>
      <c r="Z302" s="1042">
        <v>5.5999999999999999E-3</v>
      </c>
      <c r="AA302" s="1042">
        <v>2.3999999999999998E-3</v>
      </c>
      <c r="AB302" s="1043">
        <v>8.6999999999999994E-3</v>
      </c>
      <c r="AC302" s="1043">
        <v>6.6E-3</v>
      </c>
      <c r="AD302" s="1043">
        <v>2.8E-3</v>
      </c>
      <c r="AE302" s="1043">
        <v>9.2999999999999992E-3</v>
      </c>
      <c r="AF302" s="1043">
        <v>7.1000000000000004E-3</v>
      </c>
      <c r="AG302" s="1043">
        <v>3.0000000000000001E-3</v>
      </c>
      <c r="AH302" s="1043">
        <v>1.01E-2</v>
      </c>
      <c r="AI302" s="1043">
        <v>7.7000000000000002E-3</v>
      </c>
      <c r="AJ302" s="1043">
        <v>3.3E-3</v>
      </c>
      <c r="AK302" s="1043">
        <v>1.01E-2</v>
      </c>
      <c r="AL302" s="1043">
        <v>7.7000000000000002E-3</v>
      </c>
      <c r="AM302" s="1043">
        <v>3.3E-3</v>
      </c>
      <c r="AN302" s="1043">
        <v>1.01E-2</v>
      </c>
      <c r="AO302" s="1043">
        <v>7.7000000000000002E-3</v>
      </c>
      <c r="AP302" s="1043">
        <v>3.3E-3</v>
      </c>
      <c r="AQ302" s="1043">
        <v>1.01E-2</v>
      </c>
      <c r="AR302" s="1043">
        <v>7.7000000000000002E-3</v>
      </c>
      <c r="AS302" s="1043">
        <v>3.3E-3</v>
      </c>
      <c r="AT302" s="1043">
        <v>1.01E-2</v>
      </c>
      <c r="AU302" s="1043">
        <v>7.7000000000000002E-3</v>
      </c>
      <c r="AV302" s="1043">
        <v>3.3E-3</v>
      </c>
      <c r="AW302" s="1043">
        <v>1.01E-2</v>
      </c>
      <c r="AX302" s="1043">
        <v>7.7000000000000002E-3</v>
      </c>
      <c r="AY302" s="1043">
        <v>3.3E-3</v>
      </c>
      <c r="AZ302" s="1043">
        <v>1.01E-2</v>
      </c>
      <c r="BA302" s="1043">
        <v>7.7000000000000002E-3</v>
      </c>
      <c r="BB302" s="1043">
        <v>3.3E-3</v>
      </c>
    </row>
    <row r="303" spans="1:54" s="980" customFormat="1" ht="16.5" customHeight="1" x14ac:dyDescent="0.3">
      <c r="A303" s="981"/>
      <c r="B303" s="979"/>
      <c r="C303" s="398"/>
      <c r="D303" s="398"/>
      <c r="E303" s="1378"/>
      <c r="F303" s="989" t="s">
        <v>1474</v>
      </c>
      <c r="G303" s="988">
        <v>8.2000000000000007E-3</v>
      </c>
      <c r="H303" s="988">
        <v>6.1999999999999998E-3</v>
      </c>
      <c r="I303" s="988">
        <v>2.5999999999999999E-3</v>
      </c>
      <c r="J303" s="988">
        <v>8.0999999999999996E-3</v>
      </c>
      <c r="K303" s="988">
        <v>6.1999999999999998E-3</v>
      </c>
      <c r="L303" s="988">
        <v>2.5999999999999999E-3</v>
      </c>
      <c r="M303" s="988">
        <v>8.0999999999999996E-3</v>
      </c>
      <c r="N303" s="988">
        <v>6.1999999999999998E-3</v>
      </c>
      <c r="O303" s="988">
        <v>2.5999999999999999E-3</v>
      </c>
      <c r="P303" s="988">
        <v>8.0999999999999996E-3</v>
      </c>
      <c r="Q303" s="988">
        <v>6.1000000000000004E-3</v>
      </c>
      <c r="R303" s="988">
        <v>2.5999999999999999E-3</v>
      </c>
      <c r="S303" s="988">
        <v>8.2000000000000007E-3</v>
      </c>
      <c r="T303" s="988">
        <v>6.3E-3</v>
      </c>
      <c r="U303" s="988">
        <v>2.7000000000000001E-3</v>
      </c>
      <c r="V303" s="1042">
        <v>8.2000000000000007E-3</v>
      </c>
      <c r="W303" s="1042">
        <v>6.1999999999999998E-3</v>
      </c>
      <c r="X303" s="1042">
        <v>2.7000000000000001E-3</v>
      </c>
      <c r="Y303" s="1042">
        <v>8.2000000000000007E-3</v>
      </c>
      <c r="Z303" s="1042">
        <v>6.1999999999999998E-3</v>
      </c>
      <c r="AA303" s="1042">
        <v>2.7000000000000001E-3</v>
      </c>
      <c r="AB303" s="1043">
        <v>8.2000000000000007E-3</v>
      </c>
      <c r="AC303" s="1043">
        <v>6.1999999999999998E-3</v>
      </c>
      <c r="AD303" s="1043">
        <v>2.5999999999999999E-3</v>
      </c>
      <c r="AE303" s="1043">
        <v>8.2000000000000007E-3</v>
      </c>
      <c r="AF303" s="1043">
        <v>6.1999999999999998E-3</v>
      </c>
      <c r="AG303" s="1043">
        <v>2.7000000000000001E-3</v>
      </c>
      <c r="AH303" s="1043">
        <v>7.7999999999999996E-3</v>
      </c>
      <c r="AI303" s="1043">
        <v>5.8999999999999999E-3</v>
      </c>
      <c r="AJ303" s="1043">
        <v>2.5000000000000001E-3</v>
      </c>
      <c r="AK303" s="1043">
        <v>7.7000000000000002E-3</v>
      </c>
      <c r="AL303" s="1043">
        <v>5.8999999999999999E-3</v>
      </c>
      <c r="AM303" s="1043">
        <v>2.5000000000000001E-3</v>
      </c>
      <c r="AN303" s="1043">
        <v>7.7999999999999996E-3</v>
      </c>
      <c r="AO303" s="1043">
        <v>5.8999999999999999E-3</v>
      </c>
      <c r="AP303" s="1043">
        <v>2.5000000000000001E-3</v>
      </c>
      <c r="AQ303" s="1043">
        <v>7.7000000000000002E-3</v>
      </c>
      <c r="AR303" s="1043">
        <v>5.8999999999999999E-3</v>
      </c>
      <c r="AS303" s="1043">
        <v>2.5000000000000001E-3</v>
      </c>
      <c r="AT303" s="1043">
        <v>7.7000000000000002E-3</v>
      </c>
      <c r="AU303" s="1043">
        <v>5.8999999999999999E-3</v>
      </c>
      <c r="AV303" s="1043">
        <v>2.5000000000000001E-3</v>
      </c>
      <c r="AW303" s="1043">
        <v>7.7000000000000002E-3</v>
      </c>
      <c r="AX303" s="1043">
        <v>5.8999999999999999E-3</v>
      </c>
      <c r="AY303" s="1043">
        <v>2.5000000000000001E-3</v>
      </c>
      <c r="AZ303" s="1043">
        <v>7.7000000000000002E-3</v>
      </c>
      <c r="BA303" s="1043">
        <v>5.7999999999999996E-3</v>
      </c>
      <c r="BB303" s="1043">
        <v>2.5000000000000001E-3</v>
      </c>
    </row>
    <row r="304" spans="1:54" s="980" customFormat="1" ht="16.5" customHeight="1" x14ac:dyDescent="0.3">
      <c r="A304" s="981"/>
      <c r="B304" s="979"/>
      <c r="C304" s="398"/>
      <c r="D304" s="398"/>
      <c r="E304" s="1378"/>
      <c r="F304" s="989" t="s">
        <v>1475</v>
      </c>
      <c r="G304" s="988">
        <v>8.8999999999999999E-3</v>
      </c>
      <c r="H304" s="988">
        <v>6.7000000000000002E-3</v>
      </c>
      <c r="I304" s="988">
        <v>2.8999999999999998E-3</v>
      </c>
      <c r="J304" s="988">
        <v>8.8999999999999999E-3</v>
      </c>
      <c r="K304" s="988">
        <v>6.7999999999999996E-3</v>
      </c>
      <c r="L304" s="988">
        <v>2.8999999999999998E-3</v>
      </c>
      <c r="M304" s="988">
        <v>8.8000000000000005E-3</v>
      </c>
      <c r="N304" s="988">
        <v>6.7000000000000002E-3</v>
      </c>
      <c r="O304" s="988">
        <v>2.8999999999999998E-3</v>
      </c>
      <c r="P304" s="988">
        <v>8.8000000000000005E-3</v>
      </c>
      <c r="Q304" s="988">
        <v>6.7000000000000002E-3</v>
      </c>
      <c r="R304" s="988">
        <v>2.8999999999999998E-3</v>
      </c>
      <c r="S304" s="988">
        <v>7.9000000000000008E-3</v>
      </c>
      <c r="T304" s="988">
        <v>6.0000000000000001E-3</v>
      </c>
      <c r="U304" s="988">
        <v>2.5999999999999999E-3</v>
      </c>
      <c r="V304" s="1042">
        <v>8.0000000000000002E-3</v>
      </c>
      <c r="W304" s="1042">
        <v>6.1000000000000004E-3</v>
      </c>
      <c r="X304" s="1042">
        <v>2.5999999999999999E-3</v>
      </c>
      <c r="Y304" s="1042">
        <v>8.0000000000000002E-3</v>
      </c>
      <c r="Z304" s="1042">
        <v>6.1000000000000004E-3</v>
      </c>
      <c r="AA304" s="1042">
        <v>2.5999999999999999E-3</v>
      </c>
      <c r="AB304" s="1043">
        <v>8.0000000000000002E-3</v>
      </c>
      <c r="AC304" s="1043">
        <v>6.1000000000000004E-3</v>
      </c>
      <c r="AD304" s="1043">
        <v>2.5999999999999999E-3</v>
      </c>
      <c r="AE304" s="1043">
        <v>8.0000000000000002E-3</v>
      </c>
      <c r="AF304" s="1043">
        <v>6.1000000000000004E-3</v>
      </c>
      <c r="AG304" s="1043">
        <v>2.5999999999999999E-3</v>
      </c>
      <c r="AH304" s="1043">
        <v>8.3999999999999995E-3</v>
      </c>
      <c r="AI304" s="1043">
        <v>6.4000000000000003E-3</v>
      </c>
      <c r="AJ304" s="1043">
        <v>2.7000000000000001E-3</v>
      </c>
      <c r="AK304" s="1043">
        <v>8.3999999999999995E-3</v>
      </c>
      <c r="AL304" s="1043">
        <v>6.4000000000000003E-3</v>
      </c>
      <c r="AM304" s="1043">
        <v>2.7000000000000001E-3</v>
      </c>
      <c r="AN304" s="1043">
        <v>8.5000000000000006E-3</v>
      </c>
      <c r="AO304" s="1043">
        <v>6.4000000000000003E-3</v>
      </c>
      <c r="AP304" s="1043">
        <v>2.8E-3</v>
      </c>
      <c r="AQ304" s="1043">
        <v>8.5000000000000006E-3</v>
      </c>
      <c r="AR304" s="1043">
        <v>6.4000000000000003E-3</v>
      </c>
      <c r="AS304" s="1043">
        <v>2.8E-3</v>
      </c>
      <c r="AT304" s="1043">
        <v>8.5000000000000006E-3</v>
      </c>
      <c r="AU304" s="1043">
        <v>6.4999999999999997E-3</v>
      </c>
      <c r="AV304" s="1043">
        <v>2.8E-3</v>
      </c>
      <c r="AW304" s="1043">
        <v>8.3999999999999995E-3</v>
      </c>
      <c r="AX304" s="1043">
        <v>6.4000000000000003E-3</v>
      </c>
      <c r="AY304" s="1043">
        <v>2.7000000000000001E-3</v>
      </c>
      <c r="AZ304" s="1043">
        <v>8.5000000000000006E-3</v>
      </c>
      <c r="BA304" s="1043">
        <v>6.4999999999999997E-3</v>
      </c>
      <c r="BB304" s="1043">
        <v>2.8E-3</v>
      </c>
    </row>
    <row r="305" spans="1:54" s="980" customFormat="1" ht="16.5" customHeight="1" x14ac:dyDescent="0.3">
      <c r="A305" s="981"/>
      <c r="B305" s="979"/>
      <c r="C305" s="398"/>
      <c r="D305" s="398"/>
      <c r="E305" s="1378"/>
      <c r="F305" s="989" t="s">
        <v>1476</v>
      </c>
      <c r="G305" s="988">
        <v>8.6999999999999994E-3</v>
      </c>
      <c r="H305" s="988">
        <v>6.6E-3</v>
      </c>
      <c r="I305" s="988">
        <v>2.8E-3</v>
      </c>
      <c r="J305" s="988">
        <v>8.8000000000000005E-3</v>
      </c>
      <c r="K305" s="988">
        <v>6.7000000000000002E-3</v>
      </c>
      <c r="L305" s="988">
        <v>2.8999999999999998E-3</v>
      </c>
      <c r="M305" s="988">
        <v>8.3000000000000001E-3</v>
      </c>
      <c r="N305" s="988">
        <v>6.3E-3</v>
      </c>
      <c r="O305" s="988">
        <v>2.7000000000000001E-3</v>
      </c>
      <c r="P305" s="988">
        <v>8.2000000000000007E-3</v>
      </c>
      <c r="Q305" s="988">
        <v>6.3E-3</v>
      </c>
      <c r="R305" s="988">
        <v>2.7000000000000001E-3</v>
      </c>
      <c r="S305" s="988">
        <v>7.6E-3</v>
      </c>
      <c r="T305" s="988">
        <v>5.7999999999999996E-3</v>
      </c>
      <c r="U305" s="988">
        <v>2.5000000000000001E-3</v>
      </c>
      <c r="V305" s="1042">
        <v>7.3000000000000001E-3</v>
      </c>
      <c r="W305" s="1042">
        <v>5.5999999999999999E-3</v>
      </c>
      <c r="X305" s="1042">
        <v>2.3999999999999998E-3</v>
      </c>
      <c r="Y305" s="1042">
        <v>7.4999999999999997E-3</v>
      </c>
      <c r="Z305" s="1042">
        <v>5.7000000000000002E-3</v>
      </c>
      <c r="AA305" s="1042">
        <v>2.3999999999999998E-3</v>
      </c>
      <c r="AB305" s="1043">
        <v>7.4000000000000003E-3</v>
      </c>
      <c r="AC305" s="1043">
        <v>5.7000000000000002E-3</v>
      </c>
      <c r="AD305" s="1043">
        <v>2.3999999999999998E-3</v>
      </c>
      <c r="AE305" s="1043">
        <v>7.4999999999999997E-3</v>
      </c>
      <c r="AF305" s="1043">
        <v>5.7000000000000002E-3</v>
      </c>
      <c r="AG305" s="1043">
        <v>2.3999999999999998E-3</v>
      </c>
      <c r="AH305" s="1043">
        <v>8.2000000000000007E-3</v>
      </c>
      <c r="AI305" s="1043">
        <v>6.1999999999999998E-3</v>
      </c>
      <c r="AJ305" s="1043">
        <v>2.7000000000000001E-3</v>
      </c>
      <c r="AK305" s="1043">
        <v>8.2000000000000007E-3</v>
      </c>
      <c r="AL305" s="1043">
        <v>6.3E-3</v>
      </c>
      <c r="AM305" s="1043">
        <v>2.7000000000000001E-3</v>
      </c>
      <c r="AN305" s="1043">
        <v>8.3000000000000001E-3</v>
      </c>
      <c r="AO305" s="1043">
        <v>6.3E-3</v>
      </c>
      <c r="AP305" s="1043">
        <v>2.7000000000000001E-3</v>
      </c>
      <c r="AQ305" s="1043">
        <v>8.2000000000000007E-3</v>
      </c>
      <c r="AR305" s="1043">
        <v>6.3E-3</v>
      </c>
      <c r="AS305" s="1043">
        <v>2.7000000000000001E-3</v>
      </c>
      <c r="AT305" s="1043">
        <v>8.2000000000000007E-3</v>
      </c>
      <c r="AU305" s="1043">
        <v>6.1999999999999998E-3</v>
      </c>
      <c r="AV305" s="1043">
        <v>2.7000000000000001E-3</v>
      </c>
      <c r="AW305" s="1043">
        <v>8.2000000000000007E-3</v>
      </c>
      <c r="AX305" s="1043">
        <v>6.1999999999999998E-3</v>
      </c>
      <c r="AY305" s="1043">
        <v>2.7000000000000001E-3</v>
      </c>
      <c r="AZ305" s="1043">
        <v>8.2000000000000007E-3</v>
      </c>
      <c r="BA305" s="1043">
        <v>6.3E-3</v>
      </c>
      <c r="BB305" s="1043">
        <v>2.7000000000000001E-3</v>
      </c>
    </row>
    <row r="306" spans="1:54" s="980" customFormat="1" ht="16.5" customHeight="1" x14ac:dyDescent="0.3">
      <c r="A306" s="981"/>
      <c r="B306" s="979"/>
      <c r="C306" s="398"/>
      <c r="D306" s="398"/>
      <c r="E306" s="1378"/>
      <c r="F306" s="989" t="s">
        <v>1477</v>
      </c>
      <c r="G306" s="988">
        <v>9.7999999999999997E-3</v>
      </c>
      <c r="H306" s="988">
        <v>7.4000000000000003E-3</v>
      </c>
      <c r="I306" s="988">
        <v>3.2000000000000002E-3</v>
      </c>
      <c r="J306" s="988">
        <v>8.0000000000000002E-3</v>
      </c>
      <c r="K306" s="988">
        <v>6.0000000000000001E-3</v>
      </c>
      <c r="L306" s="988">
        <v>2.5999999999999999E-3</v>
      </c>
      <c r="M306" s="988">
        <v>8.6E-3</v>
      </c>
      <c r="N306" s="988">
        <v>6.4999999999999997E-3</v>
      </c>
      <c r="O306" s="988">
        <v>2.8E-3</v>
      </c>
      <c r="P306" s="988">
        <v>8.5000000000000006E-3</v>
      </c>
      <c r="Q306" s="988">
        <v>6.4999999999999997E-3</v>
      </c>
      <c r="R306" s="988">
        <v>2.8E-3</v>
      </c>
      <c r="S306" s="988">
        <v>7.9000000000000008E-3</v>
      </c>
      <c r="T306" s="988">
        <v>6.0000000000000001E-3</v>
      </c>
      <c r="U306" s="988">
        <v>2.5999999999999999E-3</v>
      </c>
      <c r="V306" s="1042">
        <v>7.9000000000000008E-3</v>
      </c>
      <c r="W306" s="1042">
        <v>6.0000000000000001E-3</v>
      </c>
      <c r="X306" s="1042">
        <v>2.5999999999999999E-3</v>
      </c>
      <c r="Y306" s="1042">
        <v>7.7999999999999996E-3</v>
      </c>
      <c r="Z306" s="1042">
        <v>5.8999999999999999E-3</v>
      </c>
      <c r="AA306" s="1042">
        <v>2.5000000000000001E-3</v>
      </c>
      <c r="AB306" s="1043">
        <v>8.0000000000000002E-3</v>
      </c>
      <c r="AC306" s="1043">
        <v>6.1000000000000004E-3</v>
      </c>
      <c r="AD306" s="1043">
        <v>2.5999999999999999E-3</v>
      </c>
      <c r="AE306" s="1043">
        <v>8.2000000000000007E-3</v>
      </c>
      <c r="AF306" s="1043">
        <v>6.1999999999999998E-3</v>
      </c>
      <c r="AG306" s="1043">
        <v>2.5999999999999999E-3</v>
      </c>
      <c r="AH306" s="1043">
        <v>9.7000000000000003E-3</v>
      </c>
      <c r="AI306" s="1043">
        <v>7.4000000000000003E-3</v>
      </c>
      <c r="AJ306" s="1043">
        <v>3.2000000000000002E-3</v>
      </c>
      <c r="AK306" s="1043">
        <v>9.7999999999999997E-3</v>
      </c>
      <c r="AL306" s="1043">
        <v>7.4000000000000003E-3</v>
      </c>
      <c r="AM306" s="1043">
        <v>3.2000000000000002E-3</v>
      </c>
      <c r="AN306" s="1043">
        <v>9.7999999999999997E-3</v>
      </c>
      <c r="AO306" s="1043">
        <v>7.4999999999999997E-3</v>
      </c>
      <c r="AP306" s="1043">
        <v>3.2000000000000002E-3</v>
      </c>
      <c r="AQ306" s="1043">
        <v>9.9000000000000008E-3</v>
      </c>
      <c r="AR306" s="1043">
        <v>7.4999999999999997E-3</v>
      </c>
      <c r="AS306" s="1043">
        <v>3.2000000000000002E-3</v>
      </c>
      <c r="AT306" s="1043">
        <v>9.9000000000000008E-3</v>
      </c>
      <c r="AU306" s="1043">
        <v>7.6E-3</v>
      </c>
      <c r="AV306" s="1043">
        <v>3.2000000000000002E-3</v>
      </c>
      <c r="AW306" s="1043">
        <v>0.01</v>
      </c>
      <c r="AX306" s="1043">
        <v>7.6E-3</v>
      </c>
      <c r="AY306" s="1043">
        <v>3.2000000000000002E-3</v>
      </c>
      <c r="AZ306" s="1043">
        <v>0.01</v>
      </c>
      <c r="BA306" s="1043">
        <v>7.6E-3</v>
      </c>
      <c r="BB306" s="1043">
        <v>3.2000000000000002E-3</v>
      </c>
    </row>
    <row r="307" spans="1:54" s="980" customFormat="1" ht="16.5" customHeight="1" x14ac:dyDescent="0.3">
      <c r="A307" s="981"/>
      <c r="B307" s="979"/>
      <c r="C307" s="398"/>
      <c r="D307" s="398"/>
      <c r="E307" s="1378"/>
      <c r="F307" s="989" t="s">
        <v>1478</v>
      </c>
      <c r="G307" s="988">
        <v>1.0500000000000001E-2</v>
      </c>
      <c r="H307" s="988">
        <v>8.0000000000000002E-3</v>
      </c>
      <c r="I307" s="988">
        <v>3.3999999999999998E-3</v>
      </c>
      <c r="J307" s="988">
        <v>1.03E-2</v>
      </c>
      <c r="K307" s="988">
        <v>7.9000000000000008E-3</v>
      </c>
      <c r="L307" s="988">
        <v>3.3999999999999998E-3</v>
      </c>
      <c r="M307" s="988">
        <v>1.0800000000000001E-2</v>
      </c>
      <c r="N307" s="988">
        <v>8.2000000000000007E-3</v>
      </c>
      <c r="O307" s="988">
        <v>3.5000000000000001E-3</v>
      </c>
      <c r="P307" s="988">
        <v>9.7999999999999997E-3</v>
      </c>
      <c r="Q307" s="988">
        <v>7.4000000000000003E-3</v>
      </c>
      <c r="R307" s="988">
        <v>3.2000000000000002E-3</v>
      </c>
      <c r="S307" s="988">
        <v>9.4000000000000004E-3</v>
      </c>
      <c r="T307" s="988">
        <v>7.1999999999999998E-3</v>
      </c>
      <c r="U307" s="988">
        <v>3.0999999999999999E-3</v>
      </c>
      <c r="V307" s="1042">
        <v>7.7999999999999996E-3</v>
      </c>
      <c r="W307" s="1042">
        <v>5.8999999999999999E-3</v>
      </c>
      <c r="X307" s="1042">
        <v>2.5000000000000001E-3</v>
      </c>
      <c r="Y307" s="1042">
        <v>7.9000000000000008E-3</v>
      </c>
      <c r="Z307" s="1042">
        <v>6.0000000000000001E-3</v>
      </c>
      <c r="AA307" s="1042">
        <v>2.5999999999999999E-3</v>
      </c>
      <c r="AB307" s="1043">
        <v>7.7999999999999996E-3</v>
      </c>
      <c r="AC307" s="1043">
        <v>5.8999999999999999E-3</v>
      </c>
      <c r="AD307" s="1043">
        <v>2.5000000000000001E-3</v>
      </c>
      <c r="AE307" s="1043">
        <v>7.7999999999999996E-3</v>
      </c>
      <c r="AF307" s="1043">
        <v>5.8999999999999999E-3</v>
      </c>
      <c r="AG307" s="1043">
        <v>2.5000000000000001E-3</v>
      </c>
      <c r="AH307" s="1043">
        <v>1.01E-2</v>
      </c>
      <c r="AI307" s="1043">
        <v>7.7000000000000002E-3</v>
      </c>
      <c r="AJ307" s="1043">
        <v>3.3E-3</v>
      </c>
      <c r="AK307" s="1043">
        <v>1.01E-2</v>
      </c>
      <c r="AL307" s="1043">
        <v>7.7000000000000002E-3</v>
      </c>
      <c r="AM307" s="1043">
        <v>3.3E-3</v>
      </c>
      <c r="AN307" s="1043">
        <v>1.01E-2</v>
      </c>
      <c r="AO307" s="1043">
        <v>7.7000000000000002E-3</v>
      </c>
      <c r="AP307" s="1043">
        <v>3.3E-3</v>
      </c>
      <c r="AQ307" s="1043">
        <v>1.01E-2</v>
      </c>
      <c r="AR307" s="1043">
        <v>7.7000000000000002E-3</v>
      </c>
      <c r="AS307" s="1043">
        <v>3.3E-3</v>
      </c>
      <c r="AT307" s="1043">
        <v>1.01E-2</v>
      </c>
      <c r="AU307" s="1043">
        <v>7.7000000000000002E-3</v>
      </c>
      <c r="AV307" s="1043">
        <v>3.3E-3</v>
      </c>
      <c r="AW307" s="1043">
        <v>1.01E-2</v>
      </c>
      <c r="AX307" s="1043">
        <v>7.7000000000000002E-3</v>
      </c>
      <c r="AY307" s="1043">
        <v>3.3E-3</v>
      </c>
      <c r="AZ307" s="1043">
        <v>1.01E-2</v>
      </c>
      <c r="BA307" s="1043">
        <v>7.7000000000000002E-3</v>
      </c>
      <c r="BB307" s="1043">
        <v>3.3E-3</v>
      </c>
    </row>
    <row r="308" spans="1:54" s="980" customFormat="1" ht="16.5" customHeight="1" x14ac:dyDescent="0.3">
      <c r="A308" s="981"/>
      <c r="B308" s="979"/>
      <c r="C308" s="398"/>
      <c r="D308" s="398"/>
      <c r="E308" s="1378"/>
      <c r="F308" s="989" t="s">
        <v>1479</v>
      </c>
      <c r="G308" s="988">
        <v>1.04E-2</v>
      </c>
      <c r="H308" s="988">
        <v>7.9000000000000008E-3</v>
      </c>
      <c r="I308" s="988">
        <v>3.3999999999999998E-3</v>
      </c>
      <c r="J308" s="988">
        <v>1.0200000000000001E-2</v>
      </c>
      <c r="K308" s="988">
        <v>7.7000000000000002E-3</v>
      </c>
      <c r="L308" s="988">
        <v>3.3E-3</v>
      </c>
      <c r="M308" s="988">
        <v>0.01</v>
      </c>
      <c r="N308" s="988">
        <v>7.6E-3</v>
      </c>
      <c r="O308" s="988">
        <v>3.2000000000000002E-3</v>
      </c>
      <c r="P308" s="988">
        <v>1.01E-2</v>
      </c>
      <c r="Q308" s="988">
        <v>7.7000000000000002E-3</v>
      </c>
      <c r="R308" s="988">
        <v>3.3E-3</v>
      </c>
      <c r="S308" s="988">
        <v>9.7999999999999997E-3</v>
      </c>
      <c r="T308" s="988">
        <v>7.4000000000000003E-3</v>
      </c>
      <c r="U308" s="988">
        <v>3.2000000000000002E-3</v>
      </c>
      <c r="V308" s="1042">
        <v>9.1000000000000004E-3</v>
      </c>
      <c r="W308" s="1042">
        <v>6.8999999999999999E-3</v>
      </c>
      <c r="X308" s="1042">
        <v>3.0000000000000001E-3</v>
      </c>
      <c r="Y308" s="1042">
        <v>9.4000000000000004E-3</v>
      </c>
      <c r="Z308" s="1042">
        <v>7.1999999999999998E-3</v>
      </c>
      <c r="AA308" s="1042">
        <v>3.0999999999999999E-3</v>
      </c>
      <c r="AB308" s="1043">
        <v>9.2999999999999992E-3</v>
      </c>
      <c r="AC308" s="1043">
        <v>7.0000000000000001E-3</v>
      </c>
      <c r="AD308" s="1043">
        <v>3.0000000000000001E-3</v>
      </c>
      <c r="AE308" s="1043">
        <v>9.1999999999999998E-3</v>
      </c>
      <c r="AF308" s="1043">
        <v>7.0000000000000001E-3</v>
      </c>
      <c r="AG308" s="1043">
        <v>3.0000000000000001E-3</v>
      </c>
      <c r="AH308" s="1043">
        <v>9.7999999999999997E-3</v>
      </c>
      <c r="AI308" s="1043">
        <v>7.4999999999999997E-3</v>
      </c>
      <c r="AJ308" s="1043">
        <v>3.2000000000000002E-3</v>
      </c>
      <c r="AK308" s="1043">
        <v>9.9000000000000008E-3</v>
      </c>
      <c r="AL308" s="1043">
        <v>7.4999999999999997E-3</v>
      </c>
      <c r="AM308" s="1043">
        <v>3.2000000000000002E-3</v>
      </c>
      <c r="AN308" s="1043">
        <v>9.9000000000000008E-3</v>
      </c>
      <c r="AO308" s="1043">
        <v>7.4999999999999997E-3</v>
      </c>
      <c r="AP308" s="1043">
        <v>3.2000000000000002E-3</v>
      </c>
      <c r="AQ308" s="1043">
        <v>9.9000000000000008E-3</v>
      </c>
      <c r="AR308" s="1043">
        <v>7.4999999999999997E-3</v>
      </c>
      <c r="AS308" s="1043">
        <v>3.2000000000000002E-3</v>
      </c>
      <c r="AT308" s="1043">
        <v>9.9000000000000008E-3</v>
      </c>
      <c r="AU308" s="1043">
        <v>7.6E-3</v>
      </c>
      <c r="AV308" s="1043">
        <v>3.2000000000000002E-3</v>
      </c>
      <c r="AW308" s="1043">
        <v>0.01</v>
      </c>
      <c r="AX308" s="1043">
        <v>7.6E-3</v>
      </c>
      <c r="AY308" s="1043">
        <v>3.2000000000000002E-3</v>
      </c>
      <c r="AZ308" s="1043">
        <v>0.01</v>
      </c>
      <c r="BA308" s="1043">
        <v>7.6E-3</v>
      </c>
      <c r="BB308" s="1043">
        <v>3.2000000000000002E-3</v>
      </c>
    </row>
    <row r="309" spans="1:54" s="980" customFormat="1" ht="16.5" customHeight="1" x14ac:dyDescent="0.3">
      <c r="A309" s="981"/>
      <c r="B309" s="979"/>
      <c r="C309" s="398"/>
      <c r="D309" s="398"/>
      <c r="E309" s="1378"/>
      <c r="F309" s="989" t="s">
        <v>1480</v>
      </c>
      <c r="G309" s="988">
        <v>8.3000000000000001E-3</v>
      </c>
      <c r="H309" s="988">
        <v>6.3E-3</v>
      </c>
      <c r="I309" s="988">
        <v>2.7000000000000001E-3</v>
      </c>
      <c r="J309" s="988">
        <v>8.3000000000000001E-3</v>
      </c>
      <c r="K309" s="988">
        <v>6.3E-3</v>
      </c>
      <c r="L309" s="988">
        <v>2.7000000000000001E-3</v>
      </c>
      <c r="M309" s="988">
        <v>8.3999999999999995E-3</v>
      </c>
      <c r="N309" s="988">
        <v>6.4000000000000003E-3</v>
      </c>
      <c r="O309" s="988">
        <v>2.7000000000000001E-3</v>
      </c>
      <c r="P309" s="988">
        <v>8.3000000000000001E-3</v>
      </c>
      <c r="Q309" s="988">
        <v>6.3E-3</v>
      </c>
      <c r="R309" s="988">
        <v>2.7000000000000001E-3</v>
      </c>
      <c r="S309" s="988">
        <v>8.0000000000000002E-3</v>
      </c>
      <c r="T309" s="988">
        <v>6.1000000000000004E-3</v>
      </c>
      <c r="U309" s="988">
        <v>2.5999999999999999E-3</v>
      </c>
      <c r="V309" s="1042">
        <v>7.6E-3</v>
      </c>
      <c r="W309" s="1042">
        <v>5.7999999999999996E-3</v>
      </c>
      <c r="X309" s="1042">
        <v>2.5000000000000001E-3</v>
      </c>
      <c r="Y309" s="1042">
        <v>7.6E-3</v>
      </c>
      <c r="Z309" s="1042">
        <v>5.7999999999999996E-3</v>
      </c>
      <c r="AA309" s="1042">
        <v>2.5000000000000001E-3</v>
      </c>
      <c r="AB309" s="1043">
        <v>7.6E-3</v>
      </c>
      <c r="AC309" s="1043">
        <v>5.7999999999999996E-3</v>
      </c>
      <c r="AD309" s="1043">
        <v>2.5000000000000001E-3</v>
      </c>
      <c r="AE309" s="1043">
        <v>7.6E-3</v>
      </c>
      <c r="AF309" s="1043">
        <v>5.7999999999999996E-3</v>
      </c>
      <c r="AG309" s="1043">
        <v>2.5000000000000001E-3</v>
      </c>
      <c r="AH309" s="1043">
        <v>8.3999999999999995E-3</v>
      </c>
      <c r="AI309" s="1043">
        <v>6.4000000000000003E-3</v>
      </c>
      <c r="AJ309" s="1043">
        <v>2.7000000000000001E-3</v>
      </c>
      <c r="AK309" s="1043">
        <v>8.3000000000000001E-3</v>
      </c>
      <c r="AL309" s="1043">
        <v>6.3E-3</v>
      </c>
      <c r="AM309" s="1043">
        <v>2.7000000000000001E-3</v>
      </c>
      <c r="AN309" s="1043">
        <v>8.3999999999999995E-3</v>
      </c>
      <c r="AO309" s="1043">
        <v>6.4000000000000003E-3</v>
      </c>
      <c r="AP309" s="1043">
        <v>2.7000000000000001E-3</v>
      </c>
      <c r="AQ309" s="1043">
        <v>8.5000000000000006E-3</v>
      </c>
      <c r="AR309" s="1043">
        <v>6.4000000000000003E-3</v>
      </c>
      <c r="AS309" s="1043">
        <v>2.7000000000000001E-3</v>
      </c>
      <c r="AT309" s="1043">
        <v>8.3999999999999995E-3</v>
      </c>
      <c r="AU309" s="1043">
        <v>6.4000000000000003E-3</v>
      </c>
      <c r="AV309" s="1043">
        <v>2.7000000000000001E-3</v>
      </c>
      <c r="AW309" s="1043">
        <v>8.3999999999999995E-3</v>
      </c>
      <c r="AX309" s="1043">
        <v>6.4000000000000003E-3</v>
      </c>
      <c r="AY309" s="1043">
        <v>2.7000000000000001E-3</v>
      </c>
      <c r="AZ309" s="1043">
        <v>8.3999999999999995E-3</v>
      </c>
      <c r="BA309" s="1043">
        <v>6.4000000000000003E-3</v>
      </c>
      <c r="BB309" s="1043">
        <v>2.7000000000000001E-3</v>
      </c>
    </row>
    <row r="310" spans="1:54" s="980" customFormat="1" ht="16.5" customHeight="1" x14ac:dyDescent="0.3">
      <c r="A310" s="981"/>
      <c r="B310" s="979"/>
      <c r="C310" s="398"/>
      <c r="D310" s="398"/>
      <c r="E310" s="1378"/>
      <c r="F310" s="989" t="s">
        <v>1481</v>
      </c>
      <c r="G310" s="988">
        <v>8.0000000000000002E-3</v>
      </c>
      <c r="H310" s="988">
        <v>6.1000000000000004E-3</v>
      </c>
      <c r="I310" s="988">
        <v>2.5999999999999999E-3</v>
      </c>
      <c r="J310" s="988">
        <v>8.0000000000000002E-3</v>
      </c>
      <c r="K310" s="988">
        <v>6.1000000000000004E-3</v>
      </c>
      <c r="L310" s="988">
        <v>2.5999999999999999E-3</v>
      </c>
      <c r="M310" s="988">
        <v>7.9000000000000008E-3</v>
      </c>
      <c r="N310" s="988">
        <v>6.0000000000000001E-3</v>
      </c>
      <c r="O310" s="988">
        <v>2.5999999999999999E-3</v>
      </c>
      <c r="P310" s="988">
        <v>7.4000000000000003E-3</v>
      </c>
      <c r="Q310" s="988">
        <v>5.5999999999999999E-3</v>
      </c>
      <c r="R310" s="988">
        <v>2.3999999999999998E-3</v>
      </c>
      <c r="S310" s="988">
        <v>7.1999999999999998E-3</v>
      </c>
      <c r="T310" s="988">
        <v>5.4999999999999997E-3</v>
      </c>
      <c r="U310" s="988">
        <v>2.3E-3</v>
      </c>
      <c r="V310" s="1042">
        <v>7.1000000000000004E-3</v>
      </c>
      <c r="W310" s="1042">
        <v>5.4000000000000003E-3</v>
      </c>
      <c r="X310" s="1042">
        <v>2.3E-3</v>
      </c>
      <c r="Y310" s="1042">
        <v>7.1999999999999998E-3</v>
      </c>
      <c r="Z310" s="1042">
        <v>5.4999999999999997E-3</v>
      </c>
      <c r="AA310" s="1042">
        <v>2.3E-3</v>
      </c>
      <c r="AB310" s="1043">
        <v>7.1999999999999998E-3</v>
      </c>
      <c r="AC310" s="1043">
        <v>5.4999999999999997E-3</v>
      </c>
      <c r="AD310" s="1043">
        <v>2.3E-3</v>
      </c>
      <c r="AE310" s="1043">
        <v>7.3000000000000001E-3</v>
      </c>
      <c r="AF310" s="1043">
        <v>5.4999999999999997E-3</v>
      </c>
      <c r="AG310" s="1043">
        <v>2.3999999999999998E-3</v>
      </c>
      <c r="AH310" s="1043">
        <v>7.9000000000000008E-3</v>
      </c>
      <c r="AI310" s="1043">
        <v>6.0000000000000001E-3</v>
      </c>
      <c r="AJ310" s="1043">
        <v>2.5999999999999999E-3</v>
      </c>
      <c r="AK310" s="1043">
        <v>7.7999999999999996E-3</v>
      </c>
      <c r="AL310" s="1043">
        <v>5.8999999999999999E-3</v>
      </c>
      <c r="AM310" s="1043">
        <v>2.5000000000000001E-3</v>
      </c>
      <c r="AN310" s="1043">
        <v>7.7999999999999996E-3</v>
      </c>
      <c r="AO310" s="1043">
        <v>6.0000000000000001E-3</v>
      </c>
      <c r="AP310" s="1043">
        <v>2.5000000000000001E-3</v>
      </c>
      <c r="AQ310" s="1043">
        <v>7.7999999999999996E-3</v>
      </c>
      <c r="AR310" s="1043">
        <v>5.8999999999999999E-3</v>
      </c>
      <c r="AS310" s="1043">
        <v>2.5000000000000001E-3</v>
      </c>
      <c r="AT310" s="1043">
        <v>7.7999999999999996E-3</v>
      </c>
      <c r="AU310" s="1043">
        <v>5.8999999999999999E-3</v>
      </c>
      <c r="AV310" s="1043">
        <v>2.5000000000000001E-3</v>
      </c>
      <c r="AW310" s="1043">
        <v>7.7000000000000002E-3</v>
      </c>
      <c r="AX310" s="1043">
        <v>5.8999999999999999E-3</v>
      </c>
      <c r="AY310" s="1043">
        <v>2.5000000000000001E-3</v>
      </c>
      <c r="AZ310" s="1043">
        <v>7.7999999999999996E-3</v>
      </c>
      <c r="BA310" s="1043">
        <v>5.8999999999999999E-3</v>
      </c>
      <c r="BB310" s="1043">
        <v>2.5000000000000001E-3</v>
      </c>
    </row>
    <row r="311" spans="1:54" s="980" customFormat="1" ht="16.5" customHeight="1" x14ac:dyDescent="0.3">
      <c r="A311" s="981"/>
      <c r="B311" s="979"/>
      <c r="C311" s="398"/>
      <c r="D311" s="398"/>
      <c r="E311" s="1378"/>
      <c r="F311" s="989" t="s">
        <v>1482</v>
      </c>
      <c r="G311" s="988">
        <v>1.01E-2</v>
      </c>
      <c r="H311" s="988">
        <v>7.7000000000000002E-3</v>
      </c>
      <c r="I311" s="988">
        <v>3.3E-3</v>
      </c>
      <c r="J311" s="988">
        <v>1.01E-2</v>
      </c>
      <c r="K311" s="988">
        <v>7.7000000000000002E-3</v>
      </c>
      <c r="L311" s="988">
        <v>3.3E-3</v>
      </c>
      <c r="M311" s="988">
        <v>0.01</v>
      </c>
      <c r="N311" s="988">
        <v>7.6E-3</v>
      </c>
      <c r="O311" s="988">
        <v>3.2000000000000002E-3</v>
      </c>
      <c r="P311" s="988">
        <v>9.7999999999999997E-3</v>
      </c>
      <c r="Q311" s="988">
        <v>7.4999999999999997E-3</v>
      </c>
      <c r="R311" s="988">
        <v>3.2000000000000002E-3</v>
      </c>
      <c r="S311" s="988">
        <v>8.8999999999999999E-3</v>
      </c>
      <c r="T311" s="988">
        <v>6.7000000000000002E-3</v>
      </c>
      <c r="U311" s="988">
        <v>2.8999999999999998E-3</v>
      </c>
      <c r="V311" s="1042">
        <v>8.9999999999999993E-3</v>
      </c>
      <c r="W311" s="1042">
        <v>6.8999999999999999E-3</v>
      </c>
      <c r="X311" s="1042">
        <v>2.8999999999999998E-3</v>
      </c>
      <c r="Y311" s="1042">
        <v>9.1000000000000004E-3</v>
      </c>
      <c r="Z311" s="1042">
        <v>6.8999999999999999E-3</v>
      </c>
      <c r="AA311" s="1042">
        <v>3.0000000000000001E-3</v>
      </c>
      <c r="AB311" s="1043">
        <v>9.1999999999999998E-3</v>
      </c>
      <c r="AC311" s="1043">
        <v>7.0000000000000001E-3</v>
      </c>
      <c r="AD311" s="1043">
        <v>3.0000000000000001E-3</v>
      </c>
      <c r="AE311" s="1043">
        <v>9.2999999999999992E-3</v>
      </c>
      <c r="AF311" s="1043">
        <v>7.1000000000000004E-3</v>
      </c>
      <c r="AG311" s="1043">
        <v>3.0000000000000001E-3</v>
      </c>
      <c r="AH311" s="1043">
        <v>9.7000000000000003E-3</v>
      </c>
      <c r="AI311" s="1043">
        <v>7.4000000000000003E-3</v>
      </c>
      <c r="AJ311" s="1043">
        <v>3.0999999999999999E-3</v>
      </c>
      <c r="AK311" s="1043">
        <v>9.7000000000000003E-3</v>
      </c>
      <c r="AL311" s="1043">
        <v>7.4000000000000003E-3</v>
      </c>
      <c r="AM311" s="1043">
        <v>3.2000000000000002E-3</v>
      </c>
      <c r="AN311" s="1043">
        <v>9.7999999999999997E-3</v>
      </c>
      <c r="AO311" s="1043">
        <v>7.4000000000000003E-3</v>
      </c>
      <c r="AP311" s="1043">
        <v>3.2000000000000002E-3</v>
      </c>
      <c r="AQ311" s="1043">
        <v>9.7999999999999997E-3</v>
      </c>
      <c r="AR311" s="1043">
        <v>7.4000000000000003E-3</v>
      </c>
      <c r="AS311" s="1043">
        <v>3.2000000000000002E-3</v>
      </c>
      <c r="AT311" s="1043">
        <v>9.7000000000000003E-3</v>
      </c>
      <c r="AU311" s="1043">
        <v>7.4000000000000003E-3</v>
      </c>
      <c r="AV311" s="1043">
        <v>3.2000000000000002E-3</v>
      </c>
      <c r="AW311" s="1043">
        <v>9.7000000000000003E-3</v>
      </c>
      <c r="AX311" s="1043">
        <v>7.3000000000000001E-3</v>
      </c>
      <c r="AY311" s="1043">
        <v>3.0999999999999999E-3</v>
      </c>
      <c r="AZ311" s="1043">
        <v>9.4999999999999998E-3</v>
      </c>
      <c r="BA311" s="1043">
        <v>7.1999999999999998E-3</v>
      </c>
      <c r="BB311" s="1043">
        <v>3.0999999999999999E-3</v>
      </c>
    </row>
    <row r="312" spans="1:54" s="980" customFormat="1" ht="16.5" customHeight="1" x14ac:dyDescent="0.3">
      <c r="A312" s="981"/>
      <c r="B312" s="979"/>
      <c r="C312" s="398"/>
      <c r="D312" s="398"/>
      <c r="E312" s="1378"/>
      <c r="F312" s="989" t="s">
        <v>1483</v>
      </c>
      <c r="G312" s="988">
        <v>8.3999999999999995E-3</v>
      </c>
      <c r="H312" s="988">
        <v>6.4000000000000003E-3</v>
      </c>
      <c r="I312" s="988">
        <v>2.7000000000000001E-3</v>
      </c>
      <c r="J312" s="988">
        <v>8.3999999999999995E-3</v>
      </c>
      <c r="K312" s="988">
        <v>6.4000000000000003E-3</v>
      </c>
      <c r="L312" s="988">
        <v>2.7000000000000001E-3</v>
      </c>
      <c r="M312" s="988">
        <v>8.3999999999999995E-3</v>
      </c>
      <c r="N312" s="988">
        <v>6.4000000000000003E-3</v>
      </c>
      <c r="O312" s="988">
        <v>2.7000000000000001E-3</v>
      </c>
      <c r="P312" s="988">
        <v>8.3999999999999995E-3</v>
      </c>
      <c r="Q312" s="988">
        <v>6.4000000000000003E-3</v>
      </c>
      <c r="R312" s="988">
        <v>2.7000000000000001E-3</v>
      </c>
      <c r="S312" s="988">
        <v>8.6999999999999994E-3</v>
      </c>
      <c r="T312" s="988">
        <v>6.6E-3</v>
      </c>
      <c r="U312" s="988">
        <v>2.8E-3</v>
      </c>
      <c r="V312" s="1042">
        <v>8.5000000000000006E-3</v>
      </c>
      <c r="W312" s="1042">
        <v>6.4999999999999997E-3</v>
      </c>
      <c r="X312" s="1042">
        <v>2.8E-3</v>
      </c>
      <c r="Y312" s="1042">
        <v>8.6E-3</v>
      </c>
      <c r="Z312" s="1042">
        <v>6.4999999999999997E-3</v>
      </c>
      <c r="AA312" s="1042">
        <v>2.8E-3</v>
      </c>
      <c r="AB312" s="1043">
        <v>8.6E-3</v>
      </c>
      <c r="AC312" s="1043">
        <v>6.4999999999999997E-3</v>
      </c>
      <c r="AD312" s="1043">
        <v>2.8E-3</v>
      </c>
      <c r="AE312" s="1043">
        <v>8.6E-3</v>
      </c>
      <c r="AF312" s="1043">
        <v>6.4999999999999997E-3</v>
      </c>
      <c r="AG312" s="1043">
        <v>2.8E-3</v>
      </c>
      <c r="AH312" s="1043">
        <v>8.3999999999999995E-3</v>
      </c>
      <c r="AI312" s="1043">
        <v>6.4000000000000003E-3</v>
      </c>
      <c r="AJ312" s="1043">
        <v>2.7000000000000001E-3</v>
      </c>
      <c r="AK312" s="1043">
        <v>8.3999999999999995E-3</v>
      </c>
      <c r="AL312" s="1043">
        <v>6.4000000000000003E-3</v>
      </c>
      <c r="AM312" s="1043">
        <v>2.7000000000000001E-3</v>
      </c>
      <c r="AN312" s="1043">
        <v>8.3999999999999995E-3</v>
      </c>
      <c r="AO312" s="1043">
        <v>6.4000000000000003E-3</v>
      </c>
      <c r="AP312" s="1043">
        <v>2.7000000000000001E-3</v>
      </c>
      <c r="AQ312" s="1043">
        <v>8.3999999999999995E-3</v>
      </c>
      <c r="AR312" s="1043">
        <v>6.4000000000000003E-3</v>
      </c>
      <c r="AS312" s="1043">
        <v>2.7000000000000001E-3</v>
      </c>
      <c r="AT312" s="1043">
        <v>8.3999999999999995E-3</v>
      </c>
      <c r="AU312" s="1043">
        <v>6.4000000000000003E-3</v>
      </c>
      <c r="AV312" s="1043">
        <v>2.7000000000000001E-3</v>
      </c>
      <c r="AW312" s="1043">
        <v>8.3999999999999995E-3</v>
      </c>
      <c r="AX312" s="1043">
        <v>6.4000000000000003E-3</v>
      </c>
      <c r="AY312" s="1043">
        <v>2.7000000000000001E-3</v>
      </c>
      <c r="AZ312" s="1043">
        <v>8.3999999999999995E-3</v>
      </c>
      <c r="BA312" s="1043">
        <v>6.4000000000000003E-3</v>
      </c>
      <c r="BB312" s="1043">
        <v>2.7000000000000001E-3</v>
      </c>
    </row>
    <row r="313" spans="1:54" s="980" customFormat="1" ht="16.5" customHeight="1" x14ac:dyDescent="0.3">
      <c r="A313" s="981"/>
      <c r="B313" s="979"/>
      <c r="C313" s="398"/>
      <c r="D313" s="398"/>
      <c r="E313" s="1378"/>
      <c r="F313" s="989" t="s">
        <v>1484</v>
      </c>
      <c r="G313" s="988">
        <v>8.6E-3</v>
      </c>
      <c r="H313" s="988">
        <v>6.4999999999999997E-3</v>
      </c>
      <c r="I313" s="988">
        <v>2.8E-3</v>
      </c>
      <c r="J313" s="988">
        <v>8.3999999999999995E-3</v>
      </c>
      <c r="K313" s="988">
        <v>6.4000000000000003E-3</v>
      </c>
      <c r="L313" s="988">
        <v>2.7000000000000001E-3</v>
      </c>
      <c r="M313" s="988">
        <v>8.5000000000000006E-3</v>
      </c>
      <c r="N313" s="988">
        <v>6.4000000000000003E-3</v>
      </c>
      <c r="O313" s="988">
        <v>2.8E-3</v>
      </c>
      <c r="P313" s="988">
        <v>8.8000000000000005E-3</v>
      </c>
      <c r="Q313" s="988">
        <v>6.7000000000000002E-3</v>
      </c>
      <c r="R313" s="988">
        <v>2.8999999999999998E-3</v>
      </c>
      <c r="S313" s="988">
        <v>8.0999999999999996E-3</v>
      </c>
      <c r="T313" s="988">
        <v>6.1999999999999998E-3</v>
      </c>
      <c r="U313" s="988">
        <v>2.5999999999999999E-3</v>
      </c>
      <c r="V313" s="1042">
        <v>7.7000000000000002E-3</v>
      </c>
      <c r="W313" s="1042">
        <v>5.8999999999999999E-3</v>
      </c>
      <c r="X313" s="1042">
        <v>2.5000000000000001E-3</v>
      </c>
      <c r="Y313" s="1042">
        <v>7.9000000000000008E-3</v>
      </c>
      <c r="Z313" s="1042">
        <v>6.0000000000000001E-3</v>
      </c>
      <c r="AA313" s="1042">
        <v>2.5999999999999999E-3</v>
      </c>
      <c r="AB313" s="1043">
        <v>7.7999999999999996E-3</v>
      </c>
      <c r="AC313" s="1043">
        <v>5.8999999999999999E-3</v>
      </c>
      <c r="AD313" s="1043">
        <v>2.5000000000000001E-3</v>
      </c>
      <c r="AE313" s="1043">
        <v>7.7999999999999996E-3</v>
      </c>
      <c r="AF313" s="1043">
        <v>5.8999999999999999E-3</v>
      </c>
      <c r="AG313" s="1043">
        <v>2.5000000000000001E-3</v>
      </c>
      <c r="AH313" s="1043">
        <v>8.8999999999999999E-3</v>
      </c>
      <c r="AI313" s="1043">
        <v>6.7000000000000002E-3</v>
      </c>
      <c r="AJ313" s="1043">
        <v>2.8999999999999998E-3</v>
      </c>
      <c r="AK313" s="1043">
        <v>8.8999999999999999E-3</v>
      </c>
      <c r="AL313" s="1043">
        <v>6.7999999999999996E-3</v>
      </c>
      <c r="AM313" s="1043">
        <v>2.8999999999999998E-3</v>
      </c>
      <c r="AN313" s="1043">
        <v>8.8999999999999999E-3</v>
      </c>
      <c r="AO313" s="1043">
        <v>6.7999999999999996E-3</v>
      </c>
      <c r="AP313" s="1043">
        <v>2.8999999999999998E-3</v>
      </c>
      <c r="AQ313" s="1043">
        <v>8.8999999999999999E-3</v>
      </c>
      <c r="AR313" s="1043">
        <v>6.7999999999999996E-3</v>
      </c>
      <c r="AS313" s="1043">
        <v>2.8999999999999998E-3</v>
      </c>
      <c r="AT313" s="1043">
        <v>8.9999999999999993E-3</v>
      </c>
      <c r="AU313" s="1043">
        <v>6.7999999999999996E-3</v>
      </c>
      <c r="AV313" s="1043">
        <v>2.8999999999999998E-3</v>
      </c>
      <c r="AW313" s="1043">
        <v>8.8999999999999999E-3</v>
      </c>
      <c r="AX313" s="1043">
        <v>6.7999999999999996E-3</v>
      </c>
      <c r="AY313" s="1043">
        <v>2.8999999999999998E-3</v>
      </c>
      <c r="AZ313" s="1043">
        <v>8.8999999999999999E-3</v>
      </c>
      <c r="BA313" s="1043">
        <v>6.7999999999999996E-3</v>
      </c>
      <c r="BB313" s="1043">
        <v>2.8999999999999998E-3</v>
      </c>
    </row>
    <row r="314" spans="1:54" s="980" customFormat="1" ht="16.5" customHeight="1" x14ac:dyDescent="0.3">
      <c r="A314" s="981"/>
      <c r="B314" s="979"/>
      <c r="C314" s="398"/>
      <c r="D314" s="398"/>
      <c r="E314" s="1378"/>
      <c r="F314" s="989" t="s">
        <v>1485</v>
      </c>
      <c r="G314" s="988">
        <v>8.6E-3</v>
      </c>
      <c r="H314" s="988">
        <v>6.4999999999999997E-3</v>
      </c>
      <c r="I314" s="988">
        <v>2.8E-3</v>
      </c>
      <c r="J314" s="988">
        <v>8.3999999999999995E-3</v>
      </c>
      <c r="K314" s="988">
        <v>6.4000000000000003E-3</v>
      </c>
      <c r="L314" s="988">
        <v>2.7000000000000001E-3</v>
      </c>
      <c r="M314" s="988">
        <v>8.3999999999999995E-3</v>
      </c>
      <c r="N314" s="988">
        <v>6.4000000000000003E-3</v>
      </c>
      <c r="O314" s="988">
        <v>2.7000000000000001E-3</v>
      </c>
      <c r="P314" s="988">
        <v>8.6E-3</v>
      </c>
      <c r="Q314" s="988">
        <v>6.4999999999999997E-3</v>
      </c>
      <c r="R314" s="988">
        <v>2.8E-3</v>
      </c>
      <c r="S314" s="988">
        <v>7.4000000000000003E-3</v>
      </c>
      <c r="T314" s="988">
        <v>5.5999999999999999E-3</v>
      </c>
      <c r="U314" s="988">
        <v>2.3999999999999998E-3</v>
      </c>
      <c r="V314" s="1042">
        <v>7.6E-3</v>
      </c>
      <c r="W314" s="1042">
        <v>5.7999999999999996E-3</v>
      </c>
      <c r="X314" s="1042">
        <v>2.5000000000000001E-3</v>
      </c>
      <c r="Y314" s="1042">
        <v>7.7000000000000002E-3</v>
      </c>
      <c r="Z314" s="1042">
        <v>5.7999999999999996E-3</v>
      </c>
      <c r="AA314" s="1042">
        <v>2.5000000000000001E-3</v>
      </c>
      <c r="AB314" s="1043">
        <v>7.7000000000000002E-3</v>
      </c>
      <c r="AC314" s="1043">
        <v>5.7999999999999996E-3</v>
      </c>
      <c r="AD314" s="1043">
        <v>2.5000000000000001E-3</v>
      </c>
      <c r="AE314" s="1043">
        <v>7.7000000000000002E-3</v>
      </c>
      <c r="AF314" s="1043">
        <v>5.7999999999999996E-3</v>
      </c>
      <c r="AG314" s="1043">
        <v>2.5000000000000001E-3</v>
      </c>
      <c r="AH314" s="1043">
        <v>8.5000000000000006E-3</v>
      </c>
      <c r="AI314" s="1043">
        <v>6.4000000000000003E-3</v>
      </c>
      <c r="AJ314" s="1043">
        <v>2.8E-3</v>
      </c>
      <c r="AK314" s="1043">
        <v>8.5000000000000006E-3</v>
      </c>
      <c r="AL314" s="1043">
        <v>6.4999999999999997E-3</v>
      </c>
      <c r="AM314" s="1043">
        <v>2.8E-3</v>
      </c>
      <c r="AN314" s="1043">
        <v>8.5000000000000006E-3</v>
      </c>
      <c r="AO314" s="1043">
        <v>6.4999999999999997E-3</v>
      </c>
      <c r="AP314" s="1043">
        <v>2.8E-3</v>
      </c>
      <c r="AQ314" s="1043">
        <v>8.6E-3</v>
      </c>
      <c r="AR314" s="1043">
        <v>6.4999999999999997E-3</v>
      </c>
      <c r="AS314" s="1043">
        <v>2.8E-3</v>
      </c>
      <c r="AT314" s="1043">
        <v>8.5000000000000006E-3</v>
      </c>
      <c r="AU314" s="1043">
        <v>6.4999999999999997E-3</v>
      </c>
      <c r="AV314" s="1043">
        <v>2.8E-3</v>
      </c>
      <c r="AW314" s="1043">
        <v>8.6E-3</v>
      </c>
      <c r="AX314" s="1043">
        <v>6.4999999999999997E-3</v>
      </c>
      <c r="AY314" s="1043">
        <v>2.8E-3</v>
      </c>
      <c r="AZ314" s="1043">
        <v>8.6E-3</v>
      </c>
      <c r="BA314" s="1043">
        <v>6.6E-3</v>
      </c>
      <c r="BB314" s="1043">
        <v>2.8E-3</v>
      </c>
    </row>
    <row r="315" spans="1:54" s="980" customFormat="1" ht="16.5" customHeight="1" x14ac:dyDescent="0.3">
      <c r="A315" s="981"/>
      <c r="B315" s="979"/>
      <c r="C315" s="398"/>
      <c r="D315" s="398"/>
      <c r="E315" s="1378"/>
      <c r="F315" s="989" t="s">
        <v>1486</v>
      </c>
      <c r="G315" s="988">
        <v>8.8000000000000005E-3</v>
      </c>
      <c r="H315" s="988">
        <v>6.7000000000000002E-3</v>
      </c>
      <c r="I315" s="988">
        <v>2.8E-3</v>
      </c>
      <c r="J315" s="988">
        <v>9.1000000000000004E-3</v>
      </c>
      <c r="K315" s="988">
        <v>6.8999999999999999E-3</v>
      </c>
      <c r="L315" s="988">
        <v>2.8999999999999998E-3</v>
      </c>
      <c r="M315" s="988">
        <v>8.9999999999999993E-3</v>
      </c>
      <c r="N315" s="988">
        <v>6.8999999999999999E-3</v>
      </c>
      <c r="O315" s="988">
        <v>2.8999999999999998E-3</v>
      </c>
      <c r="P315" s="988">
        <v>8.9999999999999993E-3</v>
      </c>
      <c r="Q315" s="988">
        <v>6.7999999999999996E-3</v>
      </c>
      <c r="R315" s="988">
        <v>2.8999999999999998E-3</v>
      </c>
      <c r="S315" s="988">
        <v>8.3000000000000001E-3</v>
      </c>
      <c r="T315" s="988">
        <v>6.3E-3</v>
      </c>
      <c r="U315" s="988">
        <v>2.7000000000000001E-3</v>
      </c>
      <c r="V315" s="1042">
        <v>8.3000000000000001E-3</v>
      </c>
      <c r="W315" s="1042">
        <v>6.3E-3</v>
      </c>
      <c r="X315" s="1042">
        <v>2.7000000000000001E-3</v>
      </c>
      <c r="Y315" s="1042">
        <v>8.9999999999999993E-3</v>
      </c>
      <c r="Z315" s="1042">
        <v>6.7999999999999996E-3</v>
      </c>
      <c r="AA315" s="1042">
        <v>2.8999999999999998E-3</v>
      </c>
      <c r="AB315" s="1043">
        <v>8.9999999999999993E-3</v>
      </c>
      <c r="AC315" s="1043">
        <v>6.7999999999999996E-3</v>
      </c>
      <c r="AD315" s="1043">
        <v>2.8999999999999998E-3</v>
      </c>
      <c r="AE315" s="1043">
        <v>9.1000000000000004E-3</v>
      </c>
      <c r="AF315" s="1043">
        <v>6.8999999999999999E-3</v>
      </c>
      <c r="AG315" s="1043">
        <v>3.0000000000000001E-3</v>
      </c>
      <c r="AH315" s="1043">
        <v>9.2999999999999992E-3</v>
      </c>
      <c r="AI315" s="1043">
        <v>7.1000000000000004E-3</v>
      </c>
      <c r="AJ315" s="1043">
        <v>3.0000000000000001E-3</v>
      </c>
      <c r="AK315" s="1043">
        <v>9.4000000000000004E-3</v>
      </c>
      <c r="AL315" s="1043">
        <v>7.1000000000000004E-3</v>
      </c>
      <c r="AM315" s="1043">
        <v>3.0999999999999999E-3</v>
      </c>
      <c r="AN315" s="1043">
        <v>9.4000000000000004E-3</v>
      </c>
      <c r="AO315" s="1043">
        <v>7.1000000000000004E-3</v>
      </c>
      <c r="AP315" s="1043">
        <v>3.0000000000000001E-3</v>
      </c>
      <c r="AQ315" s="1043">
        <v>9.4000000000000004E-3</v>
      </c>
      <c r="AR315" s="1043">
        <v>7.1999999999999998E-3</v>
      </c>
      <c r="AS315" s="1043">
        <v>3.0999999999999999E-3</v>
      </c>
      <c r="AT315" s="1043">
        <v>9.4000000000000004E-3</v>
      </c>
      <c r="AU315" s="1043">
        <v>7.1000000000000004E-3</v>
      </c>
      <c r="AV315" s="1043">
        <v>3.0999999999999999E-3</v>
      </c>
      <c r="AW315" s="1043">
        <v>9.4000000000000004E-3</v>
      </c>
      <c r="AX315" s="1043">
        <v>7.1000000000000004E-3</v>
      </c>
      <c r="AY315" s="1043">
        <v>3.0999999999999999E-3</v>
      </c>
      <c r="AZ315" s="1043">
        <v>9.4000000000000004E-3</v>
      </c>
      <c r="BA315" s="1043">
        <v>7.1000000000000004E-3</v>
      </c>
      <c r="BB315" s="1043">
        <v>3.0999999999999999E-3</v>
      </c>
    </row>
    <row r="316" spans="1:54" s="980" customFormat="1" ht="16.5" customHeight="1" x14ac:dyDescent="0.3">
      <c r="A316" s="981"/>
      <c r="B316" s="979"/>
      <c r="C316" s="398"/>
      <c r="D316" s="398"/>
      <c r="E316" s="1378"/>
      <c r="F316" s="989" t="s">
        <v>1487</v>
      </c>
      <c r="G316" s="988">
        <v>7.7999999999999996E-3</v>
      </c>
      <c r="H316" s="988">
        <v>6.0000000000000001E-3</v>
      </c>
      <c r="I316" s="988">
        <v>2.5000000000000001E-3</v>
      </c>
      <c r="J316" s="988">
        <v>7.7000000000000002E-3</v>
      </c>
      <c r="K316" s="988">
        <v>5.8999999999999999E-3</v>
      </c>
      <c r="L316" s="988">
        <v>2.5000000000000001E-3</v>
      </c>
      <c r="M316" s="988">
        <v>7.7999999999999996E-3</v>
      </c>
      <c r="N316" s="988">
        <v>5.8999999999999999E-3</v>
      </c>
      <c r="O316" s="988">
        <v>2.5000000000000001E-3</v>
      </c>
      <c r="P316" s="988">
        <v>7.7000000000000002E-3</v>
      </c>
      <c r="Q316" s="988">
        <v>5.8999999999999999E-3</v>
      </c>
      <c r="R316" s="988">
        <v>2.5000000000000001E-3</v>
      </c>
      <c r="S316" s="988">
        <v>7.9000000000000008E-3</v>
      </c>
      <c r="T316" s="988">
        <v>6.0000000000000001E-3</v>
      </c>
      <c r="U316" s="988">
        <v>2.5999999999999999E-3</v>
      </c>
      <c r="V316" s="1042">
        <v>8.0000000000000002E-3</v>
      </c>
      <c r="W316" s="1042">
        <v>6.0000000000000001E-3</v>
      </c>
      <c r="X316" s="1042">
        <v>2.5999999999999999E-3</v>
      </c>
      <c r="Y316" s="1042">
        <v>8.0000000000000002E-3</v>
      </c>
      <c r="Z316" s="1042">
        <v>6.1000000000000004E-3</v>
      </c>
      <c r="AA316" s="1042">
        <v>2.5999999999999999E-3</v>
      </c>
      <c r="AB316" s="1043">
        <v>8.0000000000000002E-3</v>
      </c>
      <c r="AC316" s="1043">
        <v>6.1000000000000004E-3</v>
      </c>
      <c r="AD316" s="1043">
        <v>2.5999999999999999E-3</v>
      </c>
      <c r="AE316" s="1043">
        <v>8.0000000000000002E-3</v>
      </c>
      <c r="AF316" s="1043">
        <v>6.1000000000000004E-3</v>
      </c>
      <c r="AG316" s="1043">
        <v>2.5999999999999999E-3</v>
      </c>
      <c r="AH316" s="1043">
        <v>7.7999999999999996E-3</v>
      </c>
      <c r="AI316" s="1043">
        <v>5.8999999999999999E-3</v>
      </c>
      <c r="AJ316" s="1043">
        <v>2.5000000000000001E-3</v>
      </c>
      <c r="AK316" s="1043">
        <v>7.7999999999999996E-3</v>
      </c>
      <c r="AL316" s="1043">
        <v>5.8999999999999999E-3</v>
      </c>
      <c r="AM316" s="1043">
        <v>2.5000000000000001E-3</v>
      </c>
      <c r="AN316" s="1043">
        <v>7.9000000000000008E-3</v>
      </c>
      <c r="AO316" s="1043">
        <v>6.0000000000000001E-3</v>
      </c>
      <c r="AP316" s="1043">
        <v>2.5999999999999999E-3</v>
      </c>
      <c r="AQ316" s="1043">
        <v>7.9000000000000008E-3</v>
      </c>
      <c r="AR316" s="1043">
        <v>6.0000000000000001E-3</v>
      </c>
      <c r="AS316" s="1043">
        <v>2.5999999999999999E-3</v>
      </c>
      <c r="AT316" s="1043">
        <v>7.9000000000000008E-3</v>
      </c>
      <c r="AU316" s="1043">
        <v>6.0000000000000001E-3</v>
      </c>
      <c r="AV316" s="1043">
        <v>2.5999999999999999E-3</v>
      </c>
      <c r="AW316" s="1043">
        <v>7.7999999999999996E-3</v>
      </c>
      <c r="AX316" s="1043">
        <v>6.0000000000000001E-3</v>
      </c>
      <c r="AY316" s="1043">
        <v>2.5000000000000001E-3</v>
      </c>
      <c r="AZ316" s="1043">
        <v>7.9000000000000008E-3</v>
      </c>
      <c r="BA316" s="1043">
        <v>6.0000000000000001E-3</v>
      </c>
      <c r="BB316" s="1043">
        <v>2.5999999999999999E-3</v>
      </c>
    </row>
    <row r="317" spans="1:54" s="980" customFormat="1" ht="16.5" customHeight="1" x14ac:dyDescent="0.3">
      <c r="A317" s="981"/>
      <c r="B317" s="979"/>
      <c r="C317" s="398"/>
      <c r="D317" s="398"/>
      <c r="E317" s="1378"/>
      <c r="F317" s="989" t="s">
        <v>1488</v>
      </c>
      <c r="G317" s="988">
        <v>9.7000000000000003E-3</v>
      </c>
      <c r="H317" s="988">
        <v>7.3000000000000001E-3</v>
      </c>
      <c r="I317" s="988">
        <v>3.0999999999999999E-3</v>
      </c>
      <c r="J317" s="988">
        <v>9.9000000000000008E-3</v>
      </c>
      <c r="K317" s="988">
        <v>7.6E-3</v>
      </c>
      <c r="L317" s="988">
        <v>3.2000000000000002E-3</v>
      </c>
      <c r="M317" s="988">
        <v>9.7999999999999997E-3</v>
      </c>
      <c r="N317" s="988">
        <v>7.4999999999999997E-3</v>
      </c>
      <c r="O317" s="988">
        <v>3.2000000000000002E-3</v>
      </c>
      <c r="P317" s="988">
        <v>9.7999999999999997E-3</v>
      </c>
      <c r="Q317" s="988">
        <v>7.4000000000000003E-3</v>
      </c>
      <c r="R317" s="988">
        <v>3.2000000000000002E-3</v>
      </c>
      <c r="S317" s="988">
        <v>9.4999999999999998E-3</v>
      </c>
      <c r="T317" s="988">
        <v>7.1999999999999998E-3</v>
      </c>
      <c r="U317" s="988">
        <v>3.0999999999999999E-3</v>
      </c>
      <c r="V317" s="1042">
        <v>9.4999999999999998E-3</v>
      </c>
      <c r="W317" s="1042">
        <v>7.1999999999999998E-3</v>
      </c>
      <c r="X317" s="1042">
        <v>3.0999999999999999E-3</v>
      </c>
      <c r="Y317" s="1042">
        <v>9.5999999999999992E-3</v>
      </c>
      <c r="Z317" s="1042">
        <v>7.3000000000000001E-3</v>
      </c>
      <c r="AA317" s="1042">
        <v>3.0999999999999999E-3</v>
      </c>
      <c r="AB317" s="1043">
        <v>9.4999999999999998E-3</v>
      </c>
      <c r="AC317" s="1043">
        <v>7.1999999999999998E-3</v>
      </c>
      <c r="AD317" s="1043">
        <v>3.0999999999999999E-3</v>
      </c>
      <c r="AE317" s="1043">
        <v>9.5999999999999992E-3</v>
      </c>
      <c r="AF317" s="1043">
        <v>7.3000000000000001E-3</v>
      </c>
      <c r="AG317" s="1043">
        <v>3.0999999999999999E-3</v>
      </c>
      <c r="AH317" s="1043">
        <v>9.7999999999999997E-3</v>
      </c>
      <c r="AI317" s="1043">
        <v>7.4000000000000003E-3</v>
      </c>
      <c r="AJ317" s="1043">
        <v>3.2000000000000002E-3</v>
      </c>
      <c r="AK317" s="1043">
        <v>9.7999999999999997E-3</v>
      </c>
      <c r="AL317" s="1043">
        <v>7.4999999999999997E-3</v>
      </c>
      <c r="AM317" s="1043">
        <v>3.2000000000000002E-3</v>
      </c>
      <c r="AN317" s="1043">
        <v>9.9000000000000008E-3</v>
      </c>
      <c r="AO317" s="1043">
        <v>7.4999999999999997E-3</v>
      </c>
      <c r="AP317" s="1043">
        <v>3.2000000000000002E-3</v>
      </c>
      <c r="AQ317" s="1043">
        <v>9.9000000000000008E-3</v>
      </c>
      <c r="AR317" s="1043">
        <v>7.4999999999999997E-3</v>
      </c>
      <c r="AS317" s="1043">
        <v>3.2000000000000002E-3</v>
      </c>
      <c r="AT317" s="1043">
        <v>0.01</v>
      </c>
      <c r="AU317" s="1043">
        <v>7.6E-3</v>
      </c>
      <c r="AV317" s="1043">
        <v>3.2000000000000002E-3</v>
      </c>
      <c r="AW317" s="1043">
        <v>0.01</v>
      </c>
      <c r="AX317" s="1043">
        <v>7.6E-3</v>
      </c>
      <c r="AY317" s="1043">
        <v>3.2000000000000002E-3</v>
      </c>
      <c r="AZ317" s="1043">
        <v>0.01</v>
      </c>
      <c r="BA317" s="1043">
        <v>7.6E-3</v>
      </c>
      <c r="BB317" s="1043">
        <v>3.2000000000000002E-3</v>
      </c>
    </row>
    <row r="318" spans="1:54" s="980" customFormat="1" ht="16.5" customHeight="1" x14ac:dyDescent="0.3">
      <c r="A318" s="981"/>
      <c r="B318" s="979"/>
      <c r="C318" s="398"/>
      <c r="D318" s="398"/>
      <c r="E318" s="1378"/>
      <c r="F318" s="989" t="s">
        <v>1489</v>
      </c>
      <c r="G318" s="988">
        <v>8.0999999999999996E-3</v>
      </c>
      <c r="H318" s="988">
        <v>6.1000000000000004E-3</v>
      </c>
      <c r="I318" s="988">
        <v>2.5999999999999999E-3</v>
      </c>
      <c r="J318" s="988">
        <v>8.0999999999999996E-3</v>
      </c>
      <c r="K318" s="988">
        <v>6.1000000000000004E-3</v>
      </c>
      <c r="L318" s="988">
        <v>2.5999999999999999E-3</v>
      </c>
      <c r="M318" s="988">
        <v>7.9000000000000008E-3</v>
      </c>
      <c r="N318" s="988">
        <v>6.0000000000000001E-3</v>
      </c>
      <c r="O318" s="988">
        <v>2.5999999999999999E-3</v>
      </c>
      <c r="P318" s="988">
        <v>7.9000000000000008E-3</v>
      </c>
      <c r="Q318" s="988">
        <v>6.0000000000000001E-3</v>
      </c>
      <c r="R318" s="988">
        <v>2.5999999999999999E-3</v>
      </c>
      <c r="S318" s="988">
        <v>7.3000000000000001E-3</v>
      </c>
      <c r="T318" s="988">
        <v>5.4999999999999997E-3</v>
      </c>
      <c r="U318" s="988">
        <v>2.3999999999999998E-3</v>
      </c>
      <c r="V318" s="1042">
        <v>7.1999999999999998E-3</v>
      </c>
      <c r="W318" s="1042">
        <v>5.4999999999999997E-3</v>
      </c>
      <c r="X318" s="1042">
        <v>2.3E-3</v>
      </c>
      <c r="Y318" s="1042">
        <v>7.3000000000000001E-3</v>
      </c>
      <c r="Z318" s="1042">
        <v>5.4999999999999997E-3</v>
      </c>
      <c r="AA318" s="1042">
        <v>2.3999999999999998E-3</v>
      </c>
      <c r="AB318" s="1043">
        <v>7.3000000000000001E-3</v>
      </c>
      <c r="AC318" s="1043">
        <v>5.4999999999999997E-3</v>
      </c>
      <c r="AD318" s="1043">
        <v>2.3999999999999998E-3</v>
      </c>
      <c r="AE318" s="1043">
        <v>7.3000000000000001E-3</v>
      </c>
      <c r="AF318" s="1043">
        <v>5.4999999999999997E-3</v>
      </c>
      <c r="AG318" s="1043">
        <v>2.3999999999999998E-3</v>
      </c>
      <c r="AH318" s="1043">
        <v>7.7999999999999996E-3</v>
      </c>
      <c r="AI318" s="1043">
        <v>5.8999999999999999E-3</v>
      </c>
      <c r="AJ318" s="1043">
        <v>2.5000000000000001E-3</v>
      </c>
      <c r="AK318" s="1043">
        <v>7.9000000000000008E-3</v>
      </c>
      <c r="AL318" s="1043">
        <v>6.0000000000000001E-3</v>
      </c>
      <c r="AM318" s="1043">
        <v>2.5999999999999999E-3</v>
      </c>
      <c r="AN318" s="1043">
        <v>7.9000000000000008E-3</v>
      </c>
      <c r="AO318" s="1043">
        <v>6.0000000000000001E-3</v>
      </c>
      <c r="AP318" s="1043">
        <v>2.5999999999999999E-3</v>
      </c>
      <c r="AQ318" s="1043">
        <v>7.9000000000000008E-3</v>
      </c>
      <c r="AR318" s="1043">
        <v>6.0000000000000001E-3</v>
      </c>
      <c r="AS318" s="1043">
        <v>2.5999999999999999E-3</v>
      </c>
      <c r="AT318" s="1043">
        <v>7.9000000000000008E-3</v>
      </c>
      <c r="AU318" s="1043">
        <v>6.0000000000000001E-3</v>
      </c>
      <c r="AV318" s="1043">
        <v>2.5999999999999999E-3</v>
      </c>
      <c r="AW318" s="1043">
        <v>7.9000000000000008E-3</v>
      </c>
      <c r="AX318" s="1043">
        <v>6.0000000000000001E-3</v>
      </c>
      <c r="AY318" s="1043">
        <v>2.5999999999999999E-3</v>
      </c>
      <c r="AZ318" s="1043">
        <v>7.9000000000000008E-3</v>
      </c>
      <c r="BA318" s="1043">
        <v>6.0000000000000001E-3</v>
      </c>
      <c r="BB318" s="1043">
        <v>2.5999999999999999E-3</v>
      </c>
    </row>
    <row r="319" spans="1:54" s="980" customFormat="1" ht="16.5" customHeight="1" x14ac:dyDescent="0.3">
      <c r="A319" s="981"/>
      <c r="B319" s="979"/>
      <c r="C319" s="398"/>
      <c r="D319" s="398"/>
      <c r="E319" s="1378"/>
      <c r="F319" s="989" t="s">
        <v>1490</v>
      </c>
      <c r="G319" s="988">
        <v>8.6E-3</v>
      </c>
      <c r="H319" s="988">
        <v>6.4999999999999997E-3</v>
      </c>
      <c r="I319" s="988">
        <v>2.8E-3</v>
      </c>
      <c r="J319" s="988">
        <v>8.6E-3</v>
      </c>
      <c r="K319" s="988">
        <v>6.4999999999999997E-3</v>
      </c>
      <c r="L319" s="988">
        <v>2.8E-3</v>
      </c>
      <c r="M319" s="988">
        <v>8.5000000000000006E-3</v>
      </c>
      <c r="N319" s="988">
        <v>6.4999999999999997E-3</v>
      </c>
      <c r="O319" s="988">
        <v>2.8E-3</v>
      </c>
      <c r="P319" s="988">
        <v>8.3000000000000001E-3</v>
      </c>
      <c r="Q319" s="988">
        <v>6.3E-3</v>
      </c>
      <c r="R319" s="988">
        <v>2.7000000000000001E-3</v>
      </c>
      <c r="S319" s="988">
        <v>7.6E-3</v>
      </c>
      <c r="T319" s="988">
        <v>5.7999999999999996E-3</v>
      </c>
      <c r="U319" s="988">
        <v>2.5000000000000001E-3</v>
      </c>
      <c r="V319" s="1042">
        <v>7.7000000000000002E-3</v>
      </c>
      <c r="W319" s="1042">
        <v>5.8999999999999999E-3</v>
      </c>
      <c r="X319" s="1042">
        <v>2.5000000000000001E-3</v>
      </c>
      <c r="Y319" s="1042">
        <v>7.7000000000000002E-3</v>
      </c>
      <c r="Z319" s="1042">
        <v>5.8999999999999999E-3</v>
      </c>
      <c r="AA319" s="1042">
        <v>2.5000000000000001E-3</v>
      </c>
      <c r="AB319" s="1043">
        <v>7.7999999999999996E-3</v>
      </c>
      <c r="AC319" s="1043">
        <v>5.8999999999999999E-3</v>
      </c>
      <c r="AD319" s="1043">
        <v>2.5000000000000001E-3</v>
      </c>
      <c r="AE319" s="1043">
        <v>7.7999999999999996E-3</v>
      </c>
      <c r="AF319" s="1043">
        <v>5.8999999999999999E-3</v>
      </c>
      <c r="AG319" s="1043">
        <v>2.5000000000000001E-3</v>
      </c>
      <c r="AH319" s="1043">
        <v>8.5000000000000006E-3</v>
      </c>
      <c r="AI319" s="1043">
        <v>6.4999999999999997E-3</v>
      </c>
      <c r="AJ319" s="1043">
        <v>2.8E-3</v>
      </c>
      <c r="AK319" s="1043">
        <v>8.6E-3</v>
      </c>
      <c r="AL319" s="1043">
        <v>6.4999999999999997E-3</v>
      </c>
      <c r="AM319" s="1043">
        <v>2.8E-3</v>
      </c>
      <c r="AN319" s="1043">
        <v>8.5000000000000006E-3</v>
      </c>
      <c r="AO319" s="1043">
        <v>6.4000000000000003E-3</v>
      </c>
      <c r="AP319" s="1043">
        <v>2.8E-3</v>
      </c>
      <c r="AQ319" s="1043">
        <v>8.5000000000000006E-3</v>
      </c>
      <c r="AR319" s="1043">
        <v>6.4999999999999997E-3</v>
      </c>
      <c r="AS319" s="1043">
        <v>2.8E-3</v>
      </c>
      <c r="AT319" s="1043">
        <v>8.6E-3</v>
      </c>
      <c r="AU319" s="1043">
        <v>6.4999999999999997E-3</v>
      </c>
      <c r="AV319" s="1043">
        <v>2.8E-3</v>
      </c>
      <c r="AW319" s="1043">
        <v>8.6E-3</v>
      </c>
      <c r="AX319" s="1043">
        <v>6.4999999999999997E-3</v>
      </c>
      <c r="AY319" s="1043">
        <v>2.8E-3</v>
      </c>
      <c r="AZ319" s="1043">
        <v>8.6E-3</v>
      </c>
      <c r="BA319" s="1043">
        <v>6.6E-3</v>
      </c>
      <c r="BB319" s="1043">
        <v>2.8E-3</v>
      </c>
    </row>
    <row r="320" spans="1:54" s="980" customFormat="1" ht="16.5" customHeight="1" x14ac:dyDescent="0.3">
      <c r="A320" s="981"/>
      <c r="B320" s="979"/>
      <c r="C320" s="398"/>
      <c r="D320" s="398"/>
      <c r="E320" s="1378"/>
      <c r="F320" s="989" t="s">
        <v>1491</v>
      </c>
      <c r="G320" s="988">
        <v>8.3999999999999995E-3</v>
      </c>
      <c r="H320" s="988">
        <v>6.4000000000000003E-3</v>
      </c>
      <c r="I320" s="988">
        <v>2.7000000000000001E-3</v>
      </c>
      <c r="J320" s="988">
        <v>8.3999999999999995E-3</v>
      </c>
      <c r="K320" s="988">
        <v>6.4000000000000003E-3</v>
      </c>
      <c r="L320" s="988">
        <v>2.7000000000000001E-3</v>
      </c>
      <c r="M320" s="988">
        <v>8.3999999999999995E-3</v>
      </c>
      <c r="N320" s="988">
        <v>6.4000000000000003E-3</v>
      </c>
      <c r="O320" s="988">
        <v>2.7000000000000001E-3</v>
      </c>
      <c r="P320" s="988">
        <v>8.3999999999999995E-3</v>
      </c>
      <c r="Q320" s="988">
        <v>6.4000000000000003E-3</v>
      </c>
      <c r="R320" s="988">
        <v>2.7000000000000001E-3</v>
      </c>
      <c r="S320" s="988">
        <v>8.6999999999999994E-3</v>
      </c>
      <c r="T320" s="988">
        <v>6.6E-3</v>
      </c>
      <c r="U320" s="988">
        <v>2.8E-3</v>
      </c>
      <c r="V320" s="1042">
        <v>8.5000000000000006E-3</v>
      </c>
      <c r="W320" s="1042">
        <v>6.4999999999999997E-3</v>
      </c>
      <c r="X320" s="1042">
        <v>2.8E-3</v>
      </c>
      <c r="Y320" s="1042">
        <v>8.6E-3</v>
      </c>
      <c r="Z320" s="1042">
        <v>6.4999999999999997E-3</v>
      </c>
      <c r="AA320" s="1042">
        <v>2.8E-3</v>
      </c>
      <c r="AB320" s="1043">
        <v>8.6E-3</v>
      </c>
      <c r="AC320" s="1043">
        <v>6.4999999999999997E-3</v>
      </c>
      <c r="AD320" s="1043">
        <v>2.8E-3</v>
      </c>
      <c r="AE320" s="1043">
        <v>8.6E-3</v>
      </c>
      <c r="AF320" s="1043">
        <v>6.4999999999999997E-3</v>
      </c>
      <c r="AG320" s="1043">
        <v>2.8E-3</v>
      </c>
      <c r="AH320" s="1043">
        <v>8.3999999999999995E-3</v>
      </c>
      <c r="AI320" s="1043">
        <v>6.4000000000000003E-3</v>
      </c>
      <c r="AJ320" s="1043">
        <v>2.7000000000000001E-3</v>
      </c>
      <c r="AK320" s="1043">
        <v>8.3999999999999995E-3</v>
      </c>
      <c r="AL320" s="1043">
        <v>6.4000000000000003E-3</v>
      </c>
      <c r="AM320" s="1043">
        <v>2.7000000000000001E-3</v>
      </c>
      <c r="AN320" s="1043">
        <v>8.3999999999999995E-3</v>
      </c>
      <c r="AO320" s="1043">
        <v>6.4000000000000003E-3</v>
      </c>
      <c r="AP320" s="1043">
        <v>2.7000000000000001E-3</v>
      </c>
      <c r="AQ320" s="1043">
        <v>8.3999999999999995E-3</v>
      </c>
      <c r="AR320" s="1043">
        <v>6.4000000000000003E-3</v>
      </c>
      <c r="AS320" s="1043">
        <v>2.7000000000000001E-3</v>
      </c>
      <c r="AT320" s="1043">
        <v>8.3999999999999995E-3</v>
      </c>
      <c r="AU320" s="1043">
        <v>6.4000000000000003E-3</v>
      </c>
      <c r="AV320" s="1043">
        <v>2.7000000000000001E-3</v>
      </c>
      <c r="AW320" s="1043">
        <v>8.3999999999999995E-3</v>
      </c>
      <c r="AX320" s="1043">
        <v>6.4000000000000003E-3</v>
      </c>
      <c r="AY320" s="1043">
        <v>2.7000000000000001E-3</v>
      </c>
      <c r="AZ320" s="1043">
        <v>8.3999999999999995E-3</v>
      </c>
      <c r="BA320" s="1043">
        <v>6.4000000000000003E-3</v>
      </c>
      <c r="BB320" s="1043">
        <v>2.7000000000000001E-3</v>
      </c>
    </row>
    <row r="321" spans="1:54" s="980" customFormat="1" ht="16.5" customHeight="1" x14ac:dyDescent="0.3">
      <c r="A321" s="981"/>
      <c r="B321" s="979"/>
      <c r="C321" s="398"/>
      <c r="D321" s="398"/>
      <c r="E321" s="1378"/>
      <c r="F321" s="989" t="s">
        <v>1492</v>
      </c>
      <c r="G321" s="988">
        <v>9.1000000000000004E-3</v>
      </c>
      <c r="H321" s="988">
        <v>6.8999999999999999E-3</v>
      </c>
      <c r="I321" s="988">
        <v>3.0000000000000001E-3</v>
      </c>
      <c r="J321" s="988">
        <v>9.1999999999999998E-3</v>
      </c>
      <c r="K321" s="988">
        <v>7.0000000000000001E-3</v>
      </c>
      <c r="L321" s="988">
        <v>3.0000000000000001E-3</v>
      </c>
      <c r="M321" s="988">
        <v>9.1999999999999998E-3</v>
      </c>
      <c r="N321" s="988">
        <v>7.0000000000000001E-3</v>
      </c>
      <c r="O321" s="988">
        <v>3.0000000000000001E-3</v>
      </c>
      <c r="P321" s="988">
        <v>8.9999999999999993E-3</v>
      </c>
      <c r="Q321" s="988">
        <v>6.7999999999999996E-3</v>
      </c>
      <c r="R321" s="988">
        <v>2.8999999999999998E-3</v>
      </c>
      <c r="S321" s="988">
        <v>8.3000000000000001E-3</v>
      </c>
      <c r="T321" s="988">
        <v>6.3E-3</v>
      </c>
      <c r="U321" s="988">
        <v>2.7000000000000001E-3</v>
      </c>
      <c r="V321" s="1042">
        <v>8.3000000000000001E-3</v>
      </c>
      <c r="W321" s="1042">
        <v>6.3E-3</v>
      </c>
      <c r="X321" s="1042">
        <v>2.7000000000000001E-3</v>
      </c>
      <c r="Y321" s="1042">
        <v>8.3000000000000001E-3</v>
      </c>
      <c r="Z321" s="1042">
        <v>6.3E-3</v>
      </c>
      <c r="AA321" s="1042">
        <v>2.7000000000000001E-3</v>
      </c>
      <c r="AB321" s="1043">
        <v>8.3999999999999995E-3</v>
      </c>
      <c r="AC321" s="1043">
        <v>6.4000000000000003E-3</v>
      </c>
      <c r="AD321" s="1043">
        <v>2.7000000000000001E-3</v>
      </c>
      <c r="AE321" s="1043">
        <v>8.3999999999999995E-3</v>
      </c>
      <c r="AF321" s="1043">
        <v>6.4000000000000003E-3</v>
      </c>
      <c r="AG321" s="1043">
        <v>2.7000000000000001E-3</v>
      </c>
      <c r="AH321" s="1043">
        <v>9.1999999999999998E-3</v>
      </c>
      <c r="AI321" s="1043">
        <v>7.0000000000000001E-3</v>
      </c>
      <c r="AJ321" s="1043">
        <v>3.0000000000000001E-3</v>
      </c>
      <c r="AK321" s="1043">
        <v>9.1999999999999998E-3</v>
      </c>
      <c r="AL321" s="1043">
        <v>7.0000000000000001E-3</v>
      </c>
      <c r="AM321" s="1043">
        <v>3.0000000000000001E-3</v>
      </c>
      <c r="AN321" s="1043">
        <v>9.2999999999999992E-3</v>
      </c>
      <c r="AO321" s="1043">
        <v>7.1000000000000004E-3</v>
      </c>
      <c r="AP321" s="1043">
        <v>3.0000000000000001E-3</v>
      </c>
      <c r="AQ321" s="1043">
        <v>9.2999999999999992E-3</v>
      </c>
      <c r="AR321" s="1043">
        <v>7.1000000000000004E-3</v>
      </c>
      <c r="AS321" s="1043">
        <v>3.0000000000000001E-3</v>
      </c>
      <c r="AT321" s="1043">
        <v>9.1000000000000004E-3</v>
      </c>
      <c r="AU321" s="1043">
        <v>6.8999999999999999E-3</v>
      </c>
      <c r="AV321" s="1043">
        <v>3.0000000000000001E-3</v>
      </c>
      <c r="AW321" s="1043">
        <v>8.9999999999999993E-3</v>
      </c>
      <c r="AX321" s="1043">
        <v>6.8999999999999999E-3</v>
      </c>
      <c r="AY321" s="1043">
        <v>2.8999999999999998E-3</v>
      </c>
      <c r="AZ321" s="1043">
        <v>8.9999999999999993E-3</v>
      </c>
      <c r="BA321" s="1043">
        <v>6.8999999999999999E-3</v>
      </c>
      <c r="BB321" s="1043">
        <v>2.8999999999999998E-3</v>
      </c>
    </row>
    <row r="322" spans="1:54" s="980" customFormat="1" ht="16.5" customHeight="1" x14ac:dyDescent="0.3">
      <c r="A322" s="981"/>
      <c r="B322" s="979"/>
      <c r="C322" s="398"/>
      <c r="D322" s="398"/>
      <c r="E322" s="1378"/>
      <c r="F322" s="989" t="s">
        <v>1493</v>
      </c>
      <c r="G322" s="988">
        <v>9.7000000000000003E-3</v>
      </c>
      <c r="H322" s="988">
        <v>7.4000000000000003E-3</v>
      </c>
      <c r="I322" s="988">
        <v>3.2000000000000002E-3</v>
      </c>
      <c r="J322" s="988">
        <v>9.7000000000000003E-3</v>
      </c>
      <c r="K322" s="988">
        <v>7.4000000000000003E-3</v>
      </c>
      <c r="L322" s="988">
        <v>3.0999999999999999E-3</v>
      </c>
      <c r="M322" s="988">
        <v>9.7999999999999997E-3</v>
      </c>
      <c r="N322" s="988">
        <v>7.4999999999999997E-3</v>
      </c>
      <c r="O322" s="988">
        <v>3.2000000000000002E-3</v>
      </c>
      <c r="P322" s="988">
        <v>9.1999999999999998E-3</v>
      </c>
      <c r="Q322" s="988">
        <v>7.0000000000000001E-3</v>
      </c>
      <c r="R322" s="988">
        <v>3.0000000000000001E-3</v>
      </c>
      <c r="S322" s="988">
        <v>8.8000000000000005E-3</v>
      </c>
      <c r="T322" s="988">
        <v>6.7000000000000002E-3</v>
      </c>
      <c r="U322" s="988">
        <v>2.8999999999999998E-3</v>
      </c>
      <c r="V322" s="1042">
        <v>8.0000000000000002E-3</v>
      </c>
      <c r="W322" s="1042">
        <v>6.0000000000000001E-3</v>
      </c>
      <c r="X322" s="1042">
        <v>2.5999999999999999E-3</v>
      </c>
      <c r="Y322" s="1042">
        <v>7.7000000000000002E-3</v>
      </c>
      <c r="Z322" s="1042">
        <v>5.8999999999999999E-3</v>
      </c>
      <c r="AA322" s="1042">
        <v>2.5000000000000001E-3</v>
      </c>
      <c r="AB322" s="1043">
        <v>8.0000000000000002E-3</v>
      </c>
      <c r="AC322" s="1043">
        <v>6.1000000000000004E-3</v>
      </c>
      <c r="AD322" s="1043">
        <v>2.5999999999999999E-3</v>
      </c>
      <c r="AE322" s="1043">
        <v>8.0999999999999996E-3</v>
      </c>
      <c r="AF322" s="1043">
        <v>6.1000000000000004E-3</v>
      </c>
      <c r="AG322" s="1043">
        <v>2.5999999999999999E-3</v>
      </c>
      <c r="AH322" s="1043">
        <v>9.7999999999999997E-3</v>
      </c>
      <c r="AI322" s="1043">
        <v>7.4000000000000003E-3</v>
      </c>
      <c r="AJ322" s="1043">
        <v>3.2000000000000002E-3</v>
      </c>
      <c r="AK322" s="1043">
        <v>9.9000000000000008E-3</v>
      </c>
      <c r="AL322" s="1043">
        <v>7.4999999999999997E-3</v>
      </c>
      <c r="AM322" s="1043">
        <v>3.2000000000000002E-3</v>
      </c>
      <c r="AN322" s="1043">
        <v>9.9000000000000008E-3</v>
      </c>
      <c r="AO322" s="1043">
        <v>7.4999999999999997E-3</v>
      </c>
      <c r="AP322" s="1043">
        <v>3.2000000000000002E-3</v>
      </c>
      <c r="AQ322" s="1043">
        <v>9.9000000000000008E-3</v>
      </c>
      <c r="AR322" s="1043">
        <v>7.4999999999999997E-3</v>
      </c>
      <c r="AS322" s="1043">
        <v>3.2000000000000002E-3</v>
      </c>
      <c r="AT322" s="1043">
        <v>9.9000000000000008E-3</v>
      </c>
      <c r="AU322" s="1043">
        <v>7.4999999999999997E-3</v>
      </c>
      <c r="AV322" s="1043">
        <v>3.2000000000000002E-3</v>
      </c>
      <c r="AW322" s="1043">
        <v>9.9000000000000008E-3</v>
      </c>
      <c r="AX322" s="1043">
        <v>7.4999999999999997E-3</v>
      </c>
      <c r="AY322" s="1043">
        <v>3.2000000000000002E-3</v>
      </c>
      <c r="AZ322" s="1043">
        <v>9.9000000000000008E-3</v>
      </c>
      <c r="BA322" s="1043">
        <v>7.4999999999999997E-3</v>
      </c>
      <c r="BB322" s="1043">
        <v>3.2000000000000002E-3</v>
      </c>
    </row>
    <row r="323" spans="1:54" s="980" customFormat="1" ht="16.5" customHeight="1" x14ac:dyDescent="0.3">
      <c r="A323" s="981"/>
      <c r="B323" s="979"/>
      <c r="C323" s="398"/>
      <c r="D323" s="398"/>
      <c r="E323" s="1378"/>
      <c r="F323" s="989" t="s">
        <v>1494</v>
      </c>
      <c r="G323" s="988">
        <v>8.8000000000000005E-3</v>
      </c>
      <c r="H323" s="988">
        <v>6.7000000000000002E-3</v>
      </c>
      <c r="I323" s="988">
        <v>2.8999999999999998E-3</v>
      </c>
      <c r="J323" s="988">
        <v>8.6E-3</v>
      </c>
      <c r="K323" s="988">
        <v>6.6E-3</v>
      </c>
      <c r="L323" s="988">
        <v>2.8E-3</v>
      </c>
      <c r="M323" s="988">
        <v>8.6999999999999994E-3</v>
      </c>
      <c r="N323" s="988">
        <v>6.6E-3</v>
      </c>
      <c r="O323" s="988">
        <v>2.8E-3</v>
      </c>
      <c r="P323" s="988">
        <v>8.8000000000000005E-3</v>
      </c>
      <c r="Q323" s="988">
        <v>6.7000000000000002E-3</v>
      </c>
      <c r="R323" s="988">
        <v>2.8999999999999998E-3</v>
      </c>
      <c r="S323" s="988">
        <v>7.7999999999999996E-3</v>
      </c>
      <c r="T323" s="988">
        <v>5.8999999999999999E-3</v>
      </c>
      <c r="U323" s="988">
        <v>2.5000000000000001E-3</v>
      </c>
      <c r="V323" s="1042">
        <v>7.9000000000000008E-3</v>
      </c>
      <c r="W323" s="1042">
        <v>6.0000000000000001E-3</v>
      </c>
      <c r="X323" s="1042">
        <v>2.5999999999999999E-3</v>
      </c>
      <c r="Y323" s="1042">
        <v>7.7999999999999996E-3</v>
      </c>
      <c r="Z323" s="1042">
        <v>5.8999999999999999E-3</v>
      </c>
      <c r="AA323" s="1042">
        <v>2.5000000000000001E-3</v>
      </c>
      <c r="AB323" s="1043">
        <v>8.0000000000000002E-3</v>
      </c>
      <c r="AC323" s="1043">
        <v>6.1000000000000004E-3</v>
      </c>
      <c r="AD323" s="1043">
        <v>2.5999999999999999E-3</v>
      </c>
      <c r="AE323" s="1043">
        <v>8.0000000000000002E-3</v>
      </c>
      <c r="AF323" s="1043">
        <v>6.1000000000000004E-3</v>
      </c>
      <c r="AG323" s="1043">
        <v>2.5999999999999999E-3</v>
      </c>
      <c r="AH323" s="1043">
        <v>8.8999999999999999E-3</v>
      </c>
      <c r="AI323" s="1043">
        <v>6.7999999999999996E-3</v>
      </c>
      <c r="AJ323" s="1043">
        <v>2.8999999999999998E-3</v>
      </c>
      <c r="AK323" s="1043">
        <v>8.8000000000000005E-3</v>
      </c>
      <c r="AL323" s="1043">
        <v>6.7000000000000002E-3</v>
      </c>
      <c r="AM323" s="1043">
        <v>2.8999999999999998E-3</v>
      </c>
      <c r="AN323" s="1043">
        <v>8.8000000000000005E-3</v>
      </c>
      <c r="AO323" s="1043">
        <v>6.7000000000000002E-3</v>
      </c>
      <c r="AP323" s="1043">
        <v>2.8E-3</v>
      </c>
      <c r="AQ323" s="1043">
        <v>8.6999999999999994E-3</v>
      </c>
      <c r="AR323" s="1043">
        <v>6.6E-3</v>
      </c>
      <c r="AS323" s="1043">
        <v>2.8E-3</v>
      </c>
      <c r="AT323" s="1043">
        <v>8.8000000000000005E-3</v>
      </c>
      <c r="AU323" s="1043">
        <v>6.7000000000000002E-3</v>
      </c>
      <c r="AV323" s="1043">
        <v>2.8999999999999998E-3</v>
      </c>
      <c r="AW323" s="1043">
        <v>8.8000000000000005E-3</v>
      </c>
      <c r="AX323" s="1043">
        <v>6.7000000000000002E-3</v>
      </c>
      <c r="AY323" s="1043">
        <v>2.8999999999999998E-3</v>
      </c>
      <c r="AZ323" s="1043">
        <v>8.8999999999999999E-3</v>
      </c>
      <c r="BA323" s="1043">
        <v>6.7000000000000002E-3</v>
      </c>
      <c r="BB323" s="1043">
        <v>2.8999999999999998E-3</v>
      </c>
    </row>
    <row r="324" spans="1:54" s="980" customFormat="1" ht="16.5" customHeight="1" x14ac:dyDescent="0.3">
      <c r="A324" s="981"/>
      <c r="B324" s="979"/>
      <c r="C324" s="398"/>
      <c r="D324" s="398"/>
      <c r="E324" s="1378"/>
      <c r="F324" s="989" t="s">
        <v>1495</v>
      </c>
      <c r="G324" s="988">
        <v>9.1000000000000004E-3</v>
      </c>
      <c r="H324" s="988">
        <v>6.8999999999999999E-3</v>
      </c>
      <c r="I324" s="988">
        <v>3.0000000000000001E-3</v>
      </c>
      <c r="J324" s="988">
        <v>9.1000000000000004E-3</v>
      </c>
      <c r="K324" s="988">
        <v>6.8999999999999999E-3</v>
      </c>
      <c r="L324" s="988">
        <v>3.0000000000000001E-3</v>
      </c>
      <c r="M324" s="988">
        <v>8.6E-3</v>
      </c>
      <c r="N324" s="988">
        <v>6.6E-3</v>
      </c>
      <c r="O324" s="988">
        <v>2.8E-3</v>
      </c>
      <c r="P324" s="988">
        <v>8.6999999999999994E-3</v>
      </c>
      <c r="Q324" s="988">
        <v>6.6E-3</v>
      </c>
      <c r="R324" s="988">
        <v>2.8E-3</v>
      </c>
      <c r="S324" s="988">
        <v>7.9000000000000008E-3</v>
      </c>
      <c r="T324" s="988">
        <v>6.0000000000000001E-3</v>
      </c>
      <c r="U324" s="988">
        <v>2.5999999999999999E-3</v>
      </c>
      <c r="V324" s="1042">
        <v>8.2000000000000007E-3</v>
      </c>
      <c r="W324" s="1042">
        <v>6.1999999999999998E-3</v>
      </c>
      <c r="X324" s="1042">
        <v>2.7000000000000001E-3</v>
      </c>
      <c r="Y324" s="1042">
        <v>8.3000000000000001E-3</v>
      </c>
      <c r="Z324" s="1042">
        <v>6.3E-3</v>
      </c>
      <c r="AA324" s="1042">
        <v>2.7000000000000001E-3</v>
      </c>
      <c r="AB324" s="1043">
        <v>8.3000000000000001E-3</v>
      </c>
      <c r="AC324" s="1043">
        <v>6.3E-3</v>
      </c>
      <c r="AD324" s="1043">
        <v>2.7000000000000001E-3</v>
      </c>
      <c r="AE324" s="1043">
        <v>8.3999999999999995E-3</v>
      </c>
      <c r="AF324" s="1043">
        <v>6.4000000000000003E-3</v>
      </c>
      <c r="AG324" s="1043">
        <v>2.7000000000000001E-3</v>
      </c>
      <c r="AH324" s="1043">
        <v>9.2999999999999992E-3</v>
      </c>
      <c r="AI324" s="1043">
        <v>7.0000000000000001E-3</v>
      </c>
      <c r="AJ324" s="1043">
        <v>3.0000000000000001E-3</v>
      </c>
      <c r="AK324" s="1043">
        <v>9.2999999999999992E-3</v>
      </c>
      <c r="AL324" s="1043">
        <v>7.1000000000000004E-3</v>
      </c>
      <c r="AM324" s="1043">
        <v>3.0000000000000001E-3</v>
      </c>
      <c r="AN324" s="1043">
        <v>9.2999999999999992E-3</v>
      </c>
      <c r="AO324" s="1043">
        <v>7.1000000000000004E-3</v>
      </c>
      <c r="AP324" s="1043">
        <v>3.0000000000000001E-3</v>
      </c>
      <c r="AQ324" s="1043">
        <v>9.2999999999999992E-3</v>
      </c>
      <c r="AR324" s="1043">
        <v>7.1000000000000004E-3</v>
      </c>
      <c r="AS324" s="1043">
        <v>3.0000000000000001E-3</v>
      </c>
      <c r="AT324" s="1043">
        <v>9.2999999999999992E-3</v>
      </c>
      <c r="AU324" s="1043">
        <v>7.1000000000000004E-3</v>
      </c>
      <c r="AV324" s="1043">
        <v>3.0000000000000001E-3</v>
      </c>
      <c r="AW324" s="1043">
        <v>9.2999999999999992E-3</v>
      </c>
      <c r="AX324" s="1043">
        <v>7.1000000000000004E-3</v>
      </c>
      <c r="AY324" s="1043">
        <v>3.0000000000000001E-3</v>
      </c>
      <c r="AZ324" s="1043">
        <v>9.2999999999999992E-3</v>
      </c>
      <c r="BA324" s="1043">
        <v>7.1000000000000004E-3</v>
      </c>
      <c r="BB324" s="1043">
        <v>3.0000000000000001E-3</v>
      </c>
    </row>
    <row r="325" spans="1:54" s="980" customFormat="1" ht="16.5" customHeight="1" x14ac:dyDescent="0.3">
      <c r="A325" s="981"/>
      <c r="B325" s="979"/>
      <c r="C325" s="398"/>
      <c r="D325" s="398"/>
      <c r="E325" s="1378"/>
      <c r="F325" s="989" t="s">
        <v>1496</v>
      </c>
      <c r="G325" s="988">
        <v>8.6E-3</v>
      </c>
      <c r="H325" s="988">
        <v>6.4999999999999997E-3</v>
      </c>
      <c r="I325" s="988">
        <v>2.8E-3</v>
      </c>
      <c r="J325" s="988">
        <v>8.8999999999999999E-3</v>
      </c>
      <c r="K325" s="988">
        <v>6.7000000000000002E-3</v>
      </c>
      <c r="L325" s="988">
        <v>2.8999999999999998E-3</v>
      </c>
      <c r="M325" s="988">
        <v>8.8000000000000005E-3</v>
      </c>
      <c r="N325" s="988">
        <v>6.7000000000000002E-3</v>
      </c>
      <c r="O325" s="988">
        <v>2.8999999999999998E-3</v>
      </c>
      <c r="P325" s="988">
        <v>8.6999999999999994E-3</v>
      </c>
      <c r="Q325" s="988">
        <v>6.6E-3</v>
      </c>
      <c r="R325" s="988">
        <v>2.8E-3</v>
      </c>
      <c r="S325" s="988">
        <v>7.7999999999999996E-3</v>
      </c>
      <c r="T325" s="988">
        <v>6.0000000000000001E-3</v>
      </c>
      <c r="U325" s="988">
        <v>2.5000000000000001E-3</v>
      </c>
      <c r="V325" s="1042">
        <v>7.7000000000000002E-3</v>
      </c>
      <c r="W325" s="1042">
        <v>5.7999999999999996E-3</v>
      </c>
      <c r="X325" s="1042">
        <v>2.5000000000000001E-3</v>
      </c>
      <c r="Y325" s="1042">
        <v>7.7000000000000002E-3</v>
      </c>
      <c r="Z325" s="1042">
        <v>5.7999999999999996E-3</v>
      </c>
      <c r="AA325" s="1042">
        <v>2.5000000000000001E-3</v>
      </c>
      <c r="AB325" s="1043">
        <v>7.7000000000000002E-3</v>
      </c>
      <c r="AC325" s="1043">
        <v>5.8999999999999999E-3</v>
      </c>
      <c r="AD325" s="1043">
        <v>2.5000000000000001E-3</v>
      </c>
      <c r="AE325" s="1043">
        <v>7.7000000000000002E-3</v>
      </c>
      <c r="AF325" s="1043">
        <v>5.8999999999999999E-3</v>
      </c>
      <c r="AG325" s="1043">
        <v>2.5000000000000001E-3</v>
      </c>
      <c r="AH325" s="1043">
        <v>8.5000000000000006E-3</v>
      </c>
      <c r="AI325" s="1043">
        <v>6.4999999999999997E-3</v>
      </c>
      <c r="AJ325" s="1043">
        <v>2.8E-3</v>
      </c>
      <c r="AK325" s="1043">
        <v>8.5000000000000006E-3</v>
      </c>
      <c r="AL325" s="1043">
        <v>6.4999999999999997E-3</v>
      </c>
      <c r="AM325" s="1043">
        <v>2.8E-3</v>
      </c>
      <c r="AN325" s="1043">
        <v>8.6E-3</v>
      </c>
      <c r="AO325" s="1043">
        <v>6.4999999999999997E-3</v>
      </c>
      <c r="AP325" s="1043">
        <v>2.8E-3</v>
      </c>
      <c r="AQ325" s="1043">
        <v>8.6E-3</v>
      </c>
      <c r="AR325" s="1043">
        <v>6.4999999999999997E-3</v>
      </c>
      <c r="AS325" s="1043">
        <v>2.8E-3</v>
      </c>
      <c r="AT325" s="1043">
        <v>8.6E-3</v>
      </c>
      <c r="AU325" s="1043">
        <v>6.4999999999999997E-3</v>
      </c>
      <c r="AV325" s="1043">
        <v>2.8E-3</v>
      </c>
      <c r="AW325" s="1043">
        <v>8.6E-3</v>
      </c>
      <c r="AX325" s="1043">
        <v>6.4999999999999997E-3</v>
      </c>
      <c r="AY325" s="1043">
        <v>2.8E-3</v>
      </c>
      <c r="AZ325" s="1043">
        <v>8.6E-3</v>
      </c>
      <c r="BA325" s="1043">
        <v>6.4999999999999997E-3</v>
      </c>
      <c r="BB325" s="1043">
        <v>2.8E-3</v>
      </c>
    </row>
    <row r="326" spans="1:54" s="980" customFormat="1" ht="16.5" customHeight="1" x14ac:dyDescent="0.3">
      <c r="A326" s="981"/>
      <c r="B326" s="979"/>
      <c r="C326" s="398"/>
      <c r="D326" s="398"/>
      <c r="E326" s="1378"/>
      <c r="F326" s="989" t="s">
        <v>1497</v>
      </c>
      <c r="G326" s="988">
        <v>8.3000000000000001E-3</v>
      </c>
      <c r="H326" s="988">
        <v>6.3E-3</v>
      </c>
      <c r="I326" s="988">
        <v>2.7000000000000001E-3</v>
      </c>
      <c r="J326" s="988">
        <v>7.9000000000000008E-3</v>
      </c>
      <c r="K326" s="988">
        <v>6.0000000000000001E-3</v>
      </c>
      <c r="L326" s="988">
        <v>2.5999999999999999E-3</v>
      </c>
      <c r="M326" s="988">
        <v>8.3000000000000001E-3</v>
      </c>
      <c r="N326" s="988">
        <v>6.3E-3</v>
      </c>
      <c r="O326" s="988">
        <v>2.7000000000000001E-3</v>
      </c>
      <c r="P326" s="988">
        <v>8.0999999999999996E-3</v>
      </c>
      <c r="Q326" s="988">
        <v>6.1000000000000004E-3</v>
      </c>
      <c r="R326" s="988">
        <v>2.5999999999999999E-3</v>
      </c>
      <c r="S326" s="988">
        <v>7.0000000000000001E-3</v>
      </c>
      <c r="T326" s="988">
        <v>5.3E-3</v>
      </c>
      <c r="U326" s="988">
        <v>2.3E-3</v>
      </c>
      <c r="V326" s="1042">
        <v>6.7000000000000002E-3</v>
      </c>
      <c r="W326" s="1042">
        <v>5.1000000000000004E-3</v>
      </c>
      <c r="X326" s="1042">
        <v>2.2000000000000001E-3</v>
      </c>
      <c r="Y326" s="1042">
        <v>6.7999999999999996E-3</v>
      </c>
      <c r="Z326" s="1042">
        <v>5.1999999999999998E-3</v>
      </c>
      <c r="AA326" s="1042">
        <v>2.2000000000000001E-3</v>
      </c>
      <c r="AB326" s="1043">
        <v>6.7000000000000002E-3</v>
      </c>
      <c r="AC326" s="1043">
        <v>5.1000000000000004E-3</v>
      </c>
      <c r="AD326" s="1043">
        <v>2.2000000000000001E-3</v>
      </c>
      <c r="AE326" s="1043">
        <v>6.7999999999999996E-3</v>
      </c>
      <c r="AF326" s="1043">
        <v>5.1999999999999998E-3</v>
      </c>
      <c r="AG326" s="1043">
        <v>2.2000000000000001E-3</v>
      </c>
      <c r="AH326" s="1043">
        <v>7.4999999999999997E-3</v>
      </c>
      <c r="AI326" s="1043">
        <v>5.7000000000000002E-3</v>
      </c>
      <c r="AJ326" s="1043">
        <v>2.3999999999999998E-3</v>
      </c>
      <c r="AK326" s="1043">
        <v>7.6E-3</v>
      </c>
      <c r="AL326" s="1043">
        <v>5.7999999999999996E-3</v>
      </c>
      <c r="AM326" s="1043">
        <v>2.5000000000000001E-3</v>
      </c>
      <c r="AN326" s="1043">
        <v>7.6E-3</v>
      </c>
      <c r="AO326" s="1043">
        <v>5.7999999999999996E-3</v>
      </c>
      <c r="AP326" s="1043">
        <v>2.5000000000000001E-3</v>
      </c>
      <c r="AQ326" s="1043">
        <v>7.4999999999999997E-3</v>
      </c>
      <c r="AR326" s="1043">
        <v>5.7000000000000002E-3</v>
      </c>
      <c r="AS326" s="1043">
        <v>2.5000000000000001E-3</v>
      </c>
      <c r="AT326" s="1043">
        <v>7.4999999999999997E-3</v>
      </c>
      <c r="AU326" s="1043">
        <v>5.7000000000000002E-3</v>
      </c>
      <c r="AV326" s="1043">
        <v>2.3999999999999998E-3</v>
      </c>
      <c r="AW326" s="1043">
        <v>7.4999999999999997E-3</v>
      </c>
      <c r="AX326" s="1043">
        <v>5.7000000000000002E-3</v>
      </c>
      <c r="AY326" s="1043">
        <v>2.3999999999999998E-3</v>
      </c>
      <c r="AZ326" s="1043">
        <v>7.6E-3</v>
      </c>
      <c r="BA326" s="1043">
        <v>5.7999999999999996E-3</v>
      </c>
      <c r="BB326" s="1043">
        <v>2.5000000000000001E-3</v>
      </c>
    </row>
    <row r="327" spans="1:54" s="980" customFormat="1" ht="16.5" customHeight="1" x14ac:dyDescent="0.3">
      <c r="A327" s="981"/>
      <c r="B327" s="979"/>
      <c r="C327" s="398"/>
      <c r="D327" s="398"/>
      <c r="E327" s="1378"/>
      <c r="F327" s="989" t="s">
        <v>1498</v>
      </c>
      <c r="G327" s="988">
        <v>1.09E-2</v>
      </c>
      <c r="H327" s="988">
        <v>8.3000000000000001E-3</v>
      </c>
      <c r="I327" s="988">
        <v>3.5000000000000001E-3</v>
      </c>
      <c r="J327" s="988">
        <v>1.04E-2</v>
      </c>
      <c r="K327" s="988">
        <v>7.9000000000000008E-3</v>
      </c>
      <c r="L327" s="988">
        <v>3.3999999999999998E-3</v>
      </c>
      <c r="M327" s="988">
        <v>1.04E-2</v>
      </c>
      <c r="N327" s="988">
        <v>7.9000000000000008E-3</v>
      </c>
      <c r="O327" s="988">
        <v>3.3999999999999998E-3</v>
      </c>
      <c r="P327" s="988">
        <v>1.0999999999999999E-2</v>
      </c>
      <c r="Q327" s="988">
        <v>8.3999999999999995E-3</v>
      </c>
      <c r="R327" s="988">
        <v>3.5999999999999999E-3</v>
      </c>
      <c r="S327" s="988">
        <v>0.01</v>
      </c>
      <c r="T327" s="988">
        <v>7.6E-3</v>
      </c>
      <c r="U327" s="988">
        <v>3.2000000000000002E-3</v>
      </c>
      <c r="V327" s="1042">
        <v>1.04E-2</v>
      </c>
      <c r="W327" s="1042">
        <v>7.9000000000000008E-3</v>
      </c>
      <c r="X327" s="1042">
        <v>3.3999999999999998E-3</v>
      </c>
      <c r="Y327" s="1042">
        <v>1.0500000000000001E-2</v>
      </c>
      <c r="Z327" s="1042">
        <v>8.0000000000000002E-3</v>
      </c>
      <c r="AA327" s="1042">
        <v>3.3999999999999998E-3</v>
      </c>
      <c r="AB327" s="1043">
        <v>1.0500000000000001E-2</v>
      </c>
      <c r="AC327" s="1043">
        <v>8.0000000000000002E-3</v>
      </c>
      <c r="AD327" s="1043">
        <v>3.3999999999999998E-3</v>
      </c>
      <c r="AE327" s="1043">
        <v>1.04E-2</v>
      </c>
      <c r="AF327" s="1043">
        <v>7.9000000000000008E-3</v>
      </c>
      <c r="AG327" s="1043">
        <v>3.3999999999999998E-3</v>
      </c>
      <c r="AH327" s="1043">
        <v>1.12E-2</v>
      </c>
      <c r="AI327" s="1043">
        <v>8.5000000000000006E-3</v>
      </c>
      <c r="AJ327" s="1043">
        <v>3.7000000000000002E-3</v>
      </c>
      <c r="AK327" s="1043">
        <v>1.1299999999999999E-2</v>
      </c>
      <c r="AL327" s="1043">
        <v>8.6E-3</v>
      </c>
      <c r="AM327" s="1043">
        <v>3.7000000000000002E-3</v>
      </c>
      <c r="AN327" s="1043">
        <v>1.1299999999999999E-2</v>
      </c>
      <c r="AO327" s="1043">
        <v>8.6E-3</v>
      </c>
      <c r="AP327" s="1043">
        <v>3.7000000000000002E-3</v>
      </c>
      <c r="AQ327" s="1043">
        <v>1.1299999999999999E-2</v>
      </c>
      <c r="AR327" s="1043">
        <v>8.6E-3</v>
      </c>
      <c r="AS327" s="1043">
        <v>3.7000000000000002E-3</v>
      </c>
      <c r="AT327" s="1043">
        <v>1.12E-2</v>
      </c>
      <c r="AU327" s="1043">
        <v>8.5000000000000006E-3</v>
      </c>
      <c r="AV327" s="1043">
        <v>3.5999999999999999E-3</v>
      </c>
      <c r="AW327" s="1043">
        <v>1.1299999999999999E-2</v>
      </c>
      <c r="AX327" s="1043">
        <v>8.6E-3</v>
      </c>
      <c r="AY327" s="1043">
        <v>3.7000000000000002E-3</v>
      </c>
      <c r="AZ327" s="1043">
        <v>1.0800000000000001E-2</v>
      </c>
      <c r="BA327" s="1043">
        <v>8.2000000000000007E-3</v>
      </c>
      <c r="BB327" s="1043">
        <v>3.5000000000000001E-3</v>
      </c>
    </row>
    <row r="328" spans="1:54" s="980" customFormat="1" ht="16.5" customHeight="1" x14ac:dyDescent="0.3">
      <c r="A328" s="981"/>
      <c r="B328" s="979"/>
      <c r="C328" s="398"/>
      <c r="D328" s="398"/>
      <c r="E328" s="1378"/>
      <c r="F328" s="989" t="s">
        <v>1499</v>
      </c>
      <c r="G328" s="988">
        <v>1.11E-2</v>
      </c>
      <c r="H328" s="988">
        <v>8.3999999999999995E-3</v>
      </c>
      <c r="I328" s="988">
        <v>3.5999999999999999E-3</v>
      </c>
      <c r="J328" s="988">
        <v>1.0500000000000001E-2</v>
      </c>
      <c r="K328" s="988">
        <v>8.0000000000000002E-3</v>
      </c>
      <c r="L328" s="988">
        <v>3.3999999999999998E-3</v>
      </c>
      <c r="M328" s="988">
        <v>1.0200000000000001E-2</v>
      </c>
      <c r="N328" s="988">
        <v>7.7000000000000002E-3</v>
      </c>
      <c r="O328" s="988">
        <v>3.3E-3</v>
      </c>
      <c r="P328" s="988">
        <v>1.0500000000000001E-2</v>
      </c>
      <c r="Q328" s="988">
        <v>8.0000000000000002E-3</v>
      </c>
      <c r="R328" s="988">
        <v>3.3999999999999998E-3</v>
      </c>
      <c r="S328" s="988">
        <v>9.5999999999999992E-3</v>
      </c>
      <c r="T328" s="988">
        <v>7.3000000000000001E-3</v>
      </c>
      <c r="U328" s="988">
        <v>3.0999999999999999E-3</v>
      </c>
      <c r="V328" s="1042">
        <v>8.8000000000000005E-3</v>
      </c>
      <c r="W328" s="1042">
        <v>6.7000000000000002E-3</v>
      </c>
      <c r="X328" s="1042">
        <v>2.8E-3</v>
      </c>
      <c r="Y328" s="1042">
        <v>8.9999999999999993E-3</v>
      </c>
      <c r="Z328" s="1042">
        <v>6.7999999999999996E-3</v>
      </c>
      <c r="AA328" s="1042">
        <v>2.8999999999999998E-3</v>
      </c>
      <c r="AB328" s="1043">
        <v>8.9999999999999993E-3</v>
      </c>
      <c r="AC328" s="1043">
        <v>6.8999999999999999E-3</v>
      </c>
      <c r="AD328" s="1043">
        <v>2.8999999999999998E-3</v>
      </c>
      <c r="AE328" s="1043">
        <v>9.1000000000000004E-3</v>
      </c>
      <c r="AF328" s="1043">
        <v>6.8999999999999999E-3</v>
      </c>
      <c r="AG328" s="1043">
        <v>3.0000000000000001E-3</v>
      </c>
      <c r="AH328" s="1043">
        <v>0.01</v>
      </c>
      <c r="AI328" s="1043">
        <v>7.6E-3</v>
      </c>
      <c r="AJ328" s="1043">
        <v>3.2000000000000002E-3</v>
      </c>
      <c r="AK328" s="1043">
        <v>0.01</v>
      </c>
      <c r="AL328" s="1043">
        <v>7.6E-3</v>
      </c>
      <c r="AM328" s="1043">
        <v>3.2000000000000002E-3</v>
      </c>
      <c r="AN328" s="1043">
        <v>0.01</v>
      </c>
      <c r="AO328" s="1043">
        <v>7.6E-3</v>
      </c>
      <c r="AP328" s="1043">
        <v>3.3E-3</v>
      </c>
      <c r="AQ328" s="1043">
        <v>1.01E-2</v>
      </c>
      <c r="AR328" s="1043">
        <v>7.7000000000000002E-3</v>
      </c>
      <c r="AS328" s="1043">
        <v>3.3E-3</v>
      </c>
      <c r="AT328" s="1043">
        <v>0.01</v>
      </c>
      <c r="AU328" s="1043">
        <v>7.6E-3</v>
      </c>
      <c r="AV328" s="1043">
        <v>3.3E-3</v>
      </c>
      <c r="AW328" s="1043">
        <v>1.01E-2</v>
      </c>
      <c r="AX328" s="1043">
        <v>7.6E-3</v>
      </c>
      <c r="AY328" s="1043">
        <v>3.3E-3</v>
      </c>
      <c r="AZ328" s="1043">
        <v>0.01</v>
      </c>
      <c r="BA328" s="1043">
        <v>7.6E-3</v>
      </c>
      <c r="BB328" s="1043">
        <v>3.3E-3</v>
      </c>
    </row>
    <row r="329" spans="1:54" s="980" customFormat="1" ht="16.5" customHeight="1" x14ac:dyDescent="0.3">
      <c r="A329" s="981"/>
      <c r="B329" s="979"/>
      <c r="C329" s="398"/>
      <c r="D329" s="398"/>
      <c r="E329" s="1378"/>
      <c r="F329" s="989" t="s">
        <v>1500</v>
      </c>
      <c r="G329" s="988">
        <v>8.2000000000000007E-3</v>
      </c>
      <c r="H329" s="988">
        <v>6.3E-3</v>
      </c>
      <c r="I329" s="988">
        <v>2.7000000000000001E-3</v>
      </c>
      <c r="J329" s="988">
        <v>8.5000000000000006E-3</v>
      </c>
      <c r="K329" s="988">
        <v>6.4999999999999997E-3</v>
      </c>
      <c r="L329" s="988">
        <v>2.8E-3</v>
      </c>
      <c r="M329" s="988">
        <v>8.8999999999999999E-3</v>
      </c>
      <c r="N329" s="988">
        <v>6.7999999999999996E-3</v>
      </c>
      <c r="O329" s="988">
        <v>2.8999999999999998E-3</v>
      </c>
      <c r="P329" s="988">
        <v>8.3999999999999995E-3</v>
      </c>
      <c r="Q329" s="988">
        <v>6.4000000000000003E-3</v>
      </c>
      <c r="R329" s="988">
        <v>2.7000000000000001E-3</v>
      </c>
      <c r="S329" s="988">
        <v>8.2000000000000007E-3</v>
      </c>
      <c r="T329" s="988">
        <v>6.1999999999999998E-3</v>
      </c>
      <c r="U329" s="988">
        <v>2.7000000000000001E-3</v>
      </c>
      <c r="V329" s="1042">
        <v>7.7999999999999996E-3</v>
      </c>
      <c r="W329" s="1042">
        <v>5.8999999999999999E-3</v>
      </c>
      <c r="X329" s="1042">
        <v>2.5000000000000001E-3</v>
      </c>
      <c r="Y329" s="1042">
        <v>7.7999999999999996E-3</v>
      </c>
      <c r="Z329" s="1042">
        <v>5.8999999999999999E-3</v>
      </c>
      <c r="AA329" s="1042">
        <v>2.5000000000000001E-3</v>
      </c>
      <c r="AB329" s="1043">
        <v>8.0999999999999996E-3</v>
      </c>
      <c r="AC329" s="1043">
        <v>6.1999999999999998E-3</v>
      </c>
      <c r="AD329" s="1043">
        <v>2.5999999999999999E-3</v>
      </c>
      <c r="AE329" s="1043">
        <v>8.3000000000000001E-3</v>
      </c>
      <c r="AF329" s="1043">
        <v>6.3E-3</v>
      </c>
      <c r="AG329" s="1043">
        <v>2.7000000000000001E-3</v>
      </c>
      <c r="AH329" s="1043">
        <v>9.1999999999999998E-3</v>
      </c>
      <c r="AI329" s="1043">
        <v>7.0000000000000001E-3</v>
      </c>
      <c r="AJ329" s="1043">
        <v>3.0000000000000001E-3</v>
      </c>
      <c r="AK329" s="1043">
        <v>9.2999999999999992E-3</v>
      </c>
      <c r="AL329" s="1043">
        <v>7.1000000000000004E-3</v>
      </c>
      <c r="AM329" s="1043">
        <v>3.0000000000000001E-3</v>
      </c>
      <c r="AN329" s="1043">
        <v>9.2999999999999992E-3</v>
      </c>
      <c r="AO329" s="1043">
        <v>7.1000000000000004E-3</v>
      </c>
      <c r="AP329" s="1043">
        <v>3.0000000000000001E-3</v>
      </c>
      <c r="AQ329" s="1043">
        <v>9.4000000000000004E-3</v>
      </c>
      <c r="AR329" s="1043">
        <v>7.1000000000000004E-3</v>
      </c>
      <c r="AS329" s="1043">
        <v>3.0000000000000001E-3</v>
      </c>
      <c r="AT329" s="1043">
        <v>9.4000000000000004E-3</v>
      </c>
      <c r="AU329" s="1043">
        <v>7.1999999999999998E-3</v>
      </c>
      <c r="AV329" s="1043">
        <v>3.0999999999999999E-3</v>
      </c>
      <c r="AW329" s="1043">
        <v>9.4000000000000004E-3</v>
      </c>
      <c r="AX329" s="1043">
        <v>7.1000000000000004E-3</v>
      </c>
      <c r="AY329" s="1043">
        <v>3.0000000000000001E-3</v>
      </c>
      <c r="AZ329" s="1043">
        <v>9.4000000000000004E-3</v>
      </c>
      <c r="BA329" s="1043">
        <v>7.1000000000000004E-3</v>
      </c>
      <c r="BB329" s="1043">
        <v>3.0000000000000001E-3</v>
      </c>
    </row>
    <row r="330" spans="1:54" s="980" customFormat="1" ht="16.5" customHeight="1" x14ac:dyDescent="0.3">
      <c r="A330" s="981"/>
      <c r="B330" s="979"/>
      <c r="C330" s="398"/>
      <c r="D330" s="398"/>
      <c r="E330" s="1378"/>
      <c r="F330" s="989" t="s">
        <v>1689</v>
      </c>
      <c r="G330" s="988">
        <v>8.3999999999999995E-3</v>
      </c>
      <c r="H330" s="988">
        <v>6.4000000000000003E-3</v>
      </c>
      <c r="I330" s="988">
        <v>2.7000000000000001E-3</v>
      </c>
      <c r="J330" s="988">
        <v>8.5000000000000006E-3</v>
      </c>
      <c r="K330" s="988">
        <v>6.4999999999999997E-3</v>
      </c>
      <c r="L330" s="988">
        <v>2.8E-3</v>
      </c>
      <c r="M330" s="988">
        <v>8.6E-3</v>
      </c>
      <c r="N330" s="988">
        <v>6.6E-3</v>
      </c>
      <c r="O330" s="988">
        <v>2.8E-3</v>
      </c>
      <c r="P330" s="988">
        <v>8.2000000000000007E-3</v>
      </c>
      <c r="Q330" s="988">
        <v>6.1999999999999998E-3</v>
      </c>
      <c r="R330" s="988">
        <v>2.7000000000000001E-3</v>
      </c>
      <c r="S330" s="988">
        <v>7.3000000000000001E-3</v>
      </c>
      <c r="T330" s="988">
        <v>5.4999999999999997E-3</v>
      </c>
      <c r="U330" s="988">
        <v>2.3999999999999998E-3</v>
      </c>
      <c r="V330" s="1042">
        <v>7.6E-3</v>
      </c>
      <c r="W330" s="1042">
        <v>5.7999999999999996E-3</v>
      </c>
      <c r="X330" s="1042">
        <v>2.5000000000000001E-3</v>
      </c>
      <c r="Y330" s="1042">
        <v>7.6E-3</v>
      </c>
      <c r="Z330" s="1042">
        <v>5.7999999999999996E-3</v>
      </c>
      <c r="AA330" s="1042">
        <v>2.5000000000000001E-3</v>
      </c>
      <c r="AB330" s="1043">
        <v>7.6E-3</v>
      </c>
      <c r="AC330" s="1043">
        <v>5.7000000000000002E-3</v>
      </c>
      <c r="AD330" s="1043">
        <v>2.5000000000000001E-3</v>
      </c>
      <c r="AE330" s="1043">
        <v>7.4999999999999997E-3</v>
      </c>
      <c r="AF330" s="1043">
        <v>5.7000000000000002E-3</v>
      </c>
      <c r="AG330" s="1043">
        <v>2.3999999999999998E-3</v>
      </c>
      <c r="AH330" s="1043">
        <v>8.6E-3</v>
      </c>
      <c r="AI330" s="1043">
        <v>6.4999999999999997E-3</v>
      </c>
      <c r="AJ330" s="1043">
        <v>2.8E-3</v>
      </c>
      <c r="AK330" s="1043">
        <v>8.6E-3</v>
      </c>
      <c r="AL330" s="1043">
        <v>6.4999999999999997E-3</v>
      </c>
      <c r="AM330" s="1043">
        <v>2.8E-3</v>
      </c>
      <c r="AN330" s="1043">
        <v>8.6E-3</v>
      </c>
      <c r="AO330" s="1043">
        <v>6.4999999999999997E-3</v>
      </c>
      <c r="AP330" s="1043">
        <v>2.8E-3</v>
      </c>
      <c r="AQ330" s="1043">
        <v>8.5000000000000006E-3</v>
      </c>
      <c r="AR330" s="1043">
        <v>6.4999999999999997E-3</v>
      </c>
      <c r="AS330" s="1043">
        <v>2.8E-3</v>
      </c>
      <c r="AT330" s="1043">
        <v>8.3999999999999995E-3</v>
      </c>
      <c r="AU330" s="1043">
        <v>6.4000000000000003E-3</v>
      </c>
      <c r="AV330" s="1043">
        <v>2.7000000000000001E-3</v>
      </c>
      <c r="AW330" s="1043">
        <v>8.5000000000000006E-3</v>
      </c>
      <c r="AX330" s="1043">
        <v>6.4000000000000003E-3</v>
      </c>
      <c r="AY330" s="1043">
        <v>2.8E-3</v>
      </c>
      <c r="AZ330" s="1043">
        <v>8.3999999999999995E-3</v>
      </c>
      <c r="BA330" s="1043">
        <v>6.4000000000000003E-3</v>
      </c>
      <c r="BB330" s="1043">
        <v>2.7000000000000001E-3</v>
      </c>
    </row>
    <row r="331" spans="1:54" s="980" customFormat="1" ht="16.5" customHeight="1" x14ac:dyDescent="0.3">
      <c r="A331" s="981"/>
      <c r="B331" s="979"/>
      <c r="C331" s="398"/>
      <c r="D331" s="398"/>
      <c r="E331" s="1378"/>
      <c r="F331" s="989" t="s">
        <v>1501</v>
      </c>
      <c r="G331" s="988">
        <v>8.5000000000000006E-3</v>
      </c>
      <c r="H331" s="988">
        <v>6.4999999999999997E-3</v>
      </c>
      <c r="I331" s="988">
        <v>2.8E-3</v>
      </c>
      <c r="J331" s="988">
        <v>8.6999999999999994E-3</v>
      </c>
      <c r="K331" s="988">
        <v>6.6E-3</v>
      </c>
      <c r="L331" s="988">
        <v>2.8E-3</v>
      </c>
      <c r="M331" s="988">
        <v>8.6E-3</v>
      </c>
      <c r="N331" s="988">
        <v>6.4999999999999997E-3</v>
      </c>
      <c r="O331" s="988">
        <v>2.8E-3</v>
      </c>
      <c r="P331" s="988">
        <v>8.0999999999999996E-3</v>
      </c>
      <c r="Q331" s="988">
        <v>6.1999999999999998E-3</v>
      </c>
      <c r="R331" s="988">
        <v>2.5999999999999999E-3</v>
      </c>
      <c r="S331" s="988">
        <v>7.6E-3</v>
      </c>
      <c r="T331" s="988">
        <v>5.7999999999999996E-3</v>
      </c>
      <c r="U331" s="988">
        <v>2.5000000000000001E-3</v>
      </c>
      <c r="V331" s="1042">
        <v>7.4999999999999997E-3</v>
      </c>
      <c r="W331" s="1042">
        <v>5.7000000000000002E-3</v>
      </c>
      <c r="X331" s="1042">
        <v>2.3999999999999998E-3</v>
      </c>
      <c r="Y331" s="1042">
        <v>7.7000000000000002E-3</v>
      </c>
      <c r="Z331" s="1042">
        <v>5.7999999999999996E-3</v>
      </c>
      <c r="AA331" s="1042">
        <v>2.5000000000000001E-3</v>
      </c>
      <c r="AB331" s="1043">
        <v>7.7999999999999996E-3</v>
      </c>
      <c r="AC331" s="1043">
        <v>6.0000000000000001E-3</v>
      </c>
      <c r="AD331" s="1043">
        <v>2.5000000000000001E-3</v>
      </c>
      <c r="AE331" s="1043">
        <v>7.9000000000000008E-3</v>
      </c>
      <c r="AF331" s="1043">
        <v>6.0000000000000001E-3</v>
      </c>
      <c r="AG331" s="1043">
        <v>2.5999999999999999E-3</v>
      </c>
      <c r="AH331" s="1043">
        <v>8.8000000000000005E-3</v>
      </c>
      <c r="AI331" s="1043">
        <v>6.7000000000000002E-3</v>
      </c>
      <c r="AJ331" s="1043">
        <v>2.8E-3</v>
      </c>
      <c r="AK331" s="1043">
        <v>8.8999999999999999E-3</v>
      </c>
      <c r="AL331" s="1043">
        <v>6.7000000000000002E-3</v>
      </c>
      <c r="AM331" s="1043">
        <v>2.8999999999999998E-3</v>
      </c>
      <c r="AN331" s="1043">
        <v>8.8999999999999999E-3</v>
      </c>
      <c r="AO331" s="1043">
        <v>6.7000000000000002E-3</v>
      </c>
      <c r="AP331" s="1043">
        <v>2.8999999999999998E-3</v>
      </c>
      <c r="AQ331" s="1043">
        <v>8.8999999999999999E-3</v>
      </c>
      <c r="AR331" s="1043">
        <v>6.7000000000000002E-3</v>
      </c>
      <c r="AS331" s="1043">
        <v>2.8999999999999998E-3</v>
      </c>
      <c r="AT331" s="1043">
        <v>8.8999999999999999E-3</v>
      </c>
      <c r="AU331" s="1043">
        <v>6.7000000000000002E-3</v>
      </c>
      <c r="AV331" s="1043">
        <v>2.8999999999999998E-3</v>
      </c>
      <c r="AW331" s="1043">
        <v>8.8000000000000005E-3</v>
      </c>
      <c r="AX331" s="1043">
        <v>6.7000000000000002E-3</v>
      </c>
      <c r="AY331" s="1043">
        <v>2.8999999999999998E-3</v>
      </c>
      <c r="AZ331" s="1043">
        <v>8.8999999999999999E-3</v>
      </c>
      <c r="BA331" s="1043">
        <v>6.7000000000000002E-3</v>
      </c>
      <c r="BB331" s="1043">
        <v>2.8999999999999998E-3</v>
      </c>
    </row>
    <row r="332" spans="1:54" s="980" customFormat="1" ht="16.5" customHeight="1" x14ac:dyDescent="0.3">
      <c r="A332" s="981"/>
      <c r="B332" s="979"/>
      <c r="C332" s="398"/>
      <c r="D332" s="398"/>
      <c r="E332" s="1378"/>
      <c r="F332" s="989" t="s">
        <v>1502</v>
      </c>
      <c r="G332" s="988">
        <v>8.8000000000000005E-3</v>
      </c>
      <c r="H332" s="988">
        <v>6.7000000000000002E-3</v>
      </c>
      <c r="I332" s="988">
        <v>2.8E-3</v>
      </c>
      <c r="J332" s="988">
        <v>8.5000000000000006E-3</v>
      </c>
      <c r="K332" s="988">
        <v>6.4999999999999997E-3</v>
      </c>
      <c r="L332" s="988">
        <v>2.8E-3</v>
      </c>
      <c r="M332" s="988">
        <v>8.8000000000000005E-3</v>
      </c>
      <c r="N332" s="988">
        <v>6.7000000000000002E-3</v>
      </c>
      <c r="O332" s="988">
        <v>2.8999999999999998E-3</v>
      </c>
      <c r="P332" s="988">
        <v>8.3000000000000001E-3</v>
      </c>
      <c r="Q332" s="988">
        <v>6.3E-3</v>
      </c>
      <c r="R332" s="988">
        <v>2.7000000000000001E-3</v>
      </c>
      <c r="S332" s="988">
        <v>7.9000000000000008E-3</v>
      </c>
      <c r="T332" s="988">
        <v>6.0000000000000001E-3</v>
      </c>
      <c r="U332" s="988">
        <v>2.5999999999999999E-3</v>
      </c>
      <c r="V332" s="1042">
        <v>7.6E-3</v>
      </c>
      <c r="W332" s="1042">
        <v>5.7999999999999996E-3</v>
      </c>
      <c r="X332" s="1042">
        <v>2.5000000000000001E-3</v>
      </c>
      <c r="Y332" s="1042">
        <v>7.7000000000000002E-3</v>
      </c>
      <c r="Z332" s="1042">
        <v>5.7999999999999996E-3</v>
      </c>
      <c r="AA332" s="1042">
        <v>2.5000000000000001E-3</v>
      </c>
      <c r="AB332" s="1043">
        <v>7.7000000000000002E-3</v>
      </c>
      <c r="AC332" s="1043">
        <v>5.8999999999999999E-3</v>
      </c>
      <c r="AD332" s="1043">
        <v>2.5000000000000001E-3</v>
      </c>
      <c r="AE332" s="1043">
        <v>7.7999999999999996E-3</v>
      </c>
      <c r="AF332" s="1043">
        <v>5.8999999999999999E-3</v>
      </c>
      <c r="AG332" s="1043">
        <v>2.5000000000000001E-3</v>
      </c>
      <c r="AH332" s="1043">
        <v>8.6999999999999994E-3</v>
      </c>
      <c r="AI332" s="1043">
        <v>6.6E-3</v>
      </c>
      <c r="AJ332" s="1043">
        <v>2.8E-3</v>
      </c>
      <c r="AK332" s="1043">
        <v>8.8000000000000005E-3</v>
      </c>
      <c r="AL332" s="1043">
        <v>6.7000000000000002E-3</v>
      </c>
      <c r="AM332" s="1043">
        <v>2.8999999999999998E-3</v>
      </c>
      <c r="AN332" s="1043">
        <v>8.8000000000000005E-3</v>
      </c>
      <c r="AO332" s="1043">
        <v>6.7000000000000002E-3</v>
      </c>
      <c r="AP332" s="1043">
        <v>2.8999999999999998E-3</v>
      </c>
      <c r="AQ332" s="1043">
        <v>8.8999999999999999E-3</v>
      </c>
      <c r="AR332" s="1043">
        <v>6.7000000000000002E-3</v>
      </c>
      <c r="AS332" s="1043">
        <v>2.8999999999999998E-3</v>
      </c>
      <c r="AT332" s="1043">
        <v>8.8999999999999999E-3</v>
      </c>
      <c r="AU332" s="1043">
        <v>6.7999999999999996E-3</v>
      </c>
      <c r="AV332" s="1043">
        <v>2.8999999999999998E-3</v>
      </c>
      <c r="AW332" s="1043">
        <v>8.8999999999999999E-3</v>
      </c>
      <c r="AX332" s="1043">
        <v>6.7999999999999996E-3</v>
      </c>
      <c r="AY332" s="1043">
        <v>2.8999999999999998E-3</v>
      </c>
      <c r="AZ332" s="1043">
        <v>8.9999999999999993E-3</v>
      </c>
      <c r="BA332" s="1043">
        <v>6.7999999999999996E-3</v>
      </c>
      <c r="BB332" s="1043">
        <v>2.8999999999999998E-3</v>
      </c>
    </row>
    <row r="333" spans="1:54" s="980" customFormat="1" ht="16.5" customHeight="1" x14ac:dyDescent="0.3">
      <c r="A333" s="981"/>
      <c r="B333" s="979"/>
      <c r="C333" s="398"/>
      <c r="D333" s="398"/>
      <c r="E333" s="1378"/>
      <c r="F333" s="989" t="s">
        <v>1503</v>
      </c>
      <c r="G333" s="988">
        <v>9.2999999999999992E-3</v>
      </c>
      <c r="H333" s="988">
        <v>7.1000000000000004E-3</v>
      </c>
      <c r="I333" s="988">
        <v>3.0000000000000001E-3</v>
      </c>
      <c r="J333" s="988">
        <v>9.4000000000000004E-3</v>
      </c>
      <c r="K333" s="988">
        <v>7.1000000000000004E-3</v>
      </c>
      <c r="L333" s="988">
        <v>3.0000000000000001E-3</v>
      </c>
      <c r="M333" s="988">
        <v>9.2999999999999992E-3</v>
      </c>
      <c r="N333" s="988">
        <v>7.1000000000000004E-3</v>
      </c>
      <c r="O333" s="988">
        <v>3.0000000000000001E-3</v>
      </c>
      <c r="P333" s="988">
        <v>9.7000000000000003E-3</v>
      </c>
      <c r="Q333" s="988">
        <v>7.4000000000000003E-3</v>
      </c>
      <c r="R333" s="988">
        <v>3.2000000000000002E-3</v>
      </c>
      <c r="S333" s="988">
        <v>9.1000000000000004E-3</v>
      </c>
      <c r="T333" s="988">
        <v>6.8999999999999999E-3</v>
      </c>
      <c r="U333" s="988">
        <v>3.0000000000000001E-3</v>
      </c>
      <c r="V333" s="1042">
        <v>8.0999999999999996E-3</v>
      </c>
      <c r="W333" s="1042">
        <v>6.1999999999999998E-3</v>
      </c>
      <c r="X333" s="1042">
        <v>2.5999999999999999E-3</v>
      </c>
      <c r="Y333" s="1042">
        <v>8.3999999999999995E-3</v>
      </c>
      <c r="Z333" s="1042">
        <v>6.3E-3</v>
      </c>
      <c r="AA333" s="1042">
        <v>2.7000000000000001E-3</v>
      </c>
      <c r="AB333" s="1043">
        <v>8.3000000000000001E-3</v>
      </c>
      <c r="AC333" s="1043">
        <v>6.3E-3</v>
      </c>
      <c r="AD333" s="1043">
        <v>2.7000000000000001E-3</v>
      </c>
      <c r="AE333" s="1043">
        <v>8.3999999999999995E-3</v>
      </c>
      <c r="AF333" s="1043">
        <v>6.4000000000000003E-3</v>
      </c>
      <c r="AG333" s="1043">
        <v>2.7000000000000001E-3</v>
      </c>
      <c r="AH333" s="1043">
        <v>9.7000000000000003E-3</v>
      </c>
      <c r="AI333" s="1043">
        <v>7.4000000000000003E-3</v>
      </c>
      <c r="AJ333" s="1043">
        <v>3.2000000000000002E-3</v>
      </c>
      <c r="AK333" s="1043">
        <v>9.7999999999999997E-3</v>
      </c>
      <c r="AL333" s="1043">
        <v>7.4000000000000003E-3</v>
      </c>
      <c r="AM333" s="1043">
        <v>3.2000000000000002E-3</v>
      </c>
      <c r="AN333" s="1043">
        <v>9.7999999999999997E-3</v>
      </c>
      <c r="AO333" s="1043">
        <v>7.4999999999999997E-3</v>
      </c>
      <c r="AP333" s="1043">
        <v>3.2000000000000002E-3</v>
      </c>
      <c r="AQ333" s="1043">
        <v>9.7999999999999997E-3</v>
      </c>
      <c r="AR333" s="1043">
        <v>7.4999999999999997E-3</v>
      </c>
      <c r="AS333" s="1043">
        <v>3.2000000000000002E-3</v>
      </c>
      <c r="AT333" s="1043">
        <v>9.7999999999999997E-3</v>
      </c>
      <c r="AU333" s="1043">
        <v>7.4000000000000003E-3</v>
      </c>
      <c r="AV333" s="1043">
        <v>3.2000000000000002E-3</v>
      </c>
      <c r="AW333" s="1043">
        <v>9.7000000000000003E-3</v>
      </c>
      <c r="AX333" s="1043">
        <v>7.4000000000000003E-3</v>
      </c>
      <c r="AY333" s="1043">
        <v>3.2000000000000002E-3</v>
      </c>
      <c r="AZ333" s="1043">
        <v>9.7999999999999997E-3</v>
      </c>
      <c r="BA333" s="1043">
        <v>7.4000000000000003E-3</v>
      </c>
      <c r="BB333" s="1043">
        <v>3.2000000000000002E-3</v>
      </c>
    </row>
    <row r="334" spans="1:54" s="980" customFormat="1" ht="16.5" customHeight="1" x14ac:dyDescent="0.3">
      <c r="A334" s="981"/>
      <c r="B334" s="979"/>
      <c r="C334" s="398"/>
      <c r="D334" s="398"/>
      <c r="E334" s="1379"/>
      <c r="F334" s="989" t="s">
        <v>1999</v>
      </c>
      <c r="G334" s="988">
        <v>8.6E-3</v>
      </c>
      <c r="H334" s="988">
        <v>6.6E-3</v>
      </c>
      <c r="I334" s="988">
        <v>2.8E-3</v>
      </c>
      <c r="J334" s="988">
        <v>8.6E-3</v>
      </c>
      <c r="K334" s="988">
        <v>6.6E-3</v>
      </c>
      <c r="L334" s="988">
        <v>2.8E-3</v>
      </c>
      <c r="M334" s="988">
        <v>8.6E-3</v>
      </c>
      <c r="N334" s="988">
        <v>6.4999999999999997E-3</v>
      </c>
      <c r="O334" s="988">
        <v>2.8E-3</v>
      </c>
      <c r="P334" s="988">
        <v>8.5000000000000006E-3</v>
      </c>
      <c r="Q334" s="988">
        <v>6.4000000000000003E-3</v>
      </c>
      <c r="R334" s="988">
        <v>2.8E-3</v>
      </c>
      <c r="S334" s="988">
        <v>8.3000000000000001E-3</v>
      </c>
      <c r="T334" s="988">
        <v>6.3E-3</v>
      </c>
      <c r="U334" s="988">
        <v>2.7000000000000001E-3</v>
      </c>
      <c r="V334" s="1042">
        <v>8.0999999999999996E-3</v>
      </c>
      <c r="W334" s="1042">
        <v>6.1999999999999998E-3</v>
      </c>
      <c r="X334" s="1042">
        <v>2.5999999999999999E-3</v>
      </c>
      <c r="Y334" s="1042">
        <v>8.2000000000000007E-3</v>
      </c>
      <c r="Z334" s="1042">
        <v>6.1999999999999998E-3</v>
      </c>
      <c r="AA334" s="1042">
        <v>2.7000000000000001E-3</v>
      </c>
      <c r="AB334" s="1043">
        <v>8.2000000000000007E-3</v>
      </c>
      <c r="AC334" s="1043">
        <v>6.1999999999999998E-3</v>
      </c>
      <c r="AD334" s="1043">
        <v>2.7000000000000001E-3</v>
      </c>
      <c r="AE334" s="1043">
        <v>8.2000000000000007E-3</v>
      </c>
      <c r="AF334" s="1043">
        <v>6.3E-3</v>
      </c>
      <c r="AG334" s="1043">
        <v>2.7000000000000001E-3</v>
      </c>
      <c r="AH334" s="1043">
        <v>8.5000000000000006E-3</v>
      </c>
      <c r="AI334" s="1043">
        <v>6.4999999999999997E-3</v>
      </c>
      <c r="AJ334" s="1043">
        <v>2.8E-3</v>
      </c>
      <c r="AK334" s="1043">
        <v>8.5000000000000006E-3</v>
      </c>
      <c r="AL334" s="1043">
        <v>6.4999999999999997E-3</v>
      </c>
      <c r="AM334" s="1043">
        <v>2.8E-3</v>
      </c>
      <c r="AN334" s="1043">
        <v>8.6E-3</v>
      </c>
      <c r="AO334" s="1043">
        <v>6.4999999999999997E-3</v>
      </c>
      <c r="AP334" s="1043">
        <v>2.8E-3</v>
      </c>
      <c r="AQ334" s="1043">
        <v>8.6E-3</v>
      </c>
      <c r="AR334" s="1043">
        <v>6.4999999999999997E-3</v>
      </c>
      <c r="AS334" s="1043">
        <v>2.8E-3</v>
      </c>
      <c r="AT334" s="1043">
        <v>8.6E-3</v>
      </c>
      <c r="AU334" s="1043">
        <v>6.4999999999999997E-3</v>
      </c>
      <c r="AV334" s="1043">
        <v>2.8E-3</v>
      </c>
      <c r="AW334" s="1043">
        <v>8.6E-3</v>
      </c>
      <c r="AX334" s="1043">
        <v>6.4999999999999997E-3</v>
      </c>
      <c r="AY334" s="1043">
        <v>2.8E-3</v>
      </c>
      <c r="AZ334" s="1043">
        <v>8.6E-3</v>
      </c>
      <c r="BA334" s="1043">
        <v>6.4999999999999997E-3</v>
      </c>
      <c r="BB334" s="1043">
        <v>2.8E-3</v>
      </c>
    </row>
    <row r="335" spans="1:54" s="980" customFormat="1" ht="16.5" customHeight="1" x14ac:dyDescent="0.3">
      <c r="A335" s="981"/>
      <c r="B335" s="979"/>
      <c r="C335" s="398"/>
      <c r="D335" s="398"/>
      <c r="E335" s="1380" t="s">
        <v>2178</v>
      </c>
      <c r="F335" s="989" t="s">
        <v>1455</v>
      </c>
      <c r="G335" s="1043">
        <v>7.2599999999999998E-2</v>
      </c>
      <c r="H335" s="1043">
        <v>3.7699999999999997E-2</v>
      </c>
      <c r="I335" s="1043" t="s">
        <v>165</v>
      </c>
      <c r="J335" s="1043">
        <v>7.2599999999999998E-2</v>
      </c>
      <c r="K335" s="1043">
        <v>3.7699999999999997E-2</v>
      </c>
      <c r="L335" s="1043" t="s">
        <v>165</v>
      </c>
      <c r="M335" s="1043">
        <v>7.2599999999999998E-2</v>
      </c>
      <c r="N335" s="1043">
        <v>3.7699999999999997E-2</v>
      </c>
      <c r="O335" s="1043" t="s">
        <v>165</v>
      </c>
      <c r="P335" s="1043">
        <v>7.2599999999999998E-2</v>
      </c>
      <c r="Q335" s="1043">
        <v>3.7699999999999997E-2</v>
      </c>
      <c r="R335" s="1043" t="s">
        <v>165</v>
      </c>
      <c r="S335" s="1043">
        <v>7.2599999999999998E-2</v>
      </c>
      <c r="T335" s="1043">
        <v>3.7699999999999997E-2</v>
      </c>
      <c r="U335" s="1043" t="s">
        <v>165</v>
      </c>
      <c r="V335" s="1043">
        <v>7.2599999999999998E-2</v>
      </c>
      <c r="W335" s="1043">
        <v>3.7699999999999997E-2</v>
      </c>
      <c r="X335" s="1043" t="s">
        <v>165</v>
      </c>
      <c r="Y335" s="1043">
        <v>7.2599999999999998E-2</v>
      </c>
      <c r="Z335" s="1043">
        <v>3.7699999999999997E-2</v>
      </c>
      <c r="AA335" s="1043" t="s">
        <v>165</v>
      </c>
      <c r="AB335" s="1043">
        <v>7.2599999999999998E-2</v>
      </c>
      <c r="AC335" s="1043">
        <v>3.7699999999999997E-2</v>
      </c>
      <c r="AD335" s="1043" t="s">
        <v>165</v>
      </c>
      <c r="AE335" s="1043">
        <v>7.2599999999999998E-2</v>
      </c>
      <c r="AF335" s="1043">
        <v>3.7699999999999997E-2</v>
      </c>
      <c r="AG335" s="1043" t="s">
        <v>165</v>
      </c>
      <c r="AH335" s="1043">
        <v>7.2599999999999998E-2</v>
      </c>
      <c r="AI335" s="1043">
        <v>3.7699999999999997E-2</v>
      </c>
      <c r="AJ335" s="1043" t="s">
        <v>165</v>
      </c>
      <c r="AK335" s="1043">
        <v>7.2599999999999998E-2</v>
      </c>
      <c r="AL335" s="1043">
        <v>3.7699999999999997E-2</v>
      </c>
      <c r="AM335" s="1043" t="s">
        <v>165</v>
      </c>
      <c r="AN335" s="1043">
        <v>7.2599999999999998E-2</v>
      </c>
      <c r="AO335" s="1043">
        <v>3.7699999999999997E-2</v>
      </c>
      <c r="AP335" s="1043" t="s">
        <v>165</v>
      </c>
      <c r="AQ335" s="1043">
        <v>7.2599999999999998E-2</v>
      </c>
      <c r="AR335" s="1043">
        <v>3.7699999999999997E-2</v>
      </c>
      <c r="AS335" s="1043" t="s">
        <v>165</v>
      </c>
      <c r="AT335" s="1043">
        <v>7.2599999999999998E-2</v>
      </c>
      <c r="AU335" s="1043">
        <v>3.7699999999999997E-2</v>
      </c>
      <c r="AV335" s="1043" t="s">
        <v>165</v>
      </c>
      <c r="AW335" s="1043">
        <v>7.2599999999999998E-2</v>
      </c>
      <c r="AX335" s="1043">
        <v>3.7699999999999997E-2</v>
      </c>
      <c r="AY335" s="1043" t="s">
        <v>165</v>
      </c>
      <c r="AZ335" s="1043">
        <v>7.2599999999999998E-2</v>
      </c>
      <c r="BA335" s="1043">
        <v>3.7699999999999997E-2</v>
      </c>
      <c r="BB335" s="1043" t="s">
        <v>165</v>
      </c>
    </row>
    <row r="336" spans="1:54" s="980" customFormat="1" ht="16.5" customHeight="1" x14ac:dyDescent="0.3">
      <c r="A336" s="981"/>
      <c r="B336" s="979"/>
      <c r="C336" s="398"/>
      <c r="D336" s="398"/>
      <c r="E336" s="1378"/>
      <c r="F336" s="989" t="s">
        <v>1456</v>
      </c>
      <c r="G336" s="1043">
        <v>7.2599999999999998E-2</v>
      </c>
      <c r="H336" s="1043">
        <v>3.7699999999999997E-2</v>
      </c>
      <c r="I336" s="1043" t="s">
        <v>165</v>
      </c>
      <c r="J336" s="1043">
        <v>7.2599999999999998E-2</v>
      </c>
      <c r="K336" s="1043">
        <v>3.7699999999999997E-2</v>
      </c>
      <c r="L336" s="1043" t="s">
        <v>165</v>
      </c>
      <c r="M336" s="1043">
        <v>7.2599999999999998E-2</v>
      </c>
      <c r="N336" s="1043">
        <v>3.7699999999999997E-2</v>
      </c>
      <c r="O336" s="1043" t="s">
        <v>165</v>
      </c>
      <c r="P336" s="1043">
        <v>7.2599999999999998E-2</v>
      </c>
      <c r="Q336" s="1043">
        <v>3.7699999999999997E-2</v>
      </c>
      <c r="R336" s="1043" t="s">
        <v>165</v>
      </c>
      <c r="S336" s="1043">
        <v>7.2599999999999998E-2</v>
      </c>
      <c r="T336" s="1043">
        <v>3.7699999999999997E-2</v>
      </c>
      <c r="U336" s="1043" t="s">
        <v>165</v>
      </c>
      <c r="V336" s="1043">
        <v>7.2599999999999998E-2</v>
      </c>
      <c r="W336" s="1043">
        <v>3.7699999999999997E-2</v>
      </c>
      <c r="X336" s="1043" t="s">
        <v>165</v>
      </c>
      <c r="Y336" s="1043">
        <v>7.2599999999999998E-2</v>
      </c>
      <c r="Z336" s="1043">
        <v>3.7699999999999997E-2</v>
      </c>
      <c r="AA336" s="1043" t="s">
        <v>165</v>
      </c>
      <c r="AB336" s="1043">
        <v>7.2599999999999998E-2</v>
      </c>
      <c r="AC336" s="1043">
        <v>3.7699999999999997E-2</v>
      </c>
      <c r="AD336" s="1043" t="s">
        <v>165</v>
      </c>
      <c r="AE336" s="1043">
        <v>7.2599999999999998E-2</v>
      </c>
      <c r="AF336" s="1043">
        <v>3.7699999999999997E-2</v>
      </c>
      <c r="AG336" s="1043" t="s">
        <v>165</v>
      </c>
      <c r="AH336" s="1043">
        <v>7.2599999999999998E-2</v>
      </c>
      <c r="AI336" s="1043">
        <v>3.7699999999999997E-2</v>
      </c>
      <c r="AJ336" s="1043" t="s">
        <v>165</v>
      </c>
      <c r="AK336" s="1043">
        <v>7.2599999999999998E-2</v>
      </c>
      <c r="AL336" s="1043">
        <v>3.7699999999999997E-2</v>
      </c>
      <c r="AM336" s="1043" t="s">
        <v>165</v>
      </c>
      <c r="AN336" s="1043">
        <v>7.2599999999999998E-2</v>
      </c>
      <c r="AO336" s="1043">
        <v>3.7699999999999997E-2</v>
      </c>
      <c r="AP336" s="1043" t="s">
        <v>165</v>
      </c>
      <c r="AQ336" s="1043">
        <v>7.2599999999999998E-2</v>
      </c>
      <c r="AR336" s="1043">
        <v>3.7699999999999997E-2</v>
      </c>
      <c r="AS336" s="1043" t="s">
        <v>165</v>
      </c>
      <c r="AT336" s="1043">
        <v>7.2599999999999998E-2</v>
      </c>
      <c r="AU336" s="1043">
        <v>3.7699999999999997E-2</v>
      </c>
      <c r="AV336" s="1043" t="s">
        <v>165</v>
      </c>
      <c r="AW336" s="1043">
        <v>7.2599999999999998E-2</v>
      </c>
      <c r="AX336" s="1043">
        <v>3.7699999999999997E-2</v>
      </c>
      <c r="AY336" s="1043" t="s">
        <v>165</v>
      </c>
      <c r="AZ336" s="1043">
        <v>7.2599999999999998E-2</v>
      </c>
      <c r="BA336" s="1043">
        <v>3.7699999999999997E-2</v>
      </c>
      <c r="BB336" s="1043" t="s">
        <v>165</v>
      </c>
    </row>
    <row r="337" spans="1:54" s="980" customFormat="1" ht="16.5" customHeight="1" x14ac:dyDescent="0.3">
      <c r="A337" s="981"/>
      <c r="B337" s="979"/>
      <c r="C337" s="398"/>
      <c r="D337" s="398"/>
      <c r="E337" s="1378"/>
      <c r="F337" s="989" t="s">
        <v>1457</v>
      </c>
      <c r="G337" s="1043">
        <v>7.2599999999999998E-2</v>
      </c>
      <c r="H337" s="1043">
        <v>3.7699999999999997E-2</v>
      </c>
      <c r="I337" s="1043" t="s">
        <v>165</v>
      </c>
      <c r="J337" s="1043">
        <v>7.2599999999999998E-2</v>
      </c>
      <c r="K337" s="1043">
        <v>3.7699999999999997E-2</v>
      </c>
      <c r="L337" s="1043" t="s">
        <v>165</v>
      </c>
      <c r="M337" s="1043">
        <v>7.2599999999999998E-2</v>
      </c>
      <c r="N337" s="1043">
        <v>3.7699999999999997E-2</v>
      </c>
      <c r="O337" s="1043" t="s">
        <v>165</v>
      </c>
      <c r="P337" s="1043">
        <v>7.2599999999999998E-2</v>
      </c>
      <c r="Q337" s="1043">
        <v>3.7699999999999997E-2</v>
      </c>
      <c r="R337" s="1043" t="s">
        <v>165</v>
      </c>
      <c r="S337" s="1043">
        <v>7.2599999999999998E-2</v>
      </c>
      <c r="T337" s="1043">
        <v>3.7699999999999997E-2</v>
      </c>
      <c r="U337" s="1043" t="s">
        <v>165</v>
      </c>
      <c r="V337" s="1043">
        <v>7.2599999999999998E-2</v>
      </c>
      <c r="W337" s="1043">
        <v>3.7699999999999997E-2</v>
      </c>
      <c r="X337" s="1043" t="s">
        <v>165</v>
      </c>
      <c r="Y337" s="1043">
        <v>7.2599999999999998E-2</v>
      </c>
      <c r="Z337" s="1043">
        <v>3.7699999999999997E-2</v>
      </c>
      <c r="AA337" s="1043" t="s">
        <v>165</v>
      </c>
      <c r="AB337" s="1043">
        <v>7.2599999999999998E-2</v>
      </c>
      <c r="AC337" s="1043">
        <v>3.7699999999999997E-2</v>
      </c>
      <c r="AD337" s="1043" t="s">
        <v>165</v>
      </c>
      <c r="AE337" s="1043">
        <v>7.2599999999999998E-2</v>
      </c>
      <c r="AF337" s="1043">
        <v>3.7699999999999997E-2</v>
      </c>
      <c r="AG337" s="1043" t="s">
        <v>165</v>
      </c>
      <c r="AH337" s="1043">
        <v>7.2599999999999998E-2</v>
      </c>
      <c r="AI337" s="1043">
        <v>3.7699999999999997E-2</v>
      </c>
      <c r="AJ337" s="1043" t="s">
        <v>165</v>
      </c>
      <c r="AK337" s="1043">
        <v>7.2599999999999998E-2</v>
      </c>
      <c r="AL337" s="1043">
        <v>3.7699999999999997E-2</v>
      </c>
      <c r="AM337" s="1043" t="s">
        <v>165</v>
      </c>
      <c r="AN337" s="1043">
        <v>7.2599999999999998E-2</v>
      </c>
      <c r="AO337" s="1043">
        <v>3.7699999999999997E-2</v>
      </c>
      <c r="AP337" s="1043" t="s">
        <v>165</v>
      </c>
      <c r="AQ337" s="1043">
        <v>7.2599999999999998E-2</v>
      </c>
      <c r="AR337" s="1043">
        <v>3.7699999999999997E-2</v>
      </c>
      <c r="AS337" s="1043" t="s">
        <v>165</v>
      </c>
      <c r="AT337" s="1043">
        <v>7.2599999999999998E-2</v>
      </c>
      <c r="AU337" s="1043">
        <v>3.7699999999999997E-2</v>
      </c>
      <c r="AV337" s="1043" t="s">
        <v>165</v>
      </c>
      <c r="AW337" s="1043">
        <v>7.2599999999999998E-2</v>
      </c>
      <c r="AX337" s="1043">
        <v>3.7699999999999997E-2</v>
      </c>
      <c r="AY337" s="1043" t="s">
        <v>165</v>
      </c>
      <c r="AZ337" s="1043">
        <v>7.2599999999999998E-2</v>
      </c>
      <c r="BA337" s="1043">
        <v>3.7699999999999997E-2</v>
      </c>
      <c r="BB337" s="1043" t="s">
        <v>165</v>
      </c>
    </row>
    <row r="338" spans="1:54" s="980" customFormat="1" ht="16.5" customHeight="1" x14ac:dyDescent="0.3">
      <c r="A338" s="981"/>
      <c r="B338" s="979"/>
      <c r="C338" s="398"/>
      <c r="D338" s="398"/>
      <c r="E338" s="1378"/>
      <c r="F338" s="989" t="s">
        <v>1458</v>
      </c>
      <c r="G338" s="1043">
        <v>7.2599999999999998E-2</v>
      </c>
      <c r="H338" s="1043">
        <v>3.7699999999999997E-2</v>
      </c>
      <c r="I338" s="1043" t="s">
        <v>165</v>
      </c>
      <c r="J338" s="1043">
        <v>7.2599999999999998E-2</v>
      </c>
      <c r="K338" s="1043">
        <v>3.7699999999999997E-2</v>
      </c>
      <c r="L338" s="1043" t="s">
        <v>165</v>
      </c>
      <c r="M338" s="1043">
        <v>7.2599999999999998E-2</v>
      </c>
      <c r="N338" s="1043">
        <v>3.7699999999999997E-2</v>
      </c>
      <c r="O338" s="1043" t="s">
        <v>165</v>
      </c>
      <c r="P338" s="1043">
        <v>7.2599999999999998E-2</v>
      </c>
      <c r="Q338" s="1043">
        <v>3.7699999999999997E-2</v>
      </c>
      <c r="R338" s="1043" t="s">
        <v>165</v>
      </c>
      <c r="S338" s="1043">
        <v>7.2599999999999998E-2</v>
      </c>
      <c r="T338" s="1043">
        <v>3.7699999999999997E-2</v>
      </c>
      <c r="U338" s="1043" t="s">
        <v>165</v>
      </c>
      <c r="V338" s="1043">
        <v>7.2599999999999998E-2</v>
      </c>
      <c r="W338" s="1043">
        <v>3.7699999999999997E-2</v>
      </c>
      <c r="X338" s="1043" t="s">
        <v>165</v>
      </c>
      <c r="Y338" s="1043">
        <v>7.2599999999999998E-2</v>
      </c>
      <c r="Z338" s="1043">
        <v>3.7699999999999997E-2</v>
      </c>
      <c r="AA338" s="1043" t="s">
        <v>165</v>
      </c>
      <c r="AB338" s="1043">
        <v>7.2599999999999998E-2</v>
      </c>
      <c r="AC338" s="1043">
        <v>3.7699999999999997E-2</v>
      </c>
      <c r="AD338" s="1043" t="s">
        <v>165</v>
      </c>
      <c r="AE338" s="1043">
        <v>7.2599999999999998E-2</v>
      </c>
      <c r="AF338" s="1043">
        <v>3.7699999999999997E-2</v>
      </c>
      <c r="AG338" s="1043" t="s">
        <v>165</v>
      </c>
      <c r="AH338" s="1043">
        <v>7.2599999999999998E-2</v>
      </c>
      <c r="AI338" s="1043">
        <v>3.7699999999999997E-2</v>
      </c>
      <c r="AJ338" s="1043" t="s">
        <v>165</v>
      </c>
      <c r="AK338" s="1043">
        <v>7.2599999999999998E-2</v>
      </c>
      <c r="AL338" s="1043">
        <v>3.7699999999999997E-2</v>
      </c>
      <c r="AM338" s="1043" t="s">
        <v>165</v>
      </c>
      <c r="AN338" s="1043">
        <v>7.2599999999999998E-2</v>
      </c>
      <c r="AO338" s="1043">
        <v>3.7699999999999997E-2</v>
      </c>
      <c r="AP338" s="1043" t="s">
        <v>165</v>
      </c>
      <c r="AQ338" s="1043">
        <v>7.2599999999999998E-2</v>
      </c>
      <c r="AR338" s="1043">
        <v>3.7699999999999997E-2</v>
      </c>
      <c r="AS338" s="1043" t="s">
        <v>165</v>
      </c>
      <c r="AT338" s="1043">
        <v>7.2599999999999998E-2</v>
      </c>
      <c r="AU338" s="1043">
        <v>3.7699999999999997E-2</v>
      </c>
      <c r="AV338" s="1043" t="s">
        <v>165</v>
      </c>
      <c r="AW338" s="1043">
        <v>7.2599999999999998E-2</v>
      </c>
      <c r="AX338" s="1043">
        <v>3.7699999999999997E-2</v>
      </c>
      <c r="AY338" s="1043" t="s">
        <v>165</v>
      </c>
      <c r="AZ338" s="1043">
        <v>7.2599999999999998E-2</v>
      </c>
      <c r="BA338" s="1043">
        <v>3.7699999999999997E-2</v>
      </c>
      <c r="BB338" s="1043" t="s">
        <v>165</v>
      </c>
    </row>
    <row r="339" spans="1:54" s="980" customFormat="1" ht="16.5" customHeight="1" x14ac:dyDescent="0.3">
      <c r="A339" s="981"/>
      <c r="B339" s="979"/>
      <c r="C339" s="398"/>
      <c r="D339" s="398"/>
      <c r="E339" s="1378"/>
      <c r="F339" s="989" t="s">
        <v>1459</v>
      </c>
      <c r="G339" s="1043">
        <v>7.2599999999999998E-2</v>
      </c>
      <c r="H339" s="1043">
        <v>3.7699999999999997E-2</v>
      </c>
      <c r="I339" s="1043" t="s">
        <v>165</v>
      </c>
      <c r="J339" s="1043">
        <v>7.2599999999999998E-2</v>
      </c>
      <c r="K339" s="1043">
        <v>3.7699999999999997E-2</v>
      </c>
      <c r="L339" s="1043" t="s">
        <v>165</v>
      </c>
      <c r="M339" s="1043">
        <v>7.2599999999999998E-2</v>
      </c>
      <c r="N339" s="1043">
        <v>3.7699999999999997E-2</v>
      </c>
      <c r="O339" s="1043" t="s">
        <v>165</v>
      </c>
      <c r="P339" s="1043">
        <v>7.2599999999999998E-2</v>
      </c>
      <c r="Q339" s="1043">
        <v>3.7699999999999997E-2</v>
      </c>
      <c r="R339" s="1043" t="s">
        <v>165</v>
      </c>
      <c r="S339" s="1043">
        <v>7.2599999999999998E-2</v>
      </c>
      <c r="T339" s="1043">
        <v>3.7699999999999997E-2</v>
      </c>
      <c r="U339" s="1043" t="s">
        <v>165</v>
      </c>
      <c r="V339" s="1043">
        <v>7.2599999999999998E-2</v>
      </c>
      <c r="W339" s="1043">
        <v>3.7699999999999997E-2</v>
      </c>
      <c r="X339" s="1043" t="s">
        <v>165</v>
      </c>
      <c r="Y339" s="1043">
        <v>7.2599999999999998E-2</v>
      </c>
      <c r="Z339" s="1043">
        <v>3.7699999999999997E-2</v>
      </c>
      <c r="AA339" s="1043" t="s">
        <v>165</v>
      </c>
      <c r="AB339" s="1043">
        <v>7.2599999999999998E-2</v>
      </c>
      <c r="AC339" s="1043">
        <v>3.7699999999999997E-2</v>
      </c>
      <c r="AD339" s="1043" t="s">
        <v>165</v>
      </c>
      <c r="AE339" s="1043">
        <v>7.2599999999999998E-2</v>
      </c>
      <c r="AF339" s="1043">
        <v>3.7699999999999997E-2</v>
      </c>
      <c r="AG339" s="1043" t="s">
        <v>165</v>
      </c>
      <c r="AH339" s="1043">
        <v>7.2599999999999998E-2</v>
      </c>
      <c r="AI339" s="1043">
        <v>3.7699999999999997E-2</v>
      </c>
      <c r="AJ339" s="1043" t="s">
        <v>165</v>
      </c>
      <c r="AK339" s="1043">
        <v>7.2599999999999998E-2</v>
      </c>
      <c r="AL339" s="1043">
        <v>3.7699999999999997E-2</v>
      </c>
      <c r="AM339" s="1043" t="s">
        <v>165</v>
      </c>
      <c r="AN339" s="1043">
        <v>7.2599999999999998E-2</v>
      </c>
      <c r="AO339" s="1043">
        <v>3.7699999999999997E-2</v>
      </c>
      <c r="AP339" s="1043" t="s">
        <v>165</v>
      </c>
      <c r="AQ339" s="1043">
        <v>7.2599999999999998E-2</v>
      </c>
      <c r="AR339" s="1043">
        <v>3.7699999999999997E-2</v>
      </c>
      <c r="AS339" s="1043" t="s">
        <v>165</v>
      </c>
      <c r="AT339" s="1043">
        <v>7.2599999999999998E-2</v>
      </c>
      <c r="AU339" s="1043">
        <v>3.7699999999999997E-2</v>
      </c>
      <c r="AV339" s="1043" t="s">
        <v>165</v>
      </c>
      <c r="AW339" s="1043">
        <v>7.2599999999999998E-2</v>
      </c>
      <c r="AX339" s="1043">
        <v>3.7699999999999997E-2</v>
      </c>
      <c r="AY339" s="1043" t="s">
        <v>165</v>
      </c>
      <c r="AZ339" s="1043">
        <v>7.2599999999999998E-2</v>
      </c>
      <c r="BA339" s="1043">
        <v>3.7699999999999997E-2</v>
      </c>
      <c r="BB339" s="1043" t="s">
        <v>165</v>
      </c>
    </row>
    <row r="340" spans="1:54" s="980" customFormat="1" ht="16.5" customHeight="1" x14ac:dyDescent="0.3">
      <c r="A340" s="981"/>
      <c r="B340" s="979"/>
      <c r="C340" s="398"/>
      <c r="D340" s="398"/>
      <c r="E340" s="1378"/>
      <c r="F340" s="989" t="s">
        <v>1460</v>
      </c>
      <c r="G340" s="1043">
        <v>7.2599999999999998E-2</v>
      </c>
      <c r="H340" s="1043">
        <v>3.7699999999999997E-2</v>
      </c>
      <c r="I340" s="1043" t="s">
        <v>165</v>
      </c>
      <c r="J340" s="1043">
        <v>7.2599999999999998E-2</v>
      </c>
      <c r="K340" s="1043">
        <v>3.7699999999999997E-2</v>
      </c>
      <c r="L340" s="1043" t="s">
        <v>165</v>
      </c>
      <c r="M340" s="1043">
        <v>7.2599999999999998E-2</v>
      </c>
      <c r="N340" s="1043">
        <v>3.7699999999999997E-2</v>
      </c>
      <c r="O340" s="1043" t="s">
        <v>165</v>
      </c>
      <c r="P340" s="1043">
        <v>7.2599999999999998E-2</v>
      </c>
      <c r="Q340" s="1043">
        <v>3.7699999999999997E-2</v>
      </c>
      <c r="R340" s="1043" t="s">
        <v>165</v>
      </c>
      <c r="S340" s="1043">
        <v>7.2599999999999998E-2</v>
      </c>
      <c r="T340" s="1043">
        <v>3.7699999999999997E-2</v>
      </c>
      <c r="U340" s="1043" t="s">
        <v>165</v>
      </c>
      <c r="V340" s="1043">
        <v>7.2599999999999998E-2</v>
      </c>
      <c r="W340" s="1043">
        <v>3.7699999999999997E-2</v>
      </c>
      <c r="X340" s="1043" t="s">
        <v>165</v>
      </c>
      <c r="Y340" s="1043">
        <v>7.2599999999999998E-2</v>
      </c>
      <c r="Z340" s="1043">
        <v>3.7699999999999997E-2</v>
      </c>
      <c r="AA340" s="1043" t="s">
        <v>165</v>
      </c>
      <c r="AB340" s="1043">
        <v>7.2599999999999998E-2</v>
      </c>
      <c r="AC340" s="1043">
        <v>3.7699999999999997E-2</v>
      </c>
      <c r="AD340" s="1043" t="s">
        <v>165</v>
      </c>
      <c r="AE340" s="1043">
        <v>7.2599999999999998E-2</v>
      </c>
      <c r="AF340" s="1043">
        <v>3.7699999999999997E-2</v>
      </c>
      <c r="AG340" s="1043" t="s">
        <v>165</v>
      </c>
      <c r="AH340" s="1043">
        <v>7.2599999999999998E-2</v>
      </c>
      <c r="AI340" s="1043">
        <v>3.7699999999999997E-2</v>
      </c>
      <c r="AJ340" s="1043" t="s">
        <v>165</v>
      </c>
      <c r="AK340" s="1043">
        <v>7.2599999999999998E-2</v>
      </c>
      <c r="AL340" s="1043">
        <v>3.7699999999999997E-2</v>
      </c>
      <c r="AM340" s="1043" t="s">
        <v>165</v>
      </c>
      <c r="AN340" s="1043">
        <v>7.2599999999999998E-2</v>
      </c>
      <c r="AO340" s="1043">
        <v>3.7699999999999997E-2</v>
      </c>
      <c r="AP340" s="1043" t="s">
        <v>165</v>
      </c>
      <c r="AQ340" s="1043">
        <v>7.2599999999999998E-2</v>
      </c>
      <c r="AR340" s="1043">
        <v>3.7699999999999997E-2</v>
      </c>
      <c r="AS340" s="1043" t="s">
        <v>165</v>
      </c>
      <c r="AT340" s="1043">
        <v>7.2599999999999998E-2</v>
      </c>
      <c r="AU340" s="1043">
        <v>3.7699999999999997E-2</v>
      </c>
      <c r="AV340" s="1043" t="s">
        <v>165</v>
      </c>
      <c r="AW340" s="1043">
        <v>7.2599999999999998E-2</v>
      </c>
      <c r="AX340" s="1043">
        <v>3.7699999999999997E-2</v>
      </c>
      <c r="AY340" s="1043" t="s">
        <v>165</v>
      </c>
      <c r="AZ340" s="1043">
        <v>7.2599999999999998E-2</v>
      </c>
      <c r="BA340" s="1043">
        <v>3.7699999999999997E-2</v>
      </c>
      <c r="BB340" s="1043" t="s">
        <v>165</v>
      </c>
    </row>
    <row r="341" spans="1:54" s="980" customFormat="1" ht="16.5" customHeight="1" x14ac:dyDescent="0.3">
      <c r="A341" s="981"/>
      <c r="B341" s="979"/>
      <c r="C341" s="398"/>
      <c r="D341" s="398"/>
      <c r="E341" s="1378"/>
      <c r="F341" s="989" t="s">
        <v>1461</v>
      </c>
      <c r="G341" s="1043">
        <v>7.2599999999999998E-2</v>
      </c>
      <c r="H341" s="1043">
        <v>3.7699999999999997E-2</v>
      </c>
      <c r="I341" s="1043" t="s">
        <v>165</v>
      </c>
      <c r="J341" s="1043">
        <v>7.2599999999999998E-2</v>
      </c>
      <c r="K341" s="1043">
        <v>3.7699999999999997E-2</v>
      </c>
      <c r="L341" s="1043" t="s">
        <v>165</v>
      </c>
      <c r="M341" s="1043">
        <v>7.2599999999999998E-2</v>
      </c>
      <c r="N341" s="1043">
        <v>3.7699999999999997E-2</v>
      </c>
      <c r="O341" s="1043" t="s">
        <v>165</v>
      </c>
      <c r="P341" s="1043">
        <v>7.2599999999999998E-2</v>
      </c>
      <c r="Q341" s="1043">
        <v>3.7699999999999997E-2</v>
      </c>
      <c r="R341" s="1043" t="s">
        <v>165</v>
      </c>
      <c r="S341" s="1043">
        <v>7.2599999999999998E-2</v>
      </c>
      <c r="T341" s="1043">
        <v>3.7699999999999997E-2</v>
      </c>
      <c r="U341" s="1043" t="s">
        <v>165</v>
      </c>
      <c r="V341" s="1043">
        <v>7.2599999999999998E-2</v>
      </c>
      <c r="W341" s="1043">
        <v>3.7699999999999997E-2</v>
      </c>
      <c r="X341" s="1043" t="s">
        <v>165</v>
      </c>
      <c r="Y341" s="1043">
        <v>7.2599999999999998E-2</v>
      </c>
      <c r="Z341" s="1043">
        <v>3.7699999999999997E-2</v>
      </c>
      <c r="AA341" s="1043" t="s">
        <v>165</v>
      </c>
      <c r="AB341" s="1043">
        <v>7.2599999999999998E-2</v>
      </c>
      <c r="AC341" s="1043">
        <v>3.7699999999999997E-2</v>
      </c>
      <c r="AD341" s="1043" t="s">
        <v>165</v>
      </c>
      <c r="AE341" s="1043">
        <v>7.2599999999999998E-2</v>
      </c>
      <c r="AF341" s="1043">
        <v>3.7699999999999997E-2</v>
      </c>
      <c r="AG341" s="1043" t="s">
        <v>165</v>
      </c>
      <c r="AH341" s="1043">
        <v>7.2599999999999998E-2</v>
      </c>
      <c r="AI341" s="1043">
        <v>3.7699999999999997E-2</v>
      </c>
      <c r="AJ341" s="1043" t="s">
        <v>165</v>
      </c>
      <c r="AK341" s="1043">
        <v>7.2599999999999998E-2</v>
      </c>
      <c r="AL341" s="1043">
        <v>3.7699999999999997E-2</v>
      </c>
      <c r="AM341" s="1043" t="s">
        <v>165</v>
      </c>
      <c r="AN341" s="1043">
        <v>7.2599999999999998E-2</v>
      </c>
      <c r="AO341" s="1043">
        <v>3.7699999999999997E-2</v>
      </c>
      <c r="AP341" s="1043" t="s">
        <v>165</v>
      </c>
      <c r="AQ341" s="1043">
        <v>7.2599999999999998E-2</v>
      </c>
      <c r="AR341" s="1043">
        <v>3.7699999999999997E-2</v>
      </c>
      <c r="AS341" s="1043" t="s">
        <v>165</v>
      </c>
      <c r="AT341" s="1043">
        <v>7.2599999999999998E-2</v>
      </c>
      <c r="AU341" s="1043">
        <v>3.7699999999999997E-2</v>
      </c>
      <c r="AV341" s="1043" t="s">
        <v>165</v>
      </c>
      <c r="AW341" s="1043">
        <v>7.2599999999999998E-2</v>
      </c>
      <c r="AX341" s="1043">
        <v>3.7699999999999997E-2</v>
      </c>
      <c r="AY341" s="1043" t="s">
        <v>165</v>
      </c>
      <c r="AZ341" s="1043">
        <v>7.2599999999999998E-2</v>
      </c>
      <c r="BA341" s="1043">
        <v>3.7699999999999997E-2</v>
      </c>
      <c r="BB341" s="1043" t="s">
        <v>165</v>
      </c>
    </row>
    <row r="342" spans="1:54" s="980" customFormat="1" ht="16.5" customHeight="1" x14ac:dyDescent="0.3">
      <c r="A342" s="981"/>
      <c r="B342" s="979"/>
      <c r="C342" s="398"/>
      <c r="D342" s="398"/>
      <c r="E342" s="1378"/>
      <c r="F342" s="989" t="s">
        <v>1462</v>
      </c>
      <c r="G342" s="1043">
        <v>7.2599999999999998E-2</v>
      </c>
      <c r="H342" s="1043">
        <v>3.7699999999999997E-2</v>
      </c>
      <c r="I342" s="1043" t="s">
        <v>165</v>
      </c>
      <c r="J342" s="1043">
        <v>7.2599999999999998E-2</v>
      </c>
      <c r="K342" s="1043">
        <v>3.7699999999999997E-2</v>
      </c>
      <c r="L342" s="1043" t="s">
        <v>165</v>
      </c>
      <c r="M342" s="1043">
        <v>7.2599999999999998E-2</v>
      </c>
      <c r="N342" s="1043">
        <v>3.7699999999999997E-2</v>
      </c>
      <c r="O342" s="1043" t="s">
        <v>165</v>
      </c>
      <c r="P342" s="1043">
        <v>7.2599999999999998E-2</v>
      </c>
      <c r="Q342" s="1043">
        <v>3.7699999999999997E-2</v>
      </c>
      <c r="R342" s="1043" t="s">
        <v>165</v>
      </c>
      <c r="S342" s="1043">
        <v>7.2599999999999998E-2</v>
      </c>
      <c r="T342" s="1043">
        <v>3.7699999999999997E-2</v>
      </c>
      <c r="U342" s="1043" t="s">
        <v>165</v>
      </c>
      <c r="V342" s="1043">
        <v>7.2599999999999998E-2</v>
      </c>
      <c r="W342" s="1043">
        <v>3.7699999999999997E-2</v>
      </c>
      <c r="X342" s="1043" t="s">
        <v>165</v>
      </c>
      <c r="Y342" s="1043">
        <v>7.2599999999999998E-2</v>
      </c>
      <c r="Z342" s="1043">
        <v>3.7699999999999997E-2</v>
      </c>
      <c r="AA342" s="1043" t="s">
        <v>165</v>
      </c>
      <c r="AB342" s="1043">
        <v>7.2599999999999998E-2</v>
      </c>
      <c r="AC342" s="1043">
        <v>3.7699999999999997E-2</v>
      </c>
      <c r="AD342" s="1043" t="s">
        <v>165</v>
      </c>
      <c r="AE342" s="1043">
        <v>7.2599999999999998E-2</v>
      </c>
      <c r="AF342" s="1043">
        <v>3.7699999999999997E-2</v>
      </c>
      <c r="AG342" s="1043" t="s">
        <v>165</v>
      </c>
      <c r="AH342" s="1043">
        <v>7.2599999999999998E-2</v>
      </c>
      <c r="AI342" s="1043">
        <v>3.7699999999999997E-2</v>
      </c>
      <c r="AJ342" s="1043" t="s">
        <v>165</v>
      </c>
      <c r="AK342" s="1043">
        <v>7.2599999999999998E-2</v>
      </c>
      <c r="AL342" s="1043">
        <v>3.7699999999999997E-2</v>
      </c>
      <c r="AM342" s="1043" t="s">
        <v>165</v>
      </c>
      <c r="AN342" s="1043">
        <v>7.2599999999999998E-2</v>
      </c>
      <c r="AO342" s="1043">
        <v>3.7699999999999997E-2</v>
      </c>
      <c r="AP342" s="1043" t="s">
        <v>165</v>
      </c>
      <c r="AQ342" s="1043">
        <v>7.2599999999999998E-2</v>
      </c>
      <c r="AR342" s="1043">
        <v>3.7699999999999997E-2</v>
      </c>
      <c r="AS342" s="1043" t="s">
        <v>165</v>
      </c>
      <c r="AT342" s="1043">
        <v>7.2599999999999998E-2</v>
      </c>
      <c r="AU342" s="1043">
        <v>3.7699999999999997E-2</v>
      </c>
      <c r="AV342" s="1043" t="s">
        <v>165</v>
      </c>
      <c r="AW342" s="1043">
        <v>7.2599999999999998E-2</v>
      </c>
      <c r="AX342" s="1043">
        <v>3.7699999999999997E-2</v>
      </c>
      <c r="AY342" s="1043" t="s">
        <v>165</v>
      </c>
      <c r="AZ342" s="1043">
        <v>7.2599999999999998E-2</v>
      </c>
      <c r="BA342" s="1043">
        <v>3.7699999999999997E-2</v>
      </c>
      <c r="BB342" s="1043" t="s">
        <v>165</v>
      </c>
    </row>
    <row r="343" spans="1:54" s="980" customFormat="1" ht="16.5" customHeight="1" x14ac:dyDescent="0.3">
      <c r="A343" s="981"/>
      <c r="B343" s="979"/>
      <c r="C343" s="398"/>
      <c r="D343" s="398"/>
      <c r="E343" s="1378"/>
      <c r="F343" s="989" t="s">
        <v>1463</v>
      </c>
      <c r="G343" s="1043">
        <v>7.2599999999999998E-2</v>
      </c>
      <c r="H343" s="1043">
        <v>3.7699999999999997E-2</v>
      </c>
      <c r="I343" s="1043" t="s">
        <v>165</v>
      </c>
      <c r="J343" s="1043">
        <v>7.2599999999999998E-2</v>
      </c>
      <c r="K343" s="1043">
        <v>3.7699999999999997E-2</v>
      </c>
      <c r="L343" s="1043" t="s">
        <v>165</v>
      </c>
      <c r="M343" s="1043">
        <v>7.2599999999999998E-2</v>
      </c>
      <c r="N343" s="1043">
        <v>3.7699999999999997E-2</v>
      </c>
      <c r="O343" s="1043" t="s">
        <v>165</v>
      </c>
      <c r="P343" s="1043">
        <v>7.2599999999999998E-2</v>
      </c>
      <c r="Q343" s="1043">
        <v>3.7699999999999997E-2</v>
      </c>
      <c r="R343" s="1043" t="s">
        <v>165</v>
      </c>
      <c r="S343" s="1043">
        <v>7.2599999999999998E-2</v>
      </c>
      <c r="T343" s="1043">
        <v>3.7699999999999997E-2</v>
      </c>
      <c r="U343" s="1043" t="s">
        <v>165</v>
      </c>
      <c r="V343" s="1043">
        <v>7.2599999999999998E-2</v>
      </c>
      <c r="W343" s="1043">
        <v>3.7699999999999997E-2</v>
      </c>
      <c r="X343" s="1043" t="s">
        <v>165</v>
      </c>
      <c r="Y343" s="1043">
        <v>7.2599999999999998E-2</v>
      </c>
      <c r="Z343" s="1043">
        <v>3.7699999999999997E-2</v>
      </c>
      <c r="AA343" s="1043" t="s">
        <v>165</v>
      </c>
      <c r="AB343" s="1043">
        <v>7.2599999999999998E-2</v>
      </c>
      <c r="AC343" s="1043">
        <v>3.7699999999999997E-2</v>
      </c>
      <c r="AD343" s="1043" t="s">
        <v>165</v>
      </c>
      <c r="AE343" s="1043">
        <v>7.2599999999999998E-2</v>
      </c>
      <c r="AF343" s="1043">
        <v>3.7699999999999997E-2</v>
      </c>
      <c r="AG343" s="1043" t="s">
        <v>165</v>
      </c>
      <c r="AH343" s="1043">
        <v>7.2599999999999998E-2</v>
      </c>
      <c r="AI343" s="1043">
        <v>3.7699999999999997E-2</v>
      </c>
      <c r="AJ343" s="1043" t="s">
        <v>165</v>
      </c>
      <c r="AK343" s="1043">
        <v>7.2599999999999998E-2</v>
      </c>
      <c r="AL343" s="1043">
        <v>3.7699999999999997E-2</v>
      </c>
      <c r="AM343" s="1043" t="s">
        <v>165</v>
      </c>
      <c r="AN343" s="1043">
        <v>7.2599999999999998E-2</v>
      </c>
      <c r="AO343" s="1043">
        <v>3.7699999999999997E-2</v>
      </c>
      <c r="AP343" s="1043" t="s">
        <v>165</v>
      </c>
      <c r="AQ343" s="1043">
        <v>7.2599999999999998E-2</v>
      </c>
      <c r="AR343" s="1043">
        <v>3.7699999999999997E-2</v>
      </c>
      <c r="AS343" s="1043" t="s">
        <v>165</v>
      </c>
      <c r="AT343" s="1043">
        <v>7.2599999999999998E-2</v>
      </c>
      <c r="AU343" s="1043">
        <v>3.7699999999999997E-2</v>
      </c>
      <c r="AV343" s="1043" t="s">
        <v>165</v>
      </c>
      <c r="AW343" s="1043">
        <v>7.2599999999999998E-2</v>
      </c>
      <c r="AX343" s="1043">
        <v>3.7699999999999997E-2</v>
      </c>
      <c r="AY343" s="1043" t="s">
        <v>165</v>
      </c>
      <c r="AZ343" s="1043">
        <v>7.2599999999999998E-2</v>
      </c>
      <c r="BA343" s="1043">
        <v>3.7699999999999997E-2</v>
      </c>
      <c r="BB343" s="1043" t="s">
        <v>165</v>
      </c>
    </row>
    <row r="344" spans="1:54" s="980" customFormat="1" ht="16.5" customHeight="1" x14ac:dyDescent="0.3">
      <c r="A344" s="981"/>
      <c r="B344" s="979"/>
      <c r="C344" s="398"/>
      <c r="D344" s="398"/>
      <c r="E344" s="1378"/>
      <c r="F344" s="989" t="s">
        <v>1464</v>
      </c>
      <c r="G344" s="1043">
        <v>7.2599999999999998E-2</v>
      </c>
      <c r="H344" s="1043">
        <v>3.7699999999999997E-2</v>
      </c>
      <c r="I344" s="1043" t="s">
        <v>165</v>
      </c>
      <c r="J344" s="1043">
        <v>7.2599999999999998E-2</v>
      </c>
      <c r="K344" s="1043">
        <v>3.7699999999999997E-2</v>
      </c>
      <c r="L344" s="1043" t="s">
        <v>165</v>
      </c>
      <c r="M344" s="1043">
        <v>7.2599999999999998E-2</v>
      </c>
      <c r="N344" s="1043">
        <v>3.7699999999999997E-2</v>
      </c>
      <c r="O344" s="1043" t="s">
        <v>165</v>
      </c>
      <c r="P344" s="1043">
        <v>7.2599999999999998E-2</v>
      </c>
      <c r="Q344" s="1043">
        <v>3.7699999999999997E-2</v>
      </c>
      <c r="R344" s="1043" t="s">
        <v>165</v>
      </c>
      <c r="S344" s="1043">
        <v>7.2599999999999998E-2</v>
      </c>
      <c r="T344" s="1043">
        <v>3.7699999999999997E-2</v>
      </c>
      <c r="U344" s="1043" t="s">
        <v>165</v>
      </c>
      <c r="V344" s="1043">
        <v>7.2599999999999998E-2</v>
      </c>
      <c r="W344" s="1043">
        <v>3.7699999999999997E-2</v>
      </c>
      <c r="X344" s="1043" t="s">
        <v>165</v>
      </c>
      <c r="Y344" s="1043">
        <v>7.2599999999999998E-2</v>
      </c>
      <c r="Z344" s="1043">
        <v>3.7699999999999997E-2</v>
      </c>
      <c r="AA344" s="1043" t="s">
        <v>165</v>
      </c>
      <c r="AB344" s="1043">
        <v>7.2599999999999998E-2</v>
      </c>
      <c r="AC344" s="1043">
        <v>3.7699999999999997E-2</v>
      </c>
      <c r="AD344" s="1043" t="s">
        <v>165</v>
      </c>
      <c r="AE344" s="1043">
        <v>7.2599999999999998E-2</v>
      </c>
      <c r="AF344" s="1043">
        <v>3.7699999999999997E-2</v>
      </c>
      <c r="AG344" s="1043" t="s">
        <v>165</v>
      </c>
      <c r="AH344" s="1043">
        <v>7.2599999999999998E-2</v>
      </c>
      <c r="AI344" s="1043">
        <v>3.7699999999999997E-2</v>
      </c>
      <c r="AJ344" s="1043" t="s">
        <v>165</v>
      </c>
      <c r="AK344" s="1043">
        <v>7.2599999999999998E-2</v>
      </c>
      <c r="AL344" s="1043">
        <v>3.7699999999999997E-2</v>
      </c>
      <c r="AM344" s="1043" t="s">
        <v>165</v>
      </c>
      <c r="AN344" s="1043">
        <v>7.2599999999999998E-2</v>
      </c>
      <c r="AO344" s="1043">
        <v>3.7699999999999997E-2</v>
      </c>
      <c r="AP344" s="1043" t="s">
        <v>165</v>
      </c>
      <c r="AQ344" s="1043">
        <v>7.2599999999999998E-2</v>
      </c>
      <c r="AR344" s="1043">
        <v>3.7699999999999997E-2</v>
      </c>
      <c r="AS344" s="1043" t="s">
        <v>165</v>
      </c>
      <c r="AT344" s="1043">
        <v>7.2599999999999998E-2</v>
      </c>
      <c r="AU344" s="1043">
        <v>3.7699999999999997E-2</v>
      </c>
      <c r="AV344" s="1043" t="s">
        <v>165</v>
      </c>
      <c r="AW344" s="1043">
        <v>7.2599999999999998E-2</v>
      </c>
      <c r="AX344" s="1043">
        <v>3.7699999999999997E-2</v>
      </c>
      <c r="AY344" s="1043" t="s">
        <v>165</v>
      </c>
      <c r="AZ344" s="1043">
        <v>7.2599999999999998E-2</v>
      </c>
      <c r="BA344" s="1043">
        <v>3.7699999999999997E-2</v>
      </c>
      <c r="BB344" s="1043" t="s">
        <v>165</v>
      </c>
    </row>
    <row r="345" spans="1:54" s="980" customFormat="1" ht="16.5" customHeight="1" x14ac:dyDescent="0.3">
      <c r="A345" s="981"/>
      <c r="B345" s="979"/>
      <c r="C345" s="398"/>
      <c r="D345" s="398"/>
      <c r="E345" s="1378"/>
      <c r="F345" s="989" t="s">
        <v>1465</v>
      </c>
      <c r="G345" s="1043">
        <v>7.2599999999999998E-2</v>
      </c>
      <c r="H345" s="1043">
        <v>3.7699999999999997E-2</v>
      </c>
      <c r="I345" s="1043" t="s">
        <v>165</v>
      </c>
      <c r="J345" s="1043">
        <v>7.2599999999999998E-2</v>
      </c>
      <c r="K345" s="1043">
        <v>3.7699999999999997E-2</v>
      </c>
      <c r="L345" s="1043" t="s">
        <v>165</v>
      </c>
      <c r="M345" s="1043">
        <v>7.2599999999999998E-2</v>
      </c>
      <c r="N345" s="1043">
        <v>3.7699999999999997E-2</v>
      </c>
      <c r="O345" s="1043" t="s">
        <v>165</v>
      </c>
      <c r="P345" s="1043">
        <v>7.2599999999999998E-2</v>
      </c>
      <c r="Q345" s="1043">
        <v>3.7699999999999997E-2</v>
      </c>
      <c r="R345" s="1043" t="s">
        <v>165</v>
      </c>
      <c r="S345" s="1043">
        <v>7.2599999999999998E-2</v>
      </c>
      <c r="T345" s="1043">
        <v>3.7699999999999997E-2</v>
      </c>
      <c r="U345" s="1043" t="s">
        <v>165</v>
      </c>
      <c r="V345" s="1043">
        <v>7.2599999999999998E-2</v>
      </c>
      <c r="W345" s="1043">
        <v>3.7699999999999997E-2</v>
      </c>
      <c r="X345" s="1043" t="s">
        <v>165</v>
      </c>
      <c r="Y345" s="1043">
        <v>7.2599999999999998E-2</v>
      </c>
      <c r="Z345" s="1043">
        <v>3.7699999999999997E-2</v>
      </c>
      <c r="AA345" s="1043" t="s">
        <v>165</v>
      </c>
      <c r="AB345" s="1043">
        <v>7.2599999999999998E-2</v>
      </c>
      <c r="AC345" s="1043">
        <v>3.7699999999999997E-2</v>
      </c>
      <c r="AD345" s="1043" t="s">
        <v>165</v>
      </c>
      <c r="AE345" s="1043">
        <v>7.2599999999999998E-2</v>
      </c>
      <c r="AF345" s="1043">
        <v>3.7699999999999997E-2</v>
      </c>
      <c r="AG345" s="1043" t="s">
        <v>165</v>
      </c>
      <c r="AH345" s="1043">
        <v>7.2599999999999998E-2</v>
      </c>
      <c r="AI345" s="1043">
        <v>3.7699999999999997E-2</v>
      </c>
      <c r="AJ345" s="1043" t="s">
        <v>165</v>
      </c>
      <c r="AK345" s="1043">
        <v>7.2599999999999998E-2</v>
      </c>
      <c r="AL345" s="1043">
        <v>3.7699999999999997E-2</v>
      </c>
      <c r="AM345" s="1043" t="s">
        <v>165</v>
      </c>
      <c r="AN345" s="1043">
        <v>7.2599999999999998E-2</v>
      </c>
      <c r="AO345" s="1043">
        <v>3.7699999999999997E-2</v>
      </c>
      <c r="AP345" s="1043" t="s">
        <v>165</v>
      </c>
      <c r="AQ345" s="1043">
        <v>7.2599999999999998E-2</v>
      </c>
      <c r="AR345" s="1043">
        <v>3.7699999999999997E-2</v>
      </c>
      <c r="AS345" s="1043" t="s">
        <v>165</v>
      </c>
      <c r="AT345" s="1043">
        <v>7.2599999999999998E-2</v>
      </c>
      <c r="AU345" s="1043">
        <v>3.7699999999999997E-2</v>
      </c>
      <c r="AV345" s="1043" t="s">
        <v>165</v>
      </c>
      <c r="AW345" s="1043">
        <v>7.2599999999999998E-2</v>
      </c>
      <c r="AX345" s="1043">
        <v>3.7699999999999997E-2</v>
      </c>
      <c r="AY345" s="1043" t="s">
        <v>165</v>
      </c>
      <c r="AZ345" s="1043">
        <v>7.2599999999999998E-2</v>
      </c>
      <c r="BA345" s="1043">
        <v>3.7699999999999997E-2</v>
      </c>
      <c r="BB345" s="1043" t="s">
        <v>165</v>
      </c>
    </row>
    <row r="346" spans="1:54" s="980" customFormat="1" ht="16.5" customHeight="1" x14ac:dyDescent="0.3">
      <c r="A346" s="981"/>
      <c r="B346" s="979"/>
      <c r="C346" s="398"/>
      <c r="D346" s="398"/>
      <c r="E346" s="1378"/>
      <c r="F346" s="989" t="s">
        <v>1466</v>
      </c>
      <c r="G346" s="1043">
        <v>7.2599999999999998E-2</v>
      </c>
      <c r="H346" s="1043">
        <v>3.7699999999999997E-2</v>
      </c>
      <c r="I346" s="1043" t="s">
        <v>165</v>
      </c>
      <c r="J346" s="1043">
        <v>7.2599999999999998E-2</v>
      </c>
      <c r="K346" s="1043">
        <v>3.7699999999999997E-2</v>
      </c>
      <c r="L346" s="1043" t="s">
        <v>165</v>
      </c>
      <c r="M346" s="1043">
        <v>7.2599999999999998E-2</v>
      </c>
      <c r="N346" s="1043">
        <v>3.7699999999999997E-2</v>
      </c>
      <c r="O346" s="1043" t="s">
        <v>165</v>
      </c>
      <c r="P346" s="1043">
        <v>7.2599999999999998E-2</v>
      </c>
      <c r="Q346" s="1043">
        <v>3.7699999999999997E-2</v>
      </c>
      <c r="R346" s="1043" t="s">
        <v>165</v>
      </c>
      <c r="S346" s="1043">
        <v>7.2599999999999998E-2</v>
      </c>
      <c r="T346" s="1043">
        <v>3.7699999999999997E-2</v>
      </c>
      <c r="U346" s="1043" t="s">
        <v>165</v>
      </c>
      <c r="V346" s="1043">
        <v>7.2599999999999998E-2</v>
      </c>
      <c r="W346" s="1043">
        <v>3.7699999999999997E-2</v>
      </c>
      <c r="X346" s="1043" t="s">
        <v>165</v>
      </c>
      <c r="Y346" s="1043">
        <v>7.2599999999999998E-2</v>
      </c>
      <c r="Z346" s="1043">
        <v>3.7699999999999997E-2</v>
      </c>
      <c r="AA346" s="1043" t="s">
        <v>165</v>
      </c>
      <c r="AB346" s="1043">
        <v>7.2599999999999998E-2</v>
      </c>
      <c r="AC346" s="1043">
        <v>3.7699999999999997E-2</v>
      </c>
      <c r="AD346" s="1043" t="s">
        <v>165</v>
      </c>
      <c r="AE346" s="1043">
        <v>7.2599999999999998E-2</v>
      </c>
      <c r="AF346" s="1043">
        <v>3.7699999999999997E-2</v>
      </c>
      <c r="AG346" s="1043" t="s">
        <v>165</v>
      </c>
      <c r="AH346" s="1043">
        <v>7.2599999999999998E-2</v>
      </c>
      <c r="AI346" s="1043">
        <v>3.7699999999999997E-2</v>
      </c>
      <c r="AJ346" s="1043" t="s">
        <v>165</v>
      </c>
      <c r="AK346" s="1043">
        <v>7.2599999999999998E-2</v>
      </c>
      <c r="AL346" s="1043">
        <v>3.7699999999999997E-2</v>
      </c>
      <c r="AM346" s="1043" t="s">
        <v>165</v>
      </c>
      <c r="AN346" s="1043">
        <v>7.2599999999999998E-2</v>
      </c>
      <c r="AO346" s="1043">
        <v>3.7699999999999997E-2</v>
      </c>
      <c r="AP346" s="1043" t="s">
        <v>165</v>
      </c>
      <c r="AQ346" s="1043">
        <v>7.2599999999999998E-2</v>
      </c>
      <c r="AR346" s="1043">
        <v>3.7699999999999997E-2</v>
      </c>
      <c r="AS346" s="1043" t="s">
        <v>165</v>
      </c>
      <c r="AT346" s="1043">
        <v>7.2599999999999998E-2</v>
      </c>
      <c r="AU346" s="1043">
        <v>3.7699999999999997E-2</v>
      </c>
      <c r="AV346" s="1043" t="s">
        <v>165</v>
      </c>
      <c r="AW346" s="1043">
        <v>7.2599999999999998E-2</v>
      </c>
      <c r="AX346" s="1043">
        <v>3.7699999999999997E-2</v>
      </c>
      <c r="AY346" s="1043" t="s">
        <v>165</v>
      </c>
      <c r="AZ346" s="1043">
        <v>7.2599999999999998E-2</v>
      </c>
      <c r="BA346" s="1043">
        <v>3.7699999999999997E-2</v>
      </c>
      <c r="BB346" s="1043" t="s">
        <v>165</v>
      </c>
    </row>
    <row r="347" spans="1:54" s="980" customFormat="1" ht="16.5" customHeight="1" x14ac:dyDescent="0.3">
      <c r="A347" s="981"/>
      <c r="B347" s="979"/>
      <c r="C347" s="398"/>
      <c r="D347" s="398"/>
      <c r="E347" s="1378"/>
      <c r="F347" s="989" t="s">
        <v>1467</v>
      </c>
      <c r="G347" s="1043">
        <v>7.2599999999999998E-2</v>
      </c>
      <c r="H347" s="1043">
        <v>3.7699999999999997E-2</v>
      </c>
      <c r="I347" s="1043" t="s">
        <v>165</v>
      </c>
      <c r="J347" s="1043">
        <v>7.2599999999999998E-2</v>
      </c>
      <c r="K347" s="1043">
        <v>3.7699999999999997E-2</v>
      </c>
      <c r="L347" s="1043" t="s">
        <v>165</v>
      </c>
      <c r="M347" s="1043">
        <v>7.2599999999999998E-2</v>
      </c>
      <c r="N347" s="1043">
        <v>3.7699999999999997E-2</v>
      </c>
      <c r="O347" s="1043" t="s">
        <v>165</v>
      </c>
      <c r="P347" s="1043">
        <v>7.2599999999999998E-2</v>
      </c>
      <c r="Q347" s="1043">
        <v>3.7699999999999997E-2</v>
      </c>
      <c r="R347" s="1043" t="s">
        <v>165</v>
      </c>
      <c r="S347" s="1043">
        <v>7.2599999999999998E-2</v>
      </c>
      <c r="T347" s="1043">
        <v>3.7699999999999997E-2</v>
      </c>
      <c r="U347" s="1043" t="s">
        <v>165</v>
      </c>
      <c r="V347" s="1043">
        <v>7.2599999999999998E-2</v>
      </c>
      <c r="W347" s="1043">
        <v>3.7699999999999997E-2</v>
      </c>
      <c r="X347" s="1043" t="s">
        <v>165</v>
      </c>
      <c r="Y347" s="1043">
        <v>7.2599999999999998E-2</v>
      </c>
      <c r="Z347" s="1043">
        <v>3.7699999999999997E-2</v>
      </c>
      <c r="AA347" s="1043" t="s">
        <v>165</v>
      </c>
      <c r="AB347" s="1043">
        <v>7.2599999999999998E-2</v>
      </c>
      <c r="AC347" s="1043">
        <v>3.7699999999999997E-2</v>
      </c>
      <c r="AD347" s="1043" t="s">
        <v>165</v>
      </c>
      <c r="AE347" s="1043">
        <v>7.2599999999999998E-2</v>
      </c>
      <c r="AF347" s="1043">
        <v>3.7699999999999997E-2</v>
      </c>
      <c r="AG347" s="1043" t="s">
        <v>165</v>
      </c>
      <c r="AH347" s="1043">
        <v>7.2599999999999998E-2</v>
      </c>
      <c r="AI347" s="1043">
        <v>3.7699999999999997E-2</v>
      </c>
      <c r="AJ347" s="1043" t="s">
        <v>165</v>
      </c>
      <c r="AK347" s="1043">
        <v>7.2599999999999998E-2</v>
      </c>
      <c r="AL347" s="1043">
        <v>3.7699999999999997E-2</v>
      </c>
      <c r="AM347" s="1043" t="s">
        <v>165</v>
      </c>
      <c r="AN347" s="1043">
        <v>7.2599999999999998E-2</v>
      </c>
      <c r="AO347" s="1043">
        <v>3.7699999999999997E-2</v>
      </c>
      <c r="AP347" s="1043" t="s">
        <v>165</v>
      </c>
      <c r="AQ347" s="1043">
        <v>7.2599999999999998E-2</v>
      </c>
      <c r="AR347" s="1043">
        <v>3.7699999999999997E-2</v>
      </c>
      <c r="AS347" s="1043" t="s">
        <v>165</v>
      </c>
      <c r="AT347" s="1043">
        <v>7.2599999999999998E-2</v>
      </c>
      <c r="AU347" s="1043">
        <v>3.7699999999999997E-2</v>
      </c>
      <c r="AV347" s="1043" t="s">
        <v>165</v>
      </c>
      <c r="AW347" s="1043">
        <v>7.2599999999999998E-2</v>
      </c>
      <c r="AX347" s="1043">
        <v>3.7699999999999997E-2</v>
      </c>
      <c r="AY347" s="1043" t="s">
        <v>165</v>
      </c>
      <c r="AZ347" s="1043">
        <v>7.2599999999999998E-2</v>
      </c>
      <c r="BA347" s="1043">
        <v>3.7699999999999997E-2</v>
      </c>
      <c r="BB347" s="1043" t="s">
        <v>165</v>
      </c>
    </row>
    <row r="348" spans="1:54" s="980" customFormat="1" ht="16.5" customHeight="1" x14ac:dyDescent="0.3">
      <c r="A348" s="981"/>
      <c r="B348" s="979"/>
      <c r="C348" s="398"/>
      <c r="D348" s="398"/>
      <c r="E348" s="1378"/>
      <c r="F348" s="989" t="s">
        <v>1468</v>
      </c>
      <c r="G348" s="1043">
        <v>7.2599999999999998E-2</v>
      </c>
      <c r="H348" s="1043">
        <v>3.7699999999999997E-2</v>
      </c>
      <c r="I348" s="1043" t="s">
        <v>165</v>
      </c>
      <c r="J348" s="1043">
        <v>7.2599999999999998E-2</v>
      </c>
      <c r="K348" s="1043">
        <v>3.7699999999999997E-2</v>
      </c>
      <c r="L348" s="1043" t="s">
        <v>165</v>
      </c>
      <c r="M348" s="1043">
        <v>7.2599999999999998E-2</v>
      </c>
      <c r="N348" s="1043">
        <v>3.7699999999999997E-2</v>
      </c>
      <c r="O348" s="1043" t="s">
        <v>165</v>
      </c>
      <c r="P348" s="1043">
        <v>7.2599999999999998E-2</v>
      </c>
      <c r="Q348" s="1043">
        <v>3.7699999999999997E-2</v>
      </c>
      <c r="R348" s="1043" t="s">
        <v>165</v>
      </c>
      <c r="S348" s="1043">
        <v>7.2599999999999998E-2</v>
      </c>
      <c r="T348" s="1043">
        <v>3.7699999999999997E-2</v>
      </c>
      <c r="U348" s="1043" t="s">
        <v>165</v>
      </c>
      <c r="V348" s="1043">
        <v>7.2599999999999998E-2</v>
      </c>
      <c r="W348" s="1043">
        <v>3.7699999999999997E-2</v>
      </c>
      <c r="X348" s="1043" t="s">
        <v>165</v>
      </c>
      <c r="Y348" s="1043">
        <v>7.2599999999999998E-2</v>
      </c>
      <c r="Z348" s="1043">
        <v>3.7699999999999997E-2</v>
      </c>
      <c r="AA348" s="1043" t="s">
        <v>165</v>
      </c>
      <c r="AB348" s="1043">
        <v>7.2599999999999998E-2</v>
      </c>
      <c r="AC348" s="1043">
        <v>3.7699999999999997E-2</v>
      </c>
      <c r="AD348" s="1043" t="s">
        <v>165</v>
      </c>
      <c r="AE348" s="1043">
        <v>7.2599999999999998E-2</v>
      </c>
      <c r="AF348" s="1043">
        <v>3.7699999999999997E-2</v>
      </c>
      <c r="AG348" s="1043" t="s">
        <v>165</v>
      </c>
      <c r="AH348" s="1043">
        <v>7.2599999999999998E-2</v>
      </c>
      <c r="AI348" s="1043">
        <v>3.7699999999999997E-2</v>
      </c>
      <c r="AJ348" s="1043" t="s">
        <v>165</v>
      </c>
      <c r="AK348" s="1043">
        <v>7.2599999999999998E-2</v>
      </c>
      <c r="AL348" s="1043">
        <v>3.7699999999999997E-2</v>
      </c>
      <c r="AM348" s="1043" t="s">
        <v>165</v>
      </c>
      <c r="AN348" s="1043">
        <v>7.2599999999999998E-2</v>
      </c>
      <c r="AO348" s="1043">
        <v>3.7699999999999997E-2</v>
      </c>
      <c r="AP348" s="1043" t="s">
        <v>165</v>
      </c>
      <c r="AQ348" s="1043">
        <v>7.2599999999999998E-2</v>
      </c>
      <c r="AR348" s="1043">
        <v>3.7699999999999997E-2</v>
      </c>
      <c r="AS348" s="1043" t="s">
        <v>165</v>
      </c>
      <c r="AT348" s="1043">
        <v>7.2599999999999998E-2</v>
      </c>
      <c r="AU348" s="1043">
        <v>3.7699999999999997E-2</v>
      </c>
      <c r="AV348" s="1043" t="s">
        <v>165</v>
      </c>
      <c r="AW348" s="1043">
        <v>7.2599999999999998E-2</v>
      </c>
      <c r="AX348" s="1043">
        <v>3.7699999999999997E-2</v>
      </c>
      <c r="AY348" s="1043" t="s">
        <v>165</v>
      </c>
      <c r="AZ348" s="1043">
        <v>7.2599999999999998E-2</v>
      </c>
      <c r="BA348" s="1043">
        <v>3.7699999999999997E-2</v>
      </c>
      <c r="BB348" s="1043" t="s">
        <v>165</v>
      </c>
    </row>
    <row r="349" spans="1:54" s="980" customFormat="1" ht="16.5" customHeight="1" x14ac:dyDescent="0.3">
      <c r="A349" s="981"/>
      <c r="B349" s="979"/>
      <c r="C349" s="398"/>
      <c r="D349" s="398"/>
      <c r="E349" s="1378"/>
      <c r="F349" s="989" t="s">
        <v>1469</v>
      </c>
      <c r="G349" s="1043">
        <v>7.2599999999999998E-2</v>
      </c>
      <c r="H349" s="1043">
        <v>3.7699999999999997E-2</v>
      </c>
      <c r="I349" s="1043" t="s">
        <v>165</v>
      </c>
      <c r="J349" s="1043">
        <v>7.2599999999999998E-2</v>
      </c>
      <c r="K349" s="1043">
        <v>3.7699999999999997E-2</v>
      </c>
      <c r="L349" s="1043" t="s">
        <v>165</v>
      </c>
      <c r="M349" s="1043">
        <v>7.2599999999999998E-2</v>
      </c>
      <c r="N349" s="1043">
        <v>3.7699999999999997E-2</v>
      </c>
      <c r="O349" s="1043" t="s">
        <v>165</v>
      </c>
      <c r="P349" s="1043">
        <v>7.2599999999999998E-2</v>
      </c>
      <c r="Q349" s="1043">
        <v>3.7699999999999997E-2</v>
      </c>
      <c r="R349" s="1043" t="s">
        <v>165</v>
      </c>
      <c r="S349" s="1043">
        <v>7.2599999999999998E-2</v>
      </c>
      <c r="T349" s="1043">
        <v>3.7699999999999997E-2</v>
      </c>
      <c r="U349" s="1043" t="s">
        <v>165</v>
      </c>
      <c r="V349" s="1043">
        <v>7.2599999999999998E-2</v>
      </c>
      <c r="W349" s="1043">
        <v>3.7699999999999997E-2</v>
      </c>
      <c r="X349" s="1043" t="s">
        <v>165</v>
      </c>
      <c r="Y349" s="1043">
        <v>7.2599999999999998E-2</v>
      </c>
      <c r="Z349" s="1043">
        <v>3.7699999999999997E-2</v>
      </c>
      <c r="AA349" s="1043" t="s">
        <v>165</v>
      </c>
      <c r="AB349" s="1043">
        <v>7.2599999999999998E-2</v>
      </c>
      <c r="AC349" s="1043">
        <v>3.7699999999999997E-2</v>
      </c>
      <c r="AD349" s="1043" t="s">
        <v>165</v>
      </c>
      <c r="AE349" s="1043">
        <v>7.2599999999999998E-2</v>
      </c>
      <c r="AF349" s="1043">
        <v>3.7699999999999997E-2</v>
      </c>
      <c r="AG349" s="1043" t="s">
        <v>165</v>
      </c>
      <c r="AH349" s="1043">
        <v>7.2599999999999998E-2</v>
      </c>
      <c r="AI349" s="1043">
        <v>3.7699999999999997E-2</v>
      </c>
      <c r="AJ349" s="1043" t="s">
        <v>165</v>
      </c>
      <c r="AK349" s="1043">
        <v>7.2599999999999998E-2</v>
      </c>
      <c r="AL349" s="1043">
        <v>3.7699999999999997E-2</v>
      </c>
      <c r="AM349" s="1043" t="s">
        <v>165</v>
      </c>
      <c r="AN349" s="1043">
        <v>7.2599999999999998E-2</v>
      </c>
      <c r="AO349" s="1043">
        <v>3.7699999999999997E-2</v>
      </c>
      <c r="AP349" s="1043" t="s">
        <v>165</v>
      </c>
      <c r="AQ349" s="1043">
        <v>7.2599999999999998E-2</v>
      </c>
      <c r="AR349" s="1043">
        <v>3.7699999999999997E-2</v>
      </c>
      <c r="AS349" s="1043" t="s">
        <v>165</v>
      </c>
      <c r="AT349" s="1043">
        <v>7.2599999999999998E-2</v>
      </c>
      <c r="AU349" s="1043">
        <v>3.7699999999999997E-2</v>
      </c>
      <c r="AV349" s="1043" t="s">
        <v>165</v>
      </c>
      <c r="AW349" s="1043">
        <v>7.2599999999999998E-2</v>
      </c>
      <c r="AX349" s="1043">
        <v>3.7699999999999997E-2</v>
      </c>
      <c r="AY349" s="1043" t="s">
        <v>165</v>
      </c>
      <c r="AZ349" s="1043">
        <v>7.2599999999999998E-2</v>
      </c>
      <c r="BA349" s="1043">
        <v>3.7699999999999997E-2</v>
      </c>
      <c r="BB349" s="1043" t="s">
        <v>165</v>
      </c>
    </row>
    <row r="350" spans="1:54" s="980" customFormat="1" ht="16.5" customHeight="1" x14ac:dyDescent="0.3">
      <c r="A350" s="981"/>
      <c r="B350" s="979"/>
      <c r="C350" s="398"/>
      <c r="D350" s="398"/>
      <c r="E350" s="1378"/>
      <c r="F350" s="989" t="s">
        <v>1470</v>
      </c>
      <c r="G350" s="1043">
        <v>7.2599999999999998E-2</v>
      </c>
      <c r="H350" s="1043">
        <v>3.7699999999999997E-2</v>
      </c>
      <c r="I350" s="1043" t="s">
        <v>165</v>
      </c>
      <c r="J350" s="1043">
        <v>7.2599999999999998E-2</v>
      </c>
      <c r="K350" s="1043">
        <v>3.7699999999999997E-2</v>
      </c>
      <c r="L350" s="1043" t="s">
        <v>165</v>
      </c>
      <c r="M350" s="1043">
        <v>7.2599999999999998E-2</v>
      </c>
      <c r="N350" s="1043">
        <v>3.7699999999999997E-2</v>
      </c>
      <c r="O350" s="1043" t="s">
        <v>165</v>
      </c>
      <c r="P350" s="1043">
        <v>7.2599999999999998E-2</v>
      </c>
      <c r="Q350" s="1043">
        <v>3.7699999999999997E-2</v>
      </c>
      <c r="R350" s="1043" t="s">
        <v>165</v>
      </c>
      <c r="S350" s="1043">
        <v>7.2599999999999998E-2</v>
      </c>
      <c r="T350" s="1043">
        <v>3.7699999999999997E-2</v>
      </c>
      <c r="U350" s="1043" t="s">
        <v>165</v>
      </c>
      <c r="V350" s="1043">
        <v>7.2599999999999998E-2</v>
      </c>
      <c r="W350" s="1043">
        <v>3.7699999999999997E-2</v>
      </c>
      <c r="X350" s="1043" t="s">
        <v>165</v>
      </c>
      <c r="Y350" s="1043">
        <v>7.2599999999999998E-2</v>
      </c>
      <c r="Z350" s="1043">
        <v>3.7699999999999997E-2</v>
      </c>
      <c r="AA350" s="1043" t="s">
        <v>165</v>
      </c>
      <c r="AB350" s="1043">
        <v>7.2599999999999998E-2</v>
      </c>
      <c r="AC350" s="1043">
        <v>3.7699999999999997E-2</v>
      </c>
      <c r="AD350" s="1043" t="s">
        <v>165</v>
      </c>
      <c r="AE350" s="1043">
        <v>7.2599999999999998E-2</v>
      </c>
      <c r="AF350" s="1043">
        <v>3.7699999999999997E-2</v>
      </c>
      <c r="AG350" s="1043" t="s">
        <v>165</v>
      </c>
      <c r="AH350" s="1043">
        <v>7.2599999999999998E-2</v>
      </c>
      <c r="AI350" s="1043">
        <v>3.7699999999999997E-2</v>
      </c>
      <c r="AJ350" s="1043" t="s">
        <v>165</v>
      </c>
      <c r="AK350" s="1043">
        <v>7.2599999999999998E-2</v>
      </c>
      <c r="AL350" s="1043">
        <v>3.7699999999999997E-2</v>
      </c>
      <c r="AM350" s="1043" t="s">
        <v>165</v>
      </c>
      <c r="AN350" s="1043">
        <v>7.2599999999999998E-2</v>
      </c>
      <c r="AO350" s="1043">
        <v>3.7699999999999997E-2</v>
      </c>
      <c r="AP350" s="1043" t="s">
        <v>165</v>
      </c>
      <c r="AQ350" s="1043">
        <v>7.2599999999999998E-2</v>
      </c>
      <c r="AR350" s="1043">
        <v>3.7699999999999997E-2</v>
      </c>
      <c r="AS350" s="1043" t="s">
        <v>165</v>
      </c>
      <c r="AT350" s="1043">
        <v>7.2599999999999998E-2</v>
      </c>
      <c r="AU350" s="1043">
        <v>3.7699999999999997E-2</v>
      </c>
      <c r="AV350" s="1043" t="s">
        <v>165</v>
      </c>
      <c r="AW350" s="1043">
        <v>7.2599999999999998E-2</v>
      </c>
      <c r="AX350" s="1043">
        <v>3.7699999999999997E-2</v>
      </c>
      <c r="AY350" s="1043" t="s">
        <v>165</v>
      </c>
      <c r="AZ350" s="1043">
        <v>7.2599999999999998E-2</v>
      </c>
      <c r="BA350" s="1043">
        <v>3.7699999999999997E-2</v>
      </c>
      <c r="BB350" s="1043" t="s">
        <v>165</v>
      </c>
    </row>
    <row r="351" spans="1:54" s="980" customFormat="1" ht="16.5" customHeight="1" x14ac:dyDescent="0.3">
      <c r="A351" s="981"/>
      <c r="B351" s="979"/>
      <c r="C351" s="398"/>
      <c r="D351" s="398"/>
      <c r="E351" s="1378"/>
      <c r="F351" s="989" t="s">
        <v>1471</v>
      </c>
      <c r="G351" s="1043">
        <v>7.2599999999999998E-2</v>
      </c>
      <c r="H351" s="1043">
        <v>3.7699999999999997E-2</v>
      </c>
      <c r="I351" s="1043" t="s">
        <v>165</v>
      </c>
      <c r="J351" s="1043">
        <v>7.2599999999999998E-2</v>
      </c>
      <c r="K351" s="1043">
        <v>3.7699999999999997E-2</v>
      </c>
      <c r="L351" s="1043" t="s">
        <v>165</v>
      </c>
      <c r="M351" s="1043">
        <v>7.2599999999999998E-2</v>
      </c>
      <c r="N351" s="1043">
        <v>3.7699999999999997E-2</v>
      </c>
      <c r="O351" s="1043" t="s">
        <v>165</v>
      </c>
      <c r="P351" s="1043">
        <v>7.2599999999999998E-2</v>
      </c>
      <c r="Q351" s="1043">
        <v>3.7699999999999997E-2</v>
      </c>
      <c r="R351" s="1043" t="s">
        <v>165</v>
      </c>
      <c r="S351" s="1043">
        <v>7.2599999999999998E-2</v>
      </c>
      <c r="T351" s="1043">
        <v>3.7699999999999997E-2</v>
      </c>
      <c r="U351" s="1043" t="s">
        <v>165</v>
      </c>
      <c r="V351" s="1043">
        <v>7.2599999999999998E-2</v>
      </c>
      <c r="W351" s="1043">
        <v>3.7699999999999997E-2</v>
      </c>
      <c r="X351" s="1043" t="s">
        <v>165</v>
      </c>
      <c r="Y351" s="1043">
        <v>7.2599999999999998E-2</v>
      </c>
      <c r="Z351" s="1043">
        <v>3.7699999999999997E-2</v>
      </c>
      <c r="AA351" s="1043" t="s">
        <v>165</v>
      </c>
      <c r="AB351" s="1043">
        <v>7.2599999999999998E-2</v>
      </c>
      <c r="AC351" s="1043">
        <v>3.7699999999999997E-2</v>
      </c>
      <c r="AD351" s="1043" t="s">
        <v>165</v>
      </c>
      <c r="AE351" s="1043">
        <v>7.2599999999999998E-2</v>
      </c>
      <c r="AF351" s="1043">
        <v>3.7699999999999997E-2</v>
      </c>
      <c r="AG351" s="1043" t="s">
        <v>165</v>
      </c>
      <c r="AH351" s="1043">
        <v>7.2599999999999998E-2</v>
      </c>
      <c r="AI351" s="1043">
        <v>3.7699999999999997E-2</v>
      </c>
      <c r="AJ351" s="1043" t="s">
        <v>165</v>
      </c>
      <c r="AK351" s="1043">
        <v>7.2599999999999998E-2</v>
      </c>
      <c r="AL351" s="1043">
        <v>3.7699999999999997E-2</v>
      </c>
      <c r="AM351" s="1043" t="s">
        <v>165</v>
      </c>
      <c r="AN351" s="1043">
        <v>7.2599999999999998E-2</v>
      </c>
      <c r="AO351" s="1043">
        <v>3.7699999999999997E-2</v>
      </c>
      <c r="AP351" s="1043" t="s">
        <v>165</v>
      </c>
      <c r="AQ351" s="1043">
        <v>7.2599999999999998E-2</v>
      </c>
      <c r="AR351" s="1043">
        <v>3.7699999999999997E-2</v>
      </c>
      <c r="AS351" s="1043" t="s">
        <v>165</v>
      </c>
      <c r="AT351" s="1043">
        <v>7.2599999999999998E-2</v>
      </c>
      <c r="AU351" s="1043">
        <v>3.7699999999999997E-2</v>
      </c>
      <c r="AV351" s="1043" t="s">
        <v>165</v>
      </c>
      <c r="AW351" s="1043">
        <v>7.2599999999999998E-2</v>
      </c>
      <c r="AX351" s="1043">
        <v>3.7699999999999997E-2</v>
      </c>
      <c r="AY351" s="1043" t="s">
        <v>165</v>
      </c>
      <c r="AZ351" s="1043">
        <v>7.2599999999999998E-2</v>
      </c>
      <c r="BA351" s="1043">
        <v>3.7699999999999997E-2</v>
      </c>
      <c r="BB351" s="1043" t="s">
        <v>165</v>
      </c>
    </row>
    <row r="352" spans="1:54" s="980" customFormat="1" ht="16.5" customHeight="1" x14ac:dyDescent="0.3">
      <c r="A352" s="981"/>
      <c r="B352" s="979"/>
      <c r="C352" s="398"/>
      <c r="D352" s="398"/>
      <c r="E352" s="1378"/>
      <c r="F352" s="989" t="s">
        <v>1472</v>
      </c>
      <c r="G352" s="1043">
        <v>7.2599999999999998E-2</v>
      </c>
      <c r="H352" s="1043">
        <v>3.7699999999999997E-2</v>
      </c>
      <c r="I352" s="1043" t="s">
        <v>165</v>
      </c>
      <c r="J352" s="1043">
        <v>7.2599999999999998E-2</v>
      </c>
      <c r="K352" s="1043">
        <v>3.7699999999999997E-2</v>
      </c>
      <c r="L352" s="1043" t="s">
        <v>165</v>
      </c>
      <c r="M352" s="1043">
        <v>7.2599999999999998E-2</v>
      </c>
      <c r="N352" s="1043">
        <v>3.7699999999999997E-2</v>
      </c>
      <c r="O352" s="1043" t="s">
        <v>165</v>
      </c>
      <c r="P352" s="1043">
        <v>7.2599999999999998E-2</v>
      </c>
      <c r="Q352" s="1043">
        <v>3.7699999999999997E-2</v>
      </c>
      <c r="R352" s="1043" t="s">
        <v>165</v>
      </c>
      <c r="S352" s="1043">
        <v>7.2599999999999998E-2</v>
      </c>
      <c r="T352" s="1043">
        <v>3.7699999999999997E-2</v>
      </c>
      <c r="U352" s="1043" t="s">
        <v>165</v>
      </c>
      <c r="V352" s="1043">
        <v>7.2599999999999998E-2</v>
      </c>
      <c r="W352" s="1043">
        <v>3.7699999999999997E-2</v>
      </c>
      <c r="X352" s="1043" t="s">
        <v>165</v>
      </c>
      <c r="Y352" s="1043">
        <v>7.2599999999999998E-2</v>
      </c>
      <c r="Z352" s="1043">
        <v>3.7699999999999997E-2</v>
      </c>
      <c r="AA352" s="1043" t="s">
        <v>165</v>
      </c>
      <c r="AB352" s="1043">
        <v>7.2599999999999998E-2</v>
      </c>
      <c r="AC352" s="1043">
        <v>3.7699999999999997E-2</v>
      </c>
      <c r="AD352" s="1043" t="s">
        <v>165</v>
      </c>
      <c r="AE352" s="1043">
        <v>7.2599999999999998E-2</v>
      </c>
      <c r="AF352" s="1043">
        <v>3.7699999999999997E-2</v>
      </c>
      <c r="AG352" s="1043" t="s">
        <v>165</v>
      </c>
      <c r="AH352" s="1043">
        <v>7.2599999999999998E-2</v>
      </c>
      <c r="AI352" s="1043">
        <v>3.7699999999999997E-2</v>
      </c>
      <c r="AJ352" s="1043" t="s">
        <v>165</v>
      </c>
      <c r="AK352" s="1043">
        <v>7.2599999999999998E-2</v>
      </c>
      <c r="AL352" s="1043">
        <v>3.7699999999999997E-2</v>
      </c>
      <c r="AM352" s="1043" t="s">
        <v>165</v>
      </c>
      <c r="AN352" s="1043">
        <v>7.2599999999999998E-2</v>
      </c>
      <c r="AO352" s="1043">
        <v>3.7699999999999997E-2</v>
      </c>
      <c r="AP352" s="1043" t="s">
        <v>165</v>
      </c>
      <c r="AQ352" s="1043">
        <v>7.2599999999999998E-2</v>
      </c>
      <c r="AR352" s="1043">
        <v>3.7699999999999997E-2</v>
      </c>
      <c r="AS352" s="1043" t="s">
        <v>165</v>
      </c>
      <c r="AT352" s="1043">
        <v>7.2599999999999998E-2</v>
      </c>
      <c r="AU352" s="1043">
        <v>3.7699999999999997E-2</v>
      </c>
      <c r="AV352" s="1043" t="s">
        <v>165</v>
      </c>
      <c r="AW352" s="1043">
        <v>7.2599999999999998E-2</v>
      </c>
      <c r="AX352" s="1043">
        <v>3.7699999999999997E-2</v>
      </c>
      <c r="AY352" s="1043" t="s">
        <v>165</v>
      </c>
      <c r="AZ352" s="1043">
        <v>7.2599999999999998E-2</v>
      </c>
      <c r="BA352" s="1043">
        <v>3.7699999999999997E-2</v>
      </c>
      <c r="BB352" s="1043" t="s">
        <v>165</v>
      </c>
    </row>
    <row r="353" spans="1:54" s="980" customFormat="1" ht="16.5" customHeight="1" x14ac:dyDescent="0.3">
      <c r="A353" s="981"/>
      <c r="B353" s="979"/>
      <c r="C353" s="398"/>
      <c r="D353" s="398"/>
      <c r="E353" s="1378"/>
      <c r="F353" s="989" t="s">
        <v>1473</v>
      </c>
      <c r="G353" s="1043">
        <v>7.2599999999999998E-2</v>
      </c>
      <c r="H353" s="1043">
        <v>3.7699999999999997E-2</v>
      </c>
      <c r="I353" s="1043" t="s">
        <v>165</v>
      </c>
      <c r="J353" s="1043">
        <v>7.2599999999999998E-2</v>
      </c>
      <c r="K353" s="1043">
        <v>3.7699999999999997E-2</v>
      </c>
      <c r="L353" s="1043" t="s">
        <v>165</v>
      </c>
      <c r="M353" s="1043">
        <v>7.2599999999999998E-2</v>
      </c>
      <c r="N353" s="1043">
        <v>3.7699999999999997E-2</v>
      </c>
      <c r="O353" s="1043" t="s">
        <v>165</v>
      </c>
      <c r="P353" s="1043">
        <v>7.2599999999999998E-2</v>
      </c>
      <c r="Q353" s="1043">
        <v>3.7699999999999997E-2</v>
      </c>
      <c r="R353" s="1043" t="s">
        <v>165</v>
      </c>
      <c r="S353" s="1043">
        <v>7.2599999999999998E-2</v>
      </c>
      <c r="T353" s="1043">
        <v>3.7699999999999997E-2</v>
      </c>
      <c r="U353" s="1043" t="s">
        <v>165</v>
      </c>
      <c r="V353" s="1043">
        <v>7.2599999999999998E-2</v>
      </c>
      <c r="W353" s="1043">
        <v>3.7699999999999997E-2</v>
      </c>
      <c r="X353" s="1043" t="s">
        <v>165</v>
      </c>
      <c r="Y353" s="1043">
        <v>7.2599999999999998E-2</v>
      </c>
      <c r="Z353" s="1043">
        <v>3.7699999999999997E-2</v>
      </c>
      <c r="AA353" s="1043" t="s">
        <v>165</v>
      </c>
      <c r="AB353" s="1043">
        <v>7.2599999999999998E-2</v>
      </c>
      <c r="AC353" s="1043">
        <v>3.7699999999999997E-2</v>
      </c>
      <c r="AD353" s="1043" t="s">
        <v>165</v>
      </c>
      <c r="AE353" s="1043">
        <v>7.2599999999999998E-2</v>
      </c>
      <c r="AF353" s="1043">
        <v>3.7699999999999997E-2</v>
      </c>
      <c r="AG353" s="1043" t="s">
        <v>165</v>
      </c>
      <c r="AH353" s="1043">
        <v>7.2599999999999998E-2</v>
      </c>
      <c r="AI353" s="1043">
        <v>3.7699999999999997E-2</v>
      </c>
      <c r="AJ353" s="1043" t="s">
        <v>165</v>
      </c>
      <c r="AK353" s="1043">
        <v>7.2599999999999998E-2</v>
      </c>
      <c r="AL353" s="1043">
        <v>3.7699999999999997E-2</v>
      </c>
      <c r="AM353" s="1043" t="s">
        <v>165</v>
      </c>
      <c r="AN353" s="1043">
        <v>7.2599999999999998E-2</v>
      </c>
      <c r="AO353" s="1043">
        <v>3.7699999999999997E-2</v>
      </c>
      <c r="AP353" s="1043" t="s">
        <v>165</v>
      </c>
      <c r="AQ353" s="1043">
        <v>7.2599999999999998E-2</v>
      </c>
      <c r="AR353" s="1043">
        <v>3.7699999999999997E-2</v>
      </c>
      <c r="AS353" s="1043" t="s">
        <v>165</v>
      </c>
      <c r="AT353" s="1043">
        <v>7.2599999999999998E-2</v>
      </c>
      <c r="AU353" s="1043">
        <v>3.7699999999999997E-2</v>
      </c>
      <c r="AV353" s="1043" t="s">
        <v>165</v>
      </c>
      <c r="AW353" s="1043">
        <v>7.2599999999999998E-2</v>
      </c>
      <c r="AX353" s="1043">
        <v>3.7699999999999997E-2</v>
      </c>
      <c r="AY353" s="1043" t="s">
        <v>165</v>
      </c>
      <c r="AZ353" s="1043">
        <v>7.2599999999999998E-2</v>
      </c>
      <c r="BA353" s="1043">
        <v>3.7699999999999997E-2</v>
      </c>
      <c r="BB353" s="1043" t="s">
        <v>165</v>
      </c>
    </row>
    <row r="354" spans="1:54" s="980" customFormat="1" ht="16.5" customHeight="1" x14ac:dyDescent="0.3">
      <c r="A354" s="981"/>
      <c r="B354" s="979"/>
      <c r="C354" s="398"/>
      <c r="D354" s="398"/>
      <c r="E354" s="1378"/>
      <c r="F354" s="989" t="s">
        <v>1474</v>
      </c>
      <c r="G354" s="1043">
        <v>7.2599999999999998E-2</v>
      </c>
      <c r="H354" s="1043">
        <v>3.7699999999999997E-2</v>
      </c>
      <c r="I354" s="1043" t="s">
        <v>165</v>
      </c>
      <c r="J354" s="1043">
        <v>7.2599999999999998E-2</v>
      </c>
      <c r="K354" s="1043">
        <v>3.7699999999999997E-2</v>
      </c>
      <c r="L354" s="1043" t="s">
        <v>165</v>
      </c>
      <c r="M354" s="1043">
        <v>7.2599999999999998E-2</v>
      </c>
      <c r="N354" s="1043">
        <v>3.7699999999999997E-2</v>
      </c>
      <c r="O354" s="1043" t="s">
        <v>165</v>
      </c>
      <c r="P354" s="1043">
        <v>7.2599999999999998E-2</v>
      </c>
      <c r="Q354" s="1043">
        <v>3.7699999999999997E-2</v>
      </c>
      <c r="R354" s="1043" t="s">
        <v>165</v>
      </c>
      <c r="S354" s="1043">
        <v>7.2599999999999998E-2</v>
      </c>
      <c r="T354" s="1043">
        <v>3.7699999999999997E-2</v>
      </c>
      <c r="U354" s="1043" t="s">
        <v>165</v>
      </c>
      <c r="V354" s="1043">
        <v>7.2599999999999998E-2</v>
      </c>
      <c r="W354" s="1043">
        <v>3.7699999999999997E-2</v>
      </c>
      <c r="X354" s="1043" t="s">
        <v>165</v>
      </c>
      <c r="Y354" s="1043">
        <v>7.2599999999999998E-2</v>
      </c>
      <c r="Z354" s="1043">
        <v>3.7699999999999997E-2</v>
      </c>
      <c r="AA354" s="1043" t="s">
        <v>165</v>
      </c>
      <c r="AB354" s="1043">
        <v>7.2599999999999998E-2</v>
      </c>
      <c r="AC354" s="1043">
        <v>3.7699999999999997E-2</v>
      </c>
      <c r="AD354" s="1043" t="s">
        <v>165</v>
      </c>
      <c r="AE354" s="1043">
        <v>7.2599999999999998E-2</v>
      </c>
      <c r="AF354" s="1043">
        <v>3.7699999999999997E-2</v>
      </c>
      <c r="AG354" s="1043" t="s">
        <v>165</v>
      </c>
      <c r="AH354" s="1043">
        <v>7.2599999999999998E-2</v>
      </c>
      <c r="AI354" s="1043">
        <v>3.7699999999999997E-2</v>
      </c>
      <c r="AJ354" s="1043" t="s">
        <v>165</v>
      </c>
      <c r="AK354" s="1043">
        <v>7.2599999999999998E-2</v>
      </c>
      <c r="AL354" s="1043">
        <v>3.7699999999999997E-2</v>
      </c>
      <c r="AM354" s="1043" t="s">
        <v>165</v>
      </c>
      <c r="AN354" s="1043">
        <v>7.2599999999999998E-2</v>
      </c>
      <c r="AO354" s="1043">
        <v>3.7699999999999997E-2</v>
      </c>
      <c r="AP354" s="1043" t="s">
        <v>165</v>
      </c>
      <c r="AQ354" s="1043">
        <v>7.2599999999999998E-2</v>
      </c>
      <c r="AR354" s="1043">
        <v>3.7699999999999997E-2</v>
      </c>
      <c r="AS354" s="1043" t="s">
        <v>165</v>
      </c>
      <c r="AT354" s="1043">
        <v>7.2599999999999998E-2</v>
      </c>
      <c r="AU354" s="1043">
        <v>3.7699999999999997E-2</v>
      </c>
      <c r="AV354" s="1043" t="s">
        <v>165</v>
      </c>
      <c r="AW354" s="1043">
        <v>7.2599999999999998E-2</v>
      </c>
      <c r="AX354" s="1043">
        <v>3.7699999999999997E-2</v>
      </c>
      <c r="AY354" s="1043" t="s">
        <v>165</v>
      </c>
      <c r="AZ354" s="1043">
        <v>7.2599999999999998E-2</v>
      </c>
      <c r="BA354" s="1043">
        <v>3.7699999999999997E-2</v>
      </c>
      <c r="BB354" s="1043" t="s">
        <v>165</v>
      </c>
    </row>
    <row r="355" spans="1:54" s="980" customFormat="1" ht="16.5" customHeight="1" x14ac:dyDescent="0.3">
      <c r="A355" s="981"/>
      <c r="B355" s="979"/>
      <c r="C355" s="398"/>
      <c r="D355" s="398"/>
      <c r="E355" s="1378"/>
      <c r="F355" s="989" t="s">
        <v>1475</v>
      </c>
      <c r="G355" s="1043">
        <v>7.2599999999999998E-2</v>
      </c>
      <c r="H355" s="1043">
        <v>3.7699999999999997E-2</v>
      </c>
      <c r="I355" s="1043" t="s">
        <v>165</v>
      </c>
      <c r="J355" s="1043">
        <v>7.2599999999999998E-2</v>
      </c>
      <c r="K355" s="1043">
        <v>3.7699999999999997E-2</v>
      </c>
      <c r="L355" s="1043" t="s">
        <v>165</v>
      </c>
      <c r="M355" s="1043">
        <v>7.2599999999999998E-2</v>
      </c>
      <c r="N355" s="1043">
        <v>3.7699999999999997E-2</v>
      </c>
      <c r="O355" s="1043" t="s">
        <v>165</v>
      </c>
      <c r="P355" s="1043">
        <v>7.2599999999999998E-2</v>
      </c>
      <c r="Q355" s="1043">
        <v>3.7699999999999997E-2</v>
      </c>
      <c r="R355" s="1043" t="s">
        <v>165</v>
      </c>
      <c r="S355" s="1043">
        <v>7.2599999999999998E-2</v>
      </c>
      <c r="T355" s="1043">
        <v>3.7699999999999997E-2</v>
      </c>
      <c r="U355" s="1043" t="s">
        <v>165</v>
      </c>
      <c r="V355" s="1043">
        <v>7.2599999999999998E-2</v>
      </c>
      <c r="W355" s="1043">
        <v>3.7699999999999997E-2</v>
      </c>
      <c r="X355" s="1043" t="s">
        <v>165</v>
      </c>
      <c r="Y355" s="1043">
        <v>7.2599999999999998E-2</v>
      </c>
      <c r="Z355" s="1043">
        <v>3.7699999999999997E-2</v>
      </c>
      <c r="AA355" s="1043" t="s">
        <v>165</v>
      </c>
      <c r="AB355" s="1043">
        <v>7.2599999999999998E-2</v>
      </c>
      <c r="AC355" s="1043">
        <v>3.7699999999999997E-2</v>
      </c>
      <c r="AD355" s="1043" t="s">
        <v>165</v>
      </c>
      <c r="AE355" s="1043">
        <v>7.2599999999999998E-2</v>
      </c>
      <c r="AF355" s="1043">
        <v>3.7699999999999997E-2</v>
      </c>
      <c r="AG355" s="1043" t="s">
        <v>165</v>
      </c>
      <c r="AH355" s="1043">
        <v>7.2599999999999998E-2</v>
      </c>
      <c r="AI355" s="1043">
        <v>3.7699999999999997E-2</v>
      </c>
      <c r="AJ355" s="1043" t="s">
        <v>165</v>
      </c>
      <c r="AK355" s="1043">
        <v>7.2599999999999998E-2</v>
      </c>
      <c r="AL355" s="1043">
        <v>3.7699999999999997E-2</v>
      </c>
      <c r="AM355" s="1043" t="s">
        <v>165</v>
      </c>
      <c r="AN355" s="1043">
        <v>7.2599999999999998E-2</v>
      </c>
      <c r="AO355" s="1043">
        <v>3.7699999999999997E-2</v>
      </c>
      <c r="AP355" s="1043" t="s">
        <v>165</v>
      </c>
      <c r="AQ355" s="1043">
        <v>7.2599999999999998E-2</v>
      </c>
      <c r="AR355" s="1043">
        <v>3.7699999999999997E-2</v>
      </c>
      <c r="AS355" s="1043" t="s">
        <v>165</v>
      </c>
      <c r="AT355" s="1043">
        <v>7.2599999999999998E-2</v>
      </c>
      <c r="AU355" s="1043">
        <v>3.7699999999999997E-2</v>
      </c>
      <c r="AV355" s="1043" t="s">
        <v>165</v>
      </c>
      <c r="AW355" s="1043">
        <v>7.2599999999999998E-2</v>
      </c>
      <c r="AX355" s="1043">
        <v>3.7699999999999997E-2</v>
      </c>
      <c r="AY355" s="1043" t="s">
        <v>165</v>
      </c>
      <c r="AZ355" s="1043">
        <v>7.2599999999999998E-2</v>
      </c>
      <c r="BA355" s="1043">
        <v>3.7699999999999997E-2</v>
      </c>
      <c r="BB355" s="1043" t="s">
        <v>165</v>
      </c>
    </row>
    <row r="356" spans="1:54" s="980" customFormat="1" ht="16.5" customHeight="1" x14ac:dyDescent="0.3">
      <c r="A356" s="981"/>
      <c r="B356" s="979"/>
      <c r="C356" s="398"/>
      <c r="D356" s="398"/>
      <c r="E356" s="1378"/>
      <c r="F356" s="989" t="s">
        <v>1476</v>
      </c>
      <c r="G356" s="1043">
        <v>7.2599999999999998E-2</v>
      </c>
      <c r="H356" s="1043">
        <v>3.7699999999999997E-2</v>
      </c>
      <c r="I356" s="1043" t="s">
        <v>165</v>
      </c>
      <c r="J356" s="1043">
        <v>7.2599999999999998E-2</v>
      </c>
      <c r="K356" s="1043">
        <v>3.7699999999999997E-2</v>
      </c>
      <c r="L356" s="1043" t="s">
        <v>165</v>
      </c>
      <c r="M356" s="1043">
        <v>7.2599999999999998E-2</v>
      </c>
      <c r="N356" s="1043">
        <v>3.7699999999999997E-2</v>
      </c>
      <c r="O356" s="1043" t="s">
        <v>165</v>
      </c>
      <c r="P356" s="1043">
        <v>7.2599999999999998E-2</v>
      </c>
      <c r="Q356" s="1043">
        <v>3.7699999999999997E-2</v>
      </c>
      <c r="R356" s="1043" t="s">
        <v>165</v>
      </c>
      <c r="S356" s="1043">
        <v>7.2599999999999998E-2</v>
      </c>
      <c r="T356" s="1043">
        <v>3.7699999999999997E-2</v>
      </c>
      <c r="U356" s="1043" t="s">
        <v>165</v>
      </c>
      <c r="V356" s="1043">
        <v>7.2599999999999998E-2</v>
      </c>
      <c r="W356" s="1043">
        <v>3.7699999999999997E-2</v>
      </c>
      <c r="X356" s="1043" t="s">
        <v>165</v>
      </c>
      <c r="Y356" s="1043">
        <v>7.2599999999999998E-2</v>
      </c>
      <c r="Z356" s="1043">
        <v>3.7699999999999997E-2</v>
      </c>
      <c r="AA356" s="1043" t="s">
        <v>165</v>
      </c>
      <c r="AB356" s="1043">
        <v>7.2599999999999998E-2</v>
      </c>
      <c r="AC356" s="1043">
        <v>3.7699999999999997E-2</v>
      </c>
      <c r="AD356" s="1043" t="s">
        <v>165</v>
      </c>
      <c r="AE356" s="1043">
        <v>7.2599999999999998E-2</v>
      </c>
      <c r="AF356" s="1043">
        <v>3.7699999999999997E-2</v>
      </c>
      <c r="AG356" s="1043" t="s">
        <v>165</v>
      </c>
      <c r="AH356" s="1043">
        <v>7.2599999999999998E-2</v>
      </c>
      <c r="AI356" s="1043">
        <v>3.7699999999999997E-2</v>
      </c>
      <c r="AJ356" s="1043" t="s">
        <v>165</v>
      </c>
      <c r="AK356" s="1043">
        <v>7.2599999999999998E-2</v>
      </c>
      <c r="AL356" s="1043">
        <v>3.7699999999999997E-2</v>
      </c>
      <c r="AM356" s="1043" t="s">
        <v>165</v>
      </c>
      <c r="AN356" s="1043">
        <v>7.2599999999999998E-2</v>
      </c>
      <c r="AO356" s="1043">
        <v>3.7699999999999997E-2</v>
      </c>
      <c r="AP356" s="1043" t="s">
        <v>165</v>
      </c>
      <c r="AQ356" s="1043">
        <v>7.2599999999999998E-2</v>
      </c>
      <c r="AR356" s="1043">
        <v>3.7699999999999997E-2</v>
      </c>
      <c r="AS356" s="1043" t="s">
        <v>165</v>
      </c>
      <c r="AT356" s="1043">
        <v>7.2599999999999998E-2</v>
      </c>
      <c r="AU356" s="1043">
        <v>3.7699999999999997E-2</v>
      </c>
      <c r="AV356" s="1043" t="s">
        <v>165</v>
      </c>
      <c r="AW356" s="1043">
        <v>7.2599999999999998E-2</v>
      </c>
      <c r="AX356" s="1043">
        <v>3.7699999999999997E-2</v>
      </c>
      <c r="AY356" s="1043" t="s">
        <v>165</v>
      </c>
      <c r="AZ356" s="1043">
        <v>7.2599999999999998E-2</v>
      </c>
      <c r="BA356" s="1043">
        <v>3.7699999999999997E-2</v>
      </c>
      <c r="BB356" s="1043" t="s">
        <v>165</v>
      </c>
    </row>
    <row r="357" spans="1:54" s="980" customFormat="1" ht="16.5" customHeight="1" x14ac:dyDescent="0.3">
      <c r="A357" s="981"/>
      <c r="B357" s="979"/>
      <c r="C357" s="398"/>
      <c r="D357" s="398"/>
      <c r="E357" s="1378"/>
      <c r="F357" s="989" t="s">
        <v>1477</v>
      </c>
      <c r="G357" s="1043">
        <v>7.2599999999999998E-2</v>
      </c>
      <c r="H357" s="1043">
        <v>3.7699999999999997E-2</v>
      </c>
      <c r="I357" s="1043" t="s">
        <v>165</v>
      </c>
      <c r="J357" s="1043">
        <v>7.2599999999999998E-2</v>
      </c>
      <c r="K357" s="1043">
        <v>3.7699999999999997E-2</v>
      </c>
      <c r="L357" s="1043" t="s">
        <v>165</v>
      </c>
      <c r="M357" s="1043">
        <v>7.2599999999999998E-2</v>
      </c>
      <c r="N357" s="1043">
        <v>3.7699999999999997E-2</v>
      </c>
      <c r="O357" s="1043" t="s">
        <v>165</v>
      </c>
      <c r="P357" s="1043">
        <v>7.2599999999999998E-2</v>
      </c>
      <c r="Q357" s="1043">
        <v>3.7699999999999997E-2</v>
      </c>
      <c r="R357" s="1043" t="s">
        <v>165</v>
      </c>
      <c r="S357" s="1043">
        <v>7.2599999999999998E-2</v>
      </c>
      <c r="T357" s="1043">
        <v>3.7699999999999997E-2</v>
      </c>
      <c r="U357" s="1043" t="s">
        <v>165</v>
      </c>
      <c r="V357" s="1043">
        <v>7.2599999999999998E-2</v>
      </c>
      <c r="W357" s="1043">
        <v>3.7699999999999997E-2</v>
      </c>
      <c r="X357" s="1043" t="s">
        <v>165</v>
      </c>
      <c r="Y357" s="1043">
        <v>7.2599999999999998E-2</v>
      </c>
      <c r="Z357" s="1043">
        <v>3.7699999999999997E-2</v>
      </c>
      <c r="AA357" s="1043" t="s">
        <v>165</v>
      </c>
      <c r="AB357" s="1043">
        <v>7.2599999999999998E-2</v>
      </c>
      <c r="AC357" s="1043">
        <v>3.7699999999999997E-2</v>
      </c>
      <c r="AD357" s="1043" t="s">
        <v>165</v>
      </c>
      <c r="AE357" s="1043">
        <v>7.2599999999999998E-2</v>
      </c>
      <c r="AF357" s="1043">
        <v>3.7699999999999997E-2</v>
      </c>
      <c r="AG357" s="1043" t="s">
        <v>165</v>
      </c>
      <c r="AH357" s="1043">
        <v>7.2599999999999998E-2</v>
      </c>
      <c r="AI357" s="1043">
        <v>3.7699999999999997E-2</v>
      </c>
      <c r="AJ357" s="1043" t="s">
        <v>165</v>
      </c>
      <c r="AK357" s="1043">
        <v>7.2599999999999998E-2</v>
      </c>
      <c r="AL357" s="1043">
        <v>3.7699999999999997E-2</v>
      </c>
      <c r="AM357" s="1043" t="s">
        <v>165</v>
      </c>
      <c r="AN357" s="1043">
        <v>7.2599999999999998E-2</v>
      </c>
      <c r="AO357" s="1043">
        <v>3.7699999999999997E-2</v>
      </c>
      <c r="AP357" s="1043" t="s">
        <v>165</v>
      </c>
      <c r="AQ357" s="1043">
        <v>7.2599999999999998E-2</v>
      </c>
      <c r="AR357" s="1043">
        <v>3.7699999999999997E-2</v>
      </c>
      <c r="AS357" s="1043" t="s">
        <v>165</v>
      </c>
      <c r="AT357" s="1043">
        <v>7.2599999999999998E-2</v>
      </c>
      <c r="AU357" s="1043">
        <v>3.7699999999999997E-2</v>
      </c>
      <c r="AV357" s="1043" t="s">
        <v>165</v>
      </c>
      <c r="AW357" s="1043">
        <v>7.2599999999999998E-2</v>
      </c>
      <c r="AX357" s="1043">
        <v>3.7699999999999997E-2</v>
      </c>
      <c r="AY357" s="1043" t="s">
        <v>165</v>
      </c>
      <c r="AZ357" s="1043">
        <v>7.2599999999999998E-2</v>
      </c>
      <c r="BA357" s="1043">
        <v>3.7699999999999997E-2</v>
      </c>
      <c r="BB357" s="1043" t="s">
        <v>165</v>
      </c>
    </row>
    <row r="358" spans="1:54" s="980" customFormat="1" ht="16.5" customHeight="1" x14ac:dyDescent="0.3">
      <c r="A358" s="981"/>
      <c r="B358" s="979"/>
      <c r="C358" s="398"/>
      <c r="D358" s="398"/>
      <c r="E358" s="1378"/>
      <c r="F358" s="989" t="s">
        <v>1478</v>
      </c>
      <c r="G358" s="1043">
        <v>7.2599999999999998E-2</v>
      </c>
      <c r="H358" s="1043">
        <v>3.7699999999999997E-2</v>
      </c>
      <c r="I358" s="1043" t="s">
        <v>165</v>
      </c>
      <c r="J358" s="1043">
        <v>7.2599999999999998E-2</v>
      </c>
      <c r="K358" s="1043">
        <v>3.7699999999999997E-2</v>
      </c>
      <c r="L358" s="1043" t="s">
        <v>165</v>
      </c>
      <c r="M358" s="1043">
        <v>7.2599999999999998E-2</v>
      </c>
      <c r="N358" s="1043">
        <v>3.7699999999999997E-2</v>
      </c>
      <c r="O358" s="1043" t="s">
        <v>165</v>
      </c>
      <c r="P358" s="1043">
        <v>7.2599999999999998E-2</v>
      </c>
      <c r="Q358" s="1043">
        <v>3.7699999999999997E-2</v>
      </c>
      <c r="R358" s="1043" t="s">
        <v>165</v>
      </c>
      <c r="S358" s="1043">
        <v>7.2599999999999998E-2</v>
      </c>
      <c r="T358" s="1043">
        <v>3.7699999999999997E-2</v>
      </c>
      <c r="U358" s="1043" t="s">
        <v>165</v>
      </c>
      <c r="V358" s="1043">
        <v>7.2599999999999998E-2</v>
      </c>
      <c r="W358" s="1043">
        <v>3.7699999999999997E-2</v>
      </c>
      <c r="X358" s="1043" t="s">
        <v>165</v>
      </c>
      <c r="Y358" s="1043">
        <v>7.2599999999999998E-2</v>
      </c>
      <c r="Z358" s="1043">
        <v>3.7699999999999997E-2</v>
      </c>
      <c r="AA358" s="1043" t="s">
        <v>165</v>
      </c>
      <c r="AB358" s="1043">
        <v>7.2599999999999998E-2</v>
      </c>
      <c r="AC358" s="1043">
        <v>3.7699999999999997E-2</v>
      </c>
      <c r="AD358" s="1043" t="s">
        <v>165</v>
      </c>
      <c r="AE358" s="1043">
        <v>7.2599999999999998E-2</v>
      </c>
      <c r="AF358" s="1043">
        <v>3.7699999999999997E-2</v>
      </c>
      <c r="AG358" s="1043" t="s">
        <v>165</v>
      </c>
      <c r="AH358" s="1043">
        <v>7.2599999999999998E-2</v>
      </c>
      <c r="AI358" s="1043">
        <v>3.7699999999999997E-2</v>
      </c>
      <c r="AJ358" s="1043" t="s">
        <v>165</v>
      </c>
      <c r="AK358" s="1043">
        <v>7.2599999999999998E-2</v>
      </c>
      <c r="AL358" s="1043">
        <v>3.7699999999999997E-2</v>
      </c>
      <c r="AM358" s="1043" t="s">
        <v>165</v>
      </c>
      <c r="AN358" s="1043">
        <v>7.2599999999999998E-2</v>
      </c>
      <c r="AO358" s="1043">
        <v>3.7699999999999997E-2</v>
      </c>
      <c r="AP358" s="1043" t="s">
        <v>165</v>
      </c>
      <c r="AQ358" s="1043">
        <v>7.2599999999999998E-2</v>
      </c>
      <c r="AR358" s="1043">
        <v>3.7699999999999997E-2</v>
      </c>
      <c r="AS358" s="1043" t="s">
        <v>165</v>
      </c>
      <c r="AT358" s="1043">
        <v>7.2599999999999998E-2</v>
      </c>
      <c r="AU358" s="1043">
        <v>3.7699999999999997E-2</v>
      </c>
      <c r="AV358" s="1043" t="s">
        <v>165</v>
      </c>
      <c r="AW358" s="1043">
        <v>7.2599999999999998E-2</v>
      </c>
      <c r="AX358" s="1043">
        <v>3.7699999999999997E-2</v>
      </c>
      <c r="AY358" s="1043" t="s">
        <v>165</v>
      </c>
      <c r="AZ358" s="1043">
        <v>7.2599999999999998E-2</v>
      </c>
      <c r="BA358" s="1043">
        <v>3.7699999999999997E-2</v>
      </c>
      <c r="BB358" s="1043" t="s">
        <v>165</v>
      </c>
    </row>
    <row r="359" spans="1:54" s="980" customFormat="1" ht="16.5" customHeight="1" x14ac:dyDescent="0.3">
      <c r="A359" s="981"/>
      <c r="B359" s="979"/>
      <c r="C359" s="398"/>
      <c r="D359" s="398"/>
      <c r="E359" s="1378"/>
      <c r="F359" s="989" t="s">
        <v>1479</v>
      </c>
      <c r="G359" s="1043">
        <v>7.2599999999999998E-2</v>
      </c>
      <c r="H359" s="1043">
        <v>3.7699999999999997E-2</v>
      </c>
      <c r="I359" s="1043" t="s">
        <v>165</v>
      </c>
      <c r="J359" s="1043">
        <v>7.2599999999999998E-2</v>
      </c>
      <c r="K359" s="1043">
        <v>3.7699999999999997E-2</v>
      </c>
      <c r="L359" s="1043" t="s">
        <v>165</v>
      </c>
      <c r="M359" s="1043">
        <v>7.2599999999999998E-2</v>
      </c>
      <c r="N359" s="1043">
        <v>3.7699999999999997E-2</v>
      </c>
      <c r="O359" s="1043" t="s">
        <v>165</v>
      </c>
      <c r="P359" s="1043">
        <v>7.2599999999999998E-2</v>
      </c>
      <c r="Q359" s="1043">
        <v>3.7699999999999997E-2</v>
      </c>
      <c r="R359" s="1043" t="s">
        <v>165</v>
      </c>
      <c r="S359" s="1043">
        <v>7.2599999999999998E-2</v>
      </c>
      <c r="T359" s="1043">
        <v>3.7699999999999997E-2</v>
      </c>
      <c r="U359" s="1043" t="s">
        <v>165</v>
      </c>
      <c r="V359" s="1043">
        <v>7.2599999999999998E-2</v>
      </c>
      <c r="W359" s="1043">
        <v>3.7699999999999997E-2</v>
      </c>
      <c r="X359" s="1043" t="s">
        <v>165</v>
      </c>
      <c r="Y359" s="1043">
        <v>7.2599999999999998E-2</v>
      </c>
      <c r="Z359" s="1043">
        <v>3.7699999999999997E-2</v>
      </c>
      <c r="AA359" s="1043" t="s">
        <v>165</v>
      </c>
      <c r="AB359" s="1043">
        <v>7.2599999999999998E-2</v>
      </c>
      <c r="AC359" s="1043">
        <v>3.7699999999999997E-2</v>
      </c>
      <c r="AD359" s="1043" t="s">
        <v>165</v>
      </c>
      <c r="AE359" s="1043">
        <v>7.2599999999999998E-2</v>
      </c>
      <c r="AF359" s="1043">
        <v>3.7699999999999997E-2</v>
      </c>
      <c r="AG359" s="1043" t="s">
        <v>165</v>
      </c>
      <c r="AH359" s="1043">
        <v>7.2599999999999998E-2</v>
      </c>
      <c r="AI359" s="1043">
        <v>3.7699999999999997E-2</v>
      </c>
      <c r="AJ359" s="1043" t="s">
        <v>165</v>
      </c>
      <c r="AK359" s="1043">
        <v>7.2599999999999998E-2</v>
      </c>
      <c r="AL359" s="1043">
        <v>3.7699999999999997E-2</v>
      </c>
      <c r="AM359" s="1043" t="s">
        <v>165</v>
      </c>
      <c r="AN359" s="1043">
        <v>7.2599999999999998E-2</v>
      </c>
      <c r="AO359" s="1043">
        <v>3.7699999999999997E-2</v>
      </c>
      <c r="AP359" s="1043" t="s">
        <v>165</v>
      </c>
      <c r="AQ359" s="1043">
        <v>7.2599999999999998E-2</v>
      </c>
      <c r="AR359" s="1043">
        <v>3.7699999999999997E-2</v>
      </c>
      <c r="AS359" s="1043" t="s">
        <v>165</v>
      </c>
      <c r="AT359" s="1043">
        <v>7.2599999999999998E-2</v>
      </c>
      <c r="AU359" s="1043">
        <v>3.7699999999999997E-2</v>
      </c>
      <c r="AV359" s="1043" t="s">
        <v>165</v>
      </c>
      <c r="AW359" s="1043">
        <v>7.2599999999999998E-2</v>
      </c>
      <c r="AX359" s="1043">
        <v>3.7699999999999997E-2</v>
      </c>
      <c r="AY359" s="1043" t="s">
        <v>165</v>
      </c>
      <c r="AZ359" s="1043">
        <v>7.2599999999999998E-2</v>
      </c>
      <c r="BA359" s="1043">
        <v>3.7699999999999997E-2</v>
      </c>
      <c r="BB359" s="1043" t="s">
        <v>165</v>
      </c>
    </row>
    <row r="360" spans="1:54" s="980" customFormat="1" ht="16.5" customHeight="1" x14ac:dyDescent="0.3">
      <c r="A360" s="981"/>
      <c r="B360" s="979"/>
      <c r="C360" s="398"/>
      <c r="D360" s="398"/>
      <c r="E360" s="1378"/>
      <c r="F360" s="989" t="s">
        <v>1480</v>
      </c>
      <c r="G360" s="1043">
        <v>7.2599999999999998E-2</v>
      </c>
      <c r="H360" s="1043">
        <v>3.7699999999999997E-2</v>
      </c>
      <c r="I360" s="1043" t="s">
        <v>165</v>
      </c>
      <c r="J360" s="1043">
        <v>7.2599999999999998E-2</v>
      </c>
      <c r="K360" s="1043">
        <v>3.7699999999999997E-2</v>
      </c>
      <c r="L360" s="1043" t="s">
        <v>165</v>
      </c>
      <c r="M360" s="1043">
        <v>7.2599999999999998E-2</v>
      </c>
      <c r="N360" s="1043">
        <v>3.7699999999999997E-2</v>
      </c>
      <c r="O360" s="1043" t="s">
        <v>165</v>
      </c>
      <c r="P360" s="1043">
        <v>7.2599999999999998E-2</v>
      </c>
      <c r="Q360" s="1043">
        <v>3.7699999999999997E-2</v>
      </c>
      <c r="R360" s="1043" t="s">
        <v>165</v>
      </c>
      <c r="S360" s="1043">
        <v>7.2599999999999998E-2</v>
      </c>
      <c r="T360" s="1043">
        <v>3.7699999999999997E-2</v>
      </c>
      <c r="U360" s="1043" t="s">
        <v>165</v>
      </c>
      <c r="V360" s="1043">
        <v>7.2599999999999998E-2</v>
      </c>
      <c r="W360" s="1043">
        <v>3.7699999999999997E-2</v>
      </c>
      <c r="X360" s="1043" t="s">
        <v>165</v>
      </c>
      <c r="Y360" s="1043">
        <v>7.2599999999999998E-2</v>
      </c>
      <c r="Z360" s="1043">
        <v>3.7699999999999997E-2</v>
      </c>
      <c r="AA360" s="1043" t="s">
        <v>165</v>
      </c>
      <c r="AB360" s="1043">
        <v>7.2599999999999998E-2</v>
      </c>
      <c r="AC360" s="1043">
        <v>3.7699999999999997E-2</v>
      </c>
      <c r="AD360" s="1043" t="s">
        <v>165</v>
      </c>
      <c r="AE360" s="1043">
        <v>7.2599999999999998E-2</v>
      </c>
      <c r="AF360" s="1043">
        <v>3.7699999999999997E-2</v>
      </c>
      <c r="AG360" s="1043" t="s">
        <v>165</v>
      </c>
      <c r="AH360" s="1043">
        <v>7.2599999999999998E-2</v>
      </c>
      <c r="AI360" s="1043">
        <v>3.7699999999999997E-2</v>
      </c>
      <c r="AJ360" s="1043" t="s">
        <v>165</v>
      </c>
      <c r="AK360" s="1043">
        <v>7.2599999999999998E-2</v>
      </c>
      <c r="AL360" s="1043">
        <v>3.7699999999999997E-2</v>
      </c>
      <c r="AM360" s="1043" t="s">
        <v>165</v>
      </c>
      <c r="AN360" s="1043">
        <v>7.2599999999999998E-2</v>
      </c>
      <c r="AO360" s="1043">
        <v>3.7699999999999997E-2</v>
      </c>
      <c r="AP360" s="1043" t="s">
        <v>165</v>
      </c>
      <c r="AQ360" s="1043">
        <v>7.2599999999999998E-2</v>
      </c>
      <c r="AR360" s="1043">
        <v>3.7699999999999997E-2</v>
      </c>
      <c r="AS360" s="1043" t="s">
        <v>165</v>
      </c>
      <c r="AT360" s="1043">
        <v>7.2599999999999998E-2</v>
      </c>
      <c r="AU360" s="1043">
        <v>3.7699999999999997E-2</v>
      </c>
      <c r="AV360" s="1043" t="s">
        <v>165</v>
      </c>
      <c r="AW360" s="1043">
        <v>7.2599999999999998E-2</v>
      </c>
      <c r="AX360" s="1043">
        <v>3.7699999999999997E-2</v>
      </c>
      <c r="AY360" s="1043" t="s">
        <v>165</v>
      </c>
      <c r="AZ360" s="1043">
        <v>7.2599999999999998E-2</v>
      </c>
      <c r="BA360" s="1043">
        <v>3.7699999999999997E-2</v>
      </c>
      <c r="BB360" s="1043" t="s">
        <v>165</v>
      </c>
    </row>
    <row r="361" spans="1:54" s="980" customFormat="1" ht="16.5" customHeight="1" x14ac:dyDescent="0.3">
      <c r="A361" s="981"/>
      <c r="B361" s="979"/>
      <c r="C361" s="398"/>
      <c r="D361" s="398"/>
      <c r="E361" s="1378"/>
      <c r="F361" s="989" t="s">
        <v>1481</v>
      </c>
      <c r="G361" s="1043">
        <v>7.2599999999999998E-2</v>
      </c>
      <c r="H361" s="1043">
        <v>3.7699999999999997E-2</v>
      </c>
      <c r="I361" s="1043" t="s">
        <v>165</v>
      </c>
      <c r="J361" s="1043">
        <v>7.2599999999999998E-2</v>
      </c>
      <c r="K361" s="1043">
        <v>3.7699999999999997E-2</v>
      </c>
      <c r="L361" s="1043" t="s">
        <v>165</v>
      </c>
      <c r="M361" s="1043">
        <v>7.2599999999999998E-2</v>
      </c>
      <c r="N361" s="1043">
        <v>3.7699999999999997E-2</v>
      </c>
      <c r="O361" s="1043" t="s">
        <v>165</v>
      </c>
      <c r="P361" s="1043">
        <v>7.2599999999999998E-2</v>
      </c>
      <c r="Q361" s="1043">
        <v>3.7699999999999997E-2</v>
      </c>
      <c r="R361" s="1043" t="s">
        <v>165</v>
      </c>
      <c r="S361" s="1043">
        <v>7.2599999999999998E-2</v>
      </c>
      <c r="T361" s="1043">
        <v>3.7699999999999997E-2</v>
      </c>
      <c r="U361" s="1043" t="s">
        <v>165</v>
      </c>
      <c r="V361" s="1043">
        <v>7.2599999999999998E-2</v>
      </c>
      <c r="W361" s="1043">
        <v>3.7699999999999997E-2</v>
      </c>
      <c r="X361" s="1043" t="s">
        <v>165</v>
      </c>
      <c r="Y361" s="1043">
        <v>7.2599999999999998E-2</v>
      </c>
      <c r="Z361" s="1043">
        <v>3.7699999999999997E-2</v>
      </c>
      <c r="AA361" s="1043" t="s">
        <v>165</v>
      </c>
      <c r="AB361" s="1043">
        <v>7.2599999999999998E-2</v>
      </c>
      <c r="AC361" s="1043">
        <v>3.7699999999999997E-2</v>
      </c>
      <c r="AD361" s="1043" t="s">
        <v>165</v>
      </c>
      <c r="AE361" s="1043">
        <v>7.2599999999999998E-2</v>
      </c>
      <c r="AF361" s="1043">
        <v>3.7699999999999997E-2</v>
      </c>
      <c r="AG361" s="1043" t="s">
        <v>165</v>
      </c>
      <c r="AH361" s="1043">
        <v>7.2599999999999998E-2</v>
      </c>
      <c r="AI361" s="1043">
        <v>3.7699999999999997E-2</v>
      </c>
      <c r="AJ361" s="1043" t="s">
        <v>165</v>
      </c>
      <c r="AK361" s="1043">
        <v>7.2599999999999998E-2</v>
      </c>
      <c r="AL361" s="1043">
        <v>3.7699999999999997E-2</v>
      </c>
      <c r="AM361" s="1043" t="s">
        <v>165</v>
      </c>
      <c r="AN361" s="1043">
        <v>7.2599999999999998E-2</v>
      </c>
      <c r="AO361" s="1043">
        <v>3.7699999999999997E-2</v>
      </c>
      <c r="AP361" s="1043" t="s">
        <v>165</v>
      </c>
      <c r="AQ361" s="1043">
        <v>7.2599999999999998E-2</v>
      </c>
      <c r="AR361" s="1043">
        <v>3.7699999999999997E-2</v>
      </c>
      <c r="AS361" s="1043" t="s">
        <v>165</v>
      </c>
      <c r="AT361" s="1043">
        <v>7.2599999999999998E-2</v>
      </c>
      <c r="AU361" s="1043">
        <v>3.7699999999999997E-2</v>
      </c>
      <c r="AV361" s="1043" t="s">
        <v>165</v>
      </c>
      <c r="AW361" s="1043">
        <v>7.2599999999999998E-2</v>
      </c>
      <c r="AX361" s="1043">
        <v>3.7699999999999997E-2</v>
      </c>
      <c r="AY361" s="1043" t="s">
        <v>165</v>
      </c>
      <c r="AZ361" s="1043">
        <v>7.2599999999999998E-2</v>
      </c>
      <c r="BA361" s="1043">
        <v>3.7699999999999997E-2</v>
      </c>
      <c r="BB361" s="1043" t="s">
        <v>165</v>
      </c>
    </row>
    <row r="362" spans="1:54" s="980" customFormat="1" ht="16.5" customHeight="1" x14ac:dyDescent="0.3">
      <c r="A362" s="981"/>
      <c r="B362" s="979"/>
      <c r="C362" s="398"/>
      <c r="D362" s="398"/>
      <c r="E362" s="1378"/>
      <c r="F362" s="989" t="s">
        <v>1482</v>
      </c>
      <c r="G362" s="1043">
        <v>7.2599999999999998E-2</v>
      </c>
      <c r="H362" s="1043">
        <v>3.7699999999999997E-2</v>
      </c>
      <c r="I362" s="1043" t="s">
        <v>165</v>
      </c>
      <c r="J362" s="1043">
        <v>7.2599999999999998E-2</v>
      </c>
      <c r="K362" s="1043">
        <v>3.7699999999999997E-2</v>
      </c>
      <c r="L362" s="1043" t="s">
        <v>165</v>
      </c>
      <c r="M362" s="1043">
        <v>7.2599999999999998E-2</v>
      </c>
      <c r="N362" s="1043">
        <v>3.7699999999999997E-2</v>
      </c>
      <c r="O362" s="1043" t="s">
        <v>165</v>
      </c>
      <c r="P362" s="1043">
        <v>7.2599999999999998E-2</v>
      </c>
      <c r="Q362" s="1043">
        <v>3.7699999999999997E-2</v>
      </c>
      <c r="R362" s="1043" t="s">
        <v>165</v>
      </c>
      <c r="S362" s="1043">
        <v>7.2599999999999998E-2</v>
      </c>
      <c r="T362" s="1043">
        <v>3.7699999999999997E-2</v>
      </c>
      <c r="U362" s="1043" t="s">
        <v>165</v>
      </c>
      <c r="V362" s="1043">
        <v>7.2599999999999998E-2</v>
      </c>
      <c r="W362" s="1043">
        <v>3.7699999999999997E-2</v>
      </c>
      <c r="X362" s="1043" t="s">
        <v>165</v>
      </c>
      <c r="Y362" s="1043">
        <v>7.2599999999999998E-2</v>
      </c>
      <c r="Z362" s="1043">
        <v>3.7699999999999997E-2</v>
      </c>
      <c r="AA362" s="1043" t="s">
        <v>165</v>
      </c>
      <c r="AB362" s="1043">
        <v>7.2599999999999998E-2</v>
      </c>
      <c r="AC362" s="1043">
        <v>3.7699999999999997E-2</v>
      </c>
      <c r="AD362" s="1043" t="s">
        <v>165</v>
      </c>
      <c r="AE362" s="1043">
        <v>7.2599999999999998E-2</v>
      </c>
      <c r="AF362" s="1043">
        <v>3.7699999999999997E-2</v>
      </c>
      <c r="AG362" s="1043" t="s">
        <v>165</v>
      </c>
      <c r="AH362" s="1043">
        <v>7.2599999999999998E-2</v>
      </c>
      <c r="AI362" s="1043">
        <v>3.7699999999999997E-2</v>
      </c>
      <c r="AJ362" s="1043" t="s">
        <v>165</v>
      </c>
      <c r="AK362" s="1043">
        <v>7.2599999999999998E-2</v>
      </c>
      <c r="AL362" s="1043">
        <v>3.7699999999999997E-2</v>
      </c>
      <c r="AM362" s="1043" t="s">
        <v>165</v>
      </c>
      <c r="AN362" s="1043">
        <v>7.2599999999999998E-2</v>
      </c>
      <c r="AO362" s="1043">
        <v>3.7699999999999997E-2</v>
      </c>
      <c r="AP362" s="1043" t="s">
        <v>165</v>
      </c>
      <c r="AQ362" s="1043">
        <v>7.2599999999999998E-2</v>
      </c>
      <c r="AR362" s="1043">
        <v>3.7699999999999997E-2</v>
      </c>
      <c r="AS362" s="1043" t="s">
        <v>165</v>
      </c>
      <c r="AT362" s="1043">
        <v>7.2599999999999998E-2</v>
      </c>
      <c r="AU362" s="1043">
        <v>3.7699999999999997E-2</v>
      </c>
      <c r="AV362" s="1043" t="s">
        <v>165</v>
      </c>
      <c r="AW362" s="1043">
        <v>7.2599999999999998E-2</v>
      </c>
      <c r="AX362" s="1043">
        <v>3.7699999999999997E-2</v>
      </c>
      <c r="AY362" s="1043" t="s">
        <v>165</v>
      </c>
      <c r="AZ362" s="1043">
        <v>7.2599999999999998E-2</v>
      </c>
      <c r="BA362" s="1043">
        <v>3.7699999999999997E-2</v>
      </c>
      <c r="BB362" s="1043" t="s">
        <v>165</v>
      </c>
    </row>
    <row r="363" spans="1:54" s="980" customFormat="1" ht="16.5" customHeight="1" x14ac:dyDescent="0.3">
      <c r="A363" s="981"/>
      <c r="B363" s="979"/>
      <c r="C363" s="398"/>
      <c r="D363" s="398"/>
      <c r="E363" s="1378"/>
      <c r="F363" s="989" t="s">
        <v>1483</v>
      </c>
      <c r="G363" s="1043">
        <v>7.2599999999999998E-2</v>
      </c>
      <c r="H363" s="1043">
        <v>3.7699999999999997E-2</v>
      </c>
      <c r="I363" s="1043" t="s">
        <v>165</v>
      </c>
      <c r="J363" s="1043">
        <v>7.2599999999999998E-2</v>
      </c>
      <c r="K363" s="1043">
        <v>3.7699999999999997E-2</v>
      </c>
      <c r="L363" s="1043" t="s">
        <v>165</v>
      </c>
      <c r="M363" s="1043">
        <v>7.2599999999999998E-2</v>
      </c>
      <c r="N363" s="1043">
        <v>3.7699999999999997E-2</v>
      </c>
      <c r="O363" s="1043" t="s">
        <v>165</v>
      </c>
      <c r="P363" s="1043">
        <v>7.2599999999999998E-2</v>
      </c>
      <c r="Q363" s="1043">
        <v>3.7699999999999997E-2</v>
      </c>
      <c r="R363" s="1043" t="s">
        <v>165</v>
      </c>
      <c r="S363" s="1043">
        <v>7.2599999999999998E-2</v>
      </c>
      <c r="T363" s="1043">
        <v>3.7699999999999997E-2</v>
      </c>
      <c r="U363" s="1043" t="s">
        <v>165</v>
      </c>
      <c r="V363" s="1043">
        <v>7.2599999999999998E-2</v>
      </c>
      <c r="W363" s="1043">
        <v>3.7699999999999997E-2</v>
      </c>
      <c r="X363" s="1043" t="s">
        <v>165</v>
      </c>
      <c r="Y363" s="1043">
        <v>7.2599999999999998E-2</v>
      </c>
      <c r="Z363" s="1043">
        <v>3.7699999999999997E-2</v>
      </c>
      <c r="AA363" s="1043" t="s">
        <v>165</v>
      </c>
      <c r="AB363" s="1043">
        <v>7.2599999999999998E-2</v>
      </c>
      <c r="AC363" s="1043">
        <v>3.7699999999999997E-2</v>
      </c>
      <c r="AD363" s="1043" t="s">
        <v>165</v>
      </c>
      <c r="AE363" s="1043">
        <v>7.2599999999999998E-2</v>
      </c>
      <c r="AF363" s="1043">
        <v>3.7699999999999997E-2</v>
      </c>
      <c r="AG363" s="1043" t="s">
        <v>165</v>
      </c>
      <c r="AH363" s="1043">
        <v>7.2599999999999998E-2</v>
      </c>
      <c r="AI363" s="1043">
        <v>3.7699999999999997E-2</v>
      </c>
      <c r="AJ363" s="1043" t="s">
        <v>165</v>
      </c>
      <c r="AK363" s="1043">
        <v>7.2599999999999998E-2</v>
      </c>
      <c r="AL363" s="1043">
        <v>3.7699999999999997E-2</v>
      </c>
      <c r="AM363" s="1043" t="s">
        <v>165</v>
      </c>
      <c r="AN363" s="1043">
        <v>7.2599999999999998E-2</v>
      </c>
      <c r="AO363" s="1043">
        <v>3.7699999999999997E-2</v>
      </c>
      <c r="AP363" s="1043" t="s">
        <v>165</v>
      </c>
      <c r="AQ363" s="1043">
        <v>7.2599999999999998E-2</v>
      </c>
      <c r="AR363" s="1043">
        <v>3.7699999999999997E-2</v>
      </c>
      <c r="AS363" s="1043" t="s">
        <v>165</v>
      </c>
      <c r="AT363" s="1043">
        <v>7.2599999999999998E-2</v>
      </c>
      <c r="AU363" s="1043">
        <v>3.7699999999999997E-2</v>
      </c>
      <c r="AV363" s="1043" t="s">
        <v>165</v>
      </c>
      <c r="AW363" s="1043">
        <v>7.2599999999999998E-2</v>
      </c>
      <c r="AX363" s="1043">
        <v>3.7699999999999997E-2</v>
      </c>
      <c r="AY363" s="1043" t="s">
        <v>165</v>
      </c>
      <c r="AZ363" s="1043">
        <v>7.2599999999999998E-2</v>
      </c>
      <c r="BA363" s="1043">
        <v>3.7699999999999997E-2</v>
      </c>
      <c r="BB363" s="1043" t="s">
        <v>165</v>
      </c>
    </row>
    <row r="364" spans="1:54" s="980" customFormat="1" ht="16.5" customHeight="1" x14ac:dyDescent="0.3">
      <c r="A364" s="981"/>
      <c r="B364" s="979"/>
      <c r="C364" s="398"/>
      <c r="D364" s="398"/>
      <c r="E364" s="1378"/>
      <c r="F364" s="989" t="s">
        <v>1484</v>
      </c>
      <c r="G364" s="1043">
        <v>7.2599999999999998E-2</v>
      </c>
      <c r="H364" s="1043">
        <v>3.7699999999999997E-2</v>
      </c>
      <c r="I364" s="1043" t="s">
        <v>165</v>
      </c>
      <c r="J364" s="1043">
        <v>7.2599999999999998E-2</v>
      </c>
      <c r="K364" s="1043">
        <v>3.7699999999999997E-2</v>
      </c>
      <c r="L364" s="1043" t="s">
        <v>165</v>
      </c>
      <c r="M364" s="1043">
        <v>7.2599999999999998E-2</v>
      </c>
      <c r="N364" s="1043">
        <v>3.7699999999999997E-2</v>
      </c>
      <c r="O364" s="1043" t="s">
        <v>165</v>
      </c>
      <c r="P364" s="1043">
        <v>7.2599999999999998E-2</v>
      </c>
      <c r="Q364" s="1043">
        <v>3.7699999999999997E-2</v>
      </c>
      <c r="R364" s="1043" t="s">
        <v>165</v>
      </c>
      <c r="S364" s="1043">
        <v>7.2599999999999998E-2</v>
      </c>
      <c r="T364" s="1043">
        <v>3.7699999999999997E-2</v>
      </c>
      <c r="U364" s="1043" t="s">
        <v>165</v>
      </c>
      <c r="V364" s="1043">
        <v>7.2599999999999998E-2</v>
      </c>
      <c r="W364" s="1043">
        <v>3.7699999999999997E-2</v>
      </c>
      <c r="X364" s="1043" t="s">
        <v>165</v>
      </c>
      <c r="Y364" s="1043">
        <v>7.2599999999999998E-2</v>
      </c>
      <c r="Z364" s="1043">
        <v>3.7699999999999997E-2</v>
      </c>
      <c r="AA364" s="1043" t="s">
        <v>165</v>
      </c>
      <c r="AB364" s="1043">
        <v>7.2599999999999998E-2</v>
      </c>
      <c r="AC364" s="1043">
        <v>3.7699999999999997E-2</v>
      </c>
      <c r="AD364" s="1043" t="s">
        <v>165</v>
      </c>
      <c r="AE364" s="1043">
        <v>7.2599999999999998E-2</v>
      </c>
      <c r="AF364" s="1043">
        <v>3.7699999999999997E-2</v>
      </c>
      <c r="AG364" s="1043" t="s">
        <v>165</v>
      </c>
      <c r="AH364" s="1043">
        <v>7.2599999999999998E-2</v>
      </c>
      <c r="AI364" s="1043">
        <v>3.7699999999999997E-2</v>
      </c>
      <c r="AJ364" s="1043" t="s">
        <v>165</v>
      </c>
      <c r="AK364" s="1043">
        <v>7.2599999999999998E-2</v>
      </c>
      <c r="AL364" s="1043">
        <v>3.7699999999999997E-2</v>
      </c>
      <c r="AM364" s="1043" t="s">
        <v>165</v>
      </c>
      <c r="AN364" s="1043">
        <v>7.2599999999999998E-2</v>
      </c>
      <c r="AO364" s="1043">
        <v>3.7699999999999997E-2</v>
      </c>
      <c r="AP364" s="1043" t="s">
        <v>165</v>
      </c>
      <c r="AQ364" s="1043">
        <v>7.2599999999999998E-2</v>
      </c>
      <c r="AR364" s="1043">
        <v>3.7699999999999997E-2</v>
      </c>
      <c r="AS364" s="1043" t="s">
        <v>165</v>
      </c>
      <c r="AT364" s="1043">
        <v>7.2599999999999998E-2</v>
      </c>
      <c r="AU364" s="1043">
        <v>3.7699999999999997E-2</v>
      </c>
      <c r="AV364" s="1043" t="s">
        <v>165</v>
      </c>
      <c r="AW364" s="1043">
        <v>7.2599999999999998E-2</v>
      </c>
      <c r="AX364" s="1043">
        <v>3.7699999999999997E-2</v>
      </c>
      <c r="AY364" s="1043" t="s">
        <v>165</v>
      </c>
      <c r="AZ364" s="1043">
        <v>7.2599999999999998E-2</v>
      </c>
      <c r="BA364" s="1043">
        <v>3.7699999999999997E-2</v>
      </c>
      <c r="BB364" s="1043" t="s">
        <v>165</v>
      </c>
    </row>
    <row r="365" spans="1:54" s="980" customFormat="1" ht="16.5" customHeight="1" x14ac:dyDescent="0.3">
      <c r="A365" s="981"/>
      <c r="B365" s="979"/>
      <c r="C365" s="398"/>
      <c r="D365" s="398"/>
      <c r="E365" s="1378"/>
      <c r="F365" s="989" t="s">
        <v>1485</v>
      </c>
      <c r="G365" s="1043">
        <v>7.2599999999999998E-2</v>
      </c>
      <c r="H365" s="1043">
        <v>3.7699999999999997E-2</v>
      </c>
      <c r="I365" s="1043" t="s">
        <v>165</v>
      </c>
      <c r="J365" s="1043">
        <v>7.2599999999999998E-2</v>
      </c>
      <c r="K365" s="1043">
        <v>3.7699999999999997E-2</v>
      </c>
      <c r="L365" s="1043" t="s">
        <v>165</v>
      </c>
      <c r="M365" s="1043">
        <v>7.2599999999999998E-2</v>
      </c>
      <c r="N365" s="1043">
        <v>3.7699999999999997E-2</v>
      </c>
      <c r="O365" s="1043" t="s">
        <v>165</v>
      </c>
      <c r="P365" s="1043">
        <v>7.2599999999999998E-2</v>
      </c>
      <c r="Q365" s="1043">
        <v>3.7699999999999997E-2</v>
      </c>
      <c r="R365" s="1043" t="s">
        <v>165</v>
      </c>
      <c r="S365" s="1043">
        <v>7.2599999999999998E-2</v>
      </c>
      <c r="T365" s="1043">
        <v>3.7699999999999997E-2</v>
      </c>
      <c r="U365" s="1043" t="s">
        <v>165</v>
      </c>
      <c r="V365" s="1043">
        <v>7.2599999999999998E-2</v>
      </c>
      <c r="W365" s="1043">
        <v>3.7699999999999997E-2</v>
      </c>
      <c r="X365" s="1043" t="s">
        <v>165</v>
      </c>
      <c r="Y365" s="1043">
        <v>7.2599999999999998E-2</v>
      </c>
      <c r="Z365" s="1043">
        <v>3.7699999999999997E-2</v>
      </c>
      <c r="AA365" s="1043" t="s">
        <v>165</v>
      </c>
      <c r="AB365" s="1043">
        <v>7.2599999999999998E-2</v>
      </c>
      <c r="AC365" s="1043">
        <v>3.7699999999999997E-2</v>
      </c>
      <c r="AD365" s="1043" t="s">
        <v>165</v>
      </c>
      <c r="AE365" s="1043">
        <v>7.2599999999999998E-2</v>
      </c>
      <c r="AF365" s="1043">
        <v>3.7699999999999997E-2</v>
      </c>
      <c r="AG365" s="1043" t="s">
        <v>165</v>
      </c>
      <c r="AH365" s="1043">
        <v>7.2599999999999998E-2</v>
      </c>
      <c r="AI365" s="1043">
        <v>3.7699999999999997E-2</v>
      </c>
      <c r="AJ365" s="1043" t="s">
        <v>165</v>
      </c>
      <c r="AK365" s="1043">
        <v>7.2599999999999998E-2</v>
      </c>
      <c r="AL365" s="1043">
        <v>3.7699999999999997E-2</v>
      </c>
      <c r="AM365" s="1043" t="s">
        <v>165</v>
      </c>
      <c r="AN365" s="1043">
        <v>7.2599999999999998E-2</v>
      </c>
      <c r="AO365" s="1043">
        <v>3.7699999999999997E-2</v>
      </c>
      <c r="AP365" s="1043" t="s">
        <v>165</v>
      </c>
      <c r="AQ365" s="1043">
        <v>7.2599999999999998E-2</v>
      </c>
      <c r="AR365" s="1043">
        <v>3.7699999999999997E-2</v>
      </c>
      <c r="AS365" s="1043" t="s">
        <v>165</v>
      </c>
      <c r="AT365" s="1043">
        <v>7.2599999999999998E-2</v>
      </c>
      <c r="AU365" s="1043">
        <v>3.7699999999999997E-2</v>
      </c>
      <c r="AV365" s="1043" t="s">
        <v>165</v>
      </c>
      <c r="AW365" s="1043">
        <v>7.2599999999999998E-2</v>
      </c>
      <c r="AX365" s="1043">
        <v>3.7699999999999997E-2</v>
      </c>
      <c r="AY365" s="1043" t="s">
        <v>165</v>
      </c>
      <c r="AZ365" s="1043">
        <v>7.2599999999999998E-2</v>
      </c>
      <c r="BA365" s="1043">
        <v>3.7699999999999997E-2</v>
      </c>
      <c r="BB365" s="1043" t="s">
        <v>165</v>
      </c>
    </row>
    <row r="366" spans="1:54" s="980" customFormat="1" ht="16.5" customHeight="1" x14ac:dyDescent="0.3">
      <c r="A366" s="981"/>
      <c r="B366" s="979"/>
      <c r="C366" s="398"/>
      <c r="D366" s="398"/>
      <c r="E366" s="1378"/>
      <c r="F366" s="989" t="s">
        <v>1486</v>
      </c>
      <c r="G366" s="1043">
        <v>7.2599999999999998E-2</v>
      </c>
      <c r="H366" s="1043">
        <v>3.7699999999999997E-2</v>
      </c>
      <c r="I366" s="1043" t="s">
        <v>165</v>
      </c>
      <c r="J366" s="1043">
        <v>7.2599999999999998E-2</v>
      </c>
      <c r="K366" s="1043">
        <v>3.7699999999999997E-2</v>
      </c>
      <c r="L366" s="1043" t="s">
        <v>165</v>
      </c>
      <c r="M366" s="1043">
        <v>7.2599999999999998E-2</v>
      </c>
      <c r="N366" s="1043">
        <v>3.7699999999999997E-2</v>
      </c>
      <c r="O366" s="1043" t="s">
        <v>165</v>
      </c>
      <c r="P366" s="1043">
        <v>7.2599999999999998E-2</v>
      </c>
      <c r="Q366" s="1043">
        <v>3.7699999999999997E-2</v>
      </c>
      <c r="R366" s="1043" t="s">
        <v>165</v>
      </c>
      <c r="S366" s="1043">
        <v>7.2599999999999998E-2</v>
      </c>
      <c r="T366" s="1043">
        <v>3.7699999999999997E-2</v>
      </c>
      <c r="U366" s="1043" t="s">
        <v>165</v>
      </c>
      <c r="V366" s="1043">
        <v>7.2599999999999998E-2</v>
      </c>
      <c r="W366" s="1043">
        <v>3.7699999999999997E-2</v>
      </c>
      <c r="X366" s="1043" t="s">
        <v>165</v>
      </c>
      <c r="Y366" s="1043">
        <v>7.2599999999999998E-2</v>
      </c>
      <c r="Z366" s="1043">
        <v>3.7699999999999997E-2</v>
      </c>
      <c r="AA366" s="1043" t="s">
        <v>165</v>
      </c>
      <c r="AB366" s="1043">
        <v>7.2599999999999998E-2</v>
      </c>
      <c r="AC366" s="1043">
        <v>3.7699999999999997E-2</v>
      </c>
      <c r="AD366" s="1043" t="s">
        <v>165</v>
      </c>
      <c r="AE366" s="1043">
        <v>7.2599999999999998E-2</v>
      </c>
      <c r="AF366" s="1043">
        <v>3.7699999999999997E-2</v>
      </c>
      <c r="AG366" s="1043" t="s">
        <v>165</v>
      </c>
      <c r="AH366" s="1043">
        <v>7.2599999999999998E-2</v>
      </c>
      <c r="AI366" s="1043">
        <v>3.7699999999999997E-2</v>
      </c>
      <c r="AJ366" s="1043" t="s">
        <v>165</v>
      </c>
      <c r="AK366" s="1043">
        <v>7.2599999999999998E-2</v>
      </c>
      <c r="AL366" s="1043">
        <v>3.7699999999999997E-2</v>
      </c>
      <c r="AM366" s="1043" t="s">
        <v>165</v>
      </c>
      <c r="AN366" s="1043">
        <v>7.2599999999999998E-2</v>
      </c>
      <c r="AO366" s="1043">
        <v>3.7699999999999997E-2</v>
      </c>
      <c r="AP366" s="1043" t="s">
        <v>165</v>
      </c>
      <c r="AQ366" s="1043">
        <v>7.2599999999999998E-2</v>
      </c>
      <c r="AR366" s="1043">
        <v>3.7699999999999997E-2</v>
      </c>
      <c r="AS366" s="1043" t="s">
        <v>165</v>
      </c>
      <c r="AT366" s="1043">
        <v>7.2599999999999998E-2</v>
      </c>
      <c r="AU366" s="1043">
        <v>3.7699999999999997E-2</v>
      </c>
      <c r="AV366" s="1043" t="s">
        <v>165</v>
      </c>
      <c r="AW366" s="1043">
        <v>7.2599999999999998E-2</v>
      </c>
      <c r="AX366" s="1043">
        <v>3.7699999999999997E-2</v>
      </c>
      <c r="AY366" s="1043" t="s">
        <v>165</v>
      </c>
      <c r="AZ366" s="1043">
        <v>7.2599999999999998E-2</v>
      </c>
      <c r="BA366" s="1043">
        <v>3.7699999999999997E-2</v>
      </c>
      <c r="BB366" s="1043" t="s">
        <v>165</v>
      </c>
    </row>
    <row r="367" spans="1:54" s="980" customFormat="1" ht="16.5" customHeight="1" x14ac:dyDescent="0.3">
      <c r="A367" s="981"/>
      <c r="B367" s="979"/>
      <c r="C367" s="398"/>
      <c r="D367" s="398"/>
      <c r="E367" s="1378"/>
      <c r="F367" s="989" t="s">
        <v>1487</v>
      </c>
      <c r="G367" s="1043">
        <v>7.2599999999999998E-2</v>
      </c>
      <c r="H367" s="1043">
        <v>3.7699999999999997E-2</v>
      </c>
      <c r="I367" s="1043" t="s">
        <v>165</v>
      </c>
      <c r="J367" s="1043">
        <v>7.2599999999999998E-2</v>
      </c>
      <c r="K367" s="1043">
        <v>3.7699999999999997E-2</v>
      </c>
      <c r="L367" s="1043" t="s">
        <v>165</v>
      </c>
      <c r="M367" s="1043">
        <v>7.2599999999999998E-2</v>
      </c>
      <c r="N367" s="1043">
        <v>3.7699999999999997E-2</v>
      </c>
      <c r="O367" s="1043" t="s">
        <v>165</v>
      </c>
      <c r="P367" s="1043">
        <v>7.2599999999999998E-2</v>
      </c>
      <c r="Q367" s="1043">
        <v>3.7699999999999997E-2</v>
      </c>
      <c r="R367" s="1043" t="s">
        <v>165</v>
      </c>
      <c r="S367" s="1043">
        <v>7.2599999999999998E-2</v>
      </c>
      <c r="T367" s="1043">
        <v>3.7699999999999997E-2</v>
      </c>
      <c r="U367" s="1043" t="s">
        <v>165</v>
      </c>
      <c r="V367" s="1043">
        <v>7.2599999999999998E-2</v>
      </c>
      <c r="W367" s="1043">
        <v>3.7699999999999997E-2</v>
      </c>
      <c r="X367" s="1043" t="s">
        <v>165</v>
      </c>
      <c r="Y367" s="1043">
        <v>7.2599999999999998E-2</v>
      </c>
      <c r="Z367" s="1043">
        <v>3.7699999999999997E-2</v>
      </c>
      <c r="AA367" s="1043" t="s">
        <v>165</v>
      </c>
      <c r="AB367" s="1043">
        <v>7.2599999999999998E-2</v>
      </c>
      <c r="AC367" s="1043">
        <v>3.7699999999999997E-2</v>
      </c>
      <c r="AD367" s="1043" t="s">
        <v>165</v>
      </c>
      <c r="AE367" s="1043">
        <v>7.2599999999999998E-2</v>
      </c>
      <c r="AF367" s="1043">
        <v>3.7699999999999997E-2</v>
      </c>
      <c r="AG367" s="1043" t="s">
        <v>165</v>
      </c>
      <c r="AH367" s="1043">
        <v>7.2599999999999998E-2</v>
      </c>
      <c r="AI367" s="1043">
        <v>3.7699999999999997E-2</v>
      </c>
      <c r="AJ367" s="1043" t="s">
        <v>165</v>
      </c>
      <c r="AK367" s="1043">
        <v>7.2599999999999998E-2</v>
      </c>
      <c r="AL367" s="1043">
        <v>3.7699999999999997E-2</v>
      </c>
      <c r="AM367" s="1043" t="s">
        <v>165</v>
      </c>
      <c r="AN367" s="1043">
        <v>7.2599999999999998E-2</v>
      </c>
      <c r="AO367" s="1043">
        <v>3.7699999999999997E-2</v>
      </c>
      <c r="AP367" s="1043" t="s">
        <v>165</v>
      </c>
      <c r="AQ367" s="1043">
        <v>7.2599999999999998E-2</v>
      </c>
      <c r="AR367" s="1043">
        <v>3.7699999999999997E-2</v>
      </c>
      <c r="AS367" s="1043" t="s">
        <v>165</v>
      </c>
      <c r="AT367" s="1043">
        <v>7.2599999999999998E-2</v>
      </c>
      <c r="AU367" s="1043">
        <v>3.7699999999999997E-2</v>
      </c>
      <c r="AV367" s="1043" t="s">
        <v>165</v>
      </c>
      <c r="AW367" s="1043">
        <v>7.2599999999999998E-2</v>
      </c>
      <c r="AX367" s="1043">
        <v>3.7699999999999997E-2</v>
      </c>
      <c r="AY367" s="1043" t="s">
        <v>165</v>
      </c>
      <c r="AZ367" s="1043">
        <v>7.2599999999999998E-2</v>
      </c>
      <c r="BA367" s="1043">
        <v>3.7699999999999997E-2</v>
      </c>
      <c r="BB367" s="1043" t="s">
        <v>165</v>
      </c>
    </row>
    <row r="368" spans="1:54" s="980" customFormat="1" ht="16.5" customHeight="1" x14ac:dyDescent="0.3">
      <c r="A368" s="981"/>
      <c r="B368" s="979"/>
      <c r="C368" s="398"/>
      <c r="D368" s="398"/>
      <c r="E368" s="1378"/>
      <c r="F368" s="989" t="s">
        <v>1488</v>
      </c>
      <c r="G368" s="1043">
        <v>7.2599999999999998E-2</v>
      </c>
      <c r="H368" s="1043">
        <v>3.7699999999999997E-2</v>
      </c>
      <c r="I368" s="1043" t="s">
        <v>165</v>
      </c>
      <c r="J368" s="1043">
        <v>7.2599999999999998E-2</v>
      </c>
      <c r="K368" s="1043">
        <v>3.7699999999999997E-2</v>
      </c>
      <c r="L368" s="1043" t="s">
        <v>165</v>
      </c>
      <c r="M368" s="1043">
        <v>7.2599999999999998E-2</v>
      </c>
      <c r="N368" s="1043">
        <v>3.7699999999999997E-2</v>
      </c>
      <c r="O368" s="1043" t="s">
        <v>165</v>
      </c>
      <c r="P368" s="1043">
        <v>7.2599999999999998E-2</v>
      </c>
      <c r="Q368" s="1043">
        <v>3.7699999999999997E-2</v>
      </c>
      <c r="R368" s="1043" t="s">
        <v>165</v>
      </c>
      <c r="S368" s="1043">
        <v>7.2599999999999998E-2</v>
      </c>
      <c r="T368" s="1043">
        <v>3.7699999999999997E-2</v>
      </c>
      <c r="U368" s="1043" t="s">
        <v>165</v>
      </c>
      <c r="V368" s="1043">
        <v>7.2599999999999998E-2</v>
      </c>
      <c r="W368" s="1043">
        <v>3.7699999999999997E-2</v>
      </c>
      <c r="X368" s="1043" t="s">
        <v>165</v>
      </c>
      <c r="Y368" s="1043">
        <v>7.2599999999999998E-2</v>
      </c>
      <c r="Z368" s="1043">
        <v>3.7699999999999997E-2</v>
      </c>
      <c r="AA368" s="1043" t="s">
        <v>165</v>
      </c>
      <c r="AB368" s="1043">
        <v>7.2599999999999998E-2</v>
      </c>
      <c r="AC368" s="1043">
        <v>3.7699999999999997E-2</v>
      </c>
      <c r="AD368" s="1043" t="s">
        <v>165</v>
      </c>
      <c r="AE368" s="1043">
        <v>7.2599999999999998E-2</v>
      </c>
      <c r="AF368" s="1043">
        <v>3.7699999999999997E-2</v>
      </c>
      <c r="AG368" s="1043" t="s">
        <v>165</v>
      </c>
      <c r="AH368" s="1043">
        <v>7.2599999999999998E-2</v>
      </c>
      <c r="AI368" s="1043">
        <v>3.7699999999999997E-2</v>
      </c>
      <c r="AJ368" s="1043" t="s">
        <v>165</v>
      </c>
      <c r="AK368" s="1043">
        <v>7.2599999999999998E-2</v>
      </c>
      <c r="AL368" s="1043">
        <v>3.7699999999999997E-2</v>
      </c>
      <c r="AM368" s="1043" t="s">
        <v>165</v>
      </c>
      <c r="AN368" s="1043">
        <v>7.2599999999999998E-2</v>
      </c>
      <c r="AO368" s="1043">
        <v>3.7699999999999997E-2</v>
      </c>
      <c r="AP368" s="1043" t="s">
        <v>165</v>
      </c>
      <c r="AQ368" s="1043">
        <v>7.2599999999999998E-2</v>
      </c>
      <c r="AR368" s="1043">
        <v>3.7699999999999997E-2</v>
      </c>
      <c r="AS368" s="1043" t="s">
        <v>165</v>
      </c>
      <c r="AT368" s="1043">
        <v>7.2599999999999998E-2</v>
      </c>
      <c r="AU368" s="1043">
        <v>3.7699999999999997E-2</v>
      </c>
      <c r="AV368" s="1043" t="s">
        <v>165</v>
      </c>
      <c r="AW368" s="1043">
        <v>7.2599999999999998E-2</v>
      </c>
      <c r="AX368" s="1043">
        <v>3.7699999999999997E-2</v>
      </c>
      <c r="AY368" s="1043" t="s">
        <v>165</v>
      </c>
      <c r="AZ368" s="1043">
        <v>7.2599999999999998E-2</v>
      </c>
      <c r="BA368" s="1043">
        <v>3.7699999999999997E-2</v>
      </c>
      <c r="BB368" s="1043" t="s">
        <v>165</v>
      </c>
    </row>
    <row r="369" spans="1:54" s="980" customFormat="1" ht="16.5" customHeight="1" x14ac:dyDescent="0.3">
      <c r="A369" s="981"/>
      <c r="B369" s="979"/>
      <c r="C369" s="398"/>
      <c r="D369" s="398"/>
      <c r="E369" s="1378"/>
      <c r="F369" s="989" t="s">
        <v>1489</v>
      </c>
      <c r="G369" s="1043">
        <v>7.2599999999999998E-2</v>
      </c>
      <c r="H369" s="1043">
        <v>3.7699999999999997E-2</v>
      </c>
      <c r="I369" s="1043" t="s">
        <v>165</v>
      </c>
      <c r="J369" s="1043">
        <v>7.2599999999999998E-2</v>
      </c>
      <c r="K369" s="1043">
        <v>3.7699999999999997E-2</v>
      </c>
      <c r="L369" s="1043" t="s">
        <v>165</v>
      </c>
      <c r="M369" s="1043">
        <v>7.2599999999999998E-2</v>
      </c>
      <c r="N369" s="1043">
        <v>3.7699999999999997E-2</v>
      </c>
      <c r="O369" s="1043" t="s">
        <v>165</v>
      </c>
      <c r="P369" s="1043">
        <v>7.2599999999999998E-2</v>
      </c>
      <c r="Q369" s="1043">
        <v>3.7699999999999997E-2</v>
      </c>
      <c r="R369" s="1043" t="s">
        <v>165</v>
      </c>
      <c r="S369" s="1043">
        <v>7.2599999999999998E-2</v>
      </c>
      <c r="T369" s="1043">
        <v>3.7699999999999997E-2</v>
      </c>
      <c r="U369" s="1043" t="s">
        <v>165</v>
      </c>
      <c r="V369" s="1043">
        <v>7.2599999999999998E-2</v>
      </c>
      <c r="W369" s="1043">
        <v>3.7699999999999997E-2</v>
      </c>
      <c r="X369" s="1043" t="s">
        <v>165</v>
      </c>
      <c r="Y369" s="1043">
        <v>7.2599999999999998E-2</v>
      </c>
      <c r="Z369" s="1043">
        <v>3.7699999999999997E-2</v>
      </c>
      <c r="AA369" s="1043" t="s">
        <v>165</v>
      </c>
      <c r="AB369" s="1043">
        <v>7.2599999999999998E-2</v>
      </c>
      <c r="AC369" s="1043">
        <v>3.7699999999999997E-2</v>
      </c>
      <c r="AD369" s="1043" t="s">
        <v>165</v>
      </c>
      <c r="AE369" s="1043">
        <v>7.2599999999999998E-2</v>
      </c>
      <c r="AF369" s="1043">
        <v>3.7699999999999997E-2</v>
      </c>
      <c r="AG369" s="1043" t="s">
        <v>165</v>
      </c>
      <c r="AH369" s="1043">
        <v>7.2599999999999998E-2</v>
      </c>
      <c r="AI369" s="1043">
        <v>3.7699999999999997E-2</v>
      </c>
      <c r="AJ369" s="1043" t="s">
        <v>165</v>
      </c>
      <c r="AK369" s="1043">
        <v>7.2599999999999998E-2</v>
      </c>
      <c r="AL369" s="1043">
        <v>3.7699999999999997E-2</v>
      </c>
      <c r="AM369" s="1043" t="s">
        <v>165</v>
      </c>
      <c r="AN369" s="1043">
        <v>7.2599999999999998E-2</v>
      </c>
      <c r="AO369" s="1043">
        <v>3.7699999999999997E-2</v>
      </c>
      <c r="AP369" s="1043" t="s">
        <v>165</v>
      </c>
      <c r="AQ369" s="1043">
        <v>7.2599999999999998E-2</v>
      </c>
      <c r="AR369" s="1043">
        <v>3.7699999999999997E-2</v>
      </c>
      <c r="AS369" s="1043" t="s">
        <v>165</v>
      </c>
      <c r="AT369" s="1043">
        <v>7.2599999999999998E-2</v>
      </c>
      <c r="AU369" s="1043">
        <v>3.7699999999999997E-2</v>
      </c>
      <c r="AV369" s="1043" t="s">
        <v>165</v>
      </c>
      <c r="AW369" s="1043">
        <v>7.2599999999999998E-2</v>
      </c>
      <c r="AX369" s="1043">
        <v>3.7699999999999997E-2</v>
      </c>
      <c r="AY369" s="1043" t="s">
        <v>165</v>
      </c>
      <c r="AZ369" s="1043">
        <v>7.2599999999999998E-2</v>
      </c>
      <c r="BA369" s="1043">
        <v>3.7699999999999997E-2</v>
      </c>
      <c r="BB369" s="1043" t="s">
        <v>165</v>
      </c>
    </row>
    <row r="370" spans="1:54" s="980" customFormat="1" ht="16.5" customHeight="1" x14ac:dyDescent="0.3">
      <c r="A370" s="981"/>
      <c r="B370" s="979"/>
      <c r="C370" s="398"/>
      <c r="D370" s="398"/>
      <c r="E370" s="1378"/>
      <c r="F370" s="989" t="s">
        <v>1490</v>
      </c>
      <c r="G370" s="1043">
        <v>7.2599999999999998E-2</v>
      </c>
      <c r="H370" s="1043">
        <v>3.7699999999999997E-2</v>
      </c>
      <c r="I370" s="1043" t="s">
        <v>165</v>
      </c>
      <c r="J370" s="1043">
        <v>7.2599999999999998E-2</v>
      </c>
      <c r="K370" s="1043">
        <v>3.7699999999999997E-2</v>
      </c>
      <c r="L370" s="1043" t="s">
        <v>165</v>
      </c>
      <c r="M370" s="1043">
        <v>7.2599999999999998E-2</v>
      </c>
      <c r="N370" s="1043">
        <v>3.7699999999999997E-2</v>
      </c>
      <c r="O370" s="1043" t="s">
        <v>165</v>
      </c>
      <c r="P370" s="1043">
        <v>7.2599999999999998E-2</v>
      </c>
      <c r="Q370" s="1043">
        <v>3.7699999999999997E-2</v>
      </c>
      <c r="R370" s="1043" t="s">
        <v>165</v>
      </c>
      <c r="S370" s="1043">
        <v>7.2599999999999998E-2</v>
      </c>
      <c r="T370" s="1043">
        <v>3.7699999999999997E-2</v>
      </c>
      <c r="U370" s="1043" t="s">
        <v>165</v>
      </c>
      <c r="V370" s="1043">
        <v>7.2599999999999998E-2</v>
      </c>
      <c r="W370" s="1043">
        <v>3.7699999999999997E-2</v>
      </c>
      <c r="X370" s="1043" t="s">
        <v>165</v>
      </c>
      <c r="Y370" s="1043">
        <v>7.2599999999999998E-2</v>
      </c>
      <c r="Z370" s="1043">
        <v>3.7699999999999997E-2</v>
      </c>
      <c r="AA370" s="1043" t="s">
        <v>165</v>
      </c>
      <c r="AB370" s="1043">
        <v>7.2599999999999998E-2</v>
      </c>
      <c r="AC370" s="1043">
        <v>3.7699999999999997E-2</v>
      </c>
      <c r="AD370" s="1043" t="s">
        <v>165</v>
      </c>
      <c r="AE370" s="1043">
        <v>7.2599999999999998E-2</v>
      </c>
      <c r="AF370" s="1043">
        <v>3.7699999999999997E-2</v>
      </c>
      <c r="AG370" s="1043" t="s">
        <v>165</v>
      </c>
      <c r="AH370" s="1043">
        <v>7.2599999999999998E-2</v>
      </c>
      <c r="AI370" s="1043">
        <v>3.7699999999999997E-2</v>
      </c>
      <c r="AJ370" s="1043" t="s">
        <v>165</v>
      </c>
      <c r="AK370" s="1043">
        <v>7.2599999999999998E-2</v>
      </c>
      <c r="AL370" s="1043">
        <v>3.7699999999999997E-2</v>
      </c>
      <c r="AM370" s="1043" t="s">
        <v>165</v>
      </c>
      <c r="AN370" s="1043">
        <v>7.2599999999999998E-2</v>
      </c>
      <c r="AO370" s="1043">
        <v>3.7699999999999997E-2</v>
      </c>
      <c r="AP370" s="1043" t="s">
        <v>165</v>
      </c>
      <c r="AQ370" s="1043">
        <v>7.2599999999999998E-2</v>
      </c>
      <c r="AR370" s="1043">
        <v>3.7699999999999997E-2</v>
      </c>
      <c r="AS370" s="1043" t="s">
        <v>165</v>
      </c>
      <c r="AT370" s="1043">
        <v>7.2599999999999998E-2</v>
      </c>
      <c r="AU370" s="1043">
        <v>3.7699999999999997E-2</v>
      </c>
      <c r="AV370" s="1043" t="s">
        <v>165</v>
      </c>
      <c r="AW370" s="1043">
        <v>7.2599999999999998E-2</v>
      </c>
      <c r="AX370" s="1043">
        <v>3.7699999999999997E-2</v>
      </c>
      <c r="AY370" s="1043" t="s">
        <v>165</v>
      </c>
      <c r="AZ370" s="1043">
        <v>7.2599999999999998E-2</v>
      </c>
      <c r="BA370" s="1043">
        <v>3.7699999999999997E-2</v>
      </c>
      <c r="BB370" s="1043" t="s">
        <v>165</v>
      </c>
    </row>
    <row r="371" spans="1:54" s="980" customFormat="1" ht="16.5" customHeight="1" x14ac:dyDescent="0.3">
      <c r="A371" s="981"/>
      <c r="B371" s="979"/>
      <c r="C371" s="398"/>
      <c r="D371" s="398"/>
      <c r="E371" s="1378"/>
      <c r="F371" s="989" t="s">
        <v>1491</v>
      </c>
      <c r="G371" s="1043">
        <v>7.2599999999999998E-2</v>
      </c>
      <c r="H371" s="1043">
        <v>3.7699999999999997E-2</v>
      </c>
      <c r="I371" s="1043" t="s">
        <v>165</v>
      </c>
      <c r="J371" s="1043">
        <v>7.2599999999999998E-2</v>
      </c>
      <c r="K371" s="1043">
        <v>3.7699999999999997E-2</v>
      </c>
      <c r="L371" s="1043" t="s">
        <v>165</v>
      </c>
      <c r="M371" s="1043">
        <v>7.2599999999999998E-2</v>
      </c>
      <c r="N371" s="1043">
        <v>3.7699999999999997E-2</v>
      </c>
      <c r="O371" s="1043" t="s">
        <v>165</v>
      </c>
      <c r="P371" s="1043">
        <v>7.2599999999999998E-2</v>
      </c>
      <c r="Q371" s="1043">
        <v>3.7699999999999997E-2</v>
      </c>
      <c r="R371" s="1043" t="s">
        <v>165</v>
      </c>
      <c r="S371" s="1043">
        <v>7.2599999999999998E-2</v>
      </c>
      <c r="T371" s="1043">
        <v>3.7699999999999997E-2</v>
      </c>
      <c r="U371" s="1043" t="s">
        <v>165</v>
      </c>
      <c r="V371" s="1043">
        <v>7.2599999999999998E-2</v>
      </c>
      <c r="W371" s="1043">
        <v>3.7699999999999997E-2</v>
      </c>
      <c r="X371" s="1043" t="s">
        <v>165</v>
      </c>
      <c r="Y371" s="1043">
        <v>7.2599999999999998E-2</v>
      </c>
      <c r="Z371" s="1043">
        <v>3.7699999999999997E-2</v>
      </c>
      <c r="AA371" s="1043" t="s">
        <v>165</v>
      </c>
      <c r="AB371" s="1043">
        <v>7.2599999999999998E-2</v>
      </c>
      <c r="AC371" s="1043">
        <v>3.7699999999999997E-2</v>
      </c>
      <c r="AD371" s="1043" t="s">
        <v>165</v>
      </c>
      <c r="AE371" s="1043">
        <v>7.2599999999999998E-2</v>
      </c>
      <c r="AF371" s="1043">
        <v>3.7699999999999997E-2</v>
      </c>
      <c r="AG371" s="1043" t="s">
        <v>165</v>
      </c>
      <c r="AH371" s="1043">
        <v>7.2599999999999998E-2</v>
      </c>
      <c r="AI371" s="1043">
        <v>3.7699999999999997E-2</v>
      </c>
      <c r="AJ371" s="1043" t="s">
        <v>165</v>
      </c>
      <c r="AK371" s="1043">
        <v>7.2599999999999998E-2</v>
      </c>
      <c r="AL371" s="1043">
        <v>3.7699999999999997E-2</v>
      </c>
      <c r="AM371" s="1043" t="s">
        <v>165</v>
      </c>
      <c r="AN371" s="1043">
        <v>7.2599999999999998E-2</v>
      </c>
      <c r="AO371" s="1043">
        <v>3.7699999999999997E-2</v>
      </c>
      <c r="AP371" s="1043" t="s">
        <v>165</v>
      </c>
      <c r="AQ371" s="1043">
        <v>7.2599999999999998E-2</v>
      </c>
      <c r="AR371" s="1043">
        <v>3.7699999999999997E-2</v>
      </c>
      <c r="AS371" s="1043" t="s">
        <v>165</v>
      </c>
      <c r="AT371" s="1043">
        <v>7.2599999999999998E-2</v>
      </c>
      <c r="AU371" s="1043">
        <v>3.7699999999999997E-2</v>
      </c>
      <c r="AV371" s="1043" t="s">
        <v>165</v>
      </c>
      <c r="AW371" s="1043">
        <v>7.2599999999999998E-2</v>
      </c>
      <c r="AX371" s="1043">
        <v>3.7699999999999997E-2</v>
      </c>
      <c r="AY371" s="1043" t="s">
        <v>165</v>
      </c>
      <c r="AZ371" s="1043">
        <v>7.2599999999999998E-2</v>
      </c>
      <c r="BA371" s="1043">
        <v>3.7699999999999997E-2</v>
      </c>
      <c r="BB371" s="1043" t="s">
        <v>165</v>
      </c>
    </row>
    <row r="372" spans="1:54" s="980" customFormat="1" ht="16.5" customHeight="1" x14ac:dyDescent="0.3">
      <c r="A372" s="981"/>
      <c r="B372" s="979"/>
      <c r="C372" s="398"/>
      <c r="D372" s="398"/>
      <c r="E372" s="1378"/>
      <c r="F372" s="989" t="s">
        <v>1492</v>
      </c>
      <c r="G372" s="1043">
        <v>7.2599999999999998E-2</v>
      </c>
      <c r="H372" s="1043">
        <v>3.7699999999999997E-2</v>
      </c>
      <c r="I372" s="1043" t="s">
        <v>165</v>
      </c>
      <c r="J372" s="1043">
        <v>7.2599999999999998E-2</v>
      </c>
      <c r="K372" s="1043">
        <v>3.7699999999999997E-2</v>
      </c>
      <c r="L372" s="1043" t="s">
        <v>165</v>
      </c>
      <c r="M372" s="1043">
        <v>7.2599999999999998E-2</v>
      </c>
      <c r="N372" s="1043">
        <v>3.7699999999999997E-2</v>
      </c>
      <c r="O372" s="1043" t="s">
        <v>165</v>
      </c>
      <c r="P372" s="1043">
        <v>7.2599999999999998E-2</v>
      </c>
      <c r="Q372" s="1043">
        <v>3.7699999999999997E-2</v>
      </c>
      <c r="R372" s="1043" t="s">
        <v>165</v>
      </c>
      <c r="S372" s="1043">
        <v>7.2599999999999998E-2</v>
      </c>
      <c r="T372" s="1043">
        <v>3.7699999999999997E-2</v>
      </c>
      <c r="U372" s="1043" t="s">
        <v>165</v>
      </c>
      <c r="V372" s="1043">
        <v>7.2599999999999998E-2</v>
      </c>
      <c r="W372" s="1043">
        <v>3.7699999999999997E-2</v>
      </c>
      <c r="X372" s="1043" t="s">
        <v>165</v>
      </c>
      <c r="Y372" s="1043">
        <v>7.2599999999999998E-2</v>
      </c>
      <c r="Z372" s="1043">
        <v>3.7699999999999997E-2</v>
      </c>
      <c r="AA372" s="1043" t="s">
        <v>165</v>
      </c>
      <c r="AB372" s="1043">
        <v>7.2599999999999998E-2</v>
      </c>
      <c r="AC372" s="1043">
        <v>3.7699999999999997E-2</v>
      </c>
      <c r="AD372" s="1043" t="s">
        <v>165</v>
      </c>
      <c r="AE372" s="1043">
        <v>7.2599999999999998E-2</v>
      </c>
      <c r="AF372" s="1043">
        <v>3.7699999999999997E-2</v>
      </c>
      <c r="AG372" s="1043" t="s">
        <v>165</v>
      </c>
      <c r="AH372" s="1043">
        <v>7.2599999999999998E-2</v>
      </c>
      <c r="AI372" s="1043">
        <v>3.7699999999999997E-2</v>
      </c>
      <c r="AJ372" s="1043" t="s">
        <v>165</v>
      </c>
      <c r="AK372" s="1043">
        <v>7.2599999999999998E-2</v>
      </c>
      <c r="AL372" s="1043">
        <v>3.7699999999999997E-2</v>
      </c>
      <c r="AM372" s="1043" t="s">
        <v>165</v>
      </c>
      <c r="AN372" s="1043">
        <v>7.2599999999999998E-2</v>
      </c>
      <c r="AO372" s="1043">
        <v>3.7699999999999997E-2</v>
      </c>
      <c r="AP372" s="1043" t="s">
        <v>165</v>
      </c>
      <c r="AQ372" s="1043">
        <v>7.2599999999999998E-2</v>
      </c>
      <c r="AR372" s="1043">
        <v>3.7699999999999997E-2</v>
      </c>
      <c r="AS372" s="1043" t="s">
        <v>165</v>
      </c>
      <c r="AT372" s="1043">
        <v>7.2599999999999998E-2</v>
      </c>
      <c r="AU372" s="1043">
        <v>3.7699999999999997E-2</v>
      </c>
      <c r="AV372" s="1043" t="s">
        <v>165</v>
      </c>
      <c r="AW372" s="1043">
        <v>7.2599999999999998E-2</v>
      </c>
      <c r="AX372" s="1043">
        <v>3.7699999999999997E-2</v>
      </c>
      <c r="AY372" s="1043" t="s">
        <v>165</v>
      </c>
      <c r="AZ372" s="1043">
        <v>7.2599999999999998E-2</v>
      </c>
      <c r="BA372" s="1043">
        <v>3.7699999999999997E-2</v>
      </c>
      <c r="BB372" s="1043" t="s">
        <v>165</v>
      </c>
    </row>
    <row r="373" spans="1:54" s="980" customFormat="1" ht="16.5" customHeight="1" x14ac:dyDescent="0.3">
      <c r="A373" s="981"/>
      <c r="B373" s="979"/>
      <c r="C373" s="398"/>
      <c r="D373" s="398"/>
      <c r="E373" s="1378"/>
      <c r="F373" s="989" t="s">
        <v>1493</v>
      </c>
      <c r="G373" s="1043">
        <v>7.2599999999999998E-2</v>
      </c>
      <c r="H373" s="1043">
        <v>3.7699999999999997E-2</v>
      </c>
      <c r="I373" s="1043" t="s">
        <v>165</v>
      </c>
      <c r="J373" s="1043">
        <v>7.2599999999999998E-2</v>
      </c>
      <c r="K373" s="1043">
        <v>3.7699999999999997E-2</v>
      </c>
      <c r="L373" s="1043" t="s">
        <v>165</v>
      </c>
      <c r="M373" s="1043">
        <v>7.2599999999999998E-2</v>
      </c>
      <c r="N373" s="1043">
        <v>3.7699999999999997E-2</v>
      </c>
      <c r="O373" s="1043" t="s">
        <v>165</v>
      </c>
      <c r="P373" s="1043">
        <v>7.2599999999999998E-2</v>
      </c>
      <c r="Q373" s="1043">
        <v>3.7699999999999997E-2</v>
      </c>
      <c r="R373" s="1043" t="s">
        <v>165</v>
      </c>
      <c r="S373" s="1043">
        <v>7.2599999999999998E-2</v>
      </c>
      <c r="T373" s="1043">
        <v>3.7699999999999997E-2</v>
      </c>
      <c r="U373" s="1043" t="s">
        <v>165</v>
      </c>
      <c r="V373" s="1043">
        <v>7.2599999999999998E-2</v>
      </c>
      <c r="W373" s="1043">
        <v>3.7699999999999997E-2</v>
      </c>
      <c r="X373" s="1043" t="s">
        <v>165</v>
      </c>
      <c r="Y373" s="1043">
        <v>7.2599999999999998E-2</v>
      </c>
      <c r="Z373" s="1043">
        <v>3.7699999999999997E-2</v>
      </c>
      <c r="AA373" s="1043" t="s">
        <v>165</v>
      </c>
      <c r="AB373" s="1043">
        <v>7.2599999999999998E-2</v>
      </c>
      <c r="AC373" s="1043">
        <v>3.7699999999999997E-2</v>
      </c>
      <c r="AD373" s="1043" t="s">
        <v>165</v>
      </c>
      <c r="AE373" s="1043">
        <v>7.2599999999999998E-2</v>
      </c>
      <c r="AF373" s="1043">
        <v>3.7699999999999997E-2</v>
      </c>
      <c r="AG373" s="1043" t="s">
        <v>165</v>
      </c>
      <c r="AH373" s="1043">
        <v>7.2599999999999998E-2</v>
      </c>
      <c r="AI373" s="1043">
        <v>3.7699999999999997E-2</v>
      </c>
      <c r="AJ373" s="1043" t="s">
        <v>165</v>
      </c>
      <c r="AK373" s="1043">
        <v>7.2599999999999998E-2</v>
      </c>
      <c r="AL373" s="1043">
        <v>3.7699999999999997E-2</v>
      </c>
      <c r="AM373" s="1043" t="s">
        <v>165</v>
      </c>
      <c r="AN373" s="1043">
        <v>7.2599999999999998E-2</v>
      </c>
      <c r="AO373" s="1043">
        <v>3.7699999999999997E-2</v>
      </c>
      <c r="AP373" s="1043" t="s">
        <v>165</v>
      </c>
      <c r="AQ373" s="1043">
        <v>7.2599999999999998E-2</v>
      </c>
      <c r="AR373" s="1043">
        <v>3.7699999999999997E-2</v>
      </c>
      <c r="AS373" s="1043" t="s">
        <v>165</v>
      </c>
      <c r="AT373" s="1043">
        <v>7.2599999999999998E-2</v>
      </c>
      <c r="AU373" s="1043">
        <v>3.7699999999999997E-2</v>
      </c>
      <c r="AV373" s="1043" t="s">
        <v>165</v>
      </c>
      <c r="AW373" s="1043">
        <v>7.2599999999999998E-2</v>
      </c>
      <c r="AX373" s="1043">
        <v>3.7699999999999997E-2</v>
      </c>
      <c r="AY373" s="1043" t="s">
        <v>165</v>
      </c>
      <c r="AZ373" s="1043">
        <v>7.2599999999999998E-2</v>
      </c>
      <c r="BA373" s="1043">
        <v>3.7699999999999997E-2</v>
      </c>
      <c r="BB373" s="1043" t="s">
        <v>165</v>
      </c>
    </row>
    <row r="374" spans="1:54" s="980" customFormat="1" ht="16.5" customHeight="1" x14ac:dyDescent="0.3">
      <c r="A374" s="981"/>
      <c r="B374" s="979"/>
      <c r="C374" s="398"/>
      <c r="D374" s="398"/>
      <c r="E374" s="1378"/>
      <c r="F374" s="989" t="s">
        <v>1494</v>
      </c>
      <c r="G374" s="1043">
        <v>7.2599999999999998E-2</v>
      </c>
      <c r="H374" s="1043">
        <v>3.7699999999999997E-2</v>
      </c>
      <c r="I374" s="1043" t="s">
        <v>165</v>
      </c>
      <c r="J374" s="1043">
        <v>7.2599999999999998E-2</v>
      </c>
      <c r="K374" s="1043">
        <v>3.7699999999999997E-2</v>
      </c>
      <c r="L374" s="1043" t="s">
        <v>165</v>
      </c>
      <c r="M374" s="1043">
        <v>7.2599999999999998E-2</v>
      </c>
      <c r="N374" s="1043">
        <v>3.7699999999999997E-2</v>
      </c>
      <c r="O374" s="1043" t="s">
        <v>165</v>
      </c>
      <c r="P374" s="1043">
        <v>7.2599999999999998E-2</v>
      </c>
      <c r="Q374" s="1043">
        <v>3.7699999999999997E-2</v>
      </c>
      <c r="R374" s="1043" t="s">
        <v>165</v>
      </c>
      <c r="S374" s="1043">
        <v>7.2599999999999998E-2</v>
      </c>
      <c r="T374" s="1043">
        <v>3.7699999999999997E-2</v>
      </c>
      <c r="U374" s="1043" t="s">
        <v>165</v>
      </c>
      <c r="V374" s="1043">
        <v>7.2599999999999998E-2</v>
      </c>
      <c r="W374" s="1043">
        <v>3.7699999999999997E-2</v>
      </c>
      <c r="X374" s="1043" t="s">
        <v>165</v>
      </c>
      <c r="Y374" s="1043">
        <v>7.2599999999999998E-2</v>
      </c>
      <c r="Z374" s="1043">
        <v>3.7699999999999997E-2</v>
      </c>
      <c r="AA374" s="1043" t="s">
        <v>165</v>
      </c>
      <c r="AB374" s="1043">
        <v>7.2599999999999998E-2</v>
      </c>
      <c r="AC374" s="1043">
        <v>3.7699999999999997E-2</v>
      </c>
      <c r="AD374" s="1043" t="s">
        <v>165</v>
      </c>
      <c r="AE374" s="1043">
        <v>7.2599999999999998E-2</v>
      </c>
      <c r="AF374" s="1043">
        <v>3.7699999999999997E-2</v>
      </c>
      <c r="AG374" s="1043" t="s">
        <v>165</v>
      </c>
      <c r="AH374" s="1043">
        <v>7.2599999999999998E-2</v>
      </c>
      <c r="AI374" s="1043">
        <v>3.7699999999999997E-2</v>
      </c>
      <c r="AJ374" s="1043" t="s">
        <v>165</v>
      </c>
      <c r="AK374" s="1043">
        <v>7.2599999999999998E-2</v>
      </c>
      <c r="AL374" s="1043">
        <v>3.7699999999999997E-2</v>
      </c>
      <c r="AM374" s="1043" t="s">
        <v>165</v>
      </c>
      <c r="AN374" s="1043">
        <v>7.2599999999999998E-2</v>
      </c>
      <c r="AO374" s="1043">
        <v>3.7699999999999997E-2</v>
      </c>
      <c r="AP374" s="1043" t="s">
        <v>165</v>
      </c>
      <c r="AQ374" s="1043">
        <v>7.2599999999999998E-2</v>
      </c>
      <c r="AR374" s="1043">
        <v>3.7699999999999997E-2</v>
      </c>
      <c r="AS374" s="1043" t="s">
        <v>165</v>
      </c>
      <c r="AT374" s="1043">
        <v>7.2599999999999998E-2</v>
      </c>
      <c r="AU374" s="1043">
        <v>3.7699999999999997E-2</v>
      </c>
      <c r="AV374" s="1043" t="s">
        <v>165</v>
      </c>
      <c r="AW374" s="1043">
        <v>7.2599999999999998E-2</v>
      </c>
      <c r="AX374" s="1043">
        <v>3.7699999999999997E-2</v>
      </c>
      <c r="AY374" s="1043" t="s">
        <v>165</v>
      </c>
      <c r="AZ374" s="1043">
        <v>7.2599999999999998E-2</v>
      </c>
      <c r="BA374" s="1043">
        <v>3.7699999999999997E-2</v>
      </c>
      <c r="BB374" s="1043" t="s">
        <v>165</v>
      </c>
    </row>
    <row r="375" spans="1:54" s="980" customFormat="1" ht="16.5" customHeight="1" x14ac:dyDescent="0.3">
      <c r="A375" s="981"/>
      <c r="B375" s="979"/>
      <c r="C375" s="398"/>
      <c r="D375" s="398"/>
      <c r="E375" s="1378"/>
      <c r="F375" s="989" t="s">
        <v>1495</v>
      </c>
      <c r="G375" s="1043">
        <v>7.2599999999999998E-2</v>
      </c>
      <c r="H375" s="1043">
        <v>3.7699999999999997E-2</v>
      </c>
      <c r="I375" s="1043" t="s">
        <v>165</v>
      </c>
      <c r="J375" s="1043">
        <v>7.2599999999999998E-2</v>
      </c>
      <c r="K375" s="1043">
        <v>3.7699999999999997E-2</v>
      </c>
      <c r="L375" s="1043" t="s">
        <v>165</v>
      </c>
      <c r="M375" s="1043">
        <v>7.2599999999999998E-2</v>
      </c>
      <c r="N375" s="1043">
        <v>3.7699999999999997E-2</v>
      </c>
      <c r="O375" s="1043" t="s">
        <v>165</v>
      </c>
      <c r="P375" s="1043">
        <v>7.2599999999999998E-2</v>
      </c>
      <c r="Q375" s="1043">
        <v>3.7699999999999997E-2</v>
      </c>
      <c r="R375" s="1043" t="s">
        <v>165</v>
      </c>
      <c r="S375" s="1043">
        <v>7.2599999999999998E-2</v>
      </c>
      <c r="T375" s="1043">
        <v>3.7699999999999997E-2</v>
      </c>
      <c r="U375" s="1043" t="s">
        <v>165</v>
      </c>
      <c r="V375" s="1043">
        <v>7.2599999999999998E-2</v>
      </c>
      <c r="W375" s="1043">
        <v>3.7699999999999997E-2</v>
      </c>
      <c r="X375" s="1043" t="s">
        <v>165</v>
      </c>
      <c r="Y375" s="1043">
        <v>7.2599999999999998E-2</v>
      </c>
      <c r="Z375" s="1043">
        <v>3.7699999999999997E-2</v>
      </c>
      <c r="AA375" s="1043" t="s">
        <v>165</v>
      </c>
      <c r="AB375" s="1043">
        <v>7.2599999999999998E-2</v>
      </c>
      <c r="AC375" s="1043">
        <v>3.7699999999999997E-2</v>
      </c>
      <c r="AD375" s="1043" t="s">
        <v>165</v>
      </c>
      <c r="AE375" s="1043">
        <v>7.2599999999999998E-2</v>
      </c>
      <c r="AF375" s="1043">
        <v>3.7699999999999997E-2</v>
      </c>
      <c r="AG375" s="1043" t="s">
        <v>165</v>
      </c>
      <c r="AH375" s="1043">
        <v>7.2599999999999998E-2</v>
      </c>
      <c r="AI375" s="1043">
        <v>3.7699999999999997E-2</v>
      </c>
      <c r="AJ375" s="1043" t="s">
        <v>165</v>
      </c>
      <c r="AK375" s="1043">
        <v>7.2599999999999998E-2</v>
      </c>
      <c r="AL375" s="1043">
        <v>3.7699999999999997E-2</v>
      </c>
      <c r="AM375" s="1043" t="s">
        <v>165</v>
      </c>
      <c r="AN375" s="1043">
        <v>7.2599999999999998E-2</v>
      </c>
      <c r="AO375" s="1043">
        <v>3.7699999999999997E-2</v>
      </c>
      <c r="AP375" s="1043" t="s">
        <v>165</v>
      </c>
      <c r="AQ375" s="1043">
        <v>7.2599999999999998E-2</v>
      </c>
      <c r="AR375" s="1043">
        <v>3.7699999999999997E-2</v>
      </c>
      <c r="AS375" s="1043" t="s">
        <v>165</v>
      </c>
      <c r="AT375" s="1043">
        <v>7.2599999999999998E-2</v>
      </c>
      <c r="AU375" s="1043">
        <v>3.7699999999999997E-2</v>
      </c>
      <c r="AV375" s="1043" t="s">
        <v>165</v>
      </c>
      <c r="AW375" s="1043">
        <v>7.2599999999999998E-2</v>
      </c>
      <c r="AX375" s="1043">
        <v>3.7699999999999997E-2</v>
      </c>
      <c r="AY375" s="1043" t="s">
        <v>165</v>
      </c>
      <c r="AZ375" s="1043">
        <v>7.2599999999999998E-2</v>
      </c>
      <c r="BA375" s="1043">
        <v>3.7699999999999997E-2</v>
      </c>
      <c r="BB375" s="1043" t="s">
        <v>165</v>
      </c>
    </row>
    <row r="376" spans="1:54" s="980" customFormat="1" ht="16.5" customHeight="1" x14ac:dyDescent="0.3">
      <c r="A376" s="981"/>
      <c r="B376" s="979"/>
      <c r="C376" s="398"/>
      <c r="D376" s="398"/>
      <c r="E376" s="1378"/>
      <c r="F376" s="989" t="s">
        <v>1496</v>
      </c>
      <c r="G376" s="1043">
        <v>7.2599999999999998E-2</v>
      </c>
      <c r="H376" s="1043">
        <v>3.7699999999999997E-2</v>
      </c>
      <c r="I376" s="1043" t="s">
        <v>165</v>
      </c>
      <c r="J376" s="1043">
        <v>7.2599999999999998E-2</v>
      </c>
      <c r="K376" s="1043">
        <v>3.7699999999999997E-2</v>
      </c>
      <c r="L376" s="1043" t="s">
        <v>165</v>
      </c>
      <c r="M376" s="1043">
        <v>7.2599999999999998E-2</v>
      </c>
      <c r="N376" s="1043">
        <v>3.7699999999999997E-2</v>
      </c>
      <c r="O376" s="1043" t="s">
        <v>165</v>
      </c>
      <c r="P376" s="1043">
        <v>7.2599999999999998E-2</v>
      </c>
      <c r="Q376" s="1043">
        <v>3.7699999999999997E-2</v>
      </c>
      <c r="R376" s="1043" t="s">
        <v>165</v>
      </c>
      <c r="S376" s="1043">
        <v>7.2599999999999998E-2</v>
      </c>
      <c r="T376" s="1043">
        <v>3.7699999999999997E-2</v>
      </c>
      <c r="U376" s="1043" t="s">
        <v>165</v>
      </c>
      <c r="V376" s="1043">
        <v>7.2599999999999998E-2</v>
      </c>
      <c r="W376" s="1043">
        <v>3.7699999999999997E-2</v>
      </c>
      <c r="X376" s="1043" t="s">
        <v>165</v>
      </c>
      <c r="Y376" s="1043">
        <v>7.2599999999999998E-2</v>
      </c>
      <c r="Z376" s="1043">
        <v>3.7699999999999997E-2</v>
      </c>
      <c r="AA376" s="1043" t="s">
        <v>165</v>
      </c>
      <c r="AB376" s="1043">
        <v>7.2599999999999998E-2</v>
      </c>
      <c r="AC376" s="1043">
        <v>3.7699999999999997E-2</v>
      </c>
      <c r="AD376" s="1043" t="s">
        <v>165</v>
      </c>
      <c r="AE376" s="1043">
        <v>7.2599999999999998E-2</v>
      </c>
      <c r="AF376" s="1043">
        <v>3.7699999999999997E-2</v>
      </c>
      <c r="AG376" s="1043" t="s">
        <v>165</v>
      </c>
      <c r="AH376" s="1043">
        <v>7.2599999999999998E-2</v>
      </c>
      <c r="AI376" s="1043">
        <v>3.7699999999999997E-2</v>
      </c>
      <c r="AJ376" s="1043" t="s">
        <v>165</v>
      </c>
      <c r="AK376" s="1043">
        <v>7.2599999999999998E-2</v>
      </c>
      <c r="AL376" s="1043">
        <v>3.7699999999999997E-2</v>
      </c>
      <c r="AM376" s="1043" t="s">
        <v>165</v>
      </c>
      <c r="AN376" s="1043">
        <v>7.2599999999999998E-2</v>
      </c>
      <c r="AO376" s="1043">
        <v>3.7699999999999997E-2</v>
      </c>
      <c r="AP376" s="1043" t="s">
        <v>165</v>
      </c>
      <c r="AQ376" s="1043">
        <v>7.2599999999999998E-2</v>
      </c>
      <c r="AR376" s="1043">
        <v>3.7699999999999997E-2</v>
      </c>
      <c r="AS376" s="1043" t="s">
        <v>165</v>
      </c>
      <c r="AT376" s="1043">
        <v>7.2599999999999998E-2</v>
      </c>
      <c r="AU376" s="1043">
        <v>3.7699999999999997E-2</v>
      </c>
      <c r="AV376" s="1043" t="s">
        <v>165</v>
      </c>
      <c r="AW376" s="1043">
        <v>7.2599999999999998E-2</v>
      </c>
      <c r="AX376" s="1043">
        <v>3.7699999999999997E-2</v>
      </c>
      <c r="AY376" s="1043" t="s">
        <v>165</v>
      </c>
      <c r="AZ376" s="1043">
        <v>7.2599999999999998E-2</v>
      </c>
      <c r="BA376" s="1043">
        <v>3.7699999999999997E-2</v>
      </c>
      <c r="BB376" s="1043" t="s">
        <v>165</v>
      </c>
    </row>
    <row r="377" spans="1:54" s="980" customFormat="1" ht="16.5" customHeight="1" x14ac:dyDescent="0.3">
      <c r="A377" s="981"/>
      <c r="B377" s="979"/>
      <c r="C377" s="398"/>
      <c r="D377" s="398"/>
      <c r="E377" s="1378"/>
      <c r="F377" s="989" t="s">
        <v>1497</v>
      </c>
      <c r="G377" s="1043">
        <v>7.2599999999999998E-2</v>
      </c>
      <c r="H377" s="1043">
        <v>3.7699999999999997E-2</v>
      </c>
      <c r="I377" s="1043" t="s">
        <v>165</v>
      </c>
      <c r="J377" s="1043">
        <v>7.2599999999999998E-2</v>
      </c>
      <c r="K377" s="1043">
        <v>3.7699999999999997E-2</v>
      </c>
      <c r="L377" s="1043" t="s">
        <v>165</v>
      </c>
      <c r="M377" s="1043">
        <v>7.2599999999999998E-2</v>
      </c>
      <c r="N377" s="1043">
        <v>3.7699999999999997E-2</v>
      </c>
      <c r="O377" s="1043" t="s">
        <v>165</v>
      </c>
      <c r="P377" s="1043">
        <v>7.2599999999999998E-2</v>
      </c>
      <c r="Q377" s="1043">
        <v>3.7699999999999997E-2</v>
      </c>
      <c r="R377" s="1043" t="s">
        <v>165</v>
      </c>
      <c r="S377" s="1043">
        <v>7.2599999999999998E-2</v>
      </c>
      <c r="T377" s="1043">
        <v>3.7699999999999997E-2</v>
      </c>
      <c r="U377" s="1043" t="s">
        <v>165</v>
      </c>
      <c r="V377" s="1043">
        <v>7.2599999999999998E-2</v>
      </c>
      <c r="W377" s="1043">
        <v>3.7699999999999997E-2</v>
      </c>
      <c r="X377" s="1043" t="s">
        <v>165</v>
      </c>
      <c r="Y377" s="1043">
        <v>7.2599999999999998E-2</v>
      </c>
      <c r="Z377" s="1043">
        <v>3.7699999999999997E-2</v>
      </c>
      <c r="AA377" s="1043" t="s">
        <v>165</v>
      </c>
      <c r="AB377" s="1043">
        <v>7.2599999999999998E-2</v>
      </c>
      <c r="AC377" s="1043">
        <v>3.7699999999999997E-2</v>
      </c>
      <c r="AD377" s="1043" t="s">
        <v>165</v>
      </c>
      <c r="AE377" s="1043">
        <v>7.2599999999999998E-2</v>
      </c>
      <c r="AF377" s="1043">
        <v>3.7699999999999997E-2</v>
      </c>
      <c r="AG377" s="1043" t="s">
        <v>165</v>
      </c>
      <c r="AH377" s="1043">
        <v>7.2599999999999998E-2</v>
      </c>
      <c r="AI377" s="1043">
        <v>3.7699999999999997E-2</v>
      </c>
      <c r="AJ377" s="1043" t="s">
        <v>165</v>
      </c>
      <c r="AK377" s="1043">
        <v>7.2599999999999998E-2</v>
      </c>
      <c r="AL377" s="1043">
        <v>3.7699999999999997E-2</v>
      </c>
      <c r="AM377" s="1043" t="s">
        <v>165</v>
      </c>
      <c r="AN377" s="1043">
        <v>7.2599999999999998E-2</v>
      </c>
      <c r="AO377" s="1043">
        <v>3.7699999999999997E-2</v>
      </c>
      <c r="AP377" s="1043" t="s">
        <v>165</v>
      </c>
      <c r="AQ377" s="1043">
        <v>7.2599999999999998E-2</v>
      </c>
      <c r="AR377" s="1043">
        <v>3.7699999999999997E-2</v>
      </c>
      <c r="AS377" s="1043" t="s">
        <v>165</v>
      </c>
      <c r="AT377" s="1043">
        <v>7.2599999999999998E-2</v>
      </c>
      <c r="AU377" s="1043">
        <v>3.7699999999999997E-2</v>
      </c>
      <c r="AV377" s="1043" t="s">
        <v>165</v>
      </c>
      <c r="AW377" s="1043">
        <v>7.2599999999999998E-2</v>
      </c>
      <c r="AX377" s="1043">
        <v>3.7699999999999997E-2</v>
      </c>
      <c r="AY377" s="1043" t="s">
        <v>165</v>
      </c>
      <c r="AZ377" s="1043">
        <v>7.2599999999999998E-2</v>
      </c>
      <c r="BA377" s="1043">
        <v>3.7699999999999997E-2</v>
      </c>
      <c r="BB377" s="1043" t="s">
        <v>165</v>
      </c>
    </row>
    <row r="378" spans="1:54" s="980" customFormat="1" ht="16.5" customHeight="1" x14ac:dyDescent="0.3">
      <c r="A378" s="981"/>
      <c r="B378" s="979"/>
      <c r="C378" s="398"/>
      <c r="D378" s="398"/>
      <c r="E378" s="1378"/>
      <c r="F378" s="989" t="s">
        <v>1498</v>
      </c>
      <c r="G378" s="1043">
        <v>7.2599999999999998E-2</v>
      </c>
      <c r="H378" s="1043">
        <v>3.7699999999999997E-2</v>
      </c>
      <c r="I378" s="1043" t="s">
        <v>165</v>
      </c>
      <c r="J378" s="1043">
        <v>7.2599999999999998E-2</v>
      </c>
      <c r="K378" s="1043">
        <v>3.7699999999999997E-2</v>
      </c>
      <c r="L378" s="1043" t="s">
        <v>165</v>
      </c>
      <c r="M378" s="1043">
        <v>7.2599999999999998E-2</v>
      </c>
      <c r="N378" s="1043">
        <v>3.7699999999999997E-2</v>
      </c>
      <c r="O378" s="1043" t="s">
        <v>165</v>
      </c>
      <c r="P378" s="1043">
        <v>7.2599999999999998E-2</v>
      </c>
      <c r="Q378" s="1043">
        <v>3.7699999999999997E-2</v>
      </c>
      <c r="R378" s="1043" t="s">
        <v>165</v>
      </c>
      <c r="S378" s="1043">
        <v>7.2599999999999998E-2</v>
      </c>
      <c r="T378" s="1043">
        <v>3.7699999999999997E-2</v>
      </c>
      <c r="U378" s="1043" t="s">
        <v>165</v>
      </c>
      <c r="V378" s="1043">
        <v>7.2599999999999998E-2</v>
      </c>
      <c r="W378" s="1043">
        <v>3.7699999999999997E-2</v>
      </c>
      <c r="X378" s="1043" t="s">
        <v>165</v>
      </c>
      <c r="Y378" s="1043">
        <v>7.2599999999999998E-2</v>
      </c>
      <c r="Z378" s="1043">
        <v>3.7699999999999997E-2</v>
      </c>
      <c r="AA378" s="1043" t="s">
        <v>165</v>
      </c>
      <c r="AB378" s="1043">
        <v>7.2599999999999998E-2</v>
      </c>
      <c r="AC378" s="1043">
        <v>3.7699999999999997E-2</v>
      </c>
      <c r="AD378" s="1043" t="s">
        <v>165</v>
      </c>
      <c r="AE378" s="1043">
        <v>7.2599999999999998E-2</v>
      </c>
      <c r="AF378" s="1043">
        <v>3.7699999999999997E-2</v>
      </c>
      <c r="AG378" s="1043" t="s">
        <v>165</v>
      </c>
      <c r="AH378" s="1043">
        <v>7.2599999999999998E-2</v>
      </c>
      <c r="AI378" s="1043">
        <v>3.7699999999999997E-2</v>
      </c>
      <c r="AJ378" s="1043" t="s">
        <v>165</v>
      </c>
      <c r="AK378" s="1043">
        <v>7.2599999999999998E-2</v>
      </c>
      <c r="AL378" s="1043">
        <v>3.7699999999999997E-2</v>
      </c>
      <c r="AM378" s="1043" t="s">
        <v>165</v>
      </c>
      <c r="AN378" s="1043">
        <v>7.2599999999999998E-2</v>
      </c>
      <c r="AO378" s="1043">
        <v>3.7699999999999997E-2</v>
      </c>
      <c r="AP378" s="1043" t="s">
        <v>165</v>
      </c>
      <c r="AQ378" s="1043">
        <v>7.2599999999999998E-2</v>
      </c>
      <c r="AR378" s="1043">
        <v>3.7699999999999997E-2</v>
      </c>
      <c r="AS378" s="1043" t="s">
        <v>165</v>
      </c>
      <c r="AT378" s="1043">
        <v>7.2599999999999998E-2</v>
      </c>
      <c r="AU378" s="1043">
        <v>3.7699999999999997E-2</v>
      </c>
      <c r="AV378" s="1043" t="s">
        <v>165</v>
      </c>
      <c r="AW378" s="1043">
        <v>7.2599999999999998E-2</v>
      </c>
      <c r="AX378" s="1043">
        <v>3.7699999999999997E-2</v>
      </c>
      <c r="AY378" s="1043" t="s">
        <v>165</v>
      </c>
      <c r="AZ378" s="1043">
        <v>7.2599999999999998E-2</v>
      </c>
      <c r="BA378" s="1043">
        <v>3.7699999999999997E-2</v>
      </c>
      <c r="BB378" s="1043" t="s">
        <v>165</v>
      </c>
    </row>
    <row r="379" spans="1:54" s="980" customFormat="1" ht="16.5" customHeight="1" x14ac:dyDescent="0.3">
      <c r="A379" s="981"/>
      <c r="B379" s="979"/>
      <c r="C379" s="398"/>
      <c r="D379" s="398"/>
      <c r="E379" s="1378"/>
      <c r="F379" s="989" t="s">
        <v>1499</v>
      </c>
      <c r="G379" s="1043">
        <v>7.2599999999999998E-2</v>
      </c>
      <c r="H379" s="1043">
        <v>3.7699999999999997E-2</v>
      </c>
      <c r="I379" s="1043" t="s">
        <v>165</v>
      </c>
      <c r="J379" s="1043">
        <v>7.2599999999999998E-2</v>
      </c>
      <c r="K379" s="1043">
        <v>3.7699999999999997E-2</v>
      </c>
      <c r="L379" s="1043" t="s">
        <v>165</v>
      </c>
      <c r="M379" s="1043">
        <v>7.2599999999999998E-2</v>
      </c>
      <c r="N379" s="1043">
        <v>3.7699999999999997E-2</v>
      </c>
      <c r="O379" s="1043" t="s">
        <v>165</v>
      </c>
      <c r="P379" s="1043">
        <v>7.2599999999999998E-2</v>
      </c>
      <c r="Q379" s="1043">
        <v>3.7699999999999997E-2</v>
      </c>
      <c r="R379" s="1043" t="s">
        <v>165</v>
      </c>
      <c r="S379" s="1043">
        <v>7.2599999999999998E-2</v>
      </c>
      <c r="T379" s="1043">
        <v>3.7699999999999997E-2</v>
      </c>
      <c r="U379" s="1043" t="s">
        <v>165</v>
      </c>
      <c r="V379" s="1043">
        <v>7.2599999999999998E-2</v>
      </c>
      <c r="W379" s="1043">
        <v>3.7699999999999997E-2</v>
      </c>
      <c r="X379" s="1043" t="s">
        <v>165</v>
      </c>
      <c r="Y379" s="1043">
        <v>7.2599999999999998E-2</v>
      </c>
      <c r="Z379" s="1043">
        <v>3.7699999999999997E-2</v>
      </c>
      <c r="AA379" s="1043" t="s">
        <v>165</v>
      </c>
      <c r="AB379" s="1043">
        <v>7.2599999999999998E-2</v>
      </c>
      <c r="AC379" s="1043">
        <v>3.7699999999999997E-2</v>
      </c>
      <c r="AD379" s="1043" t="s">
        <v>165</v>
      </c>
      <c r="AE379" s="1043">
        <v>7.2599999999999998E-2</v>
      </c>
      <c r="AF379" s="1043">
        <v>3.7699999999999997E-2</v>
      </c>
      <c r="AG379" s="1043" t="s">
        <v>165</v>
      </c>
      <c r="AH379" s="1043">
        <v>7.2599999999999998E-2</v>
      </c>
      <c r="AI379" s="1043">
        <v>3.7699999999999997E-2</v>
      </c>
      <c r="AJ379" s="1043" t="s">
        <v>165</v>
      </c>
      <c r="AK379" s="1043">
        <v>7.2599999999999998E-2</v>
      </c>
      <c r="AL379" s="1043">
        <v>3.7699999999999997E-2</v>
      </c>
      <c r="AM379" s="1043" t="s">
        <v>165</v>
      </c>
      <c r="AN379" s="1043">
        <v>7.2599999999999998E-2</v>
      </c>
      <c r="AO379" s="1043">
        <v>3.7699999999999997E-2</v>
      </c>
      <c r="AP379" s="1043" t="s">
        <v>165</v>
      </c>
      <c r="AQ379" s="1043">
        <v>7.2599999999999998E-2</v>
      </c>
      <c r="AR379" s="1043">
        <v>3.7699999999999997E-2</v>
      </c>
      <c r="AS379" s="1043" t="s">
        <v>165</v>
      </c>
      <c r="AT379" s="1043">
        <v>7.2599999999999998E-2</v>
      </c>
      <c r="AU379" s="1043">
        <v>3.7699999999999997E-2</v>
      </c>
      <c r="AV379" s="1043" t="s">
        <v>165</v>
      </c>
      <c r="AW379" s="1043">
        <v>7.2599999999999998E-2</v>
      </c>
      <c r="AX379" s="1043">
        <v>3.7699999999999997E-2</v>
      </c>
      <c r="AY379" s="1043" t="s">
        <v>165</v>
      </c>
      <c r="AZ379" s="1043">
        <v>7.2599999999999998E-2</v>
      </c>
      <c r="BA379" s="1043">
        <v>3.7699999999999997E-2</v>
      </c>
      <c r="BB379" s="1043" t="s">
        <v>165</v>
      </c>
    </row>
    <row r="380" spans="1:54" s="980" customFormat="1" ht="16.5" customHeight="1" x14ac:dyDescent="0.3">
      <c r="A380" s="981"/>
      <c r="B380" s="979"/>
      <c r="C380" s="398"/>
      <c r="D380" s="398"/>
      <c r="E380" s="1378"/>
      <c r="F380" s="989" t="s">
        <v>1500</v>
      </c>
      <c r="G380" s="1043">
        <v>7.2599999999999998E-2</v>
      </c>
      <c r="H380" s="1043">
        <v>3.7699999999999997E-2</v>
      </c>
      <c r="I380" s="1043" t="s">
        <v>165</v>
      </c>
      <c r="J380" s="1043">
        <v>7.2599999999999998E-2</v>
      </c>
      <c r="K380" s="1043">
        <v>3.7699999999999997E-2</v>
      </c>
      <c r="L380" s="1043" t="s">
        <v>165</v>
      </c>
      <c r="M380" s="1043">
        <v>7.2599999999999998E-2</v>
      </c>
      <c r="N380" s="1043">
        <v>3.7699999999999997E-2</v>
      </c>
      <c r="O380" s="1043" t="s">
        <v>165</v>
      </c>
      <c r="P380" s="1043">
        <v>7.2599999999999998E-2</v>
      </c>
      <c r="Q380" s="1043">
        <v>3.7699999999999997E-2</v>
      </c>
      <c r="R380" s="1043" t="s">
        <v>165</v>
      </c>
      <c r="S380" s="1043">
        <v>7.2599999999999998E-2</v>
      </c>
      <c r="T380" s="1043">
        <v>3.7699999999999997E-2</v>
      </c>
      <c r="U380" s="1043" t="s">
        <v>165</v>
      </c>
      <c r="V380" s="1043">
        <v>7.2599999999999998E-2</v>
      </c>
      <c r="W380" s="1043">
        <v>3.7699999999999997E-2</v>
      </c>
      <c r="X380" s="1043" t="s">
        <v>165</v>
      </c>
      <c r="Y380" s="1043">
        <v>7.2599999999999998E-2</v>
      </c>
      <c r="Z380" s="1043">
        <v>3.7699999999999997E-2</v>
      </c>
      <c r="AA380" s="1043" t="s">
        <v>165</v>
      </c>
      <c r="AB380" s="1043">
        <v>7.2599999999999998E-2</v>
      </c>
      <c r="AC380" s="1043">
        <v>3.7699999999999997E-2</v>
      </c>
      <c r="AD380" s="1043" t="s">
        <v>165</v>
      </c>
      <c r="AE380" s="1043">
        <v>7.2599999999999998E-2</v>
      </c>
      <c r="AF380" s="1043">
        <v>3.7699999999999997E-2</v>
      </c>
      <c r="AG380" s="1043" t="s">
        <v>165</v>
      </c>
      <c r="AH380" s="1043">
        <v>7.2599999999999998E-2</v>
      </c>
      <c r="AI380" s="1043">
        <v>3.7699999999999997E-2</v>
      </c>
      <c r="AJ380" s="1043" t="s">
        <v>165</v>
      </c>
      <c r="AK380" s="1043">
        <v>7.2599999999999998E-2</v>
      </c>
      <c r="AL380" s="1043">
        <v>3.7699999999999997E-2</v>
      </c>
      <c r="AM380" s="1043" t="s">
        <v>165</v>
      </c>
      <c r="AN380" s="1043">
        <v>7.2599999999999998E-2</v>
      </c>
      <c r="AO380" s="1043">
        <v>3.7699999999999997E-2</v>
      </c>
      <c r="AP380" s="1043" t="s">
        <v>165</v>
      </c>
      <c r="AQ380" s="1043">
        <v>7.2599999999999998E-2</v>
      </c>
      <c r="AR380" s="1043">
        <v>3.7699999999999997E-2</v>
      </c>
      <c r="AS380" s="1043" t="s">
        <v>165</v>
      </c>
      <c r="AT380" s="1043">
        <v>7.2599999999999998E-2</v>
      </c>
      <c r="AU380" s="1043">
        <v>3.7699999999999997E-2</v>
      </c>
      <c r="AV380" s="1043" t="s">
        <v>165</v>
      </c>
      <c r="AW380" s="1043">
        <v>7.2599999999999998E-2</v>
      </c>
      <c r="AX380" s="1043">
        <v>3.7699999999999997E-2</v>
      </c>
      <c r="AY380" s="1043" t="s">
        <v>165</v>
      </c>
      <c r="AZ380" s="1043">
        <v>7.2599999999999998E-2</v>
      </c>
      <c r="BA380" s="1043">
        <v>3.7699999999999997E-2</v>
      </c>
      <c r="BB380" s="1043" t="s">
        <v>165</v>
      </c>
    </row>
    <row r="381" spans="1:54" s="980" customFormat="1" ht="16.5" customHeight="1" x14ac:dyDescent="0.3">
      <c r="A381" s="981"/>
      <c r="B381" s="979"/>
      <c r="C381" s="398"/>
      <c r="D381" s="398"/>
      <c r="E381" s="1378"/>
      <c r="F381" s="989" t="s">
        <v>1689</v>
      </c>
      <c r="G381" s="1043">
        <v>7.2599999999999998E-2</v>
      </c>
      <c r="H381" s="1043">
        <v>3.7699999999999997E-2</v>
      </c>
      <c r="I381" s="1043" t="s">
        <v>165</v>
      </c>
      <c r="J381" s="1043">
        <v>7.2599999999999998E-2</v>
      </c>
      <c r="K381" s="1043">
        <v>3.7699999999999997E-2</v>
      </c>
      <c r="L381" s="1043" t="s">
        <v>165</v>
      </c>
      <c r="M381" s="1043">
        <v>7.2599999999999998E-2</v>
      </c>
      <c r="N381" s="1043">
        <v>3.7699999999999997E-2</v>
      </c>
      <c r="O381" s="1043" t="s">
        <v>165</v>
      </c>
      <c r="P381" s="1043">
        <v>7.2599999999999998E-2</v>
      </c>
      <c r="Q381" s="1043">
        <v>3.7699999999999997E-2</v>
      </c>
      <c r="R381" s="1043" t="s">
        <v>165</v>
      </c>
      <c r="S381" s="1043">
        <v>7.2599999999999998E-2</v>
      </c>
      <c r="T381" s="1043">
        <v>3.7699999999999997E-2</v>
      </c>
      <c r="U381" s="1043" t="s">
        <v>165</v>
      </c>
      <c r="V381" s="1043">
        <v>7.2599999999999998E-2</v>
      </c>
      <c r="W381" s="1043">
        <v>3.7699999999999997E-2</v>
      </c>
      <c r="X381" s="1043" t="s">
        <v>165</v>
      </c>
      <c r="Y381" s="1043">
        <v>7.2599999999999998E-2</v>
      </c>
      <c r="Z381" s="1043">
        <v>3.7699999999999997E-2</v>
      </c>
      <c r="AA381" s="1043" t="s">
        <v>165</v>
      </c>
      <c r="AB381" s="1043">
        <v>7.2599999999999998E-2</v>
      </c>
      <c r="AC381" s="1043">
        <v>3.7699999999999997E-2</v>
      </c>
      <c r="AD381" s="1043" t="s">
        <v>165</v>
      </c>
      <c r="AE381" s="1043">
        <v>7.2599999999999998E-2</v>
      </c>
      <c r="AF381" s="1043">
        <v>3.7699999999999997E-2</v>
      </c>
      <c r="AG381" s="1043" t="s">
        <v>165</v>
      </c>
      <c r="AH381" s="1043">
        <v>7.2599999999999998E-2</v>
      </c>
      <c r="AI381" s="1043">
        <v>3.7699999999999997E-2</v>
      </c>
      <c r="AJ381" s="1043" t="s">
        <v>165</v>
      </c>
      <c r="AK381" s="1043">
        <v>7.2599999999999998E-2</v>
      </c>
      <c r="AL381" s="1043">
        <v>3.7699999999999997E-2</v>
      </c>
      <c r="AM381" s="1043" t="s">
        <v>165</v>
      </c>
      <c r="AN381" s="1043">
        <v>7.2599999999999998E-2</v>
      </c>
      <c r="AO381" s="1043">
        <v>3.7699999999999997E-2</v>
      </c>
      <c r="AP381" s="1043" t="s">
        <v>165</v>
      </c>
      <c r="AQ381" s="1043">
        <v>7.2599999999999998E-2</v>
      </c>
      <c r="AR381" s="1043">
        <v>3.7699999999999997E-2</v>
      </c>
      <c r="AS381" s="1043" t="s">
        <v>165</v>
      </c>
      <c r="AT381" s="1043">
        <v>7.2599999999999998E-2</v>
      </c>
      <c r="AU381" s="1043">
        <v>3.7699999999999997E-2</v>
      </c>
      <c r="AV381" s="1043" t="s">
        <v>165</v>
      </c>
      <c r="AW381" s="1043">
        <v>7.2599999999999998E-2</v>
      </c>
      <c r="AX381" s="1043">
        <v>3.7699999999999997E-2</v>
      </c>
      <c r="AY381" s="1043" t="s">
        <v>165</v>
      </c>
      <c r="AZ381" s="1043">
        <v>7.2599999999999998E-2</v>
      </c>
      <c r="BA381" s="1043">
        <v>3.7699999999999997E-2</v>
      </c>
      <c r="BB381" s="1043" t="s">
        <v>165</v>
      </c>
    </row>
    <row r="382" spans="1:54" s="980" customFormat="1" ht="16.5" customHeight="1" x14ac:dyDescent="0.3">
      <c r="A382" s="981"/>
      <c r="B382" s="979"/>
      <c r="C382" s="398"/>
      <c r="D382" s="398"/>
      <c r="E382" s="1378"/>
      <c r="F382" s="989" t="s">
        <v>1501</v>
      </c>
      <c r="G382" s="1043">
        <v>7.2599999999999998E-2</v>
      </c>
      <c r="H382" s="1043">
        <v>3.7699999999999997E-2</v>
      </c>
      <c r="I382" s="1043" t="s">
        <v>165</v>
      </c>
      <c r="J382" s="1043">
        <v>7.2599999999999998E-2</v>
      </c>
      <c r="K382" s="1043">
        <v>3.7699999999999997E-2</v>
      </c>
      <c r="L382" s="1043" t="s">
        <v>165</v>
      </c>
      <c r="M382" s="1043">
        <v>7.2599999999999998E-2</v>
      </c>
      <c r="N382" s="1043">
        <v>3.7699999999999997E-2</v>
      </c>
      <c r="O382" s="1043" t="s">
        <v>165</v>
      </c>
      <c r="P382" s="1043">
        <v>7.2599999999999998E-2</v>
      </c>
      <c r="Q382" s="1043">
        <v>3.7699999999999997E-2</v>
      </c>
      <c r="R382" s="1043" t="s">
        <v>165</v>
      </c>
      <c r="S382" s="1043">
        <v>7.2599999999999998E-2</v>
      </c>
      <c r="T382" s="1043">
        <v>3.7699999999999997E-2</v>
      </c>
      <c r="U382" s="1043" t="s">
        <v>165</v>
      </c>
      <c r="V382" s="1043">
        <v>7.2599999999999998E-2</v>
      </c>
      <c r="W382" s="1043">
        <v>3.7699999999999997E-2</v>
      </c>
      <c r="X382" s="1043" t="s">
        <v>165</v>
      </c>
      <c r="Y382" s="1043">
        <v>7.2599999999999998E-2</v>
      </c>
      <c r="Z382" s="1043">
        <v>3.7699999999999997E-2</v>
      </c>
      <c r="AA382" s="1043" t="s">
        <v>165</v>
      </c>
      <c r="AB382" s="1043">
        <v>7.2599999999999998E-2</v>
      </c>
      <c r="AC382" s="1043">
        <v>3.7699999999999997E-2</v>
      </c>
      <c r="AD382" s="1043" t="s">
        <v>165</v>
      </c>
      <c r="AE382" s="1043">
        <v>7.2599999999999998E-2</v>
      </c>
      <c r="AF382" s="1043">
        <v>3.7699999999999997E-2</v>
      </c>
      <c r="AG382" s="1043" t="s">
        <v>165</v>
      </c>
      <c r="AH382" s="1043">
        <v>7.2599999999999998E-2</v>
      </c>
      <c r="AI382" s="1043">
        <v>3.7699999999999997E-2</v>
      </c>
      <c r="AJ382" s="1043" t="s">
        <v>165</v>
      </c>
      <c r="AK382" s="1043">
        <v>7.2599999999999998E-2</v>
      </c>
      <c r="AL382" s="1043">
        <v>3.7699999999999997E-2</v>
      </c>
      <c r="AM382" s="1043" t="s">
        <v>165</v>
      </c>
      <c r="AN382" s="1043">
        <v>7.2599999999999998E-2</v>
      </c>
      <c r="AO382" s="1043">
        <v>3.7699999999999997E-2</v>
      </c>
      <c r="AP382" s="1043" t="s">
        <v>165</v>
      </c>
      <c r="AQ382" s="1043">
        <v>7.2599999999999998E-2</v>
      </c>
      <c r="AR382" s="1043">
        <v>3.7699999999999997E-2</v>
      </c>
      <c r="AS382" s="1043" t="s">
        <v>165</v>
      </c>
      <c r="AT382" s="1043">
        <v>7.2599999999999998E-2</v>
      </c>
      <c r="AU382" s="1043">
        <v>3.7699999999999997E-2</v>
      </c>
      <c r="AV382" s="1043" t="s">
        <v>165</v>
      </c>
      <c r="AW382" s="1043">
        <v>7.2599999999999998E-2</v>
      </c>
      <c r="AX382" s="1043">
        <v>3.7699999999999997E-2</v>
      </c>
      <c r="AY382" s="1043" t="s">
        <v>165</v>
      </c>
      <c r="AZ382" s="1043">
        <v>7.2599999999999998E-2</v>
      </c>
      <c r="BA382" s="1043">
        <v>3.7699999999999997E-2</v>
      </c>
      <c r="BB382" s="1043" t="s">
        <v>165</v>
      </c>
    </row>
    <row r="383" spans="1:54" s="980" customFormat="1" ht="16.5" customHeight="1" x14ac:dyDescent="0.3">
      <c r="A383" s="981"/>
      <c r="B383" s="979"/>
      <c r="C383" s="398"/>
      <c r="D383" s="398"/>
      <c r="E383" s="1378"/>
      <c r="F383" s="989" t="s">
        <v>1502</v>
      </c>
      <c r="G383" s="1043">
        <v>7.2599999999999998E-2</v>
      </c>
      <c r="H383" s="1043">
        <v>3.7699999999999997E-2</v>
      </c>
      <c r="I383" s="1043" t="s">
        <v>165</v>
      </c>
      <c r="J383" s="1043">
        <v>7.2599999999999998E-2</v>
      </c>
      <c r="K383" s="1043">
        <v>3.7699999999999997E-2</v>
      </c>
      <c r="L383" s="1043" t="s">
        <v>165</v>
      </c>
      <c r="M383" s="1043">
        <v>7.2599999999999998E-2</v>
      </c>
      <c r="N383" s="1043">
        <v>3.7699999999999997E-2</v>
      </c>
      <c r="O383" s="1043" t="s">
        <v>165</v>
      </c>
      <c r="P383" s="1043">
        <v>7.2599999999999998E-2</v>
      </c>
      <c r="Q383" s="1043">
        <v>3.7699999999999997E-2</v>
      </c>
      <c r="R383" s="1043" t="s">
        <v>165</v>
      </c>
      <c r="S383" s="1043">
        <v>7.2599999999999998E-2</v>
      </c>
      <c r="T383" s="1043">
        <v>3.7699999999999997E-2</v>
      </c>
      <c r="U383" s="1043" t="s">
        <v>165</v>
      </c>
      <c r="V383" s="1043">
        <v>7.2599999999999998E-2</v>
      </c>
      <c r="W383" s="1043">
        <v>3.7699999999999997E-2</v>
      </c>
      <c r="X383" s="1043" t="s">
        <v>165</v>
      </c>
      <c r="Y383" s="1043">
        <v>7.2599999999999998E-2</v>
      </c>
      <c r="Z383" s="1043">
        <v>3.7699999999999997E-2</v>
      </c>
      <c r="AA383" s="1043" t="s">
        <v>165</v>
      </c>
      <c r="AB383" s="1043">
        <v>7.2599999999999998E-2</v>
      </c>
      <c r="AC383" s="1043">
        <v>3.7699999999999997E-2</v>
      </c>
      <c r="AD383" s="1043" t="s">
        <v>165</v>
      </c>
      <c r="AE383" s="1043">
        <v>7.2599999999999998E-2</v>
      </c>
      <c r="AF383" s="1043">
        <v>3.7699999999999997E-2</v>
      </c>
      <c r="AG383" s="1043" t="s">
        <v>165</v>
      </c>
      <c r="AH383" s="1043">
        <v>7.2599999999999998E-2</v>
      </c>
      <c r="AI383" s="1043">
        <v>3.7699999999999997E-2</v>
      </c>
      <c r="AJ383" s="1043" t="s">
        <v>165</v>
      </c>
      <c r="AK383" s="1043">
        <v>7.2599999999999998E-2</v>
      </c>
      <c r="AL383" s="1043">
        <v>3.7699999999999997E-2</v>
      </c>
      <c r="AM383" s="1043" t="s">
        <v>165</v>
      </c>
      <c r="AN383" s="1043">
        <v>7.2599999999999998E-2</v>
      </c>
      <c r="AO383" s="1043">
        <v>3.7699999999999997E-2</v>
      </c>
      <c r="AP383" s="1043" t="s">
        <v>165</v>
      </c>
      <c r="AQ383" s="1043">
        <v>7.2599999999999998E-2</v>
      </c>
      <c r="AR383" s="1043">
        <v>3.7699999999999997E-2</v>
      </c>
      <c r="AS383" s="1043" t="s">
        <v>165</v>
      </c>
      <c r="AT383" s="1043">
        <v>7.2599999999999998E-2</v>
      </c>
      <c r="AU383" s="1043">
        <v>3.7699999999999997E-2</v>
      </c>
      <c r="AV383" s="1043" t="s">
        <v>165</v>
      </c>
      <c r="AW383" s="1043">
        <v>7.2599999999999998E-2</v>
      </c>
      <c r="AX383" s="1043">
        <v>3.7699999999999997E-2</v>
      </c>
      <c r="AY383" s="1043" t="s">
        <v>165</v>
      </c>
      <c r="AZ383" s="1043">
        <v>7.2599999999999998E-2</v>
      </c>
      <c r="BA383" s="1043">
        <v>3.7699999999999997E-2</v>
      </c>
      <c r="BB383" s="1043" t="s">
        <v>165</v>
      </c>
    </row>
    <row r="384" spans="1:54" s="980" customFormat="1" ht="16.5" customHeight="1" x14ac:dyDescent="0.3">
      <c r="A384" s="981"/>
      <c r="B384" s="979"/>
      <c r="C384" s="398"/>
      <c r="D384" s="398"/>
      <c r="E384" s="1378"/>
      <c r="F384" s="989" t="s">
        <v>1503</v>
      </c>
      <c r="G384" s="1043">
        <v>7.2599999999999998E-2</v>
      </c>
      <c r="H384" s="1043">
        <v>3.7699999999999997E-2</v>
      </c>
      <c r="I384" s="1043" t="s">
        <v>165</v>
      </c>
      <c r="J384" s="1043">
        <v>7.2599999999999998E-2</v>
      </c>
      <c r="K384" s="1043">
        <v>3.7699999999999997E-2</v>
      </c>
      <c r="L384" s="1043" t="s">
        <v>165</v>
      </c>
      <c r="M384" s="1043">
        <v>7.2599999999999998E-2</v>
      </c>
      <c r="N384" s="1043">
        <v>3.7699999999999997E-2</v>
      </c>
      <c r="O384" s="1043" t="s">
        <v>165</v>
      </c>
      <c r="P384" s="1043">
        <v>7.2599999999999998E-2</v>
      </c>
      <c r="Q384" s="1043">
        <v>3.7699999999999997E-2</v>
      </c>
      <c r="R384" s="1043" t="s">
        <v>165</v>
      </c>
      <c r="S384" s="1043">
        <v>7.2599999999999998E-2</v>
      </c>
      <c r="T384" s="1043">
        <v>3.7699999999999997E-2</v>
      </c>
      <c r="U384" s="1043" t="s">
        <v>165</v>
      </c>
      <c r="V384" s="1043">
        <v>7.2599999999999998E-2</v>
      </c>
      <c r="W384" s="1043">
        <v>3.7699999999999997E-2</v>
      </c>
      <c r="X384" s="1043" t="s">
        <v>165</v>
      </c>
      <c r="Y384" s="1043">
        <v>7.2599999999999998E-2</v>
      </c>
      <c r="Z384" s="1043">
        <v>3.7699999999999997E-2</v>
      </c>
      <c r="AA384" s="1043" t="s">
        <v>165</v>
      </c>
      <c r="AB384" s="1043">
        <v>7.2599999999999998E-2</v>
      </c>
      <c r="AC384" s="1043">
        <v>3.7699999999999997E-2</v>
      </c>
      <c r="AD384" s="1043" t="s">
        <v>165</v>
      </c>
      <c r="AE384" s="1043">
        <v>7.2599999999999998E-2</v>
      </c>
      <c r="AF384" s="1043">
        <v>3.7699999999999997E-2</v>
      </c>
      <c r="AG384" s="1043" t="s">
        <v>165</v>
      </c>
      <c r="AH384" s="1043">
        <v>7.2599999999999998E-2</v>
      </c>
      <c r="AI384" s="1043">
        <v>3.7699999999999997E-2</v>
      </c>
      <c r="AJ384" s="1043" t="s">
        <v>165</v>
      </c>
      <c r="AK384" s="1043">
        <v>7.2599999999999998E-2</v>
      </c>
      <c r="AL384" s="1043">
        <v>3.7699999999999997E-2</v>
      </c>
      <c r="AM384" s="1043" t="s">
        <v>165</v>
      </c>
      <c r="AN384" s="1043">
        <v>7.2599999999999998E-2</v>
      </c>
      <c r="AO384" s="1043">
        <v>3.7699999999999997E-2</v>
      </c>
      <c r="AP384" s="1043" t="s">
        <v>165</v>
      </c>
      <c r="AQ384" s="1043">
        <v>7.2599999999999998E-2</v>
      </c>
      <c r="AR384" s="1043">
        <v>3.7699999999999997E-2</v>
      </c>
      <c r="AS384" s="1043" t="s">
        <v>165</v>
      </c>
      <c r="AT384" s="1043">
        <v>7.2599999999999998E-2</v>
      </c>
      <c r="AU384" s="1043">
        <v>3.7699999999999997E-2</v>
      </c>
      <c r="AV384" s="1043" t="s">
        <v>165</v>
      </c>
      <c r="AW384" s="1043">
        <v>7.2599999999999998E-2</v>
      </c>
      <c r="AX384" s="1043">
        <v>3.7699999999999997E-2</v>
      </c>
      <c r="AY384" s="1043" t="s">
        <v>165</v>
      </c>
      <c r="AZ384" s="1043">
        <v>7.2599999999999998E-2</v>
      </c>
      <c r="BA384" s="1043">
        <v>3.7699999999999997E-2</v>
      </c>
      <c r="BB384" s="1043" t="s">
        <v>165</v>
      </c>
    </row>
    <row r="385" spans="1:54" s="980" customFormat="1" ht="16.5" customHeight="1" x14ac:dyDescent="0.3">
      <c r="A385" s="981"/>
      <c r="B385" s="979"/>
      <c r="C385" s="398"/>
      <c r="D385" s="398"/>
      <c r="E385" s="1379"/>
      <c r="F385" s="989" t="s">
        <v>1999</v>
      </c>
      <c r="G385" s="1043">
        <v>7.2599999999999998E-2</v>
      </c>
      <c r="H385" s="1043">
        <v>3.7699999999999997E-2</v>
      </c>
      <c r="I385" s="1043" t="s">
        <v>165</v>
      </c>
      <c r="J385" s="1043">
        <v>7.2599999999999998E-2</v>
      </c>
      <c r="K385" s="1043">
        <v>3.7699999999999997E-2</v>
      </c>
      <c r="L385" s="1043" t="s">
        <v>165</v>
      </c>
      <c r="M385" s="1043">
        <v>7.2599999999999998E-2</v>
      </c>
      <c r="N385" s="1043">
        <v>3.7699999999999997E-2</v>
      </c>
      <c r="O385" s="1043" t="s">
        <v>165</v>
      </c>
      <c r="P385" s="1043">
        <v>7.2599999999999998E-2</v>
      </c>
      <c r="Q385" s="1043">
        <v>3.7699999999999997E-2</v>
      </c>
      <c r="R385" s="1043" t="s">
        <v>165</v>
      </c>
      <c r="S385" s="1043">
        <v>7.2599999999999998E-2</v>
      </c>
      <c r="T385" s="1043">
        <v>3.7699999999999997E-2</v>
      </c>
      <c r="U385" s="1043" t="s">
        <v>165</v>
      </c>
      <c r="V385" s="1043">
        <v>7.2599999999999998E-2</v>
      </c>
      <c r="W385" s="1043">
        <v>3.7699999999999997E-2</v>
      </c>
      <c r="X385" s="1043" t="s">
        <v>165</v>
      </c>
      <c r="Y385" s="1043">
        <v>7.2599999999999998E-2</v>
      </c>
      <c r="Z385" s="1043">
        <v>3.7699999999999997E-2</v>
      </c>
      <c r="AA385" s="1043" t="s">
        <v>165</v>
      </c>
      <c r="AB385" s="1043">
        <v>7.2599999999999998E-2</v>
      </c>
      <c r="AC385" s="1043">
        <v>3.7699999999999997E-2</v>
      </c>
      <c r="AD385" s="1043" t="s">
        <v>165</v>
      </c>
      <c r="AE385" s="1043">
        <v>7.2599999999999998E-2</v>
      </c>
      <c r="AF385" s="1043">
        <v>3.7699999999999997E-2</v>
      </c>
      <c r="AG385" s="1043" t="s">
        <v>165</v>
      </c>
      <c r="AH385" s="1043">
        <v>7.2599999999999998E-2</v>
      </c>
      <c r="AI385" s="1043">
        <v>3.7699999999999997E-2</v>
      </c>
      <c r="AJ385" s="1043" t="s">
        <v>165</v>
      </c>
      <c r="AK385" s="1043">
        <v>7.2599999999999998E-2</v>
      </c>
      <c r="AL385" s="1043">
        <v>3.7699999999999997E-2</v>
      </c>
      <c r="AM385" s="1043" t="s">
        <v>165</v>
      </c>
      <c r="AN385" s="1043">
        <v>7.2599999999999998E-2</v>
      </c>
      <c r="AO385" s="1043">
        <v>3.7699999999999997E-2</v>
      </c>
      <c r="AP385" s="1043" t="s">
        <v>165</v>
      </c>
      <c r="AQ385" s="1043">
        <v>7.2599999999999998E-2</v>
      </c>
      <c r="AR385" s="1043">
        <v>3.7699999999999997E-2</v>
      </c>
      <c r="AS385" s="1043" t="s">
        <v>165</v>
      </c>
      <c r="AT385" s="1043">
        <v>7.2599999999999998E-2</v>
      </c>
      <c r="AU385" s="1043">
        <v>3.7699999999999997E-2</v>
      </c>
      <c r="AV385" s="1043" t="s">
        <v>165</v>
      </c>
      <c r="AW385" s="1043">
        <v>7.2599999999999998E-2</v>
      </c>
      <c r="AX385" s="1043">
        <v>3.7699999999999997E-2</v>
      </c>
      <c r="AY385" s="1043" t="s">
        <v>165</v>
      </c>
      <c r="AZ385" s="1043">
        <v>7.2599999999999998E-2</v>
      </c>
      <c r="BA385" s="1043">
        <v>3.7699999999999997E-2</v>
      </c>
      <c r="BB385" s="1043" t="s">
        <v>165</v>
      </c>
    </row>
    <row r="386" spans="1:54" s="980" customFormat="1" ht="16.5" customHeight="1" x14ac:dyDescent="0.3">
      <c r="A386" s="981"/>
      <c r="B386" s="979"/>
      <c r="C386" s="398"/>
      <c r="D386" s="398"/>
      <c r="E386" s="403"/>
      <c r="F386" s="403"/>
      <c r="G386" s="403"/>
      <c r="H386" s="403"/>
      <c r="I386" s="403"/>
      <c r="J386" s="403"/>
      <c r="K386" s="403"/>
      <c r="L386" s="403"/>
      <c r="M386" s="403"/>
      <c r="N386" s="403"/>
      <c r="O386" s="403"/>
      <c r="P386" s="403"/>
      <c r="Q386" s="403"/>
      <c r="R386" s="403"/>
      <c r="S386" s="403"/>
      <c r="T386" s="403"/>
      <c r="U386" s="403"/>
      <c r="V386" s="395"/>
      <c r="W386" s="395"/>
      <c r="X386" s="395"/>
      <c r="Y386" s="395"/>
      <c r="Z386" s="395"/>
      <c r="AA386" s="395"/>
    </row>
    <row r="387" spans="1:54" s="980" customFormat="1" ht="49.5" customHeight="1" x14ac:dyDescent="0.3">
      <c r="A387" s="981"/>
      <c r="B387" s="979"/>
      <c r="C387" s="398"/>
      <c r="D387" s="398"/>
      <c r="E387" s="1621" t="s">
        <v>2098</v>
      </c>
      <c r="F387" s="1621"/>
      <c r="G387" s="1621"/>
      <c r="H387" s="1621"/>
      <c r="I387" s="1621"/>
      <c r="J387" s="1621"/>
      <c r="K387" s="1621"/>
      <c r="L387" s="1621"/>
      <c r="M387" s="1621"/>
      <c r="N387" s="1621"/>
      <c r="O387" s="1621"/>
      <c r="P387" s="1621"/>
      <c r="Q387" s="1621"/>
      <c r="R387" s="1621"/>
      <c r="S387" s="1621"/>
      <c r="T387" s="1621"/>
      <c r="U387" s="1621"/>
      <c r="V387" s="1621"/>
      <c r="W387" s="1621"/>
      <c r="X387" s="1621"/>
      <c r="Y387" s="1621"/>
      <c r="Z387" s="1621"/>
      <c r="AA387" s="1621"/>
      <c r="AB387" s="1621"/>
      <c r="AC387" s="1621"/>
    </row>
    <row r="388" spans="1:54" s="980" customFormat="1" ht="16.5" customHeight="1" x14ac:dyDescent="0.3">
      <c r="A388" s="981"/>
      <c r="B388" s="979"/>
      <c r="C388" s="398"/>
      <c r="D388" s="398"/>
      <c r="E388" s="1853" t="s">
        <v>2305</v>
      </c>
      <c r="F388" s="1853"/>
      <c r="G388" s="1853"/>
      <c r="H388" s="1853"/>
      <c r="I388" s="1853"/>
      <c r="J388" s="1853"/>
      <c r="K388" s="1853"/>
      <c r="L388" s="1853"/>
      <c r="M388" s="1853"/>
      <c r="N388" s="1853"/>
      <c r="O388" s="1853"/>
      <c r="P388" s="1853"/>
      <c r="Q388" s="1853"/>
      <c r="R388" s="1853"/>
      <c r="S388" s="1853"/>
      <c r="T388" s="1853"/>
      <c r="U388" s="1853"/>
      <c r="V388" s="1853"/>
      <c r="W388" s="1853"/>
      <c r="X388" s="1853"/>
      <c r="Y388" s="1853"/>
      <c r="Z388" s="1853"/>
      <c r="AA388" s="1853"/>
      <c r="AB388" s="1853"/>
      <c r="AC388" s="1853"/>
    </row>
    <row r="389" spans="1:54" s="980" customFormat="1" ht="16.5" customHeight="1" x14ac:dyDescent="0.3">
      <c r="A389" s="981"/>
      <c r="B389" s="979"/>
      <c r="C389" s="398"/>
      <c r="D389" s="398"/>
      <c r="E389" s="1852" t="s">
        <v>2072</v>
      </c>
      <c r="F389" s="1852"/>
      <c r="G389" s="1852"/>
      <c r="H389" s="1852"/>
      <c r="I389" s="1852"/>
      <c r="J389" s="1852"/>
      <c r="K389" s="1852"/>
      <c r="L389" s="1852"/>
      <c r="M389" s="1852"/>
      <c r="N389" s="1852"/>
      <c r="O389" s="1852"/>
      <c r="P389" s="1852"/>
      <c r="Q389" s="1852"/>
      <c r="R389" s="1852"/>
      <c r="S389" s="1852"/>
      <c r="T389" s="1852"/>
      <c r="U389" s="1852"/>
      <c r="V389" s="1852"/>
      <c r="W389" s="1852"/>
      <c r="X389" s="1852"/>
      <c r="Y389" s="1852"/>
      <c r="Z389" s="1852"/>
      <c r="AA389" s="1852"/>
      <c r="AB389" s="1852"/>
      <c r="AC389" s="1852"/>
    </row>
    <row r="390" spans="1:54" s="980" customFormat="1" ht="16.5" customHeight="1" x14ac:dyDescent="0.3">
      <c r="A390" s="981"/>
      <c r="B390" s="979"/>
      <c r="C390" s="398"/>
      <c r="D390" s="398"/>
      <c r="E390" s="404" t="s">
        <v>1919</v>
      </c>
      <c r="F390" s="403"/>
      <c r="G390" s="403"/>
      <c r="H390" s="403"/>
      <c r="I390" s="403"/>
      <c r="J390" s="403"/>
      <c r="K390" s="403"/>
      <c r="L390" s="403"/>
      <c r="M390" s="403"/>
      <c r="N390" s="403"/>
      <c r="O390" s="403"/>
      <c r="P390" s="403"/>
      <c r="Q390" s="403"/>
      <c r="R390" s="403"/>
      <c r="S390" s="403"/>
      <c r="T390" s="403"/>
      <c r="U390" s="403"/>
      <c r="V390" s="395"/>
      <c r="W390" s="395"/>
      <c r="X390" s="395"/>
      <c r="Y390" s="395"/>
      <c r="Z390" s="395"/>
      <c r="AA390" s="395"/>
    </row>
    <row r="391" spans="1:54" s="980" customFormat="1" ht="16.5" customHeight="1" x14ac:dyDescent="0.3">
      <c r="A391" s="981"/>
      <c r="B391" s="979"/>
      <c r="C391" s="398"/>
      <c r="D391" s="398"/>
      <c r="E391" s="404" t="s">
        <v>1920</v>
      </c>
      <c r="F391" s="403"/>
      <c r="G391" s="403"/>
      <c r="H391" s="403"/>
      <c r="I391" s="403"/>
      <c r="J391" s="403"/>
      <c r="K391" s="403"/>
      <c r="L391" s="403"/>
      <c r="M391" s="403"/>
      <c r="N391" s="403"/>
      <c r="O391" s="403"/>
      <c r="P391" s="403"/>
      <c r="Q391" s="403"/>
      <c r="R391" s="403"/>
      <c r="S391" s="403"/>
      <c r="T391" s="403"/>
      <c r="U391" s="403"/>
      <c r="V391" s="395"/>
      <c r="W391" s="395"/>
      <c r="X391" s="395"/>
      <c r="Y391" s="395"/>
      <c r="Z391" s="395"/>
      <c r="AA391" s="395"/>
    </row>
    <row r="392" spans="1:54" s="980" customFormat="1" ht="16.5" customHeight="1" x14ac:dyDescent="0.3">
      <c r="A392" s="981"/>
      <c r="B392" s="979"/>
      <c r="C392" s="398"/>
      <c r="D392" s="398"/>
      <c r="E392" s="404" t="s">
        <v>1921</v>
      </c>
      <c r="F392" s="403"/>
      <c r="G392" s="403"/>
      <c r="H392" s="403"/>
      <c r="I392" s="403"/>
      <c r="J392" s="403"/>
      <c r="K392" s="403"/>
      <c r="L392" s="403"/>
      <c r="M392" s="403"/>
      <c r="N392" s="403"/>
      <c r="O392" s="403"/>
      <c r="P392" s="403"/>
      <c r="Q392" s="403"/>
      <c r="R392" s="403"/>
      <c r="S392" s="403"/>
      <c r="T392" s="403"/>
      <c r="U392" s="403"/>
      <c r="V392" s="395"/>
      <c r="W392" s="395"/>
      <c r="X392" s="395"/>
      <c r="Y392" s="395"/>
      <c r="Z392" s="395"/>
      <c r="AA392" s="395"/>
    </row>
    <row r="393" spans="1:54" s="980" customFormat="1" ht="16.5" customHeight="1" x14ac:dyDescent="0.3">
      <c r="A393" s="981"/>
      <c r="B393" s="979"/>
      <c r="C393" s="398"/>
      <c r="D393" s="398"/>
      <c r="E393" s="428" t="s">
        <v>2168</v>
      </c>
      <c r="F393" s="403"/>
      <c r="G393" s="403"/>
      <c r="H393" s="403"/>
      <c r="I393" s="403"/>
      <c r="J393" s="403"/>
      <c r="K393" s="403"/>
      <c r="L393" s="403"/>
      <c r="M393" s="403"/>
      <c r="N393" s="403"/>
      <c r="O393" s="403"/>
      <c r="P393" s="403"/>
      <c r="Q393" s="403"/>
      <c r="R393" s="403"/>
      <c r="S393" s="403"/>
      <c r="T393" s="403"/>
      <c r="U393" s="403"/>
      <c r="V393" s="395"/>
      <c r="W393" s="395"/>
      <c r="X393" s="395"/>
      <c r="Y393" s="395"/>
      <c r="Z393" s="395"/>
      <c r="AA393" s="395"/>
    </row>
    <row r="394" spans="1:54" s="980" customFormat="1" ht="16.5" customHeight="1" x14ac:dyDescent="0.3">
      <c r="A394" s="981"/>
      <c r="B394" s="979"/>
      <c r="C394" s="398"/>
      <c r="D394" s="398"/>
      <c r="E394" s="428"/>
      <c r="F394" s="403"/>
      <c r="G394" s="403"/>
      <c r="H394" s="403"/>
      <c r="I394" s="403"/>
      <c r="J394" s="403"/>
      <c r="K394" s="403"/>
      <c r="L394" s="403"/>
      <c r="M394" s="403"/>
      <c r="N394" s="403"/>
      <c r="O394" s="403"/>
      <c r="P394" s="403"/>
      <c r="Q394" s="403"/>
      <c r="R394" s="403"/>
      <c r="S394" s="403"/>
      <c r="T394" s="403"/>
      <c r="U394" s="403"/>
      <c r="V394" s="395"/>
      <c r="W394" s="395"/>
      <c r="X394" s="395"/>
      <c r="Y394" s="395"/>
      <c r="Z394" s="395"/>
      <c r="AA394" s="395"/>
    </row>
    <row r="395" spans="1:54" s="980" customFormat="1" ht="16.5" customHeight="1" x14ac:dyDescent="0.3">
      <c r="A395" s="981"/>
      <c r="B395" s="979"/>
      <c r="C395" s="398"/>
      <c r="D395" s="398"/>
      <c r="E395" s="1106" t="s">
        <v>2004</v>
      </c>
      <c r="F395" s="403"/>
      <c r="G395" s="403"/>
      <c r="H395" s="403"/>
      <c r="I395" s="403"/>
      <c r="J395" s="403"/>
      <c r="K395" s="403"/>
      <c r="L395" s="403"/>
      <c r="M395" s="403"/>
      <c r="N395" s="403"/>
      <c r="O395" s="403"/>
      <c r="P395" s="403"/>
      <c r="Q395" s="403"/>
      <c r="R395" s="403"/>
      <c r="S395" s="403"/>
      <c r="T395" s="403"/>
      <c r="U395" s="403"/>
      <c r="V395" s="395"/>
      <c r="W395" s="395"/>
      <c r="X395" s="395"/>
      <c r="Y395" s="395"/>
      <c r="Z395" s="395"/>
      <c r="AA395" s="395"/>
    </row>
    <row r="396" spans="1:54" s="980" customFormat="1" ht="27.75" customHeight="1" x14ac:dyDescent="0.3">
      <c r="A396" s="981"/>
      <c r="B396" s="979"/>
      <c r="C396" s="398"/>
      <c r="D396" s="398"/>
      <c r="E396" s="978" t="s">
        <v>1392</v>
      </c>
      <c r="F396" s="978" t="s">
        <v>1393</v>
      </c>
      <c r="G396" s="978" t="s">
        <v>1394</v>
      </c>
      <c r="H396" s="403"/>
      <c r="I396" s="403"/>
      <c r="J396" s="403"/>
      <c r="K396" s="403"/>
      <c r="L396" s="403"/>
      <c r="M396" s="403"/>
      <c r="N396" s="403"/>
      <c r="O396" s="403"/>
      <c r="P396" s="403"/>
      <c r="Q396" s="403"/>
      <c r="R396" s="403"/>
      <c r="S396" s="403"/>
      <c r="T396" s="403"/>
      <c r="U396" s="403"/>
      <c r="V396" s="395"/>
      <c r="W396" s="395"/>
      <c r="X396" s="395"/>
      <c r="Y396" s="395"/>
      <c r="Z396" s="395"/>
      <c r="AA396" s="395"/>
    </row>
    <row r="397" spans="1:54" s="980" customFormat="1" ht="16.5" customHeight="1" x14ac:dyDescent="0.3">
      <c r="A397" s="981"/>
      <c r="B397" s="979"/>
      <c r="C397" s="398"/>
      <c r="D397" s="398"/>
      <c r="E397" s="1889" t="s">
        <v>1922</v>
      </c>
      <c r="F397" s="993" t="s">
        <v>1391</v>
      </c>
      <c r="G397" s="994">
        <v>80</v>
      </c>
      <c r="H397" s="403"/>
      <c r="I397" s="403"/>
      <c r="J397" s="403"/>
      <c r="K397" s="403"/>
      <c r="L397" s="403"/>
      <c r="M397" s="403"/>
      <c r="N397" s="403"/>
      <c r="O397" s="403"/>
      <c r="P397" s="403"/>
      <c r="Q397" s="403"/>
      <c r="R397" s="403"/>
      <c r="S397" s="403"/>
      <c r="T397" s="403"/>
      <c r="U397" s="403"/>
      <c r="V397" s="395"/>
      <c r="W397" s="395"/>
      <c r="X397" s="395"/>
      <c r="Y397" s="395"/>
      <c r="Z397" s="395"/>
      <c r="AA397" s="395"/>
    </row>
    <row r="398" spans="1:54" s="980" customFormat="1" ht="16.5" customHeight="1" x14ac:dyDescent="0.3">
      <c r="A398" s="981"/>
      <c r="B398" s="979"/>
      <c r="C398" s="398"/>
      <c r="D398" s="398"/>
      <c r="E398" s="1890"/>
      <c r="F398" s="993" t="s">
        <v>1389</v>
      </c>
      <c r="G398" s="994">
        <v>70</v>
      </c>
      <c r="H398" s="403"/>
      <c r="I398" s="403"/>
      <c r="J398" s="403"/>
      <c r="K398" s="403"/>
      <c r="L398" s="403"/>
      <c r="M398" s="403"/>
      <c r="N398" s="403"/>
      <c r="O398" s="403"/>
      <c r="P398" s="403"/>
      <c r="Q398" s="403"/>
      <c r="R398" s="403"/>
      <c r="S398" s="403"/>
      <c r="T398" s="403"/>
      <c r="U398" s="403"/>
      <c r="V398" s="395"/>
      <c r="W398" s="395"/>
      <c r="X398" s="395"/>
      <c r="Y398" s="395"/>
      <c r="Z398" s="395"/>
      <c r="AA398" s="395"/>
    </row>
    <row r="399" spans="1:54" s="980" customFormat="1" ht="16.5" customHeight="1" x14ac:dyDescent="0.3">
      <c r="A399" s="981"/>
      <c r="B399" s="979"/>
      <c r="C399" s="398"/>
      <c r="D399" s="398"/>
      <c r="E399" s="1890"/>
      <c r="F399" s="993" t="s">
        <v>1390</v>
      </c>
      <c r="G399" s="994">
        <v>79</v>
      </c>
      <c r="H399" s="403"/>
      <c r="I399" s="403"/>
      <c r="J399" s="403"/>
      <c r="K399" s="403"/>
      <c r="L399" s="403"/>
      <c r="M399" s="403"/>
      <c r="N399" s="403"/>
      <c r="O399" s="403"/>
      <c r="P399" s="403"/>
      <c r="Q399" s="403"/>
      <c r="R399" s="403"/>
      <c r="S399" s="403"/>
      <c r="T399" s="403"/>
      <c r="U399" s="403"/>
      <c r="V399" s="395"/>
      <c r="W399" s="395"/>
      <c r="X399" s="395"/>
      <c r="Y399" s="395"/>
      <c r="Z399" s="395"/>
      <c r="AA399" s="395"/>
    </row>
    <row r="400" spans="1:54" s="980" customFormat="1" ht="16.5" customHeight="1" x14ac:dyDescent="0.3">
      <c r="A400" s="981"/>
      <c r="B400" s="979"/>
      <c r="C400" s="398"/>
      <c r="D400" s="398"/>
      <c r="E400" s="1890"/>
      <c r="F400" s="993" t="s">
        <v>1387</v>
      </c>
      <c r="G400" s="994">
        <v>52</v>
      </c>
      <c r="H400" s="403"/>
      <c r="I400" s="403"/>
      <c r="J400" s="403"/>
      <c r="K400" s="403"/>
      <c r="L400" s="403"/>
      <c r="M400" s="403"/>
      <c r="N400" s="403"/>
      <c r="O400" s="403"/>
      <c r="P400" s="403"/>
      <c r="Q400" s="403"/>
      <c r="R400" s="403"/>
      <c r="S400" s="403"/>
      <c r="T400" s="403"/>
      <c r="U400" s="403"/>
      <c r="V400" s="395"/>
      <c r="W400" s="395"/>
      <c r="X400" s="395"/>
      <c r="Y400" s="395"/>
      <c r="Z400" s="395"/>
      <c r="AA400" s="395"/>
    </row>
    <row r="401" spans="1:29" s="980" customFormat="1" ht="16.5" customHeight="1" x14ac:dyDescent="0.3">
      <c r="A401" s="981"/>
      <c r="B401" s="979"/>
      <c r="C401" s="398"/>
      <c r="D401" s="398"/>
      <c r="E401" s="1890"/>
      <c r="F401" s="993" t="s">
        <v>1388</v>
      </c>
      <c r="G401" s="994">
        <v>46</v>
      </c>
      <c r="H401" s="403"/>
      <c r="I401" s="403"/>
      <c r="J401" s="403"/>
      <c r="K401" s="403"/>
      <c r="L401" s="403"/>
      <c r="M401" s="403"/>
      <c r="N401" s="403"/>
      <c r="O401" s="403"/>
      <c r="P401" s="403"/>
      <c r="Q401" s="403"/>
      <c r="R401" s="403"/>
      <c r="S401" s="403"/>
      <c r="T401" s="403"/>
      <c r="U401" s="403"/>
      <c r="V401" s="395"/>
      <c r="W401" s="395"/>
      <c r="X401" s="395"/>
      <c r="Y401" s="395"/>
      <c r="Z401" s="395"/>
      <c r="AA401" s="395"/>
    </row>
    <row r="402" spans="1:29" s="980" customFormat="1" ht="16.5" customHeight="1" x14ac:dyDescent="0.3">
      <c r="A402" s="981"/>
      <c r="B402" s="979"/>
      <c r="C402" s="398"/>
      <c r="D402" s="398"/>
      <c r="E402" s="1890"/>
      <c r="F402" s="993" t="s">
        <v>1336</v>
      </c>
      <c r="G402" s="994">
        <v>42</v>
      </c>
      <c r="H402" s="403"/>
      <c r="I402" s="403"/>
      <c r="J402" s="403"/>
      <c r="K402" s="403"/>
      <c r="L402" s="403"/>
      <c r="M402" s="403"/>
      <c r="N402" s="403"/>
      <c r="O402" s="403"/>
      <c r="P402" s="403"/>
      <c r="Q402" s="403"/>
      <c r="R402" s="403"/>
      <c r="S402" s="403"/>
      <c r="T402" s="403"/>
      <c r="U402" s="403"/>
      <c r="V402" s="395"/>
      <c r="W402" s="395"/>
      <c r="X402" s="395"/>
      <c r="Y402" s="395"/>
      <c r="Z402" s="395"/>
      <c r="AA402" s="395"/>
    </row>
    <row r="403" spans="1:29" s="980" customFormat="1" ht="16.5" customHeight="1" x14ac:dyDescent="0.3">
      <c r="A403" s="981"/>
      <c r="B403" s="979"/>
      <c r="C403" s="398"/>
      <c r="D403" s="398"/>
      <c r="E403" s="1891"/>
      <c r="F403" s="1350" t="s">
        <v>2178</v>
      </c>
      <c r="G403" s="994">
        <v>50</v>
      </c>
      <c r="H403" s="403"/>
      <c r="I403" s="403"/>
      <c r="J403" s="403"/>
      <c r="K403" s="403"/>
      <c r="L403" s="403"/>
      <c r="M403" s="403"/>
      <c r="N403" s="403"/>
      <c r="O403" s="403"/>
      <c r="P403" s="403"/>
      <c r="Q403" s="403"/>
      <c r="R403" s="403"/>
      <c r="S403" s="403"/>
      <c r="T403" s="403"/>
      <c r="U403" s="403"/>
      <c r="V403" s="395"/>
      <c r="W403" s="395"/>
      <c r="X403" s="395"/>
      <c r="Y403" s="395"/>
      <c r="Z403" s="395"/>
      <c r="AA403" s="395"/>
    </row>
    <row r="404" spans="1:29" s="980" customFormat="1" ht="16.5" customHeight="1" x14ac:dyDescent="0.3">
      <c r="A404" s="981"/>
      <c r="B404" s="979"/>
      <c r="C404" s="398"/>
      <c r="D404" s="398"/>
      <c r="E404" s="1866" t="s">
        <v>1923</v>
      </c>
      <c r="F404" s="995" t="s">
        <v>1391</v>
      </c>
      <c r="G404" s="994">
        <v>84.8</v>
      </c>
      <c r="H404" s="403"/>
      <c r="I404" s="403"/>
      <c r="J404" s="403"/>
      <c r="K404" s="403"/>
      <c r="L404" s="403"/>
      <c r="M404" s="403"/>
      <c r="N404" s="403"/>
      <c r="O404" s="403"/>
      <c r="P404" s="403"/>
      <c r="Q404" s="403"/>
      <c r="R404" s="403"/>
      <c r="S404" s="403"/>
      <c r="T404" s="403"/>
      <c r="U404" s="403"/>
      <c r="V404" s="395"/>
      <c r="W404" s="395"/>
      <c r="X404" s="395"/>
      <c r="Y404" s="395"/>
      <c r="Z404" s="395"/>
      <c r="AA404" s="395"/>
    </row>
    <row r="405" spans="1:29" s="980" customFormat="1" ht="16.5" customHeight="1" x14ac:dyDescent="0.3">
      <c r="A405" s="981"/>
      <c r="B405" s="979"/>
      <c r="C405" s="398"/>
      <c r="D405" s="398"/>
      <c r="E405" s="1866"/>
      <c r="F405" s="995" t="s">
        <v>1390</v>
      </c>
      <c r="G405" s="994">
        <v>91.8</v>
      </c>
      <c r="H405" s="403"/>
      <c r="I405" s="403"/>
      <c r="J405" s="403"/>
      <c r="K405" s="403"/>
      <c r="L405" s="403"/>
      <c r="M405" s="403"/>
      <c r="N405" s="403"/>
      <c r="O405" s="403"/>
      <c r="P405" s="403"/>
      <c r="Q405" s="403"/>
      <c r="R405" s="403"/>
      <c r="S405" s="403"/>
      <c r="T405" s="403"/>
      <c r="U405" s="403"/>
      <c r="V405" s="395"/>
      <c r="W405" s="395"/>
      <c r="X405" s="395"/>
      <c r="Y405" s="395"/>
      <c r="Z405" s="395"/>
      <c r="AA405" s="395"/>
    </row>
    <row r="406" spans="1:29" s="980" customFormat="1" ht="16.5" customHeight="1" x14ac:dyDescent="0.3">
      <c r="A406" s="981"/>
      <c r="B406" s="979"/>
      <c r="C406" s="398"/>
      <c r="D406" s="398"/>
      <c r="E406" s="1866"/>
      <c r="F406" s="995" t="s">
        <v>1336</v>
      </c>
      <c r="G406" s="994">
        <v>70.599999999999994</v>
      </c>
      <c r="H406" s="403"/>
      <c r="I406" s="403"/>
      <c r="J406" s="403"/>
      <c r="K406" s="403"/>
      <c r="L406" s="403"/>
      <c r="M406" s="403"/>
      <c r="N406" s="403"/>
      <c r="O406" s="403"/>
      <c r="P406" s="403"/>
      <c r="Q406" s="403"/>
      <c r="R406" s="403"/>
      <c r="S406" s="403"/>
      <c r="T406" s="403"/>
      <c r="U406" s="403"/>
      <c r="V406" s="395"/>
      <c r="W406" s="395"/>
      <c r="X406" s="395"/>
      <c r="Y406" s="395"/>
      <c r="Z406" s="395"/>
      <c r="AA406" s="395"/>
    </row>
    <row r="407" spans="1:29" s="980" customFormat="1" ht="16.5" customHeight="1" x14ac:dyDescent="0.3">
      <c r="A407" s="981"/>
      <c r="B407" s="979"/>
      <c r="C407" s="398"/>
      <c r="D407" s="398"/>
      <c r="E407" s="1866"/>
      <c r="F407" s="1350" t="s">
        <v>2178</v>
      </c>
      <c r="G407" s="994">
        <v>74</v>
      </c>
      <c r="H407" s="403"/>
      <c r="I407" s="403"/>
      <c r="J407" s="403"/>
      <c r="K407" s="403"/>
      <c r="L407" s="403"/>
      <c r="M407" s="403"/>
      <c r="N407" s="403"/>
      <c r="O407" s="403"/>
      <c r="P407" s="403"/>
      <c r="Q407" s="403"/>
      <c r="R407" s="403"/>
      <c r="S407" s="403"/>
      <c r="T407" s="403"/>
      <c r="U407" s="403"/>
      <c r="V407" s="395"/>
      <c r="W407" s="395"/>
      <c r="X407" s="395"/>
      <c r="Y407" s="395"/>
      <c r="Z407" s="395"/>
      <c r="AA407" s="395"/>
    </row>
    <row r="408" spans="1:29" s="980" customFormat="1" ht="16.5" customHeight="1" x14ac:dyDescent="0.3">
      <c r="A408" s="981"/>
      <c r="B408" s="979"/>
      <c r="C408" s="398"/>
      <c r="D408" s="398"/>
      <c r="E408" s="1866" t="s">
        <v>1924</v>
      </c>
      <c r="F408" s="995" t="s">
        <v>1391</v>
      </c>
      <c r="G408" s="994">
        <v>93.5</v>
      </c>
      <c r="H408" s="403"/>
      <c r="I408" s="403"/>
      <c r="J408" s="403"/>
      <c r="K408" s="403"/>
      <c r="L408" s="403"/>
      <c r="M408" s="403"/>
      <c r="N408" s="403"/>
      <c r="O408" s="403"/>
      <c r="P408" s="403"/>
      <c r="Q408" s="403"/>
      <c r="R408" s="403"/>
      <c r="S408" s="403"/>
      <c r="T408" s="403"/>
      <c r="U408" s="403"/>
      <c r="V408" s="395"/>
      <c r="W408" s="395"/>
      <c r="X408" s="395"/>
      <c r="Y408" s="395"/>
      <c r="Z408" s="395"/>
      <c r="AA408" s="395"/>
    </row>
    <row r="409" spans="1:29" s="980" customFormat="1" ht="16.5" customHeight="1" x14ac:dyDescent="0.3">
      <c r="A409" s="981"/>
      <c r="B409" s="979"/>
      <c r="C409" s="398"/>
      <c r="D409" s="398"/>
      <c r="E409" s="1866"/>
      <c r="F409" s="995" t="s">
        <v>1390</v>
      </c>
      <c r="G409" s="994">
        <v>95.6</v>
      </c>
      <c r="H409" s="403"/>
      <c r="I409" s="403"/>
      <c r="J409" s="403"/>
      <c r="K409" s="403"/>
      <c r="L409" s="403"/>
      <c r="M409" s="403"/>
      <c r="N409" s="403"/>
      <c r="O409" s="403"/>
      <c r="P409" s="403"/>
      <c r="Q409" s="403"/>
      <c r="R409" s="403"/>
      <c r="S409" s="403"/>
      <c r="T409" s="403"/>
      <c r="U409" s="403"/>
      <c r="V409" s="395"/>
      <c r="W409" s="395"/>
      <c r="X409" s="395"/>
      <c r="Y409" s="395"/>
      <c r="Z409" s="395"/>
      <c r="AA409" s="395"/>
    </row>
    <row r="410" spans="1:29" s="980" customFormat="1" ht="16.5" customHeight="1" x14ac:dyDescent="0.3">
      <c r="A410" s="981"/>
      <c r="B410" s="979"/>
      <c r="C410" s="398"/>
      <c r="D410" s="398"/>
      <c r="E410" s="428"/>
      <c r="F410" s="403"/>
      <c r="G410" s="403"/>
      <c r="H410" s="403"/>
      <c r="I410" s="403"/>
      <c r="J410" s="403"/>
      <c r="K410" s="403"/>
      <c r="L410" s="403"/>
      <c r="M410" s="403"/>
      <c r="N410" s="403"/>
      <c r="O410" s="403"/>
      <c r="P410" s="403"/>
      <c r="Q410" s="403"/>
      <c r="R410" s="403"/>
      <c r="S410" s="403"/>
      <c r="T410" s="403"/>
      <c r="U410" s="403"/>
      <c r="V410" s="395"/>
      <c r="W410" s="395"/>
      <c r="X410" s="395"/>
      <c r="Y410" s="395"/>
      <c r="Z410" s="395"/>
      <c r="AA410" s="395"/>
    </row>
    <row r="411" spans="1:29" s="980" customFormat="1" ht="16.5" customHeight="1" x14ac:dyDescent="0.3">
      <c r="A411" s="981"/>
      <c r="B411" s="979"/>
      <c r="C411" s="398"/>
      <c r="D411" s="398"/>
      <c r="E411" s="1852" t="s">
        <v>1395</v>
      </c>
      <c r="F411" s="1852"/>
      <c r="G411" s="1852"/>
      <c r="H411" s="1852"/>
      <c r="I411" s="1852"/>
      <c r="J411" s="1852"/>
      <c r="K411" s="1852"/>
      <c r="L411" s="1852"/>
      <c r="M411" s="1852"/>
      <c r="N411" s="1852"/>
      <c r="O411" s="1852"/>
      <c r="P411" s="1852"/>
      <c r="Q411" s="1852"/>
      <c r="R411" s="1852"/>
      <c r="S411" s="1852"/>
      <c r="T411" s="1852"/>
      <c r="U411" s="1852"/>
      <c r="V411" s="1852"/>
      <c r="W411" s="1852"/>
      <c r="X411" s="1852"/>
      <c r="Y411" s="1852"/>
      <c r="Z411" s="1852"/>
      <c r="AA411" s="1852"/>
      <c r="AB411" s="1852"/>
      <c r="AC411" s="1852"/>
    </row>
    <row r="412" spans="1:29" s="980" customFormat="1" ht="16.5" customHeight="1" x14ac:dyDescent="0.3">
      <c r="A412" s="981"/>
      <c r="B412" s="979"/>
      <c r="C412" s="398"/>
      <c r="D412" s="398"/>
      <c r="E412" s="1852" t="s">
        <v>1396</v>
      </c>
      <c r="F412" s="1852"/>
      <c r="G412" s="1852"/>
      <c r="H412" s="1852"/>
      <c r="I412" s="1852"/>
      <c r="J412" s="1852"/>
      <c r="K412" s="1852"/>
      <c r="L412" s="1852"/>
      <c r="M412" s="1852"/>
      <c r="N412" s="1852"/>
      <c r="O412" s="1852"/>
      <c r="P412" s="1852"/>
      <c r="Q412" s="1852"/>
      <c r="R412" s="1852"/>
      <c r="S412" s="1852"/>
      <c r="T412" s="1852"/>
      <c r="U412" s="1852"/>
      <c r="V412" s="1852"/>
      <c r="W412" s="1852"/>
      <c r="X412" s="1852"/>
      <c r="Y412" s="1852"/>
      <c r="Z412" s="1852"/>
      <c r="AA412" s="1852"/>
      <c r="AB412" s="1852"/>
      <c r="AC412" s="1852"/>
    </row>
    <row r="413" spans="1:29" s="980" customFormat="1" ht="22.5" customHeight="1" x14ac:dyDescent="0.3">
      <c r="A413" s="981"/>
      <c r="B413" s="979"/>
      <c r="C413" s="398"/>
      <c r="D413" s="398"/>
      <c r="E413" s="702" t="s">
        <v>1397</v>
      </c>
      <c r="F413" s="403"/>
      <c r="G413" s="403"/>
      <c r="H413" s="403"/>
      <c r="I413" s="403"/>
      <c r="J413" s="403"/>
      <c r="K413" s="403"/>
      <c r="L413" s="403"/>
      <c r="M413" s="403"/>
      <c r="N413" s="403"/>
      <c r="O413" s="403"/>
      <c r="P413" s="403"/>
      <c r="Q413" s="403"/>
      <c r="R413" s="403"/>
      <c r="S413" s="403"/>
      <c r="T413" s="403"/>
      <c r="U413" s="403"/>
      <c r="V413" s="395"/>
      <c r="W413" s="395"/>
      <c r="X413" s="395"/>
      <c r="Y413" s="395"/>
      <c r="Z413" s="395"/>
      <c r="AA413" s="395"/>
    </row>
    <row r="414" spans="1:29" s="980" customFormat="1" ht="16.5" customHeight="1" x14ac:dyDescent="0.3">
      <c r="A414" s="981"/>
      <c r="B414" s="979"/>
      <c r="C414" s="398"/>
      <c r="D414" s="398"/>
      <c r="E414" s="1385" t="s">
        <v>2309</v>
      </c>
      <c r="F414" s="403"/>
      <c r="G414" s="403"/>
      <c r="H414" s="403"/>
      <c r="I414" s="403"/>
      <c r="J414" s="403"/>
      <c r="K414" s="403"/>
      <c r="L414" s="403"/>
      <c r="M414" s="403"/>
      <c r="N414" s="403"/>
      <c r="O414" s="403"/>
      <c r="P414" s="403"/>
      <c r="Q414" s="403"/>
      <c r="R414" s="403"/>
      <c r="S414" s="403"/>
      <c r="T414" s="403"/>
      <c r="U414" s="403"/>
      <c r="V414" s="395"/>
      <c r="W414" s="395"/>
      <c r="X414" s="395"/>
      <c r="Y414" s="395"/>
      <c r="Z414" s="395"/>
      <c r="AA414" s="395"/>
    </row>
    <row r="415" spans="1:29" s="980" customFormat="1" ht="16.5" customHeight="1" x14ac:dyDescent="0.3">
      <c r="A415" s="981"/>
      <c r="B415" s="979"/>
      <c r="C415" s="398"/>
      <c r="D415" s="398"/>
      <c r="E415" s="1384" t="s">
        <v>2306</v>
      </c>
      <c r="F415" s="403"/>
      <c r="G415" s="403"/>
      <c r="H415" s="403"/>
      <c r="I415" s="403"/>
      <c r="J415" s="403"/>
      <c r="K415" s="403"/>
      <c r="L415" s="403"/>
      <c r="M415" s="403"/>
      <c r="N415" s="403"/>
      <c r="O415" s="403"/>
      <c r="P415" s="403"/>
      <c r="Q415" s="403"/>
      <c r="R415" s="403"/>
      <c r="S415" s="403"/>
      <c r="T415" s="403"/>
      <c r="U415" s="403"/>
      <c r="V415" s="395"/>
      <c r="W415" s="395"/>
      <c r="X415" s="395"/>
      <c r="Y415" s="395"/>
      <c r="Z415" s="395"/>
      <c r="AA415" s="395"/>
    </row>
    <row r="416" spans="1:29" s="980" customFormat="1" ht="16.5" customHeight="1" x14ac:dyDescent="0.3">
      <c r="A416" s="981"/>
      <c r="B416" s="979"/>
      <c r="C416" s="398"/>
      <c r="D416" s="398"/>
      <c r="E416" s="1385" t="s">
        <v>2308</v>
      </c>
      <c r="F416" s="403"/>
      <c r="G416" s="403"/>
      <c r="H416" s="403"/>
      <c r="I416" s="403"/>
      <c r="J416" s="403"/>
      <c r="K416" s="403"/>
      <c r="L416" s="403"/>
      <c r="M416" s="403"/>
      <c r="N416" s="403"/>
      <c r="O416" s="403"/>
      <c r="P416" s="403"/>
      <c r="Q416" s="403"/>
      <c r="R416" s="403"/>
      <c r="S416" s="403"/>
      <c r="T416" s="403"/>
      <c r="U416" s="403"/>
      <c r="V416" s="395"/>
      <c r="W416" s="395"/>
      <c r="X416" s="395"/>
      <c r="Y416" s="395"/>
      <c r="Z416" s="395"/>
      <c r="AA416" s="395"/>
    </row>
    <row r="417" spans="1:27" s="980" customFormat="1" ht="16.5" customHeight="1" x14ac:dyDescent="0.3">
      <c r="A417" s="981"/>
      <c r="B417" s="979"/>
      <c r="C417" s="398"/>
      <c r="D417" s="398"/>
      <c r="E417" s="1384" t="s">
        <v>2307</v>
      </c>
      <c r="F417" s="403"/>
      <c r="G417" s="403"/>
      <c r="H417" s="403"/>
      <c r="I417" s="403"/>
      <c r="J417" s="403"/>
      <c r="K417" s="403"/>
      <c r="L417" s="403"/>
      <c r="M417" s="403"/>
      <c r="N417" s="403"/>
      <c r="O417" s="403"/>
      <c r="P417" s="403"/>
      <c r="Q417" s="403"/>
      <c r="R417" s="403"/>
      <c r="S417" s="403"/>
      <c r="T417" s="403"/>
      <c r="U417" s="403"/>
      <c r="V417" s="395"/>
      <c r="W417" s="395"/>
      <c r="X417" s="395"/>
      <c r="Y417" s="395"/>
      <c r="Z417" s="395"/>
      <c r="AA417" s="395"/>
    </row>
    <row r="418" spans="1:27" s="980" customFormat="1" ht="16.5" customHeight="1" x14ac:dyDescent="0.3">
      <c r="A418" s="981"/>
      <c r="B418" s="979"/>
      <c r="C418" s="398"/>
      <c r="D418" s="398"/>
      <c r="E418" s="428"/>
      <c r="F418" s="403"/>
      <c r="G418" s="403"/>
      <c r="H418" s="403"/>
      <c r="I418" s="403"/>
      <c r="J418" s="403"/>
      <c r="K418" s="403"/>
      <c r="L418" s="403"/>
      <c r="M418" s="403"/>
      <c r="N418" s="403"/>
      <c r="O418" s="403"/>
      <c r="P418" s="403"/>
      <c r="Q418" s="403"/>
      <c r="R418" s="403"/>
      <c r="S418" s="403"/>
      <c r="T418" s="403"/>
      <c r="U418" s="403"/>
      <c r="V418" s="395"/>
      <c r="W418" s="395"/>
      <c r="X418" s="395"/>
      <c r="Y418" s="395"/>
      <c r="Z418" s="395"/>
      <c r="AA418" s="395"/>
    </row>
    <row r="419" spans="1:27" s="980" customFormat="1" ht="16.5" customHeight="1" x14ac:dyDescent="0.3">
      <c r="A419" s="981"/>
      <c r="B419" s="979"/>
      <c r="C419" s="398"/>
      <c r="D419" s="398"/>
      <c r="E419" s="1032" t="s">
        <v>1398</v>
      </c>
      <c r="F419" s="403"/>
      <c r="G419" s="403"/>
      <c r="H419" s="403"/>
      <c r="I419" s="403"/>
      <c r="J419" s="403"/>
      <c r="K419" s="403"/>
      <c r="L419" s="403"/>
      <c r="M419" s="403"/>
      <c r="N419" s="403"/>
      <c r="O419" s="403"/>
      <c r="P419" s="403"/>
      <c r="Q419" s="403"/>
      <c r="R419" s="403"/>
      <c r="S419" s="403"/>
      <c r="T419" s="403"/>
      <c r="U419" s="403"/>
      <c r="V419" s="395"/>
      <c r="W419" s="395"/>
      <c r="X419" s="395"/>
      <c r="Y419" s="395"/>
      <c r="Z419" s="395"/>
      <c r="AA419" s="395"/>
    </row>
    <row r="420" spans="1:27" s="980" customFormat="1" ht="25.5" customHeight="1" x14ac:dyDescent="0.3">
      <c r="A420" s="981"/>
      <c r="B420" s="979"/>
      <c r="C420" s="398"/>
      <c r="D420" s="398"/>
      <c r="E420" s="978" t="s">
        <v>1399</v>
      </c>
      <c r="F420" s="978" t="s">
        <v>1400</v>
      </c>
      <c r="G420" s="403"/>
      <c r="H420" s="403"/>
      <c r="I420" s="403"/>
      <c r="J420" s="403"/>
      <c r="K420" s="403"/>
      <c r="L420" s="403"/>
      <c r="M420" s="403"/>
      <c r="N420" s="403"/>
      <c r="O420" s="403"/>
      <c r="P420" s="403"/>
      <c r="Q420" s="403"/>
      <c r="R420" s="403"/>
      <c r="S420" s="403"/>
      <c r="T420" s="403"/>
      <c r="U420" s="403"/>
      <c r="V420" s="395"/>
      <c r="W420" s="395"/>
      <c r="X420" s="395"/>
      <c r="Y420" s="395"/>
      <c r="Z420" s="395"/>
      <c r="AA420" s="395"/>
    </row>
    <row r="421" spans="1:27" s="980" customFormat="1" ht="16.5" customHeight="1" x14ac:dyDescent="0.3">
      <c r="A421" s="981"/>
      <c r="B421" s="979"/>
      <c r="C421" s="398"/>
      <c r="D421" s="398"/>
      <c r="E421" s="990" t="s">
        <v>1401</v>
      </c>
      <c r="F421" s="406">
        <v>0.04</v>
      </c>
      <c r="G421" s="403"/>
      <c r="H421" s="403"/>
      <c r="I421" s="403"/>
      <c r="J421" s="403"/>
      <c r="K421" s="403"/>
      <c r="L421" s="403"/>
      <c r="M421" s="403"/>
      <c r="N421" s="403"/>
      <c r="O421" s="403"/>
      <c r="P421" s="403"/>
      <c r="Q421" s="403"/>
      <c r="R421" s="403"/>
      <c r="S421" s="403"/>
      <c r="T421" s="403"/>
      <c r="U421" s="403"/>
      <c r="V421" s="395"/>
      <c r="W421" s="395"/>
      <c r="X421" s="395"/>
      <c r="Y421" s="395"/>
      <c r="Z421" s="395"/>
      <c r="AA421" s="395"/>
    </row>
    <row r="422" spans="1:27" s="980" customFormat="1" ht="26.25" customHeight="1" x14ac:dyDescent="0.3">
      <c r="A422" s="981"/>
      <c r="B422" s="979"/>
      <c r="C422" s="398"/>
      <c r="D422" s="398"/>
      <c r="E422" s="990" t="s">
        <v>2073</v>
      </c>
      <c r="F422" s="406">
        <v>1.2999999999999999E-2</v>
      </c>
      <c r="G422" s="403"/>
      <c r="H422" s="403"/>
      <c r="I422" s="403"/>
      <c r="J422" s="403"/>
      <c r="K422" s="403"/>
      <c r="L422" s="403"/>
      <c r="M422" s="403"/>
      <c r="N422" s="403"/>
      <c r="O422" s="403"/>
      <c r="P422" s="403"/>
      <c r="Q422" s="403"/>
      <c r="R422" s="403"/>
      <c r="S422" s="403"/>
      <c r="T422" s="403"/>
      <c r="U422" s="403"/>
      <c r="V422" s="395"/>
      <c r="W422" s="395"/>
      <c r="X422" s="395"/>
      <c r="Y422" s="395"/>
      <c r="Z422" s="395"/>
      <c r="AA422" s="395"/>
    </row>
    <row r="423" spans="1:27" s="980" customFormat="1" ht="16.5" customHeight="1" x14ac:dyDescent="0.3">
      <c r="A423" s="981"/>
      <c r="B423" s="979"/>
      <c r="C423" s="398"/>
      <c r="D423" s="398"/>
      <c r="E423" s="411" t="s">
        <v>2301</v>
      </c>
      <c r="F423" s="395"/>
      <c r="G423" s="395"/>
      <c r="H423" s="395"/>
      <c r="I423" s="395"/>
      <c r="J423" s="395"/>
      <c r="K423" s="395"/>
      <c r="L423" s="395"/>
      <c r="M423" s="395"/>
      <c r="N423" s="395"/>
      <c r="O423" s="395"/>
      <c r="P423" s="395"/>
      <c r="Q423" s="395"/>
      <c r="R423" s="395"/>
      <c r="S423" s="395"/>
      <c r="T423" s="395"/>
      <c r="U423" s="395"/>
      <c r="V423" s="395"/>
      <c r="W423" s="395"/>
      <c r="X423" s="395"/>
      <c r="Y423" s="395"/>
      <c r="Z423" s="395"/>
      <c r="AA423" s="395"/>
    </row>
    <row r="424" spans="1:27" s="980" customFormat="1" ht="16.5" customHeight="1" x14ac:dyDescent="0.3">
      <c r="A424" s="981"/>
      <c r="B424" s="979"/>
      <c r="C424" s="398"/>
      <c r="D424" s="398"/>
      <c r="E424" s="395"/>
      <c r="F424" s="395"/>
      <c r="G424" s="395"/>
      <c r="H424" s="395"/>
      <c r="I424" s="395"/>
      <c r="J424" s="395"/>
      <c r="K424" s="395"/>
      <c r="L424" s="395"/>
      <c r="M424" s="395"/>
      <c r="N424" s="395"/>
      <c r="O424" s="395"/>
      <c r="P424" s="395"/>
      <c r="Q424" s="395"/>
      <c r="R424" s="395"/>
      <c r="S424" s="395"/>
      <c r="T424" s="395"/>
      <c r="U424" s="395"/>
      <c r="V424" s="395"/>
      <c r="W424" s="395"/>
      <c r="X424" s="395"/>
      <c r="Y424" s="395"/>
      <c r="Z424" s="395"/>
      <c r="AA424" s="395"/>
    </row>
    <row r="425" spans="1:27" s="980" customFormat="1" ht="16.5" customHeight="1" x14ac:dyDescent="0.3">
      <c r="A425" s="981"/>
      <c r="B425" s="979"/>
      <c r="C425" s="398"/>
      <c r="D425" s="398"/>
      <c r="E425" s="1032" t="s">
        <v>1402</v>
      </c>
      <c r="F425" s="395"/>
      <c r="G425" s="395"/>
      <c r="H425" s="395"/>
      <c r="I425" s="395"/>
      <c r="J425" s="395"/>
      <c r="K425" s="395"/>
      <c r="L425" s="395"/>
      <c r="M425" s="395"/>
      <c r="N425" s="395"/>
      <c r="O425" s="395"/>
      <c r="P425" s="395"/>
      <c r="Q425" s="395"/>
      <c r="R425" s="395"/>
      <c r="S425" s="395"/>
      <c r="T425" s="395"/>
      <c r="U425" s="395"/>
      <c r="V425" s="395"/>
      <c r="W425" s="395"/>
      <c r="X425" s="395"/>
      <c r="Y425" s="395"/>
      <c r="Z425" s="395"/>
      <c r="AA425" s="395"/>
    </row>
    <row r="426" spans="1:27" s="980" customFormat="1" x14ac:dyDescent="0.3">
      <c r="A426" s="981"/>
      <c r="B426" s="979"/>
      <c r="C426" s="398"/>
      <c r="D426" s="398"/>
      <c r="F426" s="978" t="s">
        <v>1399</v>
      </c>
      <c r="G426" s="978">
        <v>2007</v>
      </c>
      <c r="H426" s="978">
        <v>2008</v>
      </c>
      <c r="I426" s="978">
        <v>2009</v>
      </c>
      <c r="J426" s="978">
        <v>2010</v>
      </c>
      <c r="K426" s="978">
        <v>2011</v>
      </c>
      <c r="L426" s="978">
        <v>2012</v>
      </c>
      <c r="M426" s="978">
        <v>2013</v>
      </c>
      <c r="N426" s="978">
        <v>2014</v>
      </c>
      <c r="O426" s="978">
        <v>2015</v>
      </c>
      <c r="P426" s="978">
        <v>2016</v>
      </c>
      <c r="Q426" s="978">
        <v>2017</v>
      </c>
      <c r="R426" s="978">
        <v>2018</v>
      </c>
      <c r="S426" s="978">
        <v>2019</v>
      </c>
      <c r="T426" s="978">
        <v>2020</v>
      </c>
      <c r="U426" s="978">
        <v>2021</v>
      </c>
      <c r="V426" s="1351">
        <v>2022</v>
      </c>
      <c r="W426" s="395"/>
      <c r="X426" s="395"/>
      <c r="Y426" s="395"/>
      <c r="Z426" s="395"/>
      <c r="AA426" s="395"/>
    </row>
    <row r="427" spans="1:27" s="980" customFormat="1" ht="16.5" customHeight="1" x14ac:dyDescent="0.3">
      <c r="A427" s="981"/>
      <c r="B427" s="979"/>
      <c r="C427" s="398"/>
      <c r="D427" s="398"/>
      <c r="F427" s="1044" t="s">
        <v>2074</v>
      </c>
      <c r="G427" s="991">
        <v>0.2</v>
      </c>
      <c r="H427" s="991">
        <v>0.2</v>
      </c>
      <c r="I427" s="991">
        <v>0.2</v>
      </c>
      <c r="J427" s="991">
        <v>0.2</v>
      </c>
      <c r="K427" s="991">
        <v>0.2</v>
      </c>
      <c r="L427" s="991">
        <v>0.2</v>
      </c>
      <c r="M427" s="991">
        <v>0.2</v>
      </c>
      <c r="N427" s="991">
        <v>0.1888</v>
      </c>
      <c r="O427" s="991">
        <v>0.2359</v>
      </c>
      <c r="P427" s="992">
        <v>0.25779999999999997</v>
      </c>
      <c r="Q427" s="991">
        <v>0.24859999999999999</v>
      </c>
      <c r="R427" s="991">
        <v>0.26960000000000001</v>
      </c>
      <c r="S427" s="991">
        <v>0.2026</v>
      </c>
      <c r="T427" s="991">
        <v>0.214</v>
      </c>
      <c r="U427" s="991">
        <v>0.20880000000000001</v>
      </c>
      <c r="V427" s="991">
        <v>0.21260000000000001</v>
      </c>
      <c r="W427" s="395"/>
      <c r="X427" s="395"/>
      <c r="Y427" s="395"/>
      <c r="Z427" s="395"/>
      <c r="AA427" s="395"/>
    </row>
    <row r="428" spans="1:27" s="980" customFormat="1" ht="16.5" customHeight="1" x14ac:dyDescent="0.3">
      <c r="A428" s="981"/>
      <c r="B428" s="979"/>
      <c r="C428" s="398"/>
      <c r="D428" s="398"/>
      <c r="F428" s="1044" t="s">
        <v>2075</v>
      </c>
      <c r="G428" s="991">
        <v>0.6</v>
      </c>
      <c r="H428" s="991">
        <v>0.6</v>
      </c>
      <c r="I428" s="991">
        <v>0.6</v>
      </c>
      <c r="J428" s="991">
        <v>0.6</v>
      </c>
      <c r="K428" s="991">
        <v>0.6</v>
      </c>
      <c r="L428" s="991">
        <v>0.6</v>
      </c>
      <c r="M428" s="991">
        <v>0.6</v>
      </c>
      <c r="N428" s="991">
        <v>0.6</v>
      </c>
      <c r="O428" s="991">
        <v>0.6</v>
      </c>
      <c r="P428" s="992">
        <v>0.6</v>
      </c>
      <c r="Q428" s="991">
        <v>0.6</v>
      </c>
      <c r="R428" s="991">
        <v>0.6</v>
      </c>
      <c r="S428" s="991">
        <v>0.6</v>
      </c>
      <c r="T428" s="991">
        <v>0.6</v>
      </c>
      <c r="U428" s="991">
        <v>0.6</v>
      </c>
      <c r="V428" s="991">
        <v>0.6</v>
      </c>
      <c r="W428" s="395"/>
      <c r="X428" s="395"/>
      <c r="Y428" s="395"/>
      <c r="Z428" s="395"/>
      <c r="AA428" s="395"/>
    </row>
    <row r="429" spans="1:27" s="980" customFormat="1" ht="16.5" customHeight="1" x14ac:dyDescent="0.3">
      <c r="A429" s="981"/>
      <c r="B429" s="979"/>
      <c r="C429" s="398"/>
      <c r="D429" s="398"/>
      <c r="E429" s="395" t="s">
        <v>2076</v>
      </c>
      <c r="F429" s="395"/>
      <c r="G429" s="395"/>
      <c r="H429" s="395"/>
      <c r="I429" s="395"/>
      <c r="J429" s="395"/>
      <c r="K429" s="395"/>
      <c r="L429" s="395"/>
      <c r="M429" s="395"/>
      <c r="N429" s="395"/>
      <c r="O429" s="395"/>
      <c r="P429" s="395"/>
      <c r="Q429" s="395"/>
      <c r="R429" s="395"/>
      <c r="S429" s="395"/>
      <c r="T429" s="395"/>
      <c r="U429" s="395"/>
      <c r="V429" s="395"/>
      <c r="W429" s="395"/>
      <c r="X429" s="395"/>
      <c r="Y429" s="395"/>
      <c r="Z429" s="395"/>
      <c r="AA429" s="395"/>
    </row>
    <row r="430" spans="1:27" s="980" customFormat="1" ht="16.5" customHeight="1" x14ac:dyDescent="0.3">
      <c r="A430" s="981"/>
      <c r="B430" s="979"/>
      <c r="C430" s="398"/>
      <c r="D430" s="398"/>
      <c r="E430" s="395" t="s">
        <v>2391</v>
      </c>
      <c r="F430" s="395"/>
      <c r="G430" s="395"/>
      <c r="H430" s="395"/>
      <c r="I430" s="395"/>
      <c r="J430" s="395"/>
      <c r="K430" s="395"/>
      <c r="L430" s="395"/>
      <c r="M430" s="395"/>
      <c r="N430" s="395"/>
      <c r="O430" s="395"/>
      <c r="P430" s="395"/>
      <c r="Q430" s="395"/>
      <c r="R430" s="395"/>
      <c r="S430" s="395"/>
      <c r="T430" s="395"/>
      <c r="U430" s="395"/>
      <c r="V430" s="395"/>
      <c r="W430" s="395"/>
      <c r="X430" s="395"/>
      <c r="Y430" s="395"/>
      <c r="Z430" s="395"/>
      <c r="AA430" s="395"/>
    </row>
    <row r="431" spans="1:27" s="980" customFormat="1" ht="16.5" customHeight="1" x14ac:dyDescent="0.3">
      <c r="A431" s="981"/>
      <c r="B431" s="979"/>
      <c r="C431" s="398"/>
      <c r="D431" s="398"/>
      <c r="E431" s="395" t="s">
        <v>2077</v>
      </c>
      <c r="F431" s="395"/>
      <c r="G431" s="395"/>
      <c r="H431" s="395"/>
      <c r="I431" s="395"/>
      <c r="J431" s="395"/>
      <c r="K431" s="395"/>
      <c r="L431" s="395"/>
      <c r="M431" s="395"/>
      <c r="N431" s="395"/>
      <c r="O431" s="395"/>
      <c r="P431" s="395"/>
      <c r="Q431" s="395"/>
      <c r="R431" s="395"/>
      <c r="S431" s="395"/>
      <c r="T431" s="395"/>
      <c r="U431" s="395"/>
      <c r="V431" s="395"/>
      <c r="W431" s="395"/>
      <c r="X431" s="395"/>
      <c r="Y431" s="395"/>
      <c r="Z431" s="395"/>
      <c r="AA431" s="395"/>
    </row>
    <row r="432" spans="1:27" s="980" customFormat="1" ht="16.5" customHeight="1" x14ac:dyDescent="0.3">
      <c r="A432" s="981"/>
      <c r="B432" s="979"/>
      <c r="C432" s="398"/>
      <c r="D432" s="398"/>
      <c r="E432" s="395"/>
      <c r="F432" s="395"/>
      <c r="G432" s="395"/>
      <c r="H432" s="395"/>
      <c r="I432" s="395"/>
      <c r="J432" s="395"/>
      <c r="K432" s="395"/>
      <c r="L432" s="395"/>
      <c r="M432" s="395"/>
      <c r="N432" s="395"/>
      <c r="O432" s="395"/>
      <c r="P432" s="395"/>
      <c r="Q432" s="395"/>
      <c r="R432" s="395"/>
      <c r="S432" s="395"/>
      <c r="T432" s="395"/>
      <c r="U432" s="395"/>
      <c r="V432" s="395"/>
      <c r="W432" s="395"/>
      <c r="X432" s="395"/>
      <c r="Y432" s="395"/>
      <c r="Z432" s="395"/>
      <c r="AA432" s="395"/>
    </row>
    <row r="433" spans="1:27" s="980" customFormat="1" ht="16.5" customHeight="1" x14ac:dyDescent="0.3">
      <c r="A433" s="981"/>
      <c r="B433" s="979"/>
      <c r="C433" s="398"/>
      <c r="D433" s="398"/>
      <c r="E433" s="1575" t="s">
        <v>1943</v>
      </c>
      <c r="F433" s="1574"/>
      <c r="G433" s="1574"/>
      <c r="H433" s="1574"/>
      <c r="I433" s="1574"/>
      <c r="J433" s="1574"/>
      <c r="K433" s="1574"/>
      <c r="L433" s="1574"/>
      <c r="M433" s="1574"/>
      <c r="N433" s="1574"/>
      <c r="O433" s="1574"/>
      <c r="P433" s="1574"/>
      <c r="Q433" s="1574"/>
      <c r="R433" s="1574"/>
      <c r="S433" s="1574"/>
      <c r="T433" s="1574"/>
      <c r="U433" s="1574"/>
      <c r="V433" s="395"/>
      <c r="W433" s="395"/>
      <c r="X433" s="395"/>
      <c r="Y433" s="395"/>
      <c r="Z433" s="395"/>
      <c r="AA433" s="395"/>
    </row>
    <row r="434" spans="1:27" s="980" customFormat="1" ht="16.5" customHeight="1" x14ac:dyDescent="0.3">
      <c r="A434" s="981"/>
      <c r="B434" s="979"/>
      <c r="C434" s="398"/>
      <c r="D434" s="398"/>
      <c r="E434" s="395"/>
      <c r="F434" s="395"/>
      <c r="G434" s="395"/>
      <c r="H434" s="395"/>
      <c r="I434" s="395"/>
      <c r="J434" s="395"/>
      <c r="K434" s="395"/>
      <c r="L434" s="395"/>
      <c r="M434" s="395"/>
      <c r="N434" s="395"/>
      <c r="O434" s="395"/>
      <c r="P434" s="395"/>
      <c r="Q434" s="395"/>
      <c r="R434" s="395"/>
      <c r="S434" s="395"/>
      <c r="T434" s="395"/>
      <c r="U434" s="395"/>
      <c r="V434" s="395"/>
      <c r="W434" s="395"/>
      <c r="X434" s="395"/>
      <c r="Y434" s="395"/>
      <c r="Z434" s="395"/>
      <c r="AA434" s="395"/>
    </row>
    <row r="435" spans="1:27" s="980" customFormat="1" ht="16.5" customHeight="1" x14ac:dyDescent="0.35">
      <c r="A435" s="981"/>
      <c r="B435" s="979"/>
      <c r="C435" s="398"/>
      <c r="D435" s="398"/>
      <c r="E435" s="409" t="s">
        <v>2078</v>
      </c>
      <c r="F435" s="395"/>
      <c r="G435" s="395"/>
      <c r="H435" s="395"/>
      <c r="I435" s="395"/>
      <c r="J435" s="395"/>
      <c r="K435" s="395"/>
      <c r="L435" s="395"/>
      <c r="M435" s="395"/>
      <c r="N435" s="395"/>
      <c r="O435" s="395"/>
      <c r="P435" s="395"/>
      <c r="Q435" s="395"/>
      <c r="R435" s="395"/>
      <c r="S435" s="395"/>
      <c r="T435" s="395"/>
      <c r="U435" s="395"/>
      <c r="V435" s="395"/>
      <c r="W435" s="395"/>
      <c r="X435" s="395"/>
      <c r="Y435" s="395"/>
      <c r="Z435" s="395"/>
      <c r="AA435" s="395"/>
    </row>
    <row r="436" spans="1:27" s="980" customFormat="1" ht="16.5" customHeight="1" x14ac:dyDescent="0.3">
      <c r="A436" s="981"/>
      <c r="B436" s="979"/>
      <c r="C436" s="398"/>
      <c r="D436" s="398"/>
      <c r="E436" s="409"/>
      <c r="F436" s="395"/>
      <c r="G436" s="395"/>
      <c r="H436" s="395"/>
      <c r="I436" s="395"/>
      <c r="J436" s="395"/>
      <c r="K436" s="395"/>
      <c r="L436" s="395"/>
      <c r="M436" s="395"/>
      <c r="N436" s="395"/>
      <c r="O436" s="395"/>
      <c r="P436" s="395"/>
      <c r="Q436" s="395"/>
      <c r="R436" s="395"/>
      <c r="S436" s="395"/>
      <c r="T436" s="395"/>
      <c r="U436" s="395"/>
      <c r="V436" s="395"/>
      <c r="W436" s="395"/>
      <c r="X436" s="395"/>
      <c r="Y436" s="395"/>
      <c r="Z436" s="395"/>
      <c r="AA436" s="395"/>
    </row>
    <row r="437" spans="1:27" s="980" customFormat="1" ht="16.5" customHeight="1" x14ac:dyDescent="0.3">
      <c r="A437" s="981"/>
      <c r="B437" s="979"/>
      <c r="C437" s="398"/>
      <c r="D437" s="398"/>
      <c r="E437" s="1032" t="s">
        <v>2297</v>
      </c>
      <c r="F437" s="395"/>
      <c r="G437" s="395"/>
      <c r="H437" s="395"/>
      <c r="I437" s="395"/>
      <c r="J437" s="395"/>
      <c r="K437" s="395"/>
      <c r="L437" s="395"/>
      <c r="M437" s="395"/>
      <c r="N437" s="395"/>
      <c r="O437" s="395"/>
      <c r="P437" s="395"/>
      <c r="Q437" s="395"/>
      <c r="R437" s="395"/>
      <c r="S437" s="395"/>
      <c r="T437" s="395"/>
      <c r="U437" s="395"/>
      <c r="V437" s="395"/>
      <c r="W437" s="395"/>
      <c r="X437" s="395"/>
      <c r="Y437" s="395"/>
      <c r="Z437" s="395"/>
      <c r="AA437" s="395"/>
    </row>
    <row r="438" spans="1:27" s="980" customFormat="1" ht="16.5" customHeight="1" x14ac:dyDescent="0.3">
      <c r="A438" s="981"/>
      <c r="B438" s="979"/>
      <c r="C438" s="398"/>
      <c r="D438" s="398"/>
      <c r="E438" s="1869" t="s">
        <v>1406</v>
      </c>
      <c r="F438" s="1870"/>
      <c r="G438" s="978" t="s">
        <v>688</v>
      </c>
      <c r="H438" s="978" t="s">
        <v>875</v>
      </c>
      <c r="I438" s="1869" t="s">
        <v>763</v>
      </c>
      <c r="J438" s="1871"/>
      <c r="K438" s="1870"/>
      <c r="L438" s="395"/>
      <c r="M438" s="395"/>
      <c r="N438" s="395"/>
      <c r="O438" s="395"/>
      <c r="P438" s="395"/>
      <c r="Q438" s="395"/>
      <c r="R438" s="395"/>
      <c r="S438" s="395"/>
      <c r="T438" s="395"/>
      <c r="U438" s="395"/>
      <c r="V438" s="395"/>
      <c r="W438" s="395"/>
      <c r="X438" s="395"/>
      <c r="Y438" s="395"/>
      <c r="Z438" s="395"/>
      <c r="AA438" s="395"/>
    </row>
    <row r="439" spans="1:27" s="980" customFormat="1" ht="16.5" customHeight="1" x14ac:dyDescent="0.3">
      <c r="A439" s="981"/>
      <c r="B439" s="979"/>
      <c r="C439" s="398"/>
      <c r="D439" s="398"/>
      <c r="E439" s="1001" t="s">
        <v>2186</v>
      </c>
      <c r="F439" s="998"/>
      <c r="G439" s="996" t="s">
        <v>1925</v>
      </c>
      <c r="H439" s="997">
        <v>4.0000000000000001E-3</v>
      </c>
      <c r="I439" s="1001" t="s">
        <v>2079</v>
      </c>
      <c r="J439" s="999"/>
      <c r="K439" s="1000"/>
      <c r="L439" s="395"/>
      <c r="M439" s="395"/>
      <c r="N439" s="395"/>
      <c r="O439" s="395"/>
      <c r="P439" s="395"/>
      <c r="Q439" s="395"/>
      <c r="R439" s="395"/>
      <c r="S439" s="395"/>
      <c r="T439" s="395"/>
      <c r="U439" s="395"/>
      <c r="V439" s="395"/>
      <c r="W439" s="395"/>
      <c r="X439" s="395"/>
      <c r="Y439" s="395"/>
      <c r="Z439" s="395"/>
      <c r="AA439" s="395"/>
    </row>
    <row r="440" spans="1:27" s="980" customFormat="1" ht="16.5" customHeight="1" x14ac:dyDescent="0.3">
      <c r="A440" s="981"/>
      <c r="B440" s="979"/>
      <c r="C440" s="398"/>
      <c r="D440" s="398"/>
      <c r="E440" s="395" t="s">
        <v>2310</v>
      </c>
      <c r="F440" s="395"/>
      <c r="G440" s="395"/>
      <c r="H440" s="395"/>
      <c r="I440" s="395"/>
      <c r="J440" s="395"/>
      <c r="K440" s="395"/>
      <c r="L440" s="395"/>
      <c r="M440" s="395"/>
      <c r="N440" s="395"/>
      <c r="O440" s="395"/>
      <c r="P440" s="395"/>
      <c r="Q440" s="395"/>
      <c r="R440" s="395"/>
      <c r="S440" s="395"/>
      <c r="T440" s="395"/>
      <c r="U440" s="395"/>
      <c r="V440" s="395"/>
      <c r="W440" s="395"/>
      <c r="X440" s="395"/>
      <c r="Y440" s="395"/>
      <c r="Z440" s="395"/>
      <c r="AA440" s="395"/>
    </row>
    <row r="441" spans="1:27" s="980" customFormat="1" ht="16.5" customHeight="1" x14ac:dyDescent="0.3">
      <c r="A441" s="981"/>
      <c r="B441" s="979"/>
      <c r="C441" s="398"/>
      <c r="D441" s="398"/>
      <c r="E441" s="1346" t="s">
        <v>2209</v>
      </c>
      <c r="F441" s="395"/>
      <c r="G441" s="395"/>
      <c r="H441" s="395"/>
      <c r="I441" s="395"/>
      <c r="J441" s="395"/>
      <c r="K441" s="395"/>
      <c r="L441" s="395"/>
      <c r="M441" s="395"/>
      <c r="N441" s="395"/>
      <c r="O441" s="395"/>
      <c r="P441" s="395"/>
      <c r="Q441" s="395"/>
      <c r="R441" s="395"/>
      <c r="S441" s="395"/>
      <c r="T441" s="395"/>
      <c r="U441" s="395"/>
      <c r="V441" s="395"/>
      <c r="W441" s="395"/>
      <c r="X441" s="395"/>
      <c r="Y441" s="395"/>
      <c r="Z441" s="395"/>
      <c r="AA441" s="395"/>
    </row>
    <row r="442" spans="1:27" s="980" customFormat="1" ht="16.5" customHeight="1" x14ac:dyDescent="0.35">
      <c r="A442" s="981"/>
      <c r="B442" s="979"/>
      <c r="C442" s="398"/>
      <c r="D442" s="398"/>
      <c r="E442" s="395" t="s">
        <v>1409</v>
      </c>
      <c r="F442" s="395"/>
      <c r="G442" s="395"/>
      <c r="H442" s="395"/>
      <c r="I442" s="395"/>
      <c r="J442" s="395"/>
      <c r="K442" s="395"/>
      <c r="L442" s="395"/>
      <c r="M442" s="395"/>
      <c r="N442" s="395"/>
      <c r="O442" s="395"/>
      <c r="P442" s="395"/>
      <c r="Q442" s="395"/>
      <c r="R442" s="395"/>
      <c r="S442" s="395"/>
      <c r="T442" s="395"/>
      <c r="U442" s="395"/>
      <c r="V442" s="395"/>
      <c r="W442" s="395"/>
      <c r="X442" s="395"/>
      <c r="Y442" s="395"/>
      <c r="Z442" s="395"/>
      <c r="AA442" s="395"/>
    </row>
    <row r="443" spans="1:27" s="980" customFormat="1" ht="16.5" customHeight="1" x14ac:dyDescent="0.3">
      <c r="A443" s="981"/>
      <c r="B443" s="979"/>
      <c r="C443" s="398"/>
      <c r="D443" s="398"/>
      <c r="E443" s="395"/>
      <c r="F443" s="395"/>
      <c r="G443" s="395"/>
      <c r="H443" s="395"/>
      <c r="I443" s="395"/>
      <c r="J443" s="395"/>
      <c r="K443" s="395"/>
      <c r="L443" s="395"/>
      <c r="M443" s="395"/>
      <c r="N443" s="395"/>
      <c r="O443" s="395"/>
      <c r="P443" s="395"/>
      <c r="Q443" s="395"/>
      <c r="R443" s="395"/>
      <c r="S443" s="395"/>
      <c r="T443" s="395"/>
      <c r="U443" s="395"/>
      <c r="V443" s="395"/>
      <c r="W443" s="395"/>
      <c r="X443" s="395"/>
      <c r="Y443" s="395"/>
      <c r="Z443" s="395"/>
      <c r="AA443" s="395"/>
    </row>
    <row r="444" spans="1:27" s="980" customFormat="1" ht="16.5" customHeight="1" x14ac:dyDescent="0.3">
      <c r="A444" s="981"/>
      <c r="B444" s="979"/>
      <c r="C444" s="398"/>
      <c r="D444" s="398"/>
      <c r="E444" s="1032" t="s">
        <v>2298</v>
      </c>
      <c r="F444" s="395"/>
      <c r="G444" s="395"/>
      <c r="H444" s="395"/>
      <c r="I444" s="395"/>
      <c r="J444" s="395"/>
      <c r="K444" s="395"/>
      <c r="L444" s="395"/>
      <c r="M444" s="395"/>
      <c r="N444" s="395"/>
      <c r="O444" s="395"/>
      <c r="P444" s="395"/>
      <c r="Q444" s="395"/>
      <c r="R444" s="395"/>
      <c r="S444" s="395"/>
      <c r="T444" s="395"/>
      <c r="U444" s="395"/>
      <c r="V444" s="395"/>
      <c r="W444" s="395"/>
      <c r="X444" s="395"/>
      <c r="Y444" s="395"/>
      <c r="Z444" s="395"/>
      <c r="AA444" s="395"/>
    </row>
    <row r="445" spans="1:27" s="980" customFormat="1" ht="54.75" customHeight="1" x14ac:dyDescent="0.3">
      <c r="A445" s="981"/>
      <c r="B445" s="979"/>
      <c r="C445" s="398"/>
      <c r="D445" s="398"/>
      <c r="E445" s="1892" t="s">
        <v>1332</v>
      </c>
      <c r="F445" s="1381" t="s">
        <v>2293</v>
      </c>
      <c r="G445" s="1381" t="s">
        <v>2294</v>
      </c>
      <c r="H445" s="1381" t="s">
        <v>2295</v>
      </c>
      <c r="I445" s="395"/>
      <c r="J445" s="395"/>
      <c r="K445" s="395"/>
      <c r="L445" s="395"/>
      <c r="M445" s="395"/>
      <c r="N445" s="395"/>
      <c r="O445" s="395"/>
      <c r="P445" s="395"/>
      <c r="Q445" s="395"/>
      <c r="R445" s="395"/>
      <c r="S445" s="395"/>
      <c r="T445" s="395"/>
      <c r="U445" s="395"/>
      <c r="V445" s="395"/>
      <c r="W445" s="395"/>
      <c r="X445" s="395"/>
      <c r="Y445" s="395"/>
      <c r="Z445" s="395"/>
      <c r="AA445" s="395"/>
    </row>
    <row r="446" spans="1:27" s="980" customFormat="1" ht="16.5" customHeight="1" x14ac:dyDescent="0.3">
      <c r="A446" s="981"/>
      <c r="B446" s="979"/>
      <c r="C446" s="398"/>
      <c r="D446" s="398"/>
      <c r="E446" s="1893"/>
      <c r="F446" s="1381" t="s">
        <v>2296</v>
      </c>
      <c r="G446" s="1381" t="s">
        <v>2296</v>
      </c>
      <c r="H446" s="1381" t="s">
        <v>2296</v>
      </c>
      <c r="I446" s="395"/>
      <c r="J446" s="395"/>
      <c r="K446" s="395"/>
      <c r="L446" s="395"/>
      <c r="M446" s="395"/>
      <c r="N446" s="395"/>
      <c r="O446" s="395"/>
      <c r="P446" s="395"/>
      <c r="Q446" s="395"/>
      <c r="R446" s="395"/>
      <c r="S446" s="395"/>
      <c r="T446" s="395"/>
      <c r="U446" s="395"/>
      <c r="V446" s="395"/>
      <c r="W446" s="395"/>
      <c r="X446" s="395"/>
      <c r="Y446" s="395"/>
      <c r="Z446" s="395"/>
      <c r="AA446" s="395"/>
    </row>
    <row r="447" spans="1:27" s="980" customFormat="1" ht="16.5" customHeight="1" x14ac:dyDescent="0.3">
      <c r="A447" s="981"/>
      <c r="B447" s="979"/>
      <c r="C447" s="398"/>
      <c r="D447" s="398"/>
      <c r="E447" s="997" t="s">
        <v>1455</v>
      </c>
      <c r="F447" s="997">
        <v>5.0000000000000001E-3</v>
      </c>
      <c r="G447" s="997">
        <v>5.0000000000000001E-3</v>
      </c>
      <c r="H447" s="997">
        <v>5.0000000000000001E-3</v>
      </c>
      <c r="I447" s="395"/>
      <c r="J447" s="395"/>
      <c r="K447" s="395"/>
      <c r="L447" s="395"/>
      <c r="M447" s="395"/>
      <c r="N447" s="395"/>
      <c r="O447" s="395"/>
      <c r="P447" s="395"/>
      <c r="Q447" s="395"/>
      <c r="R447" s="395"/>
      <c r="S447" s="395"/>
      <c r="T447" s="395"/>
      <c r="U447" s="395"/>
      <c r="V447" s="395"/>
      <c r="W447" s="395"/>
      <c r="X447" s="395"/>
      <c r="Y447" s="395"/>
      <c r="Z447" s="395"/>
      <c r="AA447" s="395"/>
    </row>
    <row r="448" spans="1:27" s="980" customFormat="1" ht="16.5" customHeight="1" x14ac:dyDescent="0.3">
      <c r="A448" s="981"/>
      <c r="B448" s="979"/>
      <c r="C448" s="398"/>
      <c r="D448" s="398"/>
      <c r="E448" s="997" t="s">
        <v>1456</v>
      </c>
      <c r="F448" s="997">
        <v>5.0000000000000001E-3</v>
      </c>
      <c r="G448" s="997">
        <v>5.0000000000000001E-3</v>
      </c>
      <c r="H448" s="997">
        <v>5.0000000000000001E-3</v>
      </c>
      <c r="I448" s="395"/>
      <c r="J448" s="395"/>
      <c r="K448" s="395"/>
      <c r="L448" s="395"/>
      <c r="M448" s="395"/>
      <c r="N448" s="395"/>
      <c r="O448" s="395"/>
      <c r="P448" s="395"/>
      <c r="Q448" s="395"/>
      <c r="R448" s="395"/>
      <c r="S448" s="395"/>
      <c r="T448" s="395"/>
      <c r="U448" s="395"/>
      <c r="V448" s="395"/>
      <c r="W448" s="395"/>
      <c r="X448" s="395"/>
      <c r="Y448" s="395"/>
      <c r="Z448" s="395"/>
      <c r="AA448" s="395"/>
    </row>
    <row r="449" spans="1:27" s="980" customFormat="1" ht="16.5" customHeight="1" x14ac:dyDescent="0.3">
      <c r="A449" s="981"/>
      <c r="B449" s="979"/>
      <c r="C449" s="398"/>
      <c r="D449" s="398"/>
      <c r="E449" s="997" t="s">
        <v>1457</v>
      </c>
      <c r="F449" s="997">
        <v>5.0000000000000001E-3</v>
      </c>
      <c r="G449" s="997">
        <v>5.0000000000000001E-3</v>
      </c>
      <c r="H449" s="997">
        <v>5.0000000000000001E-3</v>
      </c>
      <c r="I449" s="395"/>
      <c r="J449" s="395"/>
      <c r="K449" s="395"/>
      <c r="L449" s="395"/>
      <c r="M449" s="395"/>
      <c r="N449" s="395"/>
      <c r="O449" s="395"/>
      <c r="P449" s="395"/>
      <c r="Q449" s="395"/>
      <c r="R449" s="395"/>
      <c r="S449" s="395"/>
      <c r="T449" s="395"/>
      <c r="U449" s="395"/>
      <c r="V449" s="395"/>
      <c r="W449" s="395"/>
      <c r="X449" s="395"/>
      <c r="Y449" s="395"/>
      <c r="Z449" s="395"/>
      <c r="AA449" s="395"/>
    </row>
    <row r="450" spans="1:27" s="980" customFormat="1" ht="16.5" customHeight="1" x14ac:dyDescent="0.3">
      <c r="A450" s="981"/>
      <c r="B450" s="979"/>
      <c r="C450" s="398"/>
      <c r="D450" s="398"/>
      <c r="E450" s="997" t="s">
        <v>1458</v>
      </c>
      <c r="F450" s="997">
        <v>1.4999999999999999E-2</v>
      </c>
      <c r="G450" s="997">
        <v>6.0000000000000001E-3</v>
      </c>
      <c r="H450" s="997">
        <v>6.0000000000000001E-3</v>
      </c>
      <c r="I450" s="395"/>
      <c r="J450" s="395"/>
      <c r="K450" s="395"/>
      <c r="L450" s="395"/>
      <c r="M450" s="395"/>
      <c r="N450" s="395"/>
      <c r="O450" s="395"/>
      <c r="P450" s="395"/>
      <c r="Q450" s="395"/>
      <c r="R450" s="395"/>
      <c r="S450" s="395"/>
      <c r="T450" s="395"/>
      <c r="U450" s="395"/>
      <c r="V450" s="395"/>
      <c r="W450" s="395"/>
      <c r="X450" s="395"/>
      <c r="Y450" s="395"/>
      <c r="Z450" s="395"/>
      <c r="AA450" s="395"/>
    </row>
    <row r="451" spans="1:27" s="980" customFormat="1" ht="16.5" customHeight="1" x14ac:dyDescent="0.3">
      <c r="A451" s="981"/>
      <c r="B451" s="979"/>
      <c r="C451" s="398"/>
      <c r="D451" s="398"/>
      <c r="E451" s="997" t="s">
        <v>1459</v>
      </c>
      <c r="F451" s="997">
        <v>1.6E-2</v>
      </c>
      <c r="G451" s="997">
        <v>6.0000000000000001E-3</v>
      </c>
      <c r="H451" s="997">
        <v>6.0000000000000001E-3</v>
      </c>
      <c r="I451" s="395"/>
      <c r="J451" s="395"/>
      <c r="K451" s="395"/>
      <c r="L451" s="395"/>
      <c r="M451" s="395"/>
      <c r="N451" s="395"/>
      <c r="O451" s="395"/>
      <c r="P451" s="395"/>
      <c r="Q451" s="395"/>
      <c r="R451" s="395"/>
      <c r="S451" s="395"/>
      <c r="T451" s="395"/>
      <c r="U451" s="395"/>
      <c r="V451" s="395"/>
      <c r="W451" s="395"/>
      <c r="X451" s="395"/>
      <c r="Y451" s="395"/>
      <c r="Z451" s="395"/>
      <c r="AA451" s="395"/>
    </row>
    <row r="452" spans="1:27" s="980" customFormat="1" ht="16.5" customHeight="1" x14ac:dyDescent="0.3">
      <c r="A452" s="981"/>
      <c r="B452" s="979"/>
      <c r="C452" s="398"/>
      <c r="D452" s="398"/>
      <c r="E452" s="997" t="s">
        <v>1460</v>
      </c>
      <c r="F452" s="997">
        <v>6.0000000000000001E-3</v>
      </c>
      <c r="G452" s="997">
        <v>5.0000000000000001E-3</v>
      </c>
      <c r="H452" s="997">
        <v>5.0000000000000001E-3</v>
      </c>
      <c r="I452" s="395"/>
      <c r="J452" s="395"/>
      <c r="K452" s="395"/>
      <c r="L452" s="395"/>
      <c r="M452" s="395"/>
      <c r="N452" s="395"/>
      <c r="O452" s="395"/>
      <c r="P452" s="395"/>
      <c r="Q452" s="395"/>
      <c r="R452" s="395"/>
      <c r="S452" s="395"/>
      <c r="T452" s="395"/>
      <c r="U452" s="395"/>
      <c r="V452" s="395"/>
      <c r="W452" s="395"/>
      <c r="X452" s="395"/>
      <c r="Y452" s="395"/>
      <c r="Z452" s="395"/>
      <c r="AA452" s="395"/>
    </row>
    <row r="453" spans="1:27" s="980" customFormat="1" ht="16.5" customHeight="1" x14ac:dyDescent="0.3">
      <c r="A453" s="981"/>
      <c r="B453" s="979"/>
      <c r="C453" s="398"/>
      <c r="D453" s="398"/>
      <c r="E453" s="997" t="s">
        <v>1461</v>
      </c>
      <c r="F453" s="997">
        <v>5.0000000000000001E-3</v>
      </c>
      <c r="G453" s="997">
        <v>5.0000000000000001E-3</v>
      </c>
      <c r="H453" s="997">
        <v>5.0000000000000001E-3</v>
      </c>
      <c r="I453" s="395"/>
      <c r="J453" s="395"/>
      <c r="K453" s="395"/>
      <c r="L453" s="395"/>
      <c r="M453" s="395"/>
      <c r="N453" s="395"/>
      <c r="O453" s="395"/>
      <c r="P453" s="395"/>
      <c r="Q453" s="395"/>
      <c r="R453" s="395"/>
      <c r="S453" s="395"/>
      <c r="T453" s="395"/>
      <c r="U453" s="395"/>
      <c r="V453" s="395"/>
      <c r="W453" s="395"/>
      <c r="X453" s="395"/>
      <c r="Y453" s="395"/>
      <c r="Z453" s="395"/>
      <c r="AA453" s="395"/>
    </row>
    <row r="454" spans="1:27" s="980" customFormat="1" ht="16.5" customHeight="1" x14ac:dyDescent="0.3">
      <c r="A454" s="981"/>
      <c r="B454" s="979"/>
      <c r="C454" s="398"/>
      <c r="D454" s="398"/>
      <c r="E454" s="997" t="s">
        <v>1462</v>
      </c>
      <c r="F454" s="997">
        <v>5.0000000000000001E-3</v>
      </c>
      <c r="G454" s="997">
        <v>5.0000000000000001E-3</v>
      </c>
      <c r="H454" s="997">
        <v>5.0000000000000001E-3</v>
      </c>
      <c r="I454" s="395"/>
      <c r="J454" s="395"/>
      <c r="K454" s="395"/>
      <c r="L454" s="395"/>
      <c r="M454" s="395"/>
      <c r="N454" s="395"/>
      <c r="O454" s="395"/>
      <c r="P454" s="395"/>
      <c r="Q454" s="395"/>
      <c r="R454" s="395"/>
      <c r="S454" s="395"/>
      <c r="T454" s="395"/>
      <c r="U454" s="395"/>
      <c r="V454" s="395"/>
      <c r="W454" s="395"/>
      <c r="X454" s="395"/>
      <c r="Y454" s="395"/>
      <c r="Z454" s="395"/>
      <c r="AA454" s="395"/>
    </row>
    <row r="455" spans="1:27" s="980" customFormat="1" ht="16.5" customHeight="1" x14ac:dyDescent="0.3">
      <c r="A455" s="981"/>
      <c r="B455" s="979"/>
      <c r="C455" s="398"/>
      <c r="D455" s="398"/>
      <c r="E455" s="997" t="s">
        <v>1463</v>
      </c>
      <c r="F455" s="997">
        <v>7.0000000000000001E-3</v>
      </c>
      <c r="G455" s="997">
        <v>5.0000000000000001E-3</v>
      </c>
      <c r="H455" s="997">
        <v>5.0000000000000001E-3</v>
      </c>
      <c r="I455" s="395"/>
      <c r="J455" s="395"/>
      <c r="K455" s="395"/>
      <c r="L455" s="395"/>
      <c r="M455" s="395"/>
      <c r="N455" s="395"/>
      <c r="O455" s="395"/>
      <c r="P455" s="395"/>
      <c r="Q455" s="395"/>
      <c r="R455" s="395"/>
      <c r="S455" s="395"/>
      <c r="T455" s="395"/>
      <c r="U455" s="395"/>
      <c r="V455" s="395"/>
      <c r="W455" s="395"/>
      <c r="X455" s="395"/>
      <c r="Y455" s="395"/>
      <c r="Z455" s="395"/>
      <c r="AA455" s="395"/>
    </row>
    <row r="456" spans="1:27" s="980" customFormat="1" ht="16.5" customHeight="1" x14ac:dyDescent="0.3">
      <c r="A456" s="981"/>
      <c r="B456" s="979"/>
      <c r="C456" s="398"/>
      <c r="D456" s="398"/>
      <c r="E456" s="997" t="s">
        <v>1464</v>
      </c>
      <c r="F456" s="997">
        <v>1.6E-2</v>
      </c>
      <c r="G456" s="997">
        <v>6.0000000000000001E-3</v>
      </c>
      <c r="H456" s="997">
        <v>6.0000000000000001E-3</v>
      </c>
      <c r="I456" s="395"/>
      <c r="J456" s="395"/>
      <c r="K456" s="395"/>
      <c r="L456" s="395"/>
      <c r="M456" s="395"/>
      <c r="N456" s="395"/>
      <c r="O456" s="395"/>
      <c r="P456" s="395"/>
      <c r="Q456" s="395"/>
      <c r="R456" s="395"/>
      <c r="S456" s="395"/>
      <c r="T456" s="395"/>
      <c r="U456" s="395"/>
      <c r="V456" s="395"/>
      <c r="W456" s="395"/>
      <c r="X456" s="395"/>
      <c r="Y456" s="395"/>
      <c r="Z456" s="395"/>
      <c r="AA456" s="395"/>
    </row>
    <row r="457" spans="1:27" s="980" customFormat="1" ht="16.5" customHeight="1" x14ac:dyDescent="0.3">
      <c r="A457" s="981"/>
      <c r="B457" s="979"/>
      <c r="C457" s="398"/>
      <c r="D457" s="398"/>
      <c r="E457" s="997" t="s">
        <v>1465</v>
      </c>
      <c r="F457" s="997">
        <v>8.9999999999999993E-3</v>
      </c>
      <c r="G457" s="997">
        <v>5.0000000000000001E-3</v>
      </c>
      <c r="H457" s="997">
        <v>5.0000000000000001E-3</v>
      </c>
      <c r="I457" s="395"/>
      <c r="J457" s="395"/>
      <c r="K457" s="395"/>
      <c r="L457" s="395"/>
      <c r="M457" s="395"/>
      <c r="N457" s="395"/>
      <c r="O457" s="395"/>
      <c r="P457" s="395"/>
      <c r="Q457" s="395"/>
      <c r="R457" s="395"/>
      <c r="S457" s="395"/>
      <c r="T457" s="395"/>
      <c r="U457" s="395"/>
      <c r="V457" s="395"/>
      <c r="W457" s="395"/>
      <c r="X457" s="395"/>
      <c r="Y457" s="395"/>
      <c r="Z457" s="395"/>
      <c r="AA457" s="395"/>
    </row>
    <row r="458" spans="1:27" s="980" customFormat="1" ht="16.5" customHeight="1" x14ac:dyDescent="0.3">
      <c r="A458" s="981"/>
      <c r="B458" s="979"/>
      <c r="C458" s="398"/>
      <c r="D458" s="398"/>
      <c r="E458" s="997" t="s">
        <v>1466</v>
      </c>
      <c r="F458" s="997">
        <v>5.0000000000000001E-3</v>
      </c>
      <c r="G458" s="997">
        <v>5.0000000000000001E-3</v>
      </c>
      <c r="H458" s="997">
        <v>5.0000000000000001E-3</v>
      </c>
      <c r="I458" s="395"/>
      <c r="J458" s="395"/>
      <c r="K458" s="395"/>
      <c r="L458" s="395"/>
      <c r="M458" s="395"/>
      <c r="N458" s="395"/>
      <c r="O458" s="395"/>
      <c r="P458" s="395"/>
      <c r="Q458" s="395"/>
      <c r="R458" s="395"/>
      <c r="S458" s="395"/>
      <c r="T458" s="395"/>
      <c r="U458" s="395"/>
      <c r="V458" s="395"/>
      <c r="W458" s="395"/>
      <c r="X458" s="395"/>
      <c r="Y458" s="395"/>
      <c r="Z458" s="395"/>
      <c r="AA458" s="395"/>
    </row>
    <row r="459" spans="1:27" s="980" customFormat="1" ht="16.5" customHeight="1" x14ac:dyDescent="0.3">
      <c r="A459" s="981"/>
      <c r="B459" s="979"/>
      <c r="C459" s="398"/>
      <c r="D459" s="398"/>
      <c r="E459" s="997" t="s">
        <v>1467</v>
      </c>
      <c r="F459" s="997">
        <v>5.0000000000000001E-3</v>
      </c>
      <c r="G459" s="997">
        <v>5.0000000000000001E-3</v>
      </c>
      <c r="H459" s="997">
        <v>5.0000000000000001E-3</v>
      </c>
      <c r="I459" s="395"/>
      <c r="J459" s="395"/>
      <c r="K459" s="395"/>
      <c r="L459" s="395"/>
      <c r="M459" s="395"/>
      <c r="N459" s="395"/>
      <c r="O459" s="395"/>
      <c r="P459" s="395"/>
      <c r="Q459" s="395"/>
      <c r="R459" s="395"/>
      <c r="S459" s="395"/>
      <c r="T459" s="395"/>
      <c r="U459" s="395"/>
      <c r="V459" s="395"/>
      <c r="W459" s="395"/>
      <c r="X459" s="395"/>
      <c r="Y459" s="395"/>
      <c r="Z459" s="395"/>
      <c r="AA459" s="395"/>
    </row>
    <row r="460" spans="1:27" s="980" customFormat="1" ht="16.5" customHeight="1" x14ac:dyDescent="0.3">
      <c r="A460" s="981"/>
      <c r="B460" s="979"/>
      <c r="C460" s="398"/>
      <c r="D460" s="398"/>
      <c r="E460" s="997" t="s">
        <v>1468</v>
      </c>
      <c r="F460" s="997">
        <v>1.6E-2</v>
      </c>
      <c r="G460" s="997">
        <v>6.0000000000000001E-3</v>
      </c>
      <c r="H460" s="997">
        <v>6.0000000000000001E-3</v>
      </c>
      <c r="I460" s="395"/>
      <c r="J460" s="395"/>
      <c r="K460" s="395"/>
      <c r="L460" s="395"/>
      <c r="M460" s="395"/>
      <c r="N460" s="395"/>
      <c r="O460" s="395"/>
      <c r="P460" s="395"/>
      <c r="Q460" s="395"/>
      <c r="R460" s="395"/>
      <c r="S460" s="395"/>
      <c r="T460" s="395"/>
      <c r="U460" s="395"/>
      <c r="V460" s="395"/>
      <c r="W460" s="395"/>
      <c r="X460" s="395"/>
      <c r="Y460" s="395"/>
      <c r="Z460" s="395"/>
      <c r="AA460" s="395"/>
    </row>
    <row r="461" spans="1:27" s="980" customFormat="1" ht="16.5" customHeight="1" x14ac:dyDescent="0.3">
      <c r="A461" s="981"/>
      <c r="B461" s="979"/>
      <c r="C461" s="398"/>
      <c r="D461" s="398"/>
      <c r="E461" s="997" t="s">
        <v>1469</v>
      </c>
      <c r="F461" s="997">
        <v>5.0000000000000001E-3</v>
      </c>
      <c r="G461" s="997">
        <v>5.0000000000000001E-3</v>
      </c>
      <c r="H461" s="997">
        <v>5.0000000000000001E-3</v>
      </c>
      <c r="I461" s="395"/>
      <c r="J461" s="395"/>
      <c r="K461" s="395"/>
      <c r="L461" s="395"/>
      <c r="M461" s="395"/>
      <c r="N461" s="395"/>
      <c r="O461" s="395"/>
      <c r="P461" s="395"/>
      <c r="Q461" s="395"/>
      <c r="R461" s="395"/>
      <c r="S461" s="395"/>
      <c r="T461" s="395"/>
      <c r="U461" s="395"/>
      <c r="V461" s="395"/>
      <c r="W461" s="395"/>
      <c r="X461" s="395"/>
      <c r="Y461" s="395"/>
      <c r="Z461" s="395"/>
      <c r="AA461" s="395"/>
    </row>
    <row r="462" spans="1:27" s="980" customFormat="1" ht="16.5" customHeight="1" x14ac:dyDescent="0.3">
      <c r="A462" s="981"/>
      <c r="B462" s="979"/>
      <c r="C462" s="398"/>
      <c r="D462" s="398"/>
      <c r="E462" s="997" t="s">
        <v>1470</v>
      </c>
      <c r="F462" s="997">
        <v>5.0000000000000001E-3</v>
      </c>
      <c r="G462" s="997">
        <v>5.0000000000000001E-3</v>
      </c>
      <c r="H462" s="997">
        <v>5.0000000000000001E-3</v>
      </c>
      <c r="I462" s="395"/>
      <c r="J462" s="395"/>
      <c r="K462" s="395"/>
      <c r="L462" s="395"/>
      <c r="M462" s="395"/>
      <c r="N462" s="395"/>
      <c r="O462" s="395"/>
      <c r="P462" s="395"/>
      <c r="Q462" s="395"/>
      <c r="R462" s="395"/>
      <c r="S462" s="395"/>
      <c r="T462" s="395"/>
      <c r="U462" s="395"/>
      <c r="V462" s="395"/>
      <c r="W462" s="395"/>
      <c r="X462" s="395"/>
      <c r="Y462" s="395"/>
      <c r="Z462" s="395"/>
      <c r="AA462" s="395"/>
    </row>
    <row r="463" spans="1:27" s="980" customFormat="1" ht="16.5" customHeight="1" x14ac:dyDescent="0.3">
      <c r="A463" s="981"/>
      <c r="B463" s="979"/>
      <c r="C463" s="398"/>
      <c r="D463" s="398"/>
      <c r="E463" s="997" t="s">
        <v>1471</v>
      </c>
      <c r="F463" s="997">
        <v>5.0000000000000001E-3</v>
      </c>
      <c r="G463" s="997">
        <v>5.0000000000000001E-3</v>
      </c>
      <c r="H463" s="997">
        <v>5.0000000000000001E-3</v>
      </c>
      <c r="I463" s="395"/>
      <c r="J463" s="395"/>
      <c r="K463" s="395"/>
      <c r="L463" s="395"/>
      <c r="M463" s="395"/>
      <c r="N463" s="395"/>
      <c r="O463" s="395"/>
      <c r="P463" s="395"/>
      <c r="Q463" s="395"/>
      <c r="R463" s="395"/>
      <c r="S463" s="395"/>
      <c r="T463" s="395"/>
      <c r="U463" s="395"/>
      <c r="V463" s="395"/>
      <c r="W463" s="395"/>
      <c r="X463" s="395"/>
      <c r="Y463" s="395"/>
      <c r="Z463" s="395"/>
      <c r="AA463" s="395"/>
    </row>
    <row r="464" spans="1:27" s="980" customFormat="1" ht="16.5" customHeight="1" x14ac:dyDescent="0.3">
      <c r="A464" s="981"/>
      <c r="B464" s="979"/>
      <c r="C464" s="398"/>
      <c r="D464" s="398"/>
      <c r="E464" s="997" t="s">
        <v>1472</v>
      </c>
      <c r="F464" s="997">
        <v>1.6E-2</v>
      </c>
      <c r="G464" s="997">
        <v>6.0000000000000001E-3</v>
      </c>
      <c r="H464" s="997">
        <v>6.0000000000000001E-3</v>
      </c>
      <c r="I464" s="395"/>
      <c r="J464" s="395"/>
      <c r="K464" s="395"/>
      <c r="L464" s="395"/>
      <c r="M464" s="395"/>
      <c r="N464" s="395"/>
      <c r="O464" s="395"/>
      <c r="P464" s="395"/>
      <c r="Q464" s="395"/>
      <c r="R464" s="395"/>
      <c r="S464" s="395"/>
      <c r="T464" s="395"/>
      <c r="U464" s="395"/>
      <c r="V464" s="395"/>
      <c r="W464" s="395"/>
      <c r="X464" s="395"/>
      <c r="Y464" s="395"/>
      <c r="Z464" s="395"/>
      <c r="AA464" s="395"/>
    </row>
    <row r="465" spans="1:27" s="980" customFormat="1" ht="16.5" customHeight="1" x14ac:dyDescent="0.3">
      <c r="A465" s="981"/>
      <c r="B465" s="979"/>
      <c r="C465" s="398"/>
      <c r="D465" s="398"/>
      <c r="E465" s="997" t="s">
        <v>1473</v>
      </c>
      <c r="F465" s="997">
        <v>5.0000000000000001E-3</v>
      </c>
      <c r="G465" s="997">
        <v>5.0000000000000001E-3</v>
      </c>
      <c r="H465" s="997">
        <v>5.0000000000000001E-3</v>
      </c>
      <c r="I465" s="395"/>
      <c r="J465" s="395"/>
      <c r="K465" s="395"/>
      <c r="L465" s="395"/>
      <c r="M465" s="395"/>
      <c r="N465" s="395"/>
      <c r="O465" s="395"/>
      <c r="P465" s="395"/>
      <c r="Q465" s="395"/>
      <c r="R465" s="395"/>
      <c r="S465" s="395"/>
      <c r="T465" s="395"/>
      <c r="U465" s="395"/>
      <c r="V465" s="395"/>
      <c r="W465" s="395"/>
      <c r="X465" s="395"/>
      <c r="Y465" s="395"/>
      <c r="Z465" s="395"/>
      <c r="AA465" s="395"/>
    </row>
    <row r="466" spans="1:27" s="980" customFormat="1" ht="16.5" customHeight="1" x14ac:dyDescent="0.3">
      <c r="A466" s="981"/>
      <c r="B466" s="979"/>
      <c r="C466" s="398"/>
      <c r="D466" s="398"/>
      <c r="E466" s="997" t="s">
        <v>1474</v>
      </c>
      <c r="F466" s="997">
        <v>1.6E-2</v>
      </c>
      <c r="G466" s="997">
        <v>6.0000000000000001E-3</v>
      </c>
      <c r="H466" s="997">
        <v>6.0000000000000001E-3</v>
      </c>
      <c r="I466" s="395"/>
      <c r="J466" s="395"/>
      <c r="K466" s="395"/>
      <c r="L466" s="395"/>
      <c r="M466" s="395"/>
      <c r="N466" s="395"/>
      <c r="O466" s="395"/>
      <c r="P466" s="395"/>
      <c r="Q466" s="395"/>
      <c r="R466" s="395"/>
      <c r="S466" s="395"/>
      <c r="T466" s="395"/>
      <c r="U466" s="395"/>
      <c r="V466" s="395"/>
      <c r="W466" s="395"/>
      <c r="X466" s="395"/>
      <c r="Y466" s="395"/>
      <c r="Z466" s="395"/>
      <c r="AA466" s="395"/>
    </row>
    <row r="467" spans="1:27" s="980" customFormat="1" ht="16.5" customHeight="1" x14ac:dyDescent="0.3">
      <c r="A467" s="981"/>
      <c r="B467" s="979"/>
      <c r="C467" s="398"/>
      <c r="D467" s="398"/>
      <c r="E467" s="997" t="s">
        <v>1475</v>
      </c>
      <c r="F467" s="997">
        <v>0.01</v>
      </c>
      <c r="G467" s="997">
        <v>5.0000000000000001E-3</v>
      </c>
      <c r="H467" s="997">
        <v>5.0000000000000001E-3</v>
      </c>
      <c r="I467" s="395"/>
      <c r="J467" s="395"/>
      <c r="K467" s="395"/>
      <c r="L467" s="395"/>
      <c r="M467" s="395"/>
      <c r="N467" s="395"/>
      <c r="O467" s="395"/>
      <c r="P467" s="395"/>
      <c r="Q467" s="395"/>
      <c r="R467" s="395"/>
      <c r="S467" s="395"/>
      <c r="T467" s="395"/>
      <c r="U467" s="395"/>
      <c r="V467" s="395"/>
      <c r="W467" s="395"/>
      <c r="X467" s="395"/>
      <c r="Y467" s="395"/>
      <c r="Z467" s="395"/>
      <c r="AA467" s="395"/>
    </row>
    <row r="468" spans="1:27" s="980" customFormat="1" ht="16.5" customHeight="1" x14ac:dyDescent="0.3">
      <c r="A468" s="981"/>
      <c r="B468" s="979"/>
      <c r="C468" s="398"/>
      <c r="D468" s="398"/>
      <c r="E468" s="997" t="s">
        <v>1476</v>
      </c>
      <c r="F468" s="997">
        <v>6.0000000000000001E-3</v>
      </c>
      <c r="G468" s="997">
        <v>5.0000000000000001E-3</v>
      </c>
      <c r="H468" s="997">
        <v>5.0000000000000001E-3</v>
      </c>
      <c r="I468" s="395"/>
      <c r="J468" s="395"/>
      <c r="K468" s="395"/>
      <c r="L468" s="395"/>
      <c r="M468" s="395"/>
      <c r="N468" s="395"/>
      <c r="O468" s="395"/>
      <c r="P468" s="395"/>
      <c r="Q468" s="395"/>
      <c r="R468" s="395"/>
      <c r="S468" s="395"/>
      <c r="T468" s="395"/>
      <c r="U468" s="395"/>
      <c r="V468" s="395"/>
      <c r="W468" s="395"/>
      <c r="X468" s="395"/>
      <c r="Y468" s="395"/>
      <c r="Z468" s="395"/>
      <c r="AA468" s="395"/>
    </row>
    <row r="469" spans="1:27" s="980" customFormat="1" ht="16.5" customHeight="1" x14ac:dyDescent="0.3">
      <c r="A469" s="981"/>
      <c r="B469" s="979"/>
      <c r="C469" s="398"/>
      <c r="D469" s="398"/>
      <c r="E469" s="997" t="s">
        <v>1477</v>
      </c>
      <c r="F469" s="997">
        <v>5.0000000000000001E-3</v>
      </c>
      <c r="G469" s="997">
        <v>5.0000000000000001E-3</v>
      </c>
      <c r="H469" s="997">
        <v>5.0000000000000001E-3</v>
      </c>
      <c r="I469" s="395"/>
      <c r="J469" s="395"/>
      <c r="K469" s="395"/>
      <c r="L469" s="395"/>
      <c r="M469" s="395"/>
      <c r="N469" s="395"/>
      <c r="O469" s="395"/>
      <c r="P469" s="395"/>
      <c r="Q469" s="395"/>
      <c r="R469" s="395"/>
      <c r="S469" s="395"/>
      <c r="T469" s="395"/>
      <c r="U469" s="395"/>
      <c r="V469" s="395"/>
      <c r="W469" s="395"/>
      <c r="X469" s="395"/>
      <c r="Y469" s="395"/>
      <c r="Z469" s="395"/>
      <c r="AA469" s="395"/>
    </row>
    <row r="470" spans="1:27" s="980" customFormat="1" ht="16.5" customHeight="1" x14ac:dyDescent="0.3">
      <c r="A470" s="981"/>
      <c r="B470" s="979"/>
      <c r="C470" s="398"/>
      <c r="D470" s="398"/>
      <c r="E470" s="997" t="s">
        <v>1478</v>
      </c>
      <c r="F470" s="997">
        <v>5.0000000000000001E-3</v>
      </c>
      <c r="G470" s="997">
        <v>5.0000000000000001E-3</v>
      </c>
      <c r="H470" s="997">
        <v>5.0000000000000001E-3</v>
      </c>
      <c r="I470" s="395"/>
      <c r="J470" s="395"/>
      <c r="K470" s="395"/>
      <c r="L470" s="395"/>
      <c r="M470" s="395"/>
      <c r="N470" s="395"/>
      <c r="O470" s="395"/>
      <c r="P470" s="395"/>
      <c r="Q470" s="395"/>
      <c r="R470" s="395"/>
      <c r="S470" s="395"/>
      <c r="T470" s="395"/>
      <c r="U470" s="395"/>
      <c r="V470" s="395"/>
      <c r="W470" s="395"/>
      <c r="X470" s="395"/>
      <c r="Y470" s="395"/>
      <c r="Z470" s="395"/>
      <c r="AA470" s="395"/>
    </row>
    <row r="471" spans="1:27" s="980" customFormat="1" ht="16.5" customHeight="1" x14ac:dyDescent="0.3">
      <c r="A471" s="981"/>
      <c r="B471" s="979"/>
      <c r="C471" s="398"/>
      <c r="D471" s="398"/>
      <c r="E471" s="997" t="s">
        <v>1479</v>
      </c>
      <c r="F471" s="997">
        <v>0.01</v>
      </c>
      <c r="G471" s="997">
        <v>5.0000000000000001E-3</v>
      </c>
      <c r="H471" s="997">
        <v>5.0000000000000001E-3</v>
      </c>
      <c r="I471" s="395"/>
      <c r="J471" s="395"/>
      <c r="K471" s="395"/>
      <c r="L471" s="395"/>
      <c r="M471" s="395"/>
      <c r="N471" s="395"/>
      <c r="O471" s="395"/>
      <c r="P471" s="395"/>
      <c r="Q471" s="395"/>
      <c r="R471" s="395"/>
      <c r="S471" s="395"/>
      <c r="T471" s="395"/>
      <c r="U471" s="395"/>
      <c r="V471" s="395"/>
      <c r="W471" s="395"/>
      <c r="X471" s="395"/>
      <c r="Y471" s="395"/>
      <c r="Z471" s="395"/>
      <c r="AA471" s="395"/>
    </row>
    <row r="472" spans="1:27" s="980" customFormat="1" ht="16.5" customHeight="1" x14ac:dyDescent="0.3">
      <c r="A472" s="981"/>
      <c r="B472" s="979"/>
      <c r="C472" s="398"/>
      <c r="D472" s="398"/>
      <c r="E472" s="997" t="s">
        <v>1480</v>
      </c>
      <c r="F472" s="997">
        <v>5.0000000000000001E-3</v>
      </c>
      <c r="G472" s="997">
        <v>5.0000000000000001E-3</v>
      </c>
      <c r="H472" s="997">
        <v>5.0000000000000001E-3</v>
      </c>
      <c r="I472" s="395"/>
      <c r="J472" s="395"/>
      <c r="K472" s="395"/>
      <c r="L472" s="395"/>
      <c r="M472" s="395"/>
      <c r="N472" s="395"/>
      <c r="O472" s="395"/>
      <c r="P472" s="395"/>
      <c r="Q472" s="395"/>
      <c r="R472" s="395"/>
      <c r="S472" s="395"/>
      <c r="T472" s="395"/>
      <c r="U472" s="395"/>
      <c r="V472" s="395"/>
      <c r="W472" s="395"/>
      <c r="X472" s="395"/>
      <c r="Y472" s="395"/>
      <c r="Z472" s="395"/>
      <c r="AA472" s="395"/>
    </row>
    <row r="473" spans="1:27" s="980" customFormat="1" ht="16.5" customHeight="1" x14ac:dyDescent="0.3">
      <c r="A473" s="981"/>
      <c r="B473" s="979"/>
      <c r="C473" s="398"/>
      <c r="D473" s="398"/>
      <c r="E473" s="997" t="s">
        <v>1481</v>
      </c>
      <c r="F473" s="997">
        <v>1.0999999999999999E-2</v>
      </c>
      <c r="G473" s="997">
        <v>6.0000000000000001E-3</v>
      </c>
      <c r="H473" s="997">
        <v>6.0000000000000001E-3</v>
      </c>
      <c r="I473" s="395"/>
      <c r="J473" s="395"/>
      <c r="K473" s="395"/>
      <c r="L473" s="395"/>
      <c r="M473" s="395"/>
      <c r="N473" s="395"/>
      <c r="O473" s="395"/>
      <c r="P473" s="395"/>
      <c r="Q473" s="395"/>
      <c r="R473" s="395"/>
      <c r="S473" s="395"/>
      <c r="T473" s="395"/>
      <c r="U473" s="395"/>
      <c r="V473" s="395"/>
      <c r="W473" s="395"/>
      <c r="X473" s="395"/>
      <c r="Y473" s="395"/>
      <c r="Z473" s="395"/>
      <c r="AA473" s="395"/>
    </row>
    <row r="474" spans="1:27" s="980" customFormat="1" ht="16.5" customHeight="1" x14ac:dyDescent="0.3">
      <c r="A474" s="981"/>
      <c r="B474" s="979"/>
      <c r="C474" s="398"/>
      <c r="D474" s="398"/>
      <c r="E474" s="997" t="s">
        <v>1482</v>
      </c>
      <c r="F474" s="997">
        <v>0.01</v>
      </c>
      <c r="G474" s="997">
        <v>5.0000000000000001E-3</v>
      </c>
      <c r="H474" s="997">
        <v>5.0000000000000001E-3</v>
      </c>
      <c r="I474" s="395"/>
      <c r="J474" s="395"/>
      <c r="K474" s="395"/>
      <c r="L474" s="395"/>
      <c r="M474" s="395"/>
      <c r="N474" s="395"/>
      <c r="O474" s="395"/>
      <c r="P474" s="395"/>
      <c r="Q474" s="395"/>
      <c r="R474" s="395"/>
      <c r="S474" s="395"/>
      <c r="T474" s="395"/>
      <c r="U474" s="395"/>
      <c r="V474" s="395"/>
      <c r="W474" s="395"/>
      <c r="X474" s="395"/>
      <c r="Y474" s="395"/>
      <c r="Z474" s="395"/>
      <c r="AA474" s="395"/>
    </row>
    <row r="475" spans="1:27" s="980" customFormat="1" ht="16.5" customHeight="1" x14ac:dyDescent="0.3">
      <c r="A475" s="981"/>
      <c r="B475" s="979"/>
      <c r="C475" s="398"/>
      <c r="D475" s="398"/>
      <c r="E475" s="997" t="s">
        <v>1483</v>
      </c>
      <c r="F475" s="997">
        <v>1.6E-2</v>
      </c>
      <c r="G475" s="997">
        <v>6.0000000000000001E-3</v>
      </c>
      <c r="H475" s="997">
        <v>6.0000000000000001E-3</v>
      </c>
      <c r="I475" s="395"/>
      <c r="J475" s="395"/>
      <c r="K475" s="395"/>
      <c r="L475" s="395"/>
      <c r="M475" s="395"/>
      <c r="N475" s="395"/>
      <c r="O475" s="395"/>
      <c r="P475" s="395"/>
      <c r="Q475" s="395"/>
      <c r="R475" s="395"/>
      <c r="S475" s="395"/>
      <c r="T475" s="395"/>
      <c r="U475" s="395"/>
      <c r="V475" s="395"/>
      <c r="W475" s="395"/>
      <c r="X475" s="395"/>
      <c r="Y475" s="395"/>
      <c r="Z475" s="395"/>
      <c r="AA475" s="395"/>
    </row>
    <row r="476" spans="1:27" s="980" customFormat="1" ht="16.5" customHeight="1" x14ac:dyDescent="0.3">
      <c r="A476" s="981"/>
      <c r="B476" s="979"/>
      <c r="C476" s="398"/>
      <c r="D476" s="398"/>
      <c r="E476" s="997" t="s">
        <v>1484</v>
      </c>
      <c r="F476" s="997">
        <v>5.0000000000000001E-3</v>
      </c>
      <c r="G476" s="997">
        <v>5.0000000000000001E-3</v>
      </c>
      <c r="H476" s="997">
        <v>5.0000000000000001E-3</v>
      </c>
      <c r="I476" s="395"/>
      <c r="J476" s="395"/>
      <c r="K476" s="395"/>
      <c r="L476" s="395"/>
      <c r="M476" s="395"/>
      <c r="N476" s="395"/>
      <c r="O476" s="395"/>
      <c r="P476" s="395"/>
      <c r="Q476" s="395"/>
      <c r="R476" s="395"/>
      <c r="S476" s="395"/>
      <c r="T476" s="395"/>
      <c r="U476" s="395"/>
      <c r="V476" s="395"/>
      <c r="W476" s="395"/>
      <c r="X476" s="395"/>
      <c r="Y476" s="395"/>
      <c r="Z476" s="395"/>
      <c r="AA476" s="395"/>
    </row>
    <row r="477" spans="1:27" s="980" customFormat="1" ht="16.5" customHeight="1" x14ac:dyDescent="0.3">
      <c r="A477" s="981"/>
      <c r="B477" s="979"/>
      <c r="C477" s="398"/>
      <c r="D477" s="398"/>
      <c r="E477" s="997" t="s">
        <v>1485</v>
      </c>
      <c r="F477" s="997">
        <v>5.0000000000000001E-3</v>
      </c>
      <c r="G477" s="997">
        <v>5.0000000000000001E-3</v>
      </c>
      <c r="H477" s="997">
        <v>5.0000000000000001E-3</v>
      </c>
      <c r="I477" s="395"/>
      <c r="J477" s="395"/>
      <c r="K477" s="395"/>
      <c r="L477" s="395"/>
      <c r="M477" s="395"/>
      <c r="N477" s="395"/>
      <c r="O477" s="395"/>
      <c r="P477" s="395"/>
      <c r="Q477" s="395"/>
      <c r="R477" s="395"/>
      <c r="S477" s="395"/>
      <c r="T477" s="395"/>
      <c r="U477" s="395"/>
      <c r="V477" s="395"/>
      <c r="W477" s="395"/>
      <c r="X477" s="395"/>
      <c r="Y477" s="395"/>
      <c r="Z477" s="395"/>
      <c r="AA477" s="395"/>
    </row>
    <row r="478" spans="1:27" s="980" customFormat="1" ht="16.5" customHeight="1" x14ac:dyDescent="0.3">
      <c r="A478" s="981"/>
      <c r="B478" s="979"/>
      <c r="C478" s="398"/>
      <c r="D478" s="398"/>
      <c r="E478" s="997" t="s">
        <v>1486</v>
      </c>
      <c r="F478" s="997">
        <v>5.0000000000000001E-3</v>
      </c>
      <c r="G478" s="997">
        <v>5.0000000000000001E-3</v>
      </c>
      <c r="H478" s="997">
        <v>5.0000000000000001E-3</v>
      </c>
      <c r="I478" s="395"/>
      <c r="J478" s="395"/>
      <c r="K478" s="395"/>
      <c r="L478" s="395"/>
      <c r="M478" s="395"/>
      <c r="N478" s="395"/>
      <c r="O478" s="395"/>
      <c r="P478" s="395"/>
      <c r="Q478" s="395"/>
      <c r="R478" s="395"/>
      <c r="S478" s="395"/>
      <c r="T478" s="395"/>
      <c r="U478" s="395"/>
      <c r="V478" s="395"/>
      <c r="W478" s="395"/>
      <c r="X478" s="395"/>
      <c r="Y478" s="395"/>
      <c r="Z478" s="395"/>
      <c r="AA478" s="395"/>
    </row>
    <row r="479" spans="1:27" s="980" customFormat="1" ht="16.5" customHeight="1" x14ac:dyDescent="0.3">
      <c r="A479" s="981"/>
      <c r="B479" s="979"/>
      <c r="C479" s="398"/>
      <c r="D479" s="398"/>
      <c r="E479" s="997" t="s">
        <v>1487</v>
      </c>
      <c r="F479" s="997">
        <v>1.2E-2</v>
      </c>
      <c r="G479" s="997">
        <v>6.0000000000000001E-3</v>
      </c>
      <c r="H479" s="997">
        <v>6.0000000000000001E-3</v>
      </c>
      <c r="I479" s="395"/>
      <c r="J479" s="395"/>
      <c r="K479" s="395"/>
      <c r="L479" s="395"/>
      <c r="M479" s="395"/>
      <c r="N479" s="395"/>
      <c r="O479" s="395"/>
      <c r="P479" s="395"/>
      <c r="Q479" s="395"/>
      <c r="R479" s="395"/>
      <c r="S479" s="395"/>
      <c r="T479" s="395"/>
      <c r="U479" s="395"/>
      <c r="V479" s="395"/>
      <c r="W479" s="395"/>
      <c r="X479" s="395"/>
      <c r="Y479" s="395"/>
      <c r="Z479" s="395"/>
      <c r="AA479" s="395"/>
    </row>
    <row r="480" spans="1:27" s="980" customFormat="1" ht="16.5" customHeight="1" x14ac:dyDescent="0.3">
      <c r="A480" s="981"/>
      <c r="B480" s="979"/>
      <c r="C480" s="398"/>
      <c r="D480" s="398"/>
      <c r="E480" s="997" t="s">
        <v>1488</v>
      </c>
      <c r="F480" s="997">
        <v>1.6E-2</v>
      </c>
      <c r="G480" s="997">
        <v>6.0000000000000001E-3</v>
      </c>
      <c r="H480" s="997">
        <v>6.0000000000000001E-3</v>
      </c>
      <c r="I480" s="395"/>
      <c r="J480" s="395"/>
      <c r="K480" s="395"/>
      <c r="L480" s="395"/>
      <c r="M480" s="395"/>
      <c r="N480" s="395"/>
      <c r="O480" s="395"/>
      <c r="P480" s="395"/>
      <c r="Q480" s="395"/>
      <c r="R480" s="395"/>
      <c r="S480" s="395"/>
      <c r="T480" s="395"/>
      <c r="U480" s="395"/>
      <c r="V480" s="395"/>
      <c r="W480" s="395"/>
      <c r="X480" s="395"/>
      <c r="Y480" s="395"/>
      <c r="Z480" s="395"/>
      <c r="AA480" s="395"/>
    </row>
    <row r="481" spans="1:27" s="980" customFormat="1" ht="16.5" customHeight="1" x14ac:dyDescent="0.3">
      <c r="A481" s="981"/>
      <c r="B481" s="979"/>
      <c r="C481" s="398"/>
      <c r="D481" s="398"/>
      <c r="E481" s="997" t="s">
        <v>1489</v>
      </c>
      <c r="F481" s="997">
        <v>8.0000000000000002E-3</v>
      </c>
      <c r="G481" s="997">
        <v>5.0000000000000001E-3</v>
      </c>
      <c r="H481" s="997">
        <v>5.0000000000000001E-3</v>
      </c>
      <c r="I481" s="395"/>
      <c r="J481" s="395"/>
      <c r="K481" s="395"/>
      <c r="L481" s="395"/>
      <c r="M481" s="395"/>
      <c r="N481" s="395"/>
      <c r="O481" s="395"/>
      <c r="P481" s="395"/>
      <c r="Q481" s="395"/>
      <c r="R481" s="395"/>
      <c r="S481" s="395"/>
      <c r="T481" s="395"/>
      <c r="U481" s="395"/>
      <c r="V481" s="395"/>
      <c r="W481" s="395"/>
      <c r="X481" s="395"/>
      <c r="Y481" s="395"/>
      <c r="Z481" s="395"/>
      <c r="AA481" s="395"/>
    </row>
    <row r="482" spans="1:27" s="980" customFormat="1" ht="16.5" customHeight="1" x14ac:dyDescent="0.3">
      <c r="A482" s="981"/>
      <c r="B482" s="979"/>
      <c r="C482" s="398"/>
      <c r="D482" s="398"/>
      <c r="E482" s="997" t="s">
        <v>1490</v>
      </c>
      <c r="F482" s="997">
        <v>5.0000000000000001E-3</v>
      </c>
      <c r="G482" s="997">
        <v>5.0000000000000001E-3</v>
      </c>
      <c r="H482" s="997">
        <v>5.0000000000000001E-3</v>
      </c>
      <c r="I482" s="395"/>
      <c r="J482" s="395"/>
      <c r="K482" s="395"/>
      <c r="L482" s="395"/>
      <c r="M482" s="395"/>
      <c r="N482" s="395"/>
      <c r="O482" s="395"/>
      <c r="P482" s="395"/>
      <c r="Q482" s="395"/>
      <c r="R482" s="395"/>
      <c r="S482" s="395"/>
      <c r="T482" s="395"/>
      <c r="U482" s="395"/>
      <c r="V482" s="395"/>
      <c r="W482" s="395"/>
      <c r="X482" s="395"/>
      <c r="Y482" s="395"/>
      <c r="Z482" s="395"/>
      <c r="AA482" s="395"/>
    </row>
    <row r="483" spans="1:27" s="980" customFormat="1" ht="16.5" customHeight="1" x14ac:dyDescent="0.3">
      <c r="A483" s="981"/>
      <c r="B483" s="979"/>
      <c r="C483" s="398"/>
      <c r="D483" s="398"/>
      <c r="E483" s="997" t="s">
        <v>1491</v>
      </c>
      <c r="F483" s="997">
        <v>1.6E-2</v>
      </c>
      <c r="G483" s="997">
        <v>6.0000000000000001E-3</v>
      </c>
      <c r="H483" s="997">
        <v>6.0000000000000001E-3</v>
      </c>
      <c r="I483" s="395"/>
      <c r="J483" s="395"/>
      <c r="K483" s="395"/>
      <c r="L483" s="395"/>
      <c r="M483" s="395"/>
      <c r="N483" s="395"/>
      <c r="O483" s="395"/>
      <c r="P483" s="395"/>
      <c r="Q483" s="395"/>
      <c r="R483" s="395"/>
      <c r="S483" s="395"/>
      <c r="T483" s="395"/>
      <c r="U483" s="395"/>
      <c r="V483" s="395"/>
      <c r="W483" s="395"/>
      <c r="X483" s="395"/>
      <c r="Y483" s="395"/>
      <c r="Z483" s="395"/>
      <c r="AA483" s="395"/>
    </row>
    <row r="484" spans="1:27" s="980" customFormat="1" ht="16.5" customHeight="1" x14ac:dyDescent="0.3">
      <c r="A484" s="981"/>
      <c r="B484" s="979"/>
      <c r="C484" s="398"/>
      <c r="D484" s="398"/>
      <c r="E484" s="997" t="s">
        <v>1492</v>
      </c>
      <c r="F484" s="997">
        <v>8.0000000000000002E-3</v>
      </c>
      <c r="G484" s="997">
        <v>5.0000000000000001E-3</v>
      </c>
      <c r="H484" s="997">
        <v>5.0000000000000001E-3</v>
      </c>
      <c r="I484" s="395"/>
      <c r="J484" s="395"/>
      <c r="K484" s="395"/>
      <c r="L484" s="395"/>
      <c r="M484" s="395"/>
      <c r="N484" s="395"/>
      <c r="O484" s="395"/>
      <c r="P484" s="395"/>
      <c r="Q484" s="395"/>
      <c r="R484" s="395"/>
      <c r="S484" s="395"/>
      <c r="T484" s="395"/>
      <c r="U484" s="395"/>
      <c r="V484" s="395"/>
      <c r="W484" s="395"/>
      <c r="X484" s="395"/>
      <c r="Y484" s="395"/>
      <c r="Z484" s="395"/>
      <c r="AA484" s="395"/>
    </row>
    <row r="485" spans="1:27" s="980" customFormat="1" ht="16.5" customHeight="1" x14ac:dyDescent="0.3">
      <c r="A485" s="981"/>
      <c r="B485" s="979"/>
      <c r="C485" s="398"/>
      <c r="D485" s="398"/>
      <c r="E485" s="997" t="s">
        <v>1493</v>
      </c>
      <c r="F485" s="997">
        <v>6.0000000000000001E-3</v>
      </c>
      <c r="G485" s="997">
        <v>5.0000000000000001E-3</v>
      </c>
      <c r="H485" s="997">
        <v>5.0000000000000001E-3</v>
      </c>
      <c r="I485" s="395"/>
      <c r="J485" s="395"/>
      <c r="K485" s="395"/>
      <c r="L485" s="395"/>
      <c r="M485" s="395"/>
      <c r="N485" s="395"/>
      <c r="O485" s="395"/>
      <c r="P485" s="395"/>
      <c r="Q485" s="395"/>
      <c r="R485" s="395"/>
      <c r="S485" s="395"/>
      <c r="T485" s="395"/>
      <c r="U485" s="395"/>
      <c r="V485" s="395"/>
      <c r="W485" s="395"/>
      <c r="X485" s="395"/>
      <c r="Y485" s="395"/>
      <c r="Z485" s="395"/>
      <c r="AA485" s="395"/>
    </row>
    <row r="486" spans="1:27" s="980" customFormat="1" ht="16.5" customHeight="1" x14ac:dyDescent="0.3">
      <c r="A486" s="981"/>
      <c r="B486" s="979"/>
      <c r="C486" s="398"/>
      <c r="D486" s="398"/>
      <c r="E486" s="997" t="s">
        <v>1494</v>
      </c>
      <c r="F486" s="997">
        <v>5.0000000000000001E-3</v>
      </c>
      <c r="G486" s="997">
        <v>5.0000000000000001E-3</v>
      </c>
      <c r="H486" s="997">
        <v>5.0000000000000001E-3</v>
      </c>
      <c r="I486" s="395"/>
      <c r="J486" s="395"/>
      <c r="K486" s="395"/>
      <c r="L486" s="395"/>
      <c r="M486" s="395"/>
      <c r="N486" s="395"/>
      <c r="O486" s="395"/>
      <c r="P486" s="395"/>
      <c r="Q486" s="395"/>
      <c r="R486" s="395"/>
      <c r="S486" s="395"/>
      <c r="T486" s="395"/>
      <c r="U486" s="395"/>
      <c r="V486" s="395"/>
      <c r="W486" s="395"/>
      <c r="X486" s="395"/>
      <c r="Y486" s="395"/>
      <c r="Z486" s="395"/>
      <c r="AA486" s="395"/>
    </row>
    <row r="487" spans="1:27" s="980" customFormat="1" ht="16.5" customHeight="1" x14ac:dyDescent="0.3">
      <c r="A487" s="981"/>
      <c r="B487" s="979"/>
      <c r="C487" s="398"/>
      <c r="D487" s="398"/>
      <c r="E487" s="997" t="s">
        <v>1495</v>
      </c>
      <c r="F487" s="997">
        <v>5.0000000000000001E-3</v>
      </c>
      <c r="G487" s="997">
        <v>5.0000000000000001E-3</v>
      </c>
      <c r="H487" s="997">
        <v>5.0000000000000001E-3</v>
      </c>
      <c r="I487" s="395"/>
      <c r="J487" s="395"/>
      <c r="K487" s="395"/>
      <c r="L487" s="395"/>
      <c r="M487" s="395"/>
      <c r="N487" s="395"/>
      <c r="O487" s="395"/>
      <c r="P487" s="395"/>
      <c r="Q487" s="395"/>
      <c r="R487" s="395"/>
      <c r="S487" s="395"/>
      <c r="T487" s="395"/>
      <c r="U487" s="395"/>
      <c r="V487" s="395"/>
      <c r="W487" s="395"/>
      <c r="X487" s="395"/>
      <c r="Y487" s="395"/>
      <c r="Z487" s="395"/>
      <c r="AA487" s="395"/>
    </row>
    <row r="488" spans="1:27" s="980" customFormat="1" ht="16.5" customHeight="1" x14ac:dyDescent="0.3">
      <c r="A488" s="981"/>
      <c r="B488" s="979"/>
      <c r="C488" s="398"/>
      <c r="D488" s="398"/>
      <c r="E488" s="997" t="s">
        <v>1496</v>
      </c>
      <c r="F488" s="997">
        <v>5.0000000000000001E-3</v>
      </c>
      <c r="G488" s="997">
        <v>5.0000000000000001E-3</v>
      </c>
      <c r="H488" s="997">
        <v>5.0000000000000001E-3</v>
      </c>
      <c r="I488" s="395"/>
      <c r="J488" s="395"/>
      <c r="K488" s="395"/>
      <c r="L488" s="395"/>
      <c r="M488" s="395"/>
      <c r="N488" s="395"/>
      <c r="O488" s="395"/>
      <c r="P488" s="395"/>
      <c r="Q488" s="395"/>
      <c r="R488" s="395"/>
      <c r="S488" s="395"/>
      <c r="T488" s="395"/>
      <c r="U488" s="395"/>
      <c r="V488" s="395"/>
      <c r="W488" s="395"/>
      <c r="X488" s="395"/>
      <c r="Y488" s="395"/>
      <c r="Z488" s="395"/>
      <c r="AA488" s="395"/>
    </row>
    <row r="489" spans="1:27" s="980" customFormat="1" ht="16.5" customHeight="1" x14ac:dyDescent="0.3">
      <c r="A489" s="981"/>
      <c r="B489" s="979"/>
      <c r="C489" s="398"/>
      <c r="D489" s="398"/>
      <c r="E489" s="997" t="s">
        <v>1497</v>
      </c>
      <c r="F489" s="997">
        <v>6.0000000000000001E-3</v>
      </c>
      <c r="G489" s="997">
        <v>5.0000000000000001E-3</v>
      </c>
      <c r="H489" s="997">
        <v>5.0000000000000001E-3</v>
      </c>
      <c r="I489" s="395"/>
      <c r="J489" s="395"/>
      <c r="K489" s="395"/>
      <c r="L489" s="395"/>
      <c r="M489" s="395"/>
      <c r="N489" s="395"/>
      <c r="O489" s="395"/>
      <c r="P489" s="395"/>
      <c r="Q489" s="395"/>
      <c r="R489" s="395"/>
      <c r="S489" s="395"/>
      <c r="T489" s="395"/>
      <c r="U489" s="395"/>
      <c r="V489" s="395"/>
      <c r="W489" s="395"/>
      <c r="X489" s="395"/>
      <c r="Y489" s="395"/>
      <c r="Z489" s="395"/>
      <c r="AA489" s="395"/>
    </row>
    <row r="490" spans="1:27" s="980" customFormat="1" ht="16.5" customHeight="1" x14ac:dyDescent="0.3">
      <c r="A490" s="981"/>
      <c r="B490" s="979"/>
      <c r="C490" s="398"/>
      <c r="D490" s="398"/>
      <c r="E490" s="997" t="s">
        <v>1498</v>
      </c>
      <c r="F490" s="997">
        <v>5.0000000000000001E-3</v>
      </c>
      <c r="G490" s="997">
        <v>5.0000000000000001E-3</v>
      </c>
      <c r="H490" s="997">
        <v>5.0000000000000001E-3</v>
      </c>
      <c r="I490" s="395"/>
      <c r="J490" s="395"/>
      <c r="K490" s="395"/>
      <c r="L490" s="395"/>
      <c r="M490" s="395"/>
      <c r="N490" s="395"/>
      <c r="O490" s="395"/>
      <c r="P490" s="395"/>
      <c r="Q490" s="395"/>
      <c r="R490" s="395"/>
      <c r="S490" s="395"/>
      <c r="T490" s="395"/>
      <c r="U490" s="395"/>
      <c r="V490" s="395"/>
      <c r="W490" s="395"/>
      <c r="X490" s="395"/>
      <c r="Y490" s="395"/>
      <c r="Z490" s="395"/>
      <c r="AA490" s="395"/>
    </row>
    <row r="491" spans="1:27" s="980" customFormat="1" ht="16.5" customHeight="1" x14ac:dyDescent="0.3">
      <c r="A491" s="981"/>
      <c r="B491" s="979"/>
      <c r="C491" s="398"/>
      <c r="D491" s="398"/>
      <c r="E491" s="997" t="s">
        <v>1499</v>
      </c>
      <c r="F491" s="997">
        <v>6.0000000000000001E-3</v>
      </c>
      <c r="G491" s="997">
        <v>5.0000000000000001E-3</v>
      </c>
      <c r="H491" s="997">
        <v>5.0000000000000001E-3</v>
      </c>
      <c r="I491" s="395"/>
      <c r="J491" s="395"/>
      <c r="K491" s="395"/>
      <c r="L491" s="395"/>
      <c r="M491" s="395"/>
      <c r="N491" s="395"/>
      <c r="O491" s="395"/>
      <c r="P491" s="395"/>
      <c r="Q491" s="395"/>
      <c r="R491" s="395"/>
      <c r="S491" s="395"/>
      <c r="T491" s="395"/>
      <c r="U491" s="395"/>
      <c r="V491" s="395"/>
      <c r="W491" s="395"/>
      <c r="X491" s="395"/>
      <c r="Y491" s="395"/>
      <c r="Z491" s="395"/>
      <c r="AA491" s="395"/>
    </row>
    <row r="492" spans="1:27" s="980" customFormat="1" ht="16.5" customHeight="1" x14ac:dyDescent="0.3">
      <c r="A492" s="981"/>
      <c r="B492" s="979"/>
      <c r="C492" s="398"/>
      <c r="D492" s="398"/>
      <c r="E492" s="997" t="s">
        <v>1500</v>
      </c>
      <c r="F492" s="997">
        <v>5.0000000000000001E-3</v>
      </c>
      <c r="G492" s="997">
        <v>5.0000000000000001E-3</v>
      </c>
      <c r="H492" s="997">
        <v>5.0000000000000001E-3</v>
      </c>
      <c r="I492" s="395"/>
      <c r="J492" s="395"/>
      <c r="K492" s="395"/>
      <c r="L492" s="395"/>
      <c r="M492" s="395"/>
      <c r="N492" s="395"/>
      <c r="O492" s="395"/>
      <c r="P492" s="395"/>
      <c r="Q492" s="395"/>
      <c r="R492" s="395"/>
      <c r="S492" s="395"/>
      <c r="T492" s="395"/>
      <c r="U492" s="395"/>
      <c r="V492" s="395"/>
      <c r="W492" s="395"/>
      <c r="X492" s="395"/>
      <c r="Y492" s="395"/>
      <c r="Z492" s="395"/>
      <c r="AA492" s="395"/>
    </row>
    <row r="493" spans="1:27" s="980" customFormat="1" ht="16.5" customHeight="1" x14ac:dyDescent="0.3">
      <c r="A493" s="981"/>
      <c r="B493" s="979"/>
      <c r="C493" s="398"/>
      <c r="D493" s="398"/>
      <c r="E493" s="997" t="s">
        <v>1689</v>
      </c>
      <c r="F493" s="997">
        <v>5.0000000000000001E-3</v>
      </c>
      <c r="G493" s="997">
        <v>5.0000000000000001E-3</v>
      </c>
      <c r="H493" s="997">
        <v>5.0000000000000001E-3</v>
      </c>
      <c r="I493" s="395"/>
      <c r="J493" s="395"/>
      <c r="K493" s="395"/>
      <c r="L493" s="395"/>
      <c r="M493" s="395"/>
      <c r="N493" s="395"/>
      <c r="O493" s="395"/>
      <c r="P493" s="395"/>
      <c r="Q493" s="395"/>
      <c r="R493" s="395"/>
      <c r="S493" s="395"/>
      <c r="T493" s="395"/>
      <c r="U493" s="395"/>
      <c r="V493" s="395"/>
      <c r="W493" s="395"/>
      <c r="X493" s="395"/>
      <c r="Y493" s="395"/>
      <c r="Z493" s="395"/>
      <c r="AA493" s="395"/>
    </row>
    <row r="494" spans="1:27" s="980" customFormat="1" ht="16.5" customHeight="1" x14ac:dyDescent="0.3">
      <c r="A494" s="981"/>
      <c r="B494" s="979"/>
      <c r="C494" s="398"/>
      <c r="D494" s="398"/>
      <c r="E494" s="997" t="s">
        <v>1501</v>
      </c>
      <c r="F494" s="997">
        <v>5.0000000000000001E-3</v>
      </c>
      <c r="G494" s="997">
        <v>5.0000000000000001E-3</v>
      </c>
      <c r="H494" s="997">
        <v>5.0000000000000001E-3</v>
      </c>
      <c r="I494" s="395"/>
      <c r="J494" s="395"/>
      <c r="K494" s="395"/>
      <c r="L494" s="395"/>
      <c r="M494" s="395"/>
      <c r="N494" s="395"/>
      <c r="O494" s="395"/>
      <c r="P494" s="395"/>
      <c r="Q494" s="395"/>
      <c r="R494" s="395"/>
      <c r="S494" s="395"/>
      <c r="T494" s="395"/>
      <c r="U494" s="395"/>
      <c r="V494" s="395"/>
      <c r="W494" s="395"/>
      <c r="X494" s="395"/>
      <c r="Y494" s="395"/>
      <c r="Z494" s="395"/>
      <c r="AA494" s="395"/>
    </row>
    <row r="495" spans="1:27" s="980" customFormat="1" ht="16.5" customHeight="1" x14ac:dyDescent="0.3">
      <c r="A495" s="981"/>
      <c r="B495" s="979"/>
      <c r="C495" s="398"/>
      <c r="D495" s="398"/>
      <c r="E495" s="997" t="s">
        <v>1502</v>
      </c>
      <c r="F495" s="997">
        <v>6.0000000000000001E-3</v>
      </c>
      <c r="G495" s="997">
        <v>5.0000000000000001E-3</v>
      </c>
      <c r="H495" s="997">
        <v>5.0000000000000001E-3</v>
      </c>
      <c r="I495" s="395"/>
      <c r="J495" s="395"/>
      <c r="K495" s="395"/>
      <c r="L495" s="395"/>
      <c r="M495" s="395"/>
      <c r="N495" s="395"/>
      <c r="O495" s="395"/>
      <c r="P495" s="395"/>
      <c r="Q495" s="395"/>
      <c r="R495" s="395"/>
      <c r="S495" s="395"/>
      <c r="T495" s="395"/>
      <c r="U495" s="395"/>
      <c r="V495" s="395"/>
      <c r="W495" s="395"/>
      <c r="X495" s="395"/>
      <c r="Y495" s="395"/>
      <c r="Z495" s="395"/>
      <c r="AA495" s="395"/>
    </row>
    <row r="496" spans="1:27" s="980" customFormat="1" ht="16.5" customHeight="1" x14ac:dyDescent="0.3">
      <c r="A496" s="981"/>
      <c r="B496" s="979"/>
      <c r="C496" s="398"/>
      <c r="D496" s="398"/>
      <c r="E496" s="997" t="s">
        <v>1503</v>
      </c>
      <c r="F496" s="997">
        <v>6.0000000000000001E-3</v>
      </c>
      <c r="G496" s="997">
        <v>5.0000000000000001E-3</v>
      </c>
      <c r="H496" s="997">
        <v>5.0000000000000001E-3</v>
      </c>
      <c r="I496" s="395"/>
      <c r="J496" s="395"/>
      <c r="K496" s="395"/>
      <c r="L496" s="395"/>
      <c r="M496" s="395"/>
      <c r="N496" s="395"/>
      <c r="O496" s="395"/>
      <c r="P496" s="395"/>
      <c r="Q496" s="395"/>
      <c r="R496" s="395"/>
      <c r="S496" s="395"/>
      <c r="T496" s="395"/>
      <c r="U496" s="395"/>
      <c r="V496" s="395"/>
      <c r="W496" s="395"/>
      <c r="X496" s="395"/>
      <c r="Y496" s="395"/>
      <c r="Z496" s="395"/>
      <c r="AA496" s="395"/>
    </row>
    <row r="497" spans="1:27" s="980" customFormat="1" ht="16.5" customHeight="1" x14ac:dyDescent="0.3">
      <c r="A497" s="981"/>
      <c r="B497" s="979"/>
      <c r="C497" s="398"/>
      <c r="D497" s="398"/>
      <c r="E497" s="997" t="s">
        <v>2299</v>
      </c>
      <c r="F497" s="997">
        <v>5.0000000000000001E-3</v>
      </c>
      <c r="G497" s="997">
        <v>5.0000000000000001E-3</v>
      </c>
      <c r="H497" s="997">
        <v>5.0000000000000001E-3</v>
      </c>
      <c r="I497" s="395"/>
      <c r="J497" s="395"/>
      <c r="K497" s="395"/>
      <c r="L497" s="395"/>
      <c r="M497" s="395"/>
      <c r="N497" s="395"/>
      <c r="O497" s="395"/>
      <c r="P497" s="395"/>
      <c r="Q497" s="395"/>
      <c r="R497" s="395"/>
      <c r="S497" s="395"/>
      <c r="T497" s="395"/>
      <c r="U497" s="395"/>
      <c r="V497" s="395"/>
      <c r="W497" s="395"/>
      <c r="X497" s="395"/>
      <c r="Y497" s="395"/>
      <c r="Z497" s="395"/>
      <c r="AA497" s="395"/>
    </row>
    <row r="498" spans="1:27" s="980" customFormat="1" ht="16.5" customHeight="1" x14ac:dyDescent="0.3">
      <c r="A498" s="981"/>
      <c r="B498" s="979"/>
      <c r="C498" s="398"/>
      <c r="D498" s="398"/>
      <c r="E498" s="395" t="s">
        <v>2303</v>
      </c>
      <c r="F498" s="395"/>
      <c r="G498" s="395"/>
      <c r="H498" s="395"/>
      <c r="I498" s="395"/>
      <c r="J498" s="395"/>
      <c r="K498" s="395"/>
      <c r="L498" s="395"/>
      <c r="M498" s="395"/>
      <c r="N498" s="395"/>
      <c r="O498" s="395"/>
      <c r="P498" s="395"/>
      <c r="Q498" s="395"/>
      <c r="R498" s="395"/>
      <c r="S498" s="395"/>
      <c r="T498" s="395"/>
      <c r="U498" s="395"/>
      <c r="V498" s="395"/>
      <c r="W498" s="395"/>
      <c r="X498" s="395"/>
      <c r="Y498" s="395"/>
      <c r="Z498" s="395"/>
      <c r="AA498" s="395"/>
    </row>
    <row r="499" spans="1:27" s="980" customFormat="1" ht="16.5" customHeight="1" x14ac:dyDescent="0.3">
      <c r="A499" s="981"/>
      <c r="B499" s="979"/>
      <c r="C499" s="398"/>
      <c r="D499" s="398"/>
      <c r="E499" s="395" t="s">
        <v>2300</v>
      </c>
      <c r="F499" s="395"/>
      <c r="G499" s="395"/>
      <c r="H499" s="395"/>
      <c r="I499" s="395"/>
      <c r="J499" s="395"/>
      <c r="K499" s="395"/>
      <c r="L499" s="395"/>
      <c r="M499" s="395"/>
      <c r="N499" s="395"/>
      <c r="O499" s="395"/>
      <c r="P499" s="395"/>
      <c r="Q499" s="395"/>
      <c r="R499" s="395"/>
      <c r="S499" s="395"/>
      <c r="T499" s="395"/>
      <c r="U499" s="395"/>
      <c r="V499" s="395"/>
      <c r="W499" s="395"/>
      <c r="X499" s="395"/>
      <c r="Y499" s="395"/>
      <c r="Z499" s="395"/>
      <c r="AA499" s="395"/>
    </row>
    <row r="500" spans="1:27" s="980" customFormat="1" ht="16.5" customHeight="1" x14ac:dyDescent="0.3">
      <c r="A500" s="981"/>
      <c r="B500" s="979"/>
      <c r="C500" s="398"/>
      <c r="D500" s="398"/>
      <c r="E500" s="1382" t="s">
        <v>2209</v>
      </c>
      <c r="F500" s="395"/>
      <c r="G500" s="395"/>
      <c r="H500" s="395"/>
      <c r="I500" s="395"/>
      <c r="J500" s="395"/>
      <c r="K500" s="395"/>
      <c r="L500" s="395"/>
      <c r="M500" s="395"/>
      <c r="N500" s="395"/>
      <c r="O500" s="395"/>
      <c r="P500" s="395"/>
      <c r="Q500" s="395"/>
      <c r="R500" s="395"/>
      <c r="S500" s="395"/>
      <c r="T500" s="395"/>
      <c r="U500" s="395"/>
      <c r="V500" s="395"/>
      <c r="W500" s="395"/>
      <c r="X500" s="395"/>
      <c r="Y500" s="395"/>
      <c r="Z500" s="395"/>
      <c r="AA500" s="395"/>
    </row>
    <row r="501" spans="1:27" s="980" customFormat="1" ht="16.5" customHeight="1" x14ac:dyDescent="0.3">
      <c r="A501" s="981"/>
      <c r="B501" s="979"/>
      <c r="C501" s="398"/>
      <c r="D501" s="398"/>
      <c r="E501" s="395"/>
      <c r="F501" s="395"/>
      <c r="G501" s="395"/>
      <c r="H501" s="395"/>
      <c r="I501" s="395"/>
      <c r="J501" s="395"/>
      <c r="K501" s="395"/>
      <c r="L501" s="395"/>
      <c r="M501" s="395"/>
      <c r="N501" s="395"/>
      <c r="O501" s="395"/>
      <c r="P501" s="395"/>
      <c r="Q501" s="395"/>
      <c r="R501" s="395"/>
      <c r="S501" s="395"/>
      <c r="T501" s="395"/>
      <c r="U501" s="395"/>
      <c r="V501" s="395"/>
      <c r="W501" s="395"/>
      <c r="X501" s="395"/>
      <c r="Y501" s="395"/>
      <c r="Z501" s="395"/>
      <c r="AA501" s="395"/>
    </row>
    <row r="502" spans="1:27" s="980" customFormat="1" ht="16.5" customHeight="1" x14ac:dyDescent="0.3">
      <c r="A502" s="981"/>
      <c r="B502" s="979"/>
      <c r="C502" s="398"/>
      <c r="D502" s="398"/>
      <c r="E502" s="1032" t="s">
        <v>1410</v>
      </c>
      <c r="F502" s="395"/>
      <c r="G502" s="395"/>
      <c r="H502" s="395"/>
      <c r="I502" s="395"/>
      <c r="J502" s="395"/>
      <c r="K502" s="395"/>
      <c r="L502" s="395"/>
      <c r="M502" s="395"/>
      <c r="N502" s="395"/>
      <c r="O502" s="395"/>
      <c r="P502" s="395"/>
      <c r="Q502" s="395"/>
      <c r="R502" s="395"/>
      <c r="S502" s="395"/>
      <c r="T502" s="395"/>
      <c r="U502" s="395"/>
      <c r="V502" s="395"/>
      <c r="W502" s="395"/>
      <c r="X502" s="395"/>
      <c r="Y502" s="395"/>
      <c r="Z502" s="395"/>
      <c r="AA502" s="395"/>
    </row>
    <row r="503" spans="1:27" s="980" customFormat="1" ht="36.75" customHeight="1" x14ac:dyDescent="0.3">
      <c r="A503" s="981"/>
      <c r="B503" s="979"/>
      <c r="C503" s="398"/>
      <c r="D503" s="398"/>
      <c r="E503" s="978" t="s">
        <v>1411</v>
      </c>
      <c r="F503" s="978" t="s">
        <v>1412</v>
      </c>
      <c r="G503" s="978" t="s">
        <v>1413</v>
      </c>
      <c r="H503" s="978" t="s">
        <v>1414</v>
      </c>
      <c r="I503" s="978" t="s">
        <v>1415</v>
      </c>
      <c r="J503" s="978" t="s">
        <v>1400</v>
      </c>
      <c r="K503" s="978" t="s">
        <v>1416</v>
      </c>
      <c r="L503" s="1869" t="s">
        <v>1417</v>
      </c>
      <c r="M503" s="1871"/>
      <c r="N503" s="1871"/>
      <c r="O503" s="1870"/>
      <c r="P503" s="395"/>
      <c r="Q503" s="395"/>
      <c r="R503" s="395"/>
      <c r="S503" s="395"/>
      <c r="T503" s="395"/>
      <c r="U503" s="395"/>
      <c r="V503" s="395"/>
      <c r="W503" s="395"/>
      <c r="X503" s="395"/>
      <c r="Y503" s="395"/>
      <c r="Z503" s="395"/>
      <c r="AA503" s="395"/>
    </row>
    <row r="504" spans="1:27" s="980" customFormat="1" ht="16.5" customHeight="1" x14ac:dyDescent="0.3">
      <c r="A504" s="981"/>
      <c r="B504" s="979"/>
      <c r="C504" s="398"/>
      <c r="D504" s="398"/>
      <c r="E504" s="410" t="s">
        <v>1418</v>
      </c>
      <c r="F504" s="1027">
        <v>0.36012861736334406</v>
      </c>
      <c r="G504" s="1028">
        <v>1.2</v>
      </c>
      <c r="H504" s="1029">
        <v>0.85</v>
      </c>
      <c r="I504" s="1028">
        <v>45.67</v>
      </c>
      <c r="J504" s="1028">
        <v>0.43</v>
      </c>
      <c r="K504" s="410">
        <v>0.9</v>
      </c>
      <c r="L504" s="1024" t="s">
        <v>165</v>
      </c>
      <c r="M504" s="1030"/>
      <c r="N504" s="1025"/>
      <c r="O504" s="1026"/>
      <c r="P504" s="395"/>
      <c r="Q504" s="395"/>
      <c r="R504" s="395"/>
      <c r="S504" s="395"/>
      <c r="T504" s="395"/>
      <c r="U504" s="395"/>
      <c r="V504" s="395"/>
      <c r="W504" s="395"/>
      <c r="X504" s="395"/>
      <c r="Y504" s="395"/>
      <c r="Z504" s="395"/>
      <c r="AA504" s="395"/>
    </row>
    <row r="505" spans="1:27" s="980" customFormat="1" ht="16.5" customHeight="1" x14ac:dyDescent="0.3">
      <c r="A505" s="981"/>
      <c r="B505" s="979"/>
      <c r="C505" s="398"/>
      <c r="D505" s="398"/>
      <c r="E505" s="410" t="s">
        <v>1419</v>
      </c>
      <c r="F505" s="1027">
        <v>0.36014794267221456</v>
      </c>
      <c r="G505" s="1028">
        <v>1.3</v>
      </c>
      <c r="H505" s="1029">
        <v>0.85</v>
      </c>
      <c r="I505" s="1028">
        <v>48.53</v>
      </c>
      <c r="J505" s="1028">
        <v>0.28000000000000003</v>
      </c>
      <c r="K505" s="410">
        <v>0.9</v>
      </c>
      <c r="L505" s="1021" t="s">
        <v>165</v>
      </c>
      <c r="M505" s="1031"/>
      <c r="N505" s="1022"/>
      <c r="O505" s="1023"/>
      <c r="P505" s="395"/>
      <c r="Q505" s="395"/>
      <c r="R505" s="395"/>
      <c r="S505" s="395"/>
      <c r="T505" s="395"/>
      <c r="U505" s="395"/>
      <c r="V505" s="395"/>
      <c r="W505" s="395"/>
      <c r="X505" s="395"/>
      <c r="Y505" s="395"/>
      <c r="Z505" s="395"/>
      <c r="AA505" s="395"/>
    </row>
    <row r="506" spans="1:27" s="980" customFormat="1" ht="16.5" customHeight="1" x14ac:dyDescent="0.3">
      <c r="A506" s="981"/>
      <c r="B506" s="979"/>
      <c r="C506" s="398"/>
      <c r="D506" s="398"/>
      <c r="E506" s="410" t="s">
        <v>1420</v>
      </c>
      <c r="F506" s="1027">
        <v>0.39819303657999122</v>
      </c>
      <c r="G506" s="1028">
        <v>1</v>
      </c>
      <c r="H506" s="1029">
        <v>0.78</v>
      </c>
      <c r="I506" s="1028">
        <v>47.09</v>
      </c>
      <c r="J506" s="1028">
        <v>0.81</v>
      </c>
      <c r="K506" s="410">
        <v>0.8</v>
      </c>
      <c r="L506" s="1021" t="s">
        <v>165</v>
      </c>
      <c r="M506" s="1031"/>
      <c r="N506" s="1022"/>
      <c r="O506" s="1023"/>
      <c r="P506" s="395"/>
      <c r="Q506" s="395"/>
      <c r="R506" s="395"/>
      <c r="S506" s="395"/>
      <c r="T506" s="395"/>
      <c r="U506" s="395"/>
      <c r="V506" s="395"/>
      <c r="W506" s="395"/>
      <c r="X506" s="395"/>
      <c r="Y506" s="395"/>
      <c r="Z506" s="395"/>
      <c r="AA506" s="395"/>
    </row>
    <row r="507" spans="1:27" s="980" customFormat="1" ht="16.5" customHeight="1" x14ac:dyDescent="0.3">
      <c r="A507" s="981"/>
      <c r="B507" s="979"/>
      <c r="C507" s="398"/>
      <c r="D507" s="398"/>
      <c r="E507" s="410" t="s">
        <v>1421</v>
      </c>
      <c r="F507" s="1027">
        <v>0.28566576086956519</v>
      </c>
      <c r="G507" s="1028">
        <v>1.3</v>
      </c>
      <c r="H507" s="1029">
        <v>0.92</v>
      </c>
      <c r="I507" s="1028">
        <v>41.18</v>
      </c>
      <c r="J507" s="1028">
        <v>0.7</v>
      </c>
      <c r="K507" s="410">
        <v>0.9</v>
      </c>
      <c r="L507" s="1021" t="s">
        <v>165</v>
      </c>
      <c r="M507" s="1031"/>
      <c r="N507" s="1022"/>
      <c r="O507" s="1023"/>
      <c r="P507" s="395"/>
      <c r="Q507" s="395"/>
      <c r="R507" s="395"/>
      <c r="S507" s="395"/>
      <c r="T507" s="395"/>
      <c r="U507" s="395"/>
      <c r="V507" s="395"/>
      <c r="W507" s="395"/>
      <c r="X507" s="395"/>
      <c r="Y507" s="395"/>
      <c r="Z507" s="395"/>
      <c r="AA507" s="395"/>
    </row>
    <row r="508" spans="1:27" s="980" customFormat="1" ht="16.5" customHeight="1" x14ac:dyDescent="0.3">
      <c r="A508" s="981"/>
      <c r="B508" s="979"/>
      <c r="C508" s="398"/>
      <c r="D508" s="398"/>
      <c r="E508" s="410" t="s">
        <v>1422</v>
      </c>
      <c r="F508" s="1027">
        <v>0.28566576086956519</v>
      </c>
      <c r="G508" s="1028">
        <v>1.4</v>
      </c>
      <c r="H508" s="1029">
        <v>0.85</v>
      </c>
      <c r="I508" s="1028">
        <v>41.44</v>
      </c>
      <c r="J508" s="1028">
        <v>0.67</v>
      </c>
      <c r="K508" s="410">
        <v>0.8</v>
      </c>
      <c r="L508" s="1021" t="s">
        <v>165</v>
      </c>
      <c r="M508" s="1031"/>
      <c r="N508" s="1022"/>
      <c r="O508" s="1023"/>
      <c r="P508" s="395"/>
      <c r="Q508" s="395"/>
      <c r="R508" s="395"/>
      <c r="S508" s="395"/>
      <c r="T508" s="395"/>
      <c r="U508" s="395"/>
      <c r="V508" s="395"/>
      <c r="W508" s="395"/>
      <c r="X508" s="395"/>
      <c r="Y508" s="395"/>
      <c r="Z508" s="395"/>
      <c r="AA508" s="395"/>
    </row>
    <row r="509" spans="1:27" s="980" customFormat="1" ht="16.5" customHeight="1" x14ac:dyDescent="0.3">
      <c r="A509" s="981"/>
      <c r="B509" s="979"/>
      <c r="C509" s="398"/>
      <c r="D509" s="398"/>
      <c r="E509" s="410" t="s">
        <v>1423</v>
      </c>
      <c r="F509" s="1027">
        <v>0.36012861736334406</v>
      </c>
      <c r="G509" s="1028">
        <v>1.3</v>
      </c>
      <c r="H509" s="1029">
        <v>0.85</v>
      </c>
      <c r="I509" s="1028">
        <v>48.53</v>
      </c>
      <c r="J509" s="1028">
        <v>0.28000000000000003</v>
      </c>
      <c r="K509" s="410">
        <v>0.9</v>
      </c>
      <c r="L509" s="1021" t="s">
        <v>1424</v>
      </c>
      <c r="M509" s="1031"/>
      <c r="N509" s="1022"/>
      <c r="O509" s="1023"/>
      <c r="P509" s="395"/>
      <c r="Q509" s="395"/>
      <c r="R509" s="395"/>
      <c r="S509" s="395"/>
      <c r="T509" s="395"/>
      <c r="U509" s="395"/>
      <c r="V509" s="395"/>
      <c r="W509" s="395"/>
      <c r="X509" s="395"/>
      <c r="Y509" s="395"/>
      <c r="Z509" s="395"/>
      <c r="AA509" s="395"/>
    </row>
    <row r="510" spans="1:27" s="980" customFormat="1" ht="16.5" customHeight="1" x14ac:dyDescent="0.3">
      <c r="A510" s="981"/>
      <c r="B510" s="979"/>
      <c r="C510" s="398"/>
      <c r="D510" s="398"/>
      <c r="E510" s="410" t="s">
        <v>1425</v>
      </c>
      <c r="F510" s="1027">
        <v>0.39930555555555552</v>
      </c>
      <c r="G510" s="1028">
        <v>2.08</v>
      </c>
      <c r="H510" s="1029">
        <v>0.87</v>
      </c>
      <c r="I510" s="1028">
        <v>20</v>
      </c>
      <c r="J510" s="1028">
        <v>0.8</v>
      </c>
      <c r="K510" s="410">
        <v>0.9</v>
      </c>
      <c r="L510" s="1021" t="s">
        <v>165</v>
      </c>
      <c r="M510" s="1031"/>
      <c r="N510" s="1022"/>
      <c r="O510" s="1023"/>
      <c r="P510" s="395"/>
      <c r="Q510" s="395"/>
      <c r="R510" s="395"/>
      <c r="S510" s="395"/>
      <c r="T510" s="395"/>
      <c r="U510" s="395"/>
      <c r="V510" s="395"/>
      <c r="W510" s="395"/>
      <c r="X510" s="395"/>
      <c r="Y510" s="395"/>
      <c r="Z510" s="395"/>
      <c r="AA510" s="395"/>
    </row>
    <row r="511" spans="1:27" s="980" customFormat="1" ht="16.5" customHeight="1" x14ac:dyDescent="0.3">
      <c r="A511" s="981"/>
      <c r="B511" s="979"/>
      <c r="C511" s="398"/>
      <c r="D511" s="398"/>
      <c r="E511" s="410" t="s">
        <v>1426</v>
      </c>
      <c r="F511" s="1027">
        <v>0.39930555555555552</v>
      </c>
      <c r="G511" s="1028">
        <v>2.08</v>
      </c>
      <c r="H511" s="1029">
        <v>0.87</v>
      </c>
      <c r="I511" s="1028">
        <v>20</v>
      </c>
      <c r="J511" s="1028">
        <v>0.8</v>
      </c>
      <c r="K511" s="410">
        <v>0.9</v>
      </c>
      <c r="L511" s="1021" t="s">
        <v>1427</v>
      </c>
      <c r="M511" s="1031"/>
      <c r="N511" s="1022"/>
      <c r="O511" s="1023"/>
      <c r="P511" s="395"/>
      <c r="Q511" s="395"/>
      <c r="R511" s="395"/>
      <c r="S511" s="395"/>
      <c r="T511" s="395"/>
      <c r="U511" s="395"/>
      <c r="V511" s="395"/>
      <c r="W511" s="395"/>
      <c r="X511" s="395"/>
      <c r="Y511" s="395"/>
      <c r="Z511" s="395"/>
      <c r="AA511" s="395"/>
    </row>
    <row r="512" spans="1:27" s="980" customFormat="1" ht="16.5" customHeight="1" x14ac:dyDescent="0.3">
      <c r="A512" s="981"/>
      <c r="B512" s="979"/>
      <c r="C512" s="398"/>
      <c r="D512" s="398"/>
      <c r="E512" s="410" t="s">
        <v>1428</v>
      </c>
      <c r="F512" s="1027">
        <v>9.0909090909090912E-2</v>
      </c>
      <c r="G512" s="1028">
        <v>0.43</v>
      </c>
      <c r="H512" s="1029">
        <v>0.45</v>
      </c>
      <c r="I512" s="1028">
        <v>42.26</v>
      </c>
      <c r="J512" s="1028">
        <v>1.1000000000000001</v>
      </c>
      <c r="K512" s="410">
        <v>0.9</v>
      </c>
      <c r="L512" s="1021" t="s">
        <v>1429</v>
      </c>
      <c r="M512" s="1031"/>
      <c r="N512" s="1022"/>
      <c r="O512" s="1023"/>
      <c r="P512" s="395"/>
      <c r="Q512" s="395"/>
      <c r="R512" s="395"/>
      <c r="S512" s="395"/>
      <c r="T512" s="395"/>
      <c r="U512" s="395"/>
      <c r="V512" s="395"/>
      <c r="W512" s="395"/>
      <c r="X512" s="395"/>
      <c r="Y512" s="395"/>
      <c r="Z512" s="395"/>
      <c r="AA512" s="395"/>
    </row>
    <row r="513" spans="1:27" s="980" customFormat="1" ht="16.5" customHeight="1" x14ac:dyDescent="0.3">
      <c r="A513" s="981"/>
      <c r="B513" s="979"/>
      <c r="C513" s="398"/>
      <c r="D513" s="398"/>
      <c r="E513" s="410" t="s">
        <v>1430</v>
      </c>
      <c r="F513" s="1027">
        <v>0.24238026124818574</v>
      </c>
      <c r="G513" s="1028">
        <v>1</v>
      </c>
      <c r="H513" s="1029">
        <v>0.85</v>
      </c>
      <c r="I513" s="1028">
        <v>49.32</v>
      </c>
      <c r="J513" s="1028">
        <v>2.9</v>
      </c>
      <c r="K513" s="410">
        <v>0.9</v>
      </c>
      <c r="L513" s="1021" t="s">
        <v>1431</v>
      </c>
      <c r="M513" s="1031"/>
      <c r="N513" s="1022"/>
      <c r="O513" s="1023"/>
      <c r="P513" s="395"/>
      <c r="Q513" s="395"/>
      <c r="R513" s="395"/>
      <c r="S513" s="395"/>
      <c r="T513" s="395"/>
      <c r="U513" s="395"/>
      <c r="V513" s="395"/>
      <c r="W513" s="395"/>
      <c r="X513" s="395"/>
      <c r="Y513" s="395"/>
      <c r="Z513" s="395"/>
      <c r="AA513" s="395"/>
    </row>
    <row r="514" spans="1:27" s="980" customFormat="1" ht="16.5" customHeight="1" x14ac:dyDescent="0.3">
      <c r="A514" s="981"/>
      <c r="B514" s="979"/>
      <c r="C514" s="398"/>
      <c r="D514" s="398"/>
      <c r="E514" s="410" t="s">
        <v>1432</v>
      </c>
      <c r="F514" s="1027">
        <v>0.35714285714285715</v>
      </c>
      <c r="G514" s="1028">
        <v>1</v>
      </c>
      <c r="H514" s="1029">
        <v>0.1</v>
      </c>
      <c r="I514" s="1028">
        <v>41</v>
      </c>
      <c r="J514" s="1028">
        <v>2.74</v>
      </c>
      <c r="K514" s="410">
        <v>0.9</v>
      </c>
      <c r="L514" s="1021" t="s">
        <v>1433</v>
      </c>
      <c r="M514" s="1031"/>
      <c r="N514" s="1022"/>
      <c r="O514" s="1023"/>
      <c r="P514" s="395"/>
      <c r="Q514" s="395"/>
      <c r="R514" s="395"/>
      <c r="S514" s="395"/>
      <c r="T514" s="395"/>
      <c r="U514" s="395"/>
      <c r="V514" s="395"/>
      <c r="W514" s="395"/>
      <c r="X514" s="395"/>
      <c r="Y514" s="395"/>
      <c r="Z514" s="395"/>
      <c r="AA514" s="395"/>
    </row>
    <row r="515" spans="1:27" s="980" customFormat="1" ht="16.5" customHeight="1" x14ac:dyDescent="0.3">
      <c r="A515" s="981"/>
      <c r="B515" s="979"/>
      <c r="C515" s="398"/>
      <c r="D515" s="398"/>
      <c r="E515" s="410" t="s">
        <v>1434</v>
      </c>
      <c r="F515" s="1027">
        <v>1</v>
      </c>
      <c r="G515" s="1028">
        <v>0</v>
      </c>
      <c r="H515" s="1029">
        <v>0.25</v>
      </c>
      <c r="I515" s="1028">
        <v>44.22</v>
      </c>
      <c r="J515" s="1028">
        <v>2.6</v>
      </c>
      <c r="K515" s="410">
        <v>0.9</v>
      </c>
      <c r="L515" s="1021" t="s">
        <v>165</v>
      </c>
      <c r="M515" s="1031"/>
      <c r="N515" s="1022"/>
      <c r="O515" s="1023"/>
      <c r="P515" s="395"/>
      <c r="Q515" s="395"/>
      <c r="R515" s="395"/>
      <c r="S515" s="395"/>
      <c r="T515" s="395"/>
      <c r="U515" s="395"/>
      <c r="V515" s="395"/>
      <c r="W515" s="395"/>
      <c r="X515" s="395"/>
      <c r="Y515" s="395"/>
      <c r="Z515" s="395"/>
      <c r="AA515" s="395"/>
    </row>
    <row r="516" spans="1:27" s="980" customFormat="1" ht="16.5" customHeight="1" x14ac:dyDescent="0.3">
      <c r="A516" s="981"/>
      <c r="B516" s="979"/>
      <c r="C516" s="398"/>
      <c r="D516" s="398"/>
      <c r="E516" s="410" t="s">
        <v>1435</v>
      </c>
      <c r="F516" s="1027">
        <v>1</v>
      </c>
      <c r="G516" s="1028">
        <v>0</v>
      </c>
      <c r="H516" s="1029">
        <v>0.25</v>
      </c>
      <c r="I516" s="1028">
        <v>51.02</v>
      </c>
      <c r="J516" s="1028">
        <v>3</v>
      </c>
      <c r="K516" s="410">
        <v>0.9</v>
      </c>
      <c r="L516" s="1021" t="s">
        <v>1436</v>
      </c>
      <c r="M516" s="1031"/>
      <c r="N516" s="1022"/>
      <c r="O516" s="1023"/>
      <c r="P516" s="395"/>
      <c r="Q516" s="395"/>
      <c r="R516" s="395"/>
      <c r="S516" s="395"/>
      <c r="T516" s="395"/>
      <c r="U516" s="395"/>
      <c r="V516" s="395"/>
      <c r="W516" s="395"/>
      <c r="X516" s="395"/>
      <c r="Y516" s="395"/>
      <c r="Z516" s="395"/>
      <c r="AA516" s="395"/>
    </row>
    <row r="517" spans="1:27" s="980" customFormat="1" ht="16.5" customHeight="1" x14ac:dyDescent="0.3">
      <c r="A517" s="981"/>
      <c r="B517" s="979"/>
      <c r="C517" s="398"/>
      <c r="D517" s="398"/>
      <c r="E517" s="410" t="s">
        <v>1437</v>
      </c>
      <c r="F517" s="1027">
        <v>1</v>
      </c>
      <c r="G517" s="1028">
        <v>0</v>
      </c>
      <c r="H517" s="1029">
        <v>0.25</v>
      </c>
      <c r="I517" s="1028">
        <v>42.52</v>
      </c>
      <c r="J517" s="1028">
        <v>0.15</v>
      </c>
      <c r="K517" s="410">
        <v>0.9</v>
      </c>
      <c r="L517" s="1021" t="s">
        <v>165</v>
      </c>
      <c r="M517" s="1031"/>
      <c r="N517" s="1022"/>
      <c r="O517" s="1023"/>
      <c r="P517" s="395"/>
      <c r="Q517" s="395"/>
      <c r="R517" s="395"/>
      <c r="S517" s="395"/>
      <c r="T517" s="395"/>
      <c r="U517" s="395"/>
      <c r="V517" s="395"/>
      <c r="W517" s="395"/>
      <c r="X517" s="395"/>
      <c r="Y517" s="395"/>
      <c r="Z517" s="395"/>
      <c r="AA517" s="395"/>
    </row>
    <row r="518" spans="1:27" s="980" customFormat="1" ht="16.5" customHeight="1" x14ac:dyDescent="0.3">
      <c r="A518" s="981"/>
      <c r="B518" s="979"/>
      <c r="C518" s="398"/>
      <c r="D518" s="398"/>
      <c r="E518" s="410" t="s">
        <v>1438</v>
      </c>
      <c r="F518" s="1027">
        <v>1</v>
      </c>
      <c r="G518" s="1028">
        <v>1.1299999999999999</v>
      </c>
      <c r="H518" s="1029">
        <v>0.78149999999999997</v>
      </c>
      <c r="I518" s="1028">
        <v>49.5</v>
      </c>
      <c r="J518" s="1028">
        <v>0.39</v>
      </c>
      <c r="K518" s="410">
        <v>0.9</v>
      </c>
      <c r="L518" s="1021" t="s">
        <v>165</v>
      </c>
      <c r="M518" s="1031"/>
      <c r="N518" s="1022"/>
      <c r="O518" s="1023"/>
      <c r="P518" s="395"/>
      <c r="Q518" s="395"/>
      <c r="R518" s="395"/>
      <c r="S518" s="395"/>
      <c r="T518" s="395"/>
      <c r="U518" s="395"/>
      <c r="V518" s="395"/>
      <c r="W518" s="395"/>
      <c r="X518" s="395"/>
      <c r="Y518" s="395"/>
      <c r="Z518" s="395"/>
      <c r="AA518" s="395"/>
    </row>
    <row r="519" spans="1:27" s="980" customFormat="1" ht="16.5" customHeight="1" x14ac:dyDescent="0.3">
      <c r="A519" s="981"/>
      <c r="B519" s="979"/>
      <c r="C519" s="398"/>
      <c r="D519" s="398"/>
      <c r="E519" s="410" t="s">
        <v>1439</v>
      </c>
      <c r="F519" s="1027">
        <v>1</v>
      </c>
      <c r="G519" s="1028">
        <v>0.43</v>
      </c>
      <c r="H519" s="1029">
        <v>0.73599999999999999</v>
      </c>
      <c r="I519" s="1028">
        <v>45</v>
      </c>
      <c r="J519" s="1028">
        <v>0.36</v>
      </c>
      <c r="K519" s="410">
        <v>0.9</v>
      </c>
      <c r="L519" s="1021" t="s">
        <v>165</v>
      </c>
      <c r="M519" s="1031"/>
      <c r="N519" s="1022"/>
      <c r="O519" s="1023"/>
      <c r="P519" s="395"/>
      <c r="Q519" s="395"/>
      <c r="R519" s="395"/>
      <c r="S519" s="395"/>
      <c r="T519" s="395"/>
      <c r="U519" s="395"/>
      <c r="V519" s="395"/>
      <c r="W519" s="395"/>
      <c r="X519" s="395"/>
      <c r="Y519" s="395"/>
      <c r="Z519" s="395"/>
      <c r="AA519" s="395"/>
    </row>
    <row r="520" spans="1:27" s="980" customFormat="1" ht="16.5" customHeight="1" x14ac:dyDescent="0.3">
      <c r="A520" s="981"/>
      <c r="B520" s="979"/>
      <c r="C520" s="398"/>
      <c r="D520" s="398"/>
      <c r="E520" s="410" t="s">
        <v>1440</v>
      </c>
      <c r="F520" s="1027">
        <v>1</v>
      </c>
      <c r="G520" s="1028">
        <v>3.17</v>
      </c>
      <c r="H520" s="1029">
        <v>0.85</v>
      </c>
      <c r="I520" s="1028">
        <v>57</v>
      </c>
      <c r="J520" s="1028">
        <v>0.36</v>
      </c>
      <c r="K520" s="410">
        <v>0.9</v>
      </c>
      <c r="L520" s="1021" t="s">
        <v>165</v>
      </c>
      <c r="M520" s="1031"/>
      <c r="N520" s="1022"/>
      <c r="O520" s="1023"/>
      <c r="P520" s="395"/>
      <c r="Q520" s="395"/>
      <c r="R520" s="395"/>
      <c r="S520" s="395"/>
      <c r="T520" s="395"/>
      <c r="U520" s="395"/>
      <c r="V520" s="395"/>
      <c r="W520" s="395"/>
      <c r="X520" s="395"/>
      <c r="Y520" s="395"/>
      <c r="Z520" s="395"/>
      <c r="AA520" s="395"/>
    </row>
    <row r="521" spans="1:27" s="980" customFormat="1" ht="16.5" customHeight="1" x14ac:dyDescent="0.3">
      <c r="A521" s="981"/>
      <c r="B521" s="979"/>
      <c r="C521" s="398"/>
      <c r="D521" s="398"/>
      <c r="E521" s="410" t="s">
        <v>1441</v>
      </c>
      <c r="F521" s="1027">
        <v>1</v>
      </c>
      <c r="G521" s="1028">
        <v>7.0000000000000007E-2</v>
      </c>
      <c r="H521" s="1029">
        <v>0.8</v>
      </c>
      <c r="I521" s="1028">
        <v>55</v>
      </c>
      <c r="J521" s="1028">
        <v>0.20300000000000001</v>
      </c>
      <c r="K521" s="410">
        <v>0.9</v>
      </c>
      <c r="L521" s="1021" t="s">
        <v>165</v>
      </c>
      <c r="M521" s="1031"/>
      <c r="N521" s="1022"/>
      <c r="O521" s="1023"/>
      <c r="P521" s="395"/>
      <c r="Q521" s="395"/>
      <c r="R521" s="395"/>
      <c r="S521" s="395"/>
      <c r="T521" s="395"/>
      <c r="U521" s="395"/>
      <c r="V521" s="395"/>
      <c r="W521" s="395"/>
      <c r="X521" s="395"/>
      <c r="Y521" s="395"/>
      <c r="Z521" s="395"/>
      <c r="AA521" s="395"/>
    </row>
    <row r="522" spans="1:27" s="980" customFormat="1" ht="16.5" customHeight="1" x14ac:dyDescent="0.3">
      <c r="A522" s="981"/>
      <c r="B522" s="979"/>
      <c r="C522" s="398"/>
      <c r="D522" s="398"/>
      <c r="E522" s="410" t="s">
        <v>1442</v>
      </c>
      <c r="F522" s="1027">
        <v>1</v>
      </c>
      <c r="G522" s="1028">
        <v>7.0000000000000007E-2</v>
      </c>
      <c r="H522" s="1029">
        <v>0.8</v>
      </c>
      <c r="I522" s="1028">
        <v>55</v>
      </c>
      <c r="J522" s="1028">
        <v>0.20300000000000001</v>
      </c>
      <c r="K522" s="410">
        <v>0.9</v>
      </c>
      <c r="L522" s="1021" t="s">
        <v>1443</v>
      </c>
      <c r="M522" s="1031"/>
      <c r="N522" s="1022"/>
      <c r="O522" s="1023"/>
      <c r="P522" s="395"/>
      <c r="Q522" s="395"/>
      <c r="R522" s="395"/>
      <c r="S522" s="395"/>
      <c r="T522" s="395"/>
      <c r="U522" s="395"/>
      <c r="V522" s="395"/>
      <c r="W522" s="395"/>
      <c r="X522" s="395"/>
      <c r="Y522" s="395"/>
      <c r="Z522" s="395"/>
      <c r="AA522" s="395"/>
    </row>
    <row r="523" spans="1:27" s="980" customFormat="1" ht="16.5" customHeight="1" x14ac:dyDescent="0.3">
      <c r="A523" s="981"/>
      <c r="B523" s="979"/>
      <c r="C523" s="398"/>
      <c r="D523" s="398"/>
      <c r="E523" s="410" t="s">
        <v>1444</v>
      </c>
      <c r="F523" s="1027">
        <v>0.36012861736334406</v>
      </c>
      <c r="G523" s="1028">
        <v>1.3</v>
      </c>
      <c r="H523" s="1029">
        <v>0.85</v>
      </c>
      <c r="I523" s="1028">
        <v>48.53</v>
      </c>
      <c r="J523" s="1028">
        <v>0.28000000000000003</v>
      </c>
      <c r="K523" s="410">
        <v>0.9</v>
      </c>
      <c r="L523" s="1021" t="s">
        <v>1424</v>
      </c>
      <c r="M523" s="1031"/>
      <c r="N523" s="1022"/>
      <c r="O523" s="1023"/>
      <c r="P523" s="395"/>
      <c r="Q523" s="395"/>
      <c r="R523" s="395"/>
      <c r="S523" s="395"/>
      <c r="T523" s="395"/>
      <c r="U523" s="395"/>
      <c r="V523" s="395"/>
      <c r="W523" s="395"/>
      <c r="X523" s="395"/>
      <c r="Y523" s="395"/>
      <c r="Z523" s="395"/>
      <c r="AA523" s="395"/>
    </row>
    <row r="524" spans="1:27" s="980" customFormat="1" ht="16.5" customHeight="1" x14ac:dyDescent="0.3">
      <c r="A524" s="981"/>
      <c r="B524" s="979"/>
      <c r="C524" s="398"/>
      <c r="D524" s="398"/>
      <c r="E524" s="1861" t="s">
        <v>1445</v>
      </c>
      <c r="F524" s="1861"/>
      <c r="G524" s="1861"/>
      <c r="H524" s="1861"/>
      <c r="I524" s="1861"/>
      <c r="J524" s="1861"/>
      <c r="K524" s="1861"/>
      <c r="L524" s="1861"/>
      <c r="M524" s="1861"/>
      <c r="N524" s="1861"/>
      <c r="O524" s="1861"/>
      <c r="P524" s="1861"/>
      <c r="Q524" s="1861"/>
      <c r="R524" s="1861"/>
      <c r="S524" s="1861"/>
      <c r="T524" s="1861"/>
      <c r="U524" s="395"/>
      <c r="V524" s="395"/>
      <c r="W524" s="395"/>
      <c r="X524" s="395"/>
      <c r="Y524" s="395"/>
      <c r="Z524" s="395"/>
      <c r="AA524" s="395"/>
    </row>
    <row r="525" spans="1:27" s="980" customFormat="1" ht="16.5" customHeight="1" x14ac:dyDescent="0.3">
      <c r="A525" s="981"/>
      <c r="B525" s="979"/>
      <c r="C525" s="398"/>
      <c r="D525" s="398"/>
      <c r="E525" s="1861" t="s">
        <v>1446</v>
      </c>
      <c r="F525" s="1861"/>
      <c r="G525" s="1861"/>
      <c r="H525" s="1861"/>
      <c r="I525" s="1861"/>
      <c r="J525" s="1861"/>
      <c r="K525" s="1861"/>
      <c r="L525" s="1861"/>
      <c r="M525" s="1861"/>
      <c r="N525" s="1861"/>
      <c r="O525" s="1861"/>
      <c r="P525" s="1861"/>
      <c r="Q525" s="1861"/>
      <c r="R525" s="1861"/>
      <c r="S525" s="1861"/>
      <c r="T525" s="1861"/>
      <c r="U525" s="395"/>
      <c r="V525" s="395"/>
      <c r="W525" s="395"/>
      <c r="X525" s="395"/>
      <c r="Y525" s="395"/>
      <c r="Z525" s="395"/>
      <c r="AA525" s="395"/>
    </row>
    <row r="526" spans="1:27" s="980" customFormat="1" ht="16.5" customHeight="1" x14ac:dyDescent="0.3">
      <c r="A526" s="981"/>
      <c r="B526" s="979"/>
      <c r="C526" s="398"/>
      <c r="D526" s="398"/>
      <c r="E526" s="395"/>
      <c r="F526" s="395"/>
      <c r="G526" s="395"/>
      <c r="H526" s="395"/>
      <c r="I526" s="395"/>
      <c r="J526" s="395"/>
      <c r="K526" s="395"/>
      <c r="L526" s="395"/>
      <c r="M526" s="395"/>
      <c r="N526" s="395"/>
      <c r="O526" s="395"/>
      <c r="P526" s="395"/>
      <c r="Q526" s="395"/>
      <c r="R526" s="395"/>
      <c r="S526" s="395"/>
      <c r="T526" s="395"/>
      <c r="U526" s="395"/>
      <c r="V526" s="395"/>
      <c r="W526" s="395"/>
      <c r="X526" s="395"/>
      <c r="Y526" s="395"/>
      <c r="Z526" s="395"/>
      <c r="AA526" s="395"/>
    </row>
    <row r="527" spans="1:27" s="980" customFormat="1" ht="16.5" customHeight="1" x14ac:dyDescent="0.35">
      <c r="A527" s="981"/>
      <c r="B527" s="979"/>
      <c r="C527" s="398"/>
      <c r="D527" s="398"/>
      <c r="E527" s="409" t="s">
        <v>2080</v>
      </c>
      <c r="F527" s="395"/>
      <c r="G527" s="395"/>
      <c r="H527" s="395"/>
      <c r="I527" s="395"/>
      <c r="J527" s="395"/>
      <c r="K527" s="395"/>
      <c r="L527" s="395"/>
      <c r="M527" s="395"/>
      <c r="N527" s="395"/>
      <c r="O527" s="395"/>
      <c r="P527" s="395"/>
      <c r="Q527" s="395"/>
      <c r="R527" s="395"/>
      <c r="S527" s="395"/>
      <c r="T527" s="395"/>
      <c r="U527" s="395"/>
      <c r="V527" s="395"/>
      <c r="W527" s="395"/>
      <c r="X527" s="395"/>
      <c r="Y527" s="395"/>
      <c r="Z527" s="395"/>
      <c r="AA527" s="395"/>
    </row>
    <row r="528" spans="1:27" s="980" customFormat="1" ht="16.5" customHeight="1" x14ac:dyDescent="0.3">
      <c r="A528" s="981"/>
      <c r="B528" s="979"/>
      <c r="C528" s="398"/>
      <c r="D528" s="398"/>
      <c r="E528" s="409"/>
      <c r="F528" s="395"/>
      <c r="G528" s="395"/>
      <c r="H528" s="395"/>
      <c r="I528" s="395"/>
      <c r="J528" s="395"/>
      <c r="K528" s="395"/>
      <c r="L528" s="395"/>
      <c r="M528" s="395"/>
      <c r="N528" s="395"/>
      <c r="O528" s="395"/>
      <c r="P528" s="395"/>
      <c r="Q528" s="395"/>
      <c r="R528" s="395"/>
      <c r="S528" s="395"/>
      <c r="T528" s="395"/>
      <c r="U528" s="395"/>
      <c r="V528" s="395"/>
      <c r="W528" s="395"/>
      <c r="X528" s="395"/>
      <c r="Y528" s="395"/>
      <c r="Z528" s="395"/>
      <c r="AA528" s="395"/>
    </row>
    <row r="529" spans="1:27" s="980" customFormat="1" ht="19.5" customHeight="1" x14ac:dyDescent="0.3">
      <c r="A529" s="981"/>
      <c r="B529" s="979"/>
      <c r="C529" s="398"/>
      <c r="D529" s="398"/>
      <c r="E529" s="1032" t="s">
        <v>803</v>
      </c>
      <c r="F529" s="395"/>
      <c r="G529" s="395"/>
      <c r="H529" s="395"/>
      <c r="I529" s="395"/>
      <c r="J529" s="395"/>
      <c r="K529" s="395"/>
      <c r="L529" s="395"/>
      <c r="M529" s="395"/>
      <c r="N529" s="395"/>
      <c r="O529" s="395"/>
      <c r="P529" s="395"/>
      <c r="Q529" s="395"/>
      <c r="R529" s="395"/>
      <c r="S529" s="395"/>
      <c r="T529" s="395"/>
      <c r="U529" s="395"/>
      <c r="V529" s="395"/>
      <c r="W529" s="395"/>
      <c r="X529" s="395"/>
      <c r="Y529" s="395"/>
      <c r="Z529" s="395"/>
      <c r="AA529" s="395"/>
    </row>
    <row r="530" spans="1:27" s="980" customFormat="1" ht="16.5" customHeight="1" x14ac:dyDescent="0.3">
      <c r="A530" s="981"/>
      <c r="B530" s="979"/>
      <c r="C530" s="398"/>
      <c r="D530" s="398"/>
      <c r="E530" s="1869" t="s">
        <v>1406</v>
      </c>
      <c r="F530" s="1870"/>
      <c r="G530" s="978" t="s">
        <v>688</v>
      </c>
      <c r="H530" s="978" t="s">
        <v>875</v>
      </c>
      <c r="I530" s="1869" t="s">
        <v>763</v>
      </c>
      <c r="J530" s="1871"/>
      <c r="K530" s="1871"/>
      <c r="L530" s="1870"/>
      <c r="M530" s="395"/>
      <c r="N530" s="395"/>
      <c r="O530" s="395"/>
      <c r="P530" s="395"/>
      <c r="Q530" s="395"/>
      <c r="R530" s="395"/>
      <c r="S530" s="395"/>
      <c r="T530" s="395"/>
      <c r="U530" s="395"/>
      <c r="V530" s="395"/>
      <c r="W530" s="395"/>
      <c r="X530" s="395"/>
      <c r="Y530" s="395"/>
      <c r="Z530" s="395"/>
      <c r="AA530" s="395"/>
    </row>
    <row r="531" spans="1:27" s="980" customFormat="1" ht="16.5" customHeight="1" x14ac:dyDescent="0.3">
      <c r="A531" s="981"/>
      <c r="B531" s="979"/>
      <c r="C531" s="398"/>
      <c r="D531" s="398"/>
      <c r="E531" s="1389" t="s">
        <v>1448</v>
      </c>
      <c r="F531" s="998"/>
      <c r="G531" s="1112" t="s">
        <v>2081</v>
      </c>
      <c r="H531" s="412">
        <v>7.4999999999999997E-3</v>
      </c>
      <c r="I531" s="1001" t="s">
        <v>2082</v>
      </c>
      <c r="J531" s="999"/>
      <c r="K531" s="1005"/>
      <c r="L531" s="998"/>
      <c r="M531" s="395"/>
      <c r="N531" s="395"/>
      <c r="O531" s="395"/>
      <c r="P531" s="395"/>
      <c r="Q531" s="395"/>
      <c r="R531" s="395"/>
      <c r="S531" s="395"/>
      <c r="T531" s="395"/>
      <c r="U531" s="395"/>
      <c r="V531" s="395"/>
      <c r="W531" s="395"/>
      <c r="X531" s="395"/>
      <c r="Y531" s="395"/>
      <c r="Z531" s="395"/>
      <c r="AA531" s="395"/>
    </row>
    <row r="532" spans="1:27" s="980" customFormat="1" ht="16.5" customHeight="1" x14ac:dyDescent="0.3">
      <c r="A532" s="981"/>
      <c r="B532" s="979"/>
      <c r="C532" s="398"/>
      <c r="D532" s="398"/>
      <c r="E532" s="1389" t="s">
        <v>1450</v>
      </c>
      <c r="F532" s="998"/>
      <c r="G532" s="1112" t="s">
        <v>2081</v>
      </c>
      <c r="H532" s="412">
        <v>0.01</v>
      </c>
      <c r="I532" s="1001" t="s">
        <v>2083</v>
      </c>
      <c r="J532" s="999"/>
      <c r="K532" s="1005"/>
      <c r="L532" s="998"/>
      <c r="M532" s="395"/>
      <c r="N532" s="395"/>
      <c r="O532" s="395"/>
      <c r="P532" s="395"/>
      <c r="Q532" s="395"/>
      <c r="R532" s="395"/>
      <c r="S532" s="395"/>
      <c r="T532" s="395"/>
      <c r="U532" s="395"/>
      <c r="V532" s="395"/>
      <c r="W532" s="395"/>
      <c r="X532" s="395"/>
      <c r="Y532" s="395"/>
      <c r="Z532" s="395"/>
      <c r="AA532" s="395"/>
    </row>
    <row r="533" spans="1:27" s="980" customFormat="1" ht="16.5" customHeight="1" x14ac:dyDescent="0.3">
      <c r="A533" s="981"/>
      <c r="B533" s="979"/>
      <c r="C533" s="398"/>
      <c r="D533" s="398"/>
      <c r="E533" s="1864" t="s">
        <v>2302</v>
      </c>
      <c r="F533" s="1864"/>
      <c r="G533" s="1864"/>
      <c r="H533" s="1864"/>
      <c r="I533" s="1864"/>
      <c r="J533" s="1864"/>
      <c r="K533" s="1864"/>
      <c r="L533" s="1864"/>
      <c r="M533" s="1864"/>
      <c r="N533" s="1864"/>
      <c r="O533" s="1864"/>
      <c r="P533" s="1864"/>
      <c r="Q533" s="1864"/>
      <c r="R533" s="1864"/>
      <c r="S533" s="1864"/>
      <c r="T533" s="1864"/>
      <c r="U533" s="395"/>
      <c r="V533" s="395"/>
      <c r="W533" s="395"/>
      <c r="X533" s="395"/>
      <c r="Y533" s="395"/>
      <c r="Z533" s="395"/>
      <c r="AA533" s="395"/>
    </row>
    <row r="534" spans="1:27" s="980" customFormat="1" ht="16.5" customHeight="1" x14ac:dyDescent="0.35">
      <c r="A534" s="981"/>
      <c r="B534" s="979"/>
      <c r="C534" s="398"/>
      <c r="D534" s="398"/>
      <c r="E534" s="395" t="s">
        <v>1409</v>
      </c>
      <c r="F534" s="395"/>
      <c r="G534" s="395"/>
      <c r="H534" s="395"/>
      <c r="I534" s="395"/>
      <c r="J534" s="395"/>
      <c r="K534" s="395"/>
      <c r="L534" s="395"/>
      <c r="M534" s="395"/>
      <c r="N534" s="395"/>
      <c r="O534" s="395"/>
      <c r="P534" s="395"/>
      <c r="Q534" s="395"/>
      <c r="R534" s="395"/>
      <c r="S534" s="395"/>
      <c r="T534" s="395"/>
      <c r="U534" s="395"/>
      <c r="V534" s="395"/>
      <c r="W534" s="395"/>
      <c r="X534" s="395"/>
      <c r="Y534" s="395"/>
      <c r="Z534" s="395"/>
      <c r="AA534" s="395"/>
    </row>
    <row r="535" spans="1:27" s="980" customFormat="1" ht="16.5" customHeight="1" x14ac:dyDescent="0.3">
      <c r="A535" s="981"/>
      <c r="B535" s="979"/>
      <c r="C535" s="398"/>
      <c r="D535" s="398"/>
      <c r="E535" s="395"/>
      <c r="F535" s="395"/>
      <c r="G535" s="395"/>
      <c r="H535" s="395"/>
      <c r="I535" s="395"/>
      <c r="J535" s="395"/>
      <c r="K535" s="395"/>
      <c r="L535" s="395"/>
      <c r="M535" s="395"/>
      <c r="N535" s="395"/>
      <c r="O535" s="395"/>
      <c r="P535" s="395"/>
      <c r="Q535" s="395"/>
      <c r="R535" s="395"/>
      <c r="S535" s="395"/>
      <c r="T535" s="395"/>
      <c r="U535" s="395"/>
      <c r="V535" s="395"/>
      <c r="W535" s="395"/>
      <c r="X535" s="395"/>
      <c r="Y535" s="395"/>
      <c r="Z535" s="395"/>
      <c r="AA535" s="395"/>
    </row>
    <row r="536" spans="1:27" s="980" customFormat="1" ht="19.5" customHeight="1" x14ac:dyDescent="0.3">
      <c r="A536" s="981"/>
      <c r="B536" s="979"/>
      <c r="C536" s="398"/>
      <c r="D536" s="398"/>
      <c r="E536" s="1032" t="s">
        <v>2313</v>
      </c>
      <c r="F536" s="395"/>
      <c r="G536" s="395"/>
      <c r="H536" s="395"/>
      <c r="I536" s="395"/>
      <c r="J536" s="395"/>
      <c r="K536" s="395"/>
      <c r="L536" s="395"/>
      <c r="M536" s="395"/>
      <c r="S536" s="395"/>
      <c r="T536" s="395"/>
      <c r="U536" s="395"/>
      <c r="V536" s="395"/>
      <c r="W536" s="395"/>
      <c r="X536" s="395"/>
      <c r="Y536" s="395"/>
      <c r="Z536" s="395"/>
      <c r="AA536" s="395"/>
    </row>
    <row r="537" spans="1:27" s="980" customFormat="1" ht="16.5" customHeight="1" x14ac:dyDescent="0.3">
      <c r="A537" s="981"/>
      <c r="B537" s="979"/>
      <c r="C537" s="398"/>
      <c r="D537" s="398"/>
      <c r="E537" s="1869" t="s">
        <v>1451</v>
      </c>
      <c r="F537" s="1871"/>
      <c r="G537" s="1871"/>
      <c r="H537" s="1870"/>
      <c r="I537" s="978" t="s">
        <v>2</v>
      </c>
      <c r="J537" s="1869" t="s">
        <v>763</v>
      </c>
      <c r="K537" s="1871"/>
      <c r="L537" s="1871"/>
      <c r="M537" s="1870"/>
      <c r="S537" s="395"/>
      <c r="T537" s="395"/>
      <c r="U537" s="395"/>
      <c r="V537" s="395"/>
      <c r="W537" s="395"/>
      <c r="X537" s="395"/>
      <c r="Y537" s="395"/>
      <c r="Z537" s="395"/>
      <c r="AA537" s="395"/>
    </row>
    <row r="538" spans="1:27" s="980" customFormat="1" ht="18" x14ac:dyDescent="0.35">
      <c r="A538" s="981"/>
      <c r="B538" s="979"/>
      <c r="C538" s="398"/>
      <c r="D538" s="398"/>
      <c r="E538" s="1389" t="s">
        <v>2314</v>
      </c>
      <c r="F538" s="998"/>
      <c r="G538" s="998"/>
      <c r="H538" s="998"/>
      <c r="I538" s="1484">
        <v>0.21</v>
      </c>
      <c r="J538" s="1001" t="s">
        <v>2084</v>
      </c>
      <c r="K538" s="999"/>
      <c r="L538" s="1005"/>
      <c r="M538" s="998"/>
      <c r="N538" s="395"/>
      <c r="O538" s="395"/>
      <c r="P538" s="395"/>
      <c r="Q538" s="395"/>
      <c r="R538" s="395"/>
      <c r="S538" s="395"/>
      <c r="T538" s="395"/>
      <c r="U538" s="395"/>
      <c r="V538" s="395"/>
      <c r="W538" s="395"/>
      <c r="X538" s="395"/>
      <c r="Y538" s="395"/>
      <c r="Z538" s="395"/>
      <c r="AA538" s="395"/>
    </row>
    <row r="539" spans="1:27" s="980" customFormat="1" ht="16.5" customHeight="1" x14ac:dyDescent="0.3">
      <c r="A539" s="981"/>
      <c r="B539" s="979"/>
      <c r="C539" s="398"/>
      <c r="D539" s="398"/>
      <c r="E539" s="1386" t="s">
        <v>2311</v>
      </c>
      <c r="F539" s="1386"/>
      <c r="G539" s="1386"/>
      <c r="H539" s="1386"/>
      <c r="I539" s="1386"/>
      <c r="J539" s="1386"/>
      <c r="K539" s="1386"/>
      <c r="L539" s="1386"/>
      <c r="M539" s="1386"/>
      <c r="N539" s="1386"/>
      <c r="O539" s="1386"/>
      <c r="P539" s="1386"/>
      <c r="Q539" s="1386"/>
      <c r="R539" s="1386"/>
      <c r="S539" s="1386"/>
      <c r="T539" s="1386"/>
      <c r="U539" s="395"/>
      <c r="V539" s="395"/>
      <c r="W539" s="395"/>
      <c r="X539" s="395"/>
      <c r="Y539" s="395"/>
      <c r="Z539" s="395"/>
      <c r="AA539" s="395"/>
    </row>
    <row r="540" spans="1:27" s="980" customFormat="1" ht="16.5" customHeight="1" x14ac:dyDescent="0.3">
      <c r="A540" s="981"/>
      <c r="B540" s="979"/>
      <c r="C540" s="398"/>
      <c r="D540" s="398"/>
      <c r="E540" s="1346" t="s">
        <v>2209</v>
      </c>
      <c r="F540" s="1346"/>
      <c r="G540" s="1346"/>
      <c r="H540" s="1346"/>
      <c r="I540" s="1346"/>
      <c r="J540" s="1346"/>
      <c r="K540" s="1346"/>
      <c r="L540" s="1346"/>
      <c r="M540" s="1346"/>
      <c r="N540" s="1346"/>
      <c r="O540" s="1346"/>
      <c r="P540" s="1346"/>
      <c r="Q540" s="1346"/>
      <c r="R540" s="1346"/>
      <c r="S540" s="1346"/>
      <c r="T540" s="1346"/>
      <c r="U540" s="395"/>
      <c r="V540" s="395"/>
      <c r="W540" s="395"/>
      <c r="X540" s="395"/>
      <c r="Y540" s="395"/>
      <c r="Z540" s="395"/>
      <c r="AA540" s="395"/>
    </row>
    <row r="541" spans="1:27" s="980" customFormat="1" ht="16.5" customHeight="1" x14ac:dyDescent="0.3">
      <c r="A541" s="981"/>
      <c r="B541" s="979"/>
      <c r="C541" s="398"/>
      <c r="D541" s="398"/>
      <c r="E541" s="1386" t="s">
        <v>2312</v>
      </c>
      <c r="F541" s="1346"/>
      <c r="G541" s="1346"/>
      <c r="H541" s="1346"/>
      <c r="I541" s="1346"/>
      <c r="J541" s="1346"/>
      <c r="K541" s="1346"/>
      <c r="L541" s="1346"/>
      <c r="M541" s="1346"/>
      <c r="N541" s="1346"/>
      <c r="O541" s="1346"/>
      <c r="P541" s="1346"/>
      <c r="Q541" s="1346"/>
      <c r="R541" s="1346"/>
      <c r="S541" s="1346"/>
      <c r="T541" s="1346"/>
      <c r="U541" s="395"/>
      <c r="V541" s="395"/>
      <c r="W541" s="395"/>
      <c r="X541" s="395"/>
      <c r="Y541" s="395"/>
      <c r="Z541" s="395"/>
      <c r="AA541" s="395"/>
    </row>
    <row r="542" spans="1:27" s="980" customFormat="1" ht="16.5" customHeight="1" x14ac:dyDescent="0.3">
      <c r="A542" s="981"/>
      <c r="B542" s="979"/>
      <c r="C542" s="398"/>
      <c r="D542" s="398"/>
      <c r="E542" s="1386"/>
      <c r="F542" s="1346"/>
      <c r="G542" s="1346"/>
      <c r="H542" s="1346"/>
      <c r="I542" s="1346"/>
      <c r="J542" s="1346"/>
      <c r="K542" s="1346"/>
      <c r="L542" s="1346"/>
      <c r="M542" s="1346"/>
      <c r="N542" s="1346"/>
      <c r="O542" s="1346"/>
      <c r="P542" s="1346"/>
      <c r="Q542" s="1346"/>
      <c r="R542" s="1346"/>
      <c r="S542" s="1346"/>
      <c r="T542" s="1346"/>
      <c r="U542" s="395"/>
      <c r="V542" s="395"/>
      <c r="W542" s="395"/>
      <c r="X542" s="395"/>
      <c r="Y542" s="395"/>
      <c r="Z542" s="395"/>
      <c r="AA542" s="395"/>
    </row>
    <row r="543" spans="1:27" s="980" customFormat="1" ht="16.5" customHeight="1" x14ac:dyDescent="0.3">
      <c r="A543" s="981"/>
      <c r="B543" s="979"/>
      <c r="C543" s="398"/>
      <c r="D543" s="398"/>
      <c r="E543" s="1032" t="s">
        <v>2315</v>
      </c>
      <c r="F543" s="395"/>
      <c r="G543" s="395"/>
      <c r="H543" s="395"/>
      <c r="I543" s="395"/>
      <c r="J543" s="395"/>
      <c r="K543" s="395"/>
      <c r="L543" s="395"/>
      <c r="M543" s="395"/>
      <c r="N543" s="395"/>
      <c r="O543" s="395"/>
      <c r="P543" s="395"/>
      <c r="Q543" s="395"/>
      <c r="R543" s="395"/>
      <c r="S543" s="395"/>
      <c r="T543" s="395"/>
      <c r="U543" s="395"/>
      <c r="V543" s="395"/>
      <c r="W543" s="395"/>
      <c r="X543" s="395"/>
      <c r="Y543" s="395"/>
      <c r="Z543" s="395"/>
      <c r="AA543" s="395"/>
    </row>
    <row r="544" spans="1:27" s="980" customFormat="1" ht="16.5" customHeight="1" x14ac:dyDescent="0.3">
      <c r="A544" s="981"/>
      <c r="B544" s="979"/>
      <c r="C544" s="398"/>
      <c r="D544" s="398"/>
      <c r="E544" s="1351" t="s">
        <v>1454</v>
      </c>
      <c r="F544" s="1351">
        <v>2007</v>
      </c>
      <c r="G544" s="1351">
        <v>2008</v>
      </c>
      <c r="H544" s="1351">
        <v>2009</v>
      </c>
      <c r="I544" s="1351">
        <v>2010</v>
      </c>
      <c r="J544" s="1351">
        <v>2011</v>
      </c>
      <c r="K544" s="1351">
        <v>2012</v>
      </c>
      <c r="L544" s="1351">
        <v>2013</v>
      </c>
      <c r="M544" s="1351">
        <v>2014</v>
      </c>
      <c r="N544" s="1351">
        <v>2015</v>
      </c>
      <c r="O544" s="1351">
        <v>2016</v>
      </c>
      <c r="P544" s="1351">
        <v>2017</v>
      </c>
      <c r="Q544" s="1351">
        <v>2018</v>
      </c>
      <c r="R544" s="1351">
        <v>2019</v>
      </c>
      <c r="S544" s="1351">
        <v>2020</v>
      </c>
      <c r="T544" s="1351">
        <v>2021</v>
      </c>
      <c r="U544" s="1351">
        <v>2022</v>
      </c>
      <c r="V544" s="395"/>
      <c r="W544" s="395"/>
      <c r="X544" s="395"/>
      <c r="Y544" s="395"/>
      <c r="Z544" s="395"/>
      <c r="AA544" s="395"/>
    </row>
    <row r="545" spans="1:27" s="980" customFormat="1" ht="16.5" customHeight="1" x14ac:dyDescent="0.3">
      <c r="A545" s="981"/>
      <c r="B545" s="979"/>
      <c r="C545" s="398"/>
      <c r="D545" s="398"/>
      <c r="E545" s="1008" t="s">
        <v>1455</v>
      </c>
      <c r="F545" s="1006">
        <v>0.28000000000000003</v>
      </c>
      <c r="G545" s="1006">
        <v>0.28999999999999998</v>
      </c>
      <c r="H545" s="1006">
        <v>0.26</v>
      </c>
      <c r="I545" s="1006">
        <v>0.26</v>
      </c>
      <c r="J545" s="1006">
        <v>0.27</v>
      </c>
      <c r="K545" s="1006">
        <v>0.28999999999999998</v>
      </c>
      <c r="L545" s="1006">
        <v>0.28999999999999998</v>
      </c>
      <c r="M545" s="1006">
        <v>0.28999999999999998</v>
      </c>
      <c r="N545" s="1006">
        <v>0.28999999999999998</v>
      </c>
      <c r="O545" s="1006">
        <v>0.28000000000000003</v>
      </c>
      <c r="P545" s="1006">
        <v>0.28999999999999998</v>
      </c>
      <c r="Q545" s="1006">
        <v>0.28000000000000003</v>
      </c>
      <c r="R545" s="1006">
        <v>0.27</v>
      </c>
      <c r="S545" s="1006">
        <v>0.27</v>
      </c>
      <c r="T545" s="1006">
        <v>0.27</v>
      </c>
      <c r="U545" s="1006">
        <v>0.27</v>
      </c>
      <c r="V545" s="395"/>
      <c r="W545" s="395"/>
      <c r="X545" s="395"/>
      <c r="Y545" s="395"/>
      <c r="Z545" s="395"/>
      <c r="AA545" s="395"/>
    </row>
    <row r="546" spans="1:27" s="980" customFormat="1" ht="16.5" customHeight="1" x14ac:dyDescent="0.3">
      <c r="A546" s="981"/>
      <c r="B546" s="979"/>
      <c r="C546" s="398"/>
      <c r="D546" s="398"/>
      <c r="E546" s="1008" t="s">
        <v>1456</v>
      </c>
      <c r="F546" s="1006">
        <v>0.28999999999999998</v>
      </c>
      <c r="G546" s="1006">
        <v>0.28999999999999998</v>
      </c>
      <c r="H546" s="1006">
        <v>0.28000000000000003</v>
      </c>
      <c r="I546" s="1006">
        <v>0.28000000000000003</v>
      </c>
      <c r="J546" s="1006">
        <v>0.28000000000000003</v>
      </c>
      <c r="K546" s="1006">
        <v>0.27</v>
      </c>
      <c r="L546" s="1006">
        <v>0.27</v>
      </c>
      <c r="M546" s="1006">
        <v>0.26</v>
      </c>
      <c r="N546" s="1006">
        <v>0.24</v>
      </c>
      <c r="O546" s="1006">
        <v>0.24</v>
      </c>
      <c r="P546" s="1006">
        <v>0.23</v>
      </c>
      <c r="Q546" s="1006">
        <v>0.23</v>
      </c>
      <c r="R546" s="1006">
        <v>0.23</v>
      </c>
      <c r="S546" s="1006">
        <v>0.22</v>
      </c>
      <c r="T546" s="1006">
        <v>0.21</v>
      </c>
      <c r="U546" s="1006">
        <v>0.21</v>
      </c>
      <c r="V546" s="395"/>
      <c r="W546" s="395"/>
      <c r="X546" s="395"/>
      <c r="Y546" s="395"/>
      <c r="Z546" s="395"/>
      <c r="AA546" s="395"/>
    </row>
    <row r="547" spans="1:27" s="980" customFormat="1" ht="16.5" customHeight="1" x14ac:dyDescent="0.3">
      <c r="A547" s="981"/>
      <c r="B547" s="979"/>
      <c r="C547" s="398"/>
      <c r="D547" s="398"/>
      <c r="E547" s="1008" t="s">
        <v>1457</v>
      </c>
      <c r="F547" s="1006">
        <v>0.24</v>
      </c>
      <c r="G547" s="1006">
        <v>0.24</v>
      </c>
      <c r="H547" s="1006">
        <v>0.24</v>
      </c>
      <c r="I547" s="1006">
        <v>0.24</v>
      </c>
      <c r="J547" s="1006">
        <v>0.23</v>
      </c>
      <c r="K547" s="1006">
        <v>0.24</v>
      </c>
      <c r="L547" s="1006">
        <v>0.24</v>
      </c>
      <c r="M547" s="1006">
        <v>0.24</v>
      </c>
      <c r="N547" s="1006">
        <v>0.24</v>
      </c>
      <c r="O547" s="1006">
        <v>0.24</v>
      </c>
      <c r="P547" s="1006">
        <v>0.23</v>
      </c>
      <c r="Q547" s="1006">
        <v>0.23</v>
      </c>
      <c r="R547" s="1006">
        <v>0.23</v>
      </c>
      <c r="S547" s="1006">
        <v>0.23</v>
      </c>
      <c r="T547" s="1006">
        <v>0.22</v>
      </c>
      <c r="U547" s="1006">
        <v>0.22</v>
      </c>
      <c r="V547" s="395"/>
      <c r="W547" s="395"/>
      <c r="X547" s="395"/>
      <c r="Y547" s="395"/>
      <c r="Z547" s="395"/>
      <c r="AA547" s="395"/>
    </row>
    <row r="548" spans="1:27" s="980" customFormat="1" ht="16.5" customHeight="1" x14ac:dyDescent="0.3">
      <c r="A548" s="981"/>
      <c r="B548" s="979"/>
      <c r="C548" s="398"/>
      <c r="D548" s="398"/>
      <c r="E548" s="1008" t="s">
        <v>1458</v>
      </c>
      <c r="F548" s="1006">
        <v>0.24</v>
      </c>
      <c r="G548" s="1006">
        <v>0.23</v>
      </c>
      <c r="H548" s="1006">
        <v>0.22</v>
      </c>
      <c r="I548" s="1006">
        <v>0.21</v>
      </c>
      <c r="J548" s="1006">
        <v>0.21</v>
      </c>
      <c r="K548" s="1006">
        <v>0.21</v>
      </c>
      <c r="L548" s="1006">
        <v>0.21</v>
      </c>
      <c r="M548" s="1006">
        <v>0.21</v>
      </c>
      <c r="N548" s="1006">
        <v>0.21</v>
      </c>
      <c r="O548" s="1006">
        <v>0.21</v>
      </c>
      <c r="P548" s="1006">
        <v>0.21</v>
      </c>
      <c r="Q548" s="1006">
        <v>0.21</v>
      </c>
      <c r="R548" s="1006">
        <v>0.21</v>
      </c>
      <c r="S548" s="1006">
        <v>0.21</v>
      </c>
      <c r="T548" s="1006">
        <v>0.21</v>
      </c>
      <c r="U548" s="1006">
        <v>0.21</v>
      </c>
      <c r="V548" s="395"/>
      <c r="W548" s="395"/>
      <c r="X548" s="395"/>
      <c r="Y548" s="395"/>
      <c r="Z548" s="395"/>
      <c r="AA548" s="395"/>
    </row>
    <row r="549" spans="1:27" s="980" customFormat="1" ht="16.5" customHeight="1" x14ac:dyDescent="0.3">
      <c r="A549" s="981"/>
      <c r="B549" s="979"/>
      <c r="C549" s="398"/>
      <c r="D549" s="398"/>
      <c r="E549" s="1008" t="s">
        <v>1459</v>
      </c>
      <c r="F549" s="1006">
        <v>0.24</v>
      </c>
      <c r="G549" s="1006">
        <v>0.23</v>
      </c>
      <c r="H549" s="1006">
        <v>0.22</v>
      </c>
      <c r="I549" s="1006">
        <v>0.21</v>
      </c>
      <c r="J549" s="1006">
        <v>0.21</v>
      </c>
      <c r="K549" s="1006">
        <v>0.21</v>
      </c>
      <c r="L549" s="1006">
        <v>0.21</v>
      </c>
      <c r="M549" s="1006">
        <v>0.21</v>
      </c>
      <c r="N549" s="1006">
        <v>0.21</v>
      </c>
      <c r="O549" s="1006">
        <v>0.21</v>
      </c>
      <c r="P549" s="1006">
        <v>0.21</v>
      </c>
      <c r="Q549" s="1006">
        <v>0.21</v>
      </c>
      <c r="R549" s="1006">
        <v>0.21</v>
      </c>
      <c r="S549" s="1006">
        <v>0.21</v>
      </c>
      <c r="T549" s="1006">
        <v>0.21</v>
      </c>
      <c r="U549" s="1006">
        <v>0.21</v>
      </c>
      <c r="V549" s="395"/>
      <c r="W549" s="395"/>
      <c r="X549" s="395"/>
      <c r="Y549" s="395"/>
      <c r="Z549" s="395"/>
      <c r="AA549" s="395"/>
    </row>
    <row r="550" spans="1:27" s="980" customFormat="1" ht="16.5" customHeight="1" x14ac:dyDescent="0.3">
      <c r="A550" s="981"/>
      <c r="B550" s="979"/>
      <c r="C550" s="398"/>
      <c r="D550" s="398"/>
      <c r="E550" s="1008" t="s">
        <v>1460</v>
      </c>
      <c r="F550" s="1006">
        <v>0.24</v>
      </c>
      <c r="G550" s="1006">
        <v>0.24</v>
      </c>
      <c r="H550" s="1006">
        <v>0.23</v>
      </c>
      <c r="I550" s="1006">
        <v>0.22</v>
      </c>
      <c r="J550" s="1006">
        <v>0.21</v>
      </c>
      <c r="K550" s="1006">
        <v>0.21</v>
      </c>
      <c r="L550" s="1006">
        <v>0.21</v>
      </c>
      <c r="M550" s="1006">
        <v>0.21</v>
      </c>
      <c r="N550" s="1006">
        <v>0.21</v>
      </c>
      <c r="O550" s="1006">
        <v>0.21</v>
      </c>
      <c r="P550" s="1006">
        <v>0.21</v>
      </c>
      <c r="Q550" s="1006">
        <v>0.21</v>
      </c>
      <c r="R550" s="1006">
        <v>0.21</v>
      </c>
      <c r="S550" s="1006">
        <v>0.21</v>
      </c>
      <c r="T550" s="1006">
        <v>0.21</v>
      </c>
      <c r="U550" s="1006">
        <v>0.21</v>
      </c>
      <c r="V550" s="395"/>
      <c r="W550" s="395"/>
      <c r="X550" s="395"/>
      <c r="Y550" s="395"/>
      <c r="Z550" s="395"/>
      <c r="AA550" s="395"/>
    </row>
    <row r="551" spans="1:27" s="980" customFormat="1" ht="16.5" customHeight="1" x14ac:dyDescent="0.3">
      <c r="A551" s="981"/>
      <c r="B551" s="979"/>
      <c r="C551" s="398"/>
      <c r="D551" s="398"/>
      <c r="E551" s="1008" t="s">
        <v>1461</v>
      </c>
      <c r="F551" s="1006">
        <v>0.24</v>
      </c>
      <c r="G551" s="1006">
        <v>0.23</v>
      </c>
      <c r="H551" s="1006">
        <v>0.23</v>
      </c>
      <c r="I551" s="1006">
        <v>0.23</v>
      </c>
      <c r="J551" s="1006">
        <v>0.22</v>
      </c>
      <c r="K551" s="1006">
        <v>0.22</v>
      </c>
      <c r="L551" s="1006">
        <v>0.22</v>
      </c>
      <c r="M551" s="1006">
        <v>0.22</v>
      </c>
      <c r="N551" s="1006">
        <v>0.22</v>
      </c>
      <c r="O551" s="1006">
        <v>0.21</v>
      </c>
      <c r="P551" s="1006">
        <v>0.22</v>
      </c>
      <c r="Q551" s="1006">
        <v>0.21</v>
      </c>
      <c r="R551" s="1006">
        <v>0.21</v>
      </c>
      <c r="S551" s="1006">
        <v>0.21</v>
      </c>
      <c r="T551" s="1006">
        <v>0.21</v>
      </c>
      <c r="U551" s="1006">
        <v>0.21</v>
      </c>
      <c r="V551" s="395"/>
      <c r="W551" s="395"/>
      <c r="X551" s="395"/>
      <c r="Y551" s="395"/>
      <c r="Z551" s="395"/>
      <c r="AA551" s="395"/>
    </row>
    <row r="552" spans="1:27" s="980" customFormat="1" ht="16.5" customHeight="1" x14ac:dyDescent="0.3">
      <c r="A552" s="981"/>
      <c r="B552" s="979"/>
      <c r="C552" s="398"/>
      <c r="D552" s="398"/>
      <c r="E552" s="1008" t="s">
        <v>1462</v>
      </c>
      <c r="F552" s="1006">
        <v>0.23</v>
      </c>
      <c r="G552" s="1006">
        <v>0.23</v>
      </c>
      <c r="H552" s="1006">
        <v>0.22</v>
      </c>
      <c r="I552" s="1006">
        <v>0.22</v>
      </c>
      <c r="J552" s="1006">
        <v>0.22</v>
      </c>
      <c r="K552" s="1006">
        <v>0.21</v>
      </c>
      <c r="L552" s="1006">
        <v>0.21</v>
      </c>
      <c r="M552" s="1006">
        <v>0.21</v>
      </c>
      <c r="N552" s="1006">
        <v>0.21</v>
      </c>
      <c r="O552" s="1006">
        <v>0.21</v>
      </c>
      <c r="P552" s="1006">
        <v>0.21</v>
      </c>
      <c r="Q552" s="1006">
        <v>0.21</v>
      </c>
      <c r="R552" s="1006">
        <v>0.21</v>
      </c>
      <c r="S552" s="1006">
        <v>0.21</v>
      </c>
      <c r="T552" s="1006">
        <v>0.21</v>
      </c>
      <c r="U552" s="1006">
        <v>0.21</v>
      </c>
      <c r="V552" s="395"/>
      <c r="W552" s="395"/>
      <c r="X552" s="395"/>
      <c r="Y552" s="395"/>
      <c r="Z552" s="395"/>
      <c r="AA552" s="395"/>
    </row>
    <row r="553" spans="1:27" s="980" customFormat="1" ht="16.5" customHeight="1" x14ac:dyDescent="0.3">
      <c r="A553" s="981"/>
      <c r="B553" s="979"/>
      <c r="C553" s="398"/>
      <c r="D553" s="398"/>
      <c r="E553" s="1008" t="s">
        <v>1463</v>
      </c>
      <c r="F553" s="1006">
        <v>0.28999999999999998</v>
      </c>
      <c r="G553" s="1006">
        <v>0.28000000000000003</v>
      </c>
      <c r="H553" s="1006">
        <v>0.28000000000000003</v>
      </c>
      <c r="I553" s="1006">
        <v>0.27</v>
      </c>
      <c r="J553" s="1006">
        <v>0.26</v>
      </c>
      <c r="K553" s="1006">
        <v>0.26</v>
      </c>
      <c r="L553" s="1006">
        <v>0.26</v>
      </c>
      <c r="M553" s="1006">
        <v>0.26</v>
      </c>
      <c r="N553" s="1006">
        <v>0.26</v>
      </c>
      <c r="O553" s="1006">
        <v>0.25</v>
      </c>
      <c r="P553" s="1006">
        <v>0.25</v>
      </c>
      <c r="Q553" s="1006">
        <v>0.25</v>
      </c>
      <c r="R553" s="1006">
        <v>0.24</v>
      </c>
      <c r="S553" s="1006">
        <v>0.24</v>
      </c>
      <c r="T553" s="1006">
        <v>0.24</v>
      </c>
      <c r="U553" s="1006">
        <v>0.24</v>
      </c>
      <c r="V553" s="395"/>
      <c r="W553" s="395"/>
      <c r="X553" s="395"/>
      <c r="Y553" s="395"/>
      <c r="Z553" s="395"/>
      <c r="AA553" s="395"/>
    </row>
    <row r="554" spans="1:27" s="980" customFormat="1" ht="16.5" customHeight="1" x14ac:dyDescent="0.3">
      <c r="A554" s="981"/>
      <c r="B554" s="979"/>
      <c r="C554" s="398"/>
      <c r="D554" s="398"/>
      <c r="E554" s="1008" t="s">
        <v>1464</v>
      </c>
      <c r="F554" s="1006">
        <v>0.28999999999999998</v>
      </c>
      <c r="G554" s="1006">
        <v>0.28999999999999998</v>
      </c>
      <c r="H554" s="1006">
        <v>0.28000000000000003</v>
      </c>
      <c r="I554" s="1006">
        <v>0.28000000000000003</v>
      </c>
      <c r="J554" s="1006">
        <v>0.28000000000000003</v>
      </c>
      <c r="K554" s="1006">
        <v>0.28000000000000003</v>
      </c>
      <c r="L554" s="1006">
        <v>0.28999999999999998</v>
      </c>
      <c r="M554" s="1006">
        <v>0.28999999999999998</v>
      </c>
      <c r="N554" s="1006">
        <v>0.28000000000000003</v>
      </c>
      <c r="O554" s="1006">
        <v>0.28999999999999998</v>
      </c>
      <c r="P554" s="1006">
        <v>0.28999999999999998</v>
      </c>
      <c r="Q554" s="1006">
        <v>0.28999999999999998</v>
      </c>
      <c r="R554" s="1006">
        <v>0.28999999999999998</v>
      </c>
      <c r="S554" s="1006">
        <v>0.28000000000000003</v>
      </c>
      <c r="T554" s="1006">
        <v>0.28000000000000003</v>
      </c>
      <c r="U554" s="1006">
        <v>0.28000000000000003</v>
      </c>
      <c r="V554" s="395"/>
      <c r="W554" s="395"/>
      <c r="X554" s="395"/>
      <c r="Y554" s="395"/>
      <c r="Z554" s="395"/>
      <c r="AA554" s="395"/>
    </row>
    <row r="555" spans="1:27" s="980" customFormat="1" ht="16.5" customHeight="1" x14ac:dyDescent="0.3">
      <c r="A555" s="981"/>
      <c r="B555" s="979"/>
      <c r="C555" s="398"/>
      <c r="D555" s="398"/>
      <c r="E555" s="1008" t="s">
        <v>1465</v>
      </c>
      <c r="F555" s="1006">
        <v>0.24</v>
      </c>
      <c r="G555" s="1006">
        <v>0.25</v>
      </c>
      <c r="H555" s="1006">
        <v>0.24</v>
      </c>
      <c r="I555" s="1006">
        <v>0.24</v>
      </c>
      <c r="J555" s="1006">
        <v>0.23</v>
      </c>
      <c r="K555" s="1006">
        <v>0.23</v>
      </c>
      <c r="L555" s="1006">
        <v>0.23</v>
      </c>
      <c r="M555" s="1006">
        <v>0.23</v>
      </c>
      <c r="N555" s="1006">
        <v>0.23</v>
      </c>
      <c r="O555" s="1006">
        <v>0.22</v>
      </c>
      <c r="P555" s="1006">
        <v>0.23</v>
      </c>
      <c r="Q555" s="1006">
        <v>0.22</v>
      </c>
      <c r="R555" s="1006">
        <v>0.22</v>
      </c>
      <c r="S555" s="1006">
        <v>0.21</v>
      </c>
      <c r="T555" s="1006">
        <v>0.21</v>
      </c>
      <c r="U555" s="1006">
        <v>0.21</v>
      </c>
      <c r="V555" s="395"/>
      <c r="W555" s="395"/>
      <c r="X555" s="395"/>
      <c r="Y555" s="395"/>
      <c r="Z555" s="395"/>
      <c r="AA555" s="395"/>
    </row>
    <row r="556" spans="1:27" s="980" customFormat="1" ht="16.5" customHeight="1" x14ac:dyDescent="0.3">
      <c r="A556" s="981"/>
      <c r="B556" s="979"/>
      <c r="C556" s="398"/>
      <c r="D556" s="398"/>
      <c r="E556" s="1008" t="s">
        <v>1466</v>
      </c>
      <c r="F556" s="1006">
        <v>0.24</v>
      </c>
      <c r="G556" s="1006">
        <v>0.23</v>
      </c>
      <c r="H556" s="1006">
        <v>0.23</v>
      </c>
      <c r="I556" s="1006">
        <v>0.22</v>
      </c>
      <c r="J556" s="1006">
        <v>0.2</v>
      </c>
      <c r="K556" s="1006">
        <v>0.19</v>
      </c>
      <c r="L556" s="1006">
        <v>0.19</v>
      </c>
      <c r="M556" s="1006">
        <v>0.19</v>
      </c>
      <c r="N556" s="1006">
        <v>0.19</v>
      </c>
      <c r="O556" s="1006">
        <v>0.19</v>
      </c>
      <c r="P556" s="1006">
        <v>0.19</v>
      </c>
      <c r="Q556" s="1006">
        <v>0.19</v>
      </c>
      <c r="R556" s="1006">
        <v>0.19</v>
      </c>
      <c r="S556" s="1006">
        <v>0.19</v>
      </c>
      <c r="T556" s="1006">
        <v>0.19</v>
      </c>
      <c r="U556" s="1006">
        <v>0.19</v>
      </c>
      <c r="V556" s="395"/>
      <c r="W556" s="395"/>
      <c r="X556" s="395"/>
      <c r="Y556" s="395"/>
      <c r="Z556" s="395"/>
      <c r="AA556" s="395"/>
    </row>
    <row r="557" spans="1:27" s="980" customFormat="1" ht="16.5" customHeight="1" x14ac:dyDescent="0.3">
      <c r="A557" s="981"/>
      <c r="B557" s="979"/>
      <c r="C557" s="398"/>
      <c r="D557" s="398"/>
      <c r="E557" s="1008" t="s">
        <v>1467</v>
      </c>
      <c r="F557" s="1006">
        <v>0.25</v>
      </c>
      <c r="G557" s="1006">
        <v>0.24</v>
      </c>
      <c r="H557" s="1006">
        <v>0.24</v>
      </c>
      <c r="I557" s="1006">
        <v>0.22</v>
      </c>
      <c r="J557" s="1006">
        <v>0.22</v>
      </c>
      <c r="K557" s="1006">
        <v>0.21</v>
      </c>
      <c r="L557" s="1006">
        <v>0.21</v>
      </c>
      <c r="M557" s="1006">
        <v>0.21</v>
      </c>
      <c r="N557" s="1006">
        <v>0.21</v>
      </c>
      <c r="O557" s="1006">
        <v>0.21</v>
      </c>
      <c r="P557" s="1006">
        <v>0.21</v>
      </c>
      <c r="Q557" s="1006">
        <v>0.21</v>
      </c>
      <c r="R557" s="1006">
        <v>0.21</v>
      </c>
      <c r="S557" s="1006">
        <v>0.21</v>
      </c>
      <c r="T557" s="1006">
        <v>0.21</v>
      </c>
      <c r="U557" s="1006">
        <v>0.21</v>
      </c>
      <c r="V557" s="395"/>
      <c r="W557" s="395"/>
      <c r="X557" s="395"/>
      <c r="Y557" s="395"/>
      <c r="Z557" s="395"/>
      <c r="AA557" s="395"/>
    </row>
    <row r="558" spans="1:27" s="980" customFormat="1" ht="16.5" customHeight="1" x14ac:dyDescent="0.3">
      <c r="A558" s="981"/>
      <c r="B558" s="979"/>
      <c r="C558" s="398"/>
      <c r="D558" s="398"/>
      <c r="E558" s="1008" t="s">
        <v>1468</v>
      </c>
      <c r="F558" s="1006">
        <v>0.23</v>
      </c>
      <c r="G558" s="1006">
        <v>0.22</v>
      </c>
      <c r="H558" s="1006">
        <v>0.21</v>
      </c>
      <c r="I558" s="1006">
        <v>0.2</v>
      </c>
      <c r="J558" s="1006">
        <v>0.2</v>
      </c>
      <c r="K558" s="1006">
        <v>0.22</v>
      </c>
      <c r="L558" s="1006">
        <v>0.21</v>
      </c>
      <c r="M558" s="1006">
        <v>0.21</v>
      </c>
      <c r="N558" s="1006">
        <v>0.21</v>
      </c>
      <c r="O558" s="1006">
        <v>0.22</v>
      </c>
      <c r="P558" s="1006">
        <v>0.22</v>
      </c>
      <c r="Q558" s="1006">
        <v>0.22</v>
      </c>
      <c r="R558" s="1006">
        <v>0.22</v>
      </c>
      <c r="S558" s="1006">
        <v>0.22</v>
      </c>
      <c r="T558" s="1006">
        <v>0.22</v>
      </c>
      <c r="U558" s="1006">
        <v>0.22</v>
      </c>
      <c r="V558" s="395"/>
      <c r="W558" s="395"/>
      <c r="X558" s="395"/>
      <c r="Y558" s="395"/>
      <c r="Z558" s="395"/>
      <c r="AA558" s="395"/>
    </row>
    <row r="559" spans="1:27" s="980" customFormat="1" ht="16.5" customHeight="1" x14ac:dyDescent="0.3">
      <c r="A559" s="981"/>
      <c r="B559" s="979"/>
      <c r="C559" s="398"/>
      <c r="D559" s="398"/>
      <c r="E559" s="1008" t="s">
        <v>1469</v>
      </c>
      <c r="F559" s="1006">
        <v>0.3</v>
      </c>
      <c r="G559" s="1006">
        <v>0.28999999999999998</v>
      </c>
      <c r="H559" s="1006">
        <v>0.3</v>
      </c>
      <c r="I559" s="1006">
        <v>0.28999999999999998</v>
      </c>
      <c r="J559" s="1006">
        <v>0.28000000000000003</v>
      </c>
      <c r="K559" s="1006">
        <v>0.27</v>
      </c>
      <c r="L559" s="1006">
        <v>0.26</v>
      </c>
      <c r="M559" s="1006">
        <v>0.26</v>
      </c>
      <c r="N559" s="1006">
        <v>0.27</v>
      </c>
      <c r="O559" s="1006">
        <v>0.27</v>
      </c>
      <c r="P559" s="1006">
        <v>0.26</v>
      </c>
      <c r="Q559" s="1006">
        <v>0.26</v>
      </c>
      <c r="R559" s="1006">
        <v>0.26</v>
      </c>
      <c r="S559" s="1006">
        <v>0.25</v>
      </c>
      <c r="T559" s="1006">
        <v>0.25</v>
      </c>
      <c r="U559" s="1006">
        <v>0.25</v>
      </c>
      <c r="V559" s="395"/>
      <c r="W559" s="395"/>
      <c r="X559" s="395"/>
      <c r="Y559" s="395"/>
      <c r="Z559" s="395"/>
      <c r="AA559" s="395"/>
    </row>
    <row r="560" spans="1:27" s="980" customFormat="1" ht="16.5" customHeight="1" x14ac:dyDescent="0.3">
      <c r="A560" s="981"/>
      <c r="B560" s="979"/>
      <c r="C560" s="398"/>
      <c r="D560" s="398"/>
      <c r="E560" s="1008" t="s">
        <v>1470</v>
      </c>
      <c r="F560" s="1006">
        <v>0.21</v>
      </c>
      <c r="G560" s="1006">
        <v>0.21</v>
      </c>
      <c r="H560" s="1006">
        <v>0.2</v>
      </c>
      <c r="I560" s="1006">
        <v>0.2</v>
      </c>
      <c r="J560" s="1006">
        <v>0.18</v>
      </c>
      <c r="K560" s="1006">
        <v>0.18</v>
      </c>
      <c r="L560" s="1006">
        <v>0.18</v>
      </c>
      <c r="M560" s="1006">
        <v>0.18</v>
      </c>
      <c r="N560" s="1006">
        <v>0.18</v>
      </c>
      <c r="O560" s="1006">
        <v>0.18</v>
      </c>
      <c r="P560" s="1006">
        <v>0.18</v>
      </c>
      <c r="Q560" s="1006">
        <v>0.18</v>
      </c>
      <c r="R560" s="1006">
        <v>0.18</v>
      </c>
      <c r="S560" s="1006">
        <v>0.18</v>
      </c>
      <c r="T560" s="1006">
        <v>0.18</v>
      </c>
      <c r="U560" s="1006">
        <v>0.18</v>
      </c>
      <c r="V560" s="395"/>
      <c r="W560" s="395"/>
      <c r="X560" s="395"/>
      <c r="Y560" s="395"/>
      <c r="Z560" s="395"/>
      <c r="AA560" s="395"/>
    </row>
    <row r="561" spans="1:27" s="980" customFormat="1" ht="16.5" customHeight="1" x14ac:dyDescent="0.3">
      <c r="A561" s="981"/>
      <c r="B561" s="979"/>
      <c r="C561" s="398"/>
      <c r="D561" s="398"/>
      <c r="E561" s="1008" t="s">
        <v>1471</v>
      </c>
      <c r="F561" s="1006">
        <v>0.24</v>
      </c>
      <c r="G561" s="1006">
        <v>0.23</v>
      </c>
      <c r="H561" s="1006">
        <v>0.23</v>
      </c>
      <c r="I561" s="1006">
        <v>0.23</v>
      </c>
      <c r="J561" s="1006">
        <v>0.22</v>
      </c>
      <c r="K561" s="1006">
        <v>0.22</v>
      </c>
      <c r="L561" s="1006">
        <v>0.22</v>
      </c>
      <c r="M561" s="1006">
        <v>0.22</v>
      </c>
      <c r="N561" s="1006">
        <v>0.22</v>
      </c>
      <c r="O561" s="1006">
        <v>0.23</v>
      </c>
      <c r="P561" s="1006">
        <v>0.22</v>
      </c>
      <c r="Q561" s="1006">
        <v>0.22</v>
      </c>
      <c r="R561" s="1006">
        <v>0.22</v>
      </c>
      <c r="S561" s="1006">
        <v>0.22</v>
      </c>
      <c r="T561" s="1006">
        <v>0.22</v>
      </c>
      <c r="U561" s="1006">
        <v>0.22</v>
      </c>
      <c r="V561" s="395"/>
      <c r="W561" s="395"/>
      <c r="X561" s="395"/>
      <c r="Y561" s="395"/>
      <c r="Z561" s="395"/>
      <c r="AA561" s="395"/>
    </row>
    <row r="562" spans="1:27" s="980" customFormat="1" ht="16.5" customHeight="1" x14ac:dyDescent="0.3">
      <c r="A562" s="981"/>
      <c r="B562" s="979"/>
      <c r="C562" s="398"/>
      <c r="D562" s="398"/>
      <c r="E562" s="1008" t="s">
        <v>1472</v>
      </c>
      <c r="F562" s="1006">
        <v>0.25</v>
      </c>
      <c r="G562" s="1006">
        <v>0.25</v>
      </c>
      <c r="H562" s="1006">
        <v>0.24</v>
      </c>
      <c r="I562" s="1006">
        <v>0.23</v>
      </c>
      <c r="J562" s="1006">
        <v>0.23</v>
      </c>
      <c r="K562" s="1006">
        <v>0.23</v>
      </c>
      <c r="L562" s="1006">
        <v>0.24</v>
      </c>
      <c r="M562" s="1006">
        <v>0.24</v>
      </c>
      <c r="N562" s="1006">
        <v>0.24</v>
      </c>
      <c r="O562" s="1006">
        <v>0.24</v>
      </c>
      <c r="P562" s="1006">
        <v>0.24</v>
      </c>
      <c r="Q562" s="1006">
        <v>0.24</v>
      </c>
      <c r="R562" s="1006">
        <v>0.22</v>
      </c>
      <c r="S562" s="1006">
        <v>0.22</v>
      </c>
      <c r="T562" s="1006">
        <v>0.22</v>
      </c>
      <c r="U562" s="1006">
        <v>0.22</v>
      </c>
      <c r="V562" s="395"/>
      <c r="W562" s="395"/>
      <c r="X562" s="395"/>
      <c r="Y562" s="395"/>
      <c r="Z562" s="395"/>
      <c r="AA562" s="395"/>
    </row>
    <row r="563" spans="1:27" s="980" customFormat="1" ht="16.5" customHeight="1" x14ac:dyDescent="0.3">
      <c r="A563" s="981"/>
      <c r="B563" s="979"/>
      <c r="C563" s="398"/>
      <c r="D563" s="398"/>
      <c r="E563" s="1008" t="s">
        <v>1473</v>
      </c>
      <c r="F563" s="1006">
        <v>0.23</v>
      </c>
      <c r="G563" s="1006">
        <v>0.22</v>
      </c>
      <c r="H563" s="1006">
        <v>0.21</v>
      </c>
      <c r="I563" s="1006">
        <v>0.21</v>
      </c>
      <c r="J563" s="1006">
        <v>0.2</v>
      </c>
      <c r="K563" s="1006">
        <v>0.2</v>
      </c>
      <c r="L563" s="1006">
        <v>0.2</v>
      </c>
      <c r="M563" s="1006">
        <v>0.2</v>
      </c>
      <c r="N563" s="1006">
        <v>0.2</v>
      </c>
      <c r="O563" s="1006">
        <v>0.2</v>
      </c>
      <c r="P563" s="1006">
        <v>0.2</v>
      </c>
      <c r="Q563" s="1006">
        <v>0.2</v>
      </c>
      <c r="R563" s="1006">
        <v>0.2</v>
      </c>
      <c r="S563" s="1006">
        <v>0.2</v>
      </c>
      <c r="T563" s="1006">
        <v>0.2</v>
      </c>
      <c r="U563" s="1006">
        <v>0.2</v>
      </c>
      <c r="V563" s="395"/>
      <c r="W563" s="395"/>
      <c r="X563" s="395"/>
      <c r="Y563" s="395"/>
      <c r="Z563" s="395"/>
      <c r="AA563" s="395"/>
    </row>
    <row r="564" spans="1:27" s="980" customFormat="1" ht="16.5" customHeight="1" x14ac:dyDescent="0.3">
      <c r="A564" s="981"/>
      <c r="B564" s="979"/>
      <c r="C564" s="398"/>
      <c r="D564" s="398"/>
      <c r="E564" s="1008" t="s">
        <v>1474</v>
      </c>
      <c r="F564" s="1006">
        <v>0.24</v>
      </c>
      <c r="G564" s="1006">
        <v>0.23</v>
      </c>
      <c r="H564" s="1006">
        <v>0.22</v>
      </c>
      <c r="I564" s="1006">
        <v>0.21</v>
      </c>
      <c r="J564" s="1006">
        <v>0.21</v>
      </c>
      <c r="K564" s="1006">
        <v>0.21</v>
      </c>
      <c r="L564" s="1006">
        <v>0.21</v>
      </c>
      <c r="M564" s="1006">
        <v>0.21</v>
      </c>
      <c r="N564" s="1006">
        <v>0.21</v>
      </c>
      <c r="O564" s="1006">
        <v>0.21</v>
      </c>
      <c r="P564" s="1006">
        <v>0.21</v>
      </c>
      <c r="Q564" s="1006">
        <v>0.21</v>
      </c>
      <c r="R564" s="1006">
        <v>0.21</v>
      </c>
      <c r="S564" s="1006">
        <v>0.21</v>
      </c>
      <c r="T564" s="1006">
        <v>0.21</v>
      </c>
      <c r="U564" s="1006">
        <v>0.21</v>
      </c>
      <c r="V564" s="395"/>
      <c r="W564" s="395"/>
      <c r="X564" s="395"/>
      <c r="Y564" s="395"/>
      <c r="Z564" s="395"/>
      <c r="AA564" s="395"/>
    </row>
    <row r="565" spans="1:27" s="980" customFormat="1" ht="16.5" customHeight="1" x14ac:dyDescent="0.3">
      <c r="A565" s="981"/>
      <c r="B565" s="979"/>
      <c r="C565" s="398"/>
      <c r="D565" s="398"/>
      <c r="E565" s="1008" t="s">
        <v>1475</v>
      </c>
      <c r="F565" s="1006">
        <v>0.26</v>
      </c>
      <c r="G565" s="1006">
        <v>0.25</v>
      </c>
      <c r="H565" s="1006">
        <v>0.25</v>
      </c>
      <c r="I565" s="1006">
        <v>0.25</v>
      </c>
      <c r="J565" s="1006">
        <v>0.25</v>
      </c>
      <c r="K565" s="1006">
        <v>0.25</v>
      </c>
      <c r="L565" s="1006">
        <v>0.25</v>
      </c>
      <c r="M565" s="1006">
        <v>0.25</v>
      </c>
      <c r="N565" s="1006">
        <v>0.25</v>
      </c>
      <c r="O565" s="1006">
        <v>0.24</v>
      </c>
      <c r="P565" s="1006">
        <v>0.24</v>
      </c>
      <c r="Q565" s="1006">
        <v>0.24</v>
      </c>
      <c r="R565" s="1006">
        <v>0.24</v>
      </c>
      <c r="S565" s="1006">
        <v>0.24</v>
      </c>
      <c r="T565" s="1006">
        <v>0.23</v>
      </c>
      <c r="U565" s="1006">
        <v>0.23</v>
      </c>
      <c r="V565" s="395"/>
      <c r="W565" s="395"/>
      <c r="X565" s="395"/>
      <c r="Y565" s="395"/>
      <c r="Z565" s="395"/>
      <c r="AA565" s="395"/>
    </row>
    <row r="566" spans="1:27" s="980" customFormat="1" ht="16.5" customHeight="1" x14ac:dyDescent="0.3">
      <c r="A566" s="981"/>
      <c r="B566" s="979"/>
      <c r="C566" s="398"/>
      <c r="D566" s="398"/>
      <c r="E566" s="1008" t="s">
        <v>1476</v>
      </c>
      <c r="F566" s="1006">
        <v>0.24</v>
      </c>
      <c r="G566" s="1006">
        <v>0.24</v>
      </c>
      <c r="H566" s="1006">
        <v>0.24</v>
      </c>
      <c r="I566" s="1006">
        <v>0.23</v>
      </c>
      <c r="J566" s="1006">
        <v>0.22</v>
      </c>
      <c r="K566" s="1006">
        <v>0.22</v>
      </c>
      <c r="L566" s="1006">
        <v>0.22</v>
      </c>
      <c r="M566" s="1006">
        <v>0.22</v>
      </c>
      <c r="N566" s="1006">
        <v>0.22</v>
      </c>
      <c r="O566" s="1006">
        <v>0.22</v>
      </c>
      <c r="P566" s="1006">
        <v>0.22</v>
      </c>
      <c r="Q566" s="1006">
        <v>0.21</v>
      </c>
      <c r="R566" s="1006">
        <v>0.21</v>
      </c>
      <c r="S566" s="1006">
        <v>0.21</v>
      </c>
      <c r="T566" s="1006">
        <v>0.21</v>
      </c>
      <c r="U566" s="1006">
        <v>0.21</v>
      </c>
      <c r="V566" s="395"/>
      <c r="W566" s="395"/>
      <c r="X566" s="395"/>
      <c r="Y566" s="395"/>
      <c r="Z566" s="395"/>
      <c r="AA566" s="395"/>
    </row>
    <row r="567" spans="1:27" s="980" customFormat="1" ht="16.5" customHeight="1" x14ac:dyDescent="0.3">
      <c r="A567" s="981"/>
      <c r="B567" s="979"/>
      <c r="C567" s="398"/>
      <c r="D567" s="398"/>
      <c r="E567" s="1008" t="s">
        <v>1477</v>
      </c>
      <c r="F567" s="1006">
        <v>0.27</v>
      </c>
      <c r="G567" s="1006">
        <v>0.27</v>
      </c>
      <c r="H567" s="1006">
        <v>0.26</v>
      </c>
      <c r="I567" s="1006">
        <v>0.26</v>
      </c>
      <c r="J567" s="1006">
        <v>0.24</v>
      </c>
      <c r="K567" s="1006">
        <v>0.21</v>
      </c>
      <c r="L567" s="1006">
        <v>0.21</v>
      </c>
      <c r="M567" s="1006">
        <v>0.21</v>
      </c>
      <c r="N567" s="1006">
        <v>0.21</v>
      </c>
      <c r="O567" s="1006">
        <v>0.21</v>
      </c>
      <c r="P567" s="1006">
        <v>0.21</v>
      </c>
      <c r="Q567" s="1006">
        <v>0.21</v>
      </c>
      <c r="R567" s="1006">
        <v>0.22</v>
      </c>
      <c r="S567" s="1006">
        <v>0.21</v>
      </c>
      <c r="T567" s="1006">
        <v>0.21</v>
      </c>
      <c r="U567" s="1006">
        <v>0.21</v>
      </c>
      <c r="V567" s="395"/>
      <c r="W567" s="395"/>
      <c r="X567" s="395"/>
      <c r="Y567" s="395"/>
      <c r="Z567" s="395"/>
      <c r="AA567" s="395"/>
    </row>
    <row r="568" spans="1:27" s="980" customFormat="1" ht="16.5" customHeight="1" x14ac:dyDescent="0.3">
      <c r="A568" s="981"/>
      <c r="B568" s="979"/>
      <c r="C568" s="398"/>
      <c r="D568" s="398"/>
      <c r="E568" s="1008" t="s">
        <v>1478</v>
      </c>
      <c r="F568" s="1006">
        <v>0.22</v>
      </c>
      <c r="G568" s="1006">
        <v>0.23</v>
      </c>
      <c r="H568" s="1006">
        <v>0.23</v>
      </c>
      <c r="I568" s="1006">
        <v>0.23</v>
      </c>
      <c r="J568" s="1006">
        <v>0.22</v>
      </c>
      <c r="K568" s="1006">
        <v>0.22</v>
      </c>
      <c r="L568" s="1006">
        <v>0.22</v>
      </c>
      <c r="M568" s="1006">
        <v>0.21</v>
      </c>
      <c r="N568" s="1006">
        <v>0.21</v>
      </c>
      <c r="O568" s="1006">
        <v>0.22</v>
      </c>
      <c r="P568" s="1006">
        <v>0.22</v>
      </c>
      <c r="Q568" s="1006">
        <v>0.21</v>
      </c>
      <c r="R568" s="1006">
        <v>0.21</v>
      </c>
      <c r="S568" s="1006">
        <v>0.21</v>
      </c>
      <c r="T568" s="1006">
        <v>0.21</v>
      </c>
      <c r="U568" s="1006">
        <v>0.2</v>
      </c>
      <c r="V568" s="395"/>
      <c r="W568" s="395"/>
      <c r="X568" s="395"/>
      <c r="Y568" s="395"/>
      <c r="Z568" s="395"/>
      <c r="AA568" s="395"/>
    </row>
    <row r="569" spans="1:27" s="980" customFormat="1" ht="16.5" customHeight="1" x14ac:dyDescent="0.3">
      <c r="A569" s="981"/>
      <c r="B569" s="979"/>
      <c r="C569" s="398"/>
      <c r="D569" s="398"/>
      <c r="E569" s="1008" t="s">
        <v>1479</v>
      </c>
      <c r="F569" s="1006">
        <v>0.26</v>
      </c>
      <c r="G569" s="1006">
        <v>0.26</v>
      </c>
      <c r="H569" s="1006">
        <v>0.25</v>
      </c>
      <c r="I569" s="1006">
        <v>0.25</v>
      </c>
      <c r="J569" s="1006">
        <v>0.24</v>
      </c>
      <c r="K569" s="1006">
        <v>0.24</v>
      </c>
      <c r="L569" s="1006">
        <v>0.24</v>
      </c>
      <c r="M569" s="1006">
        <v>0.24</v>
      </c>
      <c r="N569" s="1006">
        <v>0.24</v>
      </c>
      <c r="O569" s="1006">
        <v>0.24</v>
      </c>
      <c r="P569" s="1006">
        <v>0.23</v>
      </c>
      <c r="Q569" s="1006">
        <v>0.23</v>
      </c>
      <c r="R569" s="1006">
        <v>0.23</v>
      </c>
      <c r="S569" s="1006">
        <v>0.23</v>
      </c>
      <c r="T569" s="1006">
        <v>0.22</v>
      </c>
      <c r="U569" s="1006">
        <v>0.22</v>
      </c>
      <c r="V569" s="395"/>
      <c r="W569" s="395"/>
      <c r="X569" s="395"/>
      <c r="Y569" s="395"/>
      <c r="Z569" s="395"/>
      <c r="AA569" s="395"/>
    </row>
    <row r="570" spans="1:27" s="980" customFormat="1" ht="16.5" customHeight="1" x14ac:dyDescent="0.3">
      <c r="A570" s="981"/>
      <c r="B570" s="979"/>
      <c r="C570" s="398"/>
      <c r="D570" s="398"/>
      <c r="E570" s="1008" t="s">
        <v>1480</v>
      </c>
      <c r="F570" s="1006">
        <v>0.24</v>
      </c>
      <c r="G570" s="1006">
        <v>0.24</v>
      </c>
      <c r="H570" s="1006">
        <v>0.23</v>
      </c>
      <c r="I570" s="1006">
        <v>0.23</v>
      </c>
      <c r="J570" s="1006">
        <v>0.22</v>
      </c>
      <c r="K570" s="1006">
        <v>0.22</v>
      </c>
      <c r="L570" s="1006">
        <v>0.22</v>
      </c>
      <c r="M570" s="1006">
        <v>0.22</v>
      </c>
      <c r="N570" s="1006">
        <v>0.22</v>
      </c>
      <c r="O570" s="1006">
        <v>0.22</v>
      </c>
      <c r="P570" s="1006">
        <v>0.22</v>
      </c>
      <c r="Q570" s="1006">
        <v>0.22</v>
      </c>
      <c r="R570" s="1006">
        <v>0.21</v>
      </c>
      <c r="S570" s="1006">
        <v>0.21</v>
      </c>
      <c r="T570" s="1006">
        <v>0.21</v>
      </c>
      <c r="U570" s="1006">
        <v>0.21</v>
      </c>
      <c r="V570" s="395"/>
      <c r="W570" s="395"/>
      <c r="X570" s="395"/>
      <c r="Y570" s="395"/>
      <c r="Z570" s="395"/>
      <c r="AA570" s="395"/>
    </row>
    <row r="571" spans="1:27" s="980" customFormat="1" ht="16.5" customHeight="1" x14ac:dyDescent="0.3">
      <c r="A571" s="981"/>
      <c r="B571" s="979"/>
      <c r="C571" s="398"/>
      <c r="D571" s="398"/>
      <c r="E571" s="1008" t="s">
        <v>1481</v>
      </c>
      <c r="F571" s="1006">
        <v>0.22</v>
      </c>
      <c r="G571" s="1006">
        <v>0.22</v>
      </c>
      <c r="H571" s="1006">
        <v>0.22</v>
      </c>
      <c r="I571" s="1006">
        <v>0.21</v>
      </c>
      <c r="J571" s="1006">
        <v>0.22</v>
      </c>
      <c r="K571" s="1006">
        <v>0.21</v>
      </c>
      <c r="L571" s="1006">
        <v>0.2</v>
      </c>
      <c r="M571" s="1006">
        <v>0.21</v>
      </c>
      <c r="N571" s="1006">
        <v>0.21</v>
      </c>
      <c r="O571" s="1006">
        <v>0.21</v>
      </c>
      <c r="P571" s="1006">
        <v>0.21</v>
      </c>
      <c r="Q571" s="1006">
        <v>0.21</v>
      </c>
      <c r="R571" s="1006">
        <v>0.21</v>
      </c>
      <c r="S571" s="1006">
        <v>0.21</v>
      </c>
      <c r="T571" s="1006">
        <v>0.21</v>
      </c>
      <c r="U571" s="1006">
        <v>0.21</v>
      </c>
      <c r="V571" s="395"/>
      <c r="W571" s="395"/>
      <c r="X571" s="395"/>
      <c r="Y571" s="395"/>
      <c r="Z571" s="395"/>
      <c r="AA571" s="395"/>
    </row>
    <row r="572" spans="1:27" s="980" customFormat="1" ht="16.5" customHeight="1" x14ac:dyDescent="0.3">
      <c r="A572" s="981"/>
      <c r="B572" s="979"/>
      <c r="C572" s="398"/>
      <c r="D572" s="398"/>
      <c r="E572" s="1008" t="s">
        <v>1482</v>
      </c>
      <c r="F572" s="1006">
        <v>0.27</v>
      </c>
      <c r="G572" s="1006">
        <v>0.27</v>
      </c>
      <c r="H572" s="1006">
        <v>0.26</v>
      </c>
      <c r="I572" s="1006">
        <v>0.26</v>
      </c>
      <c r="J572" s="1006">
        <v>0.25</v>
      </c>
      <c r="K572" s="1006">
        <v>0.25</v>
      </c>
      <c r="L572" s="1006">
        <v>0.25</v>
      </c>
      <c r="M572" s="1006">
        <v>0.25</v>
      </c>
      <c r="N572" s="1006">
        <v>0.25</v>
      </c>
      <c r="O572" s="1006">
        <v>0.25</v>
      </c>
      <c r="P572" s="1006">
        <v>0.24</v>
      </c>
      <c r="Q572" s="1006">
        <v>0.24</v>
      </c>
      <c r="R572" s="1006">
        <v>0.24</v>
      </c>
      <c r="S572" s="1006">
        <v>0.23</v>
      </c>
      <c r="T572" s="1006">
        <v>0.23</v>
      </c>
      <c r="U572" s="1006">
        <v>0.23</v>
      </c>
      <c r="V572" s="395"/>
      <c r="W572" s="395"/>
      <c r="X572" s="395"/>
      <c r="Y572" s="395"/>
      <c r="Z572" s="395"/>
      <c r="AA572" s="395"/>
    </row>
    <row r="573" spans="1:27" s="980" customFormat="1" ht="16.5" customHeight="1" x14ac:dyDescent="0.3">
      <c r="A573" s="981"/>
      <c r="B573" s="979"/>
      <c r="C573" s="398"/>
      <c r="D573" s="398"/>
      <c r="E573" s="1008" t="s">
        <v>1483</v>
      </c>
      <c r="F573" s="1006">
        <v>0.23</v>
      </c>
      <c r="G573" s="1006">
        <v>0.23</v>
      </c>
      <c r="H573" s="1006">
        <v>0.22</v>
      </c>
      <c r="I573" s="1006">
        <v>0.21</v>
      </c>
      <c r="J573" s="1006">
        <v>0.22</v>
      </c>
      <c r="K573" s="1006">
        <v>0.21</v>
      </c>
      <c r="L573" s="1006">
        <v>0.22</v>
      </c>
      <c r="M573" s="1006">
        <v>0.22</v>
      </c>
      <c r="N573" s="1006">
        <v>0.22</v>
      </c>
      <c r="O573" s="1006">
        <v>0.22</v>
      </c>
      <c r="P573" s="1006">
        <v>0.22</v>
      </c>
      <c r="Q573" s="1006">
        <v>0.22</v>
      </c>
      <c r="R573" s="1006">
        <v>0.22</v>
      </c>
      <c r="S573" s="1006">
        <v>0.22</v>
      </c>
      <c r="T573" s="1006">
        <v>0.22</v>
      </c>
      <c r="U573" s="1006">
        <v>0.22</v>
      </c>
      <c r="V573" s="395"/>
      <c r="W573" s="395"/>
      <c r="X573" s="395"/>
      <c r="Y573" s="395"/>
      <c r="Z573" s="395"/>
      <c r="AA573" s="395"/>
    </row>
    <row r="574" spans="1:27" s="980" customFormat="1" ht="16.5" customHeight="1" x14ac:dyDescent="0.3">
      <c r="A574" s="981"/>
      <c r="B574" s="979"/>
      <c r="C574" s="398"/>
      <c r="D574" s="398"/>
      <c r="E574" s="1008" t="s">
        <v>1484</v>
      </c>
      <c r="F574" s="1006">
        <v>0.24</v>
      </c>
      <c r="G574" s="1006">
        <v>0.23</v>
      </c>
      <c r="H574" s="1006">
        <v>0.23</v>
      </c>
      <c r="I574" s="1006">
        <v>0.22</v>
      </c>
      <c r="J574" s="1006">
        <v>0.2</v>
      </c>
      <c r="K574" s="1006">
        <v>0.2</v>
      </c>
      <c r="L574" s="1006">
        <v>0.2</v>
      </c>
      <c r="M574" s="1006">
        <v>0.2</v>
      </c>
      <c r="N574" s="1006">
        <v>0.19</v>
      </c>
      <c r="O574" s="1006">
        <v>0.2</v>
      </c>
      <c r="P574" s="1006">
        <v>0.2</v>
      </c>
      <c r="Q574" s="1006">
        <v>0.2</v>
      </c>
      <c r="R574" s="1006">
        <v>0.2</v>
      </c>
      <c r="S574" s="1006">
        <v>0.2</v>
      </c>
      <c r="T574" s="1006">
        <v>0.2</v>
      </c>
      <c r="U574" s="1006">
        <v>0.2</v>
      </c>
      <c r="V574" s="395"/>
      <c r="W574" s="395"/>
      <c r="X574" s="395"/>
      <c r="Y574" s="395"/>
      <c r="Z574" s="395"/>
      <c r="AA574" s="395"/>
    </row>
    <row r="575" spans="1:27" s="980" customFormat="1" ht="16.5" customHeight="1" x14ac:dyDescent="0.3">
      <c r="A575" s="981"/>
      <c r="B575" s="979"/>
      <c r="C575" s="398"/>
      <c r="D575" s="398"/>
      <c r="E575" s="1008" t="s">
        <v>1485</v>
      </c>
      <c r="F575" s="1006">
        <v>0.25</v>
      </c>
      <c r="G575" s="1006">
        <v>0.24</v>
      </c>
      <c r="H575" s="1006">
        <v>0.23</v>
      </c>
      <c r="I575" s="1006">
        <v>0.22</v>
      </c>
      <c r="J575" s="1006">
        <v>0.22</v>
      </c>
      <c r="K575" s="1006">
        <v>0.23</v>
      </c>
      <c r="L575" s="1006">
        <v>0.23</v>
      </c>
      <c r="M575" s="1006">
        <v>0.23</v>
      </c>
      <c r="N575" s="1006">
        <v>0.23</v>
      </c>
      <c r="O575" s="1006">
        <v>0.23</v>
      </c>
      <c r="P575" s="1006">
        <v>0.23</v>
      </c>
      <c r="Q575" s="1006">
        <v>0.22</v>
      </c>
      <c r="R575" s="1006">
        <v>0.22</v>
      </c>
      <c r="S575" s="1006">
        <v>0.22</v>
      </c>
      <c r="T575" s="1006">
        <v>0.22</v>
      </c>
      <c r="U575" s="1006">
        <v>0.21</v>
      </c>
      <c r="V575" s="395"/>
      <c r="W575" s="395"/>
      <c r="X575" s="395"/>
      <c r="Y575" s="395"/>
      <c r="Z575" s="395"/>
      <c r="AA575" s="395"/>
    </row>
    <row r="576" spans="1:27" s="980" customFormat="1" ht="16.5" customHeight="1" x14ac:dyDescent="0.3">
      <c r="A576" s="981"/>
      <c r="B576" s="979"/>
      <c r="C576" s="398"/>
      <c r="D576" s="398"/>
      <c r="E576" s="1008" t="s">
        <v>1486</v>
      </c>
      <c r="F576" s="1006">
        <v>0.26</v>
      </c>
      <c r="G576" s="1006">
        <v>0.25</v>
      </c>
      <c r="H576" s="1006">
        <v>0.25</v>
      </c>
      <c r="I576" s="1006">
        <v>0.25</v>
      </c>
      <c r="J576" s="1006">
        <v>0.24</v>
      </c>
      <c r="K576" s="1006">
        <v>0.24</v>
      </c>
      <c r="L576" s="1006">
        <v>0.24</v>
      </c>
      <c r="M576" s="1006">
        <v>0.24</v>
      </c>
      <c r="N576" s="1006">
        <v>0.24</v>
      </c>
      <c r="O576" s="1006">
        <v>0.24</v>
      </c>
      <c r="P576" s="1006">
        <v>0.24</v>
      </c>
      <c r="Q576" s="1006">
        <v>0.23</v>
      </c>
      <c r="R576" s="1006">
        <v>0.23</v>
      </c>
      <c r="S576" s="1006">
        <v>0.23</v>
      </c>
      <c r="T576" s="1006">
        <v>0.22</v>
      </c>
      <c r="U576" s="1006">
        <v>0.22</v>
      </c>
      <c r="V576" s="395"/>
      <c r="W576" s="395"/>
      <c r="X576" s="395"/>
      <c r="Y576" s="395"/>
      <c r="Z576" s="395"/>
      <c r="AA576" s="395"/>
    </row>
    <row r="577" spans="1:27" s="980" customFormat="1" ht="16.5" customHeight="1" x14ac:dyDescent="0.3">
      <c r="A577" s="981"/>
      <c r="B577" s="979"/>
      <c r="C577" s="398"/>
      <c r="D577" s="398"/>
      <c r="E577" s="1008" t="s">
        <v>1487</v>
      </c>
      <c r="F577" s="1006">
        <v>0.27</v>
      </c>
      <c r="G577" s="1006">
        <v>0.27</v>
      </c>
      <c r="H577" s="1006">
        <v>0.26</v>
      </c>
      <c r="I577" s="1006">
        <v>0.26</v>
      </c>
      <c r="J577" s="1006">
        <v>0.25</v>
      </c>
      <c r="K577" s="1006">
        <v>0.26</v>
      </c>
      <c r="L577" s="1006">
        <v>0.26</v>
      </c>
      <c r="M577" s="1006">
        <v>0.26</v>
      </c>
      <c r="N577" s="1006">
        <v>0.26</v>
      </c>
      <c r="O577" s="1006">
        <v>0.26</v>
      </c>
      <c r="P577" s="1006">
        <v>0.25</v>
      </c>
      <c r="Q577" s="1006">
        <v>0.25</v>
      </c>
      <c r="R577" s="1006">
        <v>0.25</v>
      </c>
      <c r="S577" s="1006">
        <v>0.25</v>
      </c>
      <c r="T577" s="1006">
        <v>0.24</v>
      </c>
      <c r="U577" s="1006">
        <v>0.24</v>
      </c>
      <c r="V577" s="395"/>
      <c r="W577" s="395"/>
      <c r="X577" s="395"/>
      <c r="Y577" s="395"/>
      <c r="Z577" s="395"/>
      <c r="AA577" s="395"/>
    </row>
    <row r="578" spans="1:27" s="980" customFormat="1" ht="16.5" customHeight="1" x14ac:dyDescent="0.3">
      <c r="A578" s="981"/>
      <c r="B578" s="979"/>
      <c r="C578" s="398"/>
      <c r="D578" s="398"/>
      <c r="E578" s="1008" t="s">
        <v>1488</v>
      </c>
      <c r="F578" s="1006">
        <v>0.23</v>
      </c>
      <c r="G578" s="1006">
        <v>0.24</v>
      </c>
      <c r="H578" s="1006">
        <v>0.25</v>
      </c>
      <c r="I578" s="1006">
        <v>0.25</v>
      </c>
      <c r="J578" s="1006">
        <v>0.24</v>
      </c>
      <c r="K578" s="1006">
        <v>0.24</v>
      </c>
      <c r="L578" s="1006">
        <v>0.25</v>
      </c>
      <c r="M578" s="1006">
        <v>0.25</v>
      </c>
      <c r="N578" s="1006">
        <v>0.25</v>
      </c>
      <c r="O578" s="1006">
        <v>0.25</v>
      </c>
      <c r="P578" s="1006">
        <v>0.25</v>
      </c>
      <c r="Q578" s="1006">
        <v>0.25</v>
      </c>
      <c r="R578" s="1006">
        <v>0.25</v>
      </c>
      <c r="S578" s="1006">
        <v>0.25</v>
      </c>
      <c r="T578" s="1006">
        <v>0.25</v>
      </c>
      <c r="U578" s="1006">
        <v>0.25</v>
      </c>
      <c r="V578" s="395"/>
      <c r="W578" s="395"/>
      <c r="X578" s="395"/>
      <c r="Y578" s="395"/>
      <c r="Z578" s="395"/>
      <c r="AA578" s="395"/>
    </row>
    <row r="579" spans="1:27" s="980" customFormat="1" ht="16.5" customHeight="1" x14ac:dyDescent="0.3">
      <c r="A579" s="981"/>
      <c r="B579" s="979"/>
      <c r="C579" s="398"/>
      <c r="D579" s="398"/>
      <c r="E579" s="1008" t="s">
        <v>1489</v>
      </c>
      <c r="F579" s="1006">
        <v>0.22</v>
      </c>
      <c r="G579" s="1006">
        <v>0.22</v>
      </c>
      <c r="H579" s="1006">
        <v>0.21</v>
      </c>
      <c r="I579" s="1006">
        <v>0.21</v>
      </c>
      <c r="J579" s="1006">
        <v>0.2</v>
      </c>
      <c r="K579" s="1006">
        <v>0.21</v>
      </c>
      <c r="L579" s="1006">
        <v>0.21</v>
      </c>
      <c r="M579" s="1006">
        <v>0.21</v>
      </c>
      <c r="N579" s="1006">
        <v>0.21</v>
      </c>
      <c r="O579" s="1006">
        <v>0.21</v>
      </c>
      <c r="P579" s="1006">
        <v>0.21</v>
      </c>
      <c r="Q579" s="1006">
        <v>0.21</v>
      </c>
      <c r="R579" s="1006">
        <v>0.21</v>
      </c>
      <c r="S579" s="1006">
        <v>0.21</v>
      </c>
      <c r="T579" s="1006">
        <v>0.21</v>
      </c>
      <c r="U579" s="1006">
        <v>0.21</v>
      </c>
      <c r="V579" s="395"/>
      <c r="W579" s="395"/>
      <c r="X579" s="395"/>
      <c r="Y579" s="395"/>
      <c r="Z579" s="395"/>
      <c r="AA579" s="395"/>
    </row>
    <row r="580" spans="1:27" s="980" customFormat="1" ht="16.5" customHeight="1" x14ac:dyDescent="0.3">
      <c r="A580" s="981"/>
      <c r="B580" s="979"/>
      <c r="C580" s="398"/>
      <c r="D580" s="398"/>
      <c r="E580" s="1008" t="s">
        <v>1490</v>
      </c>
      <c r="F580" s="1006">
        <v>0.21</v>
      </c>
      <c r="G580" s="1006">
        <v>0.22</v>
      </c>
      <c r="H580" s="1006">
        <v>0.22</v>
      </c>
      <c r="I580" s="1006">
        <v>0.21</v>
      </c>
      <c r="J580" s="1006">
        <v>0.2</v>
      </c>
      <c r="K580" s="1006">
        <v>0.2</v>
      </c>
      <c r="L580" s="1006">
        <v>0.2</v>
      </c>
      <c r="M580" s="1006">
        <v>0.21</v>
      </c>
      <c r="N580" s="1006">
        <v>0.2</v>
      </c>
      <c r="O580" s="1006">
        <v>0.21</v>
      </c>
      <c r="P580" s="1006">
        <v>0.21</v>
      </c>
      <c r="Q580" s="1006">
        <v>0.22</v>
      </c>
      <c r="R580" s="1006">
        <v>0.22</v>
      </c>
      <c r="S580" s="1006">
        <v>0.22</v>
      </c>
      <c r="T580" s="1006">
        <v>0.22</v>
      </c>
      <c r="U580" s="1006">
        <v>0.22</v>
      </c>
      <c r="V580" s="395"/>
      <c r="W580" s="395"/>
      <c r="X580" s="395"/>
      <c r="Y580" s="395"/>
      <c r="Z580" s="395"/>
      <c r="AA580" s="395"/>
    </row>
    <row r="581" spans="1:27" s="980" customFormat="1" ht="16.5" customHeight="1" x14ac:dyDescent="0.3">
      <c r="A581" s="981"/>
      <c r="B581" s="979"/>
      <c r="C581" s="398"/>
      <c r="D581" s="398"/>
      <c r="E581" s="1008" t="s">
        <v>1491</v>
      </c>
      <c r="F581" s="1006">
        <v>0.28000000000000003</v>
      </c>
      <c r="G581" s="1006">
        <v>0.28000000000000003</v>
      </c>
      <c r="H581" s="1006">
        <v>0.28000000000000003</v>
      </c>
      <c r="I581" s="1006">
        <v>0.28000000000000003</v>
      </c>
      <c r="J581" s="1006">
        <v>0.27</v>
      </c>
      <c r="K581" s="1006">
        <v>0.27</v>
      </c>
      <c r="L581" s="1006">
        <v>0.27</v>
      </c>
      <c r="M581" s="1006">
        <v>0.27</v>
      </c>
      <c r="N581" s="1006">
        <v>0.27</v>
      </c>
      <c r="O581" s="1006">
        <v>0.28000000000000003</v>
      </c>
      <c r="P581" s="1006">
        <v>0.28000000000000003</v>
      </c>
      <c r="Q581" s="1006">
        <v>0.28000000000000003</v>
      </c>
      <c r="R581" s="1006">
        <v>0.28000000000000003</v>
      </c>
      <c r="S581" s="1006">
        <v>0.27</v>
      </c>
      <c r="T581" s="1006">
        <v>0.27</v>
      </c>
      <c r="U581" s="1006">
        <v>0.27</v>
      </c>
      <c r="V581" s="395"/>
      <c r="W581" s="395"/>
      <c r="X581" s="395"/>
      <c r="Y581" s="395"/>
      <c r="Z581" s="395"/>
      <c r="AA581" s="395"/>
    </row>
    <row r="582" spans="1:27" s="980" customFormat="1" ht="16.5" customHeight="1" x14ac:dyDescent="0.3">
      <c r="A582" s="981"/>
      <c r="B582" s="979"/>
      <c r="C582" s="398"/>
      <c r="D582" s="398"/>
      <c r="E582" s="1008" t="s">
        <v>1492</v>
      </c>
      <c r="F582" s="1006">
        <v>0.26</v>
      </c>
      <c r="G582" s="1006">
        <v>0.26</v>
      </c>
      <c r="H582" s="1006">
        <v>0.25</v>
      </c>
      <c r="I582" s="1006">
        <v>0.25</v>
      </c>
      <c r="J582" s="1006">
        <v>0.24</v>
      </c>
      <c r="K582" s="1006">
        <v>0.24</v>
      </c>
      <c r="L582" s="1006">
        <v>0.24</v>
      </c>
      <c r="M582" s="1006">
        <v>0.24</v>
      </c>
      <c r="N582" s="1006">
        <v>0.24</v>
      </c>
      <c r="O582" s="1006">
        <v>0.26</v>
      </c>
      <c r="P582" s="1006">
        <v>0.25</v>
      </c>
      <c r="Q582" s="1006">
        <v>0.25</v>
      </c>
      <c r="R582" s="1006">
        <v>0.24</v>
      </c>
      <c r="S582" s="1006">
        <v>0.24</v>
      </c>
      <c r="T582" s="1006">
        <v>0.24</v>
      </c>
      <c r="U582" s="1006">
        <v>0.24</v>
      </c>
      <c r="V582" s="395"/>
      <c r="W582" s="395"/>
      <c r="X582" s="395"/>
      <c r="Y582" s="395"/>
      <c r="Z582" s="395"/>
      <c r="AA582" s="395"/>
    </row>
    <row r="583" spans="1:27" s="980" customFormat="1" ht="16.5" customHeight="1" x14ac:dyDescent="0.3">
      <c r="A583" s="981"/>
      <c r="B583" s="979"/>
      <c r="C583" s="398"/>
      <c r="D583" s="398"/>
      <c r="E583" s="1008" t="s">
        <v>1493</v>
      </c>
      <c r="F583" s="1006">
        <v>0.24</v>
      </c>
      <c r="G583" s="1006">
        <v>0.24</v>
      </c>
      <c r="H583" s="1006">
        <v>0.24</v>
      </c>
      <c r="I583" s="1006">
        <v>0.24</v>
      </c>
      <c r="J583" s="1006">
        <v>0.22</v>
      </c>
      <c r="K583" s="1006">
        <v>0.22</v>
      </c>
      <c r="L583" s="1006">
        <v>0.22</v>
      </c>
      <c r="M583" s="1006">
        <v>0.22</v>
      </c>
      <c r="N583" s="1006">
        <v>0.22</v>
      </c>
      <c r="O583" s="1006">
        <v>0.22</v>
      </c>
      <c r="P583" s="1006">
        <v>0.21</v>
      </c>
      <c r="Q583" s="1006">
        <v>0.21</v>
      </c>
      <c r="R583" s="1006">
        <v>0.21</v>
      </c>
      <c r="S583" s="1006">
        <v>0.21</v>
      </c>
      <c r="T583" s="1006">
        <v>0.21</v>
      </c>
      <c r="U583" s="1006">
        <v>0.21</v>
      </c>
      <c r="V583" s="395"/>
      <c r="W583" s="395"/>
      <c r="X583" s="395"/>
      <c r="Y583" s="395"/>
      <c r="Z583" s="395"/>
      <c r="AA583" s="395"/>
    </row>
    <row r="584" spans="1:27" s="980" customFormat="1" ht="16.5" customHeight="1" x14ac:dyDescent="0.3">
      <c r="A584" s="981"/>
      <c r="B584" s="979"/>
      <c r="C584" s="398"/>
      <c r="D584" s="398"/>
      <c r="E584" s="1008" t="s">
        <v>1494</v>
      </c>
      <c r="F584" s="1006">
        <v>0.25</v>
      </c>
      <c r="G584" s="1006">
        <v>0.25</v>
      </c>
      <c r="H584" s="1006">
        <v>0.25</v>
      </c>
      <c r="I584" s="1006">
        <v>0.24</v>
      </c>
      <c r="J584" s="1006">
        <v>0.23</v>
      </c>
      <c r="K584" s="1006">
        <v>0.23</v>
      </c>
      <c r="L584" s="1006">
        <v>0.23</v>
      </c>
      <c r="M584" s="1006">
        <v>0.23</v>
      </c>
      <c r="N584" s="1006">
        <v>0.23</v>
      </c>
      <c r="O584" s="1006">
        <v>0.24</v>
      </c>
      <c r="P584" s="1006">
        <v>0.24</v>
      </c>
      <c r="Q584" s="1006">
        <v>0.23</v>
      </c>
      <c r="R584" s="1006">
        <v>0.23</v>
      </c>
      <c r="S584" s="1006">
        <v>0.23</v>
      </c>
      <c r="T584" s="1006">
        <v>0.23</v>
      </c>
      <c r="U584" s="1006">
        <v>0.23</v>
      </c>
      <c r="V584" s="395"/>
      <c r="W584" s="395"/>
      <c r="X584" s="395"/>
      <c r="Y584" s="395"/>
      <c r="Z584" s="395"/>
      <c r="AA584" s="395"/>
    </row>
    <row r="585" spans="1:27" s="980" customFormat="1" ht="16.5" customHeight="1" x14ac:dyDescent="0.3">
      <c r="A585" s="981"/>
      <c r="B585" s="979"/>
      <c r="C585" s="398"/>
      <c r="D585" s="398"/>
      <c r="E585" s="1008" t="s">
        <v>1495</v>
      </c>
      <c r="F585" s="1006">
        <v>0.25</v>
      </c>
      <c r="G585" s="1006">
        <v>0.25</v>
      </c>
      <c r="H585" s="1006">
        <v>0.25</v>
      </c>
      <c r="I585" s="1006">
        <v>0.25</v>
      </c>
      <c r="J585" s="1006">
        <v>0.23</v>
      </c>
      <c r="K585" s="1006">
        <v>0.23</v>
      </c>
      <c r="L585" s="1006">
        <v>0.23</v>
      </c>
      <c r="M585" s="1006">
        <v>0.23</v>
      </c>
      <c r="N585" s="1006">
        <v>0.23</v>
      </c>
      <c r="O585" s="1006">
        <v>0.22</v>
      </c>
      <c r="P585" s="1006">
        <v>0.22</v>
      </c>
      <c r="Q585" s="1006">
        <v>0.22</v>
      </c>
      <c r="R585" s="1006">
        <v>0.22</v>
      </c>
      <c r="S585" s="1006">
        <v>0.22</v>
      </c>
      <c r="T585" s="1006">
        <v>0.21</v>
      </c>
      <c r="U585" s="1006">
        <v>0.21</v>
      </c>
      <c r="V585" s="395"/>
      <c r="W585" s="395"/>
      <c r="X585" s="395"/>
      <c r="Y585" s="395"/>
      <c r="Z585" s="395"/>
      <c r="AA585" s="395"/>
    </row>
    <row r="586" spans="1:27" s="980" customFormat="1" ht="16.5" customHeight="1" x14ac:dyDescent="0.3">
      <c r="A586" s="981"/>
      <c r="B586" s="979"/>
      <c r="C586" s="398"/>
      <c r="D586" s="398"/>
      <c r="E586" s="1008" t="s">
        <v>1496</v>
      </c>
      <c r="F586" s="1006">
        <v>0.25</v>
      </c>
      <c r="G586" s="1006">
        <v>0.24</v>
      </c>
      <c r="H586" s="1006">
        <v>0.24</v>
      </c>
      <c r="I586" s="1006">
        <v>0.23</v>
      </c>
      <c r="J586" s="1006">
        <v>0.23</v>
      </c>
      <c r="K586" s="1006">
        <v>0.24</v>
      </c>
      <c r="L586" s="1006">
        <v>0.24</v>
      </c>
      <c r="M586" s="1006">
        <v>0.24</v>
      </c>
      <c r="N586" s="1006">
        <v>0.24</v>
      </c>
      <c r="O586" s="1006">
        <v>0.24</v>
      </c>
      <c r="P586" s="1006">
        <v>0.24</v>
      </c>
      <c r="Q586" s="1006">
        <v>0.24</v>
      </c>
      <c r="R586" s="1006">
        <v>0.23</v>
      </c>
      <c r="S586" s="1006">
        <v>0.23</v>
      </c>
      <c r="T586" s="1006">
        <v>0.23</v>
      </c>
      <c r="U586" s="1006">
        <v>0.23</v>
      </c>
      <c r="V586" s="395"/>
      <c r="W586" s="395"/>
      <c r="X586" s="395"/>
      <c r="Y586" s="395"/>
      <c r="Z586" s="395"/>
      <c r="AA586" s="395"/>
    </row>
    <row r="587" spans="1:27" s="980" customFormat="1" ht="16.5" customHeight="1" x14ac:dyDescent="0.3">
      <c r="A587" s="981"/>
      <c r="B587" s="979"/>
      <c r="C587" s="398"/>
      <c r="D587" s="398"/>
      <c r="E587" s="1008" t="s">
        <v>1497</v>
      </c>
      <c r="F587" s="1006">
        <v>0.25</v>
      </c>
      <c r="G587" s="1006">
        <v>0.25</v>
      </c>
      <c r="H587" s="1006">
        <v>0.25</v>
      </c>
      <c r="I587" s="1006">
        <v>0.25</v>
      </c>
      <c r="J587" s="1006">
        <v>0.24</v>
      </c>
      <c r="K587" s="1006">
        <v>0.24</v>
      </c>
      <c r="L587" s="1006">
        <v>0.24</v>
      </c>
      <c r="M587" s="1006">
        <v>0.24</v>
      </c>
      <c r="N587" s="1006">
        <v>0.24</v>
      </c>
      <c r="O587" s="1006">
        <v>0.23</v>
      </c>
      <c r="P587" s="1006">
        <v>0.23</v>
      </c>
      <c r="Q587" s="1006">
        <v>0.23</v>
      </c>
      <c r="R587" s="1006">
        <v>0.23</v>
      </c>
      <c r="S587" s="1006">
        <v>0.22</v>
      </c>
      <c r="T587" s="1006">
        <v>0.22</v>
      </c>
      <c r="U587" s="1006">
        <v>0.21</v>
      </c>
      <c r="V587" s="395"/>
      <c r="W587" s="395"/>
      <c r="X587" s="395"/>
      <c r="Y587" s="395"/>
      <c r="Z587" s="395"/>
      <c r="AA587" s="395"/>
    </row>
    <row r="588" spans="1:27" s="980" customFormat="1" ht="16.5" customHeight="1" x14ac:dyDescent="0.3">
      <c r="A588" s="981"/>
      <c r="B588" s="979"/>
      <c r="C588" s="398"/>
      <c r="D588" s="398"/>
      <c r="E588" s="1008" t="s">
        <v>1498</v>
      </c>
      <c r="F588" s="1006">
        <v>0.28999999999999998</v>
      </c>
      <c r="G588" s="1006">
        <v>0.28999999999999998</v>
      </c>
      <c r="H588" s="1006">
        <v>0.28999999999999998</v>
      </c>
      <c r="I588" s="1006">
        <v>0.28999999999999998</v>
      </c>
      <c r="J588" s="1006">
        <v>0.28999999999999998</v>
      </c>
      <c r="K588" s="1006">
        <v>0.3</v>
      </c>
      <c r="L588" s="1006">
        <v>0.3</v>
      </c>
      <c r="M588" s="1006">
        <v>0.3</v>
      </c>
      <c r="N588" s="1006">
        <v>0.3</v>
      </c>
      <c r="O588" s="1006">
        <v>0.3</v>
      </c>
      <c r="P588" s="1006">
        <v>0.28999999999999998</v>
      </c>
      <c r="Q588" s="1006">
        <v>0.28999999999999998</v>
      </c>
      <c r="R588" s="1006">
        <v>0.28000000000000003</v>
      </c>
      <c r="S588" s="1006">
        <v>0.28000000000000003</v>
      </c>
      <c r="T588" s="1006">
        <v>0.28000000000000003</v>
      </c>
      <c r="U588" s="1006">
        <v>0.28000000000000003</v>
      </c>
      <c r="V588" s="395"/>
      <c r="W588" s="395"/>
      <c r="X588" s="395"/>
      <c r="Y588" s="395"/>
      <c r="Z588" s="395"/>
      <c r="AA588" s="395"/>
    </row>
    <row r="589" spans="1:27" s="980" customFormat="1" ht="16.5" customHeight="1" x14ac:dyDescent="0.3">
      <c r="A589" s="981"/>
      <c r="B589" s="979"/>
      <c r="C589" s="398"/>
      <c r="D589" s="398"/>
      <c r="E589" s="1008" t="s">
        <v>1499</v>
      </c>
      <c r="F589" s="1006">
        <v>0.28999999999999998</v>
      </c>
      <c r="G589" s="1006">
        <v>0.28999999999999998</v>
      </c>
      <c r="H589" s="1006">
        <v>0.28000000000000003</v>
      </c>
      <c r="I589" s="1006">
        <v>0.28000000000000003</v>
      </c>
      <c r="J589" s="1006">
        <v>0.27</v>
      </c>
      <c r="K589" s="1006">
        <v>0.27</v>
      </c>
      <c r="L589" s="1006">
        <v>0.27</v>
      </c>
      <c r="M589" s="1006">
        <v>0.27</v>
      </c>
      <c r="N589" s="1006">
        <v>0.27</v>
      </c>
      <c r="O589" s="1006">
        <v>0.26</v>
      </c>
      <c r="P589" s="1006">
        <v>0.26</v>
      </c>
      <c r="Q589" s="1006">
        <v>0.25</v>
      </c>
      <c r="R589" s="1006">
        <v>0.25</v>
      </c>
      <c r="S589" s="1006">
        <v>0.25</v>
      </c>
      <c r="T589" s="1006">
        <v>0.24</v>
      </c>
      <c r="U589" s="1006">
        <v>0.24</v>
      </c>
      <c r="V589" s="395"/>
      <c r="W589" s="395"/>
      <c r="X589" s="395"/>
      <c r="Y589" s="395"/>
      <c r="Z589" s="395"/>
      <c r="AA589" s="395"/>
    </row>
    <row r="590" spans="1:27" s="980" customFormat="1" ht="16.5" customHeight="1" x14ac:dyDescent="0.3">
      <c r="A590" s="981"/>
      <c r="B590" s="979"/>
      <c r="C590" s="398"/>
      <c r="D590" s="398"/>
      <c r="E590" s="1008" t="s">
        <v>1500</v>
      </c>
      <c r="F590" s="1006">
        <v>0.26</v>
      </c>
      <c r="G590" s="1006">
        <v>0.25</v>
      </c>
      <c r="H590" s="1006">
        <v>0.24</v>
      </c>
      <c r="I590" s="1006">
        <v>0.23</v>
      </c>
      <c r="J590" s="1006">
        <v>0.21</v>
      </c>
      <c r="K590" s="1006">
        <v>0.22</v>
      </c>
      <c r="L590" s="1006">
        <v>0.21</v>
      </c>
      <c r="M590" s="1006">
        <v>0.21</v>
      </c>
      <c r="N590" s="1006">
        <v>0.21</v>
      </c>
      <c r="O590" s="1006">
        <v>0.21</v>
      </c>
      <c r="P590" s="1006">
        <v>0.21</v>
      </c>
      <c r="Q590" s="1006">
        <v>0.21</v>
      </c>
      <c r="R590" s="1006">
        <v>0.21</v>
      </c>
      <c r="S590" s="1006">
        <v>0.21</v>
      </c>
      <c r="T590" s="1006">
        <v>0.21</v>
      </c>
      <c r="U590" s="1006">
        <v>0.21</v>
      </c>
      <c r="V590" s="395"/>
      <c r="W590" s="395"/>
      <c r="X590" s="395"/>
      <c r="Y590" s="395"/>
      <c r="Z590" s="395"/>
      <c r="AA590" s="395"/>
    </row>
    <row r="591" spans="1:27" s="980" customFormat="1" ht="16.5" customHeight="1" x14ac:dyDescent="0.3">
      <c r="A591" s="981"/>
      <c r="B591" s="979"/>
      <c r="C591" s="398"/>
      <c r="D591" s="398"/>
      <c r="E591" s="1008" t="s">
        <v>1689</v>
      </c>
      <c r="F591" s="1006">
        <v>0.28000000000000003</v>
      </c>
      <c r="G591" s="1006">
        <v>0.27</v>
      </c>
      <c r="H591" s="1006">
        <v>0.26</v>
      </c>
      <c r="I591" s="1006">
        <v>0.26</v>
      </c>
      <c r="J591" s="1006">
        <v>0.25</v>
      </c>
      <c r="K591" s="1006">
        <v>0.25</v>
      </c>
      <c r="L591" s="1006">
        <v>0.24</v>
      </c>
      <c r="M591" s="1006">
        <v>0.24</v>
      </c>
      <c r="N591" s="1006">
        <v>0.24</v>
      </c>
      <c r="O591" s="1006">
        <v>0.24</v>
      </c>
      <c r="P591" s="1006">
        <v>0.24</v>
      </c>
      <c r="Q591" s="1006">
        <v>0.23</v>
      </c>
      <c r="R591" s="1006">
        <v>0.23</v>
      </c>
      <c r="S591" s="1006">
        <v>0.23</v>
      </c>
      <c r="T591" s="1006">
        <v>0.23</v>
      </c>
      <c r="U591" s="1006">
        <v>0.23</v>
      </c>
      <c r="V591" s="395"/>
      <c r="W591" s="395"/>
      <c r="X591" s="395"/>
      <c r="Y591" s="395"/>
      <c r="Z591" s="395"/>
      <c r="AA591" s="395"/>
    </row>
    <row r="592" spans="1:27" s="980" customFormat="1" ht="16.5" customHeight="1" x14ac:dyDescent="0.3">
      <c r="A592" s="981"/>
      <c r="B592" s="979"/>
      <c r="C592" s="398"/>
      <c r="D592" s="398"/>
      <c r="E592" s="1008" t="s">
        <v>1501</v>
      </c>
      <c r="F592" s="1006">
        <v>0.28999999999999998</v>
      </c>
      <c r="G592" s="1006">
        <v>0.28000000000000003</v>
      </c>
      <c r="H592" s="1006">
        <v>0.26</v>
      </c>
      <c r="I592" s="1006">
        <v>0.27</v>
      </c>
      <c r="J592" s="1006">
        <v>0.27</v>
      </c>
      <c r="K592" s="1006">
        <v>0.28000000000000003</v>
      </c>
      <c r="L592" s="1006">
        <v>0.28000000000000003</v>
      </c>
      <c r="M592" s="1006">
        <v>0.28000000000000003</v>
      </c>
      <c r="N592" s="1006">
        <v>0.28000000000000003</v>
      </c>
      <c r="O592" s="1006">
        <v>0.28000000000000003</v>
      </c>
      <c r="P592" s="1006">
        <v>0.28000000000000003</v>
      </c>
      <c r="Q592" s="1006">
        <v>0.28000000000000003</v>
      </c>
      <c r="R592" s="1006">
        <v>0.28000000000000003</v>
      </c>
      <c r="S592" s="1006">
        <v>0.27</v>
      </c>
      <c r="T592" s="1006">
        <v>0.27</v>
      </c>
      <c r="U592" s="1006">
        <v>0.27</v>
      </c>
      <c r="V592" s="395"/>
      <c r="W592" s="395"/>
      <c r="X592" s="395"/>
      <c r="Y592" s="395"/>
      <c r="Z592" s="395"/>
      <c r="AA592" s="395"/>
    </row>
    <row r="593" spans="1:27" s="980" customFormat="1" ht="16.5" customHeight="1" x14ac:dyDescent="0.3">
      <c r="A593" s="981"/>
      <c r="B593" s="979"/>
      <c r="C593" s="398"/>
      <c r="D593" s="398"/>
      <c r="E593" s="1008" t="s">
        <v>1502</v>
      </c>
      <c r="F593" s="1006">
        <v>0.22</v>
      </c>
      <c r="G593" s="1006">
        <v>0.22</v>
      </c>
      <c r="H593" s="1006">
        <v>0.21</v>
      </c>
      <c r="I593" s="1006">
        <v>0.21</v>
      </c>
      <c r="J593" s="1006">
        <v>0.2</v>
      </c>
      <c r="K593" s="1006">
        <v>0.21</v>
      </c>
      <c r="L593" s="1006">
        <v>0.21</v>
      </c>
      <c r="M593" s="1006">
        <v>0.21</v>
      </c>
      <c r="N593" s="1006">
        <v>0.21</v>
      </c>
      <c r="O593" s="1006">
        <v>0.21</v>
      </c>
      <c r="P593" s="1006">
        <v>0.21</v>
      </c>
      <c r="Q593" s="1006">
        <v>0.21</v>
      </c>
      <c r="R593" s="1006">
        <v>0.21</v>
      </c>
      <c r="S593" s="1006">
        <v>0.21</v>
      </c>
      <c r="T593" s="1006">
        <v>0.21</v>
      </c>
      <c r="U593" s="1006">
        <v>0.21</v>
      </c>
      <c r="V593" s="395"/>
      <c r="W593" s="395"/>
      <c r="X593" s="395"/>
      <c r="Y593" s="395"/>
      <c r="Z593" s="395"/>
      <c r="AA593" s="395"/>
    </row>
    <row r="594" spans="1:27" s="980" customFormat="1" ht="16.5" customHeight="1" x14ac:dyDescent="0.3">
      <c r="A594" s="981"/>
      <c r="B594" s="979"/>
      <c r="C594" s="398"/>
      <c r="D594" s="398"/>
      <c r="E594" s="1008" t="s">
        <v>1503</v>
      </c>
      <c r="F594" s="1006">
        <v>0.28000000000000003</v>
      </c>
      <c r="G594" s="1006">
        <v>0.27</v>
      </c>
      <c r="H594" s="1006">
        <v>0.27</v>
      </c>
      <c r="I594" s="1006">
        <v>0.27</v>
      </c>
      <c r="J594" s="1006">
        <v>0.26</v>
      </c>
      <c r="K594" s="1006">
        <v>0.26</v>
      </c>
      <c r="L594" s="1006">
        <v>0.26</v>
      </c>
      <c r="M594" s="1006">
        <v>0.26</v>
      </c>
      <c r="N594" s="1006">
        <v>0.25</v>
      </c>
      <c r="O594" s="1006">
        <v>0.25</v>
      </c>
      <c r="P594" s="1006">
        <v>0.25</v>
      </c>
      <c r="Q594" s="1006">
        <v>0.24</v>
      </c>
      <c r="R594" s="1006">
        <v>0.24</v>
      </c>
      <c r="S594" s="1006">
        <v>0.24</v>
      </c>
      <c r="T594" s="1006">
        <v>0.23</v>
      </c>
      <c r="U594" s="1006">
        <v>0.23</v>
      </c>
      <c r="V594" s="395"/>
      <c r="W594" s="395"/>
      <c r="X594" s="395"/>
      <c r="Y594" s="395"/>
      <c r="Z594" s="395"/>
      <c r="AA594" s="395"/>
    </row>
    <row r="595" spans="1:27" s="980" customFormat="1" ht="16.5" customHeight="1" x14ac:dyDescent="0.3">
      <c r="A595" s="981"/>
      <c r="B595" s="979"/>
      <c r="C595" s="398"/>
      <c r="D595" s="398"/>
      <c r="E595" s="1008" t="s">
        <v>1999</v>
      </c>
      <c r="F595" s="1006">
        <v>0.26</v>
      </c>
      <c r="G595" s="1006">
        <v>0.26</v>
      </c>
      <c r="H595" s="1006">
        <v>0.25</v>
      </c>
      <c r="I595" s="1006">
        <v>0.25</v>
      </c>
      <c r="J595" s="1006">
        <v>0.24</v>
      </c>
      <c r="K595" s="1006">
        <v>0.24</v>
      </c>
      <c r="L595" s="1006">
        <v>0.24</v>
      </c>
      <c r="M595" s="1006">
        <v>0.24</v>
      </c>
      <c r="N595" s="1006">
        <v>0.24</v>
      </c>
      <c r="O595" s="1006">
        <v>0.24</v>
      </c>
      <c r="P595" s="1006">
        <v>0.24</v>
      </c>
      <c r="Q595" s="1006">
        <v>0.23</v>
      </c>
      <c r="R595" s="1006">
        <v>0.23</v>
      </c>
      <c r="S595" s="1006">
        <v>0.23</v>
      </c>
      <c r="T595" s="1006">
        <v>0.23</v>
      </c>
      <c r="U595" s="1006">
        <v>0.23</v>
      </c>
      <c r="V595" s="395"/>
      <c r="W595" s="395"/>
      <c r="X595" s="395"/>
      <c r="Y595" s="395"/>
      <c r="Z595" s="395"/>
      <c r="AA595" s="395"/>
    </row>
    <row r="596" spans="1:27" s="980" customFormat="1" ht="16.5" customHeight="1" x14ac:dyDescent="0.3">
      <c r="A596" s="981"/>
      <c r="B596" s="979"/>
      <c r="C596" s="398"/>
      <c r="D596" s="398"/>
      <c r="E596" s="395" t="s">
        <v>2320</v>
      </c>
      <c r="F596" s="395"/>
      <c r="G596" s="395"/>
      <c r="H596" s="395"/>
      <c r="I596" s="395"/>
      <c r="J596" s="395"/>
      <c r="K596" s="395"/>
      <c r="L596" s="395"/>
      <c r="M596" s="395"/>
      <c r="N596" s="395"/>
      <c r="O596" s="395"/>
      <c r="P596" s="395"/>
      <c r="Q596" s="395"/>
      <c r="R596" s="395"/>
      <c r="S596" s="395"/>
      <c r="T596" s="395"/>
      <c r="U596" s="395"/>
      <c r="V596" s="395"/>
      <c r="W596" s="395"/>
      <c r="X596" s="395"/>
      <c r="Y596" s="395"/>
      <c r="Z596" s="395"/>
      <c r="AA596" s="395"/>
    </row>
    <row r="597" spans="1:27" s="980" customFormat="1" ht="16.5" customHeight="1" x14ac:dyDescent="0.3">
      <c r="A597" s="981"/>
      <c r="B597" s="979"/>
      <c r="C597" s="398"/>
      <c r="D597" s="398"/>
      <c r="E597" s="1386" t="s">
        <v>2319</v>
      </c>
      <c r="F597" s="395"/>
      <c r="G597" s="395"/>
      <c r="H597" s="395"/>
      <c r="I597" s="395"/>
      <c r="J597" s="395"/>
      <c r="K597" s="395"/>
      <c r="L597" s="395"/>
      <c r="M597" s="395"/>
      <c r="N597" s="395"/>
      <c r="O597" s="395"/>
      <c r="P597" s="395"/>
      <c r="Q597" s="395"/>
      <c r="R597" s="395"/>
      <c r="S597" s="395"/>
      <c r="T597" s="395"/>
      <c r="U597" s="395"/>
      <c r="V597" s="395"/>
      <c r="W597" s="395"/>
      <c r="X597" s="395"/>
      <c r="Y597" s="395"/>
      <c r="Z597" s="395"/>
      <c r="AA597" s="395"/>
    </row>
    <row r="598" spans="1:27" s="980" customFormat="1" ht="16.5" customHeight="1" x14ac:dyDescent="0.3">
      <c r="A598" s="981"/>
      <c r="B598" s="979"/>
      <c r="C598" s="398"/>
      <c r="D598" s="398"/>
      <c r="E598" s="395" t="s">
        <v>2318</v>
      </c>
      <c r="F598" s="395"/>
      <c r="G598" s="395"/>
      <c r="H598" s="395"/>
      <c r="I598" s="395"/>
      <c r="J598" s="395"/>
      <c r="K598" s="395"/>
      <c r="L598" s="395"/>
      <c r="M598" s="395"/>
      <c r="N598" s="395"/>
      <c r="O598" s="395"/>
      <c r="P598" s="395"/>
      <c r="Q598" s="395"/>
      <c r="R598" s="395"/>
      <c r="S598" s="395"/>
      <c r="T598" s="395"/>
      <c r="U598" s="395"/>
      <c r="V598" s="395"/>
      <c r="W598" s="395"/>
      <c r="X598" s="395"/>
      <c r="Y598" s="395"/>
      <c r="Z598" s="395"/>
      <c r="AA598" s="395"/>
    </row>
    <row r="599" spans="1:27" s="980" customFormat="1" ht="16.5" customHeight="1" x14ac:dyDescent="0.3">
      <c r="A599" s="981"/>
      <c r="B599" s="979"/>
      <c r="C599" s="398"/>
      <c r="D599" s="398"/>
      <c r="F599" s="1346"/>
      <c r="G599" s="1346"/>
      <c r="H599" s="1346"/>
      <c r="I599" s="1346"/>
      <c r="J599" s="1346"/>
      <c r="K599" s="1346"/>
      <c r="L599" s="1346"/>
      <c r="M599" s="1346"/>
      <c r="N599" s="1346"/>
      <c r="O599" s="1346"/>
      <c r="P599" s="1346"/>
      <c r="Q599" s="1346"/>
      <c r="R599" s="1346"/>
      <c r="S599" s="1346"/>
      <c r="T599" s="1346"/>
      <c r="U599" s="395"/>
      <c r="V599" s="395"/>
      <c r="W599" s="395"/>
      <c r="X599" s="395"/>
      <c r="Y599" s="395"/>
      <c r="Z599" s="395"/>
      <c r="AA599" s="395"/>
    </row>
    <row r="600" spans="1:27" s="980" customFormat="1" ht="16.5" customHeight="1" x14ac:dyDescent="0.3">
      <c r="A600" s="981"/>
      <c r="B600" s="979"/>
      <c r="C600" s="398"/>
      <c r="D600" s="398"/>
      <c r="E600" s="1032" t="s">
        <v>2317</v>
      </c>
      <c r="F600" s="395"/>
      <c r="G600" s="395"/>
      <c r="H600" s="395"/>
      <c r="I600" s="395"/>
      <c r="J600" s="395"/>
      <c r="K600" s="395"/>
      <c r="L600" s="395"/>
      <c r="M600" s="395"/>
      <c r="N600" s="395"/>
      <c r="O600" s="395"/>
      <c r="P600" s="395"/>
      <c r="Q600" s="395"/>
      <c r="R600" s="395"/>
      <c r="S600" s="395"/>
      <c r="T600" s="395"/>
      <c r="U600" s="395"/>
      <c r="V600" s="395"/>
      <c r="W600" s="395"/>
      <c r="X600" s="395"/>
      <c r="Y600" s="395"/>
      <c r="Z600" s="395"/>
      <c r="AA600" s="395"/>
    </row>
    <row r="601" spans="1:27" s="980" customFormat="1" ht="16.5" customHeight="1" x14ac:dyDescent="0.3">
      <c r="A601" s="981"/>
      <c r="B601" s="979"/>
      <c r="C601" s="398"/>
      <c r="D601" s="398"/>
      <c r="E601" s="1351" t="s">
        <v>1454</v>
      </c>
      <c r="F601" s="1351">
        <v>2007</v>
      </c>
      <c r="G601" s="1351">
        <v>2008</v>
      </c>
      <c r="H601" s="1351">
        <v>2009</v>
      </c>
      <c r="I601" s="1351">
        <v>2010</v>
      </c>
      <c r="J601" s="1351">
        <v>2011</v>
      </c>
      <c r="K601" s="1351">
        <v>2012</v>
      </c>
      <c r="L601" s="1351">
        <v>2013</v>
      </c>
      <c r="M601" s="1351">
        <v>2014</v>
      </c>
      <c r="N601" s="1351">
        <v>2015</v>
      </c>
      <c r="O601" s="1351">
        <v>2016</v>
      </c>
      <c r="P601" s="1351">
        <v>2017</v>
      </c>
      <c r="Q601" s="1351">
        <v>2018</v>
      </c>
      <c r="R601" s="1351">
        <v>2019</v>
      </c>
      <c r="S601" s="1351">
        <v>2020</v>
      </c>
      <c r="T601" s="1351">
        <v>2021</v>
      </c>
      <c r="U601" s="1351">
        <v>2022</v>
      </c>
      <c r="V601" s="395"/>
      <c r="W601" s="395"/>
      <c r="X601" s="395"/>
      <c r="Y601" s="395"/>
      <c r="Z601" s="395"/>
      <c r="AA601" s="395"/>
    </row>
    <row r="602" spans="1:27" s="980" customFormat="1" ht="16.5" customHeight="1" x14ac:dyDescent="0.3">
      <c r="A602" s="981"/>
      <c r="B602" s="979"/>
      <c r="C602" s="398"/>
      <c r="D602" s="398"/>
      <c r="E602" s="1008" t="s">
        <v>1455</v>
      </c>
      <c r="F602" s="1006">
        <v>0.08</v>
      </c>
      <c r="G602" s="1006">
        <v>0.08</v>
      </c>
      <c r="H602" s="1006">
        <v>0.08</v>
      </c>
      <c r="I602" s="1006">
        <v>0.08</v>
      </c>
      <c r="J602" s="1006">
        <v>0.08</v>
      </c>
      <c r="K602" s="1006">
        <v>0.08</v>
      </c>
      <c r="L602" s="1006">
        <v>0.08</v>
      </c>
      <c r="M602" s="1006">
        <v>0.08</v>
      </c>
      <c r="N602" s="1006">
        <v>0.08</v>
      </c>
      <c r="O602" s="1006">
        <v>0.08</v>
      </c>
      <c r="P602" s="1006">
        <v>0.08</v>
      </c>
      <c r="Q602" s="1006">
        <v>0.09</v>
      </c>
      <c r="R602" s="1006">
        <v>0.08</v>
      </c>
      <c r="S602" s="1006">
        <v>0.08</v>
      </c>
      <c r="T602" s="1006">
        <v>0.08</v>
      </c>
      <c r="U602" s="1006">
        <v>7.0000000000000007E-2</v>
      </c>
      <c r="V602" s="395"/>
      <c r="W602" s="395"/>
      <c r="X602" s="395"/>
      <c r="Y602" s="395"/>
      <c r="Z602" s="395"/>
      <c r="AA602" s="395"/>
    </row>
    <row r="603" spans="1:27" s="980" customFormat="1" ht="16.5" customHeight="1" x14ac:dyDescent="0.3">
      <c r="A603" s="981"/>
      <c r="B603" s="979"/>
      <c r="C603" s="398"/>
      <c r="D603" s="398"/>
      <c r="E603" s="1008" t="s">
        <v>1456</v>
      </c>
      <c r="F603" s="1006">
        <v>7.0000000000000007E-2</v>
      </c>
      <c r="G603" s="1006">
        <v>7.0000000000000007E-2</v>
      </c>
      <c r="H603" s="1006">
        <v>7.0000000000000007E-2</v>
      </c>
      <c r="I603" s="1006">
        <v>7.0000000000000007E-2</v>
      </c>
      <c r="J603" s="1006">
        <v>7.0000000000000007E-2</v>
      </c>
      <c r="K603" s="1006">
        <v>7.0000000000000007E-2</v>
      </c>
      <c r="L603" s="1006">
        <v>7.0000000000000007E-2</v>
      </c>
      <c r="M603" s="1006">
        <v>7.0000000000000007E-2</v>
      </c>
      <c r="N603" s="1006">
        <v>7.0000000000000007E-2</v>
      </c>
      <c r="O603" s="1006">
        <v>7.0000000000000007E-2</v>
      </c>
      <c r="P603" s="1006">
        <v>7.0000000000000007E-2</v>
      </c>
      <c r="Q603" s="1006">
        <v>0.08</v>
      </c>
      <c r="R603" s="1006">
        <v>7.0000000000000007E-2</v>
      </c>
      <c r="S603" s="1006">
        <v>7.0000000000000007E-2</v>
      </c>
      <c r="T603" s="1006">
        <v>7.0000000000000007E-2</v>
      </c>
      <c r="U603" s="1006">
        <v>7.0000000000000007E-2</v>
      </c>
      <c r="V603" s="395"/>
      <c r="W603" s="395"/>
      <c r="X603" s="395"/>
      <c r="Y603" s="395"/>
      <c r="Z603" s="395"/>
      <c r="AA603" s="395"/>
    </row>
    <row r="604" spans="1:27" s="980" customFormat="1" ht="16.5" customHeight="1" x14ac:dyDescent="0.3">
      <c r="A604" s="981"/>
      <c r="B604" s="979"/>
      <c r="C604" s="398"/>
      <c r="D604" s="398"/>
      <c r="E604" s="1008" t="s">
        <v>1457</v>
      </c>
      <c r="F604" s="1006">
        <v>7.0000000000000007E-2</v>
      </c>
      <c r="G604" s="1006">
        <v>7.0000000000000007E-2</v>
      </c>
      <c r="H604" s="1006">
        <v>7.0000000000000007E-2</v>
      </c>
      <c r="I604" s="1006">
        <v>0.08</v>
      </c>
      <c r="J604" s="1006">
        <v>7.0000000000000007E-2</v>
      </c>
      <c r="K604" s="1006">
        <v>7.0000000000000007E-2</v>
      </c>
      <c r="L604" s="1006">
        <v>7.0000000000000007E-2</v>
      </c>
      <c r="M604" s="1006">
        <v>7.0000000000000007E-2</v>
      </c>
      <c r="N604" s="1006">
        <v>7.0000000000000007E-2</v>
      </c>
      <c r="O604" s="1006">
        <v>7.0000000000000007E-2</v>
      </c>
      <c r="P604" s="1006">
        <v>7.0000000000000007E-2</v>
      </c>
      <c r="Q604" s="1006">
        <v>0.08</v>
      </c>
      <c r="R604" s="1006">
        <v>7.0000000000000007E-2</v>
      </c>
      <c r="S604" s="1006">
        <v>7.0000000000000007E-2</v>
      </c>
      <c r="T604" s="1006">
        <v>7.0000000000000007E-2</v>
      </c>
      <c r="U604" s="1006">
        <v>7.0000000000000007E-2</v>
      </c>
      <c r="V604" s="395"/>
      <c r="W604" s="395"/>
      <c r="X604" s="395"/>
      <c r="Y604" s="395"/>
      <c r="Z604" s="395"/>
      <c r="AA604" s="395"/>
    </row>
    <row r="605" spans="1:27" s="980" customFormat="1" ht="16.5" customHeight="1" x14ac:dyDescent="0.3">
      <c r="A605" s="981"/>
      <c r="B605" s="979"/>
      <c r="C605" s="398"/>
      <c r="D605" s="398"/>
      <c r="E605" s="1008" t="s">
        <v>1458</v>
      </c>
      <c r="F605" s="1006">
        <v>0.08</v>
      </c>
      <c r="G605" s="1006">
        <v>0.08</v>
      </c>
      <c r="H605" s="1006">
        <v>0.08</v>
      </c>
      <c r="I605" s="1006">
        <v>0.09</v>
      </c>
      <c r="J605" s="1006">
        <v>0.08</v>
      </c>
      <c r="K605" s="1006">
        <v>0.08</v>
      </c>
      <c r="L605" s="1006">
        <v>0.09</v>
      </c>
      <c r="M605" s="1006">
        <v>0.09</v>
      </c>
      <c r="N605" s="1006">
        <v>0.09</v>
      </c>
      <c r="O605" s="1006">
        <v>0.09</v>
      </c>
      <c r="P605" s="1006">
        <v>0.09</v>
      </c>
      <c r="Q605" s="1006">
        <v>0.09</v>
      </c>
      <c r="R605" s="1006">
        <v>0.09</v>
      </c>
      <c r="S605" s="1006">
        <v>0.08</v>
      </c>
      <c r="T605" s="1006">
        <v>0.09</v>
      </c>
      <c r="U605" s="1006">
        <v>0.08</v>
      </c>
      <c r="V605" s="395"/>
      <c r="W605" s="395"/>
      <c r="X605" s="395"/>
      <c r="Y605" s="395"/>
      <c r="Z605" s="395"/>
      <c r="AA605" s="395"/>
    </row>
    <row r="606" spans="1:27" s="980" customFormat="1" ht="16.5" customHeight="1" x14ac:dyDescent="0.3">
      <c r="A606" s="981"/>
      <c r="B606" s="979"/>
      <c r="C606" s="398"/>
      <c r="D606" s="398"/>
      <c r="E606" s="1008" t="s">
        <v>1459</v>
      </c>
      <c r="F606" s="1006">
        <v>7.0000000000000007E-2</v>
      </c>
      <c r="G606" s="1006">
        <v>7.0000000000000007E-2</v>
      </c>
      <c r="H606" s="1006">
        <v>7.0000000000000007E-2</v>
      </c>
      <c r="I606" s="1006">
        <v>0.08</v>
      </c>
      <c r="J606" s="1006">
        <v>7.0000000000000007E-2</v>
      </c>
      <c r="K606" s="1006">
        <v>7.0000000000000007E-2</v>
      </c>
      <c r="L606" s="1006">
        <v>7.0000000000000007E-2</v>
      </c>
      <c r="M606" s="1006">
        <v>7.0000000000000007E-2</v>
      </c>
      <c r="N606" s="1006">
        <v>7.0000000000000007E-2</v>
      </c>
      <c r="O606" s="1006">
        <v>7.0000000000000007E-2</v>
      </c>
      <c r="P606" s="1006">
        <v>7.0000000000000007E-2</v>
      </c>
      <c r="Q606" s="1006">
        <v>0.08</v>
      </c>
      <c r="R606" s="1006">
        <v>7.0000000000000007E-2</v>
      </c>
      <c r="S606" s="1006">
        <v>7.0000000000000007E-2</v>
      </c>
      <c r="T606" s="1006">
        <v>7.0000000000000007E-2</v>
      </c>
      <c r="U606" s="1006">
        <v>0.06</v>
      </c>
      <c r="V606" s="395"/>
      <c r="W606" s="395"/>
      <c r="X606" s="395"/>
      <c r="Y606" s="395"/>
      <c r="Z606" s="395"/>
      <c r="AA606" s="395"/>
    </row>
    <row r="607" spans="1:27" s="980" customFormat="1" ht="16.5" customHeight="1" x14ac:dyDescent="0.3">
      <c r="A607" s="981"/>
      <c r="B607" s="979"/>
      <c r="C607" s="398"/>
      <c r="D607" s="398"/>
      <c r="E607" s="1008" t="s">
        <v>1460</v>
      </c>
      <c r="F607" s="1006">
        <v>7.0000000000000007E-2</v>
      </c>
      <c r="G607" s="1006">
        <v>7.0000000000000007E-2</v>
      </c>
      <c r="H607" s="1006">
        <v>7.0000000000000007E-2</v>
      </c>
      <c r="I607" s="1006">
        <v>7.0000000000000007E-2</v>
      </c>
      <c r="J607" s="1006">
        <v>0.06</v>
      </c>
      <c r="K607" s="1006">
        <v>0.06</v>
      </c>
      <c r="L607" s="1006">
        <v>0.06</v>
      </c>
      <c r="M607" s="1006">
        <v>0.06</v>
      </c>
      <c r="N607" s="1006">
        <v>0.06</v>
      </c>
      <c r="O607" s="1006">
        <v>0.06</v>
      </c>
      <c r="P607" s="1006">
        <v>0.06</v>
      </c>
      <c r="Q607" s="1006">
        <v>7.0000000000000007E-2</v>
      </c>
      <c r="R607" s="1006">
        <v>0.06</v>
      </c>
      <c r="S607" s="1006">
        <v>0.06</v>
      </c>
      <c r="T607" s="1006">
        <v>0.06</v>
      </c>
      <c r="U607" s="1006">
        <v>0.06</v>
      </c>
      <c r="V607" s="395"/>
      <c r="W607" s="395"/>
      <c r="X607" s="395"/>
      <c r="Y607" s="395"/>
      <c r="Z607" s="395"/>
      <c r="AA607" s="395"/>
    </row>
    <row r="608" spans="1:27" s="980" customFormat="1" ht="16.5" customHeight="1" x14ac:dyDescent="0.3">
      <c r="A608" s="981"/>
      <c r="B608" s="979"/>
      <c r="C608" s="398"/>
      <c r="D608" s="398"/>
      <c r="E608" s="1008" t="s">
        <v>1461</v>
      </c>
      <c r="F608" s="1006">
        <v>0.06</v>
      </c>
      <c r="G608" s="1006">
        <v>0.06</v>
      </c>
      <c r="H608" s="1006">
        <v>0.06</v>
      </c>
      <c r="I608" s="1006">
        <v>7.0000000000000007E-2</v>
      </c>
      <c r="J608" s="1006">
        <v>0.06</v>
      </c>
      <c r="K608" s="1006">
        <v>0.06</v>
      </c>
      <c r="L608" s="1006">
        <v>0.06</v>
      </c>
      <c r="M608" s="1006">
        <v>0.06</v>
      </c>
      <c r="N608" s="1006">
        <v>7.0000000000000007E-2</v>
      </c>
      <c r="O608" s="1006">
        <v>0.06</v>
      </c>
      <c r="P608" s="1006">
        <v>7.0000000000000007E-2</v>
      </c>
      <c r="Q608" s="1006">
        <v>7.0000000000000007E-2</v>
      </c>
      <c r="R608" s="1006">
        <v>0.06</v>
      </c>
      <c r="S608" s="1006">
        <v>0.06</v>
      </c>
      <c r="T608" s="1006">
        <v>7.0000000000000007E-2</v>
      </c>
      <c r="U608" s="1006">
        <v>0.06</v>
      </c>
      <c r="V608" s="395"/>
      <c r="W608" s="395"/>
      <c r="X608" s="395"/>
      <c r="Y608" s="395"/>
      <c r="Z608" s="395"/>
      <c r="AA608" s="395"/>
    </row>
    <row r="609" spans="1:27" s="980" customFormat="1" ht="16.5" customHeight="1" x14ac:dyDescent="0.3">
      <c r="A609" s="981"/>
      <c r="B609" s="979"/>
      <c r="C609" s="398"/>
      <c r="D609" s="398"/>
      <c r="E609" s="1008" t="s">
        <v>1462</v>
      </c>
      <c r="F609" s="1006">
        <v>0.08</v>
      </c>
      <c r="G609" s="1006">
        <v>0.08</v>
      </c>
      <c r="H609" s="1006">
        <v>0.08</v>
      </c>
      <c r="I609" s="1006">
        <v>0.08</v>
      </c>
      <c r="J609" s="1006">
        <v>0.08</v>
      </c>
      <c r="K609" s="1006">
        <v>0.08</v>
      </c>
      <c r="L609" s="1006">
        <v>7.0000000000000007E-2</v>
      </c>
      <c r="M609" s="1006">
        <v>0.08</v>
      </c>
      <c r="N609" s="1006">
        <v>0.09</v>
      </c>
      <c r="O609" s="1006">
        <v>0.08</v>
      </c>
      <c r="P609" s="1006">
        <v>0.08</v>
      </c>
      <c r="Q609" s="1006">
        <v>0.09</v>
      </c>
      <c r="R609" s="1006">
        <v>0.08</v>
      </c>
      <c r="S609" s="1006">
        <v>0.08</v>
      </c>
      <c r="T609" s="1006">
        <v>0.09</v>
      </c>
      <c r="U609" s="1006">
        <v>0.08</v>
      </c>
      <c r="V609" s="395"/>
      <c r="W609" s="395"/>
      <c r="X609" s="395"/>
      <c r="Y609" s="395"/>
      <c r="Z609" s="395"/>
      <c r="AA609" s="395"/>
    </row>
    <row r="610" spans="1:27" s="980" customFormat="1" ht="16.5" customHeight="1" x14ac:dyDescent="0.3">
      <c r="A610" s="981"/>
      <c r="B610" s="979"/>
      <c r="C610" s="398"/>
      <c r="D610" s="398"/>
      <c r="E610" s="1008" t="s">
        <v>1463</v>
      </c>
      <c r="F610" s="1006">
        <v>0.08</v>
      </c>
      <c r="G610" s="1006">
        <v>0.08</v>
      </c>
      <c r="H610" s="1006">
        <v>0.08</v>
      </c>
      <c r="I610" s="1006">
        <v>0.09</v>
      </c>
      <c r="J610" s="1006">
        <v>0.08</v>
      </c>
      <c r="K610" s="1006">
        <v>0.08</v>
      </c>
      <c r="L610" s="1006">
        <v>0.08</v>
      </c>
      <c r="M610" s="1006">
        <v>0.08</v>
      </c>
      <c r="N610" s="1006">
        <v>0.09</v>
      </c>
      <c r="O610" s="1006">
        <v>0.09</v>
      </c>
      <c r="P610" s="1006">
        <v>0.08</v>
      </c>
      <c r="Q610" s="1006">
        <v>0.09</v>
      </c>
      <c r="R610" s="1006">
        <v>0.09</v>
      </c>
      <c r="S610" s="1006">
        <v>0.08</v>
      </c>
      <c r="T610" s="1006">
        <v>0.09</v>
      </c>
      <c r="U610" s="1006">
        <v>0.08</v>
      </c>
      <c r="V610" s="395"/>
      <c r="W610" s="395"/>
      <c r="X610" s="395"/>
      <c r="Y610" s="395"/>
      <c r="Z610" s="395"/>
      <c r="AA610" s="395"/>
    </row>
    <row r="611" spans="1:27" s="980" customFormat="1" ht="16.5" customHeight="1" x14ac:dyDescent="0.3">
      <c r="A611" s="981"/>
      <c r="B611" s="979"/>
      <c r="C611" s="398"/>
      <c r="D611" s="398"/>
      <c r="E611" s="1008" t="s">
        <v>1464</v>
      </c>
      <c r="F611" s="1006">
        <v>7.0000000000000007E-2</v>
      </c>
      <c r="G611" s="1006">
        <v>7.0000000000000007E-2</v>
      </c>
      <c r="H611" s="1006">
        <v>7.0000000000000007E-2</v>
      </c>
      <c r="I611" s="1006">
        <v>0.08</v>
      </c>
      <c r="J611" s="1006">
        <v>7.0000000000000007E-2</v>
      </c>
      <c r="K611" s="1006">
        <v>7.0000000000000007E-2</v>
      </c>
      <c r="L611" s="1006">
        <v>7.0000000000000007E-2</v>
      </c>
      <c r="M611" s="1006">
        <v>7.0000000000000007E-2</v>
      </c>
      <c r="N611" s="1006">
        <v>7.0000000000000007E-2</v>
      </c>
      <c r="O611" s="1006">
        <v>7.0000000000000007E-2</v>
      </c>
      <c r="P611" s="1006">
        <v>7.0000000000000007E-2</v>
      </c>
      <c r="Q611" s="1006">
        <v>0.08</v>
      </c>
      <c r="R611" s="1006">
        <v>7.0000000000000007E-2</v>
      </c>
      <c r="S611" s="1006">
        <v>7.0000000000000007E-2</v>
      </c>
      <c r="T611" s="1006">
        <v>7.0000000000000007E-2</v>
      </c>
      <c r="U611" s="1006">
        <v>0.06</v>
      </c>
      <c r="V611" s="395"/>
      <c r="W611" s="395"/>
      <c r="X611" s="395"/>
      <c r="Y611" s="395"/>
      <c r="Z611" s="395"/>
      <c r="AA611" s="395"/>
    </row>
    <row r="612" spans="1:27" s="980" customFormat="1" ht="16.5" customHeight="1" x14ac:dyDescent="0.3">
      <c r="A612" s="981"/>
      <c r="B612" s="979"/>
      <c r="C612" s="398"/>
      <c r="D612" s="398"/>
      <c r="E612" s="1008" t="s">
        <v>1465</v>
      </c>
      <c r="F612" s="1006">
        <v>0.08</v>
      </c>
      <c r="G612" s="1006">
        <v>0.08</v>
      </c>
      <c r="H612" s="1006">
        <v>0.09</v>
      </c>
      <c r="I612" s="1006">
        <v>0.09</v>
      </c>
      <c r="J612" s="1006">
        <v>0.08</v>
      </c>
      <c r="K612" s="1006">
        <v>0.08</v>
      </c>
      <c r="L612" s="1006">
        <v>0.08</v>
      </c>
      <c r="M612" s="1006">
        <v>0.08</v>
      </c>
      <c r="N612" s="1006">
        <v>0.08</v>
      </c>
      <c r="O612" s="1006">
        <v>0.08</v>
      </c>
      <c r="P612" s="1006">
        <v>0.08</v>
      </c>
      <c r="Q612" s="1006">
        <v>0.08</v>
      </c>
      <c r="R612" s="1006">
        <v>0.08</v>
      </c>
      <c r="S612" s="1006">
        <v>0.08</v>
      </c>
      <c r="T612" s="1006">
        <v>0.08</v>
      </c>
      <c r="U612" s="1006">
        <v>0.08</v>
      </c>
      <c r="V612" s="395"/>
      <c r="W612" s="395"/>
      <c r="X612" s="395"/>
      <c r="Y612" s="395"/>
      <c r="Z612" s="395"/>
      <c r="AA612" s="395"/>
    </row>
    <row r="613" spans="1:27" s="980" customFormat="1" ht="16.5" customHeight="1" x14ac:dyDescent="0.3">
      <c r="A613" s="981"/>
      <c r="B613" s="979"/>
      <c r="C613" s="398"/>
      <c r="D613" s="398"/>
      <c r="E613" s="1008" t="s">
        <v>1466</v>
      </c>
      <c r="F613" s="1006">
        <v>0.06</v>
      </c>
      <c r="G613" s="1006">
        <v>0.06</v>
      </c>
      <c r="H613" s="1006">
        <v>0.06</v>
      </c>
      <c r="I613" s="1006">
        <v>7.0000000000000007E-2</v>
      </c>
      <c r="J613" s="1006">
        <v>0.06</v>
      </c>
      <c r="K613" s="1006">
        <v>0.06</v>
      </c>
      <c r="L613" s="1006">
        <v>0.06</v>
      </c>
      <c r="M613" s="1006">
        <v>0.06</v>
      </c>
      <c r="N613" s="1006">
        <v>0.06</v>
      </c>
      <c r="O613" s="1006">
        <v>0.06</v>
      </c>
      <c r="P613" s="1006">
        <v>0.06</v>
      </c>
      <c r="Q613" s="1006">
        <v>7.0000000000000007E-2</v>
      </c>
      <c r="R613" s="1006">
        <v>0.06</v>
      </c>
      <c r="S613" s="1006">
        <v>0.06</v>
      </c>
      <c r="T613" s="1006">
        <v>0.06</v>
      </c>
      <c r="U613" s="1006">
        <v>0.06</v>
      </c>
      <c r="V613" s="395"/>
      <c r="W613" s="395"/>
      <c r="X613" s="395"/>
      <c r="Y613" s="395"/>
      <c r="Z613" s="395"/>
      <c r="AA613" s="395"/>
    </row>
    <row r="614" spans="1:27" s="980" customFormat="1" ht="16.5" customHeight="1" x14ac:dyDescent="0.3">
      <c r="A614" s="981"/>
      <c r="B614" s="979"/>
      <c r="C614" s="398"/>
      <c r="D614" s="398"/>
      <c r="E614" s="1008" t="s">
        <v>1467</v>
      </c>
      <c r="F614" s="1006">
        <v>0.08</v>
      </c>
      <c r="G614" s="1006">
        <v>0.08</v>
      </c>
      <c r="H614" s="1006">
        <v>0.08</v>
      </c>
      <c r="I614" s="1006">
        <v>0.08</v>
      </c>
      <c r="J614" s="1006">
        <v>0.08</v>
      </c>
      <c r="K614" s="1006">
        <v>0.08</v>
      </c>
      <c r="L614" s="1006">
        <v>0.08</v>
      </c>
      <c r="M614" s="1006">
        <v>0.08</v>
      </c>
      <c r="N614" s="1006">
        <v>0.08</v>
      </c>
      <c r="O614" s="1006">
        <v>0.08</v>
      </c>
      <c r="P614" s="1006">
        <v>0.08</v>
      </c>
      <c r="Q614" s="1006">
        <v>0.09</v>
      </c>
      <c r="R614" s="1006">
        <v>0.08</v>
      </c>
      <c r="S614" s="1006">
        <v>0.08</v>
      </c>
      <c r="T614" s="1006">
        <v>0.08</v>
      </c>
      <c r="U614" s="1006">
        <v>0.08</v>
      </c>
      <c r="V614" s="395"/>
      <c r="W614" s="395"/>
      <c r="X614" s="395"/>
      <c r="Y614" s="395"/>
      <c r="Z614" s="395"/>
      <c r="AA614" s="395"/>
    </row>
    <row r="615" spans="1:27" s="980" customFormat="1" ht="16.5" customHeight="1" x14ac:dyDescent="0.3">
      <c r="A615" s="981"/>
      <c r="B615" s="979"/>
      <c r="C615" s="398"/>
      <c r="D615" s="398"/>
      <c r="E615" s="1008" t="s">
        <v>1468</v>
      </c>
      <c r="F615" s="1006">
        <v>7.0000000000000007E-2</v>
      </c>
      <c r="G615" s="1006">
        <v>7.0000000000000007E-2</v>
      </c>
      <c r="H615" s="1006">
        <v>7.0000000000000007E-2</v>
      </c>
      <c r="I615" s="1006">
        <v>0.08</v>
      </c>
      <c r="J615" s="1006">
        <v>7.0000000000000007E-2</v>
      </c>
      <c r="K615" s="1006">
        <v>7.0000000000000007E-2</v>
      </c>
      <c r="L615" s="1006">
        <v>7.0000000000000007E-2</v>
      </c>
      <c r="M615" s="1006">
        <v>7.0000000000000007E-2</v>
      </c>
      <c r="N615" s="1006">
        <v>7.0000000000000007E-2</v>
      </c>
      <c r="O615" s="1006">
        <v>7.0000000000000007E-2</v>
      </c>
      <c r="P615" s="1006">
        <v>7.0000000000000007E-2</v>
      </c>
      <c r="Q615" s="1006">
        <v>0.08</v>
      </c>
      <c r="R615" s="1006">
        <v>7.0000000000000007E-2</v>
      </c>
      <c r="S615" s="1006">
        <v>7.0000000000000007E-2</v>
      </c>
      <c r="T615" s="1006">
        <v>7.0000000000000007E-2</v>
      </c>
      <c r="U615" s="1006">
        <v>0.06</v>
      </c>
      <c r="V615" s="395"/>
      <c r="W615" s="395"/>
      <c r="X615" s="395"/>
      <c r="Y615" s="395"/>
      <c r="Z615" s="395"/>
      <c r="AA615" s="395"/>
    </row>
    <row r="616" spans="1:27" s="980" customFormat="1" ht="16.5" customHeight="1" x14ac:dyDescent="0.3">
      <c r="A616" s="981"/>
      <c r="B616" s="979"/>
      <c r="C616" s="398"/>
      <c r="D616" s="398"/>
      <c r="E616" s="1008" t="s">
        <v>1469</v>
      </c>
      <c r="F616" s="1006">
        <v>7.0000000000000007E-2</v>
      </c>
      <c r="G616" s="1006">
        <v>7.0000000000000007E-2</v>
      </c>
      <c r="H616" s="1006">
        <v>7.0000000000000007E-2</v>
      </c>
      <c r="I616" s="1006">
        <v>7.0000000000000007E-2</v>
      </c>
      <c r="J616" s="1006">
        <v>7.0000000000000007E-2</v>
      </c>
      <c r="K616" s="1006">
        <v>7.0000000000000007E-2</v>
      </c>
      <c r="L616" s="1006">
        <v>7.0000000000000007E-2</v>
      </c>
      <c r="M616" s="1006">
        <v>7.0000000000000007E-2</v>
      </c>
      <c r="N616" s="1006">
        <v>7.0000000000000007E-2</v>
      </c>
      <c r="O616" s="1006">
        <v>7.0000000000000007E-2</v>
      </c>
      <c r="P616" s="1006">
        <v>7.0000000000000007E-2</v>
      </c>
      <c r="Q616" s="1006">
        <v>0.08</v>
      </c>
      <c r="R616" s="1006">
        <v>7.0000000000000007E-2</v>
      </c>
      <c r="S616" s="1006">
        <v>7.0000000000000007E-2</v>
      </c>
      <c r="T616" s="1006">
        <v>7.0000000000000007E-2</v>
      </c>
      <c r="U616" s="1006">
        <v>7.0000000000000007E-2</v>
      </c>
      <c r="V616" s="395"/>
      <c r="W616" s="395"/>
      <c r="X616" s="395"/>
      <c r="Y616" s="395"/>
      <c r="Z616" s="395"/>
      <c r="AA616" s="395"/>
    </row>
    <row r="617" spans="1:27" s="980" customFormat="1" ht="16.5" customHeight="1" x14ac:dyDescent="0.3">
      <c r="A617" s="981"/>
      <c r="B617" s="979"/>
      <c r="C617" s="398"/>
      <c r="D617" s="398"/>
      <c r="E617" s="1008" t="s">
        <v>1470</v>
      </c>
      <c r="F617" s="1006">
        <v>0.08</v>
      </c>
      <c r="G617" s="1006">
        <v>0.08</v>
      </c>
      <c r="H617" s="1006">
        <v>0.08</v>
      </c>
      <c r="I617" s="1006">
        <v>0.08</v>
      </c>
      <c r="J617" s="1006">
        <v>0.08</v>
      </c>
      <c r="K617" s="1006">
        <v>0.08</v>
      </c>
      <c r="L617" s="1006">
        <v>0.08</v>
      </c>
      <c r="M617" s="1006">
        <v>0.08</v>
      </c>
      <c r="N617" s="1006">
        <v>0.08</v>
      </c>
      <c r="O617" s="1006">
        <v>0.08</v>
      </c>
      <c r="P617" s="1006">
        <v>0.08</v>
      </c>
      <c r="Q617" s="1006">
        <v>0.09</v>
      </c>
      <c r="R617" s="1006">
        <v>0.08</v>
      </c>
      <c r="S617" s="1006">
        <v>0.08</v>
      </c>
      <c r="T617" s="1006">
        <v>0.08</v>
      </c>
      <c r="U617" s="1006">
        <v>0.08</v>
      </c>
      <c r="V617" s="395"/>
      <c r="W617" s="395"/>
      <c r="X617" s="395"/>
      <c r="Y617" s="395"/>
      <c r="Z617" s="395"/>
      <c r="AA617" s="395"/>
    </row>
    <row r="618" spans="1:27" s="980" customFormat="1" ht="16.5" customHeight="1" x14ac:dyDescent="0.3">
      <c r="A618" s="981"/>
      <c r="B618" s="979"/>
      <c r="C618" s="398"/>
      <c r="D618" s="398"/>
      <c r="E618" s="1008" t="s">
        <v>1471</v>
      </c>
      <c r="F618" s="1006">
        <v>0.08</v>
      </c>
      <c r="G618" s="1006">
        <v>0.08</v>
      </c>
      <c r="H618" s="1006">
        <v>0.08</v>
      </c>
      <c r="I618" s="1006">
        <v>0.09</v>
      </c>
      <c r="J618" s="1006">
        <v>0.08</v>
      </c>
      <c r="K618" s="1006">
        <v>0.08</v>
      </c>
      <c r="L618" s="1006">
        <v>0.08</v>
      </c>
      <c r="M618" s="1006">
        <v>0.08</v>
      </c>
      <c r="N618" s="1006">
        <v>0.08</v>
      </c>
      <c r="O618" s="1006">
        <v>0.08</v>
      </c>
      <c r="P618" s="1006">
        <v>0.09</v>
      </c>
      <c r="Q618" s="1006">
        <v>0.09</v>
      </c>
      <c r="R618" s="1006">
        <v>0.08</v>
      </c>
      <c r="S618" s="1006">
        <v>0.08</v>
      </c>
      <c r="T618" s="1006">
        <v>0.09</v>
      </c>
      <c r="U618" s="1006">
        <v>0.08</v>
      </c>
      <c r="V618" s="395"/>
      <c r="W618" s="395"/>
      <c r="X618" s="395"/>
      <c r="Y618" s="395"/>
      <c r="Z618" s="395"/>
      <c r="AA618" s="395"/>
    </row>
    <row r="619" spans="1:27" s="980" customFormat="1" ht="16.5" customHeight="1" x14ac:dyDescent="0.3">
      <c r="A619" s="981"/>
      <c r="B619" s="979"/>
      <c r="C619" s="398"/>
      <c r="D619" s="398"/>
      <c r="E619" s="1008" t="s">
        <v>1472</v>
      </c>
      <c r="F619" s="1006">
        <v>7.0000000000000007E-2</v>
      </c>
      <c r="G619" s="1006">
        <v>7.0000000000000007E-2</v>
      </c>
      <c r="H619" s="1006">
        <v>7.0000000000000007E-2</v>
      </c>
      <c r="I619" s="1006">
        <v>0.08</v>
      </c>
      <c r="J619" s="1006">
        <v>7.0000000000000007E-2</v>
      </c>
      <c r="K619" s="1006">
        <v>7.0000000000000007E-2</v>
      </c>
      <c r="L619" s="1006">
        <v>7.0000000000000007E-2</v>
      </c>
      <c r="M619" s="1006">
        <v>7.0000000000000007E-2</v>
      </c>
      <c r="N619" s="1006">
        <v>7.0000000000000007E-2</v>
      </c>
      <c r="O619" s="1006">
        <v>7.0000000000000007E-2</v>
      </c>
      <c r="P619" s="1006">
        <v>7.0000000000000007E-2</v>
      </c>
      <c r="Q619" s="1006">
        <v>0.08</v>
      </c>
      <c r="R619" s="1006">
        <v>7.0000000000000007E-2</v>
      </c>
      <c r="S619" s="1006">
        <v>7.0000000000000007E-2</v>
      </c>
      <c r="T619" s="1006">
        <v>7.0000000000000007E-2</v>
      </c>
      <c r="U619" s="1006">
        <v>0.06</v>
      </c>
      <c r="V619" s="395"/>
      <c r="W619" s="395"/>
      <c r="X619" s="395"/>
      <c r="Y619" s="395"/>
      <c r="Z619" s="395"/>
      <c r="AA619" s="395"/>
    </row>
    <row r="620" spans="1:27" s="980" customFormat="1" ht="16.5" customHeight="1" x14ac:dyDescent="0.3">
      <c r="A620" s="981"/>
      <c r="B620" s="979"/>
      <c r="C620" s="398"/>
      <c r="D620" s="398"/>
      <c r="E620" s="1008" t="s">
        <v>1473</v>
      </c>
      <c r="F620" s="1006">
        <v>0.08</v>
      </c>
      <c r="G620" s="1006">
        <v>0.08</v>
      </c>
      <c r="H620" s="1006">
        <v>0.08</v>
      </c>
      <c r="I620" s="1006">
        <v>0.09</v>
      </c>
      <c r="J620" s="1006">
        <v>0.08</v>
      </c>
      <c r="K620" s="1006">
        <v>0.08</v>
      </c>
      <c r="L620" s="1006">
        <v>0.08</v>
      </c>
      <c r="M620" s="1006">
        <v>0.09</v>
      </c>
      <c r="N620" s="1006">
        <v>0.09</v>
      </c>
      <c r="O620" s="1006">
        <v>0.08</v>
      </c>
      <c r="P620" s="1006">
        <v>0.09</v>
      </c>
      <c r="Q620" s="1006">
        <v>0.09</v>
      </c>
      <c r="R620" s="1006">
        <v>0.09</v>
      </c>
      <c r="S620" s="1006">
        <v>0.08</v>
      </c>
      <c r="T620" s="1006">
        <v>0.09</v>
      </c>
      <c r="U620" s="1006">
        <v>0.08</v>
      </c>
      <c r="V620" s="395"/>
      <c r="W620" s="395"/>
      <c r="X620" s="395"/>
      <c r="Y620" s="395"/>
      <c r="Z620" s="395"/>
      <c r="AA620" s="395"/>
    </row>
    <row r="621" spans="1:27" s="980" customFormat="1" ht="16.5" customHeight="1" x14ac:dyDescent="0.3">
      <c r="A621" s="981"/>
      <c r="B621" s="979"/>
      <c r="C621" s="398"/>
      <c r="D621" s="398"/>
      <c r="E621" s="1008" t="s">
        <v>1474</v>
      </c>
      <c r="F621" s="1006">
        <v>7.0000000000000007E-2</v>
      </c>
      <c r="G621" s="1006">
        <v>7.0000000000000007E-2</v>
      </c>
      <c r="H621" s="1006">
        <v>7.0000000000000007E-2</v>
      </c>
      <c r="I621" s="1006">
        <v>7.0000000000000007E-2</v>
      </c>
      <c r="J621" s="1006">
        <v>7.0000000000000007E-2</v>
      </c>
      <c r="K621" s="1006">
        <v>7.0000000000000007E-2</v>
      </c>
      <c r="L621" s="1006">
        <v>7.0000000000000007E-2</v>
      </c>
      <c r="M621" s="1006">
        <v>7.0000000000000007E-2</v>
      </c>
      <c r="N621" s="1006">
        <v>7.0000000000000007E-2</v>
      </c>
      <c r="O621" s="1006">
        <v>7.0000000000000007E-2</v>
      </c>
      <c r="P621" s="1006">
        <v>7.0000000000000007E-2</v>
      </c>
      <c r="Q621" s="1006">
        <v>0.08</v>
      </c>
      <c r="R621" s="1006">
        <v>7.0000000000000007E-2</v>
      </c>
      <c r="S621" s="1006">
        <v>7.0000000000000007E-2</v>
      </c>
      <c r="T621" s="1006">
        <v>7.0000000000000007E-2</v>
      </c>
      <c r="U621" s="1006">
        <v>0.06</v>
      </c>
      <c r="V621" s="395"/>
      <c r="W621" s="395"/>
      <c r="X621" s="395"/>
      <c r="Y621" s="395"/>
      <c r="Z621" s="395"/>
      <c r="AA621" s="395"/>
    </row>
    <row r="622" spans="1:27" s="980" customFormat="1" ht="16.5" customHeight="1" x14ac:dyDescent="0.3">
      <c r="A622" s="981"/>
      <c r="B622" s="979"/>
      <c r="C622" s="398"/>
      <c r="D622" s="398"/>
      <c r="E622" s="1008" t="s">
        <v>1475</v>
      </c>
      <c r="F622" s="1006">
        <v>0.06</v>
      </c>
      <c r="G622" s="1006">
        <v>0.06</v>
      </c>
      <c r="H622" s="1006">
        <v>0.06</v>
      </c>
      <c r="I622" s="1006">
        <v>7.0000000000000007E-2</v>
      </c>
      <c r="J622" s="1006">
        <v>0.06</v>
      </c>
      <c r="K622" s="1006">
        <v>0.05</v>
      </c>
      <c r="L622" s="1006">
        <v>0.04</v>
      </c>
      <c r="M622" s="1006">
        <v>0.06</v>
      </c>
      <c r="N622" s="1006">
        <v>0.06</v>
      </c>
      <c r="O622" s="1006">
        <v>0.06</v>
      </c>
      <c r="P622" s="1006">
        <v>0.06</v>
      </c>
      <c r="Q622" s="1006">
        <v>7.0000000000000007E-2</v>
      </c>
      <c r="R622" s="1006">
        <v>0.06</v>
      </c>
      <c r="S622" s="1006">
        <v>0.06</v>
      </c>
      <c r="T622" s="1006">
        <v>0.06</v>
      </c>
      <c r="U622" s="1006">
        <v>0.05</v>
      </c>
      <c r="V622" s="395"/>
      <c r="W622" s="395"/>
      <c r="X622" s="395"/>
      <c r="Y622" s="395"/>
      <c r="Z622" s="395"/>
      <c r="AA622" s="395"/>
    </row>
    <row r="623" spans="1:27" s="980" customFormat="1" ht="16.5" customHeight="1" x14ac:dyDescent="0.3">
      <c r="A623" s="981"/>
      <c r="B623" s="979"/>
      <c r="C623" s="398"/>
      <c r="D623" s="398"/>
      <c r="E623" s="1008" t="s">
        <v>1476</v>
      </c>
      <c r="F623" s="1006">
        <v>0.08</v>
      </c>
      <c r="G623" s="1006">
        <v>0.08</v>
      </c>
      <c r="H623" s="1006">
        <v>0.08</v>
      </c>
      <c r="I623" s="1006">
        <v>0.08</v>
      </c>
      <c r="J623" s="1006">
        <v>0.08</v>
      </c>
      <c r="K623" s="1006">
        <v>0.08</v>
      </c>
      <c r="L623" s="1006">
        <v>0.08</v>
      </c>
      <c r="M623" s="1006">
        <v>0.08</v>
      </c>
      <c r="N623" s="1006">
        <v>0.08</v>
      </c>
      <c r="O623" s="1006">
        <v>0.08</v>
      </c>
      <c r="P623" s="1006">
        <v>0.08</v>
      </c>
      <c r="Q623" s="1006">
        <v>0.08</v>
      </c>
      <c r="R623" s="1006">
        <v>0.08</v>
      </c>
      <c r="S623" s="1006">
        <v>0.08</v>
      </c>
      <c r="T623" s="1006">
        <v>0.08</v>
      </c>
      <c r="U623" s="1006">
        <v>7.0000000000000007E-2</v>
      </c>
      <c r="V623" s="395"/>
      <c r="W623" s="395"/>
      <c r="X623" s="395"/>
      <c r="Y623" s="395"/>
      <c r="Z623" s="395"/>
      <c r="AA623" s="395"/>
    </row>
    <row r="624" spans="1:27" s="980" customFormat="1" ht="16.5" customHeight="1" x14ac:dyDescent="0.3">
      <c r="A624" s="981"/>
      <c r="B624" s="979"/>
      <c r="C624" s="398"/>
      <c r="D624" s="398"/>
      <c r="E624" s="1008" t="s">
        <v>1477</v>
      </c>
      <c r="F624" s="1006">
        <v>0.08</v>
      </c>
      <c r="G624" s="1006">
        <v>0.08</v>
      </c>
      <c r="H624" s="1006">
        <v>0.08</v>
      </c>
      <c r="I624" s="1006">
        <v>0.09</v>
      </c>
      <c r="J624" s="1006">
        <v>0.08</v>
      </c>
      <c r="K624" s="1006">
        <v>0.08</v>
      </c>
      <c r="L624" s="1006">
        <v>0.08</v>
      </c>
      <c r="M624" s="1006">
        <v>0.09</v>
      </c>
      <c r="N624" s="1006">
        <v>0.09</v>
      </c>
      <c r="O624" s="1006">
        <v>0.09</v>
      </c>
      <c r="P624" s="1006">
        <v>0.09</v>
      </c>
      <c r="Q624" s="1006">
        <v>0.09</v>
      </c>
      <c r="R624" s="1006">
        <v>0.09</v>
      </c>
      <c r="S624" s="1006">
        <v>0.08</v>
      </c>
      <c r="T624" s="1006">
        <v>0.09</v>
      </c>
      <c r="U624" s="1006">
        <v>0.08</v>
      </c>
      <c r="V624" s="395"/>
      <c r="W624" s="395"/>
      <c r="X624" s="395"/>
      <c r="Y624" s="395"/>
      <c r="Z624" s="395"/>
      <c r="AA624" s="395"/>
    </row>
    <row r="625" spans="1:27" s="980" customFormat="1" ht="16.5" customHeight="1" x14ac:dyDescent="0.3">
      <c r="A625" s="981"/>
      <c r="B625" s="979"/>
      <c r="C625" s="398"/>
      <c r="D625" s="398"/>
      <c r="E625" s="1008" t="s">
        <v>1478</v>
      </c>
      <c r="F625" s="1006">
        <v>0.06</v>
      </c>
      <c r="G625" s="1006">
        <v>0.06</v>
      </c>
      <c r="H625" s="1006">
        <v>0.06</v>
      </c>
      <c r="I625" s="1006">
        <v>7.0000000000000007E-2</v>
      </c>
      <c r="J625" s="1006">
        <v>0.06</v>
      </c>
      <c r="K625" s="1006">
        <v>0.06</v>
      </c>
      <c r="L625" s="1006">
        <v>0.06</v>
      </c>
      <c r="M625" s="1006">
        <v>0.06</v>
      </c>
      <c r="N625" s="1006">
        <v>7.0000000000000007E-2</v>
      </c>
      <c r="O625" s="1006">
        <v>0.06</v>
      </c>
      <c r="P625" s="1006">
        <v>7.0000000000000007E-2</v>
      </c>
      <c r="Q625" s="1006">
        <v>7.0000000000000007E-2</v>
      </c>
      <c r="R625" s="1006">
        <v>0.06</v>
      </c>
      <c r="S625" s="1006">
        <v>0.06</v>
      </c>
      <c r="T625" s="1006">
        <v>7.0000000000000007E-2</v>
      </c>
      <c r="U625" s="1006">
        <v>0.06</v>
      </c>
      <c r="V625" s="395"/>
      <c r="W625" s="395"/>
      <c r="X625" s="395"/>
      <c r="Y625" s="395"/>
      <c r="Z625" s="395"/>
      <c r="AA625" s="395"/>
    </row>
    <row r="626" spans="1:27" s="980" customFormat="1" ht="16.5" customHeight="1" x14ac:dyDescent="0.3">
      <c r="A626" s="981"/>
      <c r="B626" s="979"/>
      <c r="C626" s="398"/>
      <c r="D626" s="398"/>
      <c r="E626" s="1008" t="s">
        <v>1479</v>
      </c>
      <c r="F626" s="1006">
        <v>7.0000000000000007E-2</v>
      </c>
      <c r="G626" s="1006">
        <v>7.0000000000000007E-2</v>
      </c>
      <c r="H626" s="1006">
        <v>7.0000000000000007E-2</v>
      </c>
      <c r="I626" s="1006">
        <v>7.0000000000000007E-2</v>
      </c>
      <c r="J626" s="1006">
        <v>7.0000000000000007E-2</v>
      </c>
      <c r="K626" s="1006">
        <v>7.0000000000000007E-2</v>
      </c>
      <c r="L626" s="1006">
        <v>7.0000000000000007E-2</v>
      </c>
      <c r="M626" s="1006">
        <v>7.0000000000000007E-2</v>
      </c>
      <c r="N626" s="1006">
        <v>0.08</v>
      </c>
      <c r="O626" s="1006">
        <v>7.0000000000000007E-2</v>
      </c>
      <c r="P626" s="1006">
        <v>0.08</v>
      </c>
      <c r="Q626" s="1006">
        <v>0.08</v>
      </c>
      <c r="R626" s="1006">
        <v>7.0000000000000007E-2</v>
      </c>
      <c r="S626" s="1006">
        <v>7.0000000000000007E-2</v>
      </c>
      <c r="T626" s="1006">
        <v>7.0000000000000007E-2</v>
      </c>
      <c r="U626" s="1006">
        <v>7.0000000000000007E-2</v>
      </c>
      <c r="V626" s="395"/>
      <c r="W626" s="395"/>
      <c r="X626" s="395"/>
      <c r="Y626" s="395"/>
      <c r="Z626" s="395"/>
      <c r="AA626" s="395"/>
    </row>
    <row r="627" spans="1:27" s="980" customFormat="1" ht="16.5" customHeight="1" x14ac:dyDescent="0.3">
      <c r="A627" s="981"/>
      <c r="B627" s="979"/>
      <c r="C627" s="398"/>
      <c r="D627" s="398"/>
      <c r="E627" s="1008" t="s">
        <v>1480</v>
      </c>
      <c r="F627" s="1006">
        <v>0.08</v>
      </c>
      <c r="G627" s="1006">
        <v>0.08</v>
      </c>
      <c r="H627" s="1006">
        <v>0.08</v>
      </c>
      <c r="I627" s="1006">
        <v>0.08</v>
      </c>
      <c r="J627" s="1006">
        <v>0.08</v>
      </c>
      <c r="K627" s="1006">
        <v>0.08</v>
      </c>
      <c r="L627" s="1006">
        <v>0.08</v>
      </c>
      <c r="M627" s="1006">
        <v>0.08</v>
      </c>
      <c r="N627" s="1006">
        <v>0.08</v>
      </c>
      <c r="O627" s="1006">
        <v>0.08</v>
      </c>
      <c r="P627" s="1006">
        <v>0.08</v>
      </c>
      <c r="Q627" s="1006">
        <v>0.08</v>
      </c>
      <c r="R627" s="1006">
        <v>0.08</v>
      </c>
      <c r="S627" s="1006">
        <v>0.08</v>
      </c>
      <c r="T627" s="1006">
        <v>0.08</v>
      </c>
      <c r="U627" s="1006">
        <v>7.0000000000000007E-2</v>
      </c>
      <c r="V627" s="395"/>
      <c r="W627" s="395"/>
      <c r="X627" s="395"/>
      <c r="Y627" s="395"/>
      <c r="Z627" s="395"/>
      <c r="AA627" s="395"/>
    </row>
    <row r="628" spans="1:27" s="980" customFormat="1" ht="16.5" customHeight="1" x14ac:dyDescent="0.3">
      <c r="A628" s="981"/>
      <c r="B628" s="979"/>
      <c r="C628" s="398"/>
      <c r="D628" s="398"/>
      <c r="E628" s="1008" t="s">
        <v>1481</v>
      </c>
      <c r="F628" s="1006">
        <v>0.06</v>
      </c>
      <c r="G628" s="1006">
        <v>0.06</v>
      </c>
      <c r="H628" s="1006">
        <v>0.06</v>
      </c>
      <c r="I628" s="1006">
        <v>0.06</v>
      </c>
      <c r="J628" s="1006">
        <v>0.05</v>
      </c>
      <c r="K628" s="1006">
        <v>0.05</v>
      </c>
      <c r="L628" s="1006">
        <v>0.05</v>
      </c>
      <c r="M628" s="1006">
        <v>0.05</v>
      </c>
      <c r="N628" s="1006">
        <v>0.05</v>
      </c>
      <c r="O628" s="1006">
        <v>0.05</v>
      </c>
      <c r="P628" s="1006">
        <v>0.06</v>
      </c>
      <c r="Q628" s="1006">
        <v>0.06</v>
      </c>
      <c r="R628" s="1006">
        <v>0.05</v>
      </c>
      <c r="S628" s="1006">
        <v>0.05</v>
      </c>
      <c r="T628" s="1006">
        <v>0.05</v>
      </c>
      <c r="U628" s="1006">
        <v>0.05</v>
      </c>
      <c r="V628" s="395"/>
      <c r="W628" s="395"/>
      <c r="X628" s="395"/>
      <c r="Y628" s="395"/>
      <c r="Z628" s="395"/>
      <c r="AA628" s="395"/>
    </row>
    <row r="629" spans="1:27" s="980" customFormat="1" ht="16.5" customHeight="1" x14ac:dyDescent="0.3">
      <c r="A629" s="981"/>
      <c r="B629" s="979"/>
      <c r="C629" s="398"/>
      <c r="D629" s="398"/>
      <c r="E629" s="1008" t="s">
        <v>1482</v>
      </c>
      <c r="F629" s="1006">
        <v>7.0000000000000007E-2</v>
      </c>
      <c r="G629" s="1006">
        <v>7.0000000000000007E-2</v>
      </c>
      <c r="H629" s="1006">
        <v>7.0000000000000007E-2</v>
      </c>
      <c r="I629" s="1006">
        <v>0.08</v>
      </c>
      <c r="J629" s="1006">
        <v>7.0000000000000007E-2</v>
      </c>
      <c r="K629" s="1006">
        <v>7.0000000000000007E-2</v>
      </c>
      <c r="L629" s="1006">
        <v>7.0000000000000007E-2</v>
      </c>
      <c r="M629" s="1006">
        <v>7.0000000000000007E-2</v>
      </c>
      <c r="N629" s="1006">
        <v>0.08</v>
      </c>
      <c r="O629" s="1006">
        <v>7.0000000000000007E-2</v>
      </c>
      <c r="P629" s="1006">
        <v>7.0000000000000007E-2</v>
      </c>
      <c r="Q629" s="1006">
        <v>0.08</v>
      </c>
      <c r="R629" s="1006">
        <v>7.0000000000000007E-2</v>
      </c>
      <c r="S629" s="1006">
        <v>7.0000000000000007E-2</v>
      </c>
      <c r="T629" s="1006">
        <v>0.08</v>
      </c>
      <c r="U629" s="1006">
        <v>7.0000000000000007E-2</v>
      </c>
      <c r="V629" s="395"/>
      <c r="W629" s="395"/>
      <c r="X629" s="395"/>
      <c r="Y629" s="395"/>
      <c r="Z629" s="395"/>
      <c r="AA629" s="395"/>
    </row>
    <row r="630" spans="1:27" s="980" customFormat="1" ht="16.5" customHeight="1" x14ac:dyDescent="0.3">
      <c r="A630" s="981"/>
      <c r="B630" s="979"/>
      <c r="C630" s="398"/>
      <c r="D630" s="398"/>
      <c r="E630" s="1008" t="s">
        <v>1483</v>
      </c>
      <c r="F630" s="1006">
        <v>7.0000000000000007E-2</v>
      </c>
      <c r="G630" s="1006">
        <v>7.0000000000000007E-2</v>
      </c>
      <c r="H630" s="1006">
        <v>7.0000000000000007E-2</v>
      </c>
      <c r="I630" s="1006">
        <v>0.08</v>
      </c>
      <c r="J630" s="1006">
        <v>7.0000000000000007E-2</v>
      </c>
      <c r="K630" s="1006">
        <v>7.0000000000000007E-2</v>
      </c>
      <c r="L630" s="1006">
        <v>7.0000000000000007E-2</v>
      </c>
      <c r="M630" s="1006">
        <v>7.0000000000000007E-2</v>
      </c>
      <c r="N630" s="1006">
        <v>7.0000000000000007E-2</v>
      </c>
      <c r="O630" s="1006">
        <v>7.0000000000000007E-2</v>
      </c>
      <c r="P630" s="1006">
        <v>7.0000000000000007E-2</v>
      </c>
      <c r="Q630" s="1006">
        <v>0.08</v>
      </c>
      <c r="R630" s="1006">
        <v>7.0000000000000007E-2</v>
      </c>
      <c r="S630" s="1006">
        <v>7.0000000000000007E-2</v>
      </c>
      <c r="T630" s="1006">
        <v>7.0000000000000007E-2</v>
      </c>
      <c r="U630" s="1006">
        <v>0.06</v>
      </c>
      <c r="V630" s="395"/>
      <c r="W630" s="395"/>
      <c r="X630" s="395"/>
      <c r="Y630" s="395"/>
      <c r="Z630" s="395"/>
      <c r="AA630" s="395"/>
    </row>
    <row r="631" spans="1:27" s="980" customFormat="1" ht="16.5" customHeight="1" x14ac:dyDescent="0.3">
      <c r="A631" s="981"/>
      <c r="B631" s="979"/>
      <c r="C631" s="398"/>
      <c r="D631" s="398"/>
      <c r="E631" s="1008" t="s">
        <v>1484</v>
      </c>
      <c r="F631" s="1006">
        <v>0.08</v>
      </c>
      <c r="G631" s="1006">
        <v>0.08</v>
      </c>
      <c r="H631" s="1006">
        <v>0.08</v>
      </c>
      <c r="I631" s="1006">
        <v>0.08</v>
      </c>
      <c r="J631" s="1006">
        <v>0.08</v>
      </c>
      <c r="K631" s="1006">
        <v>0.08</v>
      </c>
      <c r="L631" s="1006">
        <v>0.08</v>
      </c>
      <c r="M631" s="1006">
        <v>0.08</v>
      </c>
      <c r="N631" s="1006">
        <v>0.08</v>
      </c>
      <c r="O631" s="1006">
        <v>0.08</v>
      </c>
      <c r="P631" s="1006">
        <v>0.08</v>
      </c>
      <c r="Q631" s="1006">
        <v>0.09</v>
      </c>
      <c r="R631" s="1006">
        <v>0.08</v>
      </c>
      <c r="S631" s="1006">
        <v>0.08</v>
      </c>
      <c r="T631" s="1006">
        <v>0.08</v>
      </c>
      <c r="U631" s="1006">
        <v>0.08</v>
      </c>
      <c r="V631" s="395"/>
      <c r="W631" s="395"/>
      <c r="X631" s="395"/>
      <c r="Y631" s="395"/>
      <c r="Z631" s="395"/>
      <c r="AA631" s="395"/>
    </row>
    <row r="632" spans="1:27" s="980" customFormat="1" ht="16.5" customHeight="1" x14ac:dyDescent="0.3">
      <c r="A632" s="981"/>
      <c r="B632" s="979"/>
      <c r="C632" s="398"/>
      <c r="D632" s="398"/>
      <c r="E632" s="1008" t="s">
        <v>1485</v>
      </c>
      <c r="F632" s="1006">
        <v>0.08</v>
      </c>
      <c r="G632" s="1006">
        <v>0.08</v>
      </c>
      <c r="H632" s="1006">
        <v>0.08</v>
      </c>
      <c r="I632" s="1006">
        <v>0.08</v>
      </c>
      <c r="J632" s="1006">
        <v>0.08</v>
      </c>
      <c r="K632" s="1006">
        <v>0.08</v>
      </c>
      <c r="L632" s="1006">
        <v>0.08</v>
      </c>
      <c r="M632" s="1006">
        <v>0.08</v>
      </c>
      <c r="N632" s="1006">
        <v>0.08</v>
      </c>
      <c r="O632" s="1006">
        <v>0.08</v>
      </c>
      <c r="P632" s="1006">
        <v>7.0000000000000007E-2</v>
      </c>
      <c r="Q632" s="1006">
        <v>0.09</v>
      </c>
      <c r="R632" s="1006">
        <v>0.08</v>
      </c>
      <c r="S632" s="1006">
        <v>0.08</v>
      </c>
      <c r="T632" s="1006">
        <v>0.08</v>
      </c>
      <c r="U632" s="1006">
        <v>0.08</v>
      </c>
      <c r="V632" s="395"/>
      <c r="W632" s="395"/>
      <c r="X632" s="395"/>
      <c r="Y632" s="395"/>
      <c r="Z632" s="395"/>
      <c r="AA632" s="395"/>
    </row>
    <row r="633" spans="1:27" s="980" customFormat="1" ht="16.5" customHeight="1" x14ac:dyDescent="0.3">
      <c r="A633" s="981"/>
      <c r="B633" s="979"/>
      <c r="C633" s="398"/>
      <c r="D633" s="398"/>
      <c r="E633" s="1008" t="s">
        <v>1486</v>
      </c>
      <c r="F633" s="1006">
        <v>7.0000000000000007E-2</v>
      </c>
      <c r="G633" s="1006">
        <v>7.0000000000000007E-2</v>
      </c>
      <c r="H633" s="1006">
        <v>7.0000000000000007E-2</v>
      </c>
      <c r="I633" s="1006">
        <v>7.0000000000000007E-2</v>
      </c>
      <c r="J633" s="1006">
        <v>7.0000000000000007E-2</v>
      </c>
      <c r="K633" s="1006">
        <v>7.0000000000000007E-2</v>
      </c>
      <c r="L633" s="1006">
        <v>7.0000000000000007E-2</v>
      </c>
      <c r="M633" s="1006">
        <v>7.0000000000000007E-2</v>
      </c>
      <c r="N633" s="1006">
        <v>7.0000000000000007E-2</v>
      </c>
      <c r="O633" s="1006">
        <v>7.0000000000000007E-2</v>
      </c>
      <c r="P633" s="1006">
        <v>7.0000000000000007E-2</v>
      </c>
      <c r="Q633" s="1006">
        <v>0.08</v>
      </c>
      <c r="R633" s="1006">
        <v>7.0000000000000007E-2</v>
      </c>
      <c r="S633" s="1006">
        <v>7.0000000000000007E-2</v>
      </c>
      <c r="T633" s="1006">
        <v>7.0000000000000007E-2</v>
      </c>
      <c r="U633" s="1006">
        <v>7.0000000000000007E-2</v>
      </c>
      <c r="V633" s="395"/>
      <c r="W633" s="395"/>
      <c r="X633" s="395"/>
      <c r="Y633" s="395"/>
      <c r="Z633" s="395"/>
      <c r="AA633" s="395"/>
    </row>
    <row r="634" spans="1:27" s="980" customFormat="1" ht="16.5" customHeight="1" x14ac:dyDescent="0.3">
      <c r="A634" s="981"/>
      <c r="B634" s="979"/>
      <c r="C634" s="398"/>
      <c r="D634" s="398"/>
      <c r="E634" s="1008" t="s">
        <v>1487</v>
      </c>
      <c r="F634" s="1006">
        <v>0.08</v>
      </c>
      <c r="G634" s="1006">
        <v>0.08</v>
      </c>
      <c r="H634" s="1006">
        <v>0.08</v>
      </c>
      <c r="I634" s="1006">
        <v>0.08</v>
      </c>
      <c r="J634" s="1006">
        <v>0.08</v>
      </c>
      <c r="K634" s="1006">
        <v>0.08</v>
      </c>
      <c r="L634" s="1006">
        <v>0.08</v>
      </c>
      <c r="M634" s="1006">
        <v>0.08</v>
      </c>
      <c r="N634" s="1006">
        <v>0.08</v>
      </c>
      <c r="O634" s="1006">
        <v>0.08</v>
      </c>
      <c r="P634" s="1006">
        <v>0.08</v>
      </c>
      <c r="Q634" s="1006">
        <v>0.08</v>
      </c>
      <c r="R634" s="1006">
        <v>0.08</v>
      </c>
      <c r="S634" s="1006">
        <v>7.0000000000000007E-2</v>
      </c>
      <c r="T634" s="1006">
        <v>0.08</v>
      </c>
      <c r="U634" s="1006">
        <v>7.0000000000000007E-2</v>
      </c>
      <c r="V634" s="395"/>
      <c r="W634" s="395"/>
      <c r="X634" s="395"/>
      <c r="Y634" s="395"/>
      <c r="Z634" s="395"/>
      <c r="AA634" s="395"/>
    </row>
    <row r="635" spans="1:27" s="980" customFormat="1" ht="16.5" customHeight="1" x14ac:dyDescent="0.3">
      <c r="A635" s="981"/>
      <c r="B635" s="979"/>
      <c r="C635" s="398"/>
      <c r="D635" s="398"/>
      <c r="E635" s="1008" t="s">
        <v>1488</v>
      </c>
      <c r="F635" s="1006">
        <v>7.0000000000000007E-2</v>
      </c>
      <c r="G635" s="1006">
        <v>7.0000000000000007E-2</v>
      </c>
      <c r="H635" s="1006">
        <v>7.0000000000000007E-2</v>
      </c>
      <c r="I635" s="1006">
        <v>7.0000000000000007E-2</v>
      </c>
      <c r="J635" s="1006">
        <v>7.0000000000000007E-2</v>
      </c>
      <c r="K635" s="1006">
        <v>7.0000000000000007E-2</v>
      </c>
      <c r="L635" s="1006">
        <v>7.0000000000000007E-2</v>
      </c>
      <c r="M635" s="1006">
        <v>7.0000000000000007E-2</v>
      </c>
      <c r="N635" s="1006">
        <v>7.0000000000000007E-2</v>
      </c>
      <c r="O635" s="1006">
        <v>7.0000000000000007E-2</v>
      </c>
      <c r="P635" s="1006">
        <v>7.0000000000000007E-2</v>
      </c>
      <c r="Q635" s="1006">
        <v>0.08</v>
      </c>
      <c r="R635" s="1006">
        <v>7.0000000000000007E-2</v>
      </c>
      <c r="S635" s="1006">
        <v>7.0000000000000007E-2</v>
      </c>
      <c r="T635" s="1006">
        <v>7.0000000000000007E-2</v>
      </c>
      <c r="U635" s="1006">
        <v>0.06</v>
      </c>
      <c r="V635" s="395"/>
      <c r="W635" s="395"/>
      <c r="X635" s="395"/>
      <c r="Y635" s="395"/>
      <c r="Z635" s="395"/>
      <c r="AA635" s="395"/>
    </row>
    <row r="636" spans="1:27" s="980" customFormat="1" ht="16.5" customHeight="1" x14ac:dyDescent="0.3">
      <c r="A636" s="981"/>
      <c r="B636" s="979"/>
      <c r="C636" s="398"/>
      <c r="D636" s="398"/>
      <c r="E636" s="1008" t="s">
        <v>1489</v>
      </c>
      <c r="F636" s="1006">
        <v>0.08</v>
      </c>
      <c r="G636" s="1006">
        <v>0.08</v>
      </c>
      <c r="H636" s="1006">
        <v>0.08</v>
      </c>
      <c r="I636" s="1006">
        <v>0.09</v>
      </c>
      <c r="J636" s="1006">
        <v>7.0000000000000007E-2</v>
      </c>
      <c r="K636" s="1006">
        <v>7.0000000000000007E-2</v>
      </c>
      <c r="L636" s="1006">
        <v>0.08</v>
      </c>
      <c r="M636" s="1006">
        <v>0.08</v>
      </c>
      <c r="N636" s="1006">
        <v>0.08</v>
      </c>
      <c r="O636" s="1006">
        <v>7.0000000000000007E-2</v>
      </c>
      <c r="P636" s="1006">
        <v>0.08</v>
      </c>
      <c r="Q636" s="1006">
        <v>0.08</v>
      </c>
      <c r="R636" s="1006">
        <v>0.08</v>
      </c>
      <c r="S636" s="1006">
        <v>7.0000000000000007E-2</v>
      </c>
      <c r="T636" s="1006">
        <v>0.08</v>
      </c>
      <c r="U636" s="1006">
        <v>7.0000000000000007E-2</v>
      </c>
      <c r="V636" s="395"/>
      <c r="W636" s="395"/>
      <c r="X636" s="395"/>
      <c r="Y636" s="395"/>
      <c r="Z636" s="395"/>
      <c r="AA636" s="395"/>
    </row>
    <row r="637" spans="1:27" s="980" customFormat="1" ht="16.5" customHeight="1" x14ac:dyDescent="0.3">
      <c r="A637" s="981"/>
      <c r="B637" s="979"/>
      <c r="C637" s="398"/>
      <c r="D637" s="398"/>
      <c r="E637" s="1008" t="s">
        <v>1490</v>
      </c>
      <c r="F637" s="1006">
        <v>7.0000000000000007E-2</v>
      </c>
      <c r="G637" s="1006">
        <v>7.0000000000000007E-2</v>
      </c>
      <c r="H637" s="1006">
        <v>7.0000000000000007E-2</v>
      </c>
      <c r="I637" s="1006">
        <v>7.0000000000000007E-2</v>
      </c>
      <c r="J637" s="1006">
        <v>7.0000000000000007E-2</v>
      </c>
      <c r="K637" s="1006">
        <v>7.0000000000000007E-2</v>
      </c>
      <c r="L637" s="1006">
        <v>7.0000000000000007E-2</v>
      </c>
      <c r="M637" s="1006">
        <v>7.0000000000000007E-2</v>
      </c>
      <c r="N637" s="1006">
        <v>7.0000000000000007E-2</v>
      </c>
      <c r="O637" s="1006">
        <v>7.0000000000000007E-2</v>
      </c>
      <c r="P637" s="1006">
        <v>7.0000000000000007E-2</v>
      </c>
      <c r="Q637" s="1006">
        <v>0.08</v>
      </c>
      <c r="R637" s="1006">
        <v>7.0000000000000007E-2</v>
      </c>
      <c r="S637" s="1006">
        <v>7.0000000000000007E-2</v>
      </c>
      <c r="T637" s="1006">
        <v>7.0000000000000007E-2</v>
      </c>
      <c r="U637" s="1006">
        <v>7.0000000000000007E-2</v>
      </c>
      <c r="V637" s="395"/>
      <c r="W637" s="395"/>
      <c r="X637" s="395"/>
      <c r="Y637" s="395"/>
      <c r="Z637" s="395"/>
      <c r="AA637" s="395"/>
    </row>
    <row r="638" spans="1:27" s="980" customFormat="1" ht="16.5" customHeight="1" x14ac:dyDescent="0.3">
      <c r="A638" s="981"/>
      <c r="B638" s="979"/>
      <c r="C638" s="398"/>
      <c r="D638" s="398"/>
      <c r="E638" s="1008" t="s">
        <v>1491</v>
      </c>
      <c r="F638" s="1006">
        <v>7.0000000000000007E-2</v>
      </c>
      <c r="G638" s="1006">
        <v>7.0000000000000007E-2</v>
      </c>
      <c r="H638" s="1006">
        <v>7.0000000000000007E-2</v>
      </c>
      <c r="I638" s="1006">
        <v>7.0000000000000007E-2</v>
      </c>
      <c r="J638" s="1006">
        <v>7.0000000000000007E-2</v>
      </c>
      <c r="K638" s="1006">
        <v>7.0000000000000007E-2</v>
      </c>
      <c r="L638" s="1006">
        <v>7.0000000000000007E-2</v>
      </c>
      <c r="M638" s="1006">
        <v>7.0000000000000007E-2</v>
      </c>
      <c r="N638" s="1006">
        <v>7.0000000000000007E-2</v>
      </c>
      <c r="O638" s="1006">
        <v>7.0000000000000007E-2</v>
      </c>
      <c r="P638" s="1006">
        <v>7.0000000000000007E-2</v>
      </c>
      <c r="Q638" s="1006">
        <v>0.08</v>
      </c>
      <c r="R638" s="1006">
        <v>7.0000000000000007E-2</v>
      </c>
      <c r="S638" s="1006">
        <v>7.0000000000000007E-2</v>
      </c>
      <c r="T638" s="1006">
        <v>7.0000000000000007E-2</v>
      </c>
      <c r="U638" s="1006">
        <v>0.06</v>
      </c>
      <c r="V638" s="395"/>
      <c r="W638" s="395"/>
      <c r="X638" s="395"/>
      <c r="Y638" s="395"/>
      <c r="Z638" s="395"/>
      <c r="AA638" s="395"/>
    </row>
    <row r="639" spans="1:27" s="980" customFormat="1" ht="16.5" customHeight="1" x14ac:dyDescent="0.3">
      <c r="A639" s="981"/>
      <c r="B639" s="979"/>
      <c r="C639" s="398"/>
      <c r="D639" s="398"/>
      <c r="E639" s="1008" t="s">
        <v>1492</v>
      </c>
      <c r="F639" s="1006">
        <v>0.08</v>
      </c>
      <c r="G639" s="1006">
        <v>0.08</v>
      </c>
      <c r="H639" s="1006">
        <v>0.08</v>
      </c>
      <c r="I639" s="1006">
        <v>0.08</v>
      </c>
      <c r="J639" s="1006">
        <v>0.08</v>
      </c>
      <c r="K639" s="1006">
        <v>0.08</v>
      </c>
      <c r="L639" s="1006">
        <v>0.08</v>
      </c>
      <c r="M639" s="1006">
        <v>0.08</v>
      </c>
      <c r="N639" s="1006">
        <v>0.08</v>
      </c>
      <c r="O639" s="1006">
        <v>0.08</v>
      </c>
      <c r="P639" s="1006">
        <v>0.08</v>
      </c>
      <c r="Q639" s="1006">
        <v>0.08</v>
      </c>
      <c r="R639" s="1006">
        <v>0.08</v>
      </c>
      <c r="S639" s="1006">
        <v>0.08</v>
      </c>
      <c r="T639" s="1006">
        <v>0.08</v>
      </c>
      <c r="U639" s="1006">
        <v>7.0000000000000007E-2</v>
      </c>
      <c r="V639" s="395"/>
      <c r="W639" s="395"/>
      <c r="X639" s="395"/>
      <c r="Y639" s="395"/>
      <c r="Z639" s="395"/>
      <c r="AA639" s="395"/>
    </row>
    <row r="640" spans="1:27" s="980" customFormat="1" ht="16.5" customHeight="1" x14ac:dyDescent="0.3">
      <c r="A640" s="981"/>
      <c r="B640" s="979"/>
      <c r="C640" s="398"/>
      <c r="D640" s="398"/>
      <c r="E640" s="1008" t="s">
        <v>1493</v>
      </c>
      <c r="F640" s="1006">
        <v>0.06</v>
      </c>
      <c r="G640" s="1006">
        <v>0.06</v>
      </c>
      <c r="H640" s="1006">
        <v>0.06</v>
      </c>
      <c r="I640" s="1006">
        <v>7.0000000000000007E-2</v>
      </c>
      <c r="J640" s="1006">
        <v>0.06</v>
      </c>
      <c r="K640" s="1006">
        <v>0.06</v>
      </c>
      <c r="L640" s="1006">
        <v>0.06</v>
      </c>
      <c r="M640" s="1006">
        <v>0.06</v>
      </c>
      <c r="N640" s="1006">
        <v>0.06</v>
      </c>
      <c r="O640" s="1006">
        <v>0.06</v>
      </c>
      <c r="P640" s="1006">
        <v>0.06</v>
      </c>
      <c r="Q640" s="1006">
        <v>0.06</v>
      </c>
      <c r="R640" s="1006">
        <v>0.06</v>
      </c>
      <c r="S640" s="1006">
        <v>0.06</v>
      </c>
      <c r="T640" s="1006">
        <v>0.06</v>
      </c>
      <c r="U640" s="1006">
        <v>0.05</v>
      </c>
      <c r="V640" s="395"/>
      <c r="W640" s="395"/>
      <c r="X640" s="395"/>
      <c r="Y640" s="395"/>
      <c r="Z640" s="395"/>
      <c r="AA640" s="395"/>
    </row>
    <row r="641" spans="1:27" s="980" customFormat="1" ht="16.5" customHeight="1" x14ac:dyDescent="0.3">
      <c r="A641" s="981"/>
      <c r="B641" s="979"/>
      <c r="C641" s="398"/>
      <c r="D641" s="398"/>
      <c r="E641" s="1008" t="s">
        <v>1494</v>
      </c>
      <c r="F641" s="1006">
        <v>0.06</v>
      </c>
      <c r="G641" s="1006">
        <v>0.06</v>
      </c>
      <c r="H641" s="1006">
        <v>0.06</v>
      </c>
      <c r="I641" s="1006">
        <v>0.06</v>
      </c>
      <c r="J641" s="1006">
        <v>0.06</v>
      </c>
      <c r="K641" s="1006">
        <v>0.06</v>
      </c>
      <c r="L641" s="1006">
        <v>0.06</v>
      </c>
      <c r="M641" s="1006">
        <v>0.06</v>
      </c>
      <c r="N641" s="1006">
        <v>0.06</v>
      </c>
      <c r="O641" s="1006">
        <v>0.06</v>
      </c>
      <c r="P641" s="1006">
        <v>0.06</v>
      </c>
      <c r="Q641" s="1006">
        <v>7.0000000000000007E-2</v>
      </c>
      <c r="R641" s="1006">
        <v>0.06</v>
      </c>
      <c r="S641" s="1006">
        <v>0.06</v>
      </c>
      <c r="T641" s="1006">
        <v>0.06</v>
      </c>
      <c r="U641" s="1006">
        <v>0.05</v>
      </c>
      <c r="V641" s="395"/>
      <c r="W641" s="395"/>
      <c r="X641" s="395"/>
      <c r="Y641" s="395"/>
      <c r="Z641" s="395"/>
      <c r="AA641" s="395"/>
    </row>
    <row r="642" spans="1:27" s="980" customFormat="1" ht="16.5" customHeight="1" x14ac:dyDescent="0.3">
      <c r="A642" s="981"/>
      <c r="B642" s="979"/>
      <c r="C642" s="398"/>
      <c r="D642" s="398"/>
      <c r="E642" s="1008" t="s">
        <v>1495</v>
      </c>
      <c r="F642" s="1006">
        <v>0.08</v>
      </c>
      <c r="G642" s="1006">
        <v>0.08</v>
      </c>
      <c r="H642" s="1006">
        <v>0.08</v>
      </c>
      <c r="I642" s="1006">
        <v>0.09</v>
      </c>
      <c r="J642" s="1006">
        <v>0.08</v>
      </c>
      <c r="K642" s="1006">
        <v>0.08</v>
      </c>
      <c r="L642" s="1006">
        <v>0.08</v>
      </c>
      <c r="M642" s="1006">
        <v>0.08</v>
      </c>
      <c r="N642" s="1006">
        <v>0.08</v>
      </c>
      <c r="O642" s="1006">
        <v>0.08</v>
      </c>
      <c r="P642" s="1006">
        <v>0.08</v>
      </c>
      <c r="Q642" s="1006">
        <v>0.08</v>
      </c>
      <c r="R642" s="1006">
        <v>0.08</v>
      </c>
      <c r="S642" s="1006">
        <v>0.08</v>
      </c>
      <c r="T642" s="1006">
        <v>0.08</v>
      </c>
      <c r="U642" s="1006">
        <v>7.0000000000000007E-2</v>
      </c>
      <c r="V642" s="395"/>
      <c r="W642" s="395"/>
      <c r="X642" s="395"/>
      <c r="Y642" s="395"/>
      <c r="Z642" s="395"/>
      <c r="AA642" s="395"/>
    </row>
    <row r="643" spans="1:27" s="980" customFormat="1" ht="16.5" customHeight="1" x14ac:dyDescent="0.3">
      <c r="A643" s="981"/>
      <c r="B643" s="979"/>
      <c r="C643" s="398"/>
      <c r="D643" s="398"/>
      <c r="E643" s="1008" t="s">
        <v>1496</v>
      </c>
      <c r="F643" s="1006">
        <v>0.08</v>
      </c>
      <c r="G643" s="1006">
        <v>0.08</v>
      </c>
      <c r="H643" s="1006">
        <v>0.08</v>
      </c>
      <c r="I643" s="1006">
        <v>0.08</v>
      </c>
      <c r="J643" s="1006">
        <v>7.0000000000000007E-2</v>
      </c>
      <c r="K643" s="1006">
        <v>7.0000000000000007E-2</v>
      </c>
      <c r="L643" s="1006">
        <v>7.0000000000000007E-2</v>
      </c>
      <c r="M643" s="1006">
        <v>7.0000000000000007E-2</v>
      </c>
      <c r="N643" s="1006">
        <v>0.08</v>
      </c>
      <c r="O643" s="1006">
        <v>7.0000000000000007E-2</v>
      </c>
      <c r="P643" s="1006">
        <v>0.08</v>
      </c>
      <c r="Q643" s="1006">
        <v>0.08</v>
      </c>
      <c r="R643" s="1006">
        <v>7.0000000000000007E-2</v>
      </c>
      <c r="S643" s="1006">
        <v>7.0000000000000007E-2</v>
      </c>
      <c r="T643" s="1006">
        <v>0.08</v>
      </c>
      <c r="U643" s="1006">
        <v>7.0000000000000007E-2</v>
      </c>
      <c r="V643" s="395"/>
      <c r="W643" s="395"/>
      <c r="X643" s="395"/>
      <c r="Y643" s="395"/>
      <c r="Z643" s="395"/>
      <c r="AA643" s="395"/>
    </row>
    <row r="644" spans="1:27" s="980" customFormat="1" ht="16.5" customHeight="1" x14ac:dyDescent="0.3">
      <c r="A644" s="981"/>
      <c r="B644" s="979"/>
      <c r="C644" s="398"/>
      <c r="D644" s="398"/>
      <c r="E644" s="1008" t="s">
        <v>1497</v>
      </c>
      <c r="F644" s="1006">
        <v>0.08</v>
      </c>
      <c r="G644" s="1006">
        <v>0.08</v>
      </c>
      <c r="H644" s="1006">
        <v>0.09</v>
      </c>
      <c r="I644" s="1006">
        <v>0.09</v>
      </c>
      <c r="J644" s="1006">
        <v>0.08</v>
      </c>
      <c r="K644" s="1006">
        <v>0.08</v>
      </c>
      <c r="L644" s="1006">
        <v>0.08</v>
      </c>
      <c r="M644" s="1006">
        <v>0.08</v>
      </c>
      <c r="N644" s="1006">
        <v>0.08</v>
      </c>
      <c r="O644" s="1006">
        <v>0.08</v>
      </c>
      <c r="P644" s="1006">
        <v>0.08</v>
      </c>
      <c r="Q644" s="1006">
        <v>0.08</v>
      </c>
      <c r="R644" s="1006">
        <v>0.08</v>
      </c>
      <c r="S644" s="1006">
        <v>0.08</v>
      </c>
      <c r="T644" s="1006">
        <v>0.08</v>
      </c>
      <c r="U644" s="1006">
        <v>7.0000000000000007E-2</v>
      </c>
      <c r="V644" s="395"/>
      <c r="W644" s="395"/>
      <c r="X644" s="395"/>
      <c r="Y644" s="395"/>
      <c r="Z644" s="395"/>
      <c r="AA644" s="395"/>
    </row>
    <row r="645" spans="1:27" s="980" customFormat="1" ht="16.5" customHeight="1" x14ac:dyDescent="0.3">
      <c r="A645" s="981"/>
      <c r="B645" s="979"/>
      <c r="C645" s="398"/>
      <c r="D645" s="398"/>
      <c r="E645" s="1008" t="s">
        <v>1498</v>
      </c>
      <c r="F645" s="1006">
        <v>7.0000000000000007E-2</v>
      </c>
      <c r="G645" s="1006">
        <v>7.0000000000000007E-2</v>
      </c>
      <c r="H645" s="1006">
        <v>7.0000000000000007E-2</v>
      </c>
      <c r="I645" s="1006">
        <v>0.08</v>
      </c>
      <c r="J645" s="1006">
        <v>0.06</v>
      </c>
      <c r="K645" s="1006">
        <v>0.05</v>
      </c>
      <c r="L645" s="1006">
        <v>0.05</v>
      </c>
      <c r="M645" s="1006">
        <v>0.06</v>
      </c>
      <c r="N645" s="1006">
        <v>0.06</v>
      </c>
      <c r="O645" s="1006">
        <v>0.06</v>
      </c>
      <c r="P645" s="1006">
        <v>0.08</v>
      </c>
      <c r="Q645" s="1006">
        <v>7.0000000000000007E-2</v>
      </c>
      <c r="R645" s="1006">
        <v>0.06</v>
      </c>
      <c r="S645" s="1006">
        <v>0.06</v>
      </c>
      <c r="T645" s="1006">
        <v>7.0000000000000007E-2</v>
      </c>
      <c r="U645" s="1006">
        <v>0.06</v>
      </c>
      <c r="V645" s="395"/>
      <c r="W645" s="395"/>
      <c r="X645" s="395"/>
      <c r="Y645" s="395"/>
      <c r="Z645" s="395"/>
      <c r="AA645" s="395"/>
    </row>
    <row r="646" spans="1:27" s="980" customFormat="1" ht="16.5" customHeight="1" x14ac:dyDescent="0.3">
      <c r="A646" s="981"/>
      <c r="B646" s="979"/>
      <c r="C646" s="398"/>
      <c r="D646" s="398"/>
      <c r="E646" s="1008" t="s">
        <v>1499</v>
      </c>
      <c r="F646" s="1006">
        <v>0.08</v>
      </c>
      <c r="G646" s="1006">
        <v>0.08</v>
      </c>
      <c r="H646" s="1006">
        <v>0.08</v>
      </c>
      <c r="I646" s="1006">
        <v>0.08</v>
      </c>
      <c r="J646" s="1006">
        <v>0.08</v>
      </c>
      <c r="K646" s="1006">
        <v>0.08</v>
      </c>
      <c r="L646" s="1006">
        <v>0.08</v>
      </c>
      <c r="M646" s="1006">
        <v>0.08</v>
      </c>
      <c r="N646" s="1006">
        <v>0.08</v>
      </c>
      <c r="O646" s="1006">
        <v>0.08</v>
      </c>
      <c r="P646" s="1006">
        <v>0.08</v>
      </c>
      <c r="Q646" s="1006">
        <v>0.09</v>
      </c>
      <c r="R646" s="1006">
        <v>0.08</v>
      </c>
      <c r="S646" s="1006">
        <v>0.08</v>
      </c>
      <c r="T646" s="1006">
        <v>0.08</v>
      </c>
      <c r="U646" s="1006">
        <v>0.08</v>
      </c>
      <c r="V646" s="395"/>
      <c r="W646" s="395"/>
      <c r="X646" s="395"/>
      <c r="Y646" s="395"/>
      <c r="Z646" s="395"/>
      <c r="AA646" s="395"/>
    </row>
    <row r="647" spans="1:27" s="980" customFormat="1" ht="16.5" customHeight="1" x14ac:dyDescent="0.3">
      <c r="A647" s="981"/>
      <c r="B647" s="979"/>
      <c r="C647" s="398"/>
      <c r="D647" s="398"/>
      <c r="E647" s="1008" t="s">
        <v>1500</v>
      </c>
      <c r="F647" s="1006">
        <v>0.08</v>
      </c>
      <c r="G647" s="1006">
        <v>0.08</v>
      </c>
      <c r="H647" s="1006">
        <v>0.08</v>
      </c>
      <c r="I647" s="1006">
        <v>0.08</v>
      </c>
      <c r="J647" s="1006">
        <v>0.08</v>
      </c>
      <c r="K647" s="1006">
        <v>0.08</v>
      </c>
      <c r="L647" s="1006">
        <v>0.08</v>
      </c>
      <c r="M647" s="1006">
        <v>0.08</v>
      </c>
      <c r="N647" s="1006">
        <v>0.09</v>
      </c>
      <c r="O647" s="1006">
        <v>0.08</v>
      </c>
      <c r="P647" s="1006">
        <v>0.09</v>
      </c>
      <c r="Q647" s="1006">
        <v>0.09</v>
      </c>
      <c r="R647" s="1006">
        <v>0.08</v>
      </c>
      <c r="S647" s="1006">
        <v>0.08</v>
      </c>
      <c r="T647" s="1006">
        <v>0.09</v>
      </c>
      <c r="U647" s="1006">
        <v>0.08</v>
      </c>
      <c r="V647" s="395"/>
      <c r="W647" s="395"/>
      <c r="X647" s="395"/>
      <c r="Y647" s="395"/>
      <c r="Z647" s="395"/>
      <c r="AA647" s="395"/>
    </row>
    <row r="648" spans="1:27" s="980" customFormat="1" ht="16.5" customHeight="1" x14ac:dyDescent="0.3">
      <c r="A648" s="981"/>
      <c r="B648" s="979"/>
      <c r="C648" s="398"/>
      <c r="D648" s="398"/>
      <c r="E648" s="1008" t="s">
        <v>1689</v>
      </c>
      <c r="F648" s="1006">
        <v>7.0000000000000007E-2</v>
      </c>
      <c r="G648" s="1006">
        <v>7.0000000000000007E-2</v>
      </c>
      <c r="H648" s="1006">
        <v>7.0000000000000007E-2</v>
      </c>
      <c r="I648" s="1006">
        <v>7.0000000000000007E-2</v>
      </c>
      <c r="J648" s="1006">
        <v>7.0000000000000007E-2</v>
      </c>
      <c r="K648" s="1006">
        <v>7.0000000000000007E-2</v>
      </c>
      <c r="L648" s="1006">
        <v>7.0000000000000007E-2</v>
      </c>
      <c r="M648" s="1006">
        <v>7.0000000000000007E-2</v>
      </c>
      <c r="N648" s="1006">
        <v>7.0000000000000007E-2</v>
      </c>
      <c r="O648" s="1006">
        <v>7.0000000000000007E-2</v>
      </c>
      <c r="P648" s="1006">
        <v>7.0000000000000007E-2</v>
      </c>
      <c r="Q648" s="1006">
        <v>7.0000000000000007E-2</v>
      </c>
      <c r="R648" s="1006">
        <v>7.0000000000000007E-2</v>
      </c>
      <c r="S648" s="1006">
        <v>7.0000000000000007E-2</v>
      </c>
      <c r="T648" s="1006">
        <v>7.0000000000000007E-2</v>
      </c>
      <c r="U648" s="1006">
        <v>7.0000000000000007E-2</v>
      </c>
      <c r="V648" s="395"/>
      <c r="W648" s="395"/>
      <c r="X648" s="395"/>
      <c r="Y648" s="395"/>
      <c r="Z648" s="395"/>
      <c r="AA648" s="395"/>
    </row>
    <row r="649" spans="1:27" s="980" customFormat="1" ht="16.5" customHeight="1" x14ac:dyDescent="0.3">
      <c r="A649" s="981"/>
      <c r="B649" s="979"/>
      <c r="C649" s="398"/>
      <c r="D649" s="398"/>
      <c r="E649" s="1008" t="s">
        <v>1501</v>
      </c>
      <c r="F649" s="1006">
        <v>0.08</v>
      </c>
      <c r="G649" s="1006">
        <v>0.08</v>
      </c>
      <c r="H649" s="1006">
        <v>0.08</v>
      </c>
      <c r="I649" s="1006">
        <v>0.08</v>
      </c>
      <c r="J649" s="1006">
        <v>7.0000000000000007E-2</v>
      </c>
      <c r="K649" s="1006">
        <v>7.0000000000000007E-2</v>
      </c>
      <c r="L649" s="1006">
        <v>7.0000000000000007E-2</v>
      </c>
      <c r="M649" s="1006">
        <v>7.0000000000000007E-2</v>
      </c>
      <c r="N649" s="1006">
        <v>0.08</v>
      </c>
      <c r="O649" s="1006">
        <v>7.0000000000000007E-2</v>
      </c>
      <c r="P649" s="1006">
        <v>0.08</v>
      </c>
      <c r="Q649" s="1006">
        <v>0.08</v>
      </c>
      <c r="R649" s="1006">
        <v>0.08</v>
      </c>
      <c r="S649" s="1006">
        <v>7.0000000000000007E-2</v>
      </c>
      <c r="T649" s="1006">
        <v>0.08</v>
      </c>
      <c r="U649" s="1006">
        <v>7.0000000000000007E-2</v>
      </c>
      <c r="V649" s="395"/>
      <c r="W649" s="395"/>
      <c r="X649" s="395"/>
      <c r="Y649" s="395"/>
      <c r="Z649" s="395"/>
      <c r="AA649" s="395"/>
    </row>
    <row r="650" spans="1:27" s="980" customFormat="1" ht="16.5" customHeight="1" x14ac:dyDescent="0.3">
      <c r="A650" s="981"/>
      <c r="B650" s="979"/>
      <c r="C650" s="398"/>
      <c r="D650" s="398"/>
      <c r="E650" s="1008" t="s">
        <v>1502</v>
      </c>
      <c r="F650" s="1006">
        <v>0.06</v>
      </c>
      <c r="G650" s="1006">
        <v>0.06</v>
      </c>
      <c r="H650" s="1006">
        <v>0.06</v>
      </c>
      <c r="I650" s="1006">
        <v>7.0000000000000007E-2</v>
      </c>
      <c r="J650" s="1006">
        <v>0.06</v>
      </c>
      <c r="K650" s="1006">
        <v>0.06</v>
      </c>
      <c r="L650" s="1006">
        <v>0.06</v>
      </c>
      <c r="M650" s="1006">
        <v>0.06</v>
      </c>
      <c r="N650" s="1006">
        <v>0.06</v>
      </c>
      <c r="O650" s="1006">
        <v>0.06</v>
      </c>
      <c r="P650" s="1006">
        <v>0.06</v>
      </c>
      <c r="Q650" s="1006">
        <v>0.06</v>
      </c>
      <c r="R650" s="1006">
        <v>0.06</v>
      </c>
      <c r="S650" s="1006">
        <v>0.06</v>
      </c>
      <c r="T650" s="1006">
        <v>0.06</v>
      </c>
      <c r="U650" s="1006">
        <v>0.05</v>
      </c>
      <c r="V650" s="395"/>
      <c r="W650" s="395"/>
      <c r="X650" s="395"/>
      <c r="Y650" s="395"/>
      <c r="Z650" s="395"/>
      <c r="AA650" s="395"/>
    </row>
    <row r="651" spans="1:27" s="980" customFormat="1" ht="16.5" customHeight="1" x14ac:dyDescent="0.3">
      <c r="A651" s="981"/>
      <c r="B651" s="979"/>
      <c r="C651" s="398"/>
      <c r="D651" s="398"/>
      <c r="E651" s="1008" t="s">
        <v>1503</v>
      </c>
      <c r="F651" s="1006">
        <v>0.08</v>
      </c>
      <c r="G651" s="1006">
        <v>7.0000000000000007E-2</v>
      </c>
      <c r="H651" s="1006">
        <v>7.0000000000000007E-2</v>
      </c>
      <c r="I651" s="1006">
        <v>0.08</v>
      </c>
      <c r="J651" s="1006">
        <v>0.08</v>
      </c>
      <c r="K651" s="1006">
        <v>0.08</v>
      </c>
      <c r="L651" s="1006">
        <v>0.08</v>
      </c>
      <c r="M651" s="1006">
        <v>0.08</v>
      </c>
      <c r="N651" s="1006">
        <v>0.08</v>
      </c>
      <c r="O651" s="1006">
        <v>0.08</v>
      </c>
      <c r="P651" s="1006">
        <v>0.08</v>
      </c>
      <c r="Q651" s="1006">
        <v>0.08</v>
      </c>
      <c r="R651" s="1006">
        <v>0.08</v>
      </c>
      <c r="S651" s="1006">
        <v>7.0000000000000007E-2</v>
      </c>
      <c r="T651" s="1006">
        <v>0.08</v>
      </c>
      <c r="U651" s="1006">
        <v>7.0000000000000007E-2</v>
      </c>
      <c r="V651" s="395"/>
      <c r="W651" s="395"/>
      <c r="X651" s="395"/>
      <c r="Y651" s="395"/>
      <c r="Z651" s="395"/>
      <c r="AA651" s="395"/>
    </row>
    <row r="652" spans="1:27" s="980" customFormat="1" ht="16.5" customHeight="1" x14ac:dyDescent="0.3">
      <c r="A652" s="981"/>
      <c r="B652" s="979"/>
      <c r="C652" s="398"/>
      <c r="D652" s="398"/>
      <c r="E652" s="1008" t="s">
        <v>1999</v>
      </c>
      <c r="F652" s="1006">
        <v>0.08</v>
      </c>
      <c r="G652" s="1006">
        <v>7.0000000000000007E-2</v>
      </c>
      <c r="H652" s="1006">
        <v>7.0000000000000007E-2</v>
      </c>
      <c r="I652" s="1006">
        <v>0.08</v>
      </c>
      <c r="J652" s="1006">
        <v>7.0000000000000007E-2</v>
      </c>
      <c r="K652" s="1006">
        <v>7.0000000000000007E-2</v>
      </c>
      <c r="L652" s="1006">
        <v>7.0000000000000007E-2</v>
      </c>
      <c r="M652" s="1006">
        <v>7.0000000000000007E-2</v>
      </c>
      <c r="N652" s="1006">
        <v>0.08</v>
      </c>
      <c r="O652" s="1006">
        <v>7.0000000000000007E-2</v>
      </c>
      <c r="P652" s="1006">
        <v>0.08</v>
      </c>
      <c r="Q652" s="1006">
        <v>0.08</v>
      </c>
      <c r="R652" s="1006">
        <v>7.0000000000000007E-2</v>
      </c>
      <c r="S652" s="1006">
        <v>7.0000000000000007E-2</v>
      </c>
      <c r="T652" s="1006">
        <v>0.08</v>
      </c>
      <c r="U652" s="1006">
        <v>7.0000000000000007E-2</v>
      </c>
      <c r="V652" s="395"/>
      <c r="W652" s="395"/>
      <c r="X652" s="395"/>
      <c r="Y652" s="395"/>
      <c r="Z652" s="395"/>
      <c r="AA652" s="395"/>
    </row>
    <row r="653" spans="1:27" s="980" customFormat="1" ht="16.5" customHeight="1" x14ac:dyDescent="0.3">
      <c r="A653" s="981"/>
      <c r="B653" s="979"/>
      <c r="C653" s="398"/>
      <c r="D653" s="398"/>
      <c r="E653" s="1390" t="s">
        <v>2320</v>
      </c>
      <c r="F653" s="1391"/>
      <c r="G653" s="1391"/>
      <c r="H653" s="1391"/>
      <c r="I653" s="1391"/>
      <c r="J653" s="1391"/>
      <c r="K653" s="1391"/>
      <c r="L653" s="1391"/>
      <c r="M653" s="1391"/>
      <c r="N653" s="1391"/>
      <c r="O653" s="1391"/>
      <c r="P653" s="1391"/>
      <c r="Q653" s="1391"/>
      <c r="R653" s="1391"/>
      <c r="S653" s="1391"/>
      <c r="T653" s="1391"/>
      <c r="U653" s="1391"/>
      <c r="V653" s="395"/>
      <c r="W653" s="395"/>
      <c r="X653" s="395"/>
      <c r="Y653" s="395"/>
      <c r="Z653" s="395"/>
      <c r="AA653" s="395"/>
    </row>
    <row r="654" spans="1:27" s="980" customFormat="1" ht="16.5" customHeight="1" x14ac:dyDescent="0.3">
      <c r="A654" s="981"/>
      <c r="B654" s="979"/>
      <c r="C654" s="398"/>
      <c r="D654" s="398"/>
      <c r="E654" s="1861" t="s">
        <v>2316</v>
      </c>
      <c r="F654" s="1861"/>
      <c r="G654" s="1861"/>
      <c r="H654" s="1861"/>
      <c r="I654" s="1861"/>
      <c r="J654" s="1861"/>
      <c r="K654" s="1861"/>
      <c r="L654" s="1861"/>
      <c r="M654" s="1861"/>
      <c r="N654" s="1861"/>
      <c r="O654" s="1861"/>
      <c r="P654" s="1861"/>
      <c r="Q654" s="1861"/>
      <c r="R654" s="1861"/>
      <c r="S654" s="1861"/>
      <c r="T654" s="1861"/>
      <c r="U654" s="1861"/>
      <c r="V654" s="1861"/>
      <c r="W654" s="395"/>
      <c r="X654" s="395"/>
      <c r="Y654" s="395"/>
      <c r="Z654" s="395"/>
      <c r="AA654" s="395"/>
    </row>
    <row r="655" spans="1:27" s="980" customFormat="1" ht="16.5" customHeight="1" x14ac:dyDescent="0.3">
      <c r="A655" s="981"/>
      <c r="B655" s="979"/>
      <c r="C655" s="398"/>
      <c r="D655" s="398"/>
      <c r="E655" s="395" t="s">
        <v>2318</v>
      </c>
      <c r="F655" s="395"/>
      <c r="G655" s="395"/>
      <c r="H655" s="395"/>
      <c r="I655" s="395"/>
      <c r="J655" s="395"/>
      <c r="K655" s="395"/>
      <c r="L655" s="395"/>
      <c r="M655" s="395"/>
      <c r="N655" s="395"/>
      <c r="O655" s="395"/>
      <c r="P655" s="395"/>
      <c r="Q655" s="395"/>
      <c r="R655" s="395"/>
      <c r="S655" s="395"/>
      <c r="T655" s="395"/>
      <c r="U655" s="395"/>
      <c r="V655" s="395"/>
      <c r="W655" s="395"/>
      <c r="X655" s="395"/>
      <c r="Y655" s="395"/>
      <c r="Z655" s="395"/>
      <c r="AA655" s="395"/>
    </row>
    <row r="656" spans="1:27" s="980" customFormat="1" ht="16.5" customHeight="1" x14ac:dyDescent="0.3">
      <c r="A656" s="981"/>
      <c r="B656" s="979"/>
      <c r="C656" s="398"/>
      <c r="D656" s="398"/>
      <c r="E656" s="395"/>
      <c r="F656" s="395"/>
      <c r="G656" s="395"/>
      <c r="H656" s="395"/>
      <c r="I656" s="395"/>
      <c r="J656" s="395"/>
      <c r="K656" s="395"/>
      <c r="L656" s="395"/>
      <c r="M656" s="395"/>
      <c r="N656" s="395"/>
      <c r="O656" s="395"/>
      <c r="P656" s="395"/>
      <c r="Q656" s="395"/>
      <c r="R656" s="395"/>
      <c r="S656" s="395"/>
      <c r="T656" s="395"/>
      <c r="U656" s="395"/>
      <c r="V656" s="395"/>
      <c r="W656" s="395"/>
      <c r="X656" s="395"/>
      <c r="Y656" s="395"/>
      <c r="Z656" s="395"/>
      <c r="AA656" s="395"/>
    </row>
    <row r="657" spans="1:27" s="980" customFormat="1" ht="19.5" customHeight="1" x14ac:dyDescent="0.3">
      <c r="A657" s="981"/>
      <c r="B657" s="979"/>
      <c r="C657" s="398"/>
      <c r="D657" s="398"/>
      <c r="E657" s="1032" t="s">
        <v>1453</v>
      </c>
      <c r="F657" s="395"/>
      <c r="G657" s="395"/>
      <c r="H657" s="395"/>
      <c r="I657" s="395"/>
      <c r="J657" s="395"/>
      <c r="K657" s="395"/>
      <c r="L657" s="395"/>
      <c r="M657" s="395"/>
      <c r="N657" s="395"/>
      <c r="O657" s="395"/>
      <c r="P657" s="395"/>
      <c r="Q657" s="395"/>
      <c r="R657" s="395"/>
      <c r="S657" s="395"/>
      <c r="T657" s="395"/>
      <c r="U657" s="395"/>
      <c r="V657" s="395"/>
      <c r="W657" s="395"/>
      <c r="X657" s="395"/>
      <c r="Y657" s="395"/>
      <c r="Z657" s="395"/>
      <c r="AA657" s="395"/>
    </row>
    <row r="658" spans="1:27" s="980" customFormat="1" ht="16.5" customHeight="1" x14ac:dyDescent="0.3">
      <c r="A658" s="981"/>
      <c r="B658" s="979"/>
      <c r="C658" s="398"/>
      <c r="D658" s="398"/>
      <c r="E658" s="978" t="s">
        <v>1454</v>
      </c>
      <c r="F658" s="978">
        <v>2007</v>
      </c>
      <c r="G658" s="978">
        <v>2008</v>
      </c>
      <c r="H658" s="978">
        <v>2009</v>
      </c>
      <c r="I658" s="978">
        <v>2010</v>
      </c>
      <c r="J658" s="978">
        <v>2011</v>
      </c>
      <c r="K658" s="978">
        <v>2012</v>
      </c>
      <c r="L658" s="978">
        <v>2013</v>
      </c>
      <c r="M658" s="978">
        <v>2014</v>
      </c>
      <c r="N658" s="978">
        <v>2015</v>
      </c>
      <c r="O658" s="978">
        <v>2016</v>
      </c>
      <c r="P658" s="978">
        <v>2017</v>
      </c>
      <c r="Q658" s="978">
        <v>2018</v>
      </c>
      <c r="R658" s="978">
        <v>2019</v>
      </c>
      <c r="S658" s="978">
        <v>2020</v>
      </c>
      <c r="T658" s="978">
        <v>2021</v>
      </c>
      <c r="U658" s="1351">
        <v>2022</v>
      </c>
      <c r="V658" s="395"/>
      <c r="W658" s="395"/>
      <c r="X658" s="395"/>
      <c r="Y658" s="395"/>
      <c r="Z658" s="395"/>
      <c r="AA658" s="395"/>
    </row>
    <row r="659" spans="1:27" s="980" customFormat="1" ht="16.5" customHeight="1" x14ac:dyDescent="0.3">
      <c r="A659" s="981"/>
      <c r="B659" s="979"/>
      <c r="C659" s="398"/>
      <c r="D659" s="398"/>
      <c r="E659" s="1008" t="s">
        <v>1455</v>
      </c>
      <c r="F659" s="1006">
        <v>0.06</v>
      </c>
      <c r="G659" s="1006">
        <v>0.06</v>
      </c>
      <c r="H659" s="1006">
        <v>0.06</v>
      </c>
      <c r="I659" s="1006">
        <v>0.06</v>
      </c>
      <c r="J659" s="1006">
        <v>0.06</v>
      </c>
      <c r="K659" s="1006">
        <v>0.06</v>
      </c>
      <c r="L659" s="1006">
        <v>0.06</v>
      </c>
      <c r="M659" s="1006">
        <v>0.06</v>
      </c>
      <c r="N659" s="1006">
        <v>0.06</v>
      </c>
      <c r="O659" s="1006">
        <v>0.06</v>
      </c>
      <c r="P659" s="1006">
        <v>7.0000000000000007E-2</v>
      </c>
      <c r="Q659" s="1006">
        <v>7.0000000000000007E-2</v>
      </c>
      <c r="R659" s="1006">
        <v>7.0000000000000007E-2</v>
      </c>
      <c r="S659" s="1006">
        <v>7.0000000000000007E-2</v>
      </c>
      <c r="T659" s="1006">
        <v>7.0000000000000007E-2</v>
      </c>
      <c r="U659" s="1006">
        <v>7.0000000000000007E-2</v>
      </c>
      <c r="V659" s="395"/>
      <c r="W659" s="395"/>
      <c r="X659" s="395"/>
      <c r="Y659" s="395"/>
      <c r="Z659" s="395"/>
      <c r="AA659" s="395"/>
    </row>
    <row r="660" spans="1:27" s="980" customFormat="1" ht="16.5" customHeight="1" x14ac:dyDescent="0.3">
      <c r="A660" s="981"/>
      <c r="B660" s="979"/>
      <c r="C660" s="398"/>
      <c r="D660" s="398"/>
      <c r="E660" s="1008" t="s">
        <v>1456</v>
      </c>
      <c r="F660" s="1006">
        <v>0.11</v>
      </c>
      <c r="G660" s="1006">
        <v>0.11</v>
      </c>
      <c r="H660" s="1006">
        <v>0.11</v>
      </c>
      <c r="I660" s="1006">
        <v>0.11</v>
      </c>
      <c r="J660" s="1006">
        <v>0.11</v>
      </c>
      <c r="K660" s="1006">
        <v>0.11</v>
      </c>
      <c r="L660" s="1006">
        <v>0.11</v>
      </c>
      <c r="M660" s="1006">
        <v>0.11</v>
      </c>
      <c r="N660" s="1006">
        <v>0.11</v>
      </c>
      <c r="O660" s="1006">
        <v>0.11</v>
      </c>
      <c r="P660" s="1006">
        <v>0.11</v>
      </c>
      <c r="Q660" s="1006">
        <v>0.11</v>
      </c>
      <c r="R660" s="1006">
        <v>0.12</v>
      </c>
      <c r="S660" s="1006">
        <v>0.12</v>
      </c>
      <c r="T660" s="1006">
        <v>0.12</v>
      </c>
      <c r="U660" s="1006">
        <v>0.12</v>
      </c>
      <c r="V660" s="395"/>
      <c r="W660" s="395"/>
      <c r="X660" s="395"/>
      <c r="Y660" s="395"/>
      <c r="Z660" s="395"/>
      <c r="AA660" s="395"/>
    </row>
    <row r="661" spans="1:27" s="980" customFormat="1" ht="16.5" customHeight="1" x14ac:dyDescent="0.3">
      <c r="A661" s="981"/>
      <c r="B661" s="979"/>
      <c r="C661" s="398"/>
      <c r="D661" s="398"/>
      <c r="E661" s="1008" t="s">
        <v>1457</v>
      </c>
      <c r="F661" s="1006">
        <v>0.04</v>
      </c>
      <c r="G661" s="1006">
        <v>0.04</v>
      </c>
      <c r="H661" s="1006">
        <v>0.04</v>
      </c>
      <c r="I661" s="1006">
        <v>0.04</v>
      </c>
      <c r="J661" s="1006">
        <v>0.05</v>
      </c>
      <c r="K661" s="1006">
        <v>0.05</v>
      </c>
      <c r="L661" s="1006">
        <v>0.05</v>
      </c>
      <c r="M661" s="1006">
        <v>0.04</v>
      </c>
      <c r="N661" s="1006">
        <v>0.04</v>
      </c>
      <c r="O661" s="1006">
        <v>0.05</v>
      </c>
      <c r="P661" s="1006">
        <v>0.04</v>
      </c>
      <c r="Q661" s="1006">
        <v>0.04</v>
      </c>
      <c r="R661" s="1006">
        <v>0.04</v>
      </c>
      <c r="S661" s="1006">
        <v>0.04</v>
      </c>
      <c r="T661" s="1006">
        <v>0.04</v>
      </c>
      <c r="U661" s="1006">
        <v>0.04</v>
      </c>
      <c r="V661" s="395"/>
      <c r="W661" s="395"/>
      <c r="X661" s="395"/>
      <c r="Y661" s="395"/>
      <c r="Z661" s="395"/>
      <c r="AA661" s="395"/>
    </row>
    <row r="662" spans="1:27" s="980" customFormat="1" ht="16.5" customHeight="1" x14ac:dyDescent="0.3">
      <c r="A662" s="981"/>
      <c r="B662" s="979"/>
      <c r="C662" s="398"/>
      <c r="D662" s="398"/>
      <c r="E662" s="1008" t="s">
        <v>1458</v>
      </c>
      <c r="F662" s="1006">
        <v>0.05</v>
      </c>
      <c r="G662" s="1006">
        <v>0.05</v>
      </c>
      <c r="H662" s="1006">
        <v>0.05</v>
      </c>
      <c r="I662" s="1006">
        <v>0.05</v>
      </c>
      <c r="J662" s="1006">
        <v>0.05</v>
      </c>
      <c r="K662" s="1006">
        <v>0.05</v>
      </c>
      <c r="L662" s="1006">
        <v>0.05</v>
      </c>
      <c r="M662" s="1006">
        <v>0.05</v>
      </c>
      <c r="N662" s="1006">
        <v>0.05</v>
      </c>
      <c r="O662" s="1006">
        <v>0.05</v>
      </c>
      <c r="P662" s="1006">
        <v>0.05</v>
      </c>
      <c r="Q662" s="1006">
        <v>0.05</v>
      </c>
      <c r="R662" s="1006">
        <v>0.05</v>
      </c>
      <c r="S662" s="1006">
        <v>0.05</v>
      </c>
      <c r="T662" s="1006">
        <v>0.05</v>
      </c>
      <c r="U662" s="1006">
        <v>0.05</v>
      </c>
      <c r="V662" s="395"/>
      <c r="W662" s="395"/>
      <c r="X662" s="395"/>
      <c r="Y662" s="395"/>
      <c r="Z662" s="395"/>
      <c r="AA662" s="395"/>
    </row>
    <row r="663" spans="1:27" s="980" customFormat="1" ht="16.5" customHeight="1" x14ac:dyDescent="0.3">
      <c r="A663" s="981"/>
      <c r="B663" s="979"/>
      <c r="C663" s="398"/>
      <c r="D663" s="398"/>
      <c r="E663" s="1008" t="s">
        <v>1459</v>
      </c>
      <c r="F663" s="1006">
        <v>0.22</v>
      </c>
      <c r="G663" s="1006">
        <v>0.22</v>
      </c>
      <c r="H663" s="1006">
        <v>0.22</v>
      </c>
      <c r="I663" s="1006">
        <v>0.22</v>
      </c>
      <c r="J663" s="1006">
        <v>0.22</v>
      </c>
      <c r="K663" s="1006">
        <v>0.22</v>
      </c>
      <c r="L663" s="1006">
        <v>0.22</v>
      </c>
      <c r="M663" s="1006">
        <v>0.22</v>
      </c>
      <c r="N663" s="1006">
        <v>0.22</v>
      </c>
      <c r="O663" s="1006">
        <v>0.22</v>
      </c>
      <c r="P663" s="1006">
        <v>0.22</v>
      </c>
      <c r="Q663" s="1006">
        <v>0.22</v>
      </c>
      <c r="R663" s="1006">
        <v>0.22</v>
      </c>
      <c r="S663" s="1006">
        <v>0.22</v>
      </c>
      <c r="T663" s="1006">
        <v>0.22</v>
      </c>
      <c r="U663" s="1006">
        <v>0.22</v>
      </c>
      <c r="V663" s="395"/>
      <c r="W663" s="395"/>
      <c r="X663" s="395"/>
      <c r="Y663" s="395"/>
      <c r="Z663" s="395"/>
      <c r="AA663" s="395"/>
    </row>
    <row r="664" spans="1:27" s="980" customFormat="1" ht="16.5" customHeight="1" x14ac:dyDescent="0.3">
      <c r="A664" s="981"/>
      <c r="B664" s="979"/>
      <c r="C664" s="398"/>
      <c r="D664" s="398"/>
      <c r="E664" s="1008" t="s">
        <v>1460</v>
      </c>
      <c r="F664" s="1006">
        <v>0.08</v>
      </c>
      <c r="G664" s="1006">
        <v>0.08</v>
      </c>
      <c r="H664" s="1006">
        <v>0.08</v>
      </c>
      <c r="I664" s="1006">
        <v>0.08</v>
      </c>
      <c r="J664" s="1006">
        <v>0.08</v>
      </c>
      <c r="K664" s="1006">
        <v>0.08</v>
      </c>
      <c r="L664" s="1006">
        <v>0.08</v>
      </c>
      <c r="M664" s="1006">
        <v>0.08</v>
      </c>
      <c r="N664" s="1006">
        <v>0.08</v>
      </c>
      <c r="O664" s="1006">
        <v>0.08</v>
      </c>
      <c r="P664" s="1006">
        <v>0.08</v>
      </c>
      <c r="Q664" s="1006">
        <v>0.08</v>
      </c>
      <c r="R664" s="1006">
        <v>0.08</v>
      </c>
      <c r="S664" s="1006">
        <v>0.08</v>
      </c>
      <c r="T664" s="1006">
        <v>0.08</v>
      </c>
      <c r="U664" s="1006">
        <v>0.08</v>
      </c>
      <c r="V664" s="395"/>
      <c r="W664" s="395"/>
      <c r="X664" s="395"/>
      <c r="Y664" s="395"/>
      <c r="Z664" s="395"/>
      <c r="AA664" s="395"/>
    </row>
    <row r="665" spans="1:27" s="980" customFormat="1" ht="16.5" customHeight="1" x14ac:dyDescent="0.3">
      <c r="A665" s="981"/>
      <c r="B665" s="979"/>
      <c r="C665" s="398"/>
      <c r="D665" s="398"/>
      <c r="E665" s="1008" t="s">
        <v>1461</v>
      </c>
      <c r="F665" s="1006">
        <v>0.03</v>
      </c>
      <c r="G665" s="1006">
        <v>0.03</v>
      </c>
      <c r="H665" s="1006">
        <v>0.03</v>
      </c>
      <c r="I665" s="1006">
        <v>0.03</v>
      </c>
      <c r="J665" s="1006">
        <v>0.03</v>
      </c>
      <c r="K665" s="1006">
        <v>0.03</v>
      </c>
      <c r="L665" s="1006">
        <v>0.03</v>
      </c>
      <c r="M665" s="1006">
        <v>0.03</v>
      </c>
      <c r="N665" s="1006">
        <v>0.03</v>
      </c>
      <c r="O665" s="1006">
        <v>0.03</v>
      </c>
      <c r="P665" s="1006">
        <v>0.03</v>
      </c>
      <c r="Q665" s="1006">
        <v>0.03</v>
      </c>
      <c r="R665" s="1006">
        <v>0.03</v>
      </c>
      <c r="S665" s="1006">
        <v>0.03</v>
      </c>
      <c r="T665" s="1006">
        <v>0.03</v>
      </c>
      <c r="U665" s="1006">
        <v>0.03</v>
      </c>
      <c r="V665" s="395"/>
      <c r="W665" s="395"/>
      <c r="X665" s="395"/>
      <c r="Y665" s="395"/>
      <c r="Z665" s="395"/>
      <c r="AA665" s="395"/>
    </row>
    <row r="666" spans="1:27" s="980" customFormat="1" ht="16.5" customHeight="1" x14ac:dyDescent="0.3">
      <c r="A666" s="981"/>
      <c r="B666" s="979"/>
      <c r="C666" s="398"/>
      <c r="D666" s="398"/>
      <c r="E666" s="1008" t="s">
        <v>1462</v>
      </c>
      <c r="F666" s="1006">
        <v>0.02</v>
      </c>
      <c r="G666" s="1006">
        <v>0.02</v>
      </c>
      <c r="H666" s="1006">
        <v>0.02</v>
      </c>
      <c r="I666" s="1006">
        <v>0.02</v>
      </c>
      <c r="J666" s="1006">
        <v>0.02</v>
      </c>
      <c r="K666" s="1006">
        <v>0.02</v>
      </c>
      <c r="L666" s="1006">
        <v>0.02</v>
      </c>
      <c r="M666" s="1006">
        <v>0.02</v>
      </c>
      <c r="N666" s="1006">
        <v>0.02</v>
      </c>
      <c r="O666" s="1006">
        <v>0.02</v>
      </c>
      <c r="P666" s="1006">
        <v>0.02</v>
      </c>
      <c r="Q666" s="1006">
        <v>0.02</v>
      </c>
      <c r="R666" s="1006">
        <v>0.02</v>
      </c>
      <c r="S666" s="1006">
        <v>0.02</v>
      </c>
      <c r="T666" s="1006">
        <v>0.02</v>
      </c>
      <c r="U666" s="1006">
        <v>0.02</v>
      </c>
      <c r="V666" s="395"/>
      <c r="W666" s="395"/>
      <c r="X666" s="395"/>
      <c r="Y666" s="395"/>
      <c r="Z666" s="395"/>
      <c r="AA666" s="395"/>
    </row>
    <row r="667" spans="1:27" s="980" customFormat="1" ht="16.5" customHeight="1" x14ac:dyDescent="0.3">
      <c r="A667" s="981"/>
      <c r="B667" s="979"/>
      <c r="C667" s="398"/>
      <c r="D667" s="398"/>
      <c r="E667" s="1008" t="s">
        <v>1463</v>
      </c>
      <c r="F667" s="1006">
        <v>0.02</v>
      </c>
      <c r="G667" s="1006">
        <v>0.02</v>
      </c>
      <c r="H667" s="1006">
        <v>0.02</v>
      </c>
      <c r="I667" s="1006">
        <v>0.02</v>
      </c>
      <c r="J667" s="1006">
        <v>0.02</v>
      </c>
      <c r="K667" s="1006">
        <v>0.02</v>
      </c>
      <c r="L667" s="1006">
        <v>0.02</v>
      </c>
      <c r="M667" s="1006">
        <v>0.02</v>
      </c>
      <c r="N667" s="1006">
        <v>0.02</v>
      </c>
      <c r="O667" s="1006">
        <v>0.02</v>
      </c>
      <c r="P667" s="1006">
        <v>0.02</v>
      </c>
      <c r="Q667" s="1006">
        <v>0.02</v>
      </c>
      <c r="R667" s="1006">
        <v>0.02</v>
      </c>
      <c r="S667" s="1006">
        <v>0.02</v>
      </c>
      <c r="T667" s="1006">
        <v>0.02</v>
      </c>
      <c r="U667" s="1006">
        <v>0.02</v>
      </c>
      <c r="V667" s="395"/>
      <c r="W667" s="395"/>
      <c r="X667" s="395"/>
      <c r="Y667" s="395"/>
      <c r="Z667" s="395"/>
      <c r="AA667" s="395"/>
    </row>
    <row r="668" spans="1:27" s="980" customFormat="1" ht="16.5" customHeight="1" x14ac:dyDescent="0.3">
      <c r="A668" s="981"/>
      <c r="B668" s="979"/>
      <c r="C668" s="398"/>
      <c r="D668" s="398"/>
      <c r="E668" s="1008" t="s">
        <v>1464</v>
      </c>
      <c r="F668" s="1006">
        <v>0.2</v>
      </c>
      <c r="G668" s="1006">
        <v>0.2</v>
      </c>
      <c r="H668" s="1006">
        <v>0.2</v>
      </c>
      <c r="I668" s="1006">
        <v>0.2</v>
      </c>
      <c r="J668" s="1006">
        <v>0.2</v>
      </c>
      <c r="K668" s="1006">
        <v>0.2</v>
      </c>
      <c r="L668" s="1006">
        <v>0.2</v>
      </c>
      <c r="M668" s="1006">
        <v>0.2</v>
      </c>
      <c r="N668" s="1006">
        <v>0.2</v>
      </c>
      <c r="O668" s="1006">
        <v>0.2</v>
      </c>
      <c r="P668" s="1006">
        <v>0.2</v>
      </c>
      <c r="Q668" s="1006">
        <v>0.2</v>
      </c>
      <c r="R668" s="1006">
        <v>0.2</v>
      </c>
      <c r="S668" s="1006">
        <v>0.2</v>
      </c>
      <c r="T668" s="1006">
        <v>0.2</v>
      </c>
      <c r="U668" s="1006">
        <v>0.2</v>
      </c>
      <c r="V668" s="395"/>
      <c r="W668" s="395"/>
      <c r="X668" s="395"/>
      <c r="Y668" s="395"/>
      <c r="Z668" s="395"/>
      <c r="AA668" s="395"/>
    </row>
    <row r="669" spans="1:27" s="980" customFormat="1" ht="16.5" customHeight="1" x14ac:dyDescent="0.3">
      <c r="A669" s="981"/>
      <c r="B669" s="979"/>
      <c r="C669" s="398"/>
      <c r="D669" s="398"/>
      <c r="E669" s="1008" t="s">
        <v>1465</v>
      </c>
      <c r="F669" s="1006">
        <v>0.02</v>
      </c>
      <c r="G669" s="1006">
        <v>0.02</v>
      </c>
      <c r="H669" s="1006">
        <v>0.02</v>
      </c>
      <c r="I669" s="1006">
        <v>0.02</v>
      </c>
      <c r="J669" s="1006">
        <v>0.02</v>
      </c>
      <c r="K669" s="1006">
        <v>0.02</v>
      </c>
      <c r="L669" s="1006">
        <v>0.02</v>
      </c>
      <c r="M669" s="1006">
        <v>0.02</v>
      </c>
      <c r="N669" s="1006">
        <v>0.02</v>
      </c>
      <c r="O669" s="1006">
        <v>0.02</v>
      </c>
      <c r="P669" s="1006">
        <v>0.02</v>
      </c>
      <c r="Q669" s="1006">
        <v>0.02</v>
      </c>
      <c r="R669" s="1006">
        <v>0.02</v>
      </c>
      <c r="S669" s="1006">
        <v>0.02</v>
      </c>
      <c r="T669" s="1006">
        <v>0.02</v>
      </c>
      <c r="U669" s="1006">
        <v>0.02</v>
      </c>
      <c r="V669" s="395"/>
      <c r="W669" s="395"/>
      <c r="X669" s="395"/>
      <c r="Y669" s="395"/>
      <c r="Z669" s="395"/>
      <c r="AA669" s="395"/>
    </row>
    <row r="670" spans="1:27" s="980" customFormat="1" ht="16.5" customHeight="1" x14ac:dyDescent="0.3">
      <c r="A670" s="981"/>
      <c r="B670" s="979"/>
      <c r="C670" s="398"/>
      <c r="D670" s="398"/>
      <c r="E670" s="1008" t="s">
        <v>1466</v>
      </c>
      <c r="F670" s="1006">
        <v>0.1</v>
      </c>
      <c r="G670" s="1006">
        <v>0.1</v>
      </c>
      <c r="H670" s="1006">
        <v>0.1</v>
      </c>
      <c r="I670" s="1006">
        <v>0.1</v>
      </c>
      <c r="J670" s="1006">
        <v>0.1</v>
      </c>
      <c r="K670" s="1006">
        <v>0.1</v>
      </c>
      <c r="L670" s="1006">
        <v>0.1</v>
      </c>
      <c r="M670" s="1006">
        <v>0.1</v>
      </c>
      <c r="N670" s="1006">
        <v>0.1</v>
      </c>
      <c r="O670" s="1006">
        <v>0.1</v>
      </c>
      <c r="P670" s="1006">
        <v>0.1</v>
      </c>
      <c r="Q670" s="1006">
        <v>0.1</v>
      </c>
      <c r="R670" s="1006">
        <v>0.1</v>
      </c>
      <c r="S670" s="1006">
        <v>0.1</v>
      </c>
      <c r="T670" s="1006">
        <v>0.1</v>
      </c>
      <c r="U670" s="1006">
        <v>0.1</v>
      </c>
      <c r="V670" s="395"/>
      <c r="W670" s="395"/>
      <c r="X670" s="395"/>
      <c r="Y670" s="395"/>
      <c r="Z670" s="395"/>
      <c r="AA670" s="395"/>
    </row>
    <row r="671" spans="1:27" s="980" customFormat="1" ht="16.5" customHeight="1" x14ac:dyDescent="0.3">
      <c r="A671" s="981"/>
      <c r="B671" s="979"/>
      <c r="C671" s="398"/>
      <c r="D671" s="398"/>
      <c r="E671" s="1008" t="s">
        <v>1467</v>
      </c>
      <c r="F671" s="1006">
        <v>0.09</v>
      </c>
      <c r="G671" s="1006">
        <v>0.09</v>
      </c>
      <c r="H671" s="1006">
        <v>0.09</v>
      </c>
      <c r="I671" s="1006">
        <v>0.09</v>
      </c>
      <c r="J671" s="1006">
        <v>0.09</v>
      </c>
      <c r="K671" s="1006">
        <v>0.09</v>
      </c>
      <c r="L671" s="1006">
        <v>0.09</v>
      </c>
      <c r="M671" s="1006">
        <v>0.09</v>
      </c>
      <c r="N671" s="1006">
        <v>0.09</v>
      </c>
      <c r="O671" s="1006">
        <v>0.09</v>
      </c>
      <c r="P671" s="1006">
        <v>0.09</v>
      </c>
      <c r="Q671" s="1006">
        <v>0.09</v>
      </c>
      <c r="R671" s="1006">
        <v>0.09</v>
      </c>
      <c r="S671" s="1006">
        <v>0.09</v>
      </c>
      <c r="T671" s="1006">
        <v>0.09</v>
      </c>
      <c r="U671" s="1006">
        <v>0.09</v>
      </c>
      <c r="V671" s="395"/>
      <c r="W671" s="395"/>
      <c r="X671" s="395"/>
      <c r="Y671" s="395"/>
      <c r="Z671" s="395"/>
      <c r="AA671" s="395"/>
    </row>
    <row r="672" spans="1:27" s="980" customFormat="1" ht="16.5" customHeight="1" x14ac:dyDescent="0.3">
      <c r="A672" s="981"/>
      <c r="B672" s="979"/>
      <c r="C672" s="398"/>
      <c r="D672" s="398"/>
      <c r="E672" s="1008" t="s">
        <v>1468</v>
      </c>
      <c r="F672" s="1006">
        <v>0.21</v>
      </c>
      <c r="G672" s="1006">
        <v>0.21</v>
      </c>
      <c r="H672" s="1006">
        <v>0.21</v>
      </c>
      <c r="I672" s="1006">
        <v>0.21</v>
      </c>
      <c r="J672" s="1006">
        <v>0.21</v>
      </c>
      <c r="K672" s="1006">
        <v>0.21</v>
      </c>
      <c r="L672" s="1006">
        <v>0.21</v>
      </c>
      <c r="M672" s="1006">
        <v>0.21</v>
      </c>
      <c r="N672" s="1006">
        <v>0.21</v>
      </c>
      <c r="O672" s="1006">
        <v>0.21</v>
      </c>
      <c r="P672" s="1006">
        <v>0.21</v>
      </c>
      <c r="Q672" s="1006">
        <v>0.21</v>
      </c>
      <c r="R672" s="1006">
        <v>0.21</v>
      </c>
      <c r="S672" s="1006">
        <v>0.21</v>
      </c>
      <c r="T672" s="1006">
        <v>0.21</v>
      </c>
      <c r="U672" s="1006">
        <v>0.21</v>
      </c>
      <c r="V672" s="395"/>
      <c r="W672" s="395"/>
      <c r="X672" s="395"/>
      <c r="Y672" s="395"/>
      <c r="Z672" s="395"/>
      <c r="AA672" s="395"/>
    </row>
    <row r="673" spans="1:27" s="980" customFormat="1" ht="16.5" customHeight="1" x14ac:dyDescent="0.3">
      <c r="A673" s="981"/>
      <c r="B673" s="979"/>
      <c r="C673" s="398"/>
      <c r="D673" s="398"/>
      <c r="E673" s="1008" t="s">
        <v>1469</v>
      </c>
      <c r="F673" s="1006">
        <v>0.06</v>
      </c>
      <c r="G673" s="1006">
        <v>7.0000000000000007E-2</v>
      </c>
      <c r="H673" s="1006">
        <v>7.0000000000000007E-2</v>
      </c>
      <c r="I673" s="1006">
        <v>7.0000000000000007E-2</v>
      </c>
      <c r="J673" s="1006">
        <v>7.0000000000000007E-2</v>
      </c>
      <c r="K673" s="1006">
        <v>7.0000000000000007E-2</v>
      </c>
      <c r="L673" s="1006">
        <v>7.0000000000000007E-2</v>
      </c>
      <c r="M673" s="1006">
        <v>0.08</v>
      </c>
      <c r="N673" s="1006">
        <v>7.0000000000000007E-2</v>
      </c>
      <c r="O673" s="1006">
        <v>7.0000000000000007E-2</v>
      </c>
      <c r="P673" s="1006">
        <v>0.08</v>
      </c>
      <c r="Q673" s="1006">
        <v>7.0000000000000007E-2</v>
      </c>
      <c r="R673" s="1006">
        <v>0.06</v>
      </c>
      <c r="S673" s="1006">
        <v>0.06</v>
      </c>
      <c r="T673" s="1006">
        <v>0.06</v>
      </c>
      <c r="U673" s="1006">
        <v>0.06</v>
      </c>
      <c r="V673" s="395"/>
      <c r="W673" s="395"/>
      <c r="X673" s="395"/>
      <c r="Y673" s="395"/>
      <c r="Z673" s="395"/>
      <c r="AA673" s="395"/>
    </row>
    <row r="674" spans="1:27" s="980" customFormat="1" ht="16.5" customHeight="1" x14ac:dyDescent="0.3">
      <c r="A674" s="981"/>
      <c r="B674" s="979"/>
      <c r="C674" s="398"/>
      <c r="D674" s="398"/>
      <c r="E674" s="1008" t="s">
        <v>1470</v>
      </c>
      <c r="F674" s="1006">
        <v>0.05</v>
      </c>
      <c r="G674" s="1006">
        <v>0.05</v>
      </c>
      <c r="H674" s="1006">
        <v>0.05</v>
      </c>
      <c r="I674" s="1006">
        <v>0.05</v>
      </c>
      <c r="J674" s="1006">
        <v>0.05</v>
      </c>
      <c r="K674" s="1006">
        <v>0.05</v>
      </c>
      <c r="L674" s="1006">
        <v>0.04</v>
      </c>
      <c r="M674" s="1006">
        <v>0.04</v>
      </c>
      <c r="N674" s="1006">
        <v>0.05</v>
      </c>
      <c r="O674" s="1006">
        <v>0.05</v>
      </c>
      <c r="P674" s="1006">
        <v>0.05</v>
      </c>
      <c r="Q674" s="1006">
        <v>0.05</v>
      </c>
      <c r="R674" s="1006">
        <v>0.05</v>
      </c>
      <c r="S674" s="1006">
        <v>0.05</v>
      </c>
      <c r="T674" s="1006">
        <v>0.05</v>
      </c>
      <c r="U674" s="1006">
        <v>0.05</v>
      </c>
      <c r="V674" s="395"/>
      <c r="W674" s="395"/>
      <c r="X674" s="395"/>
      <c r="Y674" s="395"/>
      <c r="Z674" s="395"/>
      <c r="AA674" s="395"/>
    </row>
    <row r="675" spans="1:27" s="980" customFormat="1" ht="16.5" customHeight="1" x14ac:dyDescent="0.3">
      <c r="A675" s="981"/>
      <c r="B675" s="979"/>
      <c r="C675" s="398"/>
      <c r="D675" s="398"/>
      <c r="E675" s="1008" t="s">
        <v>1471</v>
      </c>
      <c r="F675" s="1006">
        <v>7.0000000000000007E-2</v>
      </c>
      <c r="G675" s="1006">
        <v>7.0000000000000007E-2</v>
      </c>
      <c r="H675" s="1006">
        <v>7.0000000000000007E-2</v>
      </c>
      <c r="I675" s="1006">
        <v>7.0000000000000007E-2</v>
      </c>
      <c r="J675" s="1006">
        <v>7.0000000000000007E-2</v>
      </c>
      <c r="K675" s="1006">
        <v>7.0000000000000007E-2</v>
      </c>
      <c r="L675" s="1006">
        <v>7.0000000000000007E-2</v>
      </c>
      <c r="M675" s="1006">
        <v>7.0000000000000007E-2</v>
      </c>
      <c r="N675" s="1006">
        <v>7.0000000000000007E-2</v>
      </c>
      <c r="O675" s="1006">
        <v>7.0000000000000007E-2</v>
      </c>
      <c r="P675" s="1006">
        <v>7.0000000000000007E-2</v>
      </c>
      <c r="Q675" s="1006">
        <v>7.0000000000000007E-2</v>
      </c>
      <c r="R675" s="1006">
        <v>7.0000000000000007E-2</v>
      </c>
      <c r="S675" s="1006">
        <v>7.0000000000000007E-2</v>
      </c>
      <c r="T675" s="1006">
        <v>7.0000000000000007E-2</v>
      </c>
      <c r="U675" s="1006">
        <v>7.0000000000000007E-2</v>
      </c>
      <c r="V675" s="395"/>
      <c r="W675" s="395"/>
      <c r="X675" s="395"/>
      <c r="Y675" s="395"/>
      <c r="Z675" s="395"/>
      <c r="AA675" s="395"/>
    </row>
    <row r="676" spans="1:27" s="980" customFormat="1" ht="16.5" customHeight="1" x14ac:dyDescent="0.3">
      <c r="A676" s="981"/>
      <c r="B676" s="979"/>
      <c r="C676" s="398"/>
      <c r="D676" s="398"/>
      <c r="E676" s="1008" t="s">
        <v>1472</v>
      </c>
      <c r="F676" s="1006">
        <v>0.25</v>
      </c>
      <c r="G676" s="1006">
        <v>0.25</v>
      </c>
      <c r="H676" s="1006">
        <v>0.25</v>
      </c>
      <c r="I676" s="1006">
        <v>0.25</v>
      </c>
      <c r="J676" s="1006">
        <v>0.25</v>
      </c>
      <c r="K676" s="1006">
        <v>0.25</v>
      </c>
      <c r="L676" s="1006">
        <v>0.25</v>
      </c>
      <c r="M676" s="1006">
        <v>0.25</v>
      </c>
      <c r="N676" s="1006">
        <v>0.25</v>
      </c>
      <c r="O676" s="1006">
        <v>0.25</v>
      </c>
      <c r="P676" s="1006">
        <v>0.25</v>
      </c>
      <c r="Q676" s="1006">
        <v>0.25</v>
      </c>
      <c r="R676" s="1006">
        <v>0.25</v>
      </c>
      <c r="S676" s="1006">
        <v>0.25</v>
      </c>
      <c r="T676" s="1006">
        <v>0.25</v>
      </c>
      <c r="U676" s="1006">
        <v>0.25</v>
      </c>
      <c r="V676" s="395"/>
      <c r="W676" s="395"/>
      <c r="X676" s="395"/>
      <c r="Y676" s="395"/>
      <c r="Z676" s="395"/>
      <c r="AA676" s="395"/>
    </row>
    <row r="677" spans="1:27" s="980" customFormat="1" ht="16.5" customHeight="1" x14ac:dyDescent="0.3">
      <c r="A677" s="981"/>
      <c r="B677" s="979"/>
      <c r="C677" s="398"/>
      <c r="D677" s="398"/>
      <c r="E677" s="1008" t="s">
        <v>1473</v>
      </c>
      <c r="F677" s="1006">
        <v>0.01</v>
      </c>
      <c r="G677" s="1006">
        <v>0.01</v>
      </c>
      <c r="H677" s="1006">
        <v>0.01</v>
      </c>
      <c r="I677" s="1006">
        <v>0.02</v>
      </c>
      <c r="J677" s="1006">
        <v>0.02</v>
      </c>
      <c r="K677" s="1006">
        <v>0.02</v>
      </c>
      <c r="L677" s="1006">
        <v>0.02</v>
      </c>
      <c r="M677" s="1006">
        <v>0.01</v>
      </c>
      <c r="N677" s="1006">
        <v>0.02</v>
      </c>
      <c r="O677" s="1006">
        <v>0.02</v>
      </c>
      <c r="P677" s="1006">
        <v>0.01</v>
      </c>
      <c r="Q677" s="1006">
        <v>0.02</v>
      </c>
      <c r="R677" s="1006">
        <v>0.02</v>
      </c>
      <c r="S677" s="1006">
        <v>0.02</v>
      </c>
      <c r="T677" s="1006">
        <v>0.02</v>
      </c>
      <c r="U677" s="1006">
        <v>0.02</v>
      </c>
      <c r="V677" s="395"/>
      <c r="W677" s="395"/>
      <c r="X677" s="395"/>
      <c r="Y677" s="395"/>
      <c r="Z677" s="395"/>
      <c r="AA677" s="395"/>
    </row>
    <row r="678" spans="1:27" s="980" customFormat="1" ht="16.5" customHeight="1" x14ac:dyDescent="0.3">
      <c r="A678" s="981"/>
      <c r="B678" s="979"/>
      <c r="C678" s="398"/>
      <c r="D678" s="398"/>
      <c r="E678" s="1008" t="s">
        <v>1474</v>
      </c>
      <c r="F678" s="1006">
        <v>0.23</v>
      </c>
      <c r="G678" s="1006">
        <v>0.23</v>
      </c>
      <c r="H678" s="1006">
        <v>0.23</v>
      </c>
      <c r="I678" s="1006">
        <v>0.23</v>
      </c>
      <c r="J678" s="1006">
        <v>0.23</v>
      </c>
      <c r="K678" s="1006">
        <v>0.23</v>
      </c>
      <c r="L678" s="1006">
        <v>0.23</v>
      </c>
      <c r="M678" s="1006">
        <v>0.23</v>
      </c>
      <c r="N678" s="1006">
        <v>0.23</v>
      </c>
      <c r="O678" s="1006">
        <v>0.23</v>
      </c>
      <c r="P678" s="1006">
        <v>0.23</v>
      </c>
      <c r="Q678" s="1006">
        <v>0.23</v>
      </c>
      <c r="R678" s="1006">
        <v>0.23</v>
      </c>
      <c r="S678" s="1006">
        <v>0.23</v>
      </c>
      <c r="T678" s="1006">
        <v>0.23</v>
      </c>
      <c r="U678" s="1006">
        <v>0.23</v>
      </c>
      <c r="V678" s="395"/>
      <c r="W678" s="395"/>
      <c r="X678" s="395"/>
      <c r="Y678" s="395"/>
      <c r="Z678" s="395"/>
      <c r="AA678" s="395"/>
    </row>
    <row r="679" spans="1:27" s="980" customFormat="1" ht="16.5" customHeight="1" x14ac:dyDescent="0.3">
      <c r="A679" s="981"/>
      <c r="B679" s="979"/>
      <c r="C679" s="398"/>
      <c r="D679" s="398"/>
      <c r="E679" s="1008" t="s">
        <v>1475</v>
      </c>
      <c r="F679" s="1006">
        <v>0.06</v>
      </c>
      <c r="G679" s="1006">
        <v>0.06</v>
      </c>
      <c r="H679" s="1006">
        <v>0.06</v>
      </c>
      <c r="I679" s="1006">
        <v>0.06</v>
      </c>
      <c r="J679" s="1006">
        <v>0.06</v>
      </c>
      <c r="K679" s="1006">
        <v>0.06</v>
      </c>
      <c r="L679" s="1006">
        <v>0.06</v>
      </c>
      <c r="M679" s="1006">
        <v>7.0000000000000007E-2</v>
      </c>
      <c r="N679" s="1006">
        <v>7.0000000000000007E-2</v>
      </c>
      <c r="O679" s="1006">
        <v>7.0000000000000007E-2</v>
      </c>
      <c r="P679" s="1006">
        <v>0.08</v>
      </c>
      <c r="Q679" s="1006">
        <v>7.0000000000000007E-2</v>
      </c>
      <c r="R679" s="1006">
        <v>7.0000000000000007E-2</v>
      </c>
      <c r="S679" s="1006">
        <v>7.0000000000000007E-2</v>
      </c>
      <c r="T679" s="1006">
        <v>7.0000000000000007E-2</v>
      </c>
      <c r="U679" s="1006">
        <v>7.0000000000000007E-2</v>
      </c>
      <c r="V679" s="395"/>
      <c r="W679" s="395"/>
      <c r="X679" s="395"/>
      <c r="Y679" s="395"/>
      <c r="Z679" s="395"/>
      <c r="AA679" s="395"/>
    </row>
    <row r="680" spans="1:27" s="980" customFormat="1" ht="16.5" customHeight="1" x14ac:dyDescent="0.3">
      <c r="A680" s="981"/>
      <c r="B680" s="979"/>
      <c r="C680" s="398"/>
      <c r="D680" s="398"/>
      <c r="E680" s="1008" t="s">
        <v>1476</v>
      </c>
      <c r="F680" s="1006">
        <v>7.0000000000000007E-2</v>
      </c>
      <c r="G680" s="1006">
        <v>7.0000000000000007E-2</v>
      </c>
      <c r="H680" s="1006">
        <v>0.06</v>
      </c>
      <c r="I680" s="1006">
        <v>7.0000000000000007E-2</v>
      </c>
      <c r="J680" s="1006">
        <v>0.06</v>
      </c>
      <c r="K680" s="1006">
        <v>0.06</v>
      </c>
      <c r="L680" s="1006">
        <v>0.06</v>
      </c>
      <c r="M680" s="1006">
        <v>0.06</v>
      </c>
      <c r="N680" s="1006">
        <v>0.06</v>
      </c>
      <c r="O680" s="1006">
        <v>0.06</v>
      </c>
      <c r="P680" s="1006">
        <v>0.05</v>
      </c>
      <c r="Q680" s="1006">
        <v>0.05</v>
      </c>
      <c r="R680" s="1006">
        <v>0.05</v>
      </c>
      <c r="S680" s="1006">
        <v>0.05</v>
      </c>
      <c r="T680" s="1006">
        <v>0.05</v>
      </c>
      <c r="U680" s="1006">
        <v>0.05</v>
      </c>
      <c r="V680" s="395"/>
      <c r="W680" s="395"/>
      <c r="X680" s="395"/>
      <c r="Y680" s="395"/>
      <c r="Z680" s="395"/>
      <c r="AA680" s="395"/>
    </row>
    <row r="681" spans="1:27" s="980" customFormat="1" ht="16.5" customHeight="1" x14ac:dyDescent="0.3">
      <c r="A681" s="981"/>
      <c r="B681" s="979"/>
      <c r="C681" s="398"/>
      <c r="D681" s="398"/>
      <c r="E681" s="1008" t="s">
        <v>1477</v>
      </c>
      <c r="F681" s="1006">
        <v>0.01</v>
      </c>
      <c r="G681" s="1006">
        <v>0.01</v>
      </c>
      <c r="H681" s="1006">
        <v>0.01</v>
      </c>
      <c r="I681" s="1006">
        <v>0.01</v>
      </c>
      <c r="J681" s="1006">
        <v>0.01</v>
      </c>
      <c r="K681" s="1006">
        <v>0.01</v>
      </c>
      <c r="L681" s="1006">
        <v>0.01</v>
      </c>
      <c r="M681" s="1006">
        <v>0.01</v>
      </c>
      <c r="N681" s="1006">
        <v>0.01</v>
      </c>
      <c r="O681" s="1006">
        <v>0.01</v>
      </c>
      <c r="P681" s="1006">
        <v>0.01</v>
      </c>
      <c r="Q681" s="1006">
        <v>0.01</v>
      </c>
      <c r="R681" s="1006">
        <v>0.01</v>
      </c>
      <c r="S681" s="1006">
        <v>0.01</v>
      </c>
      <c r="T681" s="1006">
        <v>0.01</v>
      </c>
      <c r="U681" s="1006">
        <v>0.01</v>
      </c>
      <c r="V681" s="395"/>
      <c r="W681" s="395"/>
      <c r="X681" s="395"/>
      <c r="Y681" s="395"/>
      <c r="Z681" s="395"/>
      <c r="AA681" s="395"/>
    </row>
    <row r="682" spans="1:27" s="980" customFormat="1" ht="16.5" customHeight="1" x14ac:dyDescent="0.3">
      <c r="A682" s="981"/>
      <c r="B682" s="979"/>
      <c r="C682" s="398"/>
      <c r="D682" s="398"/>
      <c r="E682" s="1008" t="s">
        <v>1478</v>
      </c>
      <c r="F682" s="1006">
        <v>0.08</v>
      </c>
      <c r="G682" s="1006">
        <v>0.08</v>
      </c>
      <c r="H682" s="1006">
        <v>0.08</v>
      </c>
      <c r="I682" s="1006">
        <v>0.08</v>
      </c>
      <c r="J682" s="1006">
        <v>0.08</v>
      </c>
      <c r="K682" s="1006">
        <v>0.08</v>
      </c>
      <c r="L682" s="1006">
        <v>0.08</v>
      </c>
      <c r="M682" s="1006">
        <v>0.08</v>
      </c>
      <c r="N682" s="1006">
        <v>0.08</v>
      </c>
      <c r="O682" s="1006">
        <v>0.08</v>
      </c>
      <c r="P682" s="1006">
        <v>0.08</v>
      </c>
      <c r="Q682" s="1006">
        <v>0.08</v>
      </c>
      <c r="R682" s="1006">
        <v>0.08</v>
      </c>
      <c r="S682" s="1006">
        <v>0.08</v>
      </c>
      <c r="T682" s="1006">
        <v>0.08</v>
      </c>
      <c r="U682" s="1006">
        <v>0.08</v>
      </c>
      <c r="V682" s="395"/>
      <c r="W682" s="395"/>
      <c r="X682" s="395"/>
      <c r="Y682" s="395"/>
      <c r="Z682" s="395"/>
      <c r="AA682" s="395"/>
    </row>
    <row r="683" spans="1:27" s="980" customFormat="1" ht="16.5" customHeight="1" x14ac:dyDescent="0.3">
      <c r="A683" s="981"/>
      <c r="B683" s="979"/>
      <c r="C683" s="398"/>
      <c r="D683" s="398"/>
      <c r="E683" s="1008" t="s">
        <v>1479</v>
      </c>
      <c r="F683" s="1006">
        <v>0.09</v>
      </c>
      <c r="G683" s="1006">
        <v>0.1</v>
      </c>
      <c r="H683" s="1006">
        <v>0.09</v>
      </c>
      <c r="I683" s="1006">
        <v>0.09</v>
      </c>
      <c r="J683" s="1006">
        <v>0.09</v>
      </c>
      <c r="K683" s="1006">
        <v>0.09</v>
      </c>
      <c r="L683" s="1006">
        <v>0.09</v>
      </c>
      <c r="M683" s="1006">
        <v>0.1</v>
      </c>
      <c r="N683" s="1006">
        <v>0.1</v>
      </c>
      <c r="O683" s="1006">
        <v>0.09</v>
      </c>
      <c r="P683" s="1006">
        <v>0.1</v>
      </c>
      <c r="Q683" s="1006">
        <v>0.1</v>
      </c>
      <c r="R683" s="1006">
        <v>0.1</v>
      </c>
      <c r="S683" s="1006">
        <v>0.1</v>
      </c>
      <c r="T683" s="1006">
        <v>0.11</v>
      </c>
      <c r="U683" s="1006">
        <v>0.11</v>
      </c>
      <c r="V683" s="395"/>
      <c r="W683" s="395"/>
      <c r="X683" s="395"/>
      <c r="Y683" s="395"/>
      <c r="Z683" s="395"/>
      <c r="AA683" s="395"/>
    </row>
    <row r="684" spans="1:27" s="980" customFormat="1" ht="16.5" customHeight="1" x14ac:dyDescent="0.3">
      <c r="A684" s="981"/>
      <c r="B684" s="979"/>
      <c r="C684" s="398"/>
      <c r="D684" s="398"/>
      <c r="E684" s="1008" t="s">
        <v>1480</v>
      </c>
      <c r="F684" s="1006">
        <v>7.0000000000000007E-2</v>
      </c>
      <c r="G684" s="1006">
        <v>7.0000000000000007E-2</v>
      </c>
      <c r="H684" s="1006">
        <v>7.0000000000000007E-2</v>
      </c>
      <c r="I684" s="1006">
        <v>7.0000000000000007E-2</v>
      </c>
      <c r="J684" s="1006">
        <v>7.0000000000000007E-2</v>
      </c>
      <c r="K684" s="1006">
        <v>7.0000000000000007E-2</v>
      </c>
      <c r="L684" s="1006">
        <v>0.1</v>
      </c>
      <c r="M684" s="1006">
        <v>0.1</v>
      </c>
      <c r="N684" s="1006">
        <v>0.1</v>
      </c>
      <c r="O684" s="1006">
        <v>0.1</v>
      </c>
      <c r="P684" s="1006">
        <v>0.1</v>
      </c>
      <c r="Q684" s="1006">
        <v>0.1</v>
      </c>
      <c r="R684" s="1006">
        <v>0.09</v>
      </c>
      <c r="S684" s="1006">
        <v>0.09</v>
      </c>
      <c r="T684" s="1006">
        <v>0.09</v>
      </c>
      <c r="U684" s="1006">
        <v>0.09</v>
      </c>
      <c r="V684" s="395"/>
      <c r="W684" s="395"/>
      <c r="X684" s="395"/>
      <c r="Y684" s="395"/>
      <c r="Z684" s="395"/>
      <c r="AA684" s="395"/>
    </row>
    <row r="685" spans="1:27" s="980" customFormat="1" ht="16.5" customHeight="1" x14ac:dyDescent="0.3">
      <c r="A685" s="981"/>
      <c r="B685" s="979"/>
      <c r="C685" s="398"/>
      <c r="D685" s="398"/>
      <c r="E685" s="1008" t="s">
        <v>1481</v>
      </c>
      <c r="F685" s="1006">
        <v>7.0000000000000007E-2</v>
      </c>
      <c r="G685" s="1006">
        <v>0.08</v>
      </c>
      <c r="H685" s="1006">
        <v>0.08</v>
      </c>
      <c r="I685" s="1006">
        <v>0.08</v>
      </c>
      <c r="J685" s="1006">
        <v>0.08</v>
      </c>
      <c r="K685" s="1006">
        <v>0.08</v>
      </c>
      <c r="L685" s="1006">
        <v>0.08</v>
      </c>
      <c r="M685" s="1006">
        <v>0.08</v>
      </c>
      <c r="N685" s="1006">
        <v>0.08</v>
      </c>
      <c r="O685" s="1006">
        <v>0.08</v>
      </c>
      <c r="P685" s="1006">
        <v>0.09</v>
      </c>
      <c r="Q685" s="1006">
        <v>7.0000000000000007E-2</v>
      </c>
      <c r="R685" s="1006">
        <v>7.0000000000000007E-2</v>
      </c>
      <c r="S685" s="1006">
        <v>7.0000000000000007E-2</v>
      </c>
      <c r="T685" s="1006">
        <v>7.0000000000000007E-2</v>
      </c>
      <c r="U685" s="1006">
        <v>7.0000000000000007E-2</v>
      </c>
      <c r="V685" s="395"/>
      <c r="W685" s="395"/>
      <c r="X685" s="395"/>
      <c r="Y685" s="395"/>
      <c r="Z685" s="395"/>
      <c r="AA685" s="395"/>
    </row>
    <row r="686" spans="1:27" s="980" customFormat="1" ht="16.5" customHeight="1" x14ac:dyDescent="0.3">
      <c r="A686" s="981"/>
      <c r="B686" s="979"/>
      <c r="C686" s="398"/>
      <c r="D686" s="398"/>
      <c r="E686" s="1008" t="s">
        <v>1482</v>
      </c>
      <c r="F686" s="1006">
        <v>0.09</v>
      </c>
      <c r="G686" s="1006">
        <v>0.09</v>
      </c>
      <c r="H686" s="1006">
        <v>0.09</v>
      </c>
      <c r="I686" s="1006">
        <v>0.09</v>
      </c>
      <c r="J686" s="1006">
        <v>0.09</v>
      </c>
      <c r="K686" s="1006">
        <v>0.09</v>
      </c>
      <c r="L686" s="1006">
        <v>0.09</v>
      </c>
      <c r="M686" s="1006">
        <v>0.09</v>
      </c>
      <c r="N686" s="1006">
        <v>0.09</v>
      </c>
      <c r="O686" s="1006">
        <v>0.09</v>
      </c>
      <c r="P686" s="1006">
        <v>0.1</v>
      </c>
      <c r="Q686" s="1006">
        <v>0.09</v>
      </c>
      <c r="R686" s="1006">
        <v>0.09</v>
      </c>
      <c r="S686" s="1006">
        <v>0.1</v>
      </c>
      <c r="T686" s="1006">
        <v>0.1</v>
      </c>
      <c r="U686" s="1006">
        <v>0.1</v>
      </c>
      <c r="V686" s="395"/>
      <c r="W686" s="395"/>
      <c r="X686" s="395"/>
      <c r="Y686" s="395"/>
      <c r="Z686" s="395"/>
      <c r="AA686" s="395"/>
    </row>
    <row r="687" spans="1:27" s="980" customFormat="1" ht="16.5" customHeight="1" x14ac:dyDescent="0.3">
      <c r="A687" s="981"/>
      <c r="B687" s="979"/>
      <c r="C687" s="398"/>
      <c r="D687" s="398"/>
      <c r="E687" s="1008" t="s">
        <v>1483</v>
      </c>
      <c r="F687" s="1006">
        <v>0.2</v>
      </c>
      <c r="G687" s="1006">
        <v>0.2</v>
      </c>
      <c r="H687" s="1006">
        <v>0.2</v>
      </c>
      <c r="I687" s="1006">
        <v>0.2</v>
      </c>
      <c r="J687" s="1006">
        <v>0.2</v>
      </c>
      <c r="K687" s="1006">
        <v>0.2</v>
      </c>
      <c r="L687" s="1006">
        <v>0.2</v>
      </c>
      <c r="M687" s="1006">
        <v>0.2</v>
      </c>
      <c r="N687" s="1006">
        <v>0.2</v>
      </c>
      <c r="O687" s="1006">
        <v>0.2</v>
      </c>
      <c r="P687" s="1006">
        <v>0.2</v>
      </c>
      <c r="Q687" s="1006">
        <v>0.2</v>
      </c>
      <c r="R687" s="1006">
        <v>0.2</v>
      </c>
      <c r="S687" s="1006">
        <v>0.2</v>
      </c>
      <c r="T687" s="1006">
        <v>0.2</v>
      </c>
      <c r="U687" s="1006">
        <v>0.2</v>
      </c>
      <c r="V687" s="395"/>
      <c r="W687" s="395"/>
      <c r="X687" s="395"/>
      <c r="Y687" s="395"/>
      <c r="Z687" s="395"/>
      <c r="AA687" s="395"/>
    </row>
    <row r="688" spans="1:27" s="980" customFormat="1" ht="16.5" customHeight="1" x14ac:dyDescent="0.3">
      <c r="A688" s="981"/>
      <c r="B688" s="979"/>
      <c r="C688" s="398"/>
      <c r="D688" s="398"/>
      <c r="E688" s="1008" t="s">
        <v>1484</v>
      </c>
      <c r="F688" s="1006">
        <v>0.03</v>
      </c>
      <c r="G688" s="1006">
        <v>0.03</v>
      </c>
      <c r="H688" s="1006">
        <v>0.03</v>
      </c>
      <c r="I688" s="1006">
        <v>0.03</v>
      </c>
      <c r="J688" s="1006">
        <v>0.03</v>
      </c>
      <c r="K688" s="1006">
        <v>0.03</v>
      </c>
      <c r="L688" s="1006">
        <v>0.03</v>
      </c>
      <c r="M688" s="1006">
        <v>0.03</v>
      </c>
      <c r="N688" s="1006">
        <v>0.03</v>
      </c>
      <c r="O688" s="1006">
        <v>0.03</v>
      </c>
      <c r="P688" s="1006">
        <v>0.03</v>
      </c>
      <c r="Q688" s="1006">
        <v>0.03</v>
      </c>
      <c r="R688" s="1006">
        <v>0.03</v>
      </c>
      <c r="S688" s="1006">
        <v>0.03</v>
      </c>
      <c r="T688" s="1006">
        <v>0.03</v>
      </c>
      <c r="U688" s="1006">
        <v>0.03</v>
      </c>
      <c r="V688" s="395"/>
      <c r="W688" s="395"/>
      <c r="X688" s="395"/>
      <c r="Y688" s="395"/>
      <c r="Z688" s="395"/>
      <c r="AA688" s="395"/>
    </row>
    <row r="689" spans="1:27" s="980" customFormat="1" ht="16.5" customHeight="1" x14ac:dyDescent="0.3">
      <c r="A689" s="981"/>
      <c r="B689" s="979"/>
      <c r="C689" s="398"/>
      <c r="D689" s="398"/>
      <c r="E689" s="1008" t="s">
        <v>1485</v>
      </c>
      <c r="F689" s="1006">
        <v>0.08</v>
      </c>
      <c r="G689" s="1006">
        <v>0.08</v>
      </c>
      <c r="H689" s="1006">
        <v>0.08</v>
      </c>
      <c r="I689" s="1006">
        <v>0.08</v>
      </c>
      <c r="J689" s="1006">
        <v>0.08</v>
      </c>
      <c r="K689" s="1006">
        <v>0.08</v>
      </c>
      <c r="L689" s="1006">
        <v>0.08</v>
      </c>
      <c r="M689" s="1006">
        <v>0.08</v>
      </c>
      <c r="N689" s="1006">
        <v>0.08</v>
      </c>
      <c r="O689" s="1006">
        <v>0.08</v>
      </c>
      <c r="P689" s="1006">
        <v>0.08</v>
      </c>
      <c r="Q689" s="1006">
        <v>0.08</v>
      </c>
      <c r="R689" s="1006">
        <v>0.08</v>
      </c>
      <c r="S689" s="1006">
        <v>0.08</v>
      </c>
      <c r="T689" s="1006">
        <v>0.08</v>
      </c>
      <c r="U689" s="1006">
        <v>0.08</v>
      </c>
      <c r="V689" s="395"/>
      <c r="W689" s="395"/>
      <c r="X689" s="395"/>
      <c r="Y689" s="395"/>
      <c r="Z689" s="395"/>
      <c r="AA689" s="395"/>
    </row>
    <row r="690" spans="1:27" s="980" customFormat="1" ht="16.5" customHeight="1" x14ac:dyDescent="0.3">
      <c r="A690" s="981"/>
      <c r="B690" s="979"/>
      <c r="C690" s="398"/>
      <c r="D690" s="398"/>
      <c r="E690" s="1008" t="s">
        <v>1486</v>
      </c>
      <c r="F690" s="1006">
        <v>0.08</v>
      </c>
      <c r="G690" s="1006">
        <v>0.08</v>
      </c>
      <c r="H690" s="1006">
        <v>0.09</v>
      </c>
      <c r="I690" s="1006">
        <v>0.09</v>
      </c>
      <c r="J690" s="1006">
        <v>0.1</v>
      </c>
      <c r="K690" s="1006">
        <v>0.1</v>
      </c>
      <c r="L690" s="1006">
        <v>0.09</v>
      </c>
      <c r="M690" s="1006">
        <v>0.11</v>
      </c>
      <c r="N690" s="1006">
        <v>0.09</v>
      </c>
      <c r="O690" s="1006">
        <v>0.11</v>
      </c>
      <c r="P690" s="1006">
        <v>0.11</v>
      </c>
      <c r="Q690" s="1006">
        <v>0.1</v>
      </c>
      <c r="R690" s="1006">
        <v>0.11</v>
      </c>
      <c r="S690" s="1006">
        <v>0.1</v>
      </c>
      <c r="T690" s="1006">
        <v>0.1</v>
      </c>
      <c r="U690" s="1006">
        <v>0.1</v>
      </c>
      <c r="V690" s="395"/>
      <c r="W690" s="395"/>
      <c r="X690" s="395"/>
      <c r="Y690" s="395"/>
      <c r="Z690" s="395"/>
      <c r="AA690" s="395"/>
    </row>
    <row r="691" spans="1:27" s="980" customFormat="1" ht="16.5" customHeight="1" x14ac:dyDescent="0.3">
      <c r="A691" s="981"/>
      <c r="B691" s="979"/>
      <c r="C691" s="398"/>
      <c r="D691" s="398"/>
      <c r="E691" s="1008" t="s">
        <v>1487</v>
      </c>
      <c r="F691" s="1006">
        <v>7.0000000000000007E-2</v>
      </c>
      <c r="G691" s="1006">
        <v>7.0000000000000007E-2</v>
      </c>
      <c r="H691" s="1006">
        <v>7.0000000000000007E-2</v>
      </c>
      <c r="I691" s="1006">
        <v>7.0000000000000007E-2</v>
      </c>
      <c r="J691" s="1006">
        <v>7.0000000000000007E-2</v>
      </c>
      <c r="K691" s="1006">
        <v>7.0000000000000007E-2</v>
      </c>
      <c r="L691" s="1006">
        <v>0.08</v>
      </c>
      <c r="M691" s="1006">
        <v>7.0000000000000007E-2</v>
      </c>
      <c r="N691" s="1006">
        <v>7.0000000000000007E-2</v>
      </c>
      <c r="O691" s="1006">
        <v>7.0000000000000007E-2</v>
      </c>
      <c r="P691" s="1006">
        <v>7.0000000000000007E-2</v>
      </c>
      <c r="Q691" s="1006">
        <v>0.08</v>
      </c>
      <c r="R691" s="1006">
        <v>0.08</v>
      </c>
      <c r="S691" s="1006">
        <v>0.08</v>
      </c>
      <c r="T691" s="1006">
        <v>0.08</v>
      </c>
      <c r="U691" s="1006">
        <v>0.08</v>
      </c>
      <c r="V691" s="395"/>
      <c r="W691" s="395"/>
      <c r="X691" s="395"/>
      <c r="Y691" s="395"/>
      <c r="Z691" s="395"/>
      <c r="AA691" s="395"/>
    </row>
    <row r="692" spans="1:27" s="980" customFormat="1" ht="16.5" customHeight="1" x14ac:dyDescent="0.3">
      <c r="A692" s="981"/>
      <c r="B692" s="979"/>
      <c r="C692" s="398"/>
      <c r="D692" s="398"/>
      <c r="E692" s="1008" t="s">
        <v>1488</v>
      </c>
      <c r="F692" s="1006">
        <v>0.17</v>
      </c>
      <c r="G692" s="1006">
        <v>0.17</v>
      </c>
      <c r="H692" s="1006">
        <v>0.17</v>
      </c>
      <c r="I692" s="1006">
        <v>0.17</v>
      </c>
      <c r="J692" s="1006">
        <v>0.17</v>
      </c>
      <c r="K692" s="1006">
        <v>0.17</v>
      </c>
      <c r="L692" s="1006">
        <v>0.17</v>
      </c>
      <c r="M692" s="1006">
        <v>0.17</v>
      </c>
      <c r="N692" s="1006">
        <v>0.17</v>
      </c>
      <c r="O692" s="1006">
        <v>0.17</v>
      </c>
      <c r="P692" s="1006">
        <v>0.17</v>
      </c>
      <c r="Q692" s="1006">
        <v>0.17</v>
      </c>
      <c r="R692" s="1006">
        <v>0.17</v>
      </c>
      <c r="S692" s="1006">
        <v>0.17</v>
      </c>
      <c r="T692" s="1006">
        <v>0.17</v>
      </c>
      <c r="U692" s="1006">
        <v>0.17</v>
      </c>
      <c r="V692" s="395"/>
      <c r="W692" s="395"/>
      <c r="X692" s="395"/>
      <c r="Y692" s="395"/>
      <c r="Z692" s="395"/>
      <c r="AA692" s="395"/>
    </row>
    <row r="693" spans="1:27" s="980" customFormat="1" ht="16.5" customHeight="1" x14ac:dyDescent="0.3">
      <c r="A693" s="981"/>
      <c r="B693" s="979"/>
      <c r="C693" s="398"/>
      <c r="D693" s="398"/>
      <c r="E693" s="1008" t="s">
        <v>1489</v>
      </c>
      <c r="F693" s="1006">
        <v>0.04</v>
      </c>
      <c r="G693" s="1006">
        <v>0.04</v>
      </c>
      <c r="H693" s="1006">
        <v>0.04</v>
      </c>
      <c r="I693" s="1006">
        <v>0.04</v>
      </c>
      <c r="J693" s="1006">
        <v>0.04</v>
      </c>
      <c r="K693" s="1006">
        <v>0.04</v>
      </c>
      <c r="L693" s="1006">
        <v>0.04</v>
      </c>
      <c r="M693" s="1006">
        <v>0.04</v>
      </c>
      <c r="N693" s="1006">
        <v>0.04</v>
      </c>
      <c r="O693" s="1006">
        <v>0.04</v>
      </c>
      <c r="P693" s="1006">
        <v>0.04</v>
      </c>
      <c r="Q693" s="1006">
        <v>0.04</v>
      </c>
      <c r="R693" s="1006">
        <v>0.04</v>
      </c>
      <c r="S693" s="1006">
        <v>0.04</v>
      </c>
      <c r="T693" s="1006">
        <v>0.04</v>
      </c>
      <c r="U693" s="1006">
        <v>0.04</v>
      </c>
      <c r="V693" s="395"/>
      <c r="W693" s="395"/>
      <c r="X693" s="395"/>
      <c r="Y693" s="395"/>
      <c r="Z693" s="395"/>
      <c r="AA693" s="395"/>
    </row>
    <row r="694" spans="1:27" s="980" customFormat="1" ht="16.5" customHeight="1" x14ac:dyDescent="0.3">
      <c r="A694" s="981"/>
      <c r="B694" s="979"/>
      <c r="C694" s="398"/>
      <c r="D694" s="398"/>
      <c r="E694" s="1008" t="s">
        <v>1490</v>
      </c>
      <c r="F694" s="1006">
        <v>0.01</v>
      </c>
      <c r="G694" s="1006">
        <v>0.01</v>
      </c>
      <c r="H694" s="1006">
        <v>0.01</v>
      </c>
      <c r="I694" s="1006">
        <v>0.01</v>
      </c>
      <c r="J694" s="1006">
        <v>0.01</v>
      </c>
      <c r="K694" s="1006">
        <v>0.01</v>
      </c>
      <c r="L694" s="1006">
        <v>0.01</v>
      </c>
      <c r="M694" s="1006">
        <v>0.01</v>
      </c>
      <c r="N694" s="1006">
        <v>0.01</v>
      </c>
      <c r="O694" s="1006">
        <v>0.01</v>
      </c>
      <c r="P694" s="1006">
        <v>0.01</v>
      </c>
      <c r="Q694" s="1006">
        <v>0.01</v>
      </c>
      <c r="R694" s="1006">
        <v>0.01</v>
      </c>
      <c r="S694" s="1006">
        <v>0.01</v>
      </c>
      <c r="T694" s="1006">
        <v>0.02</v>
      </c>
      <c r="U694" s="1006">
        <v>0.02</v>
      </c>
      <c r="V694" s="395"/>
      <c r="W694" s="395"/>
      <c r="X694" s="395"/>
      <c r="Y694" s="395"/>
      <c r="Z694" s="395"/>
      <c r="AA694" s="395"/>
    </row>
    <row r="695" spans="1:27" s="980" customFormat="1" ht="16.5" customHeight="1" x14ac:dyDescent="0.3">
      <c r="A695" s="981"/>
      <c r="B695" s="979"/>
      <c r="C695" s="398"/>
      <c r="D695" s="398"/>
      <c r="E695" s="1008" t="s">
        <v>1491</v>
      </c>
      <c r="F695" s="1006">
        <v>0.26</v>
      </c>
      <c r="G695" s="1006">
        <v>0.26</v>
      </c>
      <c r="H695" s="1006">
        <v>0.26</v>
      </c>
      <c r="I695" s="1006">
        <v>0.26</v>
      </c>
      <c r="J695" s="1006">
        <v>0.26</v>
      </c>
      <c r="K695" s="1006">
        <v>0.26</v>
      </c>
      <c r="L695" s="1006">
        <v>0.26</v>
      </c>
      <c r="M695" s="1006">
        <v>0.26</v>
      </c>
      <c r="N695" s="1006">
        <v>0.26</v>
      </c>
      <c r="O695" s="1006">
        <v>0.26</v>
      </c>
      <c r="P695" s="1006">
        <v>0.26</v>
      </c>
      <c r="Q695" s="1006">
        <v>0.26</v>
      </c>
      <c r="R695" s="1006">
        <v>0.26</v>
      </c>
      <c r="S695" s="1006">
        <v>0.26</v>
      </c>
      <c r="T695" s="1006">
        <v>0.26</v>
      </c>
      <c r="U695" s="1006">
        <v>0.26</v>
      </c>
      <c r="V695" s="395"/>
      <c r="W695" s="395"/>
      <c r="X695" s="395"/>
      <c r="Y695" s="395"/>
      <c r="Z695" s="395"/>
      <c r="AA695" s="395"/>
    </row>
    <row r="696" spans="1:27" s="980" customFormat="1" ht="16.5" customHeight="1" x14ac:dyDescent="0.3">
      <c r="A696" s="981"/>
      <c r="B696" s="979"/>
      <c r="C696" s="398"/>
      <c r="D696" s="398"/>
      <c r="E696" s="1008" t="s">
        <v>1492</v>
      </c>
      <c r="F696" s="1006">
        <v>0.05</v>
      </c>
      <c r="G696" s="1006">
        <v>0.05</v>
      </c>
      <c r="H696" s="1006">
        <v>0.05</v>
      </c>
      <c r="I696" s="1006">
        <v>0.06</v>
      </c>
      <c r="J696" s="1006">
        <v>0.05</v>
      </c>
      <c r="K696" s="1006">
        <v>0.06</v>
      </c>
      <c r="L696" s="1006">
        <v>0.06</v>
      </c>
      <c r="M696" s="1006">
        <v>0.06</v>
      </c>
      <c r="N696" s="1006">
        <v>0.06</v>
      </c>
      <c r="O696" s="1006">
        <v>0.06</v>
      </c>
      <c r="P696" s="1006">
        <v>0.06</v>
      </c>
      <c r="Q696" s="1006">
        <v>0.06</v>
      </c>
      <c r="R696" s="1006">
        <v>0.06</v>
      </c>
      <c r="S696" s="1006">
        <v>0.06</v>
      </c>
      <c r="T696" s="1006">
        <v>0.06</v>
      </c>
      <c r="U696" s="1006">
        <v>0.06</v>
      </c>
      <c r="V696" s="395"/>
      <c r="W696" s="395"/>
      <c r="X696" s="395"/>
      <c r="Y696" s="395"/>
      <c r="Z696" s="395"/>
      <c r="AA696" s="395"/>
    </row>
    <row r="697" spans="1:27" s="980" customFormat="1" ht="16.5" customHeight="1" x14ac:dyDescent="0.3">
      <c r="A697" s="981"/>
      <c r="B697" s="979"/>
      <c r="C697" s="398"/>
      <c r="D697" s="398"/>
      <c r="E697" s="1008" t="s">
        <v>1493</v>
      </c>
      <c r="F697" s="1006">
        <v>0.04</v>
      </c>
      <c r="G697" s="1006">
        <v>0.04</v>
      </c>
      <c r="H697" s="1006">
        <v>0.04</v>
      </c>
      <c r="I697" s="1006">
        <v>0.04</v>
      </c>
      <c r="J697" s="1006">
        <v>0.04</v>
      </c>
      <c r="K697" s="1006">
        <v>0.04</v>
      </c>
      <c r="L697" s="1006">
        <v>0.04</v>
      </c>
      <c r="M697" s="1006">
        <v>0.04</v>
      </c>
      <c r="N697" s="1006">
        <v>0.04</v>
      </c>
      <c r="O697" s="1006">
        <v>0.04</v>
      </c>
      <c r="P697" s="1006">
        <v>0.04</v>
      </c>
      <c r="Q697" s="1006">
        <v>0.04</v>
      </c>
      <c r="R697" s="1006">
        <v>0.04</v>
      </c>
      <c r="S697" s="1006">
        <v>0.04</v>
      </c>
      <c r="T697" s="1006">
        <v>0.04</v>
      </c>
      <c r="U697" s="1006">
        <v>0.04</v>
      </c>
      <c r="V697" s="395"/>
      <c r="W697" s="395"/>
      <c r="X697" s="395"/>
      <c r="Y697" s="395"/>
      <c r="Z697" s="395"/>
      <c r="AA697" s="395"/>
    </row>
    <row r="698" spans="1:27" s="980" customFormat="1" ht="16.5" customHeight="1" x14ac:dyDescent="0.3">
      <c r="A698" s="981"/>
      <c r="B698" s="979"/>
      <c r="C698" s="398"/>
      <c r="D698" s="398"/>
      <c r="E698" s="1008" t="s">
        <v>1494</v>
      </c>
      <c r="F698" s="1006">
        <v>0.06</v>
      </c>
      <c r="G698" s="1006">
        <v>0.06</v>
      </c>
      <c r="H698" s="1006">
        <v>0.06</v>
      </c>
      <c r="I698" s="1006">
        <v>0.06</v>
      </c>
      <c r="J698" s="1006">
        <v>0.06</v>
      </c>
      <c r="K698" s="1006">
        <v>0.06</v>
      </c>
      <c r="L698" s="1006">
        <v>0.06</v>
      </c>
      <c r="M698" s="1006">
        <v>0.06</v>
      </c>
      <c r="N698" s="1006">
        <v>0.06</v>
      </c>
      <c r="O698" s="1006">
        <v>0.06</v>
      </c>
      <c r="P698" s="1006">
        <v>0.06</v>
      </c>
      <c r="Q698" s="1006">
        <v>0.06</v>
      </c>
      <c r="R698" s="1006">
        <v>0.06</v>
      </c>
      <c r="S698" s="1006">
        <v>0.06</v>
      </c>
      <c r="T698" s="1006">
        <v>0.06</v>
      </c>
      <c r="U698" s="1006">
        <v>0.06</v>
      </c>
      <c r="V698" s="395"/>
      <c r="W698" s="395"/>
      <c r="X698" s="395"/>
      <c r="Y698" s="395"/>
      <c r="Z698" s="395"/>
      <c r="AA698" s="395"/>
    </row>
    <row r="699" spans="1:27" s="980" customFormat="1" ht="16.5" customHeight="1" x14ac:dyDescent="0.3">
      <c r="A699" s="981"/>
      <c r="B699" s="979"/>
      <c r="C699" s="398"/>
      <c r="D699" s="398"/>
      <c r="E699" s="1008" t="s">
        <v>1495</v>
      </c>
      <c r="F699" s="1006">
        <v>0.02</v>
      </c>
      <c r="G699" s="1006">
        <v>0.02</v>
      </c>
      <c r="H699" s="1006">
        <v>0.02</v>
      </c>
      <c r="I699" s="1006">
        <v>0.01</v>
      </c>
      <c r="J699" s="1006">
        <v>0.01</v>
      </c>
      <c r="K699" s="1006">
        <v>0.01</v>
      </c>
      <c r="L699" s="1006">
        <v>0.01</v>
      </c>
      <c r="M699" s="1006">
        <v>0.01</v>
      </c>
      <c r="N699" s="1006">
        <v>0.01</v>
      </c>
      <c r="O699" s="1006">
        <v>0.01</v>
      </c>
      <c r="P699" s="1006">
        <v>0.02</v>
      </c>
      <c r="Q699" s="1006">
        <v>0.02</v>
      </c>
      <c r="R699" s="1006">
        <v>0.01</v>
      </c>
      <c r="S699" s="1006">
        <v>0.02</v>
      </c>
      <c r="T699" s="1006">
        <v>0.01</v>
      </c>
      <c r="U699" s="1006">
        <v>0.01</v>
      </c>
      <c r="V699" s="395"/>
      <c r="W699" s="395"/>
      <c r="X699" s="395"/>
      <c r="Y699" s="395"/>
      <c r="Z699" s="395"/>
      <c r="AA699" s="395"/>
    </row>
    <row r="700" spans="1:27" s="980" customFormat="1" ht="16.5" customHeight="1" x14ac:dyDescent="0.3">
      <c r="A700" s="981"/>
      <c r="B700" s="979"/>
      <c r="C700" s="398"/>
      <c r="D700" s="398"/>
      <c r="E700" s="1008" t="s">
        <v>1496</v>
      </c>
      <c r="F700" s="1006">
        <v>0.08</v>
      </c>
      <c r="G700" s="1006">
        <v>0.08</v>
      </c>
      <c r="H700" s="1006">
        <v>0.08</v>
      </c>
      <c r="I700" s="1006">
        <v>0.08</v>
      </c>
      <c r="J700" s="1006">
        <v>0.08</v>
      </c>
      <c r="K700" s="1006">
        <v>0.08</v>
      </c>
      <c r="L700" s="1006">
        <v>0.08</v>
      </c>
      <c r="M700" s="1006">
        <v>0.08</v>
      </c>
      <c r="N700" s="1006">
        <v>0.09</v>
      </c>
      <c r="O700" s="1006">
        <v>0.09</v>
      </c>
      <c r="P700" s="1006">
        <v>7.0000000000000007E-2</v>
      </c>
      <c r="Q700" s="1006">
        <v>0.08</v>
      </c>
      <c r="R700" s="1006">
        <v>0.08</v>
      </c>
      <c r="S700" s="1006">
        <v>0.08</v>
      </c>
      <c r="T700" s="1006">
        <v>0.08</v>
      </c>
      <c r="U700" s="1006">
        <v>0.08</v>
      </c>
      <c r="V700" s="395"/>
      <c r="W700" s="395"/>
      <c r="X700" s="395"/>
      <c r="Y700" s="395"/>
      <c r="Z700" s="395"/>
      <c r="AA700" s="395"/>
    </row>
    <row r="701" spans="1:27" s="980" customFormat="1" ht="16.5" customHeight="1" x14ac:dyDescent="0.3">
      <c r="A701" s="981"/>
      <c r="B701" s="979"/>
      <c r="C701" s="398"/>
      <c r="D701" s="398"/>
      <c r="E701" s="1008" t="s">
        <v>1497</v>
      </c>
      <c r="F701" s="1006">
        <v>0.01</v>
      </c>
      <c r="G701" s="1006">
        <v>0.01</v>
      </c>
      <c r="H701" s="1006">
        <v>0.01</v>
      </c>
      <c r="I701" s="1006">
        <v>0.01</v>
      </c>
      <c r="J701" s="1006">
        <v>0.01</v>
      </c>
      <c r="K701" s="1006">
        <v>0.01</v>
      </c>
      <c r="L701" s="1006">
        <v>0.01</v>
      </c>
      <c r="M701" s="1006">
        <v>0.01</v>
      </c>
      <c r="N701" s="1006">
        <v>0.01</v>
      </c>
      <c r="O701" s="1006">
        <v>0.01</v>
      </c>
      <c r="P701" s="1006">
        <v>0.01</v>
      </c>
      <c r="Q701" s="1006">
        <v>0.01</v>
      </c>
      <c r="R701" s="1006">
        <v>0.01</v>
      </c>
      <c r="S701" s="1006">
        <v>0.01</v>
      </c>
      <c r="T701" s="1006">
        <v>0.01</v>
      </c>
      <c r="U701" s="1006">
        <v>0.01</v>
      </c>
      <c r="V701" s="395"/>
      <c r="W701" s="395"/>
      <c r="X701" s="395"/>
      <c r="Y701" s="395"/>
      <c r="Z701" s="395"/>
      <c r="AA701" s="395"/>
    </row>
    <row r="702" spans="1:27" s="980" customFormat="1" ht="16.5" customHeight="1" x14ac:dyDescent="0.3">
      <c r="A702" s="981"/>
      <c r="B702" s="979"/>
      <c r="C702" s="398"/>
      <c r="D702" s="398"/>
      <c r="E702" s="1008" t="s">
        <v>1498</v>
      </c>
      <c r="F702" s="1006">
        <v>7.0000000000000007E-2</v>
      </c>
      <c r="G702" s="1006">
        <v>7.0000000000000007E-2</v>
      </c>
      <c r="H702" s="1006">
        <v>7.0000000000000007E-2</v>
      </c>
      <c r="I702" s="1006">
        <v>7.0000000000000007E-2</v>
      </c>
      <c r="J702" s="1006">
        <v>0.08</v>
      </c>
      <c r="K702" s="1006">
        <v>0.08</v>
      </c>
      <c r="L702" s="1006">
        <v>0.08</v>
      </c>
      <c r="M702" s="1006">
        <v>0.08</v>
      </c>
      <c r="N702" s="1006">
        <v>0.08</v>
      </c>
      <c r="O702" s="1006">
        <v>0.08</v>
      </c>
      <c r="P702" s="1006">
        <v>0.06</v>
      </c>
      <c r="Q702" s="1006">
        <v>0.08</v>
      </c>
      <c r="R702" s="1006">
        <v>0.08</v>
      </c>
      <c r="S702" s="1006">
        <v>0.08</v>
      </c>
      <c r="T702" s="1006">
        <v>0.08</v>
      </c>
      <c r="U702" s="1006">
        <v>0.08</v>
      </c>
      <c r="V702" s="395"/>
      <c r="W702" s="395"/>
      <c r="X702" s="395"/>
      <c r="Y702" s="395"/>
      <c r="Z702" s="395"/>
      <c r="AA702" s="395"/>
    </row>
    <row r="703" spans="1:27" s="980" customFormat="1" ht="16.5" customHeight="1" x14ac:dyDescent="0.3">
      <c r="A703" s="981"/>
      <c r="B703" s="979"/>
      <c r="C703" s="398"/>
      <c r="D703" s="398"/>
      <c r="E703" s="1008" t="s">
        <v>1499</v>
      </c>
      <c r="F703" s="1006">
        <v>0.02</v>
      </c>
      <c r="G703" s="1006">
        <v>0.02</v>
      </c>
      <c r="H703" s="1006">
        <v>0.01</v>
      </c>
      <c r="I703" s="1006">
        <v>0.01</v>
      </c>
      <c r="J703" s="1006">
        <v>0.02</v>
      </c>
      <c r="K703" s="1006">
        <v>0.01</v>
      </c>
      <c r="L703" s="1006">
        <v>0.01</v>
      </c>
      <c r="M703" s="1006">
        <v>0.01</v>
      </c>
      <c r="N703" s="1006">
        <v>0.01</v>
      </c>
      <c r="O703" s="1006">
        <v>0.01</v>
      </c>
      <c r="P703" s="1006">
        <v>0.01</v>
      </c>
      <c r="Q703" s="1006">
        <v>0.02</v>
      </c>
      <c r="R703" s="1006">
        <v>0.02</v>
      </c>
      <c r="S703" s="1006">
        <v>0.02</v>
      </c>
      <c r="T703" s="1006">
        <v>0.02</v>
      </c>
      <c r="U703" s="1006">
        <v>0.02</v>
      </c>
      <c r="V703" s="395"/>
      <c r="W703" s="395"/>
      <c r="X703" s="395"/>
      <c r="Y703" s="395"/>
      <c r="Z703" s="395"/>
      <c r="AA703" s="395"/>
    </row>
    <row r="704" spans="1:27" s="980" customFormat="1" ht="16.5" customHeight="1" x14ac:dyDescent="0.3">
      <c r="A704" s="981"/>
      <c r="B704" s="979"/>
      <c r="C704" s="398"/>
      <c r="D704" s="398"/>
      <c r="E704" s="1008" t="s">
        <v>1500</v>
      </c>
      <c r="F704" s="1006">
        <v>0.03</v>
      </c>
      <c r="G704" s="1006">
        <v>0.03</v>
      </c>
      <c r="H704" s="1006">
        <v>0.03</v>
      </c>
      <c r="I704" s="1006">
        <v>0.03</v>
      </c>
      <c r="J704" s="1006">
        <v>0.02</v>
      </c>
      <c r="K704" s="1006">
        <v>0.02</v>
      </c>
      <c r="L704" s="1006">
        <v>0.02</v>
      </c>
      <c r="M704" s="1006">
        <v>0.02</v>
      </c>
      <c r="N704" s="1006">
        <v>0.02</v>
      </c>
      <c r="O704" s="1006">
        <v>0.02</v>
      </c>
      <c r="P704" s="1006">
        <v>0.03</v>
      </c>
      <c r="Q704" s="1006">
        <v>0.03</v>
      </c>
      <c r="R704" s="1006">
        <v>0.03</v>
      </c>
      <c r="S704" s="1006">
        <v>0.03</v>
      </c>
      <c r="T704" s="1006">
        <v>0.03</v>
      </c>
      <c r="U704" s="1006">
        <v>0.03</v>
      </c>
      <c r="V704" s="395"/>
      <c r="W704" s="395"/>
      <c r="X704" s="395"/>
      <c r="Y704" s="395"/>
      <c r="Z704" s="395"/>
      <c r="AA704" s="395"/>
    </row>
    <row r="705" spans="1:27" s="980" customFormat="1" ht="16.5" customHeight="1" x14ac:dyDescent="0.3">
      <c r="A705" s="981"/>
      <c r="B705" s="979"/>
      <c r="C705" s="398"/>
      <c r="D705" s="398"/>
      <c r="E705" s="1008" t="s">
        <v>1689</v>
      </c>
      <c r="F705" s="1006">
        <v>0.13</v>
      </c>
      <c r="G705" s="1006">
        <v>0.13</v>
      </c>
      <c r="H705" s="1006">
        <v>0.14000000000000001</v>
      </c>
      <c r="I705" s="1006">
        <v>0.14000000000000001</v>
      </c>
      <c r="J705" s="1006">
        <v>0.14000000000000001</v>
      </c>
      <c r="K705" s="1006">
        <v>0.13</v>
      </c>
      <c r="L705" s="1006">
        <v>0.13</v>
      </c>
      <c r="M705" s="1006">
        <v>0.13</v>
      </c>
      <c r="N705" s="1006">
        <v>0.13</v>
      </c>
      <c r="O705" s="1006">
        <v>0.13</v>
      </c>
      <c r="P705" s="1006">
        <v>0.12</v>
      </c>
      <c r="Q705" s="1006">
        <v>0.13</v>
      </c>
      <c r="R705" s="1006">
        <v>0.13</v>
      </c>
      <c r="S705" s="1006">
        <v>0.13</v>
      </c>
      <c r="T705" s="1006">
        <v>0.12</v>
      </c>
      <c r="U705" s="1006">
        <v>0.12</v>
      </c>
      <c r="V705" s="395"/>
      <c r="W705" s="395"/>
      <c r="X705" s="395"/>
      <c r="Y705" s="395"/>
      <c r="Z705" s="395"/>
      <c r="AA705" s="395"/>
    </row>
    <row r="706" spans="1:27" s="980" customFormat="1" ht="16.5" customHeight="1" x14ac:dyDescent="0.3">
      <c r="A706" s="981"/>
      <c r="B706" s="979"/>
      <c r="C706" s="398"/>
      <c r="D706" s="398"/>
      <c r="E706" s="1008" t="s">
        <v>1501</v>
      </c>
      <c r="F706" s="1006">
        <v>0.05</v>
      </c>
      <c r="G706" s="1006">
        <v>0.05</v>
      </c>
      <c r="H706" s="1006">
        <v>0.05</v>
      </c>
      <c r="I706" s="1006">
        <v>0.05</v>
      </c>
      <c r="J706" s="1006">
        <v>0.05</v>
      </c>
      <c r="K706" s="1006">
        <v>0.05</v>
      </c>
      <c r="L706" s="1006">
        <v>0.05</v>
      </c>
      <c r="M706" s="1006">
        <v>0.05</v>
      </c>
      <c r="N706" s="1006">
        <v>0.05</v>
      </c>
      <c r="O706" s="1006">
        <v>0.05</v>
      </c>
      <c r="P706" s="1006">
        <v>0.05</v>
      </c>
      <c r="Q706" s="1006">
        <v>0.05</v>
      </c>
      <c r="R706" s="1006">
        <v>0.05</v>
      </c>
      <c r="S706" s="1006">
        <v>0.05</v>
      </c>
      <c r="T706" s="1006">
        <v>0.05</v>
      </c>
      <c r="U706" s="1006">
        <v>0.05</v>
      </c>
      <c r="V706" s="395"/>
      <c r="W706" s="395"/>
      <c r="X706" s="395"/>
      <c r="Y706" s="395"/>
      <c r="Z706" s="395"/>
      <c r="AA706" s="395"/>
    </row>
    <row r="707" spans="1:27" s="980" customFormat="1" ht="16.5" customHeight="1" x14ac:dyDescent="0.3">
      <c r="A707" s="981"/>
      <c r="B707" s="979"/>
      <c r="C707" s="398"/>
      <c r="D707" s="398"/>
      <c r="E707" s="1008" t="s">
        <v>1502</v>
      </c>
      <c r="F707" s="1006">
        <v>0.03</v>
      </c>
      <c r="G707" s="1006">
        <v>0.03</v>
      </c>
      <c r="H707" s="1006">
        <v>0.03</v>
      </c>
      <c r="I707" s="1006">
        <v>0.03</v>
      </c>
      <c r="J707" s="1006">
        <v>0.03</v>
      </c>
      <c r="K707" s="1006">
        <v>0.03</v>
      </c>
      <c r="L707" s="1006">
        <v>0.03</v>
      </c>
      <c r="M707" s="1006">
        <v>0.03</v>
      </c>
      <c r="N707" s="1006">
        <v>0.03</v>
      </c>
      <c r="O707" s="1006">
        <v>0.03</v>
      </c>
      <c r="P707" s="1006">
        <v>0.03</v>
      </c>
      <c r="Q707" s="1006">
        <v>0.03</v>
      </c>
      <c r="R707" s="1006">
        <v>0.03</v>
      </c>
      <c r="S707" s="1006">
        <v>0.03</v>
      </c>
      <c r="T707" s="1006">
        <v>0.03</v>
      </c>
      <c r="U707" s="1006">
        <v>0.03</v>
      </c>
      <c r="V707" s="395"/>
      <c r="W707" s="395"/>
      <c r="X707" s="395"/>
      <c r="Y707" s="395"/>
      <c r="Z707" s="395"/>
      <c r="AA707" s="395"/>
    </row>
    <row r="708" spans="1:27" s="980" customFormat="1" ht="16.5" customHeight="1" x14ac:dyDescent="0.3">
      <c r="A708" s="981"/>
      <c r="B708" s="979"/>
      <c r="C708" s="398"/>
      <c r="D708" s="398"/>
      <c r="E708" s="1008" t="s">
        <v>1503</v>
      </c>
      <c r="F708" s="1006">
        <v>0.06</v>
      </c>
      <c r="G708" s="1006">
        <v>0.06</v>
      </c>
      <c r="H708" s="1006">
        <v>0.06</v>
      </c>
      <c r="I708" s="1006">
        <v>0.06</v>
      </c>
      <c r="J708" s="1006">
        <v>0.06</v>
      </c>
      <c r="K708" s="1006">
        <v>0.06</v>
      </c>
      <c r="L708" s="1006">
        <v>0.08</v>
      </c>
      <c r="M708" s="1006">
        <v>0.08</v>
      </c>
      <c r="N708" s="1006">
        <v>0.08</v>
      </c>
      <c r="O708" s="1006">
        <v>7.0000000000000007E-2</v>
      </c>
      <c r="P708" s="1006">
        <v>0.06</v>
      </c>
      <c r="Q708" s="1006">
        <v>7.0000000000000007E-2</v>
      </c>
      <c r="R708" s="1006">
        <v>7.0000000000000007E-2</v>
      </c>
      <c r="S708" s="1006">
        <v>7.0000000000000007E-2</v>
      </c>
      <c r="T708" s="1006">
        <v>7.0000000000000007E-2</v>
      </c>
      <c r="U708" s="1006">
        <v>7.0000000000000007E-2</v>
      </c>
      <c r="V708" s="395"/>
      <c r="W708" s="395"/>
      <c r="X708" s="395"/>
      <c r="Y708" s="395"/>
      <c r="Z708" s="395"/>
      <c r="AA708" s="395"/>
    </row>
    <row r="709" spans="1:27" s="980" customFormat="1" ht="16.5" customHeight="1" x14ac:dyDescent="0.3">
      <c r="A709" s="981"/>
      <c r="B709" s="979"/>
      <c r="C709" s="398"/>
      <c r="D709" s="398"/>
      <c r="E709" s="1008" t="s">
        <v>1999</v>
      </c>
      <c r="F709" s="1006">
        <v>0.08</v>
      </c>
      <c r="G709" s="1006">
        <v>0.08</v>
      </c>
      <c r="H709" s="1006">
        <v>0.08</v>
      </c>
      <c r="I709" s="1006">
        <v>0.08</v>
      </c>
      <c r="J709" s="1006">
        <v>0.08</v>
      </c>
      <c r="K709" s="1006">
        <v>0.08</v>
      </c>
      <c r="L709" s="1006">
        <v>0.08</v>
      </c>
      <c r="M709" s="1006">
        <v>0.08</v>
      </c>
      <c r="N709" s="1006">
        <v>0.08</v>
      </c>
      <c r="O709" s="1006">
        <v>0.08</v>
      </c>
      <c r="P709" s="1006">
        <v>0.08</v>
      </c>
      <c r="Q709" s="1006">
        <v>0.08</v>
      </c>
      <c r="R709" s="1006">
        <v>0.08</v>
      </c>
      <c r="S709" s="1006">
        <v>0.08</v>
      </c>
      <c r="T709" s="1006">
        <v>0.08</v>
      </c>
      <c r="U709" s="1006">
        <v>0.08</v>
      </c>
      <c r="V709" s="395"/>
      <c r="W709" s="395"/>
      <c r="X709" s="395"/>
      <c r="Y709" s="395"/>
      <c r="Z709" s="395"/>
      <c r="AA709" s="395"/>
    </row>
    <row r="710" spans="1:27" s="980" customFormat="1" ht="16.5" customHeight="1" x14ac:dyDescent="0.3">
      <c r="A710" s="981"/>
      <c r="B710" s="979"/>
      <c r="C710" s="398"/>
      <c r="D710" s="398"/>
      <c r="E710" s="395" t="s">
        <v>2099</v>
      </c>
      <c r="F710" s="395"/>
      <c r="G710" s="395"/>
      <c r="H710" s="395"/>
      <c r="I710" s="395"/>
      <c r="J710" s="395"/>
      <c r="K710" s="395"/>
      <c r="L710" s="395"/>
      <c r="M710" s="395"/>
      <c r="N710" s="395"/>
      <c r="O710" s="395"/>
      <c r="P710" s="395"/>
      <c r="Q710" s="395"/>
      <c r="R710" s="395"/>
      <c r="S710" s="395"/>
      <c r="T710" s="395"/>
      <c r="U710" s="395"/>
      <c r="V710" s="395"/>
      <c r="W710" s="395"/>
      <c r="X710" s="395"/>
      <c r="Y710" s="395"/>
      <c r="Z710" s="395"/>
      <c r="AA710" s="395"/>
    </row>
    <row r="711" spans="1:27" s="980" customFormat="1" ht="16.5" customHeight="1" x14ac:dyDescent="0.3">
      <c r="A711" s="981"/>
      <c r="B711" s="979"/>
      <c r="C711" s="398"/>
      <c r="D711" s="398"/>
      <c r="E711" s="1861" t="s">
        <v>2071</v>
      </c>
      <c r="F711" s="1861"/>
      <c r="G711" s="1861"/>
      <c r="H711" s="1861"/>
      <c r="I711" s="1861"/>
      <c r="J711" s="1861"/>
      <c r="K711" s="1861"/>
      <c r="L711" s="1861"/>
      <c r="M711" s="1861"/>
      <c r="N711" s="1861"/>
      <c r="O711" s="1861"/>
      <c r="P711" s="1861"/>
      <c r="Q711" s="1861"/>
      <c r="R711" s="1861"/>
      <c r="S711" s="1861"/>
      <c r="T711" s="1861"/>
      <c r="U711" s="1861"/>
      <c r="V711" s="1861"/>
      <c r="W711" s="395"/>
      <c r="X711" s="395"/>
      <c r="Y711" s="395"/>
      <c r="Z711" s="395"/>
      <c r="AA711" s="395"/>
    </row>
    <row r="712" spans="1:27" s="980" customFormat="1" ht="16.5" customHeight="1" x14ac:dyDescent="0.3">
      <c r="A712" s="981"/>
      <c r="B712" s="979"/>
      <c r="C712" s="398"/>
      <c r="D712" s="398"/>
      <c r="E712" s="395" t="s">
        <v>2169</v>
      </c>
      <c r="F712" s="395"/>
      <c r="G712" s="395"/>
      <c r="H712" s="395"/>
      <c r="I712" s="395"/>
      <c r="J712" s="395"/>
      <c r="K712" s="395"/>
      <c r="L712" s="395"/>
      <c r="M712" s="395"/>
      <c r="N712" s="395"/>
      <c r="O712" s="395"/>
      <c r="P712" s="395"/>
      <c r="Q712" s="395"/>
      <c r="R712" s="395"/>
      <c r="S712" s="395"/>
      <c r="T712" s="395"/>
      <c r="U712" s="395"/>
      <c r="V712" s="395"/>
      <c r="W712" s="395"/>
      <c r="X712" s="395"/>
      <c r="Y712" s="395"/>
      <c r="Z712" s="395"/>
      <c r="AA712" s="395"/>
    </row>
    <row r="713" spans="1:27" s="980" customFormat="1" ht="16.5" customHeight="1" x14ac:dyDescent="0.3">
      <c r="A713" s="981"/>
      <c r="B713" s="979"/>
      <c r="C713" s="398"/>
      <c r="D713" s="398"/>
      <c r="E713" s="395"/>
      <c r="F713" s="395"/>
      <c r="G713" s="395"/>
      <c r="H713" s="395"/>
      <c r="I713" s="395"/>
      <c r="J713" s="395"/>
      <c r="K713" s="395"/>
      <c r="L713" s="395"/>
      <c r="M713" s="395"/>
      <c r="N713" s="395"/>
      <c r="O713" s="395"/>
      <c r="P713" s="395"/>
      <c r="Q713" s="395"/>
      <c r="R713" s="395"/>
      <c r="S713" s="395"/>
      <c r="T713" s="395"/>
      <c r="U713" s="395"/>
      <c r="V713" s="395"/>
      <c r="W713" s="395"/>
      <c r="X713" s="395"/>
      <c r="Y713" s="395"/>
      <c r="Z713" s="395"/>
      <c r="AA713" s="395"/>
    </row>
    <row r="714" spans="1:27" s="980" customFormat="1" ht="16.5" customHeight="1" x14ac:dyDescent="0.35">
      <c r="A714" s="981"/>
      <c r="B714" s="979"/>
      <c r="C714" s="398"/>
      <c r="D714" s="398"/>
      <c r="E714" s="409" t="s">
        <v>1504</v>
      </c>
      <c r="F714" s="395"/>
      <c r="G714" s="395"/>
      <c r="H714" s="395"/>
      <c r="I714" s="395"/>
      <c r="J714" s="395"/>
      <c r="K714" s="395"/>
      <c r="L714" s="395"/>
      <c r="M714" s="395"/>
      <c r="N714" s="395"/>
      <c r="O714" s="395"/>
      <c r="P714" s="395"/>
      <c r="Q714" s="395"/>
      <c r="R714" s="395"/>
      <c r="S714" s="395"/>
      <c r="T714" s="395"/>
      <c r="U714" s="395"/>
      <c r="V714" s="395"/>
      <c r="W714" s="395"/>
      <c r="X714" s="395"/>
      <c r="Y714" s="395"/>
      <c r="Z714" s="395"/>
      <c r="AA714" s="395"/>
    </row>
    <row r="715" spans="1:27" s="980" customFormat="1" ht="16.5" customHeight="1" x14ac:dyDescent="0.3">
      <c r="A715" s="981"/>
      <c r="B715" s="979"/>
      <c r="C715" s="398"/>
      <c r="D715" s="398"/>
      <c r="E715" s="395"/>
      <c r="F715" s="395"/>
      <c r="G715" s="395"/>
      <c r="H715" s="395"/>
      <c r="I715" s="395"/>
      <c r="J715" s="395"/>
      <c r="K715" s="395"/>
      <c r="L715" s="395"/>
      <c r="M715" s="395"/>
      <c r="N715" s="395"/>
      <c r="O715" s="395"/>
      <c r="P715" s="395"/>
      <c r="Q715" s="395"/>
      <c r="R715" s="395"/>
      <c r="S715" s="395"/>
      <c r="T715" s="395"/>
      <c r="U715" s="395"/>
      <c r="V715" s="395"/>
      <c r="W715" s="395"/>
      <c r="X715" s="395"/>
      <c r="Y715" s="395"/>
      <c r="Z715" s="395"/>
      <c r="AA715" s="395"/>
    </row>
    <row r="716" spans="1:27" s="980" customFormat="1" ht="16.5" customHeight="1" x14ac:dyDescent="0.3">
      <c r="A716" s="981"/>
      <c r="B716" s="979"/>
      <c r="C716" s="398"/>
      <c r="D716" s="398"/>
      <c r="E716" s="1032" t="s">
        <v>1505</v>
      </c>
      <c r="F716" s="395"/>
      <c r="G716" s="395"/>
      <c r="H716" s="395"/>
      <c r="I716" s="395"/>
      <c r="J716" s="395"/>
      <c r="K716" s="395"/>
      <c r="L716" s="395"/>
      <c r="M716" s="395"/>
      <c r="N716" s="395"/>
      <c r="O716" s="395"/>
      <c r="P716" s="395"/>
      <c r="Q716" s="395"/>
      <c r="R716" s="395"/>
      <c r="S716" s="395"/>
      <c r="T716" s="395"/>
      <c r="U716" s="395"/>
      <c r="V716" s="395"/>
      <c r="W716" s="395"/>
      <c r="X716" s="395"/>
      <c r="Y716" s="395"/>
      <c r="Z716" s="395"/>
      <c r="AA716" s="395"/>
    </row>
    <row r="717" spans="1:27" s="980" customFormat="1" ht="16.5" customHeight="1" x14ac:dyDescent="0.3">
      <c r="A717" s="981"/>
      <c r="B717" s="979"/>
      <c r="C717" s="398"/>
      <c r="D717" s="398"/>
      <c r="E717" s="1869" t="s">
        <v>1506</v>
      </c>
      <c r="F717" s="1870"/>
      <c r="G717" s="978" t="s">
        <v>2</v>
      </c>
      <c r="H717" s="1869" t="s">
        <v>763</v>
      </c>
      <c r="I717" s="1870"/>
      <c r="J717" s="395"/>
      <c r="K717" s="395"/>
      <c r="L717" s="395"/>
      <c r="M717" s="395"/>
      <c r="N717" s="395"/>
      <c r="O717" s="395"/>
      <c r="P717" s="395"/>
      <c r="Q717" s="395"/>
      <c r="R717" s="395"/>
      <c r="S717" s="395"/>
      <c r="T717" s="395"/>
      <c r="U717" s="395"/>
      <c r="V717" s="395"/>
      <c r="W717" s="395"/>
      <c r="X717" s="395"/>
      <c r="Y717" s="395"/>
      <c r="Z717" s="395"/>
      <c r="AA717" s="395"/>
    </row>
    <row r="718" spans="1:27" s="980" customFormat="1" ht="16.5" customHeight="1" x14ac:dyDescent="0.3">
      <c r="A718" s="981"/>
      <c r="B718" s="979"/>
      <c r="C718" s="398"/>
      <c r="D718" s="398"/>
      <c r="E718" s="1007" t="s">
        <v>1930</v>
      </c>
      <c r="F718" s="998"/>
      <c r="G718" s="1113">
        <v>0.2</v>
      </c>
      <c r="H718" s="1020" t="s">
        <v>2085</v>
      </c>
      <c r="I718" s="998"/>
      <c r="J718" s="395"/>
      <c r="K718" s="395"/>
      <c r="L718" s="395"/>
      <c r="M718" s="395"/>
      <c r="N718" s="395"/>
      <c r="O718" s="395"/>
      <c r="P718" s="395"/>
      <c r="Q718" s="395"/>
      <c r="R718" s="395"/>
      <c r="S718" s="395"/>
      <c r="T718" s="395"/>
      <c r="U718" s="395"/>
      <c r="V718" s="395"/>
      <c r="W718" s="395"/>
      <c r="X718" s="395"/>
      <c r="Y718" s="395"/>
      <c r="Z718" s="395"/>
      <c r="AA718" s="395"/>
    </row>
    <row r="719" spans="1:27" s="980" customFormat="1" ht="16.5" customHeight="1" x14ac:dyDescent="0.3">
      <c r="A719" s="981"/>
      <c r="B719" s="979"/>
      <c r="C719" s="398"/>
      <c r="D719" s="398"/>
      <c r="E719" s="1007" t="s">
        <v>1931</v>
      </c>
      <c r="F719" s="998"/>
      <c r="G719" s="1113">
        <v>60.06</v>
      </c>
      <c r="H719" s="1020" t="s">
        <v>1507</v>
      </c>
      <c r="I719" s="998"/>
      <c r="J719" s="395"/>
      <c r="K719" s="395"/>
      <c r="L719" s="395"/>
      <c r="M719" s="395"/>
      <c r="N719" s="395"/>
      <c r="O719" s="395"/>
      <c r="P719" s="395"/>
      <c r="Q719" s="395"/>
      <c r="R719" s="395"/>
      <c r="S719" s="395"/>
      <c r="T719" s="395"/>
      <c r="U719" s="395"/>
      <c r="V719" s="395"/>
      <c r="W719" s="395"/>
      <c r="X719" s="395"/>
      <c r="Y719" s="395"/>
      <c r="Z719" s="395"/>
      <c r="AA719" s="395"/>
    </row>
    <row r="720" spans="1:27" s="980" customFormat="1" ht="16.5" customHeight="1" x14ac:dyDescent="0.3">
      <c r="A720" s="981"/>
      <c r="B720" s="979"/>
      <c r="C720" s="398"/>
      <c r="D720" s="398"/>
      <c r="E720" s="1019" t="s">
        <v>1932</v>
      </c>
      <c r="F720" s="998"/>
      <c r="G720" s="1113">
        <v>28.013400000000001</v>
      </c>
      <c r="H720" s="1020" t="s">
        <v>1507</v>
      </c>
      <c r="I720" s="998"/>
      <c r="J720" s="395"/>
      <c r="K720" s="395"/>
      <c r="L720" s="395"/>
      <c r="M720" s="395"/>
      <c r="N720" s="395"/>
      <c r="O720" s="395"/>
      <c r="P720" s="395"/>
      <c r="Q720" s="395"/>
      <c r="R720" s="395"/>
      <c r="S720" s="395"/>
      <c r="T720" s="395"/>
      <c r="U720" s="395"/>
      <c r="V720" s="395"/>
      <c r="W720" s="395"/>
      <c r="X720" s="395"/>
      <c r="Y720" s="395"/>
      <c r="Z720" s="395"/>
      <c r="AA720" s="395"/>
    </row>
    <row r="721" spans="1:43" s="980" customFormat="1" ht="16.5" customHeight="1" x14ac:dyDescent="0.3">
      <c r="A721" s="981"/>
      <c r="B721" s="979"/>
      <c r="C721" s="398"/>
      <c r="D721" s="398"/>
      <c r="E721" s="411" t="s">
        <v>2321</v>
      </c>
      <c r="F721" s="395"/>
      <c r="G721" s="395"/>
      <c r="H721" s="395"/>
      <c r="I721" s="395"/>
      <c r="J721" s="395"/>
      <c r="K721" s="395"/>
      <c r="L721" s="395"/>
      <c r="M721" s="395"/>
      <c r="N721" s="395"/>
      <c r="O721" s="395"/>
      <c r="P721" s="395"/>
      <c r="Q721" s="395"/>
      <c r="R721" s="395"/>
      <c r="S721" s="395"/>
      <c r="T721" s="395"/>
      <c r="U721" s="395"/>
      <c r="V721" s="395"/>
      <c r="W721" s="395"/>
      <c r="X721" s="395"/>
      <c r="Y721" s="395"/>
      <c r="Z721" s="395"/>
      <c r="AA721" s="395"/>
    </row>
    <row r="722" spans="1:43" s="980" customFormat="1" ht="16.5" customHeight="1" x14ac:dyDescent="0.35">
      <c r="A722" s="981"/>
      <c r="B722" s="979"/>
      <c r="C722" s="398"/>
      <c r="D722" s="398"/>
      <c r="E722" s="395" t="s">
        <v>1508</v>
      </c>
      <c r="F722" s="395"/>
      <c r="G722" s="395"/>
      <c r="H722" s="395"/>
      <c r="I722" s="395"/>
      <c r="J722" s="395"/>
      <c r="K722" s="395"/>
      <c r="L722" s="395"/>
      <c r="M722" s="395"/>
      <c r="N722" s="395"/>
      <c r="O722" s="395"/>
      <c r="P722" s="395"/>
      <c r="Q722" s="395"/>
      <c r="R722" s="395"/>
      <c r="S722" s="395"/>
      <c r="T722" s="395"/>
      <c r="U722" s="395"/>
      <c r="V722" s="395"/>
      <c r="W722" s="395"/>
      <c r="X722" s="395"/>
      <c r="Y722" s="395"/>
      <c r="Z722" s="395"/>
      <c r="AA722" s="395"/>
    </row>
    <row r="723" spans="1:43" s="980" customFormat="1" ht="16.5" customHeight="1" x14ac:dyDescent="0.3">
      <c r="A723" s="981"/>
      <c r="B723" s="979"/>
      <c r="C723" s="398"/>
      <c r="D723" s="398"/>
      <c r="E723" s="395"/>
      <c r="F723" s="395"/>
      <c r="G723" s="395"/>
      <c r="H723" s="395"/>
      <c r="I723" s="395"/>
      <c r="J723" s="395"/>
      <c r="K723" s="395"/>
      <c r="L723" s="395"/>
      <c r="M723" s="395"/>
      <c r="N723" s="395"/>
      <c r="O723" s="395"/>
      <c r="P723" s="395"/>
      <c r="Q723" s="395"/>
      <c r="R723" s="395"/>
      <c r="S723" s="395"/>
      <c r="T723" s="395"/>
      <c r="U723" s="395"/>
      <c r="V723" s="395"/>
      <c r="W723" s="395"/>
      <c r="X723" s="395"/>
      <c r="Y723" s="395"/>
      <c r="Z723" s="395"/>
      <c r="AA723" s="395"/>
    </row>
    <row r="724" spans="1:43" s="980" customFormat="1" ht="16.5" customHeight="1" x14ac:dyDescent="0.35">
      <c r="A724" s="981"/>
      <c r="B724" s="979"/>
      <c r="C724" s="398"/>
      <c r="D724" s="398"/>
      <c r="E724" s="409" t="s">
        <v>2089</v>
      </c>
      <c r="F724" s="395"/>
      <c r="G724" s="395"/>
      <c r="H724" s="395"/>
      <c r="I724" s="395"/>
      <c r="J724" s="395"/>
      <c r="K724" s="395"/>
      <c r="L724" s="395"/>
      <c r="M724" s="395"/>
      <c r="N724" s="395"/>
      <c r="O724" s="395"/>
      <c r="P724" s="395"/>
      <c r="Q724" s="395"/>
      <c r="R724" s="395"/>
      <c r="S724" s="395"/>
      <c r="T724" s="395"/>
      <c r="U724" s="395"/>
      <c r="V724" s="395"/>
      <c r="W724" s="395"/>
      <c r="X724" s="395"/>
      <c r="Y724" s="395"/>
      <c r="Z724" s="395"/>
      <c r="AA724" s="395"/>
    </row>
    <row r="725" spans="1:43" s="980" customFormat="1" ht="16.5" customHeight="1" x14ac:dyDescent="0.3">
      <c r="A725" s="981"/>
      <c r="B725" s="979"/>
      <c r="C725" s="398"/>
      <c r="D725" s="398"/>
      <c r="E725" s="395"/>
      <c r="F725" s="395"/>
      <c r="G725" s="395"/>
      <c r="H725" s="395"/>
      <c r="I725" s="395"/>
      <c r="J725" s="395"/>
      <c r="K725" s="395"/>
      <c r="L725" s="395"/>
      <c r="M725" s="395"/>
      <c r="N725" s="395"/>
      <c r="O725" s="395"/>
      <c r="P725" s="395"/>
      <c r="Q725" s="395"/>
      <c r="R725" s="395"/>
      <c r="S725" s="395"/>
      <c r="T725" s="395"/>
      <c r="U725" s="395"/>
      <c r="V725" s="395"/>
      <c r="W725" s="395"/>
      <c r="X725" s="395"/>
      <c r="Y725" s="395"/>
      <c r="Z725" s="395"/>
      <c r="AA725" s="395"/>
    </row>
    <row r="726" spans="1:43" s="980" customFormat="1" ht="16.5" customHeight="1" x14ac:dyDescent="0.3">
      <c r="A726" s="981"/>
      <c r="B726" s="979"/>
      <c r="C726" s="398"/>
      <c r="D726" s="398"/>
      <c r="F726" s="978" t="s">
        <v>196</v>
      </c>
      <c r="G726" s="978">
        <v>2007</v>
      </c>
      <c r="H726" s="978">
        <v>2008</v>
      </c>
      <c r="I726" s="978">
        <v>2009</v>
      </c>
      <c r="J726" s="978">
        <v>2010</v>
      </c>
      <c r="K726" s="978">
        <v>2011</v>
      </c>
      <c r="L726" s="978">
        <v>2012</v>
      </c>
      <c r="M726" s="978">
        <v>2013</v>
      </c>
      <c r="N726" s="978">
        <v>2014</v>
      </c>
      <c r="O726" s="978">
        <v>2015</v>
      </c>
      <c r="P726" s="978">
        <v>2016</v>
      </c>
      <c r="Q726" s="978">
        <v>2017</v>
      </c>
      <c r="R726" s="978">
        <v>2018</v>
      </c>
      <c r="S726" s="978">
        <v>2019</v>
      </c>
      <c r="T726" s="978">
        <v>2020</v>
      </c>
      <c r="U726" s="978">
        <v>2021</v>
      </c>
      <c r="V726" s="1478">
        <v>2022</v>
      </c>
      <c r="W726" s="395"/>
      <c r="X726" s="395"/>
      <c r="Y726" s="395"/>
      <c r="Z726" s="395"/>
      <c r="AA726" s="395"/>
    </row>
    <row r="727" spans="1:43" s="980" customFormat="1" ht="16.5" customHeight="1" x14ac:dyDescent="0.3">
      <c r="A727" s="981"/>
      <c r="B727" s="979"/>
      <c r="C727" s="398"/>
      <c r="D727" s="398"/>
      <c r="F727" s="1018" t="s">
        <v>1933</v>
      </c>
      <c r="G727" s="1017">
        <v>165.46</v>
      </c>
      <c r="H727" s="1017">
        <v>167.01</v>
      </c>
      <c r="I727" s="1017">
        <v>167.34</v>
      </c>
      <c r="J727" s="1017">
        <v>162.74</v>
      </c>
      <c r="K727" s="1017">
        <v>162.84</v>
      </c>
      <c r="L727" s="1017">
        <v>162.82</v>
      </c>
      <c r="M727" s="1017">
        <v>160.56</v>
      </c>
      <c r="N727" s="1017">
        <v>161.16</v>
      </c>
      <c r="O727" s="1017">
        <v>160.99</v>
      </c>
      <c r="P727" s="1017">
        <v>161.04</v>
      </c>
      <c r="Q727" s="1017">
        <v>171.97</v>
      </c>
      <c r="R727" s="1017">
        <v>161.04</v>
      </c>
      <c r="S727" s="1017">
        <v>161.6</v>
      </c>
      <c r="T727" s="1017">
        <v>161.97999999999999</v>
      </c>
      <c r="U727" s="1017">
        <v>161.97999999999999</v>
      </c>
      <c r="V727" s="1017">
        <v>161.97999999999999</v>
      </c>
      <c r="W727" s="395"/>
      <c r="X727" s="395"/>
      <c r="Y727" s="395"/>
      <c r="Z727" s="395"/>
      <c r="AA727" s="395"/>
    </row>
    <row r="728" spans="1:43" s="980" customFormat="1" ht="16.5" customHeight="1" x14ac:dyDescent="0.3">
      <c r="A728" s="981"/>
      <c r="B728" s="979"/>
      <c r="C728" s="398"/>
      <c r="D728" s="398"/>
      <c r="F728" s="303" t="s">
        <v>1509</v>
      </c>
      <c r="G728" s="303"/>
      <c r="H728" s="303"/>
      <c r="I728" s="303"/>
      <c r="J728" s="303"/>
      <c r="K728" s="303"/>
      <c r="L728" s="303"/>
      <c r="M728" s="303"/>
      <c r="N728" s="303"/>
      <c r="O728" s="303"/>
      <c r="P728" s="303"/>
      <c r="Q728" s="303"/>
      <c r="R728" s="303"/>
      <c r="S728" s="303"/>
      <c r="T728" s="303"/>
      <c r="U728" s="303"/>
      <c r="V728" s="303"/>
      <c r="W728" s="303"/>
      <c r="X728" s="303"/>
      <c r="Y728" s="303"/>
      <c r="Z728" s="303"/>
      <c r="AA728" s="303"/>
      <c r="AB728" s="303"/>
      <c r="AC728" s="303"/>
      <c r="AD728" s="303"/>
      <c r="AE728" s="303"/>
      <c r="AF728" s="303"/>
      <c r="AG728" s="303"/>
      <c r="AH728" s="303"/>
      <c r="AI728" s="303"/>
      <c r="AJ728" s="303"/>
      <c r="AK728" s="303"/>
      <c r="AL728" s="303"/>
      <c r="AM728" s="303"/>
      <c r="AN728" s="303"/>
      <c r="AO728" s="303"/>
      <c r="AP728" s="303"/>
      <c r="AQ728" s="303"/>
    </row>
    <row r="729" spans="1:43" s="980" customFormat="1" ht="16.5" customHeight="1" x14ac:dyDescent="0.3">
      <c r="A729" s="981"/>
      <c r="B729" s="979"/>
      <c r="C729" s="398"/>
      <c r="D729" s="398"/>
      <c r="F729" s="395" t="s">
        <v>1510</v>
      </c>
      <c r="G729" s="395"/>
      <c r="H729" s="395"/>
      <c r="I729" s="395"/>
      <c r="J729" s="395"/>
      <c r="K729" s="395"/>
      <c r="L729" s="395"/>
      <c r="M729" s="395"/>
      <c r="N729" s="395"/>
      <c r="O729" s="395"/>
      <c r="P729" s="395"/>
      <c r="Q729" s="395"/>
      <c r="R729" s="395"/>
      <c r="S729" s="395"/>
      <c r="T729" s="395"/>
      <c r="U729" s="395"/>
      <c r="V729" s="395"/>
      <c r="W729" s="395"/>
      <c r="X729" s="395"/>
      <c r="Y729" s="395"/>
      <c r="Z729" s="395"/>
      <c r="AA729" s="395"/>
    </row>
    <row r="730" spans="1:43" s="980" customFormat="1" ht="16.5" customHeight="1" x14ac:dyDescent="0.3">
      <c r="A730" s="981"/>
      <c r="B730" s="979"/>
      <c r="C730" s="398"/>
      <c r="D730" s="398"/>
      <c r="E730" s="395"/>
      <c r="F730" s="395"/>
      <c r="G730" s="395"/>
      <c r="H730" s="395"/>
      <c r="I730" s="395"/>
      <c r="J730" s="395"/>
      <c r="K730" s="395"/>
      <c r="L730" s="395"/>
      <c r="M730" s="395"/>
      <c r="N730" s="395"/>
      <c r="O730" s="395"/>
      <c r="P730" s="395"/>
      <c r="Q730" s="395"/>
      <c r="R730" s="395"/>
      <c r="S730" s="395"/>
      <c r="T730" s="395"/>
      <c r="U730" s="395"/>
      <c r="V730" s="395"/>
      <c r="W730" s="395"/>
      <c r="X730" s="395"/>
      <c r="Y730" s="395"/>
      <c r="Z730" s="395"/>
      <c r="AA730" s="395"/>
    </row>
    <row r="731" spans="1:43" s="980" customFormat="1" ht="16.5" customHeight="1" x14ac:dyDescent="0.35">
      <c r="A731" s="981"/>
      <c r="B731" s="979"/>
      <c r="C731" s="398"/>
      <c r="D731" s="398"/>
      <c r="E731" s="409" t="s">
        <v>1511</v>
      </c>
      <c r="F731" s="395"/>
      <c r="G731" s="395"/>
      <c r="H731" s="395"/>
      <c r="I731" s="395"/>
      <c r="J731" s="395"/>
      <c r="K731" s="395"/>
      <c r="L731" s="395"/>
      <c r="M731" s="395"/>
      <c r="N731" s="395"/>
      <c r="O731" s="395"/>
      <c r="P731" s="395"/>
      <c r="Q731" s="395"/>
      <c r="R731" s="395"/>
      <c r="S731" s="395"/>
      <c r="T731" s="395"/>
      <c r="U731" s="395"/>
      <c r="V731" s="395"/>
      <c r="W731" s="395"/>
      <c r="X731" s="395"/>
      <c r="Y731" s="395"/>
      <c r="Z731" s="395"/>
      <c r="AA731" s="395"/>
    </row>
    <row r="732" spans="1:43" s="980" customFormat="1" ht="16.5" customHeight="1" x14ac:dyDescent="0.3">
      <c r="A732" s="981"/>
      <c r="B732" s="979"/>
      <c r="C732" s="398"/>
      <c r="D732" s="398"/>
      <c r="E732" s="395"/>
      <c r="F732" s="395"/>
      <c r="G732" s="395"/>
      <c r="H732" s="395"/>
      <c r="I732" s="395"/>
      <c r="J732" s="395"/>
      <c r="K732" s="395"/>
      <c r="L732" s="395"/>
      <c r="M732" s="395"/>
      <c r="N732" s="395"/>
      <c r="O732" s="395"/>
      <c r="P732" s="395"/>
      <c r="Q732" s="395"/>
      <c r="R732" s="395"/>
      <c r="S732" s="395"/>
      <c r="T732" s="395"/>
      <c r="U732" s="395"/>
      <c r="V732" s="395"/>
      <c r="W732" s="395"/>
      <c r="X732" s="395"/>
      <c r="Y732" s="395"/>
      <c r="Z732" s="395"/>
      <c r="AA732" s="395"/>
    </row>
    <row r="733" spans="1:43" s="980" customFormat="1" ht="16.5" customHeight="1" x14ac:dyDescent="0.3">
      <c r="A733" s="981"/>
      <c r="B733" s="979"/>
      <c r="C733" s="398"/>
      <c r="D733" s="398"/>
      <c r="E733" s="1032" t="s">
        <v>803</v>
      </c>
      <c r="F733" s="395"/>
      <c r="G733" s="395"/>
      <c r="H733" s="395"/>
      <c r="I733" s="395"/>
      <c r="J733" s="395"/>
      <c r="K733" s="395"/>
      <c r="L733" s="395"/>
      <c r="M733" s="395"/>
      <c r="N733" s="395"/>
      <c r="O733" s="395"/>
      <c r="P733" s="395"/>
      <c r="Q733" s="395"/>
      <c r="R733" s="395"/>
      <c r="S733" s="395"/>
      <c r="T733" s="395"/>
      <c r="U733" s="395"/>
      <c r="V733" s="395"/>
      <c r="W733" s="395"/>
      <c r="X733" s="395"/>
      <c r="Y733" s="395"/>
      <c r="Z733" s="395"/>
      <c r="AA733" s="395"/>
    </row>
    <row r="734" spans="1:43" s="980" customFormat="1" ht="16.5" customHeight="1" x14ac:dyDescent="0.3">
      <c r="A734" s="981"/>
      <c r="B734" s="979"/>
      <c r="C734" s="398"/>
      <c r="D734" s="398"/>
      <c r="E734" s="1004" t="s">
        <v>1406</v>
      </c>
      <c r="F734" s="978" t="s">
        <v>1512</v>
      </c>
      <c r="G734" s="1869" t="s">
        <v>763</v>
      </c>
      <c r="H734" s="1870"/>
      <c r="J734" s="395"/>
      <c r="M734" s="395"/>
      <c r="N734" s="395"/>
      <c r="O734" s="395"/>
      <c r="P734" s="395"/>
      <c r="Q734" s="395"/>
      <c r="R734" s="395"/>
      <c r="S734" s="395"/>
      <c r="T734" s="395"/>
      <c r="U734" s="395"/>
      <c r="V734" s="395"/>
      <c r="W734" s="395"/>
      <c r="X734" s="395"/>
      <c r="Y734" s="395"/>
      <c r="Z734" s="395"/>
      <c r="AA734" s="395"/>
    </row>
    <row r="735" spans="1:43" s="980" customFormat="1" ht="28.5" customHeight="1" x14ac:dyDescent="0.3">
      <c r="A735" s="981"/>
      <c r="B735" s="979"/>
      <c r="C735" s="398"/>
      <c r="D735" s="398"/>
      <c r="E735" s="1114" t="s">
        <v>2087</v>
      </c>
      <c r="F735" s="412">
        <v>0.12</v>
      </c>
      <c r="G735" s="1001" t="s">
        <v>2086</v>
      </c>
      <c r="H735" s="998"/>
      <c r="J735" s="395"/>
      <c r="N735" s="395"/>
      <c r="O735" s="395"/>
      <c r="P735" s="395"/>
      <c r="Q735" s="395"/>
      <c r="R735" s="395"/>
      <c r="S735" s="395"/>
      <c r="T735" s="395"/>
      <c r="U735" s="395"/>
      <c r="V735" s="395"/>
      <c r="W735" s="395"/>
      <c r="X735" s="395"/>
      <c r="Y735" s="395"/>
      <c r="Z735" s="395"/>
      <c r="AA735" s="395"/>
    </row>
    <row r="736" spans="1:43" s="980" customFormat="1" ht="28.5" customHeight="1" x14ac:dyDescent="0.3">
      <c r="A736" s="981"/>
      <c r="B736" s="979"/>
      <c r="C736" s="398"/>
      <c r="D736" s="398"/>
      <c r="E736" s="1115" t="s">
        <v>2088</v>
      </c>
      <c r="F736" s="412">
        <v>0.13</v>
      </c>
      <c r="G736" s="1001" t="s">
        <v>2086</v>
      </c>
      <c r="H736" s="998"/>
      <c r="J736" s="395"/>
      <c r="N736" s="395"/>
      <c r="O736" s="395"/>
      <c r="P736" s="395"/>
      <c r="Q736" s="395"/>
      <c r="R736" s="395"/>
      <c r="S736" s="395"/>
      <c r="T736" s="395"/>
      <c r="U736" s="395"/>
      <c r="V736" s="395"/>
      <c r="W736" s="395"/>
      <c r="X736" s="395"/>
      <c r="Y736" s="395"/>
      <c r="Z736" s="395"/>
      <c r="AA736" s="395"/>
    </row>
    <row r="737" spans="1:27" s="980" customFormat="1" ht="16.5" customHeight="1" x14ac:dyDescent="0.3">
      <c r="A737" s="981"/>
      <c r="B737" s="979"/>
      <c r="C737" s="398"/>
      <c r="D737" s="398"/>
      <c r="E737" s="411" t="s">
        <v>2322</v>
      </c>
      <c r="F737" s="413"/>
      <c r="G737" s="413"/>
      <c r="H737" s="413"/>
      <c r="I737" s="413"/>
      <c r="J737" s="395"/>
      <c r="K737" s="395"/>
      <c r="L737" s="395"/>
      <c r="M737" s="395"/>
      <c r="N737" s="395"/>
      <c r="O737" s="395"/>
      <c r="P737" s="395"/>
      <c r="Q737" s="395"/>
      <c r="R737" s="395"/>
      <c r="S737" s="395"/>
      <c r="T737" s="395"/>
      <c r="U737" s="395"/>
      <c r="V737" s="395"/>
      <c r="W737" s="395"/>
      <c r="X737" s="395"/>
      <c r="Y737" s="395"/>
      <c r="Z737" s="395"/>
      <c r="AA737" s="395"/>
    </row>
    <row r="738" spans="1:27" s="980" customFormat="1" ht="16.5" customHeight="1" x14ac:dyDescent="0.35">
      <c r="A738" s="981"/>
      <c r="B738" s="979"/>
      <c r="C738" s="398"/>
      <c r="D738" s="398"/>
      <c r="E738" s="395" t="s">
        <v>1508</v>
      </c>
      <c r="F738" s="395"/>
      <c r="G738" s="395"/>
      <c r="H738" s="395"/>
      <c r="I738" s="395"/>
      <c r="J738" s="395"/>
      <c r="K738" s="395"/>
      <c r="L738" s="395"/>
      <c r="M738" s="395"/>
      <c r="N738" s="395"/>
      <c r="O738" s="395"/>
      <c r="P738" s="395"/>
      <c r="Q738" s="395"/>
      <c r="R738" s="395"/>
      <c r="S738" s="395"/>
      <c r="T738" s="395"/>
      <c r="U738" s="395"/>
      <c r="V738" s="395"/>
      <c r="W738" s="395"/>
      <c r="X738" s="395"/>
      <c r="Y738" s="395"/>
      <c r="Z738" s="395"/>
      <c r="AA738" s="395"/>
    </row>
    <row r="739" spans="1:27" s="980" customFormat="1" ht="16.5" customHeight="1" x14ac:dyDescent="0.3">
      <c r="A739" s="981"/>
      <c r="B739" s="979"/>
      <c r="C739" s="398"/>
      <c r="D739" s="398"/>
      <c r="E739" s="395"/>
      <c r="F739" s="395"/>
      <c r="G739" s="395"/>
      <c r="H739" s="395"/>
      <c r="I739" s="395"/>
      <c r="J739" s="395"/>
      <c r="K739" s="395"/>
      <c r="L739" s="395"/>
      <c r="P739" s="395"/>
      <c r="Q739" s="395"/>
      <c r="R739" s="395"/>
      <c r="S739" s="395"/>
      <c r="T739" s="395"/>
      <c r="U739" s="395"/>
      <c r="V739" s="395"/>
      <c r="W739" s="395"/>
      <c r="X739" s="395"/>
      <c r="Y739" s="395"/>
      <c r="Z739" s="395"/>
      <c r="AA739" s="395"/>
    </row>
    <row r="740" spans="1:27" s="980" customFormat="1" ht="16.5" customHeight="1" x14ac:dyDescent="0.35">
      <c r="A740" s="981"/>
      <c r="B740" s="979"/>
      <c r="C740" s="398"/>
      <c r="D740" s="398"/>
      <c r="E740" s="409" t="s">
        <v>1516</v>
      </c>
      <c r="F740" s="395"/>
      <c r="G740" s="395"/>
      <c r="H740" s="395"/>
      <c r="I740" s="395"/>
      <c r="J740" s="395"/>
      <c r="K740" s="395"/>
      <c r="L740" s="395"/>
      <c r="P740" s="395"/>
      <c r="Q740" s="395"/>
      <c r="R740" s="395"/>
      <c r="S740" s="395"/>
      <c r="T740" s="395"/>
      <c r="U740" s="395"/>
      <c r="V740" s="395"/>
      <c r="W740" s="395"/>
      <c r="X740" s="395"/>
      <c r="Y740" s="395"/>
      <c r="Z740" s="395"/>
      <c r="AA740" s="395"/>
    </row>
    <row r="741" spans="1:27" s="980" customFormat="1" ht="16.5" customHeight="1" x14ac:dyDescent="0.3">
      <c r="A741" s="981"/>
      <c r="B741" s="979"/>
      <c r="C741" s="398"/>
      <c r="D741" s="398"/>
      <c r="E741" s="409"/>
      <c r="F741" s="395"/>
      <c r="G741" s="395"/>
      <c r="H741" s="395"/>
      <c r="I741" s="395"/>
      <c r="J741" s="395"/>
      <c r="K741" s="395"/>
      <c r="L741" s="395"/>
      <c r="P741" s="395"/>
      <c r="Q741" s="395"/>
      <c r="R741" s="395"/>
      <c r="S741" s="395"/>
      <c r="T741" s="395"/>
      <c r="U741" s="395"/>
      <c r="V741" s="395"/>
      <c r="W741" s="395"/>
      <c r="X741" s="395"/>
      <c r="Y741" s="395"/>
      <c r="Z741" s="395"/>
      <c r="AA741" s="395"/>
    </row>
    <row r="742" spans="1:27" s="980" customFormat="1" ht="16.5" customHeight="1" x14ac:dyDescent="0.3">
      <c r="A742" s="981"/>
      <c r="B742" s="979"/>
      <c r="C742" s="398"/>
      <c r="D742" s="398"/>
      <c r="E742" s="1032" t="s">
        <v>1505</v>
      </c>
      <c r="F742" s="395"/>
      <c r="G742" s="395"/>
      <c r="H742" s="395"/>
      <c r="I742" s="395"/>
      <c r="J742" s="395"/>
      <c r="K742" s="395"/>
      <c r="L742" s="395"/>
      <c r="M742" s="395"/>
      <c r="V742" s="395"/>
      <c r="W742" s="395"/>
      <c r="X742" s="395"/>
      <c r="Y742" s="395"/>
      <c r="Z742" s="395"/>
      <c r="AA742" s="395"/>
    </row>
    <row r="743" spans="1:27" s="980" customFormat="1" ht="16.5" customHeight="1" x14ac:dyDescent="0.3">
      <c r="A743" s="981"/>
      <c r="B743" s="979"/>
      <c r="C743" s="398"/>
      <c r="D743" s="398"/>
      <c r="E743" s="1883" t="s">
        <v>1506</v>
      </c>
      <c r="F743" s="1883"/>
      <c r="G743" s="978" t="s">
        <v>2</v>
      </c>
      <c r="H743" s="1883" t="s">
        <v>763</v>
      </c>
      <c r="I743" s="1883"/>
      <c r="J743" s="395"/>
      <c r="K743" s="395"/>
      <c r="L743" s="395"/>
      <c r="M743" s="395"/>
      <c r="V743" s="395"/>
      <c r="W743" s="395"/>
      <c r="X743" s="395"/>
      <c r="Y743" s="395"/>
      <c r="Z743" s="395"/>
      <c r="AA743" s="395"/>
    </row>
    <row r="744" spans="1:27" s="980" customFormat="1" ht="16.5" customHeight="1" x14ac:dyDescent="0.3">
      <c r="A744" s="981"/>
      <c r="B744" s="979"/>
      <c r="C744" s="398"/>
      <c r="D744" s="398"/>
      <c r="E744" s="1009" t="s">
        <v>1517</v>
      </c>
      <c r="F744" s="1010"/>
      <c r="G744" s="997">
        <v>0.12</v>
      </c>
      <c r="H744" s="1896" t="s">
        <v>2086</v>
      </c>
      <c r="I744" s="1897"/>
      <c r="J744" s="395"/>
      <c r="K744" s="395"/>
      <c r="L744" s="395"/>
      <c r="M744" s="395"/>
      <c r="V744" s="395"/>
      <c r="W744" s="395"/>
      <c r="X744" s="395"/>
      <c r="Y744" s="395"/>
      <c r="Z744" s="395"/>
      <c r="AA744" s="395"/>
    </row>
    <row r="745" spans="1:27" s="980" customFormat="1" x14ac:dyDescent="0.3">
      <c r="A745" s="981"/>
      <c r="B745" s="979"/>
      <c r="C745" s="398"/>
      <c r="D745" s="398"/>
      <c r="E745" s="1009" t="s">
        <v>1518</v>
      </c>
      <c r="F745" s="1010"/>
      <c r="G745" s="1016">
        <v>23</v>
      </c>
      <c r="H745" s="1896" t="s">
        <v>1519</v>
      </c>
      <c r="I745" s="1897"/>
      <c r="J745" s="395"/>
      <c r="K745" s="395"/>
      <c r="L745" s="395"/>
      <c r="M745" s="395"/>
      <c r="N745" s="395"/>
      <c r="O745" s="395"/>
      <c r="P745" s="395"/>
      <c r="Q745" s="395"/>
      <c r="R745" s="395"/>
      <c r="S745" s="395"/>
      <c r="T745" s="395"/>
      <c r="U745" s="395"/>
      <c r="V745" s="395"/>
      <c r="W745" s="395"/>
      <c r="X745" s="395"/>
      <c r="Y745" s="395"/>
      <c r="Z745" s="395"/>
      <c r="AA745" s="395"/>
    </row>
    <row r="746" spans="1:27" s="980" customFormat="1" ht="16.5" customHeight="1" x14ac:dyDescent="0.3">
      <c r="A746" s="981"/>
      <c r="B746" s="979"/>
      <c r="C746" s="398"/>
      <c r="D746" s="398"/>
      <c r="E746" s="411" t="s">
        <v>2323</v>
      </c>
      <c r="F746" s="395"/>
      <c r="G746" s="395"/>
      <c r="H746" s="395"/>
      <c r="I746" s="395"/>
      <c r="J746" s="395"/>
      <c r="K746" s="395"/>
      <c r="L746" s="395"/>
      <c r="M746" s="395"/>
      <c r="N746" s="395"/>
      <c r="O746" s="395"/>
      <c r="P746" s="395"/>
      <c r="Q746" s="395"/>
      <c r="R746" s="395"/>
      <c r="S746" s="395"/>
      <c r="T746" s="395"/>
      <c r="U746" s="395"/>
      <c r="V746" s="395"/>
      <c r="W746" s="395"/>
      <c r="X746" s="395"/>
      <c r="Y746" s="395"/>
      <c r="Z746" s="395"/>
      <c r="AA746" s="395"/>
    </row>
    <row r="747" spans="1:27" s="980" customFormat="1" ht="16.5" customHeight="1" x14ac:dyDescent="0.35">
      <c r="A747" s="981"/>
      <c r="B747" s="979"/>
      <c r="C747" s="398"/>
      <c r="D747" s="398"/>
      <c r="E747" s="395" t="s">
        <v>1508</v>
      </c>
      <c r="F747" s="395"/>
      <c r="G747" s="395"/>
      <c r="H747" s="395"/>
      <c r="I747" s="395"/>
      <c r="J747" s="395"/>
      <c r="K747" s="395"/>
      <c r="L747" s="395"/>
      <c r="M747" s="395"/>
      <c r="N747" s="395"/>
      <c r="O747" s="395"/>
      <c r="P747" s="395"/>
      <c r="Q747" s="395"/>
      <c r="R747" s="395"/>
      <c r="S747" s="395"/>
      <c r="T747" s="395"/>
      <c r="U747" s="395"/>
      <c r="V747" s="395"/>
      <c r="W747" s="395"/>
      <c r="X747" s="395"/>
      <c r="Y747" s="395"/>
      <c r="Z747" s="395"/>
      <c r="AA747" s="395"/>
    </row>
    <row r="748" spans="1:27" s="980" customFormat="1" ht="16.5" customHeight="1" x14ac:dyDescent="0.3">
      <c r="A748" s="981"/>
      <c r="B748" s="979"/>
      <c r="C748" s="398"/>
      <c r="D748" s="398"/>
      <c r="E748" s="395"/>
      <c r="F748" s="395"/>
      <c r="G748" s="395"/>
      <c r="H748" s="395"/>
      <c r="I748" s="395"/>
      <c r="J748" s="395"/>
      <c r="K748" s="395"/>
      <c r="L748" s="395"/>
      <c r="M748" s="395"/>
      <c r="N748" s="395"/>
      <c r="O748" s="395"/>
      <c r="P748" s="395"/>
      <c r="Q748" s="395"/>
      <c r="R748" s="395"/>
      <c r="S748" s="395"/>
      <c r="T748" s="395"/>
      <c r="U748" s="395"/>
      <c r="V748" s="395"/>
      <c r="W748" s="395"/>
      <c r="X748" s="395"/>
      <c r="Y748" s="395"/>
      <c r="Z748" s="395"/>
      <c r="AA748" s="395"/>
    </row>
    <row r="749" spans="1:27" s="980" customFormat="1" ht="16.5" customHeight="1" x14ac:dyDescent="0.35">
      <c r="A749" s="981"/>
      <c r="B749" s="979"/>
      <c r="C749" s="398"/>
      <c r="D749" s="398"/>
      <c r="E749" s="409" t="s">
        <v>2131</v>
      </c>
      <c r="F749" s="395"/>
      <c r="G749" s="395"/>
      <c r="H749" s="395"/>
      <c r="I749" s="395"/>
      <c r="J749" s="395"/>
      <c r="K749" s="395"/>
      <c r="L749" s="395"/>
      <c r="M749" s="395"/>
      <c r="N749" s="395"/>
      <c r="O749" s="395"/>
      <c r="P749" s="395"/>
      <c r="Q749" s="395"/>
      <c r="R749" s="395"/>
      <c r="S749" s="395"/>
      <c r="T749" s="395"/>
      <c r="U749" s="395"/>
      <c r="V749" s="395"/>
      <c r="W749" s="395"/>
      <c r="X749" s="395"/>
      <c r="Y749" s="395"/>
      <c r="Z749" s="395"/>
      <c r="AA749" s="395"/>
    </row>
    <row r="750" spans="1:27" s="980" customFormat="1" ht="16.5" customHeight="1" x14ac:dyDescent="0.3">
      <c r="A750" s="981"/>
      <c r="B750" s="979"/>
      <c r="C750" s="398"/>
      <c r="D750" s="398"/>
      <c r="E750" s="395"/>
      <c r="F750" s="395"/>
      <c r="G750" s="395"/>
      <c r="H750" s="395"/>
      <c r="I750" s="395"/>
      <c r="J750" s="395"/>
      <c r="K750" s="395"/>
      <c r="L750" s="395"/>
      <c r="M750" s="395"/>
      <c r="N750" s="395"/>
      <c r="O750" s="395"/>
      <c r="P750" s="395"/>
      <c r="Q750" s="395"/>
      <c r="R750" s="395"/>
      <c r="S750" s="395"/>
      <c r="T750" s="395"/>
      <c r="U750" s="395"/>
      <c r="V750" s="395"/>
      <c r="W750" s="395"/>
      <c r="X750" s="395"/>
      <c r="Y750" s="395"/>
      <c r="Z750" s="395"/>
      <c r="AA750" s="395"/>
    </row>
    <row r="751" spans="1:27" s="980" customFormat="1" ht="16.5" customHeight="1" x14ac:dyDescent="0.3">
      <c r="A751" s="981"/>
      <c r="B751" s="979"/>
      <c r="C751" s="398"/>
      <c r="D751" s="398"/>
      <c r="E751" s="1032" t="s">
        <v>1505</v>
      </c>
      <c r="F751" s="395"/>
      <c r="G751" s="395"/>
      <c r="H751" s="395"/>
      <c r="I751" s="395"/>
      <c r="J751" s="395"/>
      <c r="K751" s="395"/>
      <c r="L751" s="395"/>
      <c r="M751" s="395"/>
      <c r="N751" s="395"/>
      <c r="O751" s="395"/>
      <c r="P751" s="395"/>
      <c r="Q751" s="395"/>
      <c r="R751" s="395"/>
      <c r="S751" s="395"/>
      <c r="T751" s="395"/>
      <c r="U751" s="395"/>
      <c r="V751" s="395"/>
      <c r="W751" s="395"/>
      <c r="X751" s="395"/>
      <c r="Y751" s="395"/>
      <c r="Z751" s="395"/>
      <c r="AA751" s="395"/>
    </row>
    <row r="752" spans="1:27" s="980" customFormat="1" ht="16.5" customHeight="1" x14ac:dyDescent="0.35">
      <c r="A752" s="981"/>
      <c r="B752" s="979"/>
      <c r="C752" s="398"/>
      <c r="D752" s="398"/>
      <c r="E752" s="395" t="s">
        <v>2090</v>
      </c>
      <c r="F752" s="395"/>
      <c r="G752" s="395"/>
      <c r="H752" s="395"/>
      <c r="I752" s="395"/>
      <c r="J752" s="395"/>
      <c r="K752" s="395"/>
      <c r="L752" s="395"/>
      <c r="M752" s="395"/>
      <c r="N752" s="395"/>
      <c r="O752" s="395"/>
      <c r="P752" s="395"/>
      <c r="Q752" s="395"/>
      <c r="R752" s="395"/>
      <c r="S752" s="395"/>
      <c r="T752" s="395"/>
      <c r="U752" s="395"/>
      <c r="V752" s="395"/>
      <c r="W752" s="395"/>
      <c r="X752" s="395"/>
      <c r="Y752" s="395"/>
      <c r="Z752" s="395"/>
      <c r="AA752" s="395"/>
    </row>
    <row r="753" spans="1:27" s="980" customFormat="1" ht="16.5" customHeight="1" x14ac:dyDescent="0.3">
      <c r="A753" s="981"/>
      <c r="B753" s="979"/>
      <c r="C753" s="398"/>
      <c r="D753" s="398"/>
      <c r="E753" s="395"/>
      <c r="F753" s="395"/>
      <c r="G753" s="395"/>
      <c r="H753" s="395"/>
      <c r="I753" s="395"/>
      <c r="J753" s="395"/>
      <c r="K753" s="395"/>
      <c r="L753" s="395"/>
      <c r="M753" s="395"/>
      <c r="N753" s="395"/>
      <c r="O753" s="395"/>
      <c r="P753" s="395"/>
      <c r="Q753" s="395"/>
      <c r="R753" s="395"/>
      <c r="S753" s="395"/>
      <c r="T753" s="395"/>
      <c r="U753" s="395"/>
      <c r="V753" s="395"/>
      <c r="W753" s="395"/>
      <c r="X753" s="395"/>
      <c r="Y753" s="395"/>
      <c r="Z753" s="395"/>
      <c r="AA753" s="395"/>
    </row>
    <row r="754" spans="1:27" s="980" customFormat="1" ht="16.5" customHeight="1" x14ac:dyDescent="0.3">
      <c r="A754" s="981"/>
      <c r="B754" s="979"/>
      <c r="C754" s="398"/>
      <c r="D754" s="398"/>
      <c r="E754" s="1032" t="s">
        <v>803</v>
      </c>
      <c r="F754" s="395"/>
      <c r="G754" s="395"/>
      <c r="H754" s="395"/>
      <c r="I754" s="395"/>
      <c r="J754" s="395"/>
      <c r="K754" s="395"/>
      <c r="L754" s="395"/>
      <c r="M754" s="395"/>
      <c r="N754" s="395"/>
      <c r="O754" s="395"/>
      <c r="P754" s="395"/>
      <c r="Q754" s="395"/>
      <c r="R754" s="395"/>
      <c r="S754" s="395"/>
      <c r="T754" s="395"/>
      <c r="U754" s="395"/>
      <c r="V754" s="395"/>
      <c r="W754" s="395"/>
      <c r="X754" s="395"/>
      <c r="Y754" s="395"/>
      <c r="Z754" s="395"/>
      <c r="AA754" s="395"/>
    </row>
    <row r="755" spans="1:27" s="980" customFormat="1" ht="16.5" customHeight="1" x14ac:dyDescent="0.3">
      <c r="A755" s="981"/>
      <c r="B755" s="979"/>
      <c r="C755" s="398"/>
      <c r="D755" s="398"/>
      <c r="E755" s="1867" t="s">
        <v>1521</v>
      </c>
      <c r="F755" s="1869" t="s">
        <v>1522</v>
      </c>
      <c r="G755" s="1870"/>
      <c r="H755" s="395"/>
      <c r="I755" s="395"/>
      <c r="J755" s="395"/>
      <c r="K755" s="395"/>
      <c r="L755" s="395"/>
      <c r="M755" s="395"/>
      <c r="N755" s="395"/>
      <c r="O755" s="395"/>
      <c r="P755" s="395"/>
      <c r="Q755" s="395"/>
      <c r="R755" s="395"/>
      <c r="S755" s="395"/>
      <c r="T755" s="395"/>
      <c r="U755" s="395"/>
      <c r="V755" s="395"/>
      <c r="W755" s="395"/>
      <c r="X755" s="395"/>
      <c r="Y755" s="395"/>
      <c r="Z755" s="395"/>
      <c r="AA755" s="395"/>
    </row>
    <row r="756" spans="1:27" s="980" customFormat="1" ht="31.5" customHeight="1" x14ac:dyDescent="0.3">
      <c r="A756" s="981"/>
      <c r="B756" s="979"/>
      <c r="C756" s="398"/>
      <c r="D756" s="398"/>
      <c r="E756" s="1868"/>
      <c r="F756" s="1116" t="s">
        <v>2091</v>
      </c>
      <c r="G756" s="1116" t="s">
        <v>2092</v>
      </c>
      <c r="H756" s="395"/>
      <c r="I756" s="395"/>
      <c r="J756" s="395"/>
      <c r="K756" s="395"/>
      <c r="L756" s="395"/>
      <c r="M756" s="395"/>
      <c r="N756" s="395"/>
      <c r="O756" s="395"/>
      <c r="P756" s="395"/>
      <c r="Q756" s="395"/>
      <c r="R756" s="395"/>
      <c r="S756" s="395"/>
      <c r="T756" s="395"/>
      <c r="U756" s="395"/>
      <c r="V756" s="395"/>
      <c r="W756" s="395"/>
      <c r="X756" s="395"/>
      <c r="Y756" s="395"/>
      <c r="Z756" s="395"/>
      <c r="AA756" s="395"/>
    </row>
    <row r="757" spans="1:27" s="980" customFormat="1" ht="16.5" customHeight="1" x14ac:dyDescent="0.3">
      <c r="A757" s="981"/>
      <c r="B757" s="979"/>
      <c r="C757" s="398"/>
      <c r="D757" s="398"/>
      <c r="E757" s="1007" t="s">
        <v>1418</v>
      </c>
      <c r="F757" s="1006">
        <v>2.7</v>
      </c>
      <c r="G757" s="1006">
        <v>7.0000000000000007E-2</v>
      </c>
      <c r="H757" s="395"/>
      <c r="I757" s="395"/>
      <c r="J757" s="395"/>
      <c r="K757" s="395"/>
      <c r="L757" s="395"/>
      <c r="M757" s="395"/>
      <c r="N757" s="395"/>
      <c r="O757" s="395"/>
      <c r="P757" s="395"/>
      <c r="Q757" s="395"/>
      <c r="R757" s="395"/>
      <c r="S757" s="395"/>
      <c r="T757" s="395"/>
      <c r="U757" s="395"/>
      <c r="V757" s="395"/>
      <c r="W757" s="395"/>
      <c r="X757" s="395"/>
      <c r="Y757" s="395"/>
      <c r="Z757" s="395"/>
      <c r="AA757" s="395"/>
    </row>
    <row r="758" spans="1:27" s="980" customFormat="1" ht="16.5" customHeight="1" x14ac:dyDescent="0.3">
      <c r="A758" s="981"/>
      <c r="B758" s="979"/>
      <c r="C758" s="398"/>
      <c r="D758" s="398"/>
      <c r="E758" s="1007" t="s">
        <v>1419</v>
      </c>
      <c r="F758" s="1006">
        <v>2.7</v>
      </c>
      <c r="G758" s="1006">
        <v>7.0000000000000007E-2</v>
      </c>
      <c r="H758" s="395"/>
      <c r="I758" s="395"/>
      <c r="J758" s="395"/>
      <c r="K758" s="395"/>
      <c r="L758" s="395"/>
      <c r="M758" s="395"/>
      <c r="N758" s="395"/>
      <c r="O758" s="395"/>
      <c r="P758" s="395"/>
      <c r="Q758" s="395"/>
      <c r="R758" s="395"/>
      <c r="S758" s="395"/>
      <c r="T758" s="395"/>
      <c r="U758" s="395"/>
      <c r="V758" s="395"/>
      <c r="W758" s="395"/>
      <c r="X758" s="395"/>
      <c r="Y758" s="395"/>
      <c r="Z758" s="395"/>
      <c r="AA758" s="395"/>
    </row>
    <row r="759" spans="1:27" s="980" customFormat="1" ht="16.5" customHeight="1" x14ac:dyDescent="0.3">
      <c r="A759" s="981"/>
      <c r="B759" s="979"/>
      <c r="C759" s="398"/>
      <c r="D759" s="398"/>
      <c r="E759" s="1007" t="s">
        <v>1420</v>
      </c>
      <c r="F759" s="1006">
        <v>2.7</v>
      </c>
      <c r="G759" s="1006">
        <v>7.0000000000000007E-2</v>
      </c>
      <c r="H759" s="395"/>
      <c r="I759" s="395"/>
      <c r="J759" s="395"/>
      <c r="K759" s="395"/>
      <c r="L759" s="395"/>
      <c r="M759" s="395"/>
      <c r="N759" s="395"/>
      <c r="O759" s="395"/>
      <c r="P759" s="395"/>
      <c r="Q759" s="395"/>
      <c r="R759" s="395"/>
      <c r="S759" s="395"/>
      <c r="T759" s="395"/>
      <c r="U759" s="395"/>
      <c r="V759" s="395"/>
      <c r="W759" s="395"/>
      <c r="X759" s="395"/>
      <c r="Y759" s="395"/>
      <c r="Z759" s="395"/>
      <c r="AA759" s="395"/>
    </row>
    <row r="760" spans="1:27" s="980" customFormat="1" ht="16.5" customHeight="1" x14ac:dyDescent="0.3">
      <c r="A760" s="981"/>
      <c r="B760" s="979"/>
      <c r="C760" s="398"/>
      <c r="D760" s="398"/>
      <c r="E760" s="1007" t="s">
        <v>1421</v>
      </c>
      <c r="F760" s="1006">
        <v>2.7</v>
      </c>
      <c r="G760" s="1006">
        <v>7.0000000000000007E-2</v>
      </c>
      <c r="H760" s="395"/>
      <c r="I760" s="395"/>
      <c r="J760" s="395"/>
      <c r="K760" s="395"/>
      <c r="L760" s="395"/>
      <c r="M760" s="395"/>
      <c r="N760" s="395"/>
      <c r="O760" s="395"/>
      <c r="P760" s="395"/>
      <c r="Q760" s="395"/>
      <c r="R760" s="395"/>
      <c r="S760" s="395"/>
      <c r="T760" s="395"/>
      <c r="U760" s="395"/>
      <c r="V760" s="395"/>
      <c r="W760" s="395"/>
      <c r="X760" s="395"/>
      <c r="Y760" s="395"/>
      <c r="Z760" s="395"/>
      <c r="AA760" s="395"/>
    </row>
    <row r="761" spans="1:27" s="980" customFormat="1" ht="16.5" customHeight="1" x14ac:dyDescent="0.3">
      <c r="A761" s="981"/>
      <c r="B761" s="979"/>
      <c r="C761" s="398"/>
      <c r="D761" s="398"/>
      <c r="E761" s="1007" t="s">
        <v>1422</v>
      </c>
      <c r="F761" s="1006">
        <v>2.7</v>
      </c>
      <c r="G761" s="1006">
        <v>7.0000000000000007E-2</v>
      </c>
      <c r="H761" s="395"/>
      <c r="I761" s="395"/>
      <c r="J761" s="395"/>
      <c r="S761" s="395"/>
      <c r="T761" s="395"/>
      <c r="U761" s="395"/>
      <c r="V761" s="395"/>
      <c r="W761" s="395"/>
      <c r="X761" s="395"/>
      <c r="Y761" s="395"/>
      <c r="Z761" s="395"/>
      <c r="AA761" s="395"/>
    </row>
    <row r="762" spans="1:27" s="980" customFormat="1" ht="16.5" customHeight="1" x14ac:dyDescent="0.3">
      <c r="A762" s="981"/>
      <c r="B762" s="979"/>
      <c r="C762" s="398"/>
      <c r="D762" s="398"/>
      <c r="E762" s="1007" t="s">
        <v>1423</v>
      </c>
      <c r="F762" s="1006">
        <v>2.7</v>
      </c>
      <c r="G762" s="1006">
        <v>7.0000000000000007E-2</v>
      </c>
      <c r="H762" s="395"/>
      <c r="I762" s="395"/>
      <c r="J762" s="395"/>
      <c r="S762" s="395"/>
      <c r="T762" s="395"/>
      <c r="U762" s="395"/>
      <c r="V762" s="395"/>
      <c r="W762" s="395"/>
      <c r="X762" s="395"/>
      <c r="Y762" s="395"/>
      <c r="Z762" s="395"/>
      <c r="AA762" s="395"/>
    </row>
    <row r="763" spans="1:27" s="980" customFormat="1" ht="16.5" customHeight="1" x14ac:dyDescent="0.3">
      <c r="A763" s="981"/>
      <c r="B763" s="979"/>
      <c r="C763" s="398"/>
      <c r="D763" s="398"/>
      <c r="E763" s="1007" t="s">
        <v>1425</v>
      </c>
      <c r="F763" s="1006">
        <v>2.7</v>
      </c>
      <c r="G763" s="1006">
        <v>7.0000000000000007E-2</v>
      </c>
      <c r="H763" s="395"/>
      <c r="I763" s="395"/>
      <c r="J763" s="395"/>
      <c r="S763" s="395"/>
      <c r="T763" s="395"/>
      <c r="U763" s="395"/>
      <c r="V763" s="395"/>
      <c r="W763" s="395"/>
      <c r="X763" s="395"/>
      <c r="Y763" s="395"/>
      <c r="Z763" s="395"/>
      <c r="AA763" s="395"/>
    </row>
    <row r="764" spans="1:27" s="980" customFormat="1" ht="16.5" customHeight="1" x14ac:dyDescent="0.3">
      <c r="A764" s="981"/>
      <c r="B764" s="979"/>
      <c r="C764" s="398"/>
      <c r="D764" s="398"/>
      <c r="E764" s="1007" t="s">
        <v>1426</v>
      </c>
      <c r="F764" s="1006">
        <v>2.7</v>
      </c>
      <c r="G764" s="1006">
        <v>7.0000000000000007E-2</v>
      </c>
      <c r="H764" s="395"/>
      <c r="I764" s="395"/>
      <c r="J764" s="395"/>
      <c r="K764" s="395"/>
      <c r="L764" s="395"/>
      <c r="M764" s="395"/>
      <c r="N764" s="395"/>
      <c r="O764" s="395"/>
      <c r="P764" s="395"/>
      <c r="Q764" s="395"/>
      <c r="R764" s="395"/>
      <c r="S764" s="395"/>
      <c r="T764" s="395"/>
      <c r="U764" s="395"/>
      <c r="V764" s="395"/>
      <c r="W764" s="395"/>
      <c r="X764" s="395"/>
      <c r="Y764" s="395"/>
      <c r="Z764" s="395"/>
      <c r="AA764" s="395"/>
    </row>
    <row r="765" spans="1:27" s="980" customFormat="1" ht="16.5" customHeight="1" x14ac:dyDescent="0.3">
      <c r="A765" s="981"/>
      <c r="B765" s="979"/>
      <c r="C765" s="398"/>
      <c r="D765" s="398"/>
      <c r="E765" s="1007" t="s">
        <v>1428</v>
      </c>
      <c r="F765" s="1006">
        <v>2.7</v>
      </c>
      <c r="G765" s="1006">
        <v>7.0000000000000007E-2</v>
      </c>
      <c r="H765" s="395"/>
      <c r="I765" s="395"/>
      <c r="J765" s="395"/>
      <c r="K765" s="395"/>
      <c r="L765" s="395"/>
      <c r="M765" s="395"/>
      <c r="N765" s="395"/>
      <c r="O765" s="395"/>
      <c r="P765" s="395"/>
      <c r="Q765" s="395"/>
      <c r="R765" s="395"/>
      <c r="S765" s="395"/>
      <c r="T765" s="395"/>
      <c r="U765" s="395"/>
      <c r="V765" s="395"/>
      <c r="W765" s="395"/>
      <c r="X765" s="395"/>
      <c r="Y765" s="395"/>
      <c r="Z765" s="395"/>
      <c r="AA765" s="395"/>
    </row>
    <row r="766" spans="1:27" s="980" customFormat="1" ht="16.5" customHeight="1" x14ac:dyDescent="0.3">
      <c r="A766" s="981"/>
      <c r="B766" s="979"/>
      <c r="C766" s="398"/>
      <c r="D766" s="398"/>
      <c r="E766" s="1007" t="s">
        <v>1430</v>
      </c>
      <c r="F766" s="1006">
        <v>2.7</v>
      </c>
      <c r="G766" s="1006">
        <v>7.0000000000000007E-2</v>
      </c>
      <c r="H766" s="395"/>
      <c r="I766" s="395"/>
      <c r="J766" s="395"/>
      <c r="K766" s="395"/>
      <c r="L766" s="395"/>
      <c r="M766" s="395"/>
      <c r="N766" s="395"/>
      <c r="O766" s="395"/>
      <c r="P766" s="395"/>
      <c r="Q766" s="395"/>
      <c r="R766" s="395"/>
      <c r="S766" s="395"/>
      <c r="T766" s="395"/>
      <c r="U766" s="395"/>
      <c r="V766" s="395"/>
      <c r="W766" s="395"/>
      <c r="X766" s="395"/>
      <c r="Y766" s="395"/>
      <c r="Z766" s="395"/>
      <c r="AA766" s="395"/>
    </row>
    <row r="767" spans="1:27" s="980" customFormat="1" ht="16.5" customHeight="1" x14ac:dyDescent="0.3">
      <c r="A767" s="981"/>
      <c r="B767" s="979"/>
      <c r="C767" s="398"/>
      <c r="D767" s="398"/>
      <c r="E767" s="1007" t="s">
        <v>1432</v>
      </c>
      <c r="F767" s="1006">
        <v>2.7</v>
      </c>
      <c r="G767" s="1006">
        <v>7.0000000000000007E-2</v>
      </c>
      <c r="H767" s="395"/>
      <c r="I767" s="395"/>
      <c r="J767" s="395"/>
      <c r="K767" s="395"/>
      <c r="L767" s="395"/>
      <c r="M767" s="395"/>
      <c r="N767" s="395"/>
      <c r="O767" s="395"/>
      <c r="P767" s="395"/>
      <c r="Q767" s="395"/>
      <c r="R767" s="395"/>
      <c r="S767" s="395"/>
      <c r="T767" s="395"/>
      <c r="U767" s="395"/>
      <c r="V767" s="395"/>
      <c r="W767" s="395"/>
      <c r="X767" s="395"/>
      <c r="Y767" s="395"/>
      <c r="Z767" s="395"/>
      <c r="AA767" s="395"/>
    </row>
    <row r="768" spans="1:27" s="980" customFormat="1" ht="16.5" customHeight="1" x14ac:dyDescent="0.3">
      <c r="A768" s="981"/>
      <c r="B768" s="979"/>
      <c r="C768" s="398"/>
      <c r="D768" s="398"/>
      <c r="E768" s="1007" t="s">
        <v>1434</v>
      </c>
      <c r="F768" s="1006">
        <v>2.7</v>
      </c>
      <c r="G768" s="1006">
        <v>7.0000000000000007E-2</v>
      </c>
      <c r="H768" s="395"/>
      <c r="I768" s="395"/>
      <c r="J768" s="395"/>
      <c r="K768" s="395"/>
      <c r="L768" s="395"/>
      <c r="M768" s="395"/>
      <c r="N768" s="395"/>
      <c r="O768" s="395"/>
      <c r="P768" s="395"/>
      <c r="Q768" s="395"/>
      <c r="R768" s="395"/>
      <c r="S768" s="395"/>
      <c r="T768" s="395"/>
      <c r="U768" s="395"/>
      <c r="V768" s="395"/>
      <c r="W768" s="395"/>
      <c r="X768" s="395"/>
      <c r="Y768" s="395"/>
      <c r="Z768" s="395"/>
      <c r="AA768" s="395"/>
    </row>
    <row r="769" spans="1:70" s="980" customFormat="1" ht="16.5" customHeight="1" x14ac:dyDescent="0.3">
      <c r="A769" s="981"/>
      <c r="B769" s="979"/>
      <c r="C769" s="398"/>
      <c r="D769" s="398"/>
      <c r="E769" s="1007" t="s">
        <v>1435</v>
      </c>
      <c r="F769" s="1006">
        <v>2.7</v>
      </c>
      <c r="G769" s="1006">
        <v>7.0000000000000007E-2</v>
      </c>
      <c r="H769" s="395"/>
      <c r="I769" s="395"/>
      <c r="J769" s="395"/>
      <c r="K769" s="395"/>
      <c r="L769" s="395"/>
      <c r="M769" s="395"/>
      <c r="N769" s="395"/>
      <c r="O769" s="395"/>
      <c r="P769" s="395"/>
      <c r="Q769" s="395"/>
      <c r="R769" s="395"/>
      <c r="S769" s="395"/>
      <c r="T769" s="395"/>
      <c r="U769" s="395"/>
      <c r="V769" s="395"/>
      <c r="W769" s="395"/>
      <c r="X769" s="395"/>
      <c r="Y769" s="395"/>
      <c r="Z769" s="395"/>
      <c r="AA769" s="395"/>
    </row>
    <row r="770" spans="1:70" s="980" customFormat="1" ht="16.5" customHeight="1" x14ac:dyDescent="0.3">
      <c r="A770" s="981"/>
      <c r="B770" s="979"/>
      <c r="C770" s="398"/>
      <c r="D770" s="398"/>
      <c r="E770" s="1007" t="s">
        <v>1437</v>
      </c>
      <c r="F770" s="1006">
        <v>2.7</v>
      </c>
      <c r="G770" s="1006">
        <v>7.0000000000000007E-2</v>
      </c>
      <c r="H770" s="395"/>
      <c r="I770" s="395"/>
      <c r="J770" s="395"/>
      <c r="K770" s="395"/>
      <c r="L770" s="395"/>
      <c r="M770" s="395"/>
      <c r="N770" s="395"/>
      <c r="O770" s="395"/>
      <c r="P770" s="395"/>
      <c r="Q770" s="395"/>
      <c r="R770" s="395"/>
      <c r="S770" s="395"/>
      <c r="T770" s="395"/>
      <c r="U770" s="395"/>
      <c r="V770" s="395"/>
      <c r="W770" s="395"/>
      <c r="X770" s="395"/>
      <c r="Y770" s="395"/>
      <c r="Z770" s="395"/>
      <c r="AA770" s="395"/>
    </row>
    <row r="771" spans="1:70" s="980" customFormat="1" ht="16.5" customHeight="1" x14ac:dyDescent="0.3">
      <c r="A771" s="981"/>
      <c r="B771" s="979"/>
      <c r="C771" s="398"/>
      <c r="D771" s="398"/>
      <c r="E771" s="1007" t="s">
        <v>1438</v>
      </c>
      <c r="F771" s="1006">
        <v>2</v>
      </c>
      <c r="G771" s="1006">
        <v>0.15</v>
      </c>
      <c r="H771" s="395"/>
      <c r="I771" s="395"/>
      <c r="J771" s="395"/>
      <c r="K771" s="395"/>
      <c r="L771" s="395"/>
      <c r="M771" s="395"/>
      <c r="N771" s="395"/>
      <c r="O771" s="395"/>
      <c r="P771" s="395"/>
      <c r="Q771" s="395"/>
      <c r="R771" s="395"/>
      <c r="S771" s="395"/>
      <c r="T771" s="395"/>
      <c r="U771" s="395"/>
      <c r="V771" s="395"/>
      <c r="W771" s="395"/>
      <c r="X771" s="395"/>
      <c r="Y771" s="395"/>
      <c r="Z771" s="395"/>
      <c r="AA771" s="395"/>
    </row>
    <row r="772" spans="1:70" s="980" customFormat="1" ht="16.5" customHeight="1" x14ac:dyDescent="0.3">
      <c r="A772" s="981"/>
      <c r="B772" s="979"/>
      <c r="C772" s="398"/>
      <c r="D772" s="398"/>
      <c r="E772" s="1007" t="s">
        <v>1439</v>
      </c>
      <c r="F772" s="1006">
        <v>0.8</v>
      </c>
      <c r="G772" s="1006">
        <v>0.15</v>
      </c>
      <c r="H772" s="395"/>
      <c r="I772" s="395"/>
      <c r="J772" s="395"/>
      <c r="K772" s="395"/>
      <c r="L772" s="395"/>
      <c r="M772" s="395"/>
      <c r="N772" s="395"/>
      <c r="O772" s="395"/>
      <c r="P772" s="395"/>
      <c r="Q772" s="395"/>
      <c r="R772" s="395"/>
      <c r="S772" s="395"/>
      <c r="T772" s="395"/>
      <c r="U772" s="395"/>
      <c r="V772" s="395"/>
      <c r="W772" s="395"/>
      <c r="X772" s="395"/>
      <c r="Y772" s="395"/>
      <c r="Z772" s="395"/>
      <c r="AA772" s="395"/>
    </row>
    <row r="773" spans="1:70" s="980" customFormat="1" ht="16.5" customHeight="1" x14ac:dyDescent="0.3">
      <c r="A773" s="981"/>
      <c r="B773" s="979"/>
      <c r="C773" s="398"/>
      <c r="D773" s="398"/>
      <c r="E773" s="1007" t="s">
        <v>1440</v>
      </c>
      <c r="F773" s="1006">
        <v>1</v>
      </c>
      <c r="G773" s="1006">
        <v>0.15</v>
      </c>
      <c r="H773" s="395"/>
      <c r="I773" s="395"/>
      <c r="J773" s="395"/>
      <c r="K773" s="395"/>
      <c r="L773" s="395"/>
      <c r="M773" s="395"/>
      <c r="N773" s="395"/>
      <c r="O773" s="395"/>
      <c r="P773" s="395"/>
      <c r="Q773" s="395"/>
      <c r="R773" s="395"/>
      <c r="S773" s="395"/>
      <c r="T773" s="395"/>
      <c r="U773" s="395"/>
      <c r="V773" s="395"/>
      <c r="W773" s="395"/>
      <c r="X773" s="395"/>
      <c r="Y773" s="395"/>
      <c r="Z773" s="395"/>
      <c r="AA773" s="395"/>
    </row>
    <row r="774" spans="1:70" s="980" customFormat="1" ht="16.5" customHeight="1" x14ac:dyDescent="0.3">
      <c r="A774" s="981"/>
      <c r="B774" s="979"/>
      <c r="C774" s="398"/>
      <c r="D774" s="398"/>
      <c r="E774" s="1007" t="s">
        <v>1441</v>
      </c>
      <c r="F774" s="1006">
        <v>1.5</v>
      </c>
      <c r="G774" s="1006">
        <v>0.15</v>
      </c>
      <c r="H774" s="395"/>
      <c r="I774" s="395"/>
      <c r="J774" s="395"/>
      <c r="K774" s="395"/>
      <c r="L774" s="395"/>
      <c r="M774" s="395"/>
      <c r="N774" s="395"/>
      <c r="O774" s="395"/>
      <c r="P774" s="395"/>
      <c r="Q774" s="395"/>
      <c r="R774" s="395"/>
      <c r="S774" s="395"/>
      <c r="T774" s="395"/>
      <c r="U774" s="395"/>
      <c r="V774" s="395"/>
      <c r="W774" s="395"/>
      <c r="X774" s="395"/>
      <c r="Y774" s="395"/>
      <c r="Z774" s="395"/>
      <c r="AA774" s="395"/>
    </row>
    <row r="775" spans="1:70" s="980" customFormat="1" ht="16.5" customHeight="1" x14ac:dyDescent="0.3">
      <c r="A775" s="981"/>
      <c r="B775" s="979"/>
      <c r="C775" s="398"/>
      <c r="D775" s="398"/>
      <c r="E775" s="1007" t="s">
        <v>1442</v>
      </c>
      <c r="F775" s="1006">
        <v>1.2</v>
      </c>
      <c r="G775" s="1006">
        <v>0.15</v>
      </c>
      <c r="H775" s="395"/>
      <c r="I775" s="395"/>
      <c r="J775" s="395"/>
      <c r="K775" s="395"/>
      <c r="L775" s="395"/>
      <c r="M775" s="395"/>
      <c r="N775" s="395"/>
      <c r="O775" s="395"/>
      <c r="P775" s="395"/>
      <c r="Q775" s="395"/>
      <c r="R775" s="395"/>
      <c r="S775" s="395"/>
      <c r="T775" s="395"/>
      <c r="U775" s="395"/>
      <c r="V775" s="395"/>
      <c r="W775" s="395"/>
      <c r="X775" s="395"/>
      <c r="Y775" s="395"/>
      <c r="Z775" s="395"/>
      <c r="AA775" s="395"/>
    </row>
    <row r="776" spans="1:70" s="980" customFormat="1" ht="16.5" customHeight="1" x14ac:dyDescent="0.3">
      <c r="A776" s="981"/>
      <c r="B776" s="979"/>
      <c r="C776" s="398"/>
      <c r="D776" s="398"/>
      <c r="E776" s="1007" t="s">
        <v>1444</v>
      </c>
      <c r="F776" s="1006">
        <v>2.7</v>
      </c>
      <c r="G776" s="1006">
        <v>7.0000000000000007E-2</v>
      </c>
      <c r="H776" s="395"/>
      <c r="I776" s="395"/>
      <c r="J776" s="395"/>
      <c r="K776" s="395"/>
      <c r="L776" s="395"/>
      <c r="M776" s="395"/>
      <c r="N776" s="395"/>
      <c r="O776" s="395"/>
      <c r="P776" s="395"/>
      <c r="Q776" s="395"/>
      <c r="R776" s="395"/>
      <c r="S776" s="395"/>
      <c r="T776" s="395"/>
      <c r="U776" s="395"/>
      <c r="V776" s="395"/>
      <c r="W776" s="395"/>
      <c r="X776" s="395"/>
      <c r="Y776" s="395"/>
      <c r="Z776" s="395"/>
      <c r="AA776" s="395"/>
    </row>
    <row r="777" spans="1:70" s="980" customFormat="1" ht="16.5" customHeight="1" x14ac:dyDescent="0.3">
      <c r="A777" s="981"/>
      <c r="B777" s="979"/>
      <c r="C777" s="398"/>
      <c r="D777" s="398"/>
      <c r="E777" s="1862" t="s">
        <v>2325</v>
      </c>
      <c r="F777" s="1862"/>
      <c r="G777" s="1862"/>
      <c r="H777" s="1862"/>
      <c r="I777" s="1862"/>
      <c r="J777" s="1862"/>
      <c r="K777" s="1862"/>
      <c r="L777" s="1862"/>
      <c r="M777" s="1862"/>
      <c r="N777" s="1862"/>
      <c r="O777" s="1862"/>
      <c r="P777" s="395"/>
      <c r="Q777" s="395"/>
      <c r="R777" s="395"/>
      <c r="S777" s="395"/>
      <c r="T777" s="395"/>
      <c r="U777" s="395"/>
      <c r="V777" s="395"/>
      <c r="W777" s="395"/>
      <c r="X777" s="395"/>
      <c r="Y777" s="395"/>
      <c r="Z777" s="395"/>
      <c r="AA777" s="395"/>
    </row>
    <row r="778" spans="1:70" s="980" customFormat="1" ht="16.5" customHeight="1" x14ac:dyDescent="0.3">
      <c r="A778" s="981"/>
      <c r="B778" s="979"/>
      <c r="C778" s="398"/>
      <c r="D778" s="398"/>
      <c r="E778" s="1862" t="s">
        <v>2324</v>
      </c>
      <c r="F778" s="1863"/>
      <c r="G778" s="1863"/>
      <c r="H778" s="1863"/>
      <c r="I778" s="1863"/>
      <c r="J778" s="1863"/>
      <c r="K778" s="1863"/>
      <c r="L778" s="1863"/>
      <c r="M778" s="1863"/>
      <c r="N778" s="1863"/>
      <c r="O778" s="1863"/>
      <c r="P778" s="395"/>
      <c r="Q778" s="395"/>
      <c r="R778" s="395"/>
      <c r="S778" s="395"/>
      <c r="T778" s="395"/>
      <c r="U778" s="395"/>
      <c r="V778" s="395"/>
      <c r="W778" s="395"/>
      <c r="X778" s="395"/>
      <c r="Y778" s="395"/>
      <c r="Z778" s="395"/>
      <c r="AA778" s="395"/>
    </row>
    <row r="779" spans="1:70" s="980" customFormat="1" ht="16.5" customHeight="1" x14ac:dyDescent="0.3">
      <c r="A779" s="981"/>
      <c r="B779" s="979"/>
      <c r="C779" s="398"/>
      <c r="D779" s="398"/>
      <c r="E779" s="395" t="s">
        <v>1523</v>
      </c>
      <c r="F779" s="395"/>
      <c r="G779" s="395"/>
      <c r="H779" s="395"/>
      <c r="I779" s="395"/>
      <c r="J779" s="395"/>
      <c r="K779" s="395"/>
      <c r="L779" s="395"/>
      <c r="M779" s="395"/>
      <c r="N779" s="395"/>
      <c r="O779" s="395"/>
      <c r="P779" s="395"/>
      <c r="Q779" s="395"/>
      <c r="R779" s="395"/>
      <c r="S779" s="395"/>
      <c r="T779" s="395"/>
      <c r="U779" s="395"/>
      <c r="V779" s="395"/>
      <c r="W779" s="395"/>
      <c r="X779" s="395"/>
      <c r="Y779" s="395"/>
      <c r="Z779" s="395"/>
      <c r="AA779" s="395"/>
    </row>
    <row r="780" spans="1:70" s="980" customFormat="1" ht="16.5" customHeight="1" x14ac:dyDescent="0.3">
      <c r="A780" s="981"/>
      <c r="B780" s="979"/>
      <c r="C780" s="398"/>
      <c r="D780" s="398"/>
      <c r="E780" s="395"/>
      <c r="F780" s="395"/>
      <c r="G780" s="395"/>
      <c r="H780" s="395"/>
      <c r="I780" s="395"/>
      <c r="J780" s="395"/>
      <c r="K780" s="395"/>
      <c r="L780" s="395"/>
      <c r="M780" s="395"/>
      <c r="N780" s="395"/>
      <c r="O780" s="395"/>
      <c r="P780" s="395"/>
      <c r="Q780" s="395"/>
      <c r="R780" s="395"/>
      <c r="S780" s="395"/>
      <c r="T780" s="395"/>
      <c r="U780" s="395"/>
      <c r="V780" s="395"/>
      <c r="W780" s="395"/>
      <c r="X780" s="395"/>
      <c r="Y780" s="395"/>
      <c r="Z780" s="395"/>
      <c r="AA780" s="395"/>
    </row>
    <row r="781" spans="1:70" ht="16.5" customHeight="1" x14ac:dyDescent="0.3">
      <c r="A781" s="981"/>
      <c r="B781" s="972"/>
      <c r="D781" s="1876" t="s">
        <v>1944</v>
      </c>
      <c r="E781" s="1876"/>
      <c r="F781" s="1876"/>
      <c r="G781" s="1877"/>
      <c r="H781" s="1877"/>
      <c r="I781" s="1877"/>
      <c r="J781" s="1877"/>
      <c r="K781" s="1877"/>
      <c r="L781" s="1877"/>
      <c r="M781" s="1877"/>
      <c r="N781" s="1877"/>
      <c r="O781" s="1877"/>
      <c r="P781" s="1877"/>
      <c r="Q781" s="1877"/>
      <c r="R781" s="1877"/>
      <c r="S781" s="1877"/>
      <c r="T781" s="1877"/>
      <c r="U781" s="1877"/>
      <c r="V781" s="1877"/>
      <c r="W781" s="1877"/>
      <c r="X781" s="1877"/>
      <c r="Y781" s="1877"/>
      <c r="Z781" s="1877"/>
      <c r="AA781" s="1877"/>
      <c r="AB781" s="1877"/>
      <c r="AC781" s="1877"/>
      <c r="AD781" s="1877"/>
      <c r="AE781" s="1877"/>
      <c r="AF781" s="1877"/>
      <c r="AG781" s="1877"/>
      <c r="AH781" s="1877"/>
      <c r="AI781" s="1877"/>
      <c r="AJ781" s="1877"/>
      <c r="AK781" s="1877"/>
      <c r="AL781" s="1877"/>
      <c r="AM781" s="1877"/>
      <c r="AN781" s="1877"/>
      <c r="AO781" s="1877"/>
      <c r="AP781" s="1877"/>
      <c r="AQ781" s="1877"/>
      <c r="AR781" s="1877"/>
      <c r="AS781" s="1877"/>
      <c r="AT781" s="1877"/>
      <c r="AU781" s="1877"/>
      <c r="AV781" s="1877"/>
      <c r="AW781" s="1877"/>
      <c r="AX781" s="1877"/>
      <c r="AY781" s="1877"/>
      <c r="AZ781" s="1877"/>
      <c r="BA781" s="1877"/>
      <c r="BB781" s="1877"/>
      <c r="BC781" s="1877"/>
      <c r="BD781" s="1877"/>
      <c r="BE781" s="1877"/>
      <c r="BF781" s="1877"/>
      <c r="BG781" s="1877"/>
      <c r="BH781" s="1877"/>
      <c r="BI781" s="1877"/>
      <c r="BJ781" s="1877"/>
      <c r="BK781" s="1877"/>
      <c r="BL781" s="1877"/>
      <c r="BM781" s="1877"/>
      <c r="BN781" s="1877"/>
      <c r="BO781" s="1877"/>
      <c r="BP781" s="1877"/>
      <c r="BQ781" s="1877"/>
      <c r="BR781" s="1877"/>
    </row>
    <row r="782" spans="1:70" ht="16.5" customHeight="1" x14ac:dyDescent="0.3">
      <c r="A782" s="981"/>
      <c r="B782" s="972"/>
      <c r="E782" s="278"/>
      <c r="F782" s="278"/>
      <c r="G782" s="1349"/>
      <c r="H782" s="1349"/>
      <c r="I782" s="1349"/>
      <c r="J782" s="1349"/>
      <c r="K782" s="1349"/>
      <c r="L782" s="1349"/>
      <c r="M782" s="1349"/>
      <c r="N782" s="1349"/>
      <c r="O782" s="1349"/>
      <c r="P782" s="1349"/>
      <c r="Q782" s="1349"/>
      <c r="R782" s="1349"/>
      <c r="S782" s="1349"/>
      <c r="T782" s="1349"/>
      <c r="U782" s="1349"/>
      <c r="V782" s="1349"/>
      <c r="W782" s="1349"/>
      <c r="X782" s="1349"/>
      <c r="Y782" s="1349"/>
      <c r="Z782" s="1349"/>
      <c r="AA782" s="1349"/>
      <c r="AB782" s="1349"/>
      <c r="AC782" s="1349"/>
      <c r="AD782" s="1349"/>
      <c r="AE782" s="1349"/>
      <c r="AF782" s="1349"/>
      <c r="AG782" s="1349"/>
      <c r="AH782" s="1349"/>
      <c r="AI782" s="1349"/>
      <c r="AJ782" s="1349"/>
      <c r="AK782" s="1349"/>
      <c r="AL782" s="1349"/>
      <c r="AM782" s="1349"/>
      <c r="AN782" s="1349"/>
      <c r="AO782" s="1349"/>
      <c r="AP782" s="1349"/>
      <c r="AQ782" s="1349"/>
      <c r="AR782" s="1349"/>
      <c r="AS782" s="1349"/>
      <c r="AT782" s="1349"/>
      <c r="AU782" s="1349"/>
      <c r="AV782" s="1349"/>
      <c r="AW782" s="1349"/>
      <c r="AX782" s="1349"/>
      <c r="AY782" s="1349"/>
      <c r="AZ782" s="1349"/>
      <c r="BA782" s="1349"/>
      <c r="BB782" s="1349"/>
      <c r="BC782" s="1349"/>
      <c r="BD782" s="1349"/>
      <c r="BE782" s="1349"/>
      <c r="BF782" s="1349"/>
      <c r="BG782" s="1349"/>
      <c r="BH782" s="1349"/>
      <c r="BI782" s="1349"/>
      <c r="BJ782" s="1349"/>
      <c r="BK782" s="1349"/>
      <c r="BL782" s="1349"/>
      <c r="BM782" s="1349"/>
      <c r="BN782" s="1349"/>
      <c r="BO782" s="1349"/>
      <c r="BP782" s="1349"/>
      <c r="BQ782" s="1349"/>
      <c r="BR782" s="1349"/>
    </row>
    <row r="783" spans="1:70" ht="16.5" customHeight="1" x14ac:dyDescent="0.3">
      <c r="A783" s="981"/>
      <c r="B783" s="972"/>
      <c r="E783" s="1032" t="s">
        <v>2326</v>
      </c>
      <c r="F783" s="278"/>
      <c r="G783" s="1349"/>
      <c r="H783" s="1349"/>
      <c r="I783" s="1349"/>
      <c r="J783" s="1349"/>
      <c r="K783" s="1349"/>
      <c r="L783" s="1349"/>
      <c r="M783" s="1349"/>
      <c r="N783" s="1349"/>
      <c r="O783" s="1349"/>
      <c r="P783" s="1349"/>
      <c r="Q783" s="1349"/>
      <c r="R783" s="1349"/>
      <c r="S783" s="1349"/>
      <c r="T783" s="1349"/>
      <c r="U783" s="1349"/>
      <c r="V783" s="1349"/>
      <c r="W783" s="1349"/>
      <c r="X783" s="1349"/>
      <c r="Y783" s="1349"/>
      <c r="Z783" s="1349"/>
      <c r="AA783" s="1349"/>
      <c r="AB783" s="1349"/>
      <c r="AC783" s="1349"/>
      <c r="AD783" s="1349"/>
      <c r="AE783" s="1349"/>
      <c r="AF783" s="1349"/>
      <c r="AG783" s="1349"/>
      <c r="AH783" s="1349"/>
      <c r="AI783" s="1349"/>
      <c r="AJ783" s="1349"/>
      <c r="AK783" s="1349"/>
      <c r="AL783" s="1349"/>
      <c r="AM783" s="1349"/>
      <c r="AN783" s="1349"/>
      <c r="AO783" s="1349"/>
      <c r="AP783" s="1349"/>
      <c r="AQ783" s="1349"/>
      <c r="AR783" s="1349"/>
      <c r="AS783" s="1349"/>
      <c r="AT783" s="1349"/>
      <c r="AU783" s="1349"/>
      <c r="AV783" s="1349"/>
      <c r="AW783" s="1349"/>
      <c r="AX783" s="1349"/>
      <c r="AY783" s="1349"/>
      <c r="AZ783" s="1349"/>
      <c r="BA783" s="1349"/>
      <c r="BB783" s="1349"/>
      <c r="BC783" s="1349"/>
      <c r="BD783" s="1349"/>
      <c r="BE783" s="1349"/>
      <c r="BF783" s="1349"/>
      <c r="BG783" s="1349"/>
      <c r="BH783" s="1349"/>
      <c r="BI783" s="1349"/>
      <c r="BJ783" s="1349"/>
      <c r="BK783" s="1349"/>
      <c r="BL783" s="1349"/>
      <c r="BM783" s="1349"/>
      <c r="BN783" s="1349"/>
      <c r="BO783" s="1349"/>
      <c r="BP783" s="1349"/>
      <c r="BQ783" s="1349"/>
      <c r="BR783" s="1349"/>
    </row>
    <row r="784" spans="1:70" ht="16.5" customHeight="1" x14ac:dyDescent="0.3">
      <c r="A784" s="981"/>
      <c r="B784" s="972"/>
      <c r="E784" s="278"/>
      <c r="F784" s="278"/>
      <c r="G784" s="1349"/>
      <c r="H784" s="1349"/>
      <c r="I784" s="1349"/>
      <c r="J784" s="1349"/>
      <c r="K784" s="1349"/>
      <c r="L784" s="1349"/>
      <c r="M784" s="1349"/>
      <c r="N784" s="1349"/>
      <c r="O784" s="1349"/>
      <c r="P784" s="1349"/>
      <c r="Q784" s="1349"/>
      <c r="R784" s="1349"/>
      <c r="S784" s="1349"/>
      <c r="T784" s="1349"/>
      <c r="U784" s="1349"/>
      <c r="V784" s="1349"/>
      <c r="W784" s="1349"/>
      <c r="X784" s="1349"/>
      <c r="Y784" s="1349"/>
      <c r="Z784" s="1349"/>
      <c r="AA784" s="1349"/>
      <c r="AB784" s="1349"/>
      <c r="AC784" s="1349"/>
      <c r="AD784" s="1349"/>
      <c r="AE784" s="1349"/>
      <c r="AF784" s="1349"/>
      <c r="AG784" s="1349"/>
      <c r="AH784" s="1349"/>
      <c r="AI784" s="1349"/>
      <c r="AJ784" s="1349"/>
      <c r="AK784" s="1349"/>
      <c r="AL784" s="1349"/>
      <c r="AM784" s="1349"/>
      <c r="AN784" s="1349"/>
      <c r="AO784" s="1349"/>
      <c r="AP784" s="1349"/>
      <c r="AQ784" s="1349"/>
      <c r="AR784" s="1349"/>
      <c r="AS784" s="1349"/>
      <c r="AT784" s="1349"/>
      <c r="AU784" s="1349"/>
      <c r="AV784" s="1349"/>
      <c r="AW784" s="1349"/>
      <c r="AX784" s="1349"/>
      <c r="AY784" s="1349"/>
      <c r="AZ784" s="1349"/>
      <c r="BA784" s="1349"/>
      <c r="BB784" s="1349"/>
      <c r="BC784" s="1349"/>
      <c r="BD784" s="1349"/>
      <c r="BE784" s="1349"/>
      <c r="BF784" s="1349"/>
      <c r="BG784" s="1349"/>
      <c r="BH784" s="1349"/>
      <c r="BI784" s="1349"/>
      <c r="BJ784" s="1349"/>
      <c r="BK784" s="1349"/>
      <c r="BL784" s="1349"/>
      <c r="BM784" s="1349"/>
      <c r="BN784" s="1349"/>
      <c r="BO784" s="1349"/>
      <c r="BP784" s="1349"/>
      <c r="BQ784" s="1349"/>
      <c r="BR784" s="1349"/>
    </row>
    <row r="785" spans="1:70" ht="16.5" customHeight="1" x14ac:dyDescent="0.3">
      <c r="A785" s="981"/>
      <c r="B785" s="972"/>
      <c r="E785" s="278"/>
      <c r="F785" s="278"/>
      <c r="G785" s="1348">
        <v>2007</v>
      </c>
      <c r="H785" s="1348">
        <v>2008</v>
      </c>
      <c r="I785" s="1348">
        <v>2009</v>
      </c>
      <c r="J785" s="1348">
        <v>2010</v>
      </c>
      <c r="K785" s="1348">
        <v>2011</v>
      </c>
      <c r="L785" s="1348">
        <v>2012</v>
      </c>
      <c r="M785" s="1348">
        <v>2013</v>
      </c>
      <c r="N785" s="1348">
        <v>2014</v>
      </c>
      <c r="O785" s="1348">
        <v>2015</v>
      </c>
      <c r="P785" s="1348">
        <v>2016</v>
      </c>
      <c r="Q785" s="1348">
        <v>2017</v>
      </c>
      <c r="R785" s="1348">
        <v>2018</v>
      </c>
      <c r="S785" s="1348">
        <v>2019</v>
      </c>
      <c r="T785" s="1348">
        <v>2020</v>
      </c>
      <c r="U785" s="1348">
        <v>2021</v>
      </c>
      <c r="V785" s="1348">
        <v>2022</v>
      </c>
      <c r="W785" s="1349"/>
      <c r="X785" s="1349"/>
      <c r="Y785" s="1349"/>
      <c r="Z785" s="1349"/>
      <c r="AA785" s="1349"/>
      <c r="AB785" s="1349"/>
      <c r="AC785" s="1349"/>
      <c r="AD785" s="1349"/>
      <c r="AE785" s="1349"/>
      <c r="AF785" s="1349"/>
      <c r="AG785" s="1349"/>
      <c r="AH785" s="1349"/>
      <c r="AI785" s="1349"/>
      <c r="AJ785" s="1349"/>
      <c r="AK785" s="1349"/>
      <c r="AL785" s="1349"/>
      <c r="AM785" s="1349"/>
      <c r="AN785" s="1349"/>
      <c r="AO785" s="1349"/>
      <c r="AP785" s="1349"/>
      <c r="AQ785" s="1349"/>
      <c r="AR785" s="1349"/>
      <c r="AS785" s="1349"/>
      <c r="AT785" s="1349"/>
      <c r="AU785" s="1349"/>
      <c r="AV785" s="1349"/>
      <c r="AW785" s="1349"/>
      <c r="AX785" s="1349"/>
      <c r="AY785" s="1349"/>
      <c r="AZ785" s="1349"/>
      <c r="BA785" s="1349"/>
      <c r="BB785" s="1349"/>
      <c r="BC785" s="1349"/>
      <c r="BD785" s="1349"/>
      <c r="BE785" s="1349"/>
      <c r="BF785" s="1349"/>
      <c r="BG785" s="1349"/>
      <c r="BH785" s="1349"/>
      <c r="BI785" s="1349"/>
      <c r="BJ785" s="1349"/>
      <c r="BK785" s="1349"/>
      <c r="BL785" s="1349"/>
      <c r="BM785" s="1349"/>
      <c r="BN785" s="1349"/>
      <c r="BO785" s="1349"/>
      <c r="BP785" s="1349"/>
      <c r="BQ785" s="1349"/>
      <c r="BR785" s="1349"/>
    </row>
    <row r="786" spans="1:70" ht="16.5" customHeight="1" x14ac:dyDescent="0.3">
      <c r="A786" s="981"/>
      <c r="B786" s="972"/>
      <c r="E786" s="1858" t="s">
        <v>247</v>
      </c>
      <c r="F786" s="1859"/>
      <c r="G786" s="1394">
        <v>2.7210000000000001</v>
      </c>
      <c r="H786" s="1394">
        <v>2.7210000000000001</v>
      </c>
      <c r="I786" s="1394">
        <v>2.7210000000000001</v>
      </c>
      <c r="J786" s="1394">
        <v>2.7210000000000001</v>
      </c>
      <c r="K786" s="1394">
        <v>2.7210000000000001</v>
      </c>
      <c r="L786" s="1394">
        <v>2.7210000000000001</v>
      </c>
      <c r="M786" s="1394">
        <v>2.7210000000000001</v>
      </c>
      <c r="N786" s="1394">
        <v>2.7210000000000001</v>
      </c>
      <c r="O786" s="1394">
        <v>2.7210000000000001</v>
      </c>
      <c r="P786" s="1394">
        <v>2.7210000000000001</v>
      </c>
      <c r="Q786" s="1394">
        <v>2.7210000000000001</v>
      </c>
      <c r="R786" s="1394">
        <v>2.7210000000000001</v>
      </c>
      <c r="S786" s="1394">
        <v>2.7210000000000001</v>
      </c>
      <c r="T786" s="1394">
        <v>2.7210000000000001</v>
      </c>
      <c r="U786" s="1394">
        <v>2.7210000000000001</v>
      </c>
      <c r="V786" s="1394">
        <v>2.7210000000000001</v>
      </c>
      <c r="W786" s="1349"/>
      <c r="X786" s="1349"/>
      <c r="Y786" s="1349"/>
      <c r="Z786" s="1349"/>
      <c r="AA786" s="1349"/>
      <c r="AB786" s="1349"/>
      <c r="AC786" s="1349"/>
      <c r="AD786" s="1349"/>
      <c r="AE786" s="1349"/>
      <c r="AF786" s="1349"/>
      <c r="AG786" s="1349"/>
      <c r="AH786" s="1349"/>
      <c r="AI786" s="1349"/>
      <c r="AJ786" s="1349"/>
      <c r="AK786" s="1349"/>
      <c r="AL786" s="1349"/>
      <c r="AM786" s="1349"/>
      <c r="AN786" s="1349"/>
      <c r="AO786" s="1349"/>
      <c r="AP786" s="1349"/>
      <c r="AQ786" s="1349"/>
      <c r="AR786" s="1349"/>
      <c r="AS786" s="1349"/>
      <c r="AT786" s="1349"/>
      <c r="AU786" s="1349"/>
      <c r="AV786" s="1349"/>
      <c r="AW786" s="1349"/>
      <c r="AX786" s="1349"/>
      <c r="AY786" s="1349"/>
      <c r="AZ786" s="1349"/>
      <c r="BA786" s="1349"/>
      <c r="BB786" s="1349"/>
      <c r="BC786" s="1349"/>
      <c r="BD786" s="1349"/>
      <c r="BE786" s="1349"/>
      <c r="BF786" s="1349"/>
      <c r="BG786" s="1349"/>
      <c r="BH786" s="1349"/>
      <c r="BI786" s="1349"/>
      <c r="BJ786" s="1349"/>
      <c r="BK786" s="1349"/>
      <c r="BL786" s="1349"/>
      <c r="BM786" s="1349"/>
      <c r="BN786" s="1349"/>
      <c r="BO786" s="1349"/>
      <c r="BP786" s="1349"/>
      <c r="BQ786" s="1349"/>
      <c r="BR786" s="1349"/>
    </row>
    <row r="787" spans="1:70" ht="16.5" customHeight="1" x14ac:dyDescent="0.3">
      <c r="A787" s="981"/>
      <c r="B787" s="972"/>
      <c r="E787" s="1858" t="s">
        <v>547</v>
      </c>
      <c r="F787" s="1859"/>
      <c r="G787" s="1394">
        <v>2.7210000000000001</v>
      </c>
      <c r="H787" s="1394">
        <v>2.7210000000000001</v>
      </c>
      <c r="I787" s="1394">
        <v>2.7210000000000001</v>
      </c>
      <c r="J787" s="1394">
        <v>2.7210000000000001</v>
      </c>
      <c r="K787" s="1394">
        <v>2.7210000000000001</v>
      </c>
      <c r="L787" s="1394">
        <v>2.7210000000000001</v>
      </c>
      <c r="M787" s="1394">
        <v>2.7210000000000001</v>
      </c>
      <c r="N787" s="1394">
        <v>2.7210000000000001</v>
      </c>
      <c r="O787" s="1394">
        <v>2.7210000000000001</v>
      </c>
      <c r="P787" s="1394">
        <v>2.7210000000000001</v>
      </c>
      <c r="Q787" s="1394">
        <v>2.7210000000000001</v>
      </c>
      <c r="R787" s="1394">
        <v>2.7210000000000001</v>
      </c>
      <c r="S787" s="1394">
        <v>2.7210000000000001</v>
      </c>
      <c r="T787" s="1394">
        <v>2.7210000000000001</v>
      </c>
      <c r="U787" s="1394">
        <v>2.7210000000000001</v>
      </c>
      <c r="V787" s="1394">
        <v>2.7210000000000001</v>
      </c>
      <c r="W787" s="1349"/>
      <c r="X787" s="1349"/>
      <c r="Y787" s="1349"/>
      <c r="Z787" s="1349"/>
      <c r="AA787" s="1349"/>
      <c r="AB787" s="1349"/>
      <c r="AC787" s="1349"/>
      <c r="AD787" s="1349"/>
      <c r="AE787" s="1349"/>
      <c r="AF787" s="1349"/>
      <c r="AG787" s="1349"/>
      <c r="AH787" s="1349"/>
      <c r="AI787" s="1349"/>
      <c r="AJ787" s="1349"/>
      <c r="AK787" s="1349"/>
      <c r="AL787" s="1349"/>
      <c r="AM787" s="1349"/>
      <c r="AN787" s="1349"/>
      <c r="AO787" s="1349"/>
      <c r="AP787" s="1349"/>
      <c r="AQ787" s="1349"/>
      <c r="AR787" s="1349"/>
      <c r="AS787" s="1349"/>
      <c r="AT787" s="1349"/>
      <c r="AU787" s="1349"/>
      <c r="AV787" s="1349"/>
      <c r="AW787" s="1349"/>
      <c r="AX787" s="1349"/>
      <c r="AY787" s="1349"/>
      <c r="AZ787" s="1349"/>
      <c r="BA787" s="1349"/>
      <c r="BB787" s="1349"/>
      <c r="BC787" s="1349"/>
      <c r="BD787" s="1349"/>
      <c r="BE787" s="1349"/>
      <c r="BF787" s="1349"/>
      <c r="BG787" s="1349"/>
      <c r="BH787" s="1349"/>
      <c r="BI787" s="1349"/>
      <c r="BJ787" s="1349"/>
      <c r="BK787" s="1349"/>
      <c r="BL787" s="1349"/>
      <c r="BM787" s="1349"/>
      <c r="BN787" s="1349"/>
      <c r="BO787" s="1349"/>
      <c r="BP787" s="1349"/>
      <c r="BQ787" s="1349"/>
      <c r="BR787" s="1349"/>
    </row>
    <row r="788" spans="1:70" ht="16.5" customHeight="1" x14ac:dyDescent="0.3">
      <c r="A788" s="981"/>
      <c r="B788" s="972"/>
      <c r="E788" s="1858" t="s">
        <v>2173</v>
      </c>
      <c r="F788" s="1859"/>
      <c r="G788" s="1394">
        <v>0.182</v>
      </c>
      <c r="H788" s="1394">
        <v>0.183</v>
      </c>
      <c r="I788" s="1394">
        <v>0.184</v>
      </c>
      <c r="J788" s="1394">
        <v>0.183</v>
      </c>
      <c r="K788" s="1394">
        <v>0.183</v>
      </c>
      <c r="L788" s="1394">
        <v>0.183</v>
      </c>
      <c r="M788" s="1394">
        <v>0.182</v>
      </c>
      <c r="N788" s="1394">
        <v>0.183</v>
      </c>
      <c r="O788" s="1394">
        <v>0.184</v>
      </c>
      <c r="P788" s="1394">
        <v>0.183</v>
      </c>
      <c r="Q788" s="1394">
        <v>0.183</v>
      </c>
      <c r="R788" s="1394">
        <v>0.182</v>
      </c>
      <c r="S788" s="1394">
        <v>0.182</v>
      </c>
      <c r="T788" s="1394">
        <v>0.182</v>
      </c>
      <c r="U788" s="1394">
        <v>0.182</v>
      </c>
      <c r="V788" s="1394">
        <v>0.182</v>
      </c>
      <c r="W788" s="1349"/>
      <c r="X788" s="1349"/>
      <c r="Y788" s="1349"/>
      <c r="Z788" s="1349"/>
      <c r="AA788" s="1349"/>
      <c r="AB788" s="1349"/>
      <c r="AC788" s="1349"/>
      <c r="AD788" s="1349"/>
      <c r="AE788" s="1349"/>
      <c r="AF788" s="1349"/>
      <c r="AG788" s="1349"/>
      <c r="AH788" s="1349"/>
      <c r="AI788" s="1349"/>
      <c r="AJ788" s="1349"/>
      <c r="AK788" s="1349"/>
      <c r="AL788" s="1349"/>
      <c r="AM788" s="1349"/>
      <c r="AN788" s="1349"/>
      <c r="AO788" s="1349"/>
      <c r="AP788" s="1349"/>
      <c r="AQ788" s="1349"/>
      <c r="AR788" s="1349"/>
      <c r="AS788" s="1349"/>
      <c r="AT788" s="1349"/>
      <c r="AU788" s="1349"/>
      <c r="AV788" s="1349"/>
      <c r="AW788" s="1349"/>
      <c r="AX788" s="1349"/>
      <c r="AY788" s="1349"/>
      <c r="AZ788" s="1349"/>
      <c r="BA788" s="1349"/>
      <c r="BB788" s="1349"/>
      <c r="BC788" s="1349"/>
      <c r="BD788" s="1349"/>
      <c r="BE788" s="1349"/>
      <c r="BF788" s="1349"/>
      <c r="BG788" s="1349"/>
      <c r="BH788" s="1349"/>
      <c r="BI788" s="1349"/>
      <c r="BJ788" s="1349"/>
      <c r="BK788" s="1349"/>
      <c r="BL788" s="1349"/>
      <c r="BM788" s="1349"/>
      <c r="BN788" s="1349"/>
      <c r="BO788" s="1349"/>
      <c r="BP788" s="1349"/>
      <c r="BQ788" s="1349"/>
      <c r="BR788" s="1349"/>
    </row>
    <row r="789" spans="1:70" ht="16.5" customHeight="1" x14ac:dyDescent="0.3">
      <c r="A789" s="981"/>
      <c r="B789" s="972"/>
      <c r="E789" s="1858" t="s">
        <v>737</v>
      </c>
      <c r="F789" s="1859"/>
      <c r="G789" s="1394">
        <v>3.1240000000000001</v>
      </c>
      <c r="H789" s="1394">
        <v>3.1240000000000001</v>
      </c>
      <c r="I789" s="1394">
        <v>3.1240000000000001</v>
      </c>
      <c r="J789" s="1394">
        <v>3.1240000000000001</v>
      </c>
      <c r="K789" s="1394">
        <v>3.1240000000000001</v>
      </c>
      <c r="L789" s="1394">
        <v>3.1240000000000001</v>
      </c>
      <c r="M789" s="1394">
        <v>3.1240000000000001</v>
      </c>
      <c r="N789" s="1394">
        <v>3.1240000000000001</v>
      </c>
      <c r="O789" s="1394">
        <v>3.1240000000000001</v>
      </c>
      <c r="P789" s="1394">
        <v>3.1240000000000001</v>
      </c>
      <c r="Q789" s="1394">
        <v>3.1240000000000001</v>
      </c>
      <c r="R789" s="1394">
        <v>3.1240000000000001</v>
      </c>
      <c r="S789" s="1394">
        <v>3.1240000000000001</v>
      </c>
      <c r="T789" s="1394">
        <v>3.1240000000000001</v>
      </c>
      <c r="U789" s="1394">
        <v>3.1240000000000001</v>
      </c>
      <c r="V789" s="1394">
        <v>3.1240000000000001</v>
      </c>
      <c r="W789" s="1349"/>
      <c r="X789" s="1349"/>
      <c r="Y789" s="1349"/>
      <c r="Z789" s="1349"/>
      <c r="AA789" s="1349"/>
      <c r="AB789" s="1349"/>
      <c r="AC789" s="1349"/>
      <c r="AD789" s="1349"/>
      <c r="AE789" s="1349"/>
      <c r="AF789" s="1349"/>
      <c r="AG789" s="1349"/>
      <c r="AH789" s="1349"/>
      <c r="AI789" s="1349"/>
      <c r="AJ789" s="1349"/>
      <c r="AK789" s="1349"/>
      <c r="AL789" s="1349"/>
      <c r="AM789" s="1349"/>
      <c r="AN789" s="1349"/>
      <c r="AO789" s="1349"/>
      <c r="AP789" s="1349"/>
      <c r="AQ789" s="1349"/>
      <c r="AR789" s="1349"/>
      <c r="AS789" s="1349"/>
      <c r="AT789" s="1349"/>
      <c r="AU789" s="1349"/>
      <c r="AV789" s="1349"/>
      <c r="AW789" s="1349"/>
      <c r="AX789" s="1349"/>
      <c r="AY789" s="1349"/>
      <c r="AZ789" s="1349"/>
      <c r="BA789" s="1349"/>
      <c r="BB789" s="1349"/>
      <c r="BC789" s="1349"/>
      <c r="BD789" s="1349"/>
      <c r="BE789" s="1349"/>
      <c r="BF789" s="1349"/>
      <c r="BG789" s="1349"/>
      <c r="BH789" s="1349"/>
      <c r="BI789" s="1349"/>
      <c r="BJ789" s="1349"/>
      <c r="BK789" s="1349"/>
      <c r="BL789" s="1349"/>
      <c r="BM789" s="1349"/>
      <c r="BN789" s="1349"/>
      <c r="BO789" s="1349"/>
      <c r="BP789" s="1349"/>
      <c r="BQ789" s="1349"/>
      <c r="BR789" s="1349"/>
    </row>
    <row r="790" spans="1:70" ht="16.5" customHeight="1" x14ac:dyDescent="0.3">
      <c r="A790" s="981"/>
      <c r="B790" s="972"/>
      <c r="E790" s="1858" t="s">
        <v>522</v>
      </c>
      <c r="F790" s="1859"/>
      <c r="G790" s="1394">
        <v>1.5449999999999999</v>
      </c>
      <c r="H790" s="1394">
        <v>1.5449999999999999</v>
      </c>
      <c r="I790" s="1394">
        <v>1.5449999999999999</v>
      </c>
      <c r="J790" s="1394">
        <v>1.5449999999999999</v>
      </c>
      <c r="K790" s="1394">
        <v>1.5449999999999999</v>
      </c>
      <c r="L790" s="1394">
        <v>1.5449999999999999</v>
      </c>
      <c r="M790" s="1394">
        <v>1.5449999999999999</v>
      </c>
      <c r="N790" s="1394">
        <v>1.5449999999999999</v>
      </c>
      <c r="O790" s="1394">
        <v>1.5449999999999999</v>
      </c>
      <c r="P790" s="1394">
        <v>1.5449999999999999</v>
      </c>
      <c r="Q790" s="1394">
        <v>1.5449999999999999</v>
      </c>
      <c r="R790" s="1394">
        <v>1.5449999999999999</v>
      </c>
      <c r="S790" s="1394">
        <v>1.5449999999999999</v>
      </c>
      <c r="T790" s="1394">
        <v>1.5449999999999999</v>
      </c>
      <c r="U790" s="1394">
        <v>1.5449999999999999</v>
      </c>
      <c r="V790" s="1394">
        <v>1.5449999999999999</v>
      </c>
      <c r="W790" s="1349"/>
      <c r="X790" s="1349"/>
      <c r="Y790" s="1349"/>
      <c r="Z790" s="1349"/>
      <c r="AA790" s="1349"/>
      <c r="AB790" s="1349"/>
      <c r="AC790" s="1349"/>
      <c r="AD790" s="1349"/>
      <c r="AE790" s="1349"/>
      <c r="AF790" s="1349"/>
      <c r="AG790" s="1349"/>
      <c r="AH790" s="1349"/>
      <c r="AI790" s="1349"/>
      <c r="AJ790" s="1349"/>
      <c r="AK790" s="1349"/>
      <c r="AL790" s="1349"/>
      <c r="AM790" s="1349"/>
      <c r="AN790" s="1349"/>
      <c r="AO790" s="1349"/>
      <c r="AP790" s="1349"/>
      <c r="AQ790" s="1349"/>
      <c r="AR790" s="1349"/>
      <c r="AS790" s="1349"/>
      <c r="AT790" s="1349"/>
      <c r="AU790" s="1349"/>
      <c r="AV790" s="1349"/>
      <c r="AW790" s="1349"/>
      <c r="AX790" s="1349"/>
      <c r="AY790" s="1349"/>
      <c r="AZ790" s="1349"/>
      <c r="BA790" s="1349"/>
      <c r="BB790" s="1349"/>
      <c r="BC790" s="1349"/>
      <c r="BD790" s="1349"/>
      <c r="BE790" s="1349"/>
      <c r="BF790" s="1349"/>
      <c r="BG790" s="1349"/>
      <c r="BH790" s="1349"/>
      <c r="BI790" s="1349"/>
      <c r="BJ790" s="1349"/>
      <c r="BK790" s="1349"/>
      <c r="BL790" s="1349"/>
      <c r="BM790" s="1349"/>
      <c r="BN790" s="1349"/>
      <c r="BO790" s="1349"/>
      <c r="BP790" s="1349"/>
      <c r="BQ790" s="1349"/>
      <c r="BR790" s="1349"/>
    </row>
    <row r="791" spans="1:70" ht="16.5" customHeight="1" x14ac:dyDescent="0.3">
      <c r="A791" s="981"/>
      <c r="B791" s="972"/>
      <c r="E791" s="1392" t="s">
        <v>802</v>
      </c>
      <c r="F791" s="1393"/>
      <c r="G791" s="1394">
        <v>2.5</v>
      </c>
      <c r="H791" s="1394">
        <v>2.5</v>
      </c>
      <c r="I791" s="1394">
        <v>2.5</v>
      </c>
      <c r="J791" s="1394">
        <v>2.5</v>
      </c>
      <c r="K791" s="1394">
        <v>2.5</v>
      </c>
      <c r="L791" s="1394">
        <v>2.5</v>
      </c>
      <c r="M791" s="1394">
        <v>2.5</v>
      </c>
      <c r="N791" s="1394">
        <v>2.5</v>
      </c>
      <c r="O791" s="1394">
        <v>2.5</v>
      </c>
      <c r="P791" s="1394">
        <v>2.5</v>
      </c>
      <c r="Q791" s="1394">
        <v>2.5</v>
      </c>
      <c r="R791" s="1394">
        <v>2.5</v>
      </c>
      <c r="S791" s="1394">
        <v>2.5</v>
      </c>
      <c r="T791" s="1394">
        <v>2.5</v>
      </c>
      <c r="U791" s="1394">
        <v>2.5</v>
      </c>
      <c r="V791" s="1394">
        <v>2.5</v>
      </c>
      <c r="W791" s="1349"/>
      <c r="X791" s="1349"/>
      <c r="Y791" s="1349"/>
      <c r="Z791" s="1349"/>
      <c r="AA791" s="1349"/>
      <c r="AB791" s="1349"/>
      <c r="AC791" s="1349"/>
      <c r="AD791" s="1349"/>
      <c r="AE791" s="1349"/>
      <c r="AF791" s="1349"/>
      <c r="AG791" s="1349"/>
      <c r="AH791" s="1349"/>
      <c r="AI791" s="1349"/>
      <c r="AJ791" s="1349"/>
      <c r="AK791" s="1349"/>
      <c r="AL791" s="1349"/>
      <c r="AM791" s="1349"/>
      <c r="AN791" s="1349"/>
      <c r="AO791" s="1349"/>
      <c r="AP791" s="1349"/>
      <c r="AQ791" s="1349"/>
      <c r="AR791" s="1349"/>
      <c r="AS791" s="1349"/>
      <c r="AT791" s="1349"/>
      <c r="AU791" s="1349"/>
      <c r="AV791" s="1349"/>
      <c r="AW791" s="1349"/>
      <c r="AX791" s="1349"/>
      <c r="AY791" s="1349"/>
      <c r="AZ791" s="1349"/>
      <c r="BA791" s="1349"/>
      <c r="BB791" s="1349"/>
      <c r="BC791" s="1349"/>
      <c r="BD791" s="1349"/>
      <c r="BE791" s="1349"/>
      <c r="BF791" s="1349"/>
      <c r="BG791" s="1349"/>
      <c r="BH791" s="1349"/>
      <c r="BI791" s="1349"/>
      <c r="BJ791" s="1349"/>
      <c r="BK791" s="1349"/>
      <c r="BL791" s="1349"/>
      <c r="BM791" s="1349"/>
      <c r="BN791" s="1349"/>
      <c r="BO791" s="1349"/>
      <c r="BP791" s="1349"/>
      <c r="BQ791" s="1349"/>
      <c r="BR791" s="1349"/>
    </row>
    <row r="792" spans="1:70" ht="16.5" customHeight="1" x14ac:dyDescent="0.3">
      <c r="A792" s="981"/>
      <c r="B792" s="972"/>
      <c r="E792" s="1858" t="s">
        <v>564</v>
      </c>
      <c r="F792" s="1859"/>
      <c r="G792" s="1394">
        <v>2.9660000000000002</v>
      </c>
      <c r="H792" s="1394">
        <v>2.9660000000000002</v>
      </c>
      <c r="I792" s="1394">
        <v>2.9660000000000002</v>
      </c>
      <c r="J792" s="1394">
        <v>2.9660000000000002</v>
      </c>
      <c r="K792" s="1394">
        <v>2.9660000000000002</v>
      </c>
      <c r="L792" s="1394">
        <v>2.9660000000000002</v>
      </c>
      <c r="M792" s="1394">
        <v>2.9660000000000002</v>
      </c>
      <c r="N792" s="1394">
        <v>2.9660000000000002</v>
      </c>
      <c r="O792" s="1394">
        <v>2.9660000000000002</v>
      </c>
      <c r="P792" s="1394">
        <v>2.9660000000000002</v>
      </c>
      <c r="Q792" s="1394">
        <v>2.9660000000000002</v>
      </c>
      <c r="R792" s="1394">
        <v>2.9660000000000002</v>
      </c>
      <c r="S792" s="1394">
        <v>2.9660000000000002</v>
      </c>
      <c r="T792" s="1394">
        <v>2.9660000000000002</v>
      </c>
      <c r="U792" s="1394">
        <v>2.9660000000000002</v>
      </c>
      <c r="V792" s="1394">
        <v>2.9660000000000002</v>
      </c>
      <c r="W792" s="1349"/>
      <c r="X792" s="1349"/>
      <c r="Y792" s="1349"/>
      <c r="Z792" s="1349"/>
      <c r="AA792" s="1349"/>
      <c r="AB792" s="1349"/>
      <c r="AC792" s="1349"/>
      <c r="AD792" s="1349"/>
      <c r="AE792" s="1349"/>
      <c r="AF792" s="1349"/>
      <c r="AG792" s="1349"/>
      <c r="AH792" s="1349"/>
      <c r="AI792" s="1349"/>
      <c r="AJ792" s="1349"/>
      <c r="AK792" s="1349"/>
      <c r="AL792" s="1349"/>
      <c r="AM792" s="1349"/>
      <c r="AN792" s="1349"/>
      <c r="AO792" s="1349"/>
      <c r="AP792" s="1349"/>
      <c r="AQ792" s="1349"/>
      <c r="AR792" s="1349"/>
      <c r="AS792" s="1349"/>
      <c r="AT792" s="1349"/>
      <c r="AU792" s="1349"/>
      <c r="AV792" s="1349"/>
      <c r="AW792" s="1349"/>
      <c r="AX792" s="1349"/>
      <c r="AY792" s="1349"/>
      <c r="AZ792" s="1349"/>
      <c r="BA792" s="1349"/>
      <c r="BB792" s="1349"/>
      <c r="BC792" s="1349"/>
      <c r="BD792" s="1349"/>
      <c r="BE792" s="1349"/>
      <c r="BF792" s="1349"/>
      <c r="BG792" s="1349"/>
      <c r="BH792" s="1349"/>
      <c r="BI792" s="1349"/>
      <c r="BJ792" s="1349"/>
      <c r="BK792" s="1349"/>
      <c r="BL792" s="1349"/>
      <c r="BM792" s="1349"/>
      <c r="BN792" s="1349"/>
      <c r="BO792" s="1349"/>
      <c r="BP792" s="1349"/>
      <c r="BQ792" s="1349"/>
      <c r="BR792" s="1349"/>
    </row>
    <row r="793" spans="1:70" ht="16.5" customHeight="1" x14ac:dyDescent="0.3">
      <c r="A793" s="981"/>
      <c r="B793" s="972"/>
      <c r="E793" s="1858" t="s">
        <v>3</v>
      </c>
      <c r="F793" s="1859"/>
      <c r="G793" s="1394">
        <v>2.996</v>
      </c>
      <c r="H793" s="1394">
        <v>2.996</v>
      </c>
      <c r="I793" s="1394">
        <v>2.996</v>
      </c>
      <c r="J793" s="1394">
        <v>2.996</v>
      </c>
      <c r="K793" s="1394">
        <v>2.996</v>
      </c>
      <c r="L793" s="1394">
        <v>2.996</v>
      </c>
      <c r="M793" s="1394">
        <v>2.996</v>
      </c>
      <c r="N793" s="1394">
        <v>2.996</v>
      </c>
      <c r="O793" s="1394">
        <v>2.996</v>
      </c>
      <c r="P793" s="1394">
        <v>2.996</v>
      </c>
      <c r="Q793" s="1394">
        <v>2.996</v>
      </c>
      <c r="R793" s="1394">
        <v>2.996</v>
      </c>
      <c r="S793" s="1394">
        <v>2.996</v>
      </c>
      <c r="T793" s="1394">
        <v>2.996</v>
      </c>
      <c r="U793" s="1394">
        <v>2.996</v>
      </c>
      <c r="V793" s="1394">
        <v>2.996</v>
      </c>
      <c r="W793" s="1349"/>
      <c r="X793" s="1349"/>
      <c r="Y793" s="1349"/>
      <c r="Z793" s="1349"/>
      <c r="AA793" s="1349"/>
      <c r="AB793" s="1349"/>
      <c r="AC793" s="1349"/>
      <c r="AD793" s="1349"/>
      <c r="AE793" s="1349"/>
      <c r="AF793" s="1349"/>
      <c r="AG793" s="1349"/>
      <c r="AH793" s="1349"/>
      <c r="AI793" s="1349"/>
      <c r="AJ793" s="1349"/>
      <c r="AK793" s="1349"/>
      <c r="AL793" s="1349"/>
      <c r="AM793" s="1349"/>
      <c r="AN793" s="1349"/>
      <c r="AO793" s="1349"/>
      <c r="AP793" s="1349"/>
      <c r="AQ793" s="1349"/>
      <c r="AR793" s="1349"/>
      <c r="AS793" s="1349"/>
      <c r="AT793" s="1349"/>
      <c r="AU793" s="1349"/>
      <c r="AV793" s="1349"/>
      <c r="AW793" s="1349"/>
      <c r="AX793" s="1349"/>
      <c r="AY793" s="1349"/>
      <c r="AZ793" s="1349"/>
      <c r="BA793" s="1349"/>
      <c r="BB793" s="1349"/>
      <c r="BC793" s="1349"/>
      <c r="BD793" s="1349"/>
      <c r="BE793" s="1349"/>
      <c r="BF793" s="1349"/>
      <c r="BG793" s="1349"/>
      <c r="BH793" s="1349"/>
      <c r="BI793" s="1349"/>
      <c r="BJ793" s="1349"/>
      <c r="BK793" s="1349"/>
      <c r="BL793" s="1349"/>
      <c r="BM793" s="1349"/>
      <c r="BN793" s="1349"/>
      <c r="BO793" s="1349"/>
      <c r="BP793" s="1349"/>
      <c r="BQ793" s="1349"/>
      <c r="BR793" s="1349"/>
    </row>
    <row r="794" spans="1:70" ht="16.5" customHeight="1" x14ac:dyDescent="0.3">
      <c r="A794" s="981"/>
      <c r="B794" s="972"/>
      <c r="E794" s="1858" t="s">
        <v>961</v>
      </c>
      <c r="F794" s="1859"/>
      <c r="G794" s="1394">
        <v>0.88100000000000001</v>
      </c>
      <c r="H794" s="1394">
        <v>0.88100000000000001</v>
      </c>
      <c r="I794" s="1394">
        <v>0.88100000000000001</v>
      </c>
      <c r="J794" s="1394">
        <v>0.88100000000000001</v>
      </c>
      <c r="K794" s="1394">
        <v>0.88100000000000001</v>
      </c>
      <c r="L794" s="1394">
        <v>0.88100000000000001</v>
      </c>
      <c r="M794" s="1394">
        <v>0.88100000000000001</v>
      </c>
      <c r="N794" s="1394">
        <v>0.88100000000000001</v>
      </c>
      <c r="O794" s="1394">
        <v>0.88100000000000001</v>
      </c>
      <c r="P794" s="1394">
        <v>0.88100000000000001</v>
      </c>
      <c r="Q794" s="1394">
        <v>0.88100000000000001</v>
      </c>
      <c r="R794" s="1394">
        <v>0.88100000000000001</v>
      </c>
      <c r="S794" s="1394">
        <v>0.88100000000000001</v>
      </c>
      <c r="T794" s="1394">
        <v>0.88100000000000001</v>
      </c>
      <c r="U794" s="1394">
        <v>0.88100000000000001</v>
      </c>
      <c r="V794" s="1394">
        <v>0.88100000000000001</v>
      </c>
      <c r="W794" s="1349"/>
      <c r="X794" s="1349"/>
      <c r="Y794" s="1349"/>
      <c r="Z794" s="1349"/>
      <c r="AA794" s="1349"/>
      <c r="AB794" s="1349"/>
      <c r="AC794" s="1349"/>
      <c r="AD794" s="1349"/>
      <c r="AE794" s="1349"/>
      <c r="AF794" s="1349"/>
      <c r="AG794" s="1349"/>
      <c r="AH794" s="1349"/>
      <c r="AI794" s="1349"/>
      <c r="AJ794" s="1349"/>
      <c r="AK794" s="1349"/>
      <c r="AL794" s="1349"/>
      <c r="AM794" s="1349"/>
      <c r="AN794" s="1349"/>
      <c r="AO794" s="1349"/>
      <c r="AP794" s="1349"/>
      <c r="AQ794" s="1349"/>
      <c r="AR794" s="1349"/>
      <c r="AS794" s="1349"/>
      <c r="AT794" s="1349"/>
      <c r="AU794" s="1349"/>
      <c r="AV794" s="1349"/>
      <c r="AW794" s="1349"/>
      <c r="AX794" s="1349"/>
      <c r="AY794" s="1349"/>
      <c r="AZ794" s="1349"/>
      <c r="BA794" s="1349"/>
      <c r="BB794" s="1349"/>
      <c r="BC794" s="1349"/>
      <c r="BD794" s="1349"/>
      <c r="BE794" s="1349"/>
      <c r="BF794" s="1349"/>
      <c r="BG794" s="1349"/>
      <c r="BH794" s="1349"/>
      <c r="BI794" s="1349"/>
      <c r="BJ794" s="1349"/>
      <c r="BK794" s="1349"/>
      <c r="BL794" s="1349"/>
      <c r="BM794" s="1349"/>
      <c r="BN794" s="1349"/>
      <c r="BO794" s="1349"/>
      <c r="BP794" s="1349"/>
      <c r="BQ794" s="1349"/>
      <c r="BR794" s="1349"/>
    </row>
    <row r="795" spans="1:70" ht="16.5" customHeight="1" x14ac:dyDescent="0.3">
      <c r="A795" s="981"/>
      <c r="B795" s="972"/>
      <c r="E795" s="1858" t="s">
        <v>1310</v>
      </c>
      <c r="F795" s="1859"/>
      <c r="G795" s="1394">
        <v>1E-3</v>
      </c>
      <c r="H795" s="1394">
        <v>1E-3</v>
      </c>
      <c r="I795" s="1394">
        <v>1E-3</v>
      </c>
      <c r="J795" s="1394">
        <v>1E-3</v>
      </c>
      <c r="K795" s="1394">
        <v>1E-3</v>
      </c>
      <c r="L795" s="1394">
        <v>1E-3</v>
      </c>
      <c r="M795" s="1394">
        <v>1E-3</v>
      </c>
      <c r="N795" s="1394">
        <v>1E-3</v>
      </c>
      <c r="O795" s="1394">
        <v>1E-3</v>
      </c>
      <c r="P795" s="1394">
        <v>1E-3</v>
      </c>
      <c r="Q795" s="1394">
        <v>1E-3</v>
      </c>
      <c r="R795" s="1394">
        <v>1E-3</v>
      </c>
      <c r="S795" s="1394">
        <v>1E-3</v>
      </c>
      <c r="T795" s="1394">
        <v>1E-3</v>
      </c>
      <c r="U795" s="1394">
        <v>1E-3</v>
      </c>
      <c r="V795" s="1394">
        <v>1E-3</v>
      </c>
      <c r="W795" s="1349"/>
      <c r="X795" s="1349"/>
      <c r="Y795" s="1349"/>
      <c r="Z795" s="1349"/>
      <c r="AA795" s="1349"/>
      <c r="AB795" s="1349"/>
      <c r="AC795" s="1349"/>
      <c r="AD795" s="1349"/>
      <c r="AE795" s="1349"/>
      <c r="AF795" s="1349"/>
      <c r="AG795" s="1349"/>
      <c r="AH795" s="1349"/>
      <c r="AI795" s="1349"/>
      <c r="AJ795" s="1349"/>
      <c r="AK795" s="1349"/>
      <c r="AL795" s="1349"/>
      <c r="AM795" s="1349"/>
      <c r="AN795" s="1349"/>
      <c r="AO795" s="1349"/>
      <c r="AP795" s="1349"/>
      <c r="AQ795" s="1349"/>
      <c r="AR795" s="1349"/>
      <c r="AS795" s="1349"/>
      <c r="AT795" s="1349"/>
      <c r="AU795" s="1349"/>
      <c r="AV795" s="1349"/>
      <c r="AW795" s="1349"/>
      <c r="AX795" s="1349"/>
      <c r="AY795" s="1349"/>
      <c r="AZ795" s="1349"/>
      <c r="BA795" s="1349"/>
      <c r="BB795" s="1349"/>
      <c r="BC795" s="1349"/>
      <c r="BD795" s="1349"/>
      <c r="BE795" s="1349"/>
      <c r="BF795" s="1349"/>
      <c r="BG795" s="1349"/>
      <c r="BH795" s="1349"/>
      <c r="BI795" s="1349"/>
      <c r="BJ795" s="1349"/>
      <c r="BK795" s="1349"/>
      <c r="BL795" s="1349"/>
      <c r="BM795" s="1349"/>
      <c r="BN795" s="1349"/>
      <c r="BO795" s="1349"/>
      <c r="BP795" s="1349"/>
      <c r="BQ795" s="1349"/>
      <c r="BR795" s="1349"/>
    </row>
    <row r="796" spans="1:70" ht="16.5" customHeight="1" x14ac:dyDescent="0.3">
      <c r="A796" s="981"/>
      <c r="B796" s="972"/>
      <c r="E796" s="1858" t="s">
        <v>979</v>
      </c>
      <c r="F796" s="1859"/>
      <c r="G796" s="1394">
        <v>0.13700000000000001</v>
      </c>
      <c r="H796" s="1394">
        <v>0.13700000000000001</v>
      </c>
      <c r="I796" s="1394">
        <v>0.13700000000000001</v>
      </c>
      <c r="J796" s="1394">
        <v>0.13700000000000001</v>
      </c>
      <c r="K796" s="1394">
        <v>0.13700000000000001</v>
      </c>
      <c r="L796" s="1394">
        <v>0.13700000000000001</v>
      </c>
      <c r="M796" s="1394">
        <v>0.13700000000000001</v>
      </c>
      <c r="N796" s="1394">
        <v>0.13700000000000001</v>
      </c>
      <c r="O796" s="1394">
        <v>0.13700000000000001</v>
      </c>
      <c r="P796" s="1394">
        <v>0.13700000000000001</v>
      </c>
      <c r="Q796" s="1394">
        <v>0.13700000000000001</v>
      </c>
      <c r="R796" s="1394">
        <v>0.13700000000000001</v>
      </c>
      <c r="S796" s="1394">
        <v>0.13700000000000001</v>
      </c>
      <c r="T796" s="1394">
        <v>0.13700000000000001</v>
      </c>
      <c r="U796" s="1394">
        <v>0.13700000000000001</v>
      </c>
      <c r="V796" s="1394">
        <v>0.13700000000000001</v>
      </c>
      <c r="W796" s="1349"/>
      <c r="X796" s="1349"/>
      <c r="Y796" s="1349"/>
      <c r="Z796" s="1349"/>
      <c r="AA796" s="1349"/>
      <c r="AB796" s="1349"/>
      <c r="AC796" s="1349"/>
      <c r="AD796" s="1349"/>
      <c r="AE796" s="1349"/>
      <c r="AF796" s="1349"/>
      <c r="AG796" s="1349"/>
      <c r="AH796" s="1349"/>
      <c r="AI796" s="1349"/>
      <c r="AJ796" s="1349"/>
      <c r="AK796" s="1349"/>
      <c r="AL796" s="1349"/>
      <c r="AM796" s="1349"/>
      <c r="AN796" s="1349"/>
      <c r="AO796" s="1349"/>
      <c r="AP796" s="1349"/>
      <c r="AQ796" s="1349"/>
      <c r="AR796" s="1349"/>
      <c r="AS796" s="1349"/>
      <c r="AT796" s="1349"/>
      <c r="AU796" s="1349"/>
      <c r="AV796" s="1349"/>
      <c r="AW796" s="1349"/>
      <c r="AX796" s="1349"/>
      <c r="AY796" s="1349"/>
      <c r="AZ796" s="1349"/>
      <c r="BA796" s="1349"/>
      <c r="BB796" s="1349"/>
      <c r="BC796" s="1349"/>
      <c r="BD796" s="1349"/>
      <c r="BE796" s="1349"/>
      <c r="BF796" s="1349"/>
      <c r="BG796" s="1349"/>
      <c r="BH796" s="1349"/>
      <c r="BI796" s="1349"/>
      <c r="BJ796" s="1349"/>
      <c r="BK796" s="1349"/>
      <c r="BL796" s="1349"/>
      <c r="BM796" s="1349"/>
      <c r="BN796" s="1349"/>
      <c r="BO796" s="1349"/>
      <c r="BP796" s="1349"/>
      <c r="BQ796" s="1349"/>
      <c r="BR796" s="1349"/>
    </row>
    <row r="797" spans="1:70" ht="16.5" customHeight="1" x14ac:dyDescent="0.3">
      <c r="A797" s="981"/>
      <c r="B797" s="972"/>
      <c r="E797" s="1858" t="s">
        <v>980</v>
      </c>
      <c r="F797" s="1859"/>
      <c r="G797" s="1394">
        <v>0.17100000000000001</v>
      </c>
      <c r="H797" s="1394">
        <v>0.17100000000000001</v>
      </c>
      <c r="I797" s="1394">
        <v>0.17100000000000001</v>
      </c>
      <c r="J797" s="1394">
        <v>0.17100000000000001</v>
      </c>
      <c r="K797" s="1394">
        <v>0.17100000000000001</v>
      </c>
      <c r="L797" s="1394">
        <v>0.17100000000000001</v>
      </c>
      <c r="M797" s="1394">
        <v>0.17100000000000001</v>
      </c>
      <c r="N797" s="1394">
        <v>0.17100000000000001</v>
      </c>
      <c r="O797" s="1394">
        <v>0.17100000000000001</v>
      </c>
      <c r="P797" s="1394">
        <v>0.17100000000000001</v>
      </c>
      <c r="Q797" s="1394">
        <v>0.17100000000000001</v>
      </c>
      <c r="R797" s="1394">
        <v>0.17100000000000001</v>
      </c>
      <c r="S797" s="1394">
        <v>0.17100000000000001</v>
      </c>
      <c r="T797" s="1394">
        <v>0.17100000000000001</v>
      </c>
      <c r="U797" s="1394">
        <v>0.17100000000000001</v>
      </c>
      <c r="V797" s="1394">
        <v>0.17100000000000001</v>
      </c>
      <c r="W797" s="1349"/>
      <c r="X797" s="1349"/>
      <c r="Y797" s="1349"/>
      <c r="Z797" s="1349"/>
      <c r="AA797" s="1349"/>
      <c r="AB797" s="1349"/>
      <c r="AC797" s="1349"/>
      <c r="AD797" s="1349"/>
      <c r="AE797" s="1349"/>
      <c r="AF797" s="1349"/>
      <c r="AG797" s="1349"/>
      <c r="AH797" s="1349"/>
      <c r="AI797" s="1349"/>
      <c r="AJ797" s="1349"/>
      <c r="AK797" s="1349"/>
      <c r="AL797" s="1349"/>
      <c r="AM797" s="1349"/>
      <c r="AN797" s="1349"/>
      <c r="AO797" s="1349"/>
      <c r="AP797" s="1349"/>
      <c r="AQ797" s="1349"/>
      <c r="AR797" s="1349"/>
      <c r="AS797" s="1349"/>
      <c r="AT797" s="1349"/>
      <c r="AU797" s="1349"/>
      <c r="AV797" s="1349"/>
      <c r="AW797" s="1349"/>
      <c r="AX797" s="1349"/>
      <c r="AY797" s="1349"/>
      <c r="AZ797" s="1349"/>
      <c r="BA797" s="1349"/>
      <c r="BB797" s="1349"/>
      <c r="BC797" s="1349"/>
      <c r="BD797" s="1349"/>
      <c r="BE797" s="1349"/>
      <c r="BF797" s="1349"/>
      <c r="BG797" s="1349"/>
      <c r="BH797" s="1349"/>
      <c r="BI797" s="1349"/>
      <c r="BJ797" s="1349"/>
      <c r="BK797" s="1349"/>
      <c r="BL797" s="1349"/>
      <c r="BM797" s="1349"/>
      <c r="BN797" s="1349"/>
      <c r="BO797" s="1349"/>
      <c r="BP797" s="1349"/>
      <c r="BQ797" s="1349"/>
      <c r="BR797" s="1349"/>
    </row>
    <row r="798" spans="1:70" ht="16.5" customHeight="1" x14ac:dyDescent="0.3">
      <c r="A798" s="981"/>
      <c r="B798" s="972"/>
      <c r="E798" s="1858" t="s">
        <v>2223</v>
      </c>
      <c r="F798" s="1859"/>
      <c r="G798" s="1394">
        <v>0.14299999999999999</v>
      </c>
      <c r="H798" s="1394">
        <v>0.14299999999999999</v>
      </c>
      <c r="I798" s="1394">
        <v>0.14299999999999999</v>
      </c>
      <c r="J798" s="1394">
        <v>0.14299999999999999</v>
      </c>
      <c r="K798" s="1394">
        <v>0.14299999999999999</v>
      </c>
      <c r="L798" s="1394">
        <v>0.14299999999999999</v>
      </c>
      <c r="M798" s="1394">
        <v>0.14299999999999999</v>
      </c>
      <c r="N798" s="1394">
        <v>0.14299999999999999</v>
      </c>
      <c r="O798" s="1394">
        <v>0.14299999999999999</v>
      </c>
      <c r="P798" s="1394">
        <v>0.14299999999999999</v>
      </c>
      <c r="Q798" s="1394">
        <v>0.14299999999999999</v>
      </c>
      <c r="R798" s="1394">
        <v>0.14299999999999999</v>
      </c>
      <c r="S798" s="1394">
        <v>0.14299999999999999</v>
      </c>
      <c r="T798" s="1394">
        <v>0.14299999999999999</v>
      </c>
      <c r="U798" s="1394">
        <v>0.14299999999999999</v>
      </c>
      <c r="V798" s="1394">
        <v>0.14299999999999999</v>
      </c>
      <c r="W798" s="1349"/>
      <c r="X798" s="1349"/>
      <c r="Y798" s="1349"/>
      <c r="Z798" s="1349"/>
      <c r="AA798" s="1349"/>
      <c r="AB798" s="1349"/>
      <c r="AC798" s="1349"/>
      <c r="AD798" s="1349"/>
      <c r="AE798" s="1349"/>
      <c r="AF798" s="1349"/>
      <c r="AG798" s="1349"/>
      <c r="AH798" s="1349"/>
      <c r="AI798" s="1349"/>
      <c r="AJ798" s="1349"/>
      <c r="AK798" s="1349"/>
      <c r="AL798" s="1349"/>
      <c r="AM798" s="1349"/>
      <c r="AN798" s="1349"/>
      <c r="AO798" s="1349"/>
      <c r="AP798" s="1349"/>
      <c r="AQ798" s="1349"/>
      <c r="AR798" s="1349"/>
      <c r="AS798" s="1349"/>
      <c r="AT798" s="1349"/>
      <c r="AU798" s="1349"/>
      <c r="AV798" s="1349"/>
      <c r="AW798" s="1349"/>
      <c r="AX798" s="1349"/>
      <c r="AY798" s="1349"/>
      <c r="AZ798" s="1349"/>
      <c r="BA798" s="1349"/>
      <c r="BB798" s="1349"/>
      <c r="BC798" s="1349"/>
      <c r="BD798" s="1349"/>
      <c r="BE798" s="1349"/>
      <c r="BF798" s="1349"/>
      <c r="BG798" s="1349"/>
      <c r="BH798" s="1349"/>
      <c r="BI798" s="1349"/>
      <c r="BJ798" s="1349"/>
      <c r="BK798" s="1349"/>
      <c r="BL798" s="1349"/>
      <c r="BM798" s="1349"/>
      <c r="BN798" s="1349"/>
      <c r="BO798" s="1349"/>
      <c r="BP798" s="1349"/>
      <c r="BQ798" s="1349"/>
      <c r="BR798" s="1349"/>
    </row>
    <row r="799" spans="1:70" ht="16.5" customHeight="1" x14ac:dyDescent="0.3">
      <c r="A799" s="981"/>
      <c r="B799" s="972"/>
      <c r="E799" s="1858" t="s">
        <v>2224</v>
      </c>
      <c r="F799" s="1859"/>
      <c r="G799" s="1394">
        <v>0.15</v>
      </c>
      <c r="H799" s="1394">
        <v>0.15</v>
      </c>
      <c r="I799" s="1394">
        <v>0.15</v>
      </c>
      <c r="J799" s="1394">
        <v>0.15</v>
      </c>
      <c r="K799" s="1394">
        <v>0.15</v>
      </c>
      <c r="L799" s="1394">
        <v>0.15</v>
      </c>
      <c r="M799" s="1394">
        <v>0.15</v>
      </c>
      <c r="N799" s="1394">
        <v>0.15</v>
      </c>
      <c r="O799" s="1394">
        <v>0.15</v>
      </c>
      <c r="P799" s="1394">
        <v>0.15</v>
      </c>
      <c r="Q799" s="1394">
        <v>0.15</v>
      </c>
      <c r="R799" s="1394">
        <v>0.15</v>
      </c>
      <c r="S799" s="1394">
        <v>0.15</v>
      </c>
      <c r="T799" s="1394">
        <v>0.15</v>
      </c>
      <c r="U799" s="1394">
        <v>0.15</v>
      </c>
      <c r="V799" s="1394">
        <v>0.15</v>
      </c>
      <c r="W799" s="1349"/>
      <c r="X799" s="1349"/>
      <c r="Y799" s="1349"/>
      <c r="Z799" s="1349"/>
      <c r="AA799" s="1349"/>
      <c r="AB799" s="1349"/>
      <c r="AC799" s="1349"/>
      <c r="AD799" s="1349"/>
      <c r="AE799" s="1349"/>
      <c r="AF799" s="1349"/>
      <c r="AG799" s="1349"/>
      <c r="AH799" s="1349"/>
      <c r="AI799" s="1349"/>
      <c r="AJ799" s="1349"/>
      <c r="AK799" s="1349"/>
      <c r="AL799" s="1349"/>
      <c r="AM799" s="1349"/>
      <c r="AN799" s="1349"/>
      <c r="AO799" s="1349"/>
      <c r="AP799" s="1349"/>
      <c r="AQ799" s="1349"/>
      <c r="AR799" s="1349"/>
      <c r="AS799" s="1349"/>
      <c r="AT799" s="1349"/>
      <c r="AU799" s="1349"/>
      <c r="AV799" s="1349"/>
      <c r="AW799" s="1349"/>
      <c r="AX799" s="1349"/>
      <c r="AY799" s="1349"/>
      <c r="AZ799" s="1349"/>
      <c r="BA799" s="1349"/>
      <c r="BB799" s="1349"/>
      <c r="BC799" s="1349"/>
      <c r="BD799" s="1349"/>
      <c r="BE799" s="1349"/>
      <c r="BF799" s="1349"/>
      <c r="BG799" s="1349"/>
      <c r="BH799" s="1349"/>
      <c r="BI799" s="1349"/>
      <c r="BJ799" s="1349"/>
      <c r="BK799" s="1349"/>
      <c r="BL799" s="1349"/>
      <c r="BM799" s="1349"/>
      <c r="BN799" s="1349"/>
      <c r="BO799" s="1349"/>
      <c r="BP799" s="1349"/>
      <c r="BQ799" s="1349"/>
      <c r="BR799" s="1349"/>
    </row>
    <row r="800" spans="1:70" ht="16.5" customHeight="1" x14ac:dyDescent="0.3">
      <c r="A800" s="981"/>
      <c r="B800" s="972"/>
      <c r="E800" s="1858" t="s">
        <v>2225</v>
      </c>
      <c r="F800" s="1859"/>
      <c r="G800" s="1394">
        <v>0.14699999999999999</v>
      </c>
      <c r="H800" s="1394">
        <v>0.14699999999999999</v>
      </c>
      <c r="I800" s="1394">
        <v>0.14699999999999999</v>
      </c>
      <c r="J800" s="1394">
        <v>0.14699999999999999</v>
      </c>
      <c r="K800" s="1394">
        <v>0.14699999999999999</v>
      </c>
      <c r="L800" s="1394">
        <v>0.14699999999999999</v>
      </c>
      <c r="M800" s="1394">
        <v>0.14699999999999999</v>
      </c>
      <c r="N800" s="1394">
        <v>0.14699999999999999</v>
      </c>
      <c r="O800" s="1394">
        <v>0.14699999999999999</v>
      </c>
      <c r="P800" s="1394">
        <v>0.14699999999999999</v>
      </c>
      <c r="Q800" s="1394">
        <v>0.14699999999999999</v>
      </c>
      <c r="R800" s="1394">
        <v>0.14699999999999999</v>
      </c>
      <c r="S800" s="1394">
        <v>0.14699999999999999</v>
      </c>
      <c r="T800" s="1394">
        <v>0.14699999999999999</v>
      </c>
      <c r="U800" s="1394">
        <v>0.14699999999999999</v>
      </c>
      <c r="V800" s="1394">
        <v>0.14699999999999999</v>
      </c>
      <c r="W800" s="1349"/>
      <c r="X800" s="1349"/>
      <c r="Y800" s="1349"/>
      <c r="Z800" s="1349"/>
      <c r="AA800" s="1349"/>
      <c r="AB800" s="1349"/>
      <c r="AC800" s="1349"/>
      <c r="AD800" s="1349"/>
      <c r="AE800" s="1349"/>
      <c r="AF800" s="1349"/>
      <c r="AG800" s="1349"/>
      <c r="AH800" s="1349"/>
      <c r="AI800" s="1349"/>
      <c r="AJ800" s="1349"/>
      <c r="AK800" s="1349"/>
      <c r="AL800" s="1349"/>
      <c r="AM800" s="1349"/>
      <c r="AN800" s="1349"/>
      <c r="AO800" s="1349"/>
      <c r="AP800" s="1349"/>
      <c r="AQ800" s="1349"/>
      <c r="AR800" s="1349"/>
      <c r="AS800" s="1349"/>
      <c r="AT800" s="1349"/>
      <c r="AU800" s="1349"/>
      <c r="AV800" s="1349"/>
      <c r="AW800" s="1349"/>
      <c r="AX800" s="1349"/>
      <c r="AY800" s="1349"/>
      <c r="AZ800" s="1349"/>
      <c r="BA800" s="1349"/>
      <c r="BB800" s="1349"/>
      <c r="BC800" s="1349"/>
      <c r="BD800" s="1349"/>
      <c r="BE800" s="1349"/>
      <c r="BF800" s="1349"/>
      <c r="BG800" s="1349"/>
      <c r="BH800" s="1349"/>
      <c r="BI800" s="1349"/>
      <c r="BJ800" s="1349"/>
      <c r="BK800" s="1349"/>
      <c r="BL800" s="1349"/>
      <c r="BM800" s="1349"/>
      <c r="BN800" s="1349"/>
      <c r="BO800" s="1349"/>
      <c r="BP800" s="1349"/>
      <c r="BQ800" s="1349"/>
      <c r="BR800" s="1349"/>
    </row>
    <row r="801" spans="1:70" ht="16.5" customHeight="1" x14ac:dyDescent="0.3">
      <c r="A801" s="981"/>
      <c r="B801" s="972"/>
      <c r="E801" s="1858" t="s">
        <v>2226</v>
      </c>
      <c r="F801" s="1859"/>
      <c r="G801" s="1394">
        <v>0.153</v>
      </c>
      <c r="H801" s="1394">
        <v>0.153</v>
      </c>
      <c r="I801" s="1394">
        <v>0.153</v>
      </c>
      <c r="J801" s="1394">
        <v>0.153</v>
      </c>
      <c r="K801" s="1394">
        <v>0.153</v>
      </c>
      <c r="L801" s="1394">
        <v>0.153</v>
      </c>
      <c r="M801" s="1394">
        <v>0.153</v>
      </c>
      <c r="N801" s="1394">
        <v>0.153</v>
      </c>
      <c r="O801" s="1394">
        <v>0.153</v>
      </c>
      <c r="P801" s="1394">
        <v>0.153</v>
      </c>
      <c r="Q801" s="1394">
        <v>0.153</v>
      </c>
      <c r="R801" s="1394">
        <v>0.153</v>
      </c>
      <c r="S801" s="1394">
        <v>0.153</v>
      </c>
      <c r="T801" s="1394">
        <v>0.153</v>
      </c>
      <c r="U801" s="1394">
        <v>0.153</v>
      </c>
      <c r="V801" s="1394">
        <v>0.153</v>
      </c>
      <c r="W801" s="1349"/>
      <c r="X801" s="1349"/>
      <c r="Y801" s="1349"/>
      <c r="Z801" s="1349"/>
      <c r="AA801" s="1349"/>
      <c r="AB801" s="1349"/>
      <c r="AC801" s="1349"/>
      <c r="AD801" s="1349"/>
      <c r="AE801" s="1349"/>
      <c r="AF801" s="1349"/>
      <c r="AG801" s="1349"/>
      <c r="AH801" s="1349"/>
      <c r="AI801" s="1349"/>
      <c r="AJ801" s="1349"/>
      <c r="AK801" s="1349"/>
      <c r="AL801" s="1349"/>
      <c r="AM801" s="1349"/>
      <c r="AN801" s="1349"/>
      <c r="AO801" s="1349"/>
      <c r="AP801" s="1349"/>
      <c r="AQ801" s="1349"/>
      <c r="AR801" s="1349"/>
      <c r="AS801" s="1349"/>
      <c r="AT801" s="1349"/>
      <c r="AU801" s="1349"/>
      <c r="AV801" s="1349"/>
      <c r="AW801" s="1349"/>
      <c r="AX801" s="1349"/>
      <c r="AY801" s="1349"/>
      <c r="AZ801" s="1349"/>
      <c r="BA801" s="1349"/>
      <c r="BB801" s="1349"/>
      <c r="BC801" s="1349"/>
      <c r="BD801" s="1349"/>
      <c r="BE801" s="1349"/>
      <c r="BF801" s="1349"/>
      <c r="BG801" s="1349"/>
      <c r="BH801" s="1349"/>
      <c r="BI801" s="1349"/>
      <c r="BJ801" s="1349"/>
      <c r="BK801" s="1349"/>
      <c r="BL801" s="1349"/>
      <c r="BM801" s="1349"/>
      <c r="BN801" s="1349"/>
      <c r="BO801" s="1349"/>
      <c r="BP801" s="1349"/>
      <c r="BQ801" s="1349"/>
      <c r="BR801" s="1349"/>
    </row>
    <row r="802" spans="1:70" ht="16.5" customHeight="1" x14ac:dyDescent="0.3">
      <c r="A802" s="981"/>
      <c r="B802" s="972"/>
      <c r="E802" s="1858" t="s">
        <v>2227</v>
      </c>
      <c r="F802" s="1859"/>
      <c r="G802" s="1394">
        <v>0.184</v>
      </c>
      <c r="H802" s="1394">
        <v>0.184</v>
      </c>
      <c r="I802" s="1394">
        <v>0.184</v>
      </c>
      <c r="J802" s="1394">
        <v>0.184</v>
      </c>
      <c r="K802" s="1394">
        <v>0.184</v>
      </c>
      <c r="L802" s="1394">
        <v>0.184</v>
      </c>
      <c r="M802" s="1394">
        <v>0.184</v>
      </c>
      <c r="N802" s="1394">
        <v>0.184</v>
      </c>
      <c r="O802" s="1394">
        <v>0.184</v>
      </c>
      <c r="P802" s="1394">
        <v>0.184</v>
      </c>
      <c r="Q802" s="1394">
        <v>0.184</v>
      </c>
      <c r="R802" s="1394">
        <v>0.184</v>
      </c>
      <c r="S802" s="1394">
        <v>0.184</v>
      </c>
      <c r="T802" s="1394">
        <v>0.184</v>
      </c>
      <c r="U802" s="1394">
        <v>0.184</v>
      </c>
      <c r="V802" s="1394">
        <v>0.184</v>
      </c>
      <c r="W802" s="1349"/>
      <c r="X802" s="1349"/>
      <c r="Y802" s="1349"/>
      <c r="Z802" s="1349"/>
      <c r="AA802" s="1349"/>
      <c r="AB802" s="1349"/>
      <c r="AC802" s="1349"/>
      <c r="AD802" s="1349"/>
      <c r="AE802" s="1349"/>
      <c r="AF802" s="1349"/>
      <c r="AG802" s="1349"/>
      <c r="AH802" s="1349"/>
      <c r="AI802" s="1349"/>
      <c r="AJ802" s="1349"/>
      <c r="AK802" s="1349"/>
      <c r="AL802" s="1349"/>
      <c r="AM802" s="1349"/>
      <c r="AN802" s="1349"/>
      <c r="AO802" s="1349"/>
      <c r="AP802" s="1349"/>
      <c r="AQ802" s="1349"/>
      <c r="AR802" s="1349"/>
      <c r="AS802" s="1349"/>
      <c r="AT802" s="1349"/>
      <c r="AU802" s="1349"/>
      <c r="AV802" s="1349"/>
      <c r="AW802" s="1349"/>
      <c r="AX802" s="1349"/>
      <c r="AY802" s="1349"/>
      <c r="AZ802" s="1349"/>
      <c r="BA802" s="1349"/>
      <c r="BB802" s="1349"/>
      <c r="BC802" s="1349"/>
      <c r="BD802" s="1349"/>
      <c r="BE802" s="1349"/>
      <c r="BF802" s="1349"/>
      <c r="BG802" s="1349"/>
      <c r="BH802" s="1349"/>
      <c r="BI802" s="1349"/>
      <c r="BJ802" s="1349"/>
      <c r="BK802" s="1349"/>
      <c r="BL802" s="1349"/>
      <c r="BM802" s="1349"/>
      <c r="BN802" s="1349"/>
      <c r="BO802" s="1349"/>
      <c r="BP802" s="1349"/>
      <c r="BQ802" s="1349"/>
      <c r="BR802" s="1349"/>
    </row>
    <row r="803" spans="1:70" ht="16.5" customHeight="1" x14ac:dyDescent="0.3">
      <c r="A803" s="981"/>
      <c r="B803" s="972"/>
      <c r="E803" s="1858" t="s">
        <v>248</v>
      </c>
      <c r="F803" s="1859"/>
      <c r="G803" s="1394">
        <v>3.1829999999999998</v>
      </c>
      <c r="H803" s="1394">
        <v>3.1829999999999998</v>
      </c>
      <c r="I803" s="1394">
        <v>3.1829999999999998</v>
      </c>
      <c r="J803" s="1394">
        <v>3.1829999999999998</v>
      </c>
      <c r="K803" s="1394">
        <v>3.1829999999999998</v>
      </c>
      <c r="L803" s="1394">
        <v>3.1829999999999998</v>
      </c>
      <c r="M803" s="1394">
        <v>3.1829999999999998</v>
      </c>
      <c r="N803" s="1394">
        <v>3.1829999999999998</v>
      </c>
      <c r="O803" s="1394">
        <v>3.1829999999999998</v>
      </c>
      <c r="P803" s="1394">
        <v>3.1829999999999998</v>
      </c>
      <c r="Q803" s="1394">
        <v>3.1829999999999998</v>
      </c>
      <c r="R803" s="1394">
        <v>3.1829999999999998</v>
      </c>
      <c r="S803" s="1394">
        <v>3.1829999999999998</v>
      </c>
      <c r="T803" s="1394">
        <v>3.1829999999999998</v>
      </c>
      <c r="U803" s="1394">
        <v>3.1829999999999998</v>
      </c>
      <c r="V803" s="1394">
        <v>3.1829999999999998</v>
      </c>
      <c r="W803" s="1349"/>
      <c r="X803" s="1349"/>
      <c r="Y803" s="1349"/>
      <c r="Z803" s="1349"/>
      <c r="AA803" s="1349"/>
      <c r="AB803" s="1349"/>
      <c r="AC803" s="1349"/>
      <c r="AD803" s="1349"/>
      <c r="AE803" s="1349"/>
      <c r="AF803" s="1349"/>
      <c r="AG803" s="1349"/>
      <c r="AH803" s="1349"/>
      <c r="AI803" s="1349"/>
      <c r="AJ803" s="1349"/>
      <c r="AK803" s="1349"/>
      <c r="AL803" s="1349"/>
      <c r="AM803" s="1349"/>
      <c r="AN803" s="1349"/>
      <c r="AO803" s="1349"/>
      <c r="AP803" s="1349"/>
      <c r="AQ803" s="1349"/>
      <c r="AR803" s="1349"/>
      <c r="AS803" s="1349"/>
      <c r="AT803" s="1349"/>
      <c r="AU803" s="1349"/>
      <c r="AV803" s="1349"/>
      <c r="AW803" s="1349"/>
      <c r="AX803" s="1349"/>
      <c r="AY803" s="1349"/>
      <c r="AZ803" s="1349"/>
      <c r="BA803" s="1349"/>
      <c r="BB803" s="1349"/>
      <c r="BC803" s="1349"/>
      <c r="BD803" s="1349"/>
      <c r="BE803" s="1349"/>
      <c r="BF803" s="1349"/>
      <c r="BG803" s="1349"/>
      <c r="BH803" s="1349"/>
      <c r="BI803" s="1349"/>
      <c r="BJ803" s="1349"/>
      <c r="BK803" s="1349"/>
      <c r="BL803" s="1349"/>
      <c r="BM803" s="1349"/>
      <c r="BN803" s="1349"/>
      <c r="BO803" s="1349"/>
      <c r="BP803" s="1349"/>
      <c r="BQ803" s="1349"/>
      <c r="BR803" s="1349"/>
    </row>
    <row r="804" spans="1:70" ht="16.5" customHeight="1" x14ac:dyDescent="0.3">
      <c r="A804" s="981"/>
      <c r="B804" s="972"/>
      <c r="E804" s="1858" t="s">
        <v>962</v>
      </c>
      <c r="F804" s="1859"/>
      <c r="G804" s="1394">
        <v>3.036</v>
      </c>
      <c r="H804" s="1394">
        <v>3.036</v>
      </c>
      <c r="I804" s="1394">
        <v>3.036</v>
      </c>
      <c r="J804" s="1394">
        <v>3.036</v>
      </c>
      <c r="K804" s="1394">
        <v>3.036</v>
      </c>
      <c r="L804" s="1394">
        <v>3.036</v>
      </c>
      <c r="M804" s="1394">
        <v>3.036</v>
      </c>
      <c r="N804" s="1394">
        <v>3.036</v>
      </c>
      <c r="O804" s="1394">
        <v>3.036</v>
      </c>
      <c r="P804" s="1394">
        <v>3.036</v>
      </c>
      <c r="Q804" s="1394">
        <v>3.036</v>
      </c>
      <c r="R804" s="1394">
        <v>3.036</v>
      </c>
      <c r="S804" s="1394">
        <v>3.036</v>
      </c>
      <c r="T804" s="1394">
        <v>3.036</v>
      </c>
      <c r="U804" s="1394">
        <v>3.036</v>
      </c>
      <c r="V804" s="1394">
        <v>3.036</v>
      </c>
      <c r="W804" s="1349"/>
      <c r="X804" s="1349"/>
      <c r="Y804" s="1349"/>
      <c r="Z804" s="1349"/>
      <c r="AA804" s="1349"/>
      <c r="AB804" s="1349"/>
      <c r="AC804" s="1349"/>
      <c r="AD804" s="1349"/>
      <c r="AE804" s="1349"/>
      <c r="AF804" s="1349"/>
      <c r="AG804" s="1349"/>
      <c r="AH804" s="1349"/>
      <c r="AI804" s="1349"/>
      <c r="AJ804" s="1349"/>
      <c r="AK804" s="1349"/>
      <c r="AL804" s="1349"/>
      <c r="AM804" s="1349"/>
      <c r="AN804" s="1349"/>
      <c r="AO804" s="1349"/>
      <c r="AP804" s="1349"/>
      <c r="AQ804" s="1349"/>
      <c r="AR804" s="1349"/>
      <c r="AS804" s="1349"/>
      <c r="AT804" s="1349"/>
      <c r="AU804" s="1349"/>
      <c r="AV804" s="1349"/>
      <c r="AW804" s="1349"/>
      <c r="AX804" s="1349"/>
      <c r="AY804" s="1349"/>
      <c r="AZ804" s="1349"/>
      <c r="BA804" s="1349"/>
      <c r="BB804" s="1349"/>
      <c r="BC804" s="1349"/>
      <c r="BD804" s="1349"/>
      <c r="BE804" s="1349"/>
      <c r="BF804" s="1349"/>
      <c r="BG804" s="1349"/>
      <c r="BH804" s="1349"/>
      <c r="BI804" s="1349"/>
      <c r="BJ804" s="1349"/>
      <c r="BK804" s="1349"/>
      <c r="BL804" s="1349"/>
      <c r="BM804" s="1349"/>
      <c r="BN804" s="1349"/>
      <c r="BO804" s="1349"/>
      <c r="BP804" s="1349"/>
      <c r="BQ804" s="1349"/>
      <c r="BR804" s="1349"/>
    </row>
    <row r="805" spans="1:70" ht="16.5" customHeight="1" x14ac:dyDescent="0.3">
      <c r="A805" s="981"/>
      <c r="B805" s="972"/>
      <c r="E805" s="1858" t="s">
        <v>963</v>
      </c>
      <c r="F805" s="1859"/>
      <c r="G805" s="1394">
        <v>3.1379999999999999</v>
      </c>
      <c r="H805" s="1394">
        <v>3.1379999999999999</v>
      </c>
      <c r="I805" s="1394">
        <v>3.1379999999999999</v>
      </c>
      <c r="J805" s="1394">
        <v>3.1379999999999999</v>
      </c>
      <c r="K805" s="1394">
        <v>3.1379999999999999</v>
      </c>
      <c r="L805" s="1394">
        <v>3.1379999999999999</v>
      </c>
      <c r="M805" s="1394">
        <v>3.1379999999999999</v>
      </c>
      <c r="N805" s="1394">
        <v>3.1379999999999999</v>
      </c>
      <c r="O805" s="1394">
        <v>3.1379999999999999</v>
      </c>
      <c r="P805" s="1394">
        <v>3.1379999999999999</v>
      </c>
      <c r="Q805" s="1394">
        <v>3.1379999999999999</v>
      </c>
      <c r="R805" s="1394">
        <v>3.1379999999999999</v>
      </c>
      <c r="S805" s="1394">
        <v>3.1379999999999999</v>
      </c>
      <c r="T805" s="1394">
        <v>3.1379999999999999</v>
      </c>
      <c r="U805" s="1394">
        <v>3.1379999999999999</v>
      </c>
      <c r="V805" s="1394">
        <v>3.1379999999999999</v>
      </c>
      <c r="W805" s="1349"/>
      <c r="X805" s="1349"/>
      <c r="Y805" s="1349"/>
      <c r="Z805" s="1349"/>
      <c r="AA805" s="1349"/>
      <c r="AB805" s="1349"/>
      <c r="AC805" s="1349"/>
      <c r="AD805" s="1349"/>
      <c r="AE805" s="1349"/>
      <c r="AF805" s="1349"/>
      <c r="AG805" s="1349"/>
      <c r="AH805" s="1349"/>
      <c r="AI805" s="1349"/>
      <c r="AJ805" s="1349"/>
      <c r="AK805" s="1349"/>
      <c r="AL805" s="1349"/>
      <c r="AM805" s="1349"/>
      <c r="AN805" s="1349"/>
      <c r="AO805" s="1349"/>
      <c r="AP805" s="1349"/>
      <c r="AQ805" s="1349"/>
      <c r="AR805" s="1349"/>
      <c r="AS805" s="1349"/>
      <c r="AT805" s="1349"/>
      <c r="AU805" s="1349"/>
      <c r="AV805" s="1349"/>
      <c r="AW805" s="1349"/>
      <c r="AX805" s="1349"/>
      <c r="AY805" s="1349"/>
      <c r="AZ805" s="1349"/>
      <c r="BA805" s="1349"/>
      <c r="BB805" s="1349"/>
      <c r="BC805" s="1349"/>
      <c r="BD805" s="1349"/>
      <c r="BE805" s="1349"/>
      <c r="BF805" s="1349"/>
      <c r="BG805" s="1349"/>
      <c r="BH805" s="1349"/>
      <c r="BI805" s="1349"/>
      <c r="BJ805" s="1349"/>
      <c r="BK805" s="1349"/>
      <c r="BL805" s="1349"/>
      <c r="BM805" s="1349"/>
      <c r="BN805" s="1349"/>
      <c r="BO805" s="1349"/>
      <c r="BP805" s="1349"/>
      <c r="BQ805" s="1349"/>
      <c r="BR805" s="1349"/>
    </row>
    <row r="806" spans="1:70" ht="16.5" customHeight="1" x14ac:dyDescent="0.3">
      <c r="A806" s="981"/>
      <c r="B806" s="972"/>
      <c r="E806" s="1858" t="s">
        <v>964</v>
      </c>
      <c r="F806" s="1859"/>
      <c r="G806" s="1394">
        <v>1.34</v>
      </c>
      <c r="H806" s="1394">
        <v>1.34</v>
      </c>
      <c r="I806" s="1394">
        <v>1.34</v>
      </c>
      <c r="J806" s="1394">
        <v>1.34</v>
      </c>
      <c r="K806" s="1394">
        <v>1.34</v>
      </c>
      <c r="L806" s="1394">
        <v>1.34</v>
      </c>
      <c r="M806" s="1394">
        <v>1.34</v>
      </c>
      <c r="N806" s="1394">
        <v>1.34</v>
      </c>
      <c r="O806" s="1394">
        <v>1.34</v>
      </c>
      <c r="P806" s="1394">
        <v>1.34</v>
      </c>
      <c r="Q806" s="1394">
        <v>1.34</v>
      </c>
      <c r="R806" s="1394">
        <v>1.34</v>
      </c>
      <c r="S806" s="1394">
        <v>1.34</v>
      </c>
      <c r="T806" s="1394">
        <v>1.34</v>
      </c>
      <c r="U806" s="1394">
        <v>1.34</v>
      </c>
      <c r="V806" s="1394">
        <v>1.34</v>
      </c>
      <c r="W806" s="1349"/>
      <c r="X806" s="1349"/>
      <c r="Y806" s="1349"/>
      <c r="Z806" s="1349"/>
      <c r="AA806" s="1349"/>
      <c r="AB806" s="1349"/>
      <c r="AC806" s="1349"/>
      <c r="AD806" s="1349"/>
      <c r="AE806" s="1349"/>
      <c r="AF806" s="1349"/>
      <c r="AG806" s="1349"/>
      <c r="AH806" s="1349"/>
      <c r="AI806" s="1349"/>
      <c r="AJ806" s="1349"/>
      <c r="AK806" s="1349"/>
      <c r="AL806" s="1349"/>
      <c r="AM806" s="1349"/>
      <c r="AN806" s="1349"/>
      <c r="AO806" s="1349"/>
      <c r="AP806" s="1349"/>
      <c r="AQ806" s="1349"/>
      <c r="AR806" s="1349"/>
      <c r="AS806" s="1349"/>
      <c r="AT806" s="1349"/>
      <c r="AU806" s="1349"/>
      <c r="AV806" s="1349"/>
      <c r="AW806" s="1349"/>
      <c r="AX806" s="1349"/>
      <c r="AY806" s="1349"/>
      <c r="AZ806" s="1349"/>
      <c r="BA806" s="1349"/>
      <c r="BB806" s="1349"/>
      <c r="BC806" s="1349"/>
      <c r="BD806" s="1349"/>
      <c r="BE806" s="1349"/>
      <c r="BF806" s="1349"/>
      <c r="BG806" s="1349"/>
      <c r="BH806" s="1349"/>
      <c r="BI806" s="1349"/>
      <c r="BJ806" s="1349"/>
      <c r="BK806" s="1349"/>
      <c r="BL806" s="1349"/>
      <c r="BM806" s="1349"/>
      <c r="BN806" s="1349"/>
      <c r="BO806" s="1349"/>
      <c r="BP806" s="1349"/>
      <c r="BQ806" s="1349"/>
      <c r="BR806" s="1349"/>
    </row>
    <row r="807" spans="1:70" ht="16.5" customHeight="1" x14ac:dyDescent="0.3">
      <c r="A807" s="981"/>
      <c r="B807" s="972"/>
      <c r="E807" s="1860" t="s">
        <v>2174</v>
      </c>
      <c r="F807" s="1860"/>
      <c r="G807" s="1860"/>
      <c r="H807" s="1860"/>
      <c r="I807" s="1860"/>
      <c r="J807" s="1860"/>
      <c r="K807" s="1860"/>
      <c r="L807" s="1860"/>
      <c r="M807" s="1860"/>
      <c r="N807" s="1860"/>
      <c r="O807" s="1860"/>
      <c r="P807" s="1860"/>
      <c r="Q807" s="1860"/>
      <c r="R807" s="1860"/>
      <c r="S807" s="1860"/>
      <c r="T807" s="1860"/>
      <c r="U807" s="1860"/>
      <c r="V807" s="1860"/>
      <c r="W807" s="1349"/>
      <c r="X807" s="1349"/>
      <c r="Y807" s="1349"/>
      <c r="Z807" s="1349"/>
      <c r="AA807" s="1349"/>
      <c r="AB807" s="1349"/>
      <c r="AC807" s="1349"/>
      <c r="AD807" s="1349"/>
      <c r="AE807" s="1349"/>
      <c r="AF807" s="1349"/>
      <c r="AG807" s="1349"/>
      <c r="AH807" s="1349"/>
      <c r="AI807" s="1349"/>
      <c r="AJ807" s="1349"/>
      <c r="AK807" s="1349"/>
      <c r="AL807" s="1349"/>
      <c r="AM807" s="1349"/>
      <c r="AN807" s="1349"/>
      <c r="AO807" s="1349"/>
      <c r="AP807" s="1349"/>
      <c r="AQ807" s="1349"/>
      <c r="AR807" s="1349"/>
      <c r="AS807" s="1349"/>
      <c r="AT807" s="1349"/>
      <c r="AU807" s="1349"/>
      <c r="AV807" s="1349"/>
      <c r="AW807" s="1349"/>
      <c r="AX807" s="1349"/>
      <c r="AY807" s="1349"/>
      <c r="AZ807" s="1349"/>
      <c r="BA807" s="1349"/>
      <c r="BB807" s="1349"/>
      <c r="BC807" s="1349"/>
      <c r="BD807" s="1349"/>
      <c r="BE807" s="1349"/>
      <c r="BF807" s="1349"/>
      <c r="BG807" s="1349"/>
      <c r="BH807" s="1349"/>
      <c r="BI807" s="1349"/>
      <c r="BJ807" s="1349"/>
      <c r="BK807" s="1349"/>
      <c r="BL807" s="1349"/>
      <c r="BM807" s="1349"/>
      <c r="BN807" s="1349"/>
      <c r="BO807" s="1349"/>
      <c r="BP807" s="1349"/>
      <c r="BQ807" s="1349"/>
      <c r="BR807" s="1349"/>
    </row>
    <row r="808" spans="1:70" ht="16.5" customHeight="1" x14ac:dyDescent="0.3">
      <c r="A808" s="981"/>
      <c r="B808" s="972"/>
      <c r="E808" s="766" t="s">
        <v>2337</v>
      </c>
      <c r="F808" s="634"/>
      <c r="G808" s="634"/>
      <c r="H808" s="634"/>
      <c r="I808" s="634"/>
      <c r="J808" s="634"/>
      <c r="K808" s="634"/>
      <c r="L808" s="634"/>
      <c r="M808" s="634"/>
      <c r="N808" s="634"/>
      <c r="O808" s="634"/>
      <c r="P808" s="634"/>
      <c r="Q808" s="634"/>
      <c r="R808" s="634"/>
      <c r="S808" s="634"/>
      <c r="T808" s="634"/>
      <c r="U808" s="634"/>
      <c r="V808" s="634"/>
      <c r="W808" s="1349"/>
      <c r="X808" s="1349"/>
      <c r="Y808" s="1349"/>
      <c r="Z808" s="1349"/>
      <c r="AA808" s="1349"/>
      <c r="AB808" s="1349"/>
      <c r="AC808" s="1349"/>
      <c r="AD808" s="1349"/>
      <c r="AE808" s="1349"/>
      <c r="AF808" s="1349"/>
      <c r="AG808" s="1349"/>
      <c r="AH808" s="1349"/>
      <c r="AI808" s="1349"/>
      <c r="AJ808" s="1349"/>
      <c r="AK808" s="1349"/>
      <c r="AL808" s="1349"/>
      <c r="AM808" s="1349"/>
      <c r="AN808" s="1349"/>
      <c r="AO808" s="1349"/>
      <c r="AP808" s="1349"/>
      <c r="AQ808" s="1349"/>
      <c r="AR808" s="1349"/>
      <c r="AS808" s="1349"/>
      <c r="AT808" s="1349"/>
      <c r="AU808" s="1349"/>
      <c r="AV808" s="1349"/>
      <c r="AW808" s="1349"/>
      <c r="AX808" s="1349"/>
      <c r="AY808" s="1349"/>
      <c r="AZ808" s="1349"/>
      <c r="BA808" s="1349"/>
      <c r="BB808" s="1349"/>
      <c r="BC808" s="1349"/>
      <c r="BD808" s="1349"/>
      <c r="BE808" s="1349"/>
      <c r="BF808" s="1349"/>
      <c r="BG808" s="1349"/>
      <c r="BH808" s="1349"/>
      <c r="BI808" s="1349"/>
      <c r="BJ808" s="1349"/>
      <c r="BK808" s="1349"/>
      <c r="BL808" s="1349"/>
      <c r="BM808" s="1349"/>
      <c r="BN808" s="1349"/>
      <c r="BO808" s="1349"/>
      <c r="BP808" s="1349"/>
      <c r="BQ808" s="1349"/>
      <c r="BR808" s="1349"/>
    </row>
    <row r="809" spans="1:70" ht="16.5" customHeight="1" x14ac:dyDescent="0.3">
      <c r="A809" s="981"/>
      <c r="B809" s="972"/>
      <c r="E809" s="634"/>
      <c r="F809" s="634"/>
      <c r="G809" s="634"/>
      <c r="H809" s="634"/>
      <c r="I809" s="634"/>
      <c r="J809" s="634"/>
      <c r="K809" s="634"/>
      <c r="L809" s="634"/>
      <c r="M809" s="634"/>
      <c r="N809" s="634"/>
      <c r="O809" s="634"/>
      <c r="P809" s="634"/>
      <c r="Q809" s="634"/>
      <c r="R809" s="634"/>
      <c r="S809" s="634"/>
      <c r="T809" s="634"/>
      <c r="U809" s="634"/>
      <c r="V809" s="634"/>
      <c r="W809" s="1349"/>
      <c r="X809" s="1349"/>
      <c r="Y809" s="1349"/>
      <c r="Z809" s="1349"/>
      <c r="AA809" s="1349"/>
      <c r="AB809" s="1349"/>
      <c r="AC809" s="1349"/>
      <c r="AD809" s="1349"/>
      <c r="AE809" s="1349"/>
      <c r="AF809" s="1349"/>
      <c r="AG809" s="1349"/>
      <c r="AH809" s="1349"/>
      <c r="AI809" s="1349"/>
      <c r="AJ809" s="1349"/>
      <c r="AK809" s="1349"/>
      <c r="AL809" s="1349"/>
      <c r="AM809" s="1349"/>
      <c r="AN809" s="1349"/>
      <c r="AO809" s="1349"/>
      <c r="AP809" s="1349"/>
      <c r="AQ809" s="1349"/>
      <c r="AR809" s="1349"/>
      <c r="AS809" s="1349"/>
      <c r="AT809" s="1349"/>
      <c r="AU809" s="1349"/>
      <c r="AV809" s="1349"/>
      <c r="AW809" s="1349"/>
      <c r="AX809" s="1349"/>
      <c r="AY809" s="1349"/>
      <c r="AZ809" s="1349"/>
      <c r="BA809" s="1349"/>
      <c r="BB809" s="1349"/>
      <c r="BC809" s="1349"/>
      <c r="BD809" s="1349"/>
      <c r="BE809" s="1349"/>
      <c r="BF809" s="1349"/>
      <c r="BG809" s="1349"/>
      <c r="BH809" s="1349"/>
      <c r="BI809" s="1349"/>
      <c r="BJ809" s="1349"/>
      <c r="BK809" s="1349"/>
      <c r="BL809" s="1349"/>
      <c r="BM809" s="1349"/>
      <c r="BN809" s="1349"/>
      <c r="BO809" s="1349"/>
      <c r="BP809" s="1349"/>
      <c r="BQ809" s="1349"/>
      <c r="BR809" s="1349"/>
    </row>
    <row r="810" spans="1:70" ht="16.5" customHeight="1" x14ac:dyDescent="0.3">
      <c r="A810" s="981"/>
      <c r="B810" s="972"/>
      <c r="E810" s="1397" t="s">
        <v>2327</v>
      </c>
      <c r="F810" s="778"/>
      <c r="G810" s="778"/>
      <c r="H810" s="778"/>
      <c r="I810" s="778"/>
      <c r="J810" s="778"/>
      <c r="K810" s="778"/>
      <c r="L810" s="778"/>
      <c r="M810" s="778"/>
      <c r="N810" s="778"/>
      <c r="O810" s="778"/>
      <c r="P810" s="778"/>
      <c r="Q810" s="778"/>
      <c r="R810" s="778"/>
      <c r="S810" s="778"/>
      <c r="T810" s="778"/>
      <c r="U810" s="778"/>
      <c r="V810" s="778"/>
      <c r="W810" s="1349"/>
      <c r="X810" s="1349"/>
      <c r="Y810" s="1349"/>
      <c r="Z810" s="1349"/>
      <c r="AA810" s="1349"/>
      <c r="AB810" s="1349"/>
      <c r="AC810" s="1349"/>
      <c r="AD810" s="1349"/>
      <c r="AE810" s="1349"/>
      <c r="AF810" s="1349"/>
      <c r="AG810" s="1349"/>
      <c r="AH810" s="1349"/>
      <c r="AI810" s="1349"/>
      <c r="AJ810" s="1349"/>
      <c r="AK810" s="1349"/>
      <c r="AL810" s="1349"/>
      <c r="AM810" s="1349"/>
      <c r="AN810" s="1349"/>
      <c r="AO810" s="1349"/>
      <c r="AP810" s="1349"/>
      <c r="AQ810" s="1349"/>
      <c r="AR810" s="1349"/>
      <c r="AS810" s="1349"/>
      <c r="AT810" s="1349"/>
      <c r="AU810" s="1349"/>
      <c r="AV810" s="1349"/>
      <c r="AW810" s="1349"/>
      <c r="AX810" s="1349"/>
      <c r="AY810" s="1349"/>
      <c r="AZ810" s="1349"/>
      <c r="BA810" s="1349"/>
      <c r="BB810" s="1349"/>
      <c r="BC810" s="1349"/>
      <c r="BD810" s="1349"/>
      <c r="BE810" s="1349"/>
      <c r="BF810" s="1349"/>
      <c r="BG810" s="1349"/>
      <c r="BH810" s="1349"/>
      <c r="BI810" s="1349"/>
      <c r="BJ810" s="1349"/>
      <c r="BK810" s="1349"/>
      <c r="BL810" s="1349"/>
      <c r="BM810" s="1349"/>
      <c r="BN810" s="1349"/>
      <c r="BO810" s="1349"/>
      <c r="BP810" s="1349"/>
      <c r="BQ810" s="1349"/>
      <c r="BR810" s="1349"/>
    </row>
    <row r="811" spans="1:70" ht="16.5" customHeight="1" x14ac:dyDescent="0.3">
      <c r="A811" s="981"/>
      <c r="B811" s="972"/>
      <c r="E811" s="741" t="s">
        <v>2328</v>
      </c>
      <c r="F811" s="778"/>
      <c r="G811" s="778"/>
      <c r="H811" s="778"/>
      <c r="I811" s="778"/>
      <c r="J811" s="778"/>
      <c r="K811" s="778"/>
      <c r="L811" s="778"/>
      <c r="M811" s="778"/>
      <c r="N811" s="778"/>
      <c r="O811" s="778"/>
      <c r="P811" s="778"/>
      <c r="Q811" s="778"/>
      <c r="R811" s="778"/>
      <c r="S811" s="778"/>
      <c r="T811" s="778"/>
      <c r="U811" s="778"/>
      <c r="V811" s="778"/>
      <c r="W811" s="1349"/>
      <c r="X811" s="1349"/>
      <c r="Y811" s="1349"/>
      <c r="Z811" s="1349"/>
      <c r="AA811" s="1349"/>
      <c r="AB811" s="1349"/>
      <c r="AC811" s="1349"/>
      <c r="AD811" s="1349"/>
      <c r="AE811" s="1349"/>
      <c r="AF811" s="1349"/>
      <c r="AG811" s="1349"/>
      <c r="AH811" s="1349"/>
      <c r="AI811" s="1349"/>
      <c r="AJ811" s="1349"/>
      <c r="AK811" s="1349"/>
      <c r="AL811" s="1349"/>
      <c r="AM811" s="1349"/>
      <c r="AN811" s="1349"/>
      <c r="AO811" s="1349"/>
      <c r="AP811" s="1349"/>
      <c r="AQ811" s="1349"/>
      <c r="AR811" s="1349"/>
      <c r="AS811" s="1349"/>
      <c r="AT811" s="1349"/>
      <c r="AU811" s="1349"/>
      <c r="AV811" s="1349"/>
      <c r="AW811" s="1349"/>
      <c r="AX811" s="1349"/>
      <c r="AY811" s="1349"/>
      <c r="AZ811" s="1349"/>
      <c r="BA811" s="1349"/>
      <c r="BB811" s="1349"/>
      <c r="BC811" s="1349"/>
      <c r="BD811" s="1349"/>
      <c r="BE811" s="1349"/>
      <c r="BF811" s="1349"/>
      <c r="BG811" s="1349"/>
      <c r="BH811" s="1349"/>
      <c r="BI811" s="1349"/>
      <c r="BJ811" s="1349"/>
      <c r="BK811" s="1349"/>
      <c r="BL811" s="1349"/>
      <c r="BM811" s="1349"/>
      <c r="BN811" s="1349"/>
      <c r="BO811" s="1349"/>
      <c r="BP811" s="1349"/>
      <c r="BQ811" s="1349"/>
      <c r="BR811" s="1349"/>
    </row>
    <row r="812" spans="1:70" ht="16.5" customHeight="1" x14ac:dyDescent="0.3">
      <c r="A812" s="981"/>
      <c r="B812" s="972"/>
      <c r="E812" s="1397" t="s">
        <v>2329</v>
      </c>
      <c r="F812" s="778"/>
      <c r="G812" s="778"/>
      <c r="H812" s="778"/>
      <c r="I812" s="778"/>
      <c r="J812" s="778"/>
      <c r="K812" s="778"/>
      <c r="L812" s="778"/>
      <c r="M812" s="778"/>
      <c r="N812" s="778"/>
      <c r="O812" s="778"/>
      <c r="P812" s="778"/>
      <c r="Q812" s="778"/>
      <c r="R812" s="778"/>
      <c r="S812" s="778"/>
      <c r="T812" s="778"/>
      <c r="U812" s="778"/>
      <c r="V812" s="778"/>
      <c r="W812" s="1349"/>
      <c r="X812" s="1349"/>
      <c r="Y812" s="1349"/>
      <c r="Z812" s="1349"/>
      <c r="AA812" s="1349"/>
      <c r="AB812" s="1349"/>
      <c r="AC812" s="1349"/>
      <c r="AD812" s="1349"/>
      <c r="AE812" s="1349"/>
      <c r="AF812" s="1349"/>
      <c r="AG812" s="1349"/>
      <c r="AH812" s="1349"/>
      <c r="AI812" s="1349"/>
      <c r="AJ812" s="1349"/>
      <c r="AK812" s="1349"/>
      <c r="AL812" s="1349"/>
      <c r="AM812" s="1349"/>
      <c r="AN812" s="1349"/>
      <c r="AO812" s="1349"/>
      <c r="AP812" s="1349"/>
      <c r="AQ812" s="1349"/>
      <c r="AR812" s="1349"/>
      <c r="AS812" s="1349"/>
      <c r="AT812" s="1349"/>
      <c r="AU812" s="1349"/>
      <c r="AV812" s="1349"/>
      <c r="AW812" s="1349"/>
      <c r="AX812" s="1349"/>
      <c r="AY812" s="1349"/>
      <c r="AZ812" s="1349"/>
      <c r="BA812" s="1349"/>
      <c r="BB812" s="1349"/>
      <c r="BC812" s="1349"/>
      <c r="BD812" s="1349"/>
      <c r="BE812" s="1349"/>
      <c r="BF812" s="1349"/>
      <c r="BG812" s="1349"/>
      <c r="BH812" s="1349"/>
      <c r="BI812" s="1349"/>
      <c r="BJ812" s="1349"/>
      <c r="BK812" s="1349"/>
      <c r="BL812" s="1349"/>
      <c r="BM812" s="1349"/>
      <c r="BN812" s="1349"/>
      <c r="BO812" s="1349"/>
      <c r="BP812" s="1349"/>
      <c r="BQ812" s="1349"/>
      <c r="BR812" s="1349"/>
    </row>
    <row r="813" spans="1:70" ht="16.5" customHeight="1" x14ac:dyDescent="0.3">
      <c r="A813" s="981"/>
      <c r="B813" s="972"/>
      <c r="E813" s="1398" t="s">
        <v>2330</v>
      </c>
      <c r="F813" s="778"/>
      <c r="G813" s="778"/>
      <c r="H813" s="778"/>
      <c r="I813" s="778"/>
      <c r="J813" s="778"/>
      <c r="K813" s="778"/>
      <c r="L813" s="778"/>
      <c r="M813" s="778"/>
      <c r="N813" s="778"/>
      <c r="O813" s="778"/>
      <c r="P813" s="778"/>
      <c r="Q813" s="778"/>
      <c r="R813" s="778"/>
      <c r="S813" s="778"/>
      <c r="T813" s="778"/>
      <c r="U813" s="778"/>
      <c r="V813" s="778"/>
      <c r="W813" s="1349"/>
      <c r="X813" s="1349"/>
      <c r="Y813" s="1349"/>
      <c r="Z813" s="1349"/>
      <c r="AA813" s="1349"/>
      <c r="AB813" s="1349"/>
      <c r="AC813" s="1349"/>
      <c r="AD813" s="1349"/>
      <c r="AE813" s="1349"/>
      <c r="AF813" s="1349"/>
      <c r="AG813" s="1349"/>
      <c r="AH813" s="1349"/>
      <c r="AI813" s="1349"/>
      <c r="AJ813" s="1349"/>
      <c r="AK813" s="1349"/>
      <c r="AL813" s="1349"/>
      <c r="AM813" s="1349"/>
      <c r="AN813" s="1349"/>
      <c r="AO813" s="1349"/>
      <c r="AP813" s="1349"/>
      <c r="AQ813" s="1349"/>
      <c r="AR813" s="1349"/>
      <c r="AS813" s="1349"/>
      <c r="AT813" s="1349"/>
      <c r="AU813" s="1349"/>
      <c r="AV813" s="1349"/>
      <c r="AW813" s="1349"/>
      <c r="AX813" s="1349"/>
      <c r="AY813" s="1349"/>
      <c r="AZ813" s="1349"/>
      <c r="BA813" s="1349"/>
      <c r="BB813" s="1349"/>
      <c r="BC813" s="1349"/>
      <c r="BD813" s="1349"/>
      <c r="BE813" s="1349"/>
      <c r="BF813" s="1349"/>
      <c r="BG813" s="1349"/>
      <c r="BH813" s="1349"/>
      <c r="BI813" s="1349"/>
      <c r="BJ813" s="1349"/>
      <c r="BK813" s="1349"/>
      <c r="BL813" s="1349"/>
      <c r="BM813" s="1349"/>
      <c r="BN813" s="1349"/>
      <c r="BO813" s="1349"/>
      <c r="BP813" s="1349"/>
      <c r="BQ813" s="1349"/>
      <c r="BR813" s="1349"/>
    </row>
    <row r="814" spans="1:70" ht="16.5" customHeight="1" x14ac:dyDescent="0.3">
      <c r="A814" s="981"/>
      <c r="B814" s="972"/>
      <c r="E814" s="1395" t="s">
        <v>2210</v>
      </c>
      <c r="W814" s="1349"/>
      <c r="X814" s="1349"/>
      <c r="Y814" s="1349"/>
      <c r="Z814" s="1349"/>
      <c r="AA814" s="1349"/>
      <c r="AB814" s="1349"/>
      <c r="AC814" s="1349"/>
      <c r="AD814" s="1349"/>
      <c r="AE814" s="1349"/>
      <c r="AF814" s="1349"/>
      <c r="AG814" s="1349"/>
      <c r="AH814" s="1349"/>
      <c r="AI814" s="1349"/>
      <c r="AJ814" s="1349"/>
      <c r="AK814" s="1349"/>
      <c r="AL814" s="1349"/>
      <c r="AM814" s="1349"/>
      <c r="AN814" s="1349"/>
      <c r="AO814" s="1349"/>
      <c r="AP814" s="1349"/>
      <c r="AQ814" s="1349"/>
      <c r="AR814" s="1349"/>
      <c r="AS814" s="1349"/>
      <c r="AT814" s="1349"/>
      <c r="AU814" s="1349"/>
      <c r="AV814" s="1349"/>
      <c r="AW814" s="1349"/>
      <c r="AX814" s="1349"/>
      <c r="AY814" s="1349"/>
      <c r="AZ814" s="1349"/>
      <c r="BA814" s="1349"/>
      <c r="BB814" s="1349"/>
      <c r="BC814" s="1349"/>
      <c r="BD814" s="1349"/>
      <c r="BE814" s="1349"/>
      <c r="BF814" s="1349"/>
      <c r="BG814" s="1349"/>
      <c r="BH814" s="1349"/>
      <c r="BI814" s="1349"/>
      <c r="BJ814" s="1349"/>
      <c r="BK814" s="1349"/>
      <c r="BL814" s="1349"/>
      <c r="BM814" s="1349"/>
      <c r="BN814" s="1349"/>
      <c r="BO814" s="1349"/>
      <c r="BP814" s="1349"/>
      <c r="BQ814" s="1349"/>
      <c r="BR814" s="1349"/>
    </row>
    <row r="815" spans="1:70" ht="16.5" customHeight="1" x14ac:dyDescent="0.3">
      <c r="A815" s="981"/>
      <c r="B815" s="972"/>
      <c r="E815" s="1398" t="s">
        <v>2331</v>
      </c>
      <c r="W815" s="1349"/>
      <c r="X815" s="1349"/>
      <c r="Y815" s="1349"/>
      <c r="Z815" s="1349"/>
      <c r="AA815" s="1349"/>
      <c r="AB815" s="1349"/>
      <c r="AC815" s="1349"/>
      <c r="AD815" s="1349"/>
      <c r="AE815" s="1349"/>
      <c r="AF815" s="1349"/>
      <c r="AG815" s="1349"/>
      <c r="AH815" s="1349"/>
      <c r="AI815" s="1349"/>
      <c r="AJ815" s="1349"/>
      <c r="AK815" s="1349"/>
      <c r="AL815" s="1349"/>
      <c r="AM815" s="1349"/>
      <c r="AN815" s="1349"/>
      <c r="AO815" s="1349"/>
      <c r="AP815" s="1349"/>
      <c r="AQ815" s="1349"/>
      <c r="AR815" s="1349"/>
      <c r="AS815" s="1349"/>
      <c r="AT815" s="1349"/>
      <c r="AU815" s="1349"/>
      <c r="AV815" s="1349"/>
      <c r="AW815" s="1349"/>
      <c r="AX815" s="1349"/>
      <c r="AY815" s="1349"/>
      <c r="AZ815" s="1349"/>
      <c r="BA815" s="1349"/>
      <c r="BB815" s="1349"/>
      <c r="BC815" s="1349"/>
      <c r="BD815" s="1349"/>
      <c r="BE815" s="1349"/>
      <c r="BF815" s="1349"/>
      <c r="BG815" s="1349"/>
      <c r="BH815" s="1349"/>
      <c r="BI815" s="1349"/>
      <c r="BJ815" s="1349"/>
      <c r="BK815" s="1349"/>
      <c r="BL815" s="1349"/>
      <c r="BM815" s="1349"/>
      <c r="BN815" s="1349"/>
      <c r="BO815" s="1349"/>
      <c r="BP815" s="1349"/>
      <c r="BQ815" s="1349"/>
      <c r="BR815" s="1349"/>
    </row>
    <row r="816" spans="1:70" ht="16.5" customHeight="1" x14ac:dyDescent="0.3">
      <c r="A816" s="981"/>
      <c r="B816" s="972"/>
      <c r="E816" s="1397" t="s">
        <v>2338</v>
      </c>
      <c r="W816" s="1349"/>
      <c r="X816" s="1349"/>
      <c r="Y816" s="1349"/>
      <c r="Z816" s="1349"/>
      <c r="AA816" s="1349"/>
      <c r="AB816" s="1349"/>
      <c r="AC816" s="1349"/>
      <c r="AD816" s="1349"/>
      <c r="AE816" s="1349"/>
      <c r="AF816" s="1349"/>
      <c r="AG816" s="1349"/>
      <c r="AH816" s="1349"/>
      <c r="AI816" s="1349"/>
      <c r="AJ816" s="1349"/>
      <c r="AK816" s="1349"/>
      <c r="AL816" s="1349"/>
      <c r="AM816" s="1349"/>
      <c r="AN816" s="1349"/>
      <c r="AO816" s="1349"/>
      <c r="AP816" s="1349"/>
      <c r="AQ816" s="1349"/>
      <c r="AR816" s="1349"/>
      <c r="AS816" s="1349"/>
      <c r="AT816" s="1349"/>
      <c r="AU816" s="1349"/>
      <c r="AV816" s="1349"/>
      <c r="AW816" s="1349"/>
      <c r="AX816" s="1349"/>
      <c r="AY816" s="1349"/>
      <c r="AZ816" s="1349"/>
      <c r="BA816" s="1349"/>
      <c r="BB816" s="1349"/>
      <c r="BC816" s="1349"/>
      <c r="BD816" s="1349"/>
      <c r="BE816" s="1349"/>
      <c r="BF816" s="1349"/>
      <c r="BG816" s="1349"/>
      <c r="BH816" s="1349"/>
      <c r="BI816" s="1349"/>
      <c r="BJ816" s="1349"/>
      <c r="BK816" s="1349"/>
      <c r="BL816" s="1349"/>
      <c r="BM816" s="1349"/>
      <c r="BN816" s="1349"/>
      <c r="BO816" s="1349"/>
      <c r="BP816" s="1349"/>
      <c r="BQ816" s="1349"/>
      <c r="BR816" s="1349"/>
    </row>
    <row r="817" spans="1:102" ht="16.5" customHeight="1" x14ac:dyDescent="0.3">
      <c r="A817" s="981"/>
      <c r="B817" s="972"/>
      <c r="E817" s="1399" t="s">
        <v>2332</v>
      </c>
      <c r="W817" s="1349"/>
      <c r="X817" s="1349"/>
      <c r="Y817" s="1349"/>
      <c r="Z817" s="1349"/>
      <c r="AA817" s="1349"/>
      <c r="AB817" s="1349"/>
      <c r="AC817" s="1349"/>
      <c r="AD817" s="1349"/>
      <c r="AE817" s="1349"/>
      <c r="AF817" s="1349"/>
      <c r="AG817" s="1349"/>
      <c r="AH817" s="1349"/>
      <c r="AI817" s="1349"/>
      <c r="AJ817" s="1349"/>
      <c r="AK817" s="1349"/>
      <c r="AL817" s="1349"/>
      <c r="AM817" s="1349"/>
      <c r="AN817" s="1349"/>
      <c r="AO817" s="1349"/>
      <c r="AP817" s="1349"/>
      <c r="AQ817" s="1349"/>
      <c r="AR817" s="1349"/>
      <c r="AS817" s="1349"/>
      <c r="AT817" s="1349"/>
      <c r="AU817" s="1349"/>
      <c r="AV817" s="1349"/>
      <c r="AW817" s="1349"/>
      <c r="AX817" s="1349"/>
      <c r="AY817" s="1349"/>
      <c r="AZ817" s="1349"/>
      <c r="BA817" s="1349"/>
      <c r="BB817" s="1349"/>
      <c r="BC817" s="1349"/>
      <c r="BD817" s="1349"/>
      <c r="BE817" s="1349"/>
      <c r="BF817" s="1349"/>
      <c r="BG817" s="1349"/>
      <c r="BH817" s="1349"/>
      <c r="BI817" s="1349"/>
      <c r="BJ817" s="1349"/>
      <c r="BK817" s="1349"/>
      <c r="BL817" s="1349"/>
      <c r="BM817" s="1349"/>
      <c r="BN817" s="1349"/>
      <c r="BO817" s="1349"/>
      <c r="BP817" s="1349"/>
      <c r="BQ817" s="1349"/>
      <c r="BR817" s="1349"/>
    </row>
    <row r="818" spans="1:102" ht="16.5" customHeight="1" x14ac:dyDescent="0.3">
      <c r="A818" s="981"/>
      <c r="B818" s="972"/>
      <c r="E818" s="1396" t="s">
        <v>2333</v>
      </c>
      <c r="W818" s="1349"/>
      <c r="X818" s="1349"/>
      <c r="Y818" s="1349"/>
      <c r="Z818" s="1349"/>
      <c r="AA818" s="1349"/>
      <c r="AB818" s="1349"/>
      <c r="AC818" s="1349"/>
      <c r="AD818" s="1349"/>
      <c r="AE818" s="1349"/>
      <c r="AF818" s="1349"/>
      <c r="AG818" s="1349"/>
      <c r="AH818" s="1349"/>
      <c r="AI818" s="1349"/>
      <c r="AJ818" s="1349"/>
      <c r="AK818" s="1349"/>
      <c r="AL818" s="1349"/>
      <c r="AM818" s="1349"/>
      <c r="AN818" s="1349"/>
      <c r="AO818" s="1349"/>
      <c r="AP818" s="1349"/>
      <c r="AQ818" s="1349"/>
      <c r="AR818" s="1349"/>
      <c r="AS818" s="1349"/>
      <c r="AT818" s="1349"/>
      <c r="AU818" s="1349"/>
      <c r="AV818" s="1349"/>
      <c r="AW818" s="1349"/>
      <c r="AX818" s="1349"/>
      <c r="AY818" s="1349"/>
      <c r="AZ818" s="1349"/>
      <c r="BA818" s="1349"/>
      <c r="BB818" s="1349"/>
      <c r="BC818" s="1349"/>
      <c r="BD818" s="1349"/>
      <c r="BE818" s="1349"/>
      <c r="BF818" s="1349"/>
      <c r="BG818" s="1349"/>
      <c r="BH818" s="1349"/>
      <c r="BI818" s="1349"/>
      <c r="BJ818" s="1349"/>
      <c r="BK818" s="1349"/>
      <c r="BL818" s="1349"/>
      <c r="BM818" s="1349"/>
      <c r="BN818" s="1349"/>
      <c r="BO818" s="1349"/>
      <c r="BP818" s="1349"/>
      <c r="BQ818" s="1349"/>
      <c r="BR818" s="1349"/>
    </row>
    <row r="819" spans="1:102" ht="16.5" customHeight="1" x14ac:dyDescent="0.3">
      <c r="A819" s="981"/>
      <c r="B819" s="972"/>
      <c r="E819" s="1400" t="s">
        <v>2339</v>
      </c>
      <c r="W819" s="1349"/>
      <c r="X819" s="1349"/>
      <c r="Y819" s="1349"/>
      <c r="Z819" s="1349"/>
      <c r="AA819" s="1349"/>
      <c r="AB819" s="1349"/>
      <c r="AC819" s="1349"/>
      <c r="AD819" s="1349"/>
      <c r="AE819" s="1349"/>
      <c r="AF819" s="1349"/>
      <c r="AG819" s="1349"/>
      <c r="AH819" s="1349"/>
      <c r="AI819" s="1349"/>
      <c r="AJ819" s="1349"/>
      <c r="AK819" s="1349"/>
      <c r="AL819" s="1349"/>
      <c r="AM819" s="1349"/>
      <c r="AN819" s="1349"/>
      <c r="AO819" s="1349"/>
      <c r="AP819" s="1349"/>
      <c r="AQ819" s="1349"/>
      <c r="AR819" s="1349"/>
      <c r="AS819" s="1349"/>
      <c r="AT819" s="1349"/>
      <c r="AU819" s="1349"/>
      <c r="AV819" s="1349"/>
      <c r="AW819" s="1349"/>
      <c r="AX819" s="1349"/>
      <c r="AY819" s="1349"/>
      <c r="AZ819" s="1349"/>
      <c r="BA819" s="1349"/>
      <c r="BB819" s="1349"/>
      <c r="BC819" s="1349"/>
      <c r="BD819" s="1349"/>
      <c r="BE819" s="1349"/>
      <c r="BF819" s="1349"/>
      <c r="BG819" s="1349"/>
      <c r="BH819" s="1349"/>
      <c r="BI819" s="1349"/>
      <c r="BJ819" s="1349"/>
      <c r="BK819" s="1349"/>
      <c r="BL819" s="1349"/>
      <c r="BM819" s="1349"/>
      <c r="BN819" s="1349"/>
      <c r="BO819" s="1349"/>
      <c r="BP819" s="1349"/>
      <c r="BQ819" s="1349"/>
      <c r="BR819" s="1349"/>
    </row>
    <row r="820" spans="1:102" ht="16.5" customHeight="1" x14ac:dyDescent="0.3">
      <c r="A820" s="981"/>
      <c r="B820" s="972"/>
      <c r="E820" s="1400" t="s">
        <v>2340</v>
      </c>
      <c r="W820" s="1349"/>
      <c r="X820" s="1349"/>
      <c r="Y820" s="1349"/>
      <c r="Z820" s="1349"/>
      <c r="AA820" s="1349"/>
      <c r="AB820" s="1349"/>
      <c r="AC820" s="1349"/>
      <c r="AD820" s="1349"/>
      <c r="AE820" s="1349"/>
      <c r="AF820" s="1349"/>
      <c r="AG820" s="1349"/>
      <c r="AH820" s="1349"/>
      <c r="AI820" s="1349"/>
      <c r="AJ820" s="1349"/>
      <c r="AK820" s="1349"/>
      <c r="AL820" s="1349"/>
      <c r="AM820" s="1349"/>
      <c r="AN820" s="1349"/>
      <c r="AO820" s="1349"/>
      <c r="AP820" s="1349"/>
      <c r="AQ820" s="1349"/>
      <c r="AR820" s="1349"/>
      <c r="AS820" s="1349"/>
      <c r="AT820" s="1349"/>
      <c r="AU820" s="1349"/>
      <c r="AV820" s="1349"/>
      <c r="AW820" s="1349"/>
      <c r="AX820" s="1349"/>
      <c r="AY820" s="1349"/>
      <c r="AZ820" s="1349"/>
      <c r="BA820" s="1349"/>
      <c r="BB820" s="1349"/>
      <c r="BC820" s="1349"/>
      <c r="BD820" s="1349"/>
      <c r="BE820" s="1349"/>
      <c r="BF820" s="1349"/>
      <c r="BG820" s="1349"/>
      <c r="BH820" s="1349"/>
      <c r="BI820" s="1349"/>
      <c r="BJ820" s="1349"/>
      <c r="BK820" s="1349"/>
      <c r="BL820" s="1349"/>
      <c r="BM820" s="1349"/>
      <c r="BN820" s="1349"/>
      <c r="BO820" s="1349"/>
      <c r="BP820" s="1349"/>
      <c r="BQ820" s="1349"/>
      <c r="BR820" s="1349"/>
    </row>
    <row r="821" spans="1:102" ht="16.5" customHeight="1" x14ac:dyDescent="0.3">
      <c r="A821" s="981"/>
      <c r="B821" s="972"/>
      <c r="E821" s="1397" t="s">
        <v>2334</v>
      </c>
      <c r="W821" s="1349"/>
      <c r="X821" s="1349"/>
      <c r="Y821" s="1349"/>
      <c r="Z821" s="1349"/>
      <c r="AA821" s="1349"/>
      <c r="AB821" s="1349"/>
      <c r="AC821" s="1349"/>
      <c r="AD821" s="1349"/>
      <c r="AE821" s="1349"/>
      <c r="AF821" s="1349"/>
      <c r="AG821" s="1349"/>
      <c r="AH821" s="1349"/>
      <c r="AI821" s="1349"/>
      <c r="AJ821" s="1349"/>
      <c r="AK821" s="1349"/>
      <c r="AL821" s="1349"/>
      <c r="AM821" s="1349"/>
      <c r="AN821" s="1349"/>
      <c r="AO821" s="1349"/>
      <c r="AP821" s="1349"/>
      <c r="AQ821" s="1349"/>
      <c r="AR821" s="1349"/>
      <c r="AS821" s="1349"/>
      <c r="AT821" s="1349"/>
      <c r="AU821" s="1349"/>
      <c r="AV821" s="1349"/>
      <c r="AW821" s="1349"/>
      <c r="AX821" s="1349"/>
      <c r="AY821" s="1349"/>
      <c r="AZ821" s="1349"/>
      <c r="BA821" s="1349"/>
      <c r="BB821" s="1349"/>
      <c r="BC821" s="1349"/>
      <c r="BD821" s="1349"/>
      <c r="BE821" s="1349"/>
      <c r="BF821" s="1349"/>
      <c r="BG821" s="1349"/>
      <c r="BH821" s="1349"/>
      <c r="BI821" s="1349"/>
      <c r="BJ821" s="1349"/>
      <c r="BK821" s="1349"/>
      <c r="BL821" s="1349"/>
      <c r="BM821" s="1349"/>
      <c r="BN821" s="1349"/>
      <c r="BO821" s="1349"/>
      <c r="BP821" s="1349"/>
      <c r="BQ821" s="1349"/>
      <c r="BR821" s="1349"/>
    </row>
    <row r="822" spans="1:102" ht="16.5" customHeight="1" x14ac:dyDescent="0.3">
      <c r="A822" s="981"/>
      <c r="B822" s="972"/>
      <c r="E822" s="1399" t="s">
        <v>2335</v>
      </c>
      <c r="W822" s="1349"/>
      <c r="X822" s="1349"/>
      <c r="Y822" s="1349"/>
      <c r="Z822" s="1349"/>
      <c r="AA822" s="1349"/>
      <c r="AB822" s="1349"/>
      <c r="AC822" s="1349"/>
      <c r="AD822" s="1349"/>
      <c r="AE822" s="1349"/>
      <c r="AF822" s="1349"/>
      <c r="AG822" s="1349"/>
      <c r="AH822" s="1349"/>
      <c r="AI822" s="1349"/>
      <c r="AJ822" s="1349"/>
      <c r="AK822" s="1349"/>
      <c r="AL822" s="1349"/>
      <c r="AM822" s="1349"/>
      <c r="AN822" s="1349"/>
      <c r="AO822" s="1349"/>
      <c r="AP822" s="1349"/>
      <c r="AQ822" s="1349"/>
      <c r="AR822" s="1349"/>
      <c r="AS822" s="1349"/>
      <c r="AT822" s="1349"/>
      <c r="AU822" s="1349"/>
      <c r="AV822" s="1349"/>
      <c r="AW822" s="1349"/>
      <c r="AX822" s="1349"/>
      <c r="AY822" s="1349"/>
      <c r="AZ822" s="1349"/>
      <c r="BA822" s="1349"/>
      <c r="BB822" s="1349"/>
      <c r="BC822" s="1349"/>
      <c r="BD822" s="1349"/>
      <c r="BE822" s="1349"/>
      <c r="BF822" s="1349"/>
      <c r="BG822" s="1349"/>
      <c r="BH822" s="1349"/>
      <c r="BI822" s="1349"/>
      <c r="BJ822" s="1349"/>
      <c r="BK822" s="1349"/>
      <c r="BL822" s="1349"/>
      <c r="BM822" s="1349"/>
      <c r="BN822" s="1349"/>
      <c r="BO822" s="1349"/>
      <c r="BP822" s="1349"/>
      <c r="BQ822" s="1349"/>
      <c r="BR822" s="1349"/>
    </row>
    <row r="823" spans="1:102" ht="16.5" customHeight="1" x14ac:dyDescent="0.3">
      <c r="A823" s="981"/>
      <c r="B823" s="972"/>
      <c r="E823" s="1396" t="s">
        <v>2336</v>
      </c>
      <c r="W823" s="1349"/>
      <c r="X823" s="1349"/>
      <c r="Y823" s="1349"/>
      <c r="Z823" s="1349"/>
      <c r="AA823" s="1349"/>
      <c r="AB823" s="1349"/>
      <c r="AC823" s="1349"/>
      <c r="AD823" s="1349"/>
      <c r="AE823" s="1349"/>
      <c r="AF823" s="1349"/>
      <c r="AG823" s="1349"/>
      <c r="AH823" s="1349"/>
      <c r="AI823" s="1349"/>
      <c r="AJ823" s="1349"/>
      <c r="AK823" s="1349"/>
      <c r="AL823" s="1349"/>
      <c r="AM823" s="1349"/>
      <c r="AN823" s="1349"/>
      <c r="AO823" s="1349"/>
      <c r="AP823" s="1349"/>
      <c r="AQ823" s="1349"/>
      <c r="AR823" s="1349"/>
      <c r="AS823" s="1349"/>
      <c r="AT823" s="1349"/>
      <c r="AU823" s="1349"/>
      <c r="AV823" s="1349"/>
      <c r="AW823" s="1349"/>
      <c r="AX823" s="1349"/>
      <c r="AY823" s="1349"/>
      <c r="AZ823" s="1349"/>
      <c r="BA823" s="1349"/>
      <c r="BB823" s="1349"/>
      <c r="BC823" s="1349"/>
      <c r="BD823" s="1349"/>
      <c r="BE823" s="1349"/>
      <c r="BF823" s="1349"/>
      <c r="BG823" s="1349"/>
      <c r="BH823" s="1349"/>
      <c r="BI823" s="1349"/>
      <c r="BJ823" s="1349"/>
      <c r="BK823" s="1349"/>
      <c r="BL823" s="1349"/>
      <c r="BM823" s="1349"/>
      <c r="BN823" s="1349"/>
      <c r="BO823" s="1349"/>
      <c r="BP823" s="1349"/>
      <c r="BQ823" s="1349"/>
      <c r="BR823" s="1349"/>
    </row>
    <row r="824" spans="1:102" ht="16.5" customHeight="1" x14ac:dyDescent="0.3">
      <c r="A824" s="981"/>
      <c r="B824" s="972"/>
      <c r="E824" s="278"/>
      <c r="F824" s="278"/>
      <c r="G824" s="1349"/>
      <c r="H824" s="1349"/>
      <c r="I824" s="1349"/>
      <c r="J824" s="1349"/>
      <c r="K824" s="1349"/>
      <c r="L824" s="1349"/>
      <c r="M824" s="1349"/>
      <c r="N824" s="1349"/>
      <c r="O824" s="1349"/>
      <c r="P824" s="1349"/>
      <c r="Q824" s="1349"/>
      <c r="R824" s="1349"/>
      <c r="S824" s="1349"/>
      <c r="T824" s="1349"/>
      <c r="U824" s="1349"/>
      <c r="V824" s="1349"/>
      <c r="W824" s="1349"/>
      <c r="X824" s="1349"/>
      <c r="Y824" s="1349"/>
      <c r="Z824" s="1349"/>
      <c r="AA824" s="1349"/>
      <c r="AB824" s="1349"/>
      <c r="AC824" s="1349"/>
      <c r="AD824" s="1349"/>
      <c r="AE824" s="1349"/>
      <c r="AF824" s="1349"/>
      <c r="AG824" s="1349"/>
      <c r="AH824" s="1349"/>
      <c r="AI824" s="1349"/>
      <c r="AJ824" s="1349"/>
      <c r="AK824" s="1349"/>
      <c r="AL824" s="1349"/>
      <c r="AM824" s="1349"/>
      <c r="AN824" s="1349"/>
      <c r="AO824" s="1349"/>
      <c r="AP824" s="1349"/>
      <c r="AQ824" s="1349"/>
      <c r="AR824" s="1349"/>
      <c r="AS824" s="1349"/>
      <c r="AT824" s="1349"/>
      <c r="AU824" s="1349"/>
      <c r="AV824" s="1349"/>
      <c r="AW824" s="1349"/>
      <c r="AX824" s="1349"/>
      <c r="AY824" s="1349"/>
      <c r="AZ824" s="1349"/>
      <c r="BA824" s="1349"/>
      <c r="BB824" s="1349"/>
      <c r="BC824" s="1349"/>
      <c r="BD824" s="1349"/>
      <c r="BE824" s="1349"/>
      <c r="BF824" s="1349"/>
      <c r="BG824" s="1349"/>
      <c r="BH824" s="1349"/>
      <c r="BI824" s="1349"/>
      <c r="BJ824" s="1349"/>
      <c r="BK824" s="1349"/>
      <c r="BL824" s="1349"/>
      <c r="BM824" s="1349"/>
      <c r="BN824" s="1349"/>
      <c r="BO824" s="1349"/>
      <c r="BP824" s="1349"/>
      <c r="BQ824" s="1349"/>
      <c r="BR824" s="1349"/>
    </row>
    <row r="825" spans="1:102" ht="16.5" customHeight="1" x14ac:dyDescent="0.3">
      <c r="A825" s="981"/>
      <c r="B825" s="972"/>
      <c r="D825" s="778"/>
      <c r="E825" s="1032" t="s">
        <v>1319</v>
      </c>
      <c r="F825" s="278"/>
      <c r="G825" s="278"/>
      <c r="H825" s="278"/>
      <c r="I825" s="278"/>
      <c r="J825" s="278"/>
      <c r="K825" s="278"/>
      <c r="L825" s="278"/>
      <c r="M825" s="278"/>
      <c r="N825" s="278"/>
      <c r="O825" s="278"/>
      <c r="P825" s="278"/>
      <c r="Q825" s="278"/>
      <c r="R825" s="278"/>
      <c r="S825" s="278"/>
      <c r="T825" s="278"/>
      <c r="U825" s="278"/>
      <c r="V825" s="278"/>
      <c r="W825" s="278"/>
      <c r="X825" s="278"/>
      <c r="Y825" s="278"/>
      <c r="Z825" s="278"/>
      <c r="BB825" s="779"/>
    </row>
    <row r="826" spans="1:102" ht="16.5" customHeight="1" x14ac:dyDescent="0.3">
      <c r="A826" s="981"/>
      <c r="B826" s="972"/>
      <c r="E826" s="278"/>
      <c r="F826" s="278"/>
      <c r="G826" s="1851">
        <v>2007</v>
      </c>
      <c r="H826" s="1851"/>
      <c r="I826" s="1851"/>
      <c r="J826" s="1848">
        <v>2008</v>
      </c>
      <c r="K826" s="1849"/>
      <c r="L826" s="1850"/>
      <c r="M826" s="1851">
        <v>2009</v>
      </c>
      <c r="N826" s="1851"/>
      <c r="O826" s="1851"/>
      <c r="P826" s="1851">
        <v>2010</v>
      </c>
      <c r="Q826" s="1851"/>
      <c r="R826" s="1851"/>
      <c r="S826" s="1851">
        <v>2011</v>
      </c>
      <c r="T826" s="1851"/>
      <c r="U826" s="1851"/>
      <c r="V826" s="1851">
        <v>2012</v>
      </c>
      <c r="W826" s="1851"/>
      <c r="X826" s="1851"/>
      <c r="Y826" s="1851">
        <v>2013</v>
      </c>
      <c r="Z826" s="1851"/>
      <c r="AA826" s="1851"/>
      <c r="AB826" s="1851">
        <v>2014</v>
      </c>
      <c r="AC826" s="1851"/>
      <c r="AD826" s="1851"/>
      <c r="AE826" s="1851">
        <v>2015</v>
      </c>
      <c r="AF826" s="1851"/>
      <c r="AG826" s="1851"/>
      <c r="AH826" s="1851">
        <v>2016</v>
      </c>
      <c r="AI826" s="1851"/>
      <c r="AJ826" s="1851"/>
      <c r="AK826" s="1851">
        <v>2017</v>
      </c>
      <c r="AL826" s="1851"/>
      <c r="AM826" s="1851"/>
      <c r="AN826" s="1851">
        <v>2018</v>
      </c>
      <c r="AO826" s="1851"/>
      <c r="AP826" s="1851"/>
      <c r="AQ826" s="1851">
        <v>2019</v>
      </c>
      <c r="AR826" s="1851"/>
      <c r="AS826" s="1851"/>
      <c r="AT826" s="1851">
        <v>2020</v>
      </c>
      <c r="AU826" s="1851"/>
      <c r="AV826" s="1851"/>
      <c r="AW826" s="1851">
        <v>2021</v>
      </c>
      <c r="AX826" s="1851"/>
      <c r="AY826" s="1851"/>
      <c r="AZ826" s="1851">
        <v>2022</v>
      </c>
      <c r="BA826" s="1851"/>
      <c r="BB826" s="1851"/>
      <c r="BC826" s="278"/>
      <c r="BS826" s="278"/>
      <c r="BT826" s="278"/>
      <c r="BU826" s="278"/>
      <c r="BV826" s="278"/>
      <c r="BW826" s="278"/>
      <c r="BX826" s="278"/>
      <c r="BY826" s="278"/>
      <c r="BZ826" s="278"/>
      <c r="CA826" s="278"/>
      <c r="CB826" s="278"/>
      <c r="CC826" s="278"/>
      <c r="CD826" s="278"/>
      <c r="CE826" s="278"/>
      <c r="CF826" s="278"/>
      <c r="CG826" s="278"/>
      <c r="CH826" s="278"/>
      <c r="CI826" s="278"/>
      <c r="CJ826" s="278"/>
      <c r="CK826" s="278"/>
      <c r="CL826" s="278"/>
      <c r="CM826" s="278"/>
      <c r="CN826" s="278"/>
      <c r="CO826" s="278"/>
      <c r="CP826" s="278"/>
      <c r="CQ826" s="278"/>
      <c r="CR826" s="278"/>
      <c r="CS826" s="278"/>
      <c r="CT826" s="278"/>
      <c r="CU826" s="278"/>
      <c r="CV826" s="278"/>
      <c r="CW826" s="278"/>
      <c r="CX826" s="278"/>
    </row>
    <row r="827" spans="1:102" ht="16.5" customHeight="1" x14ac:dyDescent="0.3">
      <c r="A827" s="981"/>
      <c r="B827" s="972"/>
      <c r="E827" s="278"/>
      <c r="F827" s="278"/>
      <c r="G827" s="1348" t="s">
        <v>1004</v>
      </c>
      <c r="H827" s="1348" t="s">
        <v>1005</v>
      </c>
      <c r="I827" s="1348" t="s">
        <v>1006</v>
      </c>
      <c r="J827" s="1348" t="s">
        <v>1004</v>
      </c>
      <c r="K827" s="1348" t="s">
        <v>1005</v>
      </c>
      <c r="L827" s="1348" t="s">
        <v>1006</v>
      </c>
      <c r="M827" s="1348" t="s">
        <v>1004</v>
      </c>
      <c r="N827" s="1348" t="s">
        <v>1005</v>
      </c>
      <c r="O827" s="1348" t="s">
        <v>1006</v>
      </c>
      <c r="P827" s="1348" t="s">
        <v>1004</v>
      </c>
      <c r="Q827" s="1348" t="s">
        <v>1005</v>
      </c>
      <c r="R827" s="1348" t="s">
        <v>1006</v>
      </c>
      <c r="S827" s="1348" t="s">
        <v>1004</v>
      </c>
      <c r="T827" s="1348" t="s">
        <v>1005</v>
      </c>
      <c r="U827" s="1348" t="s">
        <v>1006</v>
      </c>
      <c r="V827" s="1348" t="s">
        <v>1004</v>
      </c>
      <c r="W827" s="1348" t="s">
        <v>1005</v>
      </c>
      <c r="X827" s="1348" t="s">
        <v>1006</v>
      </c>
      <c r="Y827" s="1348" t="s">
        <v>1004</v>
      </c>
      <c r="Z827" s="1348" t="s">
        <v>1005</v>
      </c>
      <c r="AA827" s="1348" t="s">
        <v>1006</v>
      </c>
      <c r="AB827" s="1348" t="s">
        <v>1004</v>
      </c>
      <c r="AC827" s="1348" t="s">
        <v>1005</v>
      </c>
      <c r="AD827" s="1348" t="s">
        <v>1006</v>
      </c>
      <c r="AE827" s="1348" t="s">
        <v>1004</v>
      </c>
      <c r="AF827" s="1348" t="s">
        <v>1005</v>
      </c>
      <c r="AG827" s="1348" t="s">
        <v>1006</v>
      </c>
      <c r="AH827" s="1348" t="s">
        <v>1004</v>
      </c>
      <c r="AI827" s="1348" t="s">
        <v>1005</v>
      </c>
      <c r="AJ827" s="1348" t="s">
        <v>1006</v>
      </c>
      <c r="AK827" s="1348" t="s">
        <v>1004</v>
      </c>
      <c r="AL827" s="1348" t="s">
        <v>1005</v>
      </c>
      <c r="AM827" s="1348" t="s">
        <v>1006</v>
      </c>
      <c r="AN827" s="1348" t="s">
        <v>1004</v>
      </c>
      <c r="AO827" s="1348" t="s">
        <v>1005</v>
      </c>
      <c r="AP827" s="1348" t="s">
        <v>1006</v>
      </c>
      <c r="AQ827" s="1348" t="s">
        <v>1004</v>
      </c>
      <c r="AR827" s="1348" t="s">
        <v>1005</v>
      </c>
      <c r="AS827" s="1348" t="s">
        <v>1006</v>
      </c>
      <c r="AT827" s="1348" t="s">
        <v>1004</v>
      </c>
      <c r="AU827" s="1348" t="s">
        <v>1005</v>
      </c>
      <c r="AV827" s="1348" t="s">
        <v>1006</v>
      </c>
      <c r="AW827" s="1348" t="s">
        <v>1004</v>
      </c>
      <c r="AX827" s="1348" t="s">
        <v>1005</v>
      </c>
      <c r="AY827" s="1348" t="s">
        <v>1006</v>
      </c>
      <c r="AZ827" s="1348" t="s">
        <v>1004</v>
      </c>
      <c r="BA827" s="1348" t="s">
        <v>1005</v>
      </c>
      <c r="BB827" s="1348" t="s">
        <v>1006</v>
      </c>
      <c r="BC827" s="278"/>
      <c r="BS827" s="278"/>
      <c r="BT827" s="278"/>
      <c r="BU827" s="278"/>
      <c r="BV827" s="278"/>
      <c r="BW827" s="278"/>
      <c r="BX827" s="278"/>
      <c r="BY827" s="278"/>
      <c r="BZ827" s="278"/>
      <c r="CA827" s="278"/>
      <c r="CB827" s="278"/>
      <c r="CC827" s="278"/>
      <c r="CD827" s="278"/>
      <c r="CE827" s="278"/>
      <c r="CF827" s="278"/>
      <c r="CG827" s="278"/>
      <c r="CH827" s="278"/>
      <c r="CI827" s="278"/>
      <c r="CJ827" s="278"/>
      <c r="CK827" s="278"/>
      <c r="CL827" s="278"/>
      <c r="CM827" s="278"/>
      <c r="CN827" s="278"/>
      <c r="CO827" s="278"/>
      <c r="CP827" s="278"/>
      <c r="CQ827" s="278"/>
      <c r="CR827" s="278"/>
      <c r="CS827" s="278"/>
      <c r="CT827" s="278"/>
      <c r="CU827" s="278"/>
      <c r="CV827" s="278"/>
    </row>
    <row r="828" spans="1:102" ht="16.5" customHeight="1" x14ac:dyDescent="0.3">
      <c r="A828" s="981"/>
      <c r="B828" s="972"/>
      <c r="E828" s="1858" t="s">
        <v>247</v>
      </c>
      <c r="F828" s="1859"/>
      <c r="G828" s="780">
        <v>2.7050000000000001</v>
      </c>
      <c r="H828" s="780">
        <v>0.36499999999999999</v>
      </c>
      <c r="I828" s="780">
        <v>2.1999999999999999E-2</v>
      </c>
      <c r="J828" s="780">
        <v>2.7050000000000001</v>
      </c>
      <c r="K828" s="780">
        <v>0.36499999999999999</v>
      </c>
      <c r="L828" s="780">
        <v>2.1999999999999999E-2</v>
      </c>
      <c r="M828" s="780">
        <v>2.7050000000000001</v>
      </c>
      <c r="N828" s="780">
        <v>0.36499999999999999</v>
      </c>
      <c r="O828" s="780">
        <v>2.1999999999999999E-2</v>
      </c>
      <c r="P828" s="780">
        <v>2.7050000000000001</v>
      </c>
      <c r="Q828" s="780">
        <v>0.36499999999999999</v>
      </c>
      <c r="R828" s="780">
        <v>2.1999999999999999E-2</v>
      </c>
      <c r="S828" s="780">
        <v>2.7050000000000001</v>
      </c>
      <c r="T828" s="780">
        <v>0.36499999999999999</v>
      </c>
      <c r="U828" s="780">
        <v>2.1999999999999999E-2</v>
      </c>
      <c r="V828" s="780">
        <v>2.7050000000000001</v>
      </c>
      <c r="W828" s="780">
        <v>0.36499999999999999</v>
      </c>
      <c r="X828" s="780">
        <v>2.1999999999999999E-2</v>
      </c>
      <c r="Y828" s="780">
        <v>2.7050000000000001</v>
      </c>
      <c r="Z828" s="780">
        <v>0.36499999999999999</v>
      </c>
      <c r="AA828" s="780">
        <v>2.1999999999999999E-2</v>
      </c>
      <c r="AB828" s="780">
        <v>2.7050000000000001</v>
      </c>
      <c r="AC828" s="780">
        <v>0.36499999999999999</v>
      </c>
      <c r="AD828" s="780">
        <v>2.1999999999999999E-2</v>
      </c>
      <c r="AE828" s="780">
        <v>2.7050000000000001</v>
      </c>
      <c r="AF828" s="780">
        <v>0.36499999999999999</v>
      </c>
      <c r="AG828" s="780">
        <v>2.1999999999999999E-2</v>
      </c>
      <c r="AH828" s="780">
        <v>2.7050000000000001</v>
      </c>
      <c r="AI828" s="780">
        <v>0.36499999999999999</v>
      </c>
      <c r="AJ828" s="780">
        <v>2.1999999999999999E-2</v>
      </c>
      <c r="AK828" s="780">
        <v>2.7050000000000001</v>
      </c>
      <c r="AL828" s="780">
        <v>0.36499999999999999</v>
      </c>
      <c r="AM828" s="780">
        <v>2.1999999999999999E-2</v>
      </c>
      <c r="AN828" s="780">
        <v>2.7050000000000001</v>
      </c>
      <c r="AO828" s="780">
        <v>0.36499999999999999</v>
      </c>
      <c r="AP828" s="780">
        <v>2.1999999999999999E-2</v>
      </c>
      <c r="AQ828" s="780">
        <v>2.7050000000000001</v>
      </c>
      <c r="AR828" s="780">
        <v>0.36499999999999999</v>
      </c>
      <c r="AS828" s="780">
        <v>2.1999999999999999E-2</v>
      </c>
      <c r="AT828" s="780">
        <v>2.7050000000000001</v>
      </c>
      <c r="AU828" s="780">
        <v>0.36499999999999999</v>
      </c>
      <c r="AV828" s="780">
        <v>2.1999999999999999E-2</v>
      </c>
      <c r="AW828" s="780">
        <v>2.7050000000000001</v>
      </c>
      <c r="AX828" s="780">
        <v>0.36499999999999999</v>
      </c>
      <c r="AY828" s="780">
        <v>2.1999999999999999E-2</v>
      </c>
      <c r="AZ828" s="780">
        <v>2.7050000000000001</v>
      </c>
      <c r="BA828" s="780">
        <v>0.36499999999999999</v>
      </c>
      <c r="BB828" s="780">
        <v>2.1999999999999999E-2</v>
      </c>
      <c r="BC828" s="278"/>
      <c r="BS828" s="278"/>
      <c r="BT828" s="278"/>
      <c r="BU828" s="278"/>
      <c r="BV828" s="278"/>
      <c r="BW828" s="278"/>
      <c r="BX828" s="278"/>
      <c r="BY828" s="278"/>
      <c r="BZ828" s="278"/>
      <c r="CA828" s="278"/>
      <c r="CB828" s="278"/>
      <c r="CC828" s="278"/>
      <c r="CD828" s="278"/>
      <c r="CE828" s="278"/>
      <c r="CF828" s="278"/>
      <c r="CG828" s="278"/>
      <c r="CH828" s="278"/>
      <c r="CI828" s="278"/>
      <c r="CJ828" s="278"/>
      <c r="CK828" s="278"/>
      <c r="CL828" s="278"/>
      <c r="CM828" s="278"/>
      <c r="CN828" s="278"/>
      <c r="CO828" s="278"/>
      <c r="CP828" s="278"/>
      <c r="CQ828" s="278"/>
      <c r="CR828" s="278"/>
      <c r="CS828" s="278"/>
      <c r="CT828" s="278"/>
      <c r="CU828" s="278"/>
      <c r="CV828" s="278"/>
    </row>
    <row r="829" spans="1:102" ht="16.5" customHeight="1" x14ac:dyDescent="0.3">
      <c r="A829" s="981"/>
      <c r="B829" s="972"/>
      <c r="E829" s="1858" t="s">
        <v>547</v>
      </c>
      <c r="F829" s="1859"/>
      <c r="G829" s="780">
        <v>2.7050000000000001</v>
      </c>
      <c r="H829" s="780">
        <v>0.36499999999999999</v>
      </c>
      <c r="I829" s="780">
        <v>2.1999999999999999E-2</v>
      </c>
      <c r="J829" s="780">
        <v>2.7050000000000001</v>
      </c>
      <c r="K829" s="780">
        <v>0.36499999999999999</v>
      </c>
      <c r="L829" s="780">
        <v>2.1999999999999999E-2</v>
      </c>
      <c r="M829" s="780">
        <v>2.7050000000000001</v>
      </c>
      <c r="N829" s="780">
        <v>0.36499999999999999</v>
      </c>
      <c r="O829" s="780">
        <v>2.1999999999999999E-2</v>
      </c>
      <c r="P829" s="780">
        <v>2.7050000000000001</v>
      </c>
      <c r="Q829" s="780">
        <v>0.36499999999999999</v>
      </c>
      <c r="R829" s="780">
        <v>2.1999999999999999E-2</v>
      </c>
      <c r="S829" s="780">
        <v>2.7050000000000001</v>
      </c>
      <c r="T829" s="780">
        <v>0.36499999999999999</v>
      </c>
      <c r="U829" s="780">
        <v>2.1999999999999999E-2</v>
      </c>
      <c r="V829" s="780">
        <v>2.7050000000000001</v>
      </c>
      <c r="W829" s="780">
        <v>0.36499999999999999</v>
      </c>
      <c r="X829" s="780">
        <v>2.1999999999999999E-2</v>
      </c>
      <c r="Y829" s="780">
        <v>2.7050000000000001</v>
      </c>
      <c r="Z829" s="780">
        <v>0.36499999999999999</v>
      </c>
      <c r="AA829" s="780">
        <v>2.1999999999999999E-2</v>
      </c>
      <c r="AB829" s="780">
        <v>2.7050000000000001</v>
      </c>
      <c r="AC829" s="780">
        <v>0.36499999999999999</v>
      </c>
      <c r="AD829" s="780">
        <v>2.1999999999999999E-2</v>
      </c>
      <c r="AE829" s="780">
        <v>2.7050000000000001</v>
      </c>
      <c r="AF829" s="780">
        <v>0.36499999999999999</v>
      </c>
      <c r="AG829" s="780">
        <v>2.1999999999999999E-2</v>
      </c>
      <c r="AH829" s="780">
        <v>2.7050000000000001</v>
      </c>
      <c r="AI829" s="780">
        <v>0.36499999999999999</v>
      </c>
      <c r="AJ829" s="780">
        <v>2.1999999999999999E-2</v>
      </c>
      <c r="AK829" s="780">
        <v>2.7050000000000001</v>
      </c>
      <c r="AL829" s="780">
        <v>0.36499999999999999</v>
      </c>
      <c r="AM829" s="780">
        <v>2.1999999999999999E-2</v>
      </c>
      <c r="AN829" s="780">
        <v>2.7050000000000001</v>
      </c>
      <c r="AO829" s="780">
        <v>0.36499999999999999</v>
      </c>
      <c r="AP829" s="780">
        <v>2.1999999999999999E-2</v>
      </c>
      <c r="AQ829" s="780">
        <v>2.7050000000000001</v>
      </c>
      <c r="AR829" s="780">
        <v>0.36499999999999999</v>
      </c>
      <c r="AS829" s="780">
        <v>2.1999999999999999E-2</v>
      </c>
      <c r="AT829" s="780">
        <v>2.7050000000000001</v>
      </c>
      <c r="AU829" s="780">
        <v>0.36499999999999999</v>
      </c>
      <c r="AV829" s="780">
        <v>2.1999999999999999E-2</v>
      </c>
      <c r="AW829" s="780">
        <v>2.7050000000000001</v>
      </c>
      <c r="AX829" s="780">
        <v>0.36499999999999999</v>
      </c>
      <c r="AY829" s="780">
        <v>2.1999999999999999E-2</v>
      </c>
      <c r="AZ829" s="780">
        <v>2.7050000000000001</v>
      </c>
      <c r="BA829" s="780">
        <v>0.36499999999999999</v>
      </c>
      <c r="BB829" s="780">
        <v>2.1999999999999999E-2</v>
      </c>
      <c r="BC829" s="278"/>
      <c r="BS829" s="278"/>
      <c r="BT829" s="278"/>
      <c r="BU829" s="278"/>
      <c r="BV829" s="278"/>
      <c r="BW829" s="278"/>
      <c r="BX829" s="278"/>
      <c r="BY829" s="278"/>
      <c r="BZ829" s="278"/>
      <c r="CA829" s="278"/>
      <c r="CB829" s="278"/>
      <c r="CC829" s="278"/>
      <c r="CD829" s="278"/>
      <c r="CE829" s="278"/>
      <c r="CF829" s="278"/>
      <c r="CG829" s="278"/>
      <c r="CH829" s="278"/>
      <c r="CI829" s="278"/>
      <c r="CJ829" s="278"/>
      <c r="CK829" s="278"/>
      <c r="CL829" s="278"/>
      <c r="CM829" s="278"/>
      <c r="CN829" s="278"/>
      <c r="CO829" s="278"/>
      <c r="CP829" s="278"/>
      <c r="CQ829" s="278"/>
      <c r="CR829" s="278"/>
      <c r="CS829" s="278"/>
      <c r="CT829" s="278"/>
      <c r="CU829" s="278"/>
      <c r="CV829" s="278"/>
    </row>
    <row r="830" spans="1:102" ht="16.5" customHeight="1" x14ac:dyDescent="0.3">
      <c r="A830" s="981"/>
      <c r="B830" s="972"/>
      <c r="E830" s="1858" t="s">
        <v>2173</v>
      </c>
      <c r="F830" s="1859"/>
      <c r="G830" s="780">
        <v>0.182</v>
      </c>
      <c r="H830" s="780">
        <v>1.6E-2</v>
      </c>
      <c r="I830" s="780">
        <v>0</v>
      </c>
      <c r="J830" s="780">
        <v>0.183</v>
      </c>
      <c r="K830" s="780">
        <v>1.6E-2</v>
      </c>
      <c r="L830" s="780">
        <v>0</v>
      </c>
      <c r="M830" s="780">
        <v>0.184</v>
      </c>
      <c r="N830" s="780">
        <v>1.6E-2</v>
      </c>
      <c r="O830" s="780">
        <v>0</v>
      </c>
      <c r="P830" s="780">
        <v>0.183</v>
      </c>
      <c r="Q830" s="780">
        <v>1.6E-2</v>
      </c>
      <c r="R830" s="780">
        <v>0</v>
      </c>
      <c r="S830" s="780">
        <v>0.183</v>
      </c>
      <c r="T830" s="780">
        <v>1.6E-2</v>
      </c>
      <c r="U830" s="780">
        <v>0</v>
      </c>
      <c r="V830" s="780">
        <v>0.183</v>
      </c>
      <c r="W830" s="780">
        <v>1.6E-2</v>
      </c>
      <c r="X830" s="780">
        <v>0</v>
      </c>
      <c r="Y830" s="780">
        <v>0.182</v>
      </c>
      <c r="Z830" s="780">
        <v>1.6E-2</v>
      </c>
      <c r="AA830" s="780">
        <v>0</v>
      </c>
      <c r="AB830" s="780">
        <v>0.183</v>
      </c>
      <c r="AC830" s="780">
        <v>1.6E-2</v>
      </c>
      <c r="AD830" s="780">
        <v>0</v>
      </c>
      <c r="AE830" s="780">
        <v>0.184</v>
      </c>
      <c r="AF830" s="780">
        <v>1.6E-2</v>
      </c>
      <c r="AG830" s="780">
        <v>0</v>
      </c>
      <c r="AH830" s="780">
        <v>0.183</v>
      </c>
      <c r="AI830" s="780">
        <v>1.6E-2</v>
      </c>
      <c r="AJ830" s="780">
        <v>0</v>
      </c>
      <c r="AK830" s="780">
        <v>0.183</v>
      </c>
      <c r="AL830" s="780">
        <v>1.6E-2</v>
      </c>
      <c r="AM830" s="780">
        <v>0</v>
      </c>
      <c r="AN830" s="780">
        <v>0.182</v>
      </c>
      <c r="AO830" s="780">
        <v>1.6E-2</v>
      </c>
      <c r="AP830" s="780">
        <v>0</v>
      </c>
      <c r="AQ830" s="780">
        <v>0.182</v>
      </c>
      <c r="AR830" s="780">
        <v>1.6E-2</v>
      </c>
      <c r="AS830" s="780">
        <v>0</v>
      </c>
      <c r="AT830" s="780">
        <v>0.182</v>
      </c>
      <c r="AU830" s="780">
        <v>1.6E-2</v>
      </c>
      <c r="AV830" s="780">
        <v>0</v>
      </c>
      <c r="AW830" s="780">
        <v>0.182</v>
      </c>
      <c r="AX830" s="780">
        <v>1.6E-2</v>
      </c>
      <c r="AY830" s="780">
        <v>0</v>
      </c>
      <c r="AZ830" s="780">
        <v>0.182</v>
      </c>
      <c r="BA830" s="780">
        <v>1.6E-2</v>
      </c>
      <c r="BB830" s="780">
        <v>0</v>
      </c>
      <c r="BC830" s="278"/>
      <c r="BS830" s="278"/>
      <c r="BT830" s="278"/>
      <c r="BU830" s="278"/>
      <c r="BV830" s="278"/>
      <c r="BW830" s="278"/>
      <c r="BX830" s="278"/>
      <c r="BY830" s="278"/>
      <c r="BZ830" s="278"/>
      <c r="CA830" s="278"/>
      <c r="CB830" s="278"/>
      <c r="CC830" s="278"/>
      <c r="CD830" s="278"/>
      <c r="CE830" s="278"/>
      <c r="CF830" s="278"/>
      <c r="CG830" s="278"/>
      <c r="CH830" s="278"/>
      <c r="CI830" s="278"/>
      <c r="CJ830" s="278"/>
      <c r="CK830" s="278"/>
      <c r="CL830" s="278"/>
      <c r="CM830" s="278"/>
      <c r="CN830" s="278"/>
      <c r="CO830" s="278"/>
      <c r="CP830" s="278"/>
      <c r="CQ830" s="278"/>
      <c r="CR830" s="278"/>
      <c r="CS830" s="278"/>
      <c r="CT830" s="278"/>
      <c r="CU830" s="278"/>
      <c r="CV830" s="278"/>
    </row>
    <row r="831" spans="1:102" ht="16.5" customHeight="1" x14ac:dyDescent="0.3">
      <c r="A831" s="981"/>
      <c r="B831" s="972"/>
      <c r="E831" s="1858" t="s">
        <v>737</v>
      </c>
      <c r="F831" s="1859"/>
      <c r="G831" s="780">
        <v>3.11</v>
      </c>
      <c r="H831" s="780">
        <v>0.40200000000000002</v>
      </c>
      <c r="I831" s="780">
        <v>1.2E-2</v>
      </c>
      <c r="J831" s="780">
        <v>3.11</v>
      </c>
      <c r="K831" s="780">
        <v>0.40200000000000002</v>
      </c>
      <c r="L831" s="780">
        <v>1.2E-2</v>
      </c>
      <c r="M831" s="780">
        <v>3.11</v>
      </c>
      <c r="N831" s="780">
        <v>0.40200000000000002</v>
      </c>
      <c r="O831" s="780">
        <v>1.2E-2</v>
      </c>
      <c r="P831" s="780">
        <v>3.11</v>
      </c>
      <c r="Q831" s="780">
        <v>0.40200000000000002</v>
      </c>
      <c r="R831" s="780">
        <v>1.2E-2</v>
      </c>
      <c r="S831" s="780">
        <v>3.11</v>
      </c>
      <c r="T831" s="780">
        <v>0.40200000000000002</v>
      </c>
      <c r="U831" s="780">
        <v>1.2E-2</v>
      </c>
      <c r="V831" s="780">
        <v>3.11</v>
      </c>
      <c r="W831" s="780">
        <v>0.40200000000000002</v>
      </c>
      <c r="X831" s="780">
        <v>1.2E-2</v>
      </c>
      <c r="Y831" s="780">
        <v>3.11</v>
      </c>
      <c r="Z831" s="780">
        <v>0.40200000000000002</v>
      </c>
      <c r="AA831" s="780">
        <v>1.2E-2</v>
      </c>
      <c r="AB831" s="780">
        <v>3.11</v>
      </c>
      <c r="AC831" s="780">
        <v>0.40200000000000002</v>
      </c>
      <c r="AD831" s="780">
        <v>1.2E-2</v>
      </c>
      <c r="AE831" s="780">
        <v>3.11</v>
      </c>
      <c r="AF831" s="780">
        <v>0.40200000000000002</v>
      </c>
      <c r="AG831" s="780">
        <v>1.2E-2</v>
      </c>
      <c r="AH831" s="780">
        <v>3.11</v>
      </c>
      <c r="AI831" s="780">
        <v>0.40200000000000002</v>
      </c>
      <c r="AJ831" s="780">
        <v>1.2E-2</v>
      </c>
      <c r="AK831" s="780">
        <v>3.11</v>
      </c>
      <c r="AL831" s="780">
        <v>0.40200000000000002</v>
      </c>
      <c r="AM831" s="780">
        <v>1.2E-2</v>
      </c>
      <c r="AN831" s="780">
        <v>3.11</v>
      </c>
      <c r="AO831" s="780">
        <v>0.40200000000000002</v>
      </c>
      <c r="AP831" s="780">
        <v>1.2E-2</v>
      </c>
      <c r="AQ831" s="780">
        <v>3.11</v>
      </c>
      <c r="AR831" s="780">
        <v>0.40200000000000002</v>
      </c>
      <c r="AS831" s="780">
        <v>1.2E-2</v>
      </c>
      <c r="AT831" s="780">
        <v>3.11</v>
      </c>
      <c r="AU831" s="780">
        <v>0.40200000000000002</v>
      </c>
      <c r="AV831" s="780">
        <v>1.2E-2</v>
      </c>
      <c r="AW831" s="780">
        <v>3.11</v>
      </c>
      <c r="AX831" s="780">
        <v>0.40200000000000002</v>
      </c>
      <c r="AY831" s="780">
        <v>1.2E-2</v>
      </c>
      <c r="AZ831" s="780">
        <v>3.11</v>
      </c>
      <c r="BA831" s="780">
        <v>0.40200000000000002</v>
      </c>
      <c r="BB831" s="780">
        <v>1.2E-2</v>
      </c>
      <c r="BC831" s="278"/>
      <c r="BS831" s="278"/>
      <c r="BT831" s="278"/>
      <c r="BU831" s="278"/>
      <c r="BV831" s="278"/>
      <c r="BW831" s="278"/>
      <c r="BX831" s="278"/>
      <c r="BY831" s="278"/>
      <c r="BZ831" s="278"/>
      <c r="CA831" s="278"/>
      <c r="CB831" s="278"/>
      <c r="CC831" s="278"/>
      <c r="CD831" s="278"/>
      <c r="CE831" s="278"/>
      <c r="CF831" s="278"/>
      <c r="CG831" s="278"/>
      <c r="CH831" s="278"/>
      <c r="CI831" s="278"/>
      <c r="CJ831" s="278"/>
      <c r="CK831" s="278"/>
      <c r="CL831" s="278"/>
      <c r="CM831" s="278"/>
      <c r="CN831" s="278"/>
      <c r="CO831" s="278"/>
      <c r="CP831" s="278"/>
      <c r="CQ831" s="278"/>
      <c r="CR831" s="278"/>
      <c r="CS831" s="278"/>
      <c r="CT831" s="278"/>
      <c r="CU831" s="278"/>
      <c r="CV831" s="278"/>
    </row>
    <row r="832" spans="1:102" ht="16.5" customHeight="1" x14ac:dyDescent="0.3">
      <c r="A832" s="981"/>
      <c r="B832" s="972"/>
      <c r="E832" s="1858" t="s">
        <v>522</v>
      </c>
      <c r="F832" s="1859"/>
      <c r="G832" s="780">
        <v>1.5409999999999999</v>
      </c>
      <c r="H832" s="780">
        <v>0.122</v>
      </c>
      <c r="I832" s="780">
        <v>2E-3</v>
      </c>
      <c r="J832" s="780">
        <v>1.5409999999999999</v>
      </c>
      <c r="K832" s="780">
        <v>0.122</v>
      </c>
      <c r="L832" s="780">
        <v>2E-3</v>
      </c>
      <c r="M832" s="780">
        <v>1.5409999999999999</v>
      </c>
      <c r="N832" s="780">
        <v>0.122</v>
      </c>
      <c r="O832" s="780">
        <v>2E-3</v>
      </c>
      <c r="P832" s="780">
        <v>1.5409999999999999</v>
      </c>
      <c r="Q832" s="780">
        <v>0.122</v>
      </c>
      <c r="R832" s="780">
        <v>2E-3</v>
      </c>
      <c r="S832" s="780">
        <v>1.5409999999999999</v>
      </c>
      <c r="T832" s="780">
        <v>0.122</v>
      </c>
      <c r="U832" s="780">
        <v>2E-3</v>
      </c>
      <c r="V832" s="780">
        <v>1.5409999999999999</v>
      </c>
      <c r="W832" s="780">
        <v>0.122</v>
      </c>
      <c r="X832" s="780">
        <v>2E-3</v>
      </c>
      <c r="Y832" s="780">
        <v>1.5409999999999999</v>
      </c>
      <c r="Z832" s="780">
        <v>0.122</v>
      </c>
      <c r="AA832" s="780">
        <v>2E-3</v>
      </c>
      <c r="AB832" s="780">
        <v>1.5409999999999999</v>
      </c>
      <c r="AC832" s="780">
        <v>0.122</v>
      </c>
      <c r="AD832" s="780">
        <v>2E-3</v>
      </c>
      <c r="AE832" s="780">
        <v>1.5409999999999999</v>
      </c>
      <c r="AF832" s="780">
        <v>0.122</v>
      </c>
      <c r="AG832" s="780">
        <v>2E-3</v>
      </c>
      <c r="AH832" s="780">
        <v>1.5409999999999999</v>
      </c>
      <c r="AI832" s="780">
        <v>0.122</v>
      </c>
      <c r="AJ832" s="780">
        <v>2E-3</v>
      </c>
      <c r="AK832" s="780">
        <v>1.5409999999999999</v>
      </c>
      <c r="AL832" s="780">
        <v>0.122</v>
      </c>
      <c r="AM832" s="780">
        <v>2E-3</v>
      </c>
      <c r="AN832" s="780">
        <v>1.5409999999999999</v>
      </c>
      <c r="AO832" s="780">
        <v>0.122</v>
      </c>
      <c r="AP832" s="780">
        <v>2E-3</v>
      </c>
      <c r="AQ832" s="780">
        <v>1.5409999999999999</v>
      </c>
      <c r="AR832" s="780">
        <v>0.122</v>
      </c>
      <c r="AS832" s="780">
        <v>2E-3</v>
      </c>
      <c r="AT832" s="780">
        <v>1.5409999999999999</v>
      </c>
      <c r="AU832" s="780">
        <v>0.122</v>
      </c>
      <c r="AV832" s="780">
        <v>2E-3</v>
      </c>
      <c r="AW832" s="780">
        <v>1.5409999999999999</v>
      </c>
      <c r="AX832" s="780">
        <v>0.122</v>
      </c>
      <c r="AY832" s="780">
        <v>2E-3</v>
      </c>
      <c r="AZ832" s="780">
        <v>1.5409999999999999</v>
      </c>
      <c r="BA832" s="780">
        <v>0.122</v>
      </c>
      <c r="BB832" s="780">
        <v>2E-3</v>
      </c>
      <c r="BC832" s="278"/>
      <c r="BS832" s="278"/>
      <c r="BT832" s="278"/>
      <c r="BU832" s="278"/>
      <c r="BV832" s="278"/>
      <c r="BW832" s="278"/>
      <c r="BX832" s="278"/>
      <c r="BY832" s="278"/>
      <c r="BZ832" s="278"/>
      <c r="CA832" s="278"/>
      <c r="CB832" s="278"/>
      <c r="CC832" s="278"/>
      <c r="CD832" s="278"/>
      <c r="CE832" s="278"/>
      <c r="CF832" s="278"/>
      <c r="CG832" s="278"/>
      <c r="CH832" s="278"/>
      <c r="CI832" s="278"/>
      <c r="CJ832" s="278"/>
      <c r="CK832" s="278"/>
      <c r="CL832" s="278"/>
      <c r="CM832" s="278"/>
      <c r="CN832" s="278"/>
      <c r="CO832" s="278"/>
      <c r="CP832" s="278"/>
      <c r="CQ832" s="278"/>
      <c r="CR832" s="278"/>
      <c r="CS832" s="278"/>
      <c r="CT832" s="278"/>
      <c r="CU832" s="278"/>
      <c r="CV832" s="278"/>
    </row>
    <row r="833" spans="1:100" ht="16.5" customHeight="1" x14ac:dyDescent="0.3">
      <c r="A833" s="981"/>
      <c r="B833" s="972"/>
      <c r="E833" s="1392" t="s">
        <v>802</v>
      </c>
      <c r="F833" s="1393"/>
      <c r="G833" s="780">
        <v>2.4849999999999999</v>
      </c>
      <c r="H833" s="780">
        <v>0.34599999999999997</v>
      </c>
      <c r="I833" s="780">
        <v>2.1000000000000001E-2</v>
      </c>
      <c r="J833" s="780">
        <v>2.4849999999999999</v>
      </c>
      <c r="K833" s="780">
        <v>0.34599999999999997</v>
      </c>
      <c r="L833" s="780">
        <v>2.1000000000000001E-2</v>
      </c>
      <c r="M833" s="780">
        <v>2.4849999999999999</v>
      </c>
      <c r="N833" s="780">
        <v>0.34599999999999997</v>
      </c>
      <c r="O833" s="780">
        <v>2.1000000000000001E-2</v>
      </c>
      <c r="P833" s="780">
        <v>2.4849999999999999</v>
      </c>
      <c r="Q833" s="780">
        <v>0.34599999999999997</v>
      </c>
      <c r="R833" s="780">
        <v>2.1000000000000001E-2</v>
      </c>
      <c r="S833" s="780">
        <v>2.4849999999999999</v>
      </c>
      <c r="T833" s="780">
        <v>0.34599999999999997</v>
      </c>
      <c r="U833" s="780">
        <v>2.1000000000000001E-2</v>
      </c>
      <c r="V833" s="780">
        <v>2.4849999999999999</v>
      </c>
      <c r="W833" s="780">
        <v>0.34599999999999997</v>
      </c>
      <c r="X833" s="780">
        <v>2.1000000000000001E-2</v>
      </c>
      <c r="Y833" s="780">
        <v>2.4849999999999999</v>
      </c>
      <c r="Z833" s="780">
        <v>0.34599999999999997</v>
      </c>
      <c r="AA833" s="780">
        <v>2.1000000000000001E-2</v>
      </c>
      <c r="AB833" s="780">
        <v>2.4849999999999999</v>
      </c>
      <c r="AC833" s="780">
        <v>0.34599999999999997</v>
      </c>
      <c r="AD833" s="780">
        <v>2.1000000000000001E-2</v>
      </c>
      <c r="AE833" s="780">
        <v>2.4849999999999999</v>
      </c>
      <c r="AF833" s="780">
        <v>0.34599999999999997</v>
      </c>
      <c r="AG833" s="780">
        <v>2.1000000000000001E-2</v>
      </c>
      <c r="AH833" s="780">
        <v>2.4849999999999999</v>
      </c>
      <c r="AI833" s="780">
        <v>0.34599999999999997</v>
      </c>
      <c r="AJ833" s="780">
        <v>2.1000000000000001E-2</v>
      </c>
      <c r="AK833" s="780">
        <v>2.4849999999999999</v>
      </c>
      <c r="AL833" s="780">
        <v>0.34599999999999997</v>
      </c>
      <c r="AM833" s="780">
        <v>2.1000000000000001E-2</v>
      </c>
      <c r="AN833" s="780">
        <v>2.4849999999999999</v>
      </c>
      <c r="AO833" s="780">
        <v>0.34599999999999997</v>
      </c>
      <c r="AP833" s="780">
        <v>2.1000000000000001E-2</v>
      </c>
      <c r="AQ833" s="780">
        <v>2.4849999999999999</v>
      </c>
      <c r="AR833" s="780">
        <v>0.34599999999999997</v>
      </c>
      <c r="AS833" s="780">
        <v>2.1000000000000001E-2</v>
      </c>
      <c r="AT833" s="780">
        <v>2.4849999999999999</v>
      </c>
      <c r="AU833" s="780">
        <v>0.34599999999999997</v>
      </c>
      <c r="AV833" s="780">
        <v>2.1000000000000001E-2</v>
      </c>
      <c r="AW833" s="780">
        <v>2.4849999999999999</v>
      </c>
      <c r="AX833" s="780">
        <v>0.34599999999999997</v>
      </c>
      <c r="AY833" s="780">
        <v>2.1000000000000001E-2</v>
      </c>
      <c r="AZ833" s="780">
        <v>2.4849999999999999</v>
      </c>
      <c r="BA833" s="780">
        <v>0.34599999999999997</v>
      </c>
      <c r="BB833" s="780">
        <v>2.1000000000000001E-2</v>
      </c>
      <c r="BC833" s="278"/>
      <c r="BS833" s="278"/>
      <c r="BT833" s="278"/>
      <c r="BU833" s="278"/>
      <c r="BV833" s="278"/>
      <c r="BW833" s="278"/>
      <c r="BX833" s="278"/>
      <c r="BY833" s="278"/>
      <c r="BZ833" s="278"/>
      <c r="CA833" s="278"/>
      <c r="CB833" s="278"/>
      <c r="CC833" s="278"/>
      <c r="CD833" s="278"/>
      <c r="CE833" s="278"/>
      <c r="CF833" s="278"/>
      <c r="CG833" s="278"/>
      <c r="CH833" s="278"/>
      <c r="CI833" s="278"/>
      <c r="CJ833" s="278"/>
      <c r="CK833" s="278"/>
      <c r="CL833" s="278"/>
      <c r="CM833" s="278"/>
      <c r="CN833" s="278"/>
      <c r="CO833" s="278"/>
      <c r="CP833" s="278"/>
      <c r="CQ833" s="278"/>
      <c r="CR833" s="278"/>
      <c r="CS833" s="278"/>
      <c r="CT833" s="278"/>
      <c r="CU833" s="278"/>
      <c r="CV833" s="278"/>
    </row>
    <row r="834" spans="1:100" ht="16.5" customHeight="1" x14ac:dyDescent="0.3">
      <c r="A834" s="981"/>
      <c r="B834" s="972"/>
      <c r="E834" s="1858" t="s">
        <v>564</v>
      </c>
      <c r="F834" s="1859"/>
      <c r="G834" s="780">
        <v>2.9660000000000002</v>
      </c>
      <c r="H834" s="780">
        <v>0</v>
      </c>
      <c r="I834" s="780">
        <v>0</v>
      </c>
      <c r="J834" s="780">
        <v>2.9660000000000002</v>
      </c>
      <c r="K834" s="780">
        <v>0</v>
      </c>
      <c r="L834" s="780">
        <v>0</v>
      </c>
      <c r="M834" s="780">
        <v>2.9660000000000002</v>
      </c>
      <c r="N834" s="780">
        <v>0</v>
      </c>
      <c r="O834" s="780">
        <v>0</v>
      </c>
      <c r="P834" s="780">
        <v>2.9660000000000002</v>
      </c>
      <c r="Q834" s="780">
        <v>0</v>
      </c>
      <c r="R834" s="780">
        <v>0</v>
      </c>
      <c r="S834" s="780">
        <v>2.9660000000000002</v>
      </c>
      <c r="T834" s="780">
        <v>0</v>
      </c>
      <c r="U834" s="780">
        <v>0</v>
      </c>
      <c r="V834" s="780">
        <v>2.9660000000000002</v>
      </c>
      <c r="W834" s="780">
        <v>0</v>
      </c>
      <c r="X834" s="780">
        <v>0</v>
      </c>
      <c r="Y834" s="780">
        <v>2.9660000000000002</v>
      </c>
      <c r="Z834" s="780">
        <v>0</v>
      </c>
      <c r="AA834" s="780">
        <v>0</v>
      </c>
      <c r="AB834" s="780">
        <v>2.9660000000000002</v>
      </c>
      <c r="AC834" s="780">
        <v>0</v>
      </c>
      <c r="AD834" s="780">
        <v>0</v>
      </c>
      <c r="AE834" s="780">
        <v>2.9660000000000002</v>
      </c>
      <c r="AF834" s="780">
        <v>0</v>
      </c>
      <c r="AG834" s="780">
        <v>0</v>
      </c>
      <c r="AH834" s="780">
        <v>2.9660000000000002</v>
      </c>
      <c r="AI834" s="780">
        <v>0</v>
      </c>
      <c r="AJ834" s="780">
        <v>0</v>
      </c>
      <c r="AK834" s="780">
        <v>2.9660000000000002</v>
      </c>
      <c r="AL834" s="780">
        <v>0</v>
      </c>
      <c r="AM834" s="780">
        <v>0</v>
      </c>
      <c r="AN834" s="780">
        <v>2.9660000000000002</v>
      </c>
      <c r="AO834" s="780">
        <v>0</v>
      </c>
      <c r="AP834" s="780">
        <v>0</v>
      </c>
      <c r="AQ834" s="780">
        <v>2.9660000000000002</v>
      </c>
      <c r="AR834" s="780">
        <v>0</v>
      </c>
      <c r="AS834" s="780">
        <v>0</v>
      </c>
      <c r="AT834" s="780">
        <v>2.9660000000000002</v>
      </c>
      <c r="AU834" s="780">
        <v>0</v>
      </c>
      <c r="AV834" s="780">
        <v>0</v>
      </c>
      <c r="AW834" s="780">
        <v>2.9660000000000002</v>
      </c>
      <c r="AX834" s="780">
        <v>0</v>
      </c>
      <c r="AY834" s="780">
        <v>0</v>
      </c>
      <c r="AZ834" s="780">
        <v>2.9660000000000002</v>
      </c>
      <c r="BA834" s="780">
        <v>0</v>
      </c>
      <c r="BB834" s="780">
        <v>0</v>
      </c>
      <c r="BC834" s="278"/>
      <c r="BS834" s="278"/>
      <c r="BT834" s="278"/>
      <c r="BU834" s="278"/>
      <c r="BV834" s="278"/>
      <c r="BW834" s="278"/>
      <c r="BX834" s="278"/>
      <c r="BY834" s="278"/>
      <c r="BZ834" s="278"/>
      <c r="CA834" s="278"/>
      <c r="CB834" s="278"/>
      <c r="CC834" s="278"/>
      <c r="CD834" s="278"/>
      <c r="CE834" s="278"/>
      <c r="CF834" s="278"/>
      <c r="CG834" s="278"/>
      <c r="CH834" s="278"/>
      <c r="CI834" s="278"/>
      <c r="CJ834" s="278"/>
      <c r="CK834" s="278"/>
      <c r="CL834" s="278"/>
      <c r="CM834" s="278"/>
      <c r="CN834" s="278"/>
      <c r="CO834" s="278"/>
      <c r="CP834" s="278"/>
      <c r="CQ834" s="278"/>
      <c r="CR834" s="278"/>
      <c r="CS834" s="278"/>
      <c r="CT834" s="278"/>
      <c r="CU834" s="278"/>
      <c r="CV834" s="278"/>
    </row>
    <row r="835" spans="1:100" ht="16.5" customHeight="1" x14ac:dyDescent="0.3">
      <c r="A835" s="981"/>
      <c r="B835" s="972"/>
      <c r="E835" s="1858" t="s">
        <v>3</v>
      </c>
      <c r="F835" s="1859"/>
      <c r="G835" s="780">
        <v>2.996</v>
      </c>
      <c r="H835" s="780">
        <v>0</v>
      </c>
      <c r="I835" s="780">
        <v>0</v>
      </c>
      <c r="J835" s="780">
        <v>2.996</v>
      </c>
      <c r="K835" s="780">
        <v>0</v>
      </c>
      <c r="L835" s="780">
        <v>0</v>
      </c>
      <c r="M835" s="780">
        <v>2.996</v>
      </c>
      <c r="N835" s="780">
        <v>0</v>
      </c>
      <c r="O835" s="780">
        <v>0</v>
      </c>
      <c r="P835" s="780">
        <v>2.996</v>
      </c>
      <c r="Q835" s="780">
        <v>0</v>
      </c>
      <c r="R835" s="780">
        <v>0</v>
      </c>
      <c r="S835" s="780">
        <v>2.996</v>
      </c>
      <c r="T835" s="780">
        <v>0</v>
      </c>
      <c r="U835" s="780">
        <v>0</v>
      </c>
      <c r="V835" s="780">
        <v>2.996</v>
      </c>
      <c r="W835" s="780">
        <v>0</v>
      </c>
      <c r="X835" s="780">
        <v>0</v>
      </c>
      <c r="Y835" s="780">
        <v>2.996</v>
      </c>
      <c r="Z835" s="780">
        <v>0</v>
      </c>
      <c r="AA835" s="780">
        <v>0</v>
      </c>
      <c r="AB835" s="780">
        <v>2.996</v>
      </c>
      <c r="AC835" s="780">
        <v>0</v>
      </c>
      <c r="AD835" s="780">
        <v>0</v>
      </c>
      <c r="AE835" s="780">
        <v>2.996</v>
      </c>
      <c r="AF835" s="780">
        <v>0</v>
      </c>
      <c r="AG835" s="780">
        <v>0</v>
      </c>
      <c r="AH835" s="780">
        <v>2.996</v>
      </c>
      <c r="AI835" s="780">
        <v>0</v>
      </c>
      <c r="AJ835" s="780">
        <v>0</v>
      </c>
      <c r="AK835" s="780">
        <v>2.996</v>
      </c>
      <c r="AL835" s="780">
        <v>0</v>
      </c>
      <c r="AM835" s="780">
        <v>0</v>
      </c>
      <c r="AN835" s="780">
        <v>2.996</v>
      </c>
      <c r="AO835" s="780">
        <v>0</v>
      </c>
      <c r="AP835" s="780">
        <v>0</v>
      </c>
      <c r="AQ835" s="780">
        <v>2.996</v>
      </c>
      <c r="AR835" s="780">
        <v>0</v>
      </c>
      <c r="AS835" s="780">
        <v>0</v>
      </c>
      <c r="AT835" s="780">
        <v>2.996</v>
      </c>
      <c r="AU835" s="780">
        <v>0</v>
      </c>
      <c r="AV835" s="780">
        <v>0</v>
      </c>
      <c r="AW835" s="780">
        <v>2.996</v>
      </c>
      <c r="AX835" s="780">
        <v>0</v>
      </c>
      <c r="AY835" s="780">
        <v>0</v>
      </c>
      <c r="AZ835" s="780">
        <v>2.996</v>
      </c>
      <c r="BA835" s="780">
        <v>0</v>
      </c>
      <c r="BB835" s="780">
        <v>0</v>
      </c>
      <c r="BC835" s="278"/>
      <c r="BS835" s="278"/>
      <c r="BT835" s="278"/>
      <c r="BU835" s="278"/>
      <c r="BV835" s="278"/>
      <c r="BW835" s="278"/>
      <c r="BX835" s="278"/>
      <c r="BY835" s="278"/>
      <c r="BZ835" s="278"/>
      <c r="CA835" s="278"/>
      <c r="CB835" s="278"/>
      <c r="CC835" s="278"/>
      <c r="CD835" s="278"/>
      <c r="CE835" s="278"/>
      <c r="CF835" s="278"/>
      <c r="CG835" s="278"/>
      <c r="CH835" s="278"/>
      <c r="CI835" s="278"/>
      <c r="CJ835" s="278"/>
      <c r="CK835" s="278"/>
      <c r="CL835" s="278"/>
      <c r="CM835" s="278"/>
      <c r="CN835" s="278"/>
      <c r="CO835" s="278"/>
      <c r="CP835" s="278"/>
      <c r="CQ835" s="278"/>
      <c r="CR835" s="278"/>
      <c r="CS835" s="278"/>
      <c r="CT835" s="278"/>
      <c r="CU835" s="278"/>
      <c r="CV835" s="278"/>
    </row>
    <row r="836" spans="1:100" ht="16.5" customHeight="1" x14ac:dyDescent="0.3">
      <c r="A836" s="981"/>
      <c r="B836" s="972"/>
      <c r="E836" s="1858" t="s">
        <v>961</v>
      </c>
      <c r="F836" s="1859"/>
      <c r="G836" s="780">
        <v>0.878</v>
      </c>
      <c r="H836" s="780">
        <v>9.9000000000000005E-2</v>
      </c>
      <c r="I836" s="780">
        <v>2E-3</v>
      </c>
      <c r="J836" s="780">
        <v>0.878</v>
      </c>
      <c r="K836" s="780">
        <v>9.9000000000000005E-2</v>
      </c>
      <c r="L836" s="780">
        <v>2E-3</v>
      </c>
      <c r="M836" s="780">
        <v>0.878</v>
      </c>
      <c r="N836" s="780">
        <v>9.9000000000000005E-2</v>
      </c>
      <c r="O836" s="780">
        <v>2E-3</v>
      </c>
      <c r="P836" s="780">
        <v>0.878</v>
      </c>
      <c r="Q836" s="780">
        <v>9.9000000000000005E-2</v>
      </c>
      <c r="R836" s="780">
        <v>2E-3</v>
      </c>
      <c r="S836" s="780">
        <v>0.878</v>
      </c>
      <c r="T836" s="780">
        <v>9.9000000000000005E-2</v>
      </c>
      <c r="U836" s="780">
        <v>2E-3</v>
      </c>
      <c r="V836" s="780">
        <v>0.878</v>
      </c>
      <c r="W836" s="780">
        <v>9.9000000000000005E-2</v>
      </c>
      <c r="X836" s="780">
        <v>2E-3</v>
      </c>
      <c r="Y836" s="780">
        <v>0.878</v>
      </c>
      <c r="Z836" s="780">
        <v>9.9000000000000005E-2</v>
      </c>
      <c r="AA836" s="780">
        <v>2E-3</v>
      </c>
      <c r="AB836" s="780">
        <v>0.878</v>
      </c>
      <c r="AC836" s="780">
        <v>9.9000000000000005E-2</v>
      </c>
      <c r="AD836" s="780">
        <v>2E-3</v>
      </c>
      <c r="AE836" s="780">
        <v>0.878</v>
      </c>
      <c r="AF836" s="780">
        <v>9.9000000000000005E-2</v>
      </c>
      <c r="AG836" s="780">
        <v>2E-3</v>
      </c>
      <c r="AH836" s="780">
        <v>0.878</v>
      </c>
      <c r="AI836" s="780">
        <v>9.9000000000000005E-2</v>
      </c>
      <c r="AJ836" s="780">
        <v>2E-3</v>
      </c>
      <c r="AK836" s="780">
        <v>0.878</v>
      </c>
      <c r="AL836" s="780">
        <v>9.9000000000000005E-2</v>
      </c>
      <c r="AM836" s="780">
        <v>2E-3</v>
      </c>
      <c r="AN836" s="780">
        <v>0.878</v>
      </c>
      <c r="AO836" s="780">
        <v>9.9000000000000005E-2</v>
      </c>
      <c r="AP836" s="780">
        <v>2E-3</v>
      </c>
      <c r="AQ836" s="780">
        <v>0.878</v>
      </c>
      <c r="AR836" s="780">
        <v>9.9000000000000005E-2</v>
      </c>
      <c r="AS836" s="780">
        <v>2E-3</v>
      </c>
      <c r="AT836" s="780">
        <v>0.878</v>
      </c>
      <c r="AU836" s="780">
        <v>9.9000000000000005E-2</v>
      </c>
      <c r="AV836" s="780">
        <v>2E-3</v>
      </c>
      <c r="AW836" s="780">
        <v>0.878</v>
      </c>
      <c r="AX836" s="780">
        <v>9.9000000000000005E-2</v>
      </c>
      <c r="AY836" s="780">
        <v>2E-3</v>
      </c>
      <c r="AZ836" s="780">
        <v>0.878</v>
      </c>
      <c r="BA836" s="780">
        <v>9.9000000000000005E-2</v>
      </c>
      <c r="BB836" s="780">
        <v>2E-3</v>
      </c>
      <c r="BC836" s="278"/>
      <c r="BS836" s="278"/>
      <c r="BT836" s="278"/>
      <c r="BU836" s="278"/>
      <c r="BV836" s="278"/>
      <c r="BW836" s="278"/>
      <c r="BX836" s="278"/>
      <c r="BY836" s="278"/>
      <c r="BZ836" s="278"/>
      <c r="CA836" s="278"/>
      <c r="CB836" s="278"/>
      <c r="CC836" s="278"/>
      <c r="CD836" s="278"/>
      <c r="CE836" s="278"/>
      <c r="CF836" s="278"/>
      <c r="CG836" s="278"/>
      <c r="CH836" s="278"/>
      <c r="CI836" s="278"/>
      <c r="CJ836" s="278"/>
      <c r="CK836" s="278"/>
      <c r="CL836" s="278"/>
      <c r="CM836" s="278"/>
      <c r="CN836" s="278"/>
      <c r="CO836" s="278"/>
      <c r="CP836" s="278"/>
      <c r="CQ836" s="278"/>
      <c r="CR836" s="278"/>
      <c r="CS836" s="278"/>
      <c r="CT836" s="278"/>
      <c r="CU836" s="278"/>
      <c r="CV836" s="278"/>
    </row>
    <row r="837" spans="1:100" ht="16.5" customHeight="1" x14ac:dyDescent="0.3">
      <c r="A837" s="981"/>
      <c r="B837" s="972"/>
      <c r="E837" s="1858" t="s">
        <v>1310</v>
      </c>
      <c r="F837" s="1859"/>
      <c r="G837" s="780">
        <v>0</v>
      </c>
      <c r="H837" s="780">
        <v>2.5000000000000001E-2</v>
      </c>
      <c r="I837" s="780">
        <v>3.0000000000000001E-3</v>
      </c>
      <c r="J837" s="780">
        <v>0</v>
      </c>
      <c r="K837" s="780">
        <v>2.5000000000000001E-2</v>
      </c>
      <c r="L837" s="780">
        <v>3.0000000000000001E-3</v>
      </c>
      <c r="M837" s="780">
        <v>0</v>
      </c>
      <c r="N837" s="780">
        <v>2.5000000000000001E-2</v>
      </c>
      <c r="O837" s="780">
        <v>3.0000000000000001E-3</v>
      </c>
      <c r="P837" s="780">
        <v>0</v>
      </c>
      <c r="Q837" s="780">
        <v>2.5000000000000001E-2</v>
      </c>
      <c r="R837" s="780">
        <v>3.0000000000000001E-3</v>
      </c>
      <c r="S837" s="780">
        <v>0</v>
      </c>
      <c r="T837" s="780">
        <v>2.5000000000000001E-2</v>
      </c>
      <c r="U837" s="780">
        <v>3.0000000000000001E-3</v>
      </c>
      <c r="V837" s="780">
        <v>0</v>
      </c>
      <c r="W837" s="780">
        <v>2.5000000000000001E-2</v>
      </c>
      <c r="X837" s="780">
        <v>3.0000000000000001E-3</v>
      </c>
      <c r="Y837" s="780">
        <v>0</v>
      </c>
      <c r="Z837" s="780">
        <v>2.5000000000000001E-2</v>
      </c>
      <c r="AA837" s="780">
        <v>3.0000000000000001E-3</v>
      </c>
      <c r="AB837" s="780">
        <v>0</v>
      </c>
      <c r="AC837" s="780">
        <v>2.5000000000000001E-2</v>
      </c>
      <c r="AD837" s="780">
        <v>3.0000000000000001E-3</v>
      </c>
      <c r="AE837" s="780">
        <v>0</v>
      </c>
      <c r="AF837" s="780">
        <v>2.5000000000000001E-2</v>
      </c>
      <c r="AG837" s="780">
        <v>3.0000000000000001E-3</v>
      </c>
      <c r="AH837" s="780">
        <v>0</v>
      </c>
      <c r="AI837" s="780">
        <v>2.5000000000000001E-2</v>
      </c>
      <c r="AJ837" s="780">
        <v>3.0000000000000001E-3</v>
      </c>
      <c r="AK837" s="780">
        <v>0</v>
      </c>
      <c r="AL837" s="780">
        <v>2.5000000000000001E-2</v>
      </c>
      <c r="AM837" s="780">
        <v>3.0000000000000001E-3</v>
      </c>
      <c r="AN837" s="780">
        <v>0</v>
      </c>
      <c r="AO837" s="780">
        <v>2.5000000000000001E-2</v>
      </c>
      <c r="AP837" s="780">
        <v>3.0000000000000001E-3</v>
      </c>
      <c r="AQ837" s="780">
        <v>0</v>
      </c>
      <c r="AR837" s="780">
        <v>2.5000000000000001E-2</v>
      </c>
      <c r="AS837" s="780">
        <v>3.0000000000000001E-3</v>
      </c>
      <c r="AT837" s="780">
        <v>0</v>
      </c>
      <c r="AU837" s="780">
        <v>2.5000000000000001E-2</v>
      </c>
      <c r="AV837" s="780">
        <v>3.0000000000000001E-3</v>
      </c>
      <c r="AW837" s="780">
        <v>0</v>
      </c>
      <c r="AX837" s="780">
        <v>2.5000000000000001E-2</v>
      </c>
      <c r="AY837" s="780">
        <v>3.0000000000000001E-3</v>
      </c>
      <c r="AZ837" s="780">
        <v>0</v>
      </c>
      <c r="BA837" s="780">
        <v>2.5000000000000001E-2</v>
      </c>
      <c r="BB837" s="780">
        <v>3.0000000000000001E-3</v>
      </c>
      <c r="BC837" s="278"/>
      <c r="BS837" s="278"/>
      <c r="BT837" s="278"/>
      <c r="BU837" s="278"/>
      <c r="BV837" s="278"/>
      <c r="BW837" s="278"/>
      <c r="BX837" s="278"/>
      <c r="BY837" s="278"/>
      <c r="BZ837" s="278"/>
      <c r="CA837" s="278"/>
      <c r="CB837" s="278"/>
      <c r="CC837" s="278"/>
      <c r="CD837" s="278"/>
      <c r="CE837" s="278"/>
      <c r="CF837" s="278"/>
      <c r="CG837" s="278"/>
      <c r="CH837" s="278"/>
      <c r="CI837" s="278"/>
      <c r="CJ837" s="278"/>
      <c r="CK837" s="278"/>
      <c r="CL837" s="278"/>
      <c r="CM837" s="278"/>
      <c r="CN837" s="278"/>
      <c r="CO837" s="278"/>
      <c r="CP837" s="278"/>
      <c r="CQ837" s="278"/>
      <c r="CR837" s="278"/>
      <c r="CS837" s="278"/>
      <c r="CT837" s="278"/>
      <c r="CU837" s="278"/>
      <c r="CV837" s="278"/>
    </row>
    <row r="838" spans="1:100" ht="16.5" customHeight="1" x14ac:dyDescent="0.3">
      <c r="A838" s="981"/>
      <c r="B838" s="972"/>
      <c r="E838" s="1858" t="s">
        <v>979</v>
      </c>
      <c r="F838" s="1859"/>
      <c r="G838" s="780">
        <v>0</v>
      </c>
      <c r="H838" s="780">
        <v>4.3319999999999999</v>
      </c>
      <c r="I838" s="780">
        <v>5.8000000000000003E-2</v>
      </c>
      <c r="J838" s="780">
        <v>0</v>
      </c>
      <c r="K838" s="780">
        <v>4.3319999999999999</v>
      </c>
      <c r="L838" s="780">
        <v>5.8000000000000003E-2</v>
      </c>
      <c r="M838" s="780">
        <v>0</v>
      </c>
      <c r="N838" s="780">
        <v>4.3319999999999999</v>
      </c>
      <c r="O838" s="780">
        <v>5.8000000000000003E-2</v>
      </c>
      <c r="P838" s="780">
        <v>0</v>
      </c>
      <c r="Q838" s="780">
        <v>4.3319999999999999</v>
      </c>
      <c r="R838" s="780">
        <v>5.8000000000000003E-2</v>
      </c>
      <c r="S838" s="780">
        <v>0</v>
      </c>
      <c r="T838" s="780">
        <v>4.3319999999999999</v>
      </c>
      <c r="U838" s="780">
        <v>5.8000000000000003E-2</v>
      </c>
      <c r="V838" s="780">
        <v>0</v>
      </c>
      <c r="W838" s="780">
        <v>4.3319999999999999</v>
      </c>
      <c r="X838" s="780">
        <v>5.8000000000000003E-2</v>
      </c>
      <c r="Y838" s="780">
        <v>0</v>
      </c>
      <c r="Z838" s="780">
        <v>4.3319999999999999</v>
      </c>
      <c r="AA838" s="780">
        <v>5.8000000000000003E-2</v>
      </c>
      <c r="AB838" s="780">
        <v>0</v>
      </c>
      <c r="AC838" s="780">
        <v>4.3319999999999999</v>
      </c>
      <c r="AD838" s="780">
        <v>5.8000000000000003E-2</v>
      </c>
      <c r="AE838" s="780">
        <v>0</v>
      </c>
      <c r="AF838" s="780">
        <v>4.3319999999999999</v>
      </c>
      <c r="AG838" s="780">
        <v>5.8000000000000003E-2</v>
      </c>
      <c r="AH838" s="780">
        <v>0</v>
      </c>
      <c r="AI838" s="780">
        <v>4.3319999999999999</v>
      </c>
      <c r="AJ838" s="780">
        <v>5.8000000000000003E-2</v>
      </c>
      <c r="AK838" s="780">
        <v>0</v>
      </c>
      <c r="AL838" s="780">
        <v>4.3319999999999999</v>
      </c>
      <c r="AM838" s="780">
        <v>5.8000000000000003E-2</v>
      </c>
      <c r="AN838" s="780">
        <v>0</v>
      </c>
      <c r="AO838" s="780">
        <v>4.3319999999999999</v>
      </c>
      <c r="AP838" s="780">
        <v>5.8000000000000003E-2</v>
      </c>
      <c r="AQ838" s="780">
        <v>0</v>
      </c>
      <c r="AR838" s="780">
        <v>4.3319999999999999</v>
      </c>
      <c r="AS838" s="780">
        <v>5.8000000000000003E-2</v>
      </c>
      <c r="AT838" s="780">
        <v>0</v>
      </c>
      <c r="AU838" s="780">
        <v>4.3319999999999999</v>
      </c>
      <c r="AV838" s="780">
        <v>5.8000000000000003E-2</v>
      </c>
      <c r="AW838" s="780">
        <v>0</v>
      </c>
      <c r="AX838" s="780">
        <v>4.3319999999999999</v>
      </c>
      <c r="AY838" s="780">
        <v>5.8000000000000003E-2</v>
      </c>
      <c r="AZ838" s="780">
        <v>0</v>
      </c>
      <c r="BA838" s="780">
        <v>4.3319999999999999</v>
      </c>
      <c r="BB838" s="780">
        <v>5.8000000000000003E-2</v>
      </c>
      <c r="BC838" s="278"/>
      <c r="BS838" s="278"/>
      <c r="BT838" s="278"/>
      <c r="BU838" s="278"/>
      <c r="BV838" s="278"/>
      <c r="BW838" s="278"/>
      <c r="BX838" s="278"/>
      <c r="BY838" s="278"/>
      <c r="BZ838" s="278"/>
      <c r="CA838" s="278"/>
      <c r="CB838" s="278"/>
      <c r="CC838" s="278"/>
      <c r="CD838" s="278"/>
      <c r="CE838" s="278"/>
      <c r="CF838" s="278"/>
      <c r="CG838" s="278"/>
      <c r="CH838" s="278"/>
      <c r="CI838" s="278"/>
      <c r="CJ838" s="278"/>
      <c r="CK838" s="278"/>
      <c r="CL838" s="278"/>
      <c r="CM838" s="278"/>
      <c r="CN838" s="278"/>
      <c r="CO838" s="278"/>
      <c r="CP838" s="278"/>
      <c r="CQ838" s="278"/>
      <c r="CR838" s="278"/>
      <c r="CS838" s="278"/>
      <c r="CT838" s="278"/>
      <c r="CU838" s="278"/>
      <c r="CV838" s="278"/>
    </row>
    <row r="839" spans="1:100" ht="16.5" customHeight="1" x14ac:dyDescent="0.3">
      <c r="A839" s="981"/>
      <c r="B839" s="972"/>
      <c r="E839" s="1858" t="s">
        <v>980</v>
      </c>
      <c r="F839" s="1859"/>
      <c r="G839" s="780">
        <v>0</v>
      </c>
      <c r="H839" s="780">
        <v>5.4240000000000004</v>
      </c>
      <c r="I839" s="780">
        <v>7.1999999999999995E-2</v>
      </c>
      <c r="J839" s="780">
        <v>0</v>
      </c>
      <c r="K839" s="780">
        <v>5.4240000000000004</v>
      </c>
      <c r="L839" s="780">
        <v>7.1999999999999995E-2</v>
      </c>
      <c r="M839" s="780">
        <v>0</v>
      </c>
      <c r="N839" s="780">
        <v>5.4240000000000004</v>
      </c>
      <c r="O839" s="780">
        <v>7.1999999999999995E-2</v>
      </c>
      <c r="P839" s="780">
        <v>0</v>
      </c>
      <c r="Q839" s="780">
        <v>5.4240000000000004</v>
      </c>
      <c r="R839" s="780">
        <v>7.1999999999999995E-2</v>
      </c>
      <c r="S839" s="780">
        <v>0</v>
      </c>
      <c r="T839" s="780">
        <v>5.4240000000000004</v>
      </c>
      <c r="U839" s="780">
        <v>7.1999999999999995E-2</v>
      </c>
      <c r="V839" s="780">
        <v>0</v>
      </c>
      <c r="W839" s="780">
        <v>5.4240000000000004</v>
      </c>
      <c r="X839" s="780">
        <v>7.1999999999999995E-2</v>
      </c>
      <c r="Y839" s="780">
        <v>0</v>
      </c>
      <c r="Z839" s="780">
        <v>5.4240000000000004</v>
      </c>
      <c r="AA839" s="780">
        <v>7.1999999999999995E-2</v>
      </c>
      <c r="AB839" s="780">
        <v>0</v>
      </c>
      <c r="AC839" s="780">
        <v>5.4240000000000004</v>
      </c>
      <c r="AD839" s="780">
        <v>7.1999999999999995E-2</v>
      </c>
      <c r="AE839" s="780">
        <v>0</v>
      </c>
      <c r="AF839" s="780">
        <v>5.4240000000000004</v>
      </c>
      <c r="AG839" s="780">
        <v>7.1999999999999995E-2</v>
      </c>
      <c r="AH839" s="780">
        <v>0</v>
      </c>
      <c r="AI839" s="780">
        <v>5.4240000000000004</v>
      </c>
      <c r="AJ839" s="780">
        <v>7.1999999999999995E-2</v>
      </c>
      <c r="AK839" s="780">
        <v>0</v>
      </c>
      <c r="AL839" s="780">
        <v>5.4240000000000004</v>
      </c>
      <c r="AM839" s="780">
        <v>7.1999999999999995E-2</v>
      </c>
      <c r="AN839" s="780">
        <v>0</v>
      </c>
      <c r="AO839" s="780">
        <v>5.4240000000000004</v>
      </c>
      <c r="AP839" s="780">
        <v>7.1999999999999995E-2</v>
      </c>
      <c r="AQ839" s="780">
        <v>0</v>
      </c>
      <c r="AR839" s="780">
        <v>5.4240000000000004</v>
      </c>
      <c r="AS839" s="780">
        <v>7.1999999999999995E-2</v>
      </c>
      <c r="AT839" s="780">
        <v>0</v>
      </c>
      <c r="AU839" s="780">
        <v>5.4240000000000004</v>
      </c>
      <c r="AV839" s="780">
        <v>7.1999999999999995E-2</v>
      </c>
      <c r="AW839" s="780">
        <v>0</v>
      </c>
      <c r="AX839" s="780">
        <v>5.4240000000000004</v>
      </c>
      <c r="AY839" s="780">
        <v>7.1999999999999995E-2</v>
      </c>
      <c r="AZ839" s="780">
        <v>0</v>
      </c>
      <c r="BA839" s="780">
        <v>5.4240000000000004</v>
      </c>
      <c r="BB839" s="780">
        <v>7.1999999999999995E-2</v>
      </c>
      <c r="BC839" s="278"/>
      <c r="BS839" s="278"/>
      <c r="BT839" s="278"/>
      <c r="BU839" s="278"/>
      <c r="BV839" s="278"/>
      <c r="BW839" s="278"/>
      <c r="BX839" s="278"/>
      <c r="BY839" s="278"/>
      <c r="BZ839" s="278"/>
      <c r="CA839" s="278"/>
      <c r="CB839" s="278"/>
      <c r="CC839" s="278"/>
      <c r="CD839" s="278"/>
      <c r="CE839" s="278"/>
      <c r="CF839" s="278"/>
      <c r="CG839" s="278"/>
      <c r="CH839" s="278"/>
      <c r="CI839" s="278"/>
      <c r="CJ839" s="278"/>
      <c r="CK839" s="278"/>
      <c r="CL839" s="278"/>
      <c r="CM839" s="278"/>
      <c r="CN839" s="278"/>
      <c r="CO839" s="278"/>
      <c r="CP839" s="278"/>
      <c r="CQ839" s="278"/>
      <c r="CR839" s="278"/>
      <c r="CS839" s="278"/>
      <c r="CT839" s="278"/>
      <c r="CU839" s="278"/>
      <c r="CV839" s="278"/>
    </row>
    <row r="840" spans="1:100" ht="16.5" customHeight="1" x14ac:dyDescent="0.3">
      <c r="A840" s="981"/>
      <c r="B840" s="972"/>
      <c r="E840" s="1858" t="s">
        <v>2223</v>
      </c>
      <c r="F840" s="1859"/>
      <c r="G840" s="780">
        <v>0</v>
      </c>
      <c r="H840" s="780">
        <v>4.5330000000000004</v>
      </c>
      <c r="I840" s="780">
        <v>0.06</v>
      </c>
      <c r="J840" s="780">
        <v>0</v>
      </c>
      <c r="K840" s="780">
        <v>4.5330000000000004</v>
      </c>
      <c r="L840" s="780">
        <v>0.06</v>
      </c>
      <c r="M840" s="780">
        <v>0</v>
      </c>
      <c r="N840" s="780">
        <v>4.5330000000000004</v>
      </c>
      <c r="O840" s="780">
        <v>0.06</v>
      </c>
      <c r="P840" s="780">
        <v>0</v>
      </c>
      <c r="Q840" s="780">
        <v>4.5330000000000004</v>
      </c>
      <c r="R840" s="780">
        <v>0.06</v>
      </c>
      <c r="S840" s="780">
        <v>0</v>
      </c>
      <c r="T840" s="780">
        <v>4.5330000000000004</v>
      </c>
      <c r="U840" s="780">
        <v>0.06</v>
      </c>
      <c r="V840" s="780">
        <v>0</v>
      </c>
      <c r="W840" s="780">
        <v>4.5330000000000004</v>
      </c>
      <c r="X840" s="780">
        <v>0.06</v>
      </c>
      <c r="Y840" s="780">
        <v>0</v>
      </c>
      <c r="Z840" s="780">
        <v>4.5330000000000004</v>
      </c>
      <c r="AA840" s="780">
        <v>0.06</v>
      </c>
      <c r="AB840" s="780">
        <v>0</v>
      </c>
      <c r="AC840" s="780">
        <v>4.5330000000000004</v>
      </c>
      <c r="AD840" s="780">
        <v>0.06</v>
      </c>
      <c r="AE840" s="780">
        <v>0</v>
      </c>
      <c r="AF840" s="780">
        <v>4.5330000000000004</v>
      </c>
      <c r="AG840" s="780">
        <v>0.06</v>
      </c>
      <c r="AH840" s="780">
        <v>0</v>
      </c>
      <c r="AI840" s="780">
        <v>4.5330000000000004</v>
      </c>
      <c r="AJ840" s="780">
        <v>0.06</v>
      </c>
      <c r="AK840" s="780">
        <v>0</v>
      </c>
      <c r="AL840" s="780">
        <v>4.5330000000000004</v>
      </c>
      <c r="AM840" s="780">
        <v>0.06</v>
      </c>
      <c r="AN840" s="780">
        <v>0</v>
      </c>
      <c r="AO840" s="780">
        <v>4.5330000000000004</v>
      </c>
      <c r="AP840" s="780">
        <v>0.06</v>
      </c>
      <c r="AQ840" s="780">
        <v>0</v>
      </c>
      <c r="AR840" s="780">
        <v>4.5330000000000004</v>
      </c>
      <c r="AS840" s="780">
        <v>0.06</v>
      </c>
      <c r="AT840" s="780">
        <v>0</v>
      </c>
      <c r="AU840" s="780">
        <v>4.5330000000000004</v>
      </c>
      <c r="AV840" s="780">
        <v>0.06</v>
      </c>
      <c r="AW840" s="780">
        <v>0</v>
      </c>
      <c r="AX840" s="780">
        <v>4.5330000000000004</v>
      </c>
      <c r="AY840" s="780">
        <v>0.06</v>
      </c>
      <c r="AZ840" s="780">
        <v>0</v>
      </c>
      <c r="BA840" s="780">
        <v>4.5330000000000004</v>
      </c>
      <c r="BB840" s="780">
        <v>0.06</v>
      </c>
      <c r="BC840" s="278"/>
      <c r="BS840" s="278"/>
      <c r="BT840" s="278"/>
      <c r="BU840" s="278"/>
      <c r="BV840" s="278"/>
      <c r="BW840" s="278"/>
      <c r="BX840" s="278"/>
      <c r="BY840" s="278"/>
      <c r="BZ840" s="278"/>
      <c r="CA840" s="278"/>
      <c r="CB840" s="278"/>
      <c r="CC840" s="278"/>
      <c r="CD840" s="278"/>
      <c r="CE840" s="278"/>
      <c r="CF840" s="278"/>
      <c r="CG840" s="278"/>
      <c r="CH840" s="278"/>
      <c r="CI840" s="278"/>
      <c r="CJ840" s="278"/>
      <c r="CK840" s="278"/>
      <c r="CL840" s="278"/>
      <c r="CM840" s="278"/>
      <c r="CN840" s="278"/>
      <c r="CO840" s="278"/>
      <c r="CP840" s="278"/>
      <c r="CQ840" s="278"/>
      <c r="CR840" s="278"/>
      <c r="CS840" s="278"/>
      <c r="CT840" s="278"/>
      <c r="CU840" s="278"/>
      <c r="CV840" s="278"/>
    </row>
    <row r="841" spans="1:100" ht="16.5" customHeight="1" x14ac:dyDescent="0.3">
      <c r="A841" s="981"/>
      <c r="B841" s="972"/>
      <c r="E841" s="1858" t="s">
        <v>2224</v>
      </c>
      <c r="F841" s="1859"/>
      <c r="G841" s="780">
        <v>0</v>
      </c>
      <c r="H841" s="780">
        <v>4.7489999999999997</v>
      </c>
      <c r="I841" s="780">
        <v>6.3E-2</v>
      </c>
      <c r="J841" s="780">
        <v>0</v>
      </c>
      <c r="K841" s="780">
        <v>4.7489999999999997</v>
      </c>
      <c r="L841" s="780">
        <v>6.3E-2</v>
      </c>
      <c r="M841" s="780">
        <v>0</v>
      </c>
      <c r="N841" s="780">
        <v>4.7489999999999997</v>
      </c>
      <c r="O841" s="780">
        <v>6.3E-2</v>
      </c>
      <c r="P841" s="780">
        <v>0</v>
      </c>
      <c r="Q841" s="780">
        <v>4.7489999999999997</v>
      </c>
      <c r="R841" s="780">
        <v>6.3E-2</v>
      </c>
      <c r="S841" s="780">
        <v>0</v>
      </c>
      <c r="T841" s="780">
        <v>4.7489999999999997</v>
      </c>
      <c r="U841" s="780">
        <v>6.3E-2</v>
      </c>
      <c r="V841" s="780">
        <v>0</v>
      </c>
      <c r="W841" s="780">
        <v>4.7489999999999997</v>
      </c>
      <c r="X841" s="780">
        <v>6.3E-2</v>
      </c>
      <c r="Y841" s="780">
        <v>0</v>
      </c>
      <c r="Z841" s="780">
        <v>4.7489999999999997</v>
      </c>
      <c r="AA841" s="780">
        <v>6.3E-2</v>
      </c>
      <c r="AB841" s="780">
        <v>0</v>
      </c>
      <c r="AC841" s="780">
        <v>4.7489999999999997</v>
      </c>
      <c r="AD841" s="780">
        <v>6.3E-2</v>
      </c>
      <c r="AE841" s="780">
        <v>0</v>
      </c>
      <c r="AF841" s="780">
        <v>4.7489999999999997</v>
      </c>
      <c r="AG841" s="780">
        <v>6.3E-2</v>
      </c>
      <c r="AH841" s="780">
        <v>0</v>
      </c>
      <c r="AI841" s="780">
        <v>4.7489999999999997</v>
      </c>
      <c r="AJ841" s="780">
        <v>6.3E-2</v>
      </c>
      <c r="AK841" s="780">
        <v>0</v>
      </c>
      <c r="AL841" s="780">
        <v>4.7489999999999997</v>
      </c>
      <c r="AM841" s="780">
        <v>6.3E-2</v>
      </c>
      <c r="AN841" s="780">
        <v>0</v>
      </c>
      <c r="AO841" s="780">
        <v>4.7489999999999997</v>
      </c>
      <c r="AP841" s="780">
        <v>6.3E-2</v>
      </c>
      <c r="AQ841" s="780">
        <v>0</v>
      </c>
      <c r="AR841" s="780">
        <v>4.7489999999999997</v>
      </c>
      <c r="AS841" s="780">
        <v>6.3E-2</v>
      </c>
      <c r="AT841" s="780">
        <v>0</v>
      </c>
      <c r="AU841" s="780">
        <v>4.7489999999999997</v>
      </c>
      <c r="AV841" s="780">
        <v>6.3E-2</v>
      </c>
      <c r="AW841" s="780">
        <v>0</v>
      </c>
      <c r="AX841" s="780">
        <v>4.7489999999999997</v>
      </c>
      <c r="AY841" s="780">
        <v>6.3E-2</v>
      </c>
      <c r="AZ841" s="780">
        <v>0</v>
      </c>
      <c r="BA841" s="780">
        <v>4.7489999999999997</v>
      </c>
      <c r="BB841" s="780">
        <v>6.3E-2</v>
      </c>
      <c r="BC841" s="278"/>
      <c r="BS841" s="278"/>
      <c r="BT841" s="278"/>
      <c r="BU841" s="278"/>
      <c r="BV841" s="278"/>
      <c r="BW841" s="278"/>
      <c r="BX841" s="278"/>
      <c r="BY841" s="278"/>
      <c r="BZ841" s="278"/>
      <c r="CA841" s="278"/>
      <c r="CB841" s="278"/>
      <c r="CC841" s="278"/>
      <c r="CD841" s="278"/>
      <c r="CE841" s="278"/>
      <c r="CF841" s="278"/>
      <c r="CG841" s="278"/>
      <c r="CH841" s="278"/>
      <c r="CI841" s="278"/>
      <c r="CJ841" s="278"/>
      <c r="CK841" s="278"/>
      <c r="CL841" s="278"/>
      <c r="CM841" s="278"/>
      <c r="CN841" s="278"/>
      <c r="CO841" s="278"/>
      <c r="CP841" s="278"/>
      <c r="CQ841" s="278"/>
      <c r="CR841" s="278"/>
      <c r="CS841" s="278"/>
      <c r="CT841" s="278"/>
      <c r="CU841" s="278"/>
      <c r="CV841" s="278"/>
    </row>
    <row r="842" spans="1:100" ht="16.5" customHeight="1" x14ac:dyDescent="0.3">
      <c r="A842" s="981"/>
      <c r="B842" s="972"/>
      <c r="E842" s="1858" t="s">
        <v>2225</v>
      </c>
      <c r="F842" s="1859"/>
      <c r="G842" s="780">
        <v>0</v>
      </c>
      <c r="H842" s="780">
        <v>4.665</v>
      </c>
      <c r="I842" s="780">
        <v>6.2E-2</v>
      </c>
      <c r="J842" s="780">
        <v>0</v>
      </c>
      <c r="K842" s="780">
        <v>4.665</v>
      </c>
      <c r="L842" s="780">
        <v>6.2E-2</v>
      </c>
      <c r="M842" s="780">
        <v>0</v>
      </c>
      <c r="N842" s="780">
        <v>4.665</v>
      </c>
      <c r="O842" s="780">
        <v>6.2E-2</v>
      </c>
      <c r="P842" s="780">
        <v>0</v>
      </c>
      <c r="Q842" s="780">
        <v>4.665</v>
      </c>
      <c r="R842" s="780">
        <v>6.2E-2</v>
      </c>
      <c r="S842" s="780">
        <v>0</v>
      </c>
      <c r="T842" s="780">
        <v>4.665</v>
      </c>
      <c r="U842" s="780">
        <v>6.2E-2</v>
      </c>
      <c r="V842" s="780">
        <v>0</v>
      </c>
      <c r="W842" s="780">
        <v>4.665</v>
      </c>
      <c r="X842" s="780">
        <v>6.2E-2</v>
      </c>
      <c r="Y842" s="780">
        <v>0</v>
      </c>
      <c r="Z842" s="780">
        <v>4.665</v>
      </c>
      <c r="AA842" s="780">
        <v>6.2E-2</v>
      </c>
      <c r="AB842" s="780">
        <v>0</v>
      </c>
      <c r="AC842" s="780">
        <v>4.665</v>
      </c>
      <c r="AD842" s="780">
        <v>6.2E-2</v>
      </c>
      <c r="AE842" s="780">
        <v>0</v>
      </c>
      <c r="AF842" s="780">
        <v>4.665</v>
      </c>
      <c r="AG842" s="780">
        <v>6.2E-2</v>
      </c>
      <c r="AH842" s="780">
        <v>0</v>
      </c>
      <c r="AI842" s="780">
        <v>4.665</v>
      </c>
      <c r="AJ842" s="780">
        <v>6.2E-2</v>
      </c>
      <c r="AK842" s="780">
        <v>0</v>
      </c>
      <c r="AL842" s="780">
        <v>4.665</v>
      </c>
      <c r="AM842" s="780">
        <v>6.2E-2</v>
      </c>
      <c r="AN842" s="780">
        <v>0</v>
      </c>
      <c r="AO842" s="780">
        <v>4.665</v>
      </c>
      <c r="AP842" s="780">
        <v>6.2E-2</v>
      </c>
      <c r="AQ842" s="780">
        <v>0</v>
      </c>
      <c r="AR842" s="780">
        <v>4.665</v>
      </c>
      <c r="AS842" s="780">
        <v>6.2E-2</v>
      </c>
      <c r="AT842" s="780">
        <v>0</v>
      </c>
      <c r="AU842" s="780">
        <v>4.665</v>
      </c>
      <c r="AV842" s="780">
        <v>6.2E-2</v>
      </c>
      <c r="AW842" s="780">
        <v>0</v>
      </c>
      <c r="AX842" s="780">
        <v>4.665</v>
      </c>
      <c r="AY842" s="780">
        <v>6.2E-2</v>
      </c>
      <c r="AZ842" s="780">
        <v>0</v>
      </c>
      <c r="BA842" s="780">
        <v>4.665</v>
      </c>
      <c r="BB842" s="780">
        <v>6.2E-2</v>
      </c>
      <c r="BC842" s="278"/>
      <c r="BS842" s="278"/>
      <c r="BT842" s="278"/>
      <c r="BU842" s="278"/>
      <c r="BV842" s="278"/>
      <c r="BW842" s="278"/>
      <c r="BX842" s="278"/>
      <c r="BY842" s="278"/>
      <c r="BZ842" s="278"/>
      <c r="CA842" s="278"/>
      <c r="CB842" s="278"/>
      <c r="CC842" s="278"/>
      <c r="CD842" s="278"/>
      <c r="CE842" s="278"/>
      <c r="CF842" s="278"/>
      <c r="CG842" s="278"/>
      <c r="CH842" s="278"/>
      <c r="CI842" s="278"/>
      <c r="CJ842" s="278"/>
      <c r="CK842" s="278"/>
      <c r="CL842" s="278"/>
      <c r="CM842" s="278"/>
      <c r="CN842" s="278"/>
      <c r="CO842" s="278"/>
      <c r="CP842" s="278"/>
      <c r="CQ842" s="278"/>
      <c r="CR842" s="278"/>
      <c r="CS842" s="278"/>
      <c r="CT842" s="278"/>
      <c r="CU842" s="278"/>
      <c r="CV842" s="278"/>
    </row>
    <row r="843" spans="1:100" ht="16.5" customHeight="1" x14ac:dyDescent="0.3">
      <c r="A843" s="981"/>
      <c r="B843" s="972"/>
      <c r="E843" s="1858" t="s">
        <v>2226</v>
      </c>
      <c r="F843" s="1859"/>
      <c r="G843" s="780">
        <v>0</v>
      </c>
      <c r="H843" s="780">
        <v>4.8479999999999999</v>
      </c>
      <c r="I843" s="780">
        <v>6.5000000000000002E-2</v>
      </c>
      <c r="J843" s="780">
        <v>0</v>
      </c>
      <c r="K843" s="780">
        <v>4.8479999999999999</v>
      </c>
      <c r="L843" s="780">
        <v>6.5000000000000002E-2</v>
      </c>
      <c r="M843" s="780">
        <v>0</v>
      </c>
      <c r="N843" s="780">
        <v>4.8479999999999999</v>
      </c>
      <c r="O843" s="780">
        <v>6.5000000000000002E-2</v>
      </c>
      <c r="P843" s="780">
        <v>0</v>
      </c>
      <c r="Q843" s="780">
        <v>4.8479999999999999</v>
      </c>
      <c r="R843" s="780">
        <v>6.5000000000000002E-2</v>
      </c>
      <c r="S843" s="780">
        <v>0</v>
      </c>
      <c r="T843" s="780">
        <v>4.8479999999999999</v>
      </c>
      <c r="U843" s="780">
        <v>6.5000000000000002E-2</v>
      </c>
      <c r="V843" s="780">
        <v>0</v>
      </c>
      <c r="W843" s="780">
        <v>4.8479999999999999</v>
      </c>
      <c r="X843" s="780">
        <v>6.5000000000000002E-2</v>
      </c>
      <c r="Y843" s="780">
        <v>0</v>
      </c>
      <c r="Z843" s="780">
        <v>4.8479999999999999</v>
      </c>
      <c r="AA843" s="780">
        <v>6.5000000000000002E-2</v>
      </c>
      <c r="AB843" s="780">
        <v>0</v>
      </c>
      <c r="AC843" s="780">
        <v>4.8479999999999999</v>
      </c>
      <c r="AD843" s="780">
        <v>6.5000000000000002E-2</v>
      </c>
      <c r="AE843" s="780">
        <v>0</v>
      </c>
      <c r="AF843" s="780">
        <v>4.8479999999999999</v>
      </c>
      <c r="AG843" s="780">
        <v>6.5000000000000002E-2</v>
      </c>
      <c r="AH843" s="780">
        <v>0</v>
      </c>
      <c r="AI843" s="780">
        <v>4.8479999999999999</v>
      </c>
      <c r="AJ843" s="780">
        <v>6.5000000000000002E-2</v>
      </c>
      <c r="AK843" s="780">
        <v>0</v>
      </c>
      <c r="AL843" s="780">
        <v>4.8479999999999999</v>
      </c>
      <c r="AM843" s="780">
        <v>6.5000000000000002E-2</v>
      </c>
      <c r="AN843" s="780">
        <v>0</v>
      </c>
      <c r="AO843" s="780">
        <v>4.8479999999999999</v>
      </c>
      <c r="AP843" s="780">
        <v>6.5000000000000002E-2</v>
      </c>
      <c r="AQ843" s="780">
        <v>0</v>
      </c>
      <c r="AR843" s="780">
        <v>4.8479999999999999</v>
      </c>
      <c r="AS843" s="780">
        <v>6.5000000000000002E-2</v>
      </c>
      <c r="AT843" s="780">
        <v>0</v>
      </c>
      <c r="AU843" s="780">
        <v>4.8479999999999999</v>
      </c>
      <c r="AV843" s="780">
        <v>6.5000000000000002E-2</v>
      </c>
      <c r="AW843" s="780">
        <v>0</v>
      </c>
      <c r="AX843" s="780">
        <v>4.8479999999999999</v>
      </c>
      <c r="AY843" s="780">
        <v>6.5000000000000002E-2</v>
      </c>
      <c r="AZ843" s="780">
        <v>0</v>
      </c>
      <c r="BA843" s="780">
        <v>4.8479999999999999</v>
      </c>
      <c r="BB843" s="780">
        <v>6.5000000000000002E-2</v>
      </c>
      <c r="BC843" s="278"/>
      <c r="BS843" s="278"/>
      <c r="BT843" s="278"/>
      <c r="BU843" s="278"/>
      <c r="BV843" s="278"/>
      <c r="BW843" s="278"/>
      <c r="BX843" s="278"/>
      <c r="BY843" s="278"/>
      <c r="BZ843" s="278"/>
      <c r="CA843" s="278"/>
      <c r="CB843" s="278"/>
      <c r="CC843" s="278"/>
      <c r="CD843" s="278"/>
      <c r="CE843" s="278"/>
      <c r="CF843" s="278"/>
      <c r="CG843" s="278"/>
      <c r="CH843" s="278"/>
      <c r="CI843" s="278"/>
      <c r="CJ843" s="278"/>
      <c r="CK843" s="278"/>
      <c r="CL843" s="278"/>
      <c r="CM843" s="278"/>
      <c r="CN843" s="278"/>
      <c r="CO843" s="278"/>
      <c r="CP843" s="278"/>
      <c r="CQ843" s="278"/>
      <c r="CR843" s="278"/>
      <c r="CS843" s="278"/>
      <c r="CT843" s="278"/>
      <c r="CU843" s="278"/>
      <c r="CV843" s="278"/>
    </row>
    <row r="844" spans="1:100" ht="16.5" customHeight="1" x14ac:dyDescent="0.3">
      <c r="A844" s="981"/>
      <c r="B844" s="972"/>
      <c r="E844" s="1858" t="s">
        <v>2227</v>
      </c>
      <c r="F844" s="1859"/>
      <c r="G844" s="780">
        <v>0</v>
      </c>
      <c r="H844" s="780">
        <v>6.2779999999999996</v>
      </c>
      <c r="I844" s="780">
        <v>3.1E-2</v>
      </c>
      <c r="J844" s="780">
        <v>0</v>
      </c>
      <c r="K844" s="780">
        <v>6.2779999999999996</v>
      </c>
      <c r="L844" s="780">
        <v>3.1E-2</v>
      </c>
      <c r="M844" s="780">
        <v>0</v>
      </c>
      <c r="N844" s="780">
        <v>6.2779999999999996</v>
      </c>
      <c r="O844" s="780">
        <v>3.1E-2</v>
      </c>
      <c r="P844" s="780">
        <v>0</v>
      </c>
      <c r="Q844" s="780">
        <v>6.2779999999999996</v>
      </c>
      <c r="R844" s="780">
        <v>3.1E-2</v>
      </c>
      <c r="S844" s="780">
        <v>0</v>
      </c>
      <c r="T844" s="780">
        <v>6.2779999999999996</v>
      </c>
      <c r="U844" s="780">
        <v>3.1E-2</v>
      </c>
      <c r="V844" s="780">
        <v>0</v>
      </c>
      <c r="W844" s="780">
        <v>6.2779999999999996</v>
      </c>
      <c r="X844" s="780">
        <v>3.1E-2</v>
      </c>
      <c r="Y844" s="780">
        <v>0</v>
      </c>
      <c r="Z844" s="780">
        <v>6.2779999999999996</v>
      </c>
      <c r="AA844" s="780">
        <v>3.1E-2</v>
      </c>
      <c r="AB844" s="780">
        <v>0</v>
      </c>
      <c r="AC844" s="780">
        <v>6.2779999999999996</v>
      </c>
      <c r="AD844" s="780">
        <v>3.1E-2</v>
      </c>
      <c r="AE844" s="780">
        <v>0</v>
      </c>
      <c r="AF844" s="780">
        <v>6.2779999999999996</v>
      </c>
      <c r="AG844" s="780">
        <v>3.1E-2</v>
      </c>
      <c r="AH844" s="780">
        <v>0</v>
      </c>
      <c r="AI844" s="780">
        <v>6.2779999999999996</v>
      </c>
      <c r="AJ844" s="780">
        <v>3.1E-2</v>
      </c>
      <c r="AK844" s="780">
        <v>0</v>
      </c>
      <c r="AL844" s="780">
        <v>6.2779999999999996</v>
      </c>
      <c r="AM844" s="780">
        <v>3.1E-2</v>
      </c>
      <c r="AN844" s="780">
        <v>0</v>
      </c>
      <c r="AO844" s="780">
        <v>6.2779999999999996</v>
      </c>
      <c r="AP844" s="780">
        <v>3.1E-2</v>
      </c>
      <c r="AQ844" s="780">
        <v>0</v>
      </c>
      <c r="AR844" s="780">
        <v>6.2779999999999996</v>
      </c>
      <c r="AS844" s="780">
        <v>3.1E-2</v>
      </c>
      <c r="AT844" s="780">
        <v>0</v>
      </c>
      <c r="AU844" s="780">
        <v>6.2779999999999996</v>
      </c>
      <c r="AV844" s="780">
        <v>3.1E-2</v>
      </c>
      <c r="AW844" s="780">
        <v>0</v>
      </c>
      <c r="AX844" s="780">
        <v>6.2779999999999996</v>
      </c>
      <c r="AY844" s="780">
        <v>3.1E-2</v>
      </c>
      <c r="AZ844" s="780">
        <v>0</v>
      </c>
      <c r="BA844" s="780">
        <v>6.2779999999999996</v>
      </c>
      <c r="BB844" s="780">
        <v>3.1E-2</v>
      </c>
      <c r="BC844" s="278"/>
      <c r="BS844" s="278"/>
      <c r="BT844" s="278"/>
      <c r="BU844" s="278"/>
      <c r="BV844" s="278"/>
      <c r="BW844" s="278"/>
      <c r="BX844" s="278"/>
      <c r="BY844" s="278"/>
      <c r="BZ844" s="278"/>
      <c r="CA844" s="278"/>
      <c r="CB844" s="278"/>
      <c r="CC844" s="278"/>
      <c r="CD844" s="278"/>
      <c r="CE844" s="278"/>
      <c r="CF844" s="278"/>
      <c r="CG844" s="278"/>
      <c r="CH844" s="278"/>
      <c r="CI844" s="278"/>
      <c r="CJ844" s="278"/>
      <c r="CK844" s="278"/>
      <c r="CL844" s="278"/>
      <c r="CM844" s="278"/>
      <c r="CN844" s="278"/>
      <c r="CO844" s="278"/>
      <c r="CP844" s="278"/>
      <c r="CQ844" s="278"/>
      <c r="CR844" s="278"/>
      <c r="CS844" s="278"/>
      <c r="CT844" s="278"/>
      <c r="CU844" s="278"/>
      <c r="CV844" s="278"/>
    </row>
    <row r="845" spans="1:100" ht="16.5" customHeight="1" x14ac:dyDescent="0.3">
      <c r="A845" s="981"/>
      <c r="B845" s="972"/>
      <c r="E845" s="1858" t="s">
        <v>248</v>
      </c>
      <c r="F845" s="1859"/>
      <c r="G845" s="780">
        <v>3.169</v>
      </c>
      <c r="H845" s="780">
        <v>0.32500000000000001</v>
      </c>
      <c r="I845" s="780">
        <v>0.02</v>
      </c>
      <c r="J845" s="780">
        <v>3.169</v>
      </c>
      <c r="K845" s="780">
        <v>0.32500000000000001</v>
      </c>
      <c r="L845" s="780">
        <v>0.02</v>
      </c>
      <c r="M845" s="780">
        <v>3.169</v>
      </c>
      <c r="N845" s="780">
        <v>0.32500000000000001</v>
      </c>
      <c r="O845" s="780">
        <v>0.02</v>
      </c>
      <c r="P845" s="780">
        <v>3.169</v>
      </c>
      <c r="Q845" s="780">
        <v>0.32500000000000001</v>
      </c>
      <c r="R845" s="780">
        <v>0.02</v>
      </c>
      <c r="S845" s="780">
        <v>3.169</v>
      </c>
      <c r="T845" s="780">
        <v>0.32500000000000001</v>
      </c>
      <c r="U845" s="780">
        <v>0.02</v>
      </c>
      <c r="V845" s="780">
        <v>3.169</v>
      </c>
      <c r="W845" s="780">
        <v>0.32500000000000001</v>
      </c>
      <c r="X845" s="780">
        <v>0.02</v>
      </c>
      <c r="Y845" s="780">
        <v>3.169</v>
      </c>
      <c r="Z845" s="780">
        <v>0.32500000000000001</v>
      </c>
      <c r="AA845" s="780">
        <v>0.02</v>
      </c>
      <c r="AB845" s="780">
        <v>3.169</v>
      </c>
      <c r="AC845" s="780">
        <v>0.32500000000000001</v>
      </c>
      <c r="AD845" s="780">
        <v>0.02</v>
      </c>
      <c r="AE845" s="780">
        <v>3.169</v>
      </c>
      <c r="AF845" s="780">
        <v>0.32500000000000001</v>
      </c>
      <c r="AG845" s="780">
        <v>0.02</v>
      </c>
      <c r="AH845" s="780">
        <v>3.169</v>
      </c>
      <c r="AI845" s="780">
        <v>0.32500000000000001</v>
      </c>
      <c r="AJ845" s="780">
        <v>0.02</v>
      </c>
      <c r="AK845" s="780">
        <v>3.169</v>
      </c>
      <c r="AL845" s="780">
        <v>0.32500000000000001</v>
      </c>
      <c r="AM845" s="780">
        <v>0.02</v>
      </c>
      <c r="AN845" s="780">
        <v>3.169</v>
      </c>
      <c r="AO845" s="780">
        <v>0.32500000000000001</v>
      </c>
      <c r="AP845" s="780">
        <v>0.02</v>
      </c>
      <c r="AQ845" s="780">
        <v>3.169</v>
      </c>
      <c r="AR845" s="780">
        <v>0.32500000000000001</v>
      </c>
      <c r="AS845" s="780">
        <v>0.02</v>
      </c>
      <c r="AT845" s="780">
        <v>3.169</v>
      </c>
      <c r="AU845" s="780">
        <v>0.32500000000000001</v>
      </c>
      <c r="AV845" s="780">
        <v>0.02</v>
      </c>
      <c r="AW845" s="780">
        <v>3.169</v>
      </c>
      <c r="AX845" s="780">
        <v>0.32500000000000001</v>
      </c>
      <c r="AY845" s="780">
        <v>0.02</v>
      </c>
      <c r="AZ845" s="780">
        <v>3.169</v>
      </c>
      <c r="BA845" s="780">
        <v>0.32500000000000001</v>
      </c>
      <c r="BB845" s="780">
        <v>0.02</v>
      </c>
      <c r="BC845" s="278"/>
      <c r="BS845" s="278"/>
      <c r="BT845" s="278"/>
      <c r="BU845" s="278"/>
      <c r="BV845" s="278"/>
      <c r="BW845" s="278"/>
      <c r="BX845" s="278"/>
      <c r="BY845" s="278"/>
      <c r="BZ845" s="278"/>
      <c r="CA845" s="278"/>
      <c r="CB845" s="278"/>
      <c r="CC845" s="278"/>
      <c r="CD845" s="278"/>
      <c r="CE845" s="278"/>
      <c r="CF845" s="278"/>
      <c r="CG845" s="278"/>
      <c r="CH845" s="278"/>
      <c r="CI845" s="278"/>
      <c r="CJ845" s="278"/>
      <c r="CK845" s="278"/>
      <c r="CL845" s="278"/>
      <c r="CM845" s="278"/>
      <c r="CN845" s="278"/>
      <c r="CO845" s="278"/>
      <c r="CP845" s="278"/>
      <c r="CQ845" s="278"/>
      <c r="CR845" s="278"/>
      <c r="CS845" s="278"/>
      <c r="CT845" s="278"/>
      <c r="CU845" s="278"/>
      <c r="CV845" s="278"/>
    </row>
    <row r="846" spans="1:100" ht="16.5" customHeight="1" x14ac:dyDescent="0.3">
      <c r="A846" s="981"/>
      <c r="B846" s="972"/>
      <c r="E846" s="1858" t="s">
        <v>962</v>
      </c>
      <c r="F846" s="1859"/>
      <c r="G846" s="780">
        <v>3.0169999999999999</v>
      </c>
      <c r="H846" s="780">
        <v>0.28199999999999997</v>
      </c>
      <c r="I846" s="780">
        <v>4.2000000000000003E-2</v>
      </c>
      <c r="J846" s="780">
        <v>3.0169999999999999</v>
      </c>
      <c r="K846" s="780">
        <v>0.28199999999999997</v>
      </c>
      <c r="L846" s="780">
        <v>4.2000000000000003E-2</v>
      </c>
      <c r="M846" s="780">
        <v>3.0169999999999999</v>
      </c>
      <c r="N846" s="780">
        <v>0.28199999999999997</v>
      </c>
      <c r="O846" s="780">
        <v>4.2000000000000003E-2</v>
      </c>
      <c r="P846" s="780">
        <v>3.0169999999999999</v>
      </c>
      <c r="Q846" s="780">
        <v>0.28199999999999997</v>
      </c>
      <c r="R846" s="780">
        <v>4.2000000000000003E-2</v>
      </c>
      <c r="S846" s="780">
        <v>3.0169999999999999</v>
      </c>
      <c r="T846" s="780">
        <v>0.28199999999999997</v>
      </c>
      <c r="U846" s="780">
        <v>4.2000000000000003E-2</v>
      </c>
      <c r="V846" s="780">
        <v>3.0169999999999999</v>
      </c>
      <c r="W846" s="780">
        <v>0.28199999999999997</v>
      </c>
      <c r="X846" s="780">
        <v>4.2000000000000003E-2</v>
      </c>
      <c r="Y846" s="780">
        <v>3.0169999999999999</v>
      </c>
      <c r="Z846" s="780">
        <v>0.28199999999999997</v>
      </c>
      <c r="AA846" s="780">
        <v>4.2000000000000003E-2</v>
      </c>
      <c r="AB846" s="780">
        <v>3.0169999999999999</v>
      </c>
      <c r="AC846" s="780">
        <v>0.28199999999999997</v>
      </c>
      <c r="AD846" s="780">
        <v>4.2000000000000003E-2</v>
      </c>
      <c r="AE846" s="780">
        <v>3.0169999999999999</v>
      </c>
      <c r="AF846" s="780">
        <v>0.28199999999999997</v>
      </c>
      <c r="AG846" s="780">
        <v>4.2000000000000003E-2</v>
      </c>
      <c r="AH846" s="780">
        <v>3.0169999999999999</v>
      </c>
      <c r="AI846" s="780">
        <v>0.28199999999999997</v>
      </c>
      <c r="AJ846" s="780">
        <v>4.2000000000000003E-2</v>
      </c>
      <c r="AK846" s="780">
        <v>3.0169999999999999</v>
      </c>
      <c r="AL846" s="780">
        <v>0.28199999999999997</v>
      </c>
      <c r="AM846" s="780">
        <v>4.2000000000000003E-2</v>
      </c>
      <c r="AN846" s="780">
        <v>3.0169999999999999</v>
      </c>
      <c r="AO846" s="780">
        <v>0.28199999999999997</v>
      </c>
      <c r="AP846" s="780">
        <v>4.2000000000000003E-2</v>
      </c>
      <c r="AQ846" s="780">
        <v>3.0169999999999999</v>
      </c>
      <c r="AR846" s="780">
        <v>0.28199999999999997</v>
      </c>
      <c r="AS846" s="780">
        <v>4.2000000000000003E-2</v>
      </c>
      <c r="AT846" s="780">
        <v>3.0169999999999999</v>
      </c>
      <c r="AU846" s="780">
        <v>0.28199999999999997</v>
      </c>
      <c r="AV846" s="780">
        <v>4.2000000000000003E-2</v>
      </c>
      <c r="AW846" s="780">
        <v>3.0169999999999999</v>
      </c>
      <c r="AX846" s="780">
        <v>0.28199999999999997</v>
      </c>
      <c r="AY846" s="780">
        <v>4.2000000000000003E-2</v>
      </c>
      <c r="AZ846" s="780">
        <v>3.0169999999999999</v>
      </c>
      <c r="BA846" s="780">
        <v>0.28199999999999997</v>
      </c>
      <c r="BB846" s="780">
        <v>4.2000000000000003E-2</v>
      </c>
      <c r="BC846" s="278"/>
      <c r="BS846" s="278"/>
      <c r="BT846" s="278"/>
      <c r="BU846" s="278"/>
      <c r="BV846" s="278"/>
      <c r="BW846" s="278"/>
      <c r="BX846" s="278"/>
      <c r="BY846" s="278"/>
      <c r="BZ846" s="278"/>
      <c r="CA846" s="278"/>
      <c r="CB846" s="278"/>
      <c r="CC846" s="278"/>
      <c r="CD846" s="278"/>
      <c r="CE846" s="278"/>
      <c r="CF846" s="278"/>
      <c r="CG846" s="278"/>
      <c r="CH846" s="278"/>
      <c r="CI846" s="278"/>
      <c r="CJ846" s="278"/>
      <c r="CK846" s="278"/>
      <c r="CL846" s="278"/>
      <c r="CM846" s="278"/>
      <c r="CN846" s="278"/>
      <c r="CO846" s="278"/>
      <c r="CP846" s="278"/>
      <c r="CQ846" s="278"/>
      <c r="CR846" s="278"/>
      <c r="CS846" s="278"/>
      <c r="CT846" s="278"/>
      <c r="CU846" s="278"/>
      <c r="CV846" s="278"/>
    </row>
    <row r="847" spans="1:100" ht="16.5" customHeight="1" x14ac:dyDescent="0.3">
      <c r="A847" s="981"/>
      <c r="B847" s="972"/>
      <c r="E847" s="1858" t="s">
        <v>963</v>
      </c>
      <c r="F847" s="1859"/>
      <c r="G847" s="780">
        <v>3.117</v>
      </c>
      <c r="H847" s="780">
        <v>0.30299999999999999</v>
      </c>
      <c r="I847" s="780">
        <v>4.5999999999999999E-2</v>
      </c>
      <c r="J847" s="780">
        <v>3.117</v>
      </c>
      <c r="K847" s="780">
        <v>0.30299999999999999</v>
      </c>
      <c r="L847" s="780">
        <v>4.5999999999999999E-2</v>
      </c>
      <c r="M847" s="780">
        <v>3.117</v>
      </c>
      <c r="N847" s="780">
        <v>0.30299999999999999</v>
      </c>
      <c r="O847" s="780">
        <v>4.5999999999999999E-2</v>
      </c>
      <c r="P847" s="780">
        <v>3.117</v>
      </c>
      <c r="Q847" s="780">
        <v>0.30299999999999999</v>
      </c>
      <c r="R847" s="780">
        <v>4.5999999999999999E-2</v>
      </c>
      <c r="S847" s="780">
        <v>3.117</v>
      </c>
      <c r="T847" s="780">
        <v>0.30299999999999999</v>
      </c>
      <c r="U847" s="780">
        <v>4.5999999999999999E-2</v>
      </c>
      <c r="V847" s="780">
        <v>3.117</v>
      </c>
      <c r="W847" s="780">
        <v>0.30299999999999999</v>
      </c>
      <c r="X847" s="780">
        <v>4.5999999999999999E-2</v>
      </c>
      <c r="Y847" s="780">
        <v>3.117</v>
      </c>
      <c r="Z847" s="780">
        <v>0.30299999999999999</v>
      </c>
      <c r="AA847" s="780">
        <v>4.5999999999999999E-2</v>
      </c>
      <c r="AB847" s="780">
        <v>3.117</v>
      </c>
      <c r="AC847" s="780">
        <v>0.30299999999999999</v>
      </c>
      <c r="AD847" s="780">
        <v>4.5999999999999999E-2</v>
      </c>
      <c r="AE847" s="780">
        <v>3.117</v>
      </c>
      <c r="AF847" s="780">
        <v>0.30299999999999999</v>
      </c>
      <c r="AG847" s="780">
        <v>4.5999999999999999E-2</v>
      </c>
      <c r="AH847" s="780">
        <v>3.117</v>
      </c>
      <c r="AI847" s="780">
        <v>0.30299999999999999</v>
      </c>
      <c r="AJ847" s="780">
        <v>4.5999999999999999E-2</v>
      </c>
      <c r="AK847" s="780">
        <v>3.117</v>
      </c>
      <c r="AL847" s="780">
        <v>0.30299999999999999</v>
      </c>
      <c r="AM847" s="780">
        <v>4.5999999999999999E-2</v>
      </c>
      <c r="AN847" s="780">
        <v>3.117</v>
      </c>
      <c r="AO847" s="780">
        <v>0.30299999999999999</v>
      </c>
      <c r="AP847" s="780">
        <v>4.5999999999999999E-2</v>
      </c>
      <c r="AQ847" s="780">
        <v>3.117</v>
      </c>
      <c r="AR847" s="780">
        <v>0.30299999999999999</v>
      </c>
      <c r="AS847" s="780">
        <v>4.5999999999999999E-2</v>
      </c>
      <c r="AT847" s="780">
        <v>3.117</v>
      </c>
      <c r="AU847" s="780">
        <v>0.30299999999999999</v>
      </c>
      <c r="AV847" s="780">
        <v>4.5999999999999999E-2</v>
      </c>
      <c r="AW847" s="780">
        <v>3.117</v>
      </c>
      <c r="AX847" s="780">
        <v>0.30299999999999999</v>
      </c>
      <c r="AY847" s="780">
        <v>4.5999999999999999E-2</v>
      </c>
      <c r="AZ847" s="780">
        <v>3.117</v>
      </c>
      <c r="BA847" s="780">
        <v>0.30299999999999999</v>
      </c>
      <c r="BB847" s="780">
        <v>4.5999999999999999E-2</v>
      </c>
      <c r="BC847" s="278"/>
      <c r="BS847" s="278"/>
      <c r="BT847" s="278"/>
      <c r="BU847" s="278"/>
      <c r="BV847" s="278"/>
      <c r="BW847" s="278"/>
      <c r="BX847" s="278"/>
      <c r="BY847" s="278"/>
      <c r="BZ847" s="278"/>
      <c r="CA847" s="278"/>
      <c r="CB847" s="278"/>
      <c r="CC847" s="278"/>
      <c r="CD847" s="278"/>
      <c r="CE847" s="278"/>
      <c r="CF847" s="278"/>
      <c r="CG847" s="278"/>
      <c r="CH847" s="278"/>
      <c r="CI847" s="278"/>
      <c r="CJ847" s="278"/>
      <c r="CK847" s="278"/>
      <c r="CL847" s="278"/>
      <c r="CM847" s="278"/>
      <c r="CN847" s="278"/>
      <c r="CO847" s="278"/>
      <c r="CP847" s="278"/>
      <c r="CQ847" s="278"/>
      <c r="CR847" s="278"/>
      <c r="CS847" s="278"/>
      <c r="CT847" s="278"/>
      <c r="CU847" s="278"/>
      <c r="CV847" s="278"/>
    </row>
    <row r="848" spans="1:100" ht="16.5" customHeight="1" x14ac:dyDescent="0.3">
      <c r="A848" s="981"/>
      <c r="B848" s="972"/>
      <c r="E848" s="1858" t="s">
        <v>964</v>
      </c>
      <c r="F848" s="1859"/>
      <c r="G848" s="780">
        <v>1.331</v>
      </c>
      <c r="H848" s="780">
        <v>0.13400000000000001</v>
      </c>
      <c r="I848" s="780">
        <v>0.02</v>
      </c>
      <c r="J848" s="780">
        <v>1.331</v>
      </c>
      <c r="K848" s="780">
        <v>0.13400000000000001</v>
      </c>
      <c r="L848" s="780">
        <v>0.02</v>
      </c>
      <c r="M848" s="780">
        <v>1.331</v>
      </c>
      <c r="N848" s="780">
        <v>0.13400000000000001</v>
      </c>
      <c r="O848" s="780">
        <v>0.02</v>
      </c>
      <c r="P848" s="780">
        <v>1.331</v>
      </c>
      <c r="Q848" s="780">
        <v>0.13400000000000001</v>
      </c>
      <c r="R848" s="780">
        <v>0.02</v>
      </c>
      <c r="S848" s="780">
        <v>1.331</v>
      </c>
      <c r="T848" s="780">
        <v>0.13400000000000001</v>
      </c>
      <c r="U848" s="780">
        <v>0.02</v>
      </c>
      <c r="V848" s="780">
        <v>1.331</v>
      </c>
      <c r="W848" s="780">
        <v>0.13400000000000001</v>
      </c>
      <c r="X848" s="780">
        <v>0.02</v>
      </c>
      <c r="Y848" s="780">
        <v>1.331</v>
      </c>
      <c r="Z848" s="780">
        <v>0.13400000000000001</v>
      </c>
      <c r="AA848" s="780">
        <v>0.02</v>
      </c>
      <c r="AB848" s="780">
        <v>1.331</v>
      </c>
      <c r="AC848" s="780">
        <v>0.13400000000000001</v>
      </c>
      <c r="AD848" s="780">
        <v>0.02</v>
      </c>
      <c r="AE848" s="780">
        <v>1.331</v>
      </c>
      <c r="AF848" s="780">
        <v>0.13400000000000001</v>
      </c>
      <c r="AG848" s="780">
        <v>0.02</v>
      </c>
      <c r="AH848" s="780">
        <v>1.331</v>
      </c>
      <c r="AI848" s="780">
        <v>0.13400000000000001</v>
      </c>
      <c r="AJ848" s="780">
        <v>0.02</v>
      </c>
      <c r="AK848" s="780">
        <v>1.331</v>
      </c>
      <c r="AL848" s="780">
        <v>0.13400000000000001</v>
      </c>
      <c r="AM848" s="780">
        <v>0.02</v>
      </c>
      <c r="AN848" s="780">
        <v>1.331</v>
      </c>
      <c r="AO848" s="780">
        <v>0.13400000000000001</v>
      </c>
      <c r="AP848" s="780">
        <v>0.02</v>
      </c>
      <c r="AQ848" s="780">
        <v>1.331</v>
      </c>
      <c r="AR848" s="780">
        <v>0.13400000000000001</v>
      </c>
      <c r="AS848" s="780">
        <v>0.02</v>
      </c>
      <c r="AT848" s="780">
        <v>1.331</v>
      </c>
      <c r="AU848" s="780">
        <v>0.13400000000000001</v>
      </c>
      <c r="AV848" s="780">
        <v>0.02</v>
      </c>
      <c r="AW848" s="780">
        <v>1.331</v>
      </c>
      <c r="AX848" s="780">
        <v>0.13400000000000001</v>
      </c>
      <c r="AY848" s="780">
        <v>0.02</v>
      </c>
      <c r="AZ848" s="780">
        <v>1.331</v>
      </c>
      <c r="BA848" s="780">
        <v>0.13400000000000001</v>
      </c>
      <c r="BB848" s="780">
        <v>0.02</v>
      </c>
      <c r="BC848" s="278"/>
      <c r="BS848" s="278"/>
      <c r="BT848" s="278"/>
      <c r="BU848" s="278"/>
      <c r="BV848" s="278"/>
      <c r="BW848" s="278"/>
      <c r="BX848" s="278"/>
      <c r="BY848" s="278"/>
      <c r="BZ848" s="278"/>
      <c r="CA848" s="278"/>
      <c r="CB848" s="278"/>
      <c r="CC848" s="278"/>
      <c r="CD848" s="278"/>
      <c r="CE848" s="278"/>
      <c r="CF848" s="278"/>
      <c r="CG848" s="278"/>
      <c r="CH848" s="278"/>
      <c r="CI848" s="278"/>
      <c r="CJ848" s="278"/>
      <c r="CK848" s="278"/>
      <c r="CL848" s="278"/>
      <c r="CM848" s="278"/>
      <c r="CN848" s="278"/>
      <c r="CO848" s="278"/>
      <c r="CP848" s="278"/>
      <c r="CQ848" s="278"/>
      <c r="CR848" s="278"/>
      <c r="CS848" s="278"/>
      <c r="CT848" s="278"/>
      <c r="CU848" s="278"/>
      <c r="CV848" s="278"/>
    </row>
    <row r="849" spans="1:100" ht="16.5" customHeight="1" x14ac:dyDescent="0.3">
      <c r="A849" s="981"/>
      <c r="B849" s="972"/>
      <c r="E849" s="1659" t="s">
        <v>2174</v>
      </c>
      <c r="F849" s="1659"/>
      <c r="G849" s="1659"/>
      <c r="H849" s="1659"/>
      <c r="I849" s="1659"/>
      <c r="J849" s="1659"/>
      <c r="K849" s="1659"/>
      <c r="L849" s="1659"/>
      <c r="M849" s="1659"/>
      <c r="N849" s="1659"/>
      <c r="O849" s="1659"/>
      <c r="P849" s="1659"/>
      <c r="Q849" s="1659"/>
      <c r="R849" s="1659"/>
      <c r="S849" s="778"/>
      <c r="T849" s="778"/>
      <c r="U849" s="778"/>
      <c r="V849" s="778"/>
      <c r="W849" s="778"/>
      <c r="X849" s="778"/>
      <c r="Y849" s="778"/>
      <c r="Z849" s="778"/>
      <c r="AA849" s="778"/>
      <c r="AB849" s="778"/>
      <c r="AC849" s="778"/>
      <c r="AD849" s="778"/>
      <c r="AE849" s="778"/>
      <c r="AF849" s="778"/>
      <c r="AG849" s="778"/>
      <c r="AH849" s="778"/>
      <c r="AI849" s="778"/>
      <c r="AJ849" s="778"/>
      <c r="AK849" s="778"/>
      <c r="AL849" s="778"/>
      <c r="AM849" s="778"/>
      <c r="AN849" s="778"/>
      <c r="AO849" s="778"/>
      <c r="AP849" s="278"/>
      <c r="AQ849" s="278"/>
      <c r="AR849" s="278"/>
      <c r="AS849" s="278"/>
      <c r="AT849" s="278"/>
      <c r="AU849" s="278"/>
      <c r="AV849" s="278"/>
      <c r="AW849" s="278"/>
      <c r="AX849" s="278"/>
      <c r="AY849" s="278"/>
      <c r="BB849" s="278"/>
      <c r="BC849" s="278"/>
      <c r="BS849" s="278"/>
      <c r="BT849" s="278"/>
      <c r="BU849" s="278"/>
      <c r="BV849" s="278"/>
      <c r="BW849" s="278"/>
      <c r="BX849" s="278"/>
      <c r="BY849" s="278"/>
      <c r="BZ849" s="278"/>
      <c r="CA849" s="278"/>
      <c r="CB849" s="278"/>
      <c r="CC849" s="278"/>
      <c r="CD849" s="278"/>
      <c r="CE849" s="278"/>
      <c r="CF849" s="278"/>
      <c r="CG849" s="278"/>
      <c r="CH849" s="278"/>
      <c r="CI849" s="278"/>
      <c r="CJ849" s="278"/>
      <c r="CK849" s="278"/>
      <c r="CL849" s="278"/>
      <c r="CM849" s="278"/>
      <c r="CN849" s="278"/>
      <c r="CO849" s="278"/>
      <c r="CP849" s="278"/>
      <c r="CQ849" s="278"/>
      <c r="CR849" s="278"/>
      <c r="CS849" s="278"/>
      <c r="CT849" s="278"/>
      <c r="CU849" s="278"/>
      <c r="CV849" s="278"/>
    </row>
    <row r="850" spans="1:100" ht="16.5" customHeight="1" x14ac:dyDescent="0.3">
      <c r="A850" s="981"/>
      <c r="B850" s="972"/>
      <c r="E850" s="766" t="s">
        <v>2337</v>
      </c>
      <c r="F850" s="634"/>
      <c r="G850" s="634"/>
      <c r="H850" s="634"/>
      <c r="I850" s="634"/>
      <c r="J850" s="634"/>
      <c r="K850" s="634"/>
      <c r="L850" s="634"/>
      <c r="M850" s="634"/>
      <c r="N850" s="634"/>
      <c r="O850" s="634"/>
      <c r="P850" s="634"/>
      <c r="Q850" s="634"/>
      <c r="R850" s="634"/>
      <c r="S850" s="634"/>
      <c r="T850" s="634"/>
      <c r="U850" s="634"/>
      <c r="V850" s="634"/>
      <c r="W850" s="634"/>
      <c r="X850" s="634"/>
      <c r="Y850" s="634"/>
      <c r="Z850" s="634"/>
      <c r="AA850" s="634"/>
      <c r="AB850" s="634"/>
      <c r="AC850" s="634"/>
      <c r="AD850" s="634"/>
      <c r="AE850" s="634"/>
      <c r="AF850" s="634"/>
      <c r="AG850" s="634"/>
      <c r="AH850" s="634"/>
      <c r="AI850" s="634"/>
      <c r="AJ850" s="634"/>
      <c r="AK850" s="634"/>
      <c r="AL850" s="634"/>
      <c r="AM850" s="634"/>
      <c r="AN850" s="634"/>
      <c r="AO850" s="634"/>
      <c r="AP850" s="278"/>
      <c r="AQ850" s="278"/>
      <c r="AR850" s="278"/>
      <c r="AS850" s="278"/>
      <c r="AT850" s="278"/>
      <c r="AU850" s="278"/>
      <c r="AV850" s="278"/>
      <c r="AW850" s="278"/>
      <c r="AX850" s="278"/>
      <c r="AY850" s="278"/>
      <c r="BB850" s="278"/>
      <c r="BC850" s="278"/>
      <c r="BD850" s="634"/>
      <c r="BE850" s="634"/>
      <c r="BF850" s="634"/>
      <c r="BG850" s="634"/>
      <c r="BH850" s="634"/>
      <c r="BI850" s="634"/>
      <c r="BJ850" s="634"/>
      <c r="BK850" s="634"/>
      <c r="BL850" s="634"/>
      <c r="BM850" s="634"/>
      <c r="BN850" s="634"/>
      <c r="BO850" s="634"/>
      <c r="BP850" s="634"/>
      <c r="BQ850" s="634"/>
      <c r="BR850" s="634"/>
      <c r="BS850" s="278"/>
      <c r="BT850" s="278"/>
      <c r="BU850" s="278"/>
      <c r="BV850" s="278"/>
      <c r="BW850" s="278"/>
      <c r="BX850" s="278"/>
      <c r="BY850" s="278"/>
      <c r="BZ850" s="278"/>
      <c r="CA850" s="278"/>
      <c r="CB850" s="278"/>
      <c r="CC850" s="278"/>
      <c r="CD850" s="278"/>
      <c r="CE850" s="278"/>
      <c r="CF850" s="278"/>
      <c r="CG850" s="278"/>
      <c r="CH850" s="278"/>
      <c r="CI850" s="278"/>
      <c r="CJ850" s="278"/>
      <c r="CK850" s="278"/>
      <c r="CL850" s="278"/>
      <c r="CM850" s="278"/>
      <c r="CN850" s="278"/>
      <c r="CO850" s="278"/>
      <c r="CP850" s="278"/>
      <c r="CQ850" s="278"/>
      <c r="CR850" s="278"/>
      <c r="CS850" s="278"/>
      <c r="CT850" s="278"/>
      <c r="CU850" s="278"/>
      <c r="CV850" s="278"/>
    </row>
    <row r="851" spans="1:100" ht="16.5" customHeight="1" x14ac:dyDescent="0.3">
      <c r="A851" s="981"/>
      <c r="B851" s="972"/>
      <c r="E851" s="766" t="s">
        <v>2387</v>
      </c>
      <c r="F851" s="634"/>
      <c r="G851" s="634"/>
      <c r="H851" s="634"/>
      <c r="I851" s="634"/>
      <c r="J851" s="634"/>
      <c r="K851" s="634"/>
      <c r="L851" s="634"/>
      <c r="M851" s="634"/>
      <c r="N851" s="634"/>
      <c r="O851" s="634"/>
      <c r="P851" s="634"/>
      <c r="Q851" s="634"/>
      <c r="R851" s="634"/>
      <c r="S851" s="634"/>
      <c r="T851" s="634"/>
      <c r="U851" s="634"/>
      <c r="V851" s="634"/>
      <c r="W851" s="634"/>
      <c r="X851" s="634"/>
      <c r="Y851" s="634"/>
      <c r="Z851" s="634"/>
      <c r="AA851" s="634"/>
      <c r="AB851" s="634"/>
      <c r="AC851" s="634"/>
      <c r="AD851" s="634"/>
      <c r="AE851" s="634"/>
      <c r="AF851" s="634"/>
      <c r="AG851" s="634"/>
      <c r="AH851" s="634"/>
      <c r="AI851" s="634"/>
      <c r="AJ851" s="634"/>
      <c r="AK851" s="634"/>
      <c r="AL851" s="634"/>
      <c r="AM851" s="634"/>
      <c r="AN851" s="634"/>
      <c r="AO851" s="634"/>
      <c r="AP851" s="278"/>
      <c r="AQ851" s="278"/>
      <c r="AR851" s="278"/>
      <c r="AS851" s="278"/>
      <c r="AT851" s="278"/>
      <c r="AU851" s="278"/>
      <c r="AV851" s="278"/>
      <c r="AW851" s="278"/>
      <c r="AX851" s="278"/>
      <c r="AY851" s="278"/>
      <c r="BB851" s="278"/>
      <c r="BC851" s="278"/>
      <c r="BD851" s="634"/>
      <c r="BE851" s="634"/>
      <c r="BF851" s="634"/>
      <c r="BG851" s="634"/>
      <c r="BH851" s="634"/>
      <c r="BI851" s="634"/>
      <c r="BJ851" s="634"/>
      <c r="BK851" s="634"/>
      <c r="BL851" s="634"/>
      <c r="BM851" s="634"/>
      <c r="BN851" s="634"/>
      <c r="BO851" s="634"/>
      <c r="BP851" s="634"/>
      <c r="BQ851" s="634"/>
      <c r="BR851" s="634"/>
      <c r="BS851" s="278"/>
      <c r="BT851" s="278"/>
      <c r="BU851" s="278"/>
      <c r="BV851" s="278"/>
      <c r="BW851" s="278"/>
      <c r="BX851" s="278"/>
      <c r="BY851" s="278"/>
      <c r="BZ851" s="278"/>
      <c r="CA851" s="278"/>
      <c r="CB851" s="278"/>
      <c r="CC851" s="278"/>
      <c r="CD851" s="278"/>
      <c r="CE851" s="278"/>
      <c r="CF851" s="278"/>
      <c r="CG851" s="278"/>
      <c r="CH851" s="278"/>
      <c r="CI851" s="278"/>
      <c r="CJ851" s="278"/>
      <c r="CK851" s="278"/>
      <c r="CL851" s="278"/>
      <c r="CM851" s="278"/>
      <c r="CN851" s="278"/>
      <c r="CO851" s="278"/>
      <c r="CP851" s="278"/>
      <c r="CQ851" s="278"/>
      <c r="CR851" s="278"/>
      <c r="CS851" s="278"/>
      <c r="CT851" s="278"/>
      <c r="CU851" s="278"/>
      <c r="CV851" s="278"/>
    </row>
    <row r="852" spans="1:100" ht="16.5" customHeight="1" x14ac:dyDescent="0.3">
      <c r="B852" s="972"/>
      <c r="E852" s="778"/>
      <c r="F852" s="778"/>
      <c r="G852" s="778"/>
      <c r="H852" s="778"/>
      <c r="I852" s="778"/>
      <c r="J852" s="778"/>
      <c r="K852" s="778"/>
      <c r="L852" s="778"/>
      <c r="M852" s="778"/>
      <c r="N852" s="778"/>
      <c r="O852" s="778"/>
      <c r="P852" s="778"/>
      <c r="Q852" s="778"/>
      <c r="R852" s="778"/>
      <c r="S852" s="778"/>
      <c r="T852" s="778"/>
      <c r="U852" s="778"/>
      <c r="V852" s="778"/>
      <c r="W852" s="778"/>
      <c r="X852" s="778"/>
      <c r="Y852" s="778"/>
      <c r="Z852" s="778"/>
      <c r="AA852" s="778"/>
      <c r="AB852" s="778"/>
      <c r="AC852" s="778"/>
      <c r="AD852" s="778"/>
      <c r="AE852" s="778"/>
      <c r="AF852" s="778"/>
      <c r="AG852" s="778"/>
      <c r="AH852" s="778"/>
      <c r="AI852" s="778"/>
      <c r="AJ852" s="778"/>
      <c r="AK852" s="778"/>
      <c r="AL852" s="778"/>
      <c r="AM852" s="778"/>
      <c r="AN852" s="778"/>
      <c r="AO852" s="778"/>
      <c r="AP852" s="778"/>
      <c r="AQ852" s="778"/>
      <c r="AR852" s="778"/>
      <c r="AS852" s="778"/>
      <c r="AT852" s="778"/>
      <c r="AU852" s="278"/>
      <c r="AV852" s="278"/>
      <c r="AW852" s="278"/>
      <c r="AX852" s="278"/>
      <c r="AY852" s="278"/>
      <c r="AZ852" s="278"/>
    </row>
    <row r="853" spans="1:100" ht="16.5" customHeight="1" x14ac:dyDescent="0.3">
      <c r="B853" s="972"/>
      <c r="D853" s="1876" t="s">
        <v>1945</v>
      </c>
      <c r="E853" s="1876"/>
      <c r="F853" s="1876"/>
      <c r="G853" s="1877"/>
      <c r="H853" s="1877"/>
      <c r="I853" s="1877"/>
      <c r="J853" s="1877"/>
      <c r="K853" s="1877"/>
      <c r="L853" s="1877"/>
      <c r="M853" s="1877"/>
      <c r="N853" s="1877"/>
      <c r="O853" s="1877"/>
      <c r="P853" s="1877"/>
      <c r="Q853" s="1877"/>
      <c r="R853" s="1877"/>
      <c r="S853" s="1877"/>
      <c r="T853" s="1877"/>
      <c r="U853" s="1877"/>
      <c r="V853" s="1877"/>
      <c r="W853" s="1877"/>
      <c r="X853" s="1877"/>
      <c r="Y853" s="1877"/>
      <c r="Z853" s="1877"/>
      <c r="AA853" s="1877"/>
      <c r="AB853" s="1877"/>
      <c r="AC853" s="1877"/>
      <c r="AD853" s="1877"/>
      <c r="AE853" s="1877"/>
      <c r="AF853" s="1877"/>
      <c r="AG853" s="1877"/>
      <c r="AH853" s="1877"/>
      <c r="AI853" s="1877"/>
      <c r="AJ853" s="1877"/>
      <c r="AK853" s="1877"/>
      <c r="AL853" s="1877"/>
      <c r="AM853" s="1877"/>
      <c r="AN853" s="1877"/>
      <c r="AO853" s="1877"/>
      <c r="AP853" s="1877"/>
      <c r="AQ853" s="1877"/>
      <c r="AR853" s="1877"/>
      <c r="AS853" s="1877"/>
      <c r="AT853" s="1877"/>
      <c r="AU853" s="1877"/>
      <c r="AV853" s="1877"/>
      <c r="AW853" s="1877"/>
      <c r="AX853" s="1877"/>
      <c r="AY853" s="1877"/>
      <c r="AZ853" s="1877"/>
      <c r="BA853" s="1877"/>
      <c r="BB853" s="1877"/>
      <c r="BC853" s="1877"/>
      <c r="BD853" s="1877"/>
      <c r="BE853" s="1877"/>
      <c r="BF853" s="1877"/>
      <c r="BG853" s="1877"/>
      <c r="BH853" s="1877"/>
      <c r="BI853" s="1877"/>
      <c r="BJ853" s="1877"/>
      <c r="BK853" s="1877"/>
      <c r="BL853" s="1877"/>
      <c r="BM853" s="1877"/>
      <c r="BN853" s="1877"/>
      <c r="BO853" s="1877"/>
      <c r="BP853" s="1877"/>
      <c r="BQ853" s="1877"/>
      <c r="BR853" s="1877"/>
    </row>
    <row r="854" spans="1:100" ht="16.5" customHeight="1" x14ac:dyDescent="0.3">
      <c r="B854" s="972"/>
      <c r="E854" s="278"/>
      <c r="F854" s="278"/>
      <c r="G854" s="278"/>
      <c r="H854" s="278"/>
      <c r="I854" s="278"/>
      <c r="J854" s="278"/>
      <c r="K854" s="278"/>
      <c r="L854" s="278"/>
      <c r="M854" s="278"/>
      <c r="N854" s="278"/>
      <c r="O854" s="278"/>
      <c r="P854" s="278"/>
      <c r="Q854" s="278"/>
      <c r="R854" s="278"/>
      <c r="S854" s="278"/>
      <c r="T854" s="278"/>
      <c r="U854" s="278"/>
      <c r="V854" s="278"/>
      <c r="W854" s="278"/>
      <c r="X854" s="278"/>
      <c r="Y854" s="278"/>
      <c r="Z854" s="278"/>
    </row>
    <row r="855" spans="1:100" ht="16.5" customHeight="1" x14ac:dyDescent="0.3">
      <c r="B855" s="972"/>
      <c r="E855" s="782" t="s">
        <v>991</v>
      </c>
      <c r="F855" s="278"/>
      <c r="G855" s="278"/>
      <c r="H855" s="278"/>
      <c r="I855" s="278"/>
      <c r="J855" s="278"/>
      <c r="K855" s="278"/>
      <c r="L855" s="278"/>
      <c r="M855" s="278"/>
      <c r="N855" s="278"/>
      <c r="O855" s="278"/>
      <c r="P855" s="278"/>
      <c r="Q855" s="278"/>
      <c r="R855" s="278"/>
      <c r="S855" s="278"/>
      <c r="T855" s="278"/>
      <c r="U855" s="278"/>
      <c r="V855" s="278"/>
      <c r="W855" s="278"/>
      <c r="X855" s="278"/>
      <c r="Y855" s="278"/>
      <c r="Z855" s="278"/>
    </row>
    <row r="856" spans="1:100" ht="16.5" customHeight="1" x14ac:dyDescent="0.3">
      <c r="B856" s="972"/>
      <c r="E856" s="782"/>
      <c r="F856" s="278"/>
      <c r="G856" s="278"/>
      <c r="H856" s="278"/>
      <c r="I856" s="278"/>
      <c r="J856" s="278"/>
      <c r="K856" s="278"/>
      <c r="L856" s="278"/>
      <c r="M856" s="278"/>
      <c r="N856" s="278"/>
      <c r="O856" s="278"/>
      <c r="P856" s="278"/>
      <c r="Q856" s="278"/>
      <c r="R856" s="278"/>
      <c r="S856" s="278"/>
      <c r="T856" s="278"/>
      <c r="U856" s="278"/>
      <c r="V856" s="278"/>
      <c r="W856" s="278"/>
      <c r="X856" s="278"/>
      <c r="Y856" s="278"/>
      <c r="Z856" s="278"/>
    </row>
    <row r="857" spans="1:100" ht="16.5" customHeight="1" x14ac:dyDescent="0.3">
      <c r="B857" s="972"/>
      <c r="E857" s="1405" t="s">
        <v>1072</v>
      </c>
      <c r="F857" s="278"/>
      <c r="G857" s="278"/>
      <c r="H857" s="278"/>
      <c r="I857" s="278"/>
      <c r="J857" s="278"/>
      <c r="K857" s="278"/>
      <c r="L857" s="278"/>
      <c r="M857" s="278"/>
      <c r="N857" s="278"/>
      <c r="O857" s="278"/>
      <c r="P857" s="278"/>
      <c r="Q857" s="278"/>
      <c r="R857" s="278"/>
      <c r="S857" s="278"/>
      <c r="T857" s="278"/>
      <c r="U857" s="278"/>
      <c r="V857" s="278"/>
      <c r="W857" s="278"/>
      <c r="X857" s="278"/>
      <c r="Y857" s="278"/>
      <c r="Z857" s="278"/>
      <c r="AA857" s="278"/>
      <c r="AB857" s="278"/>
      <c r="AC857" s="278"/>
    </row>
    <row r="858" spans="1:100" ht="16.5" customHeight="1" x14ac:dyDescent="0.3">
      <c r="B858" s="972"/>
      <c r="E858" s="1406"/>
      <c r="F858" s="278"/>
      <c r="G858" s="278"/>
      <c r="H858" s="278"/>
      <c r="I858" s="278"/>
      <c r="J858" s="278"/>
      <c r="K858" s="278"/>
      <c r="L858" s="278"/>
      <c r="M858" s="278"/>
      <c r="N858" s="278"/>
      <c r="O858" s="278"/>
      <c r="P858" s="278"/>
      <c r="Q858" s="278"/>
      <c r="R858" s="278"/>
      <c r="S858" s="278"/>
      <c r="T858" s="278"/>
      <c r="U858" s="278"/>
      <c r="V858" s="278"/>
      <c r="W858" s="278"/>
      <c r="X858" s="278"/>
      <c r="Y858" s="278"/>
      <c r="Z858" s="278"/>
      <c r="AA858" s="278"/>
      <c r="AB858" s="278"/>
      <c r="AC858" s="278"/>
    </row>
    <row r="859" spans="1:100" ht="16.5" customHeight="1" x14ac:dyDescent="0.3">
      <c r="B859" s="972"/>
      <c r="E859" s="1032" t="s">
        <v>2366</v>
      </c>
      <c r="F859" s="278"/>
      <c r="G859" s="278"/>
      <c r="H859" s="278"/>
      <c r="I859" s="278"/>
      <c r="J859" s="278"/>
      <c r="K859" s="278"/>
      <c r="L859" s="278"/>
      <c r="M859" s="278"/>
      <c r="N859" s="278"/>
      <c r="O859" s="278"/>
      <c r="P859" s="278"/>
      <c r="Q859" s="278"/>
      <c r="R859" s="278"/>
      <c r="S859" s="278"/>
      <c r="T859" s="278"/>
      <c r="U859" s="278"/>
      <c r="V859" s="278"/>
      <c r="W859" s="278"/>
      <c r="X859" s="278"/>
      <c r="Y859" s="278"/>
      <c r="Z859" s="278"/>
      <c r="AA859" s="278"/>
      <c r="AB859" s="278"/>
      <c r="AC859" s="278"/>
    </row>
    <row r="860" spans="1:100" ht="16.5" customHeight="1" x14ac:dyDescent="0.3">
      <c r="B860" s="972"/>
      <c r="G860" s="278"/>
      <c r="H860" s="278"/>
      <c r="I860" s="278"/>
      <c r="J860" s="278"/>
      <c r="K860" s="278"/>
      <c r="L860" s="278"/>
      <c r="M860" s="278"/>
      <c r="N860" s="278"/>
      <c r="O860" s="278"/>
      <c r="P860" s="278"/>
      <c r="Q860" s="278"/>
      <c r="R860" s="278"/>
      <c r="S860" s="278"/>
      <c r="T860" s="278"/>
      <c r="U860" s="278"/>
      <c r="V860" s="278"/>
      <c r="W860" s="278"/>
      <c r="X860" s="278"/>
      <c r="Y860" s="278"/>
      <c r="Z860" s="278"/>
      <c r="AA860" s="278"/>
      <c r="AB860" s="278"/>
      <c r="AC860" s="278"/>
    </row>
    <row r="861" spans="1:100" ht="16.5" customHeight="1" x14ac:dyDescent="0.3">
      <c r="B861" s="972"/>
      <c r="E861" s="280"/>
      <c r="F861" s="278"/>
      <c r="G861" s="1348">
        <v>2007</v>
      </c>
      <c r="H861" s="1348">
        <v>2008</v>
      </c>
      <c r="I861" s="1348">
        <v>2009</v>
      </c>
      <c r="J861" s="1348">
        <v>2010</v>
      </c>
      <c r="K861" s="1348">
        <v>2011</v>
      </c>
      <c r="L861" s="1348">
        <v>2012</v>
      </c>
      <c r="M861" s="1348">
        <v>2013</v>
      </c>
      <c r="N861" s="1348">
        <v>2014</v>
      </c>
      <c r="O861" s="1348">
        <v>2015</v>
      </c>
      <c r="P861" s="1348">
        <v>2016</v>
      </c>
      <c r="Q861" s="1348">
        <v>2017</v>
      </c>
      <c r="R861" s="1348">
        <v>2018</v>
      </c>
      <c r="S861" s="1348">
        <v>2019</v>
      </c>
      <c r="T861" s="1348">
        <v>2020</v>
      </c>
      <c r="U861" s="1348">
        <v>2021</v>
      </c>
      <c r="V861" s="1348">
        <v>2022</v>
      </c>
      <c r="W861" s="278"/>
      <c r="X861" s="278"/>
      <c r="Y861" s="278"/>
    </row>
    <row r="862" spans="1:100" ht="16.5" customHeight="1" x14ac:dyDescent="0.3">
      <c r="B862" s="972"/>
      <c r="E862" s="783" t="s">
        <v>994</v>
      </c>
      <c r="F862" s="1401" t="s">
        <v>1290</v>
      </c>
      <c r="G862" s="1394">
        <v>2.3839999999999999</v>
      </c>
      <c r="H862" s="1394">
        <v>2.383003</v>
      </c>
      <c r="I862" s="1394">
        <v>2.3820000000000001</v>
      </c>
      <c r="J862" s="1394">
        <v>2.3740000000000001</v>
      </c>
      <c r="K862" s="1394">
        <v>2.282</v>
      </c>
      <c r="L862" s="1394">
        <v>2.2759999999999998</v>
      </c>
      <c r="M862" s="1394">
        <v>2.2810000000000001</v>
      </c>
      <c r="N862" s="1394">
        <v>2.2799999999999998</v>
      </c>
      <c r="O862" s="1394">
        <v>2.2789999999999999</v>
      </c>
      <c r="P862" s="1394">
        <v>2.2690000000000001</v>
      </c>
      <c r="Q862" s="1394">
        <v>2.2509999999999999</v>
      </c>
      <c r="R862" s="1394">
        <v>2.2269999999999999</v>
      </c>
      <c r="S862" s="1402" t="s">
        <v>165</v>
      </c>
      <c r="T862" s="1402" t="s">
        <v>165</v>
      </c>
      <c r="U862" s="1402" t="s">
        <v>165</v>
      </c>
      <c r="V862" s="1402" t="s">
        <v>165</v>
      </c>
      <c r="W862" s="278"/>
      <c r="X862" s="278"/>
      <c r="Y862" s="278"/>
    </row>
    <row r="863" spans="1:100" ht="16.5" customHeight="1" x14ac:dyDescent="0.3">
      <c r="B863" s="972"/>
      <c r="E863" s="806"/>
      <c r="F863" s="1401" t="s">
        <v>1291</v>
      </c>
      <c r="G863" s="1394">
        <v>2.39</v>
      </c>
      <c r="H863" s="1394">
        <v>2.389745</v>
      </c>
      <c r="I863" s="1394">
        <v>2.3889999999999998</v>
      </c>
      <c r="J863" s="1394">
        <v>2.3879999999999999</v>
      </c>
      <c r="K863" s="1394">
        <v>2.2970000000000002</v>
      </c>
      <c r="L863" s="1394">
        <v>2.2919999999999998</v>
      </c>
      <c r="M863" s="1394">
        <v>2.2959999999999998</v>
      </c>
      <c r="N863" s="1394">
        <v>2.2959999999999998</v>
      </c>
      <c r="O863" s="1394">
        <v>2.2959999999999998</v>
      </c>
      <c r="P863" s="1394">
        <v>2.2869999999999999</v>
      </c>
      <c r="Q863" s="1394">
        <v>2.27</v>
      </c>
      <c r="R863" s="1394">
        <v>2.2469999999999999</v>
      </c>
      <c r="S863" s="1402" t="s">
        <v>165</v>
      </c>
      <c r="T863" s="1402" t="s">
        <v>165</v>
      </c>
      <c r="U863" s="1402" t="s">
        <v>165</v>
      </c>
      <c r="V863" s="1402" t="s">
        <v>165</v>
      </c>
      <c r="W863" s="278"/>
      <c r="X863" s="278"/>
      <c r="Y863" s="278"/>
    </row>
    <row r="864" spans="1:100" ht="16.5" customHeight="1" x14ac:dyDescent="0.3">
      <c r="B864" s="972"/>
      <c r="E864" s="806"/>
      <c r="F864" s="1401" t="s">
        <v>1292</v>
      </c>
      <c r="G864" s="1394">
        <v>2.371</v>
      </c>
      <c r="H864" s="1394">
        <v>2.3711449999999998</v>
      </c>
      <c r="I864" s="1394">
        <v>2.371</v>
      </c>
      <c r="J864" s="1394">
        <v>2.371</v>
      </c>
      <c r="K864" s="1394">
        <v>2.2799999999999998</v>
      </c>
      <c r="L864" s="1394">
        <v>2.2749999999999999</v>
      </c>
      <c r="M864" s="1394">
        <v>2.2799999999999998</v>
      </c>
      <c r="N864" s="1394">
        <v>2.2789999999999999</v>
      </c>
      <c r="O864" s="1394">
        <v>2.2799999999999998</v>
      </c>
      <c r="P864" s="1394">
        <v>2.2709999999999999</v>
      </c>
      <c r="Q864" s="1394">
        <v>2.2530000000000001</v>
      </c>
      <c r="R864" s="1394">
        <v>2.23</v>
      </c>
      <c r="S864" s="1402" t="s">
        <v>165</v>
      </c>
      <c r="T864" s="1402" t="s">
        <v>165</v>
      </c>
      <c r="U864" s="1402" t="s">
        <v>165</v>
      </c>
      <c r="V864" s="1402" t="s">
        <v>165</v>
      </c>
      <c r="W864" s="278"/>
      <c r="X864" s="278"/>
      <c r="Y864" s="278"/>
    </row>
    <row r="865" spans="2:25" ht="16.5" customHeight="1" x14ac:dyDescent="0.3">
      <c r="B865" s="972"/>
      <c r="E865" s="807"/>
      <c r="F865" s="1401" t="s">
        <v>1293</v>
      </c>
      <c r="G865" s="1394">
        <v>2.4830000000000001</v>
      </c>
      <c r="H865" s="1394">
        <v>2.4750290000000001</v>
      </c>
      <c r="I865" s="1394">
        <v>2.4689999999999999</v>
      </c>
      <c r="J865" s="1394">
        <v>2.4660000000000002</v>
      </c>
      <c r="K865" s="1394">
        <v>2.375</v>
      </c>
      <c r="L865" s="1394">
        <v>2.3690000000000002</v>
      </c>
      <c r="M865" s="1394">
        <v>2.3730000000000002</v>
      </c>
      <c r="N865" s="1394">
        <v>2.3730000000000002</v>
      </c>
      <c r="O865" s="1394">
        <v>2.3740000000000001</v>
      </c>
      <c r="P865" s="1394">
        <v>2.3639999999999999</v>
      </c>
      <c r="Q865" s="1394">
        <v>2.347</v>
      </c>
      <c r="R865" s="1394">
        <v>2.3220000000000001</v>
      </c>
      <c r="S865" s="1402" t="s">
        <v>165</v>
      </c>
      <c r="T865" s="1402" t="s">
        <v>165</v>
      </c>
      <c r="U865" s="1402" t="s">
        <v>165</v>
      </c>
      <c r="V865" s="1402" t="s">
        <v>165</v>
      </c>
      <c r="W865" s="278"/>
      <c r="X865" s="278"/>
      <c r="Y865" s="278"/>
    </row>
    <row r="866" spans="2:25" ht="16.5" customHeight="1" x14ac:dyDescent="0.3">
      <c r="B866" s="972"/>
      <c r="E866" s="783" t="s">
        <v>995</v>
      </c>
      <c r="F866" s="1401" t="s">
        <v>1290</v>
      </c>
      <c r="G866" s="804" t="s">
        <v>165</v>
      </c>
      <c r="H866" s="804" t="s">
        <v>165</v>
      </c>
      <c r="I866" s="804" t="s">
        <v>165</v>
      </c>
      <c r="J866" s="804" t="s">
        <v>165</v>
      </c>
      <c r="K866" s="804" t="s">
        <v>165</v>
      </c>
      <c r="L866" s="804" t="s">
        <v>165</v>
      </c>
      <c r="M866" s="804" t="s">
        <v>165</v>
      </c>
      <c r="N866" s="804" t="s">
        <v>165</v>
      </c>
      <c r="O866" s="804" t="s">
        <v>165</v>
      </c>
      <c r="P866" s="804" t="s">
        <v>165</v>
      </c>
      <c r="Q866" s="804" t="s">
        <v>165</v>
      </c>
      <c r="R866" s="804" t="s">
        <v>165</v>
      </c>
      <c r="S866" s="1394">
        <v>2.25</v>
      </c>
      <c r="T866" s="1394">
        <v>2.25</v>
      </c>
      <c r="U866" s="1394">
        <v>2.2490000000000001</v>
      </c>
      <c r="V866" s="1394">
        <v>2.25</v>
      </c>
      <c r="W866" s="278"/>
      <c r="X866" s="278"/>
      <c r="Y866" s="278"/>
    </row>
    <row r="867" spans="2:25" ht="16.5" customHeight="1" x14ac:dyDescent="0.3">
      <c r="B867" s="972"/>
      <c r="E867" s="806"/>
      <c r="F867" s="1401" t="s">
        <v>1291</v>
      </c>
      <c r="G867" s="804" t="s">
        <v>165</v>
      </c>
      <c r="H867" s="804" t="s">
        <v>165</v>
      </c>
      <c r="I867" s="804" t="s">
        <v>165</v>
      </c>
      <c r="J867" s="804" t="s">
        <v>165</v>
      </c>
      <c r="K867" s="804" t="s">
        <v>165</v>
      </c>
      <c r="L867" s="804" t="s">
        <v>165</v>
      </c>
      <c r="M867" s="804" t="s">
        <v>165</v>
      </c>
      <c r="N867" s="804" t="s">
        <v>165</v>
      </c>
      <c r="O867" s="804" t="s">
        <v>165</v>
      </c>
      <c r="P867" s="804" t="s">
        <v>165</v>
      </c>
      <c r="Q867" s="804" t="s">
        <v>165</v>
      </c>
      <c r="R867" s="804" t="s">
        <v>165</v>
      </c>
      <c r="S867" s="1394">
        <v>2.2690000000000001</v>
      </c>
      <c r="T867" s="1394">
        <v>2.266</v>
      </c>
      <c r="U867" s="1394">
        <v>2.2650000000000001</v>
      </c>
      <c r="V867" s="1394">
        <v>2.2650000000000001</v>
      </c>
      <c r="W867" s="278"/>
      <c r="X867" s="278"/>
      <c r="Y867" s="278"/>
    </row>
    <row r="868" spans="2:25" ht="16.5" customHeight="1" x14ac:dyDescent="0.3">
      <c r="B868" s="972"/>
      <c r="E868" s="806"/>
      <c r="F868" s="1401" t="s">
        <v>1292</v>
      </c>
      <c r="G868" s="804" t="s">
        <v>165</v>
      </c>
      <c r="H868" s="804" t="s">
        <v>165</v>
      </c>
      <c r="I868" s="804" t="s">
        <v>165</v>
      </c>
      <c r="J868" s="804" t="s">
        <v>165</v>
      </c>
      <c r="K868" s="804" t="s">
        <v>165</v>
      </c>
      <c r="L868" s="804" t="s">
        <v>165</v>
      </c>
      <c r="M868" s="804" t="s">
        <v>165</v>
      </c>
      <c r="N868" s="804" t="s">
        <v>165</v>
      </c>
      <c r="O868" s="804" t="s">
        <v>165</v>
      </c>
      <c r="P868" s="804" t="s">
        <v>165</v>
      </c>
      <c r="Q868" s="804" t="s">
        <v>165</v>
      </c>
      <c r="R868" s="804" t="s">
        <v>165</v>
      </c>
      <c r="S868" s="1394">
        <v>2.2530000000000001</v>
      </c>
      <c r="T868" s="1394">
        <v>2.2530000000000001</v>
      </c>
      <c r="U868" s="1394">
        <v>2.2530000000000001</v>
      </c>
      <c r="V868" s="1394">
        <v>2.2530000000000001</v>
      </c>
      <c r="W868" s="278"/>
      <c r="X868" s="278"/>
      <c r="Y868" s="278"/>
    </row>
    <row r="869" spans="2:25" ht="16.5" customHeight="1" x14ac:dyDescent="0.3">
      <c r="B869" s="972"/>
      <c r="E869" s="806"/>
      <c r="F869" s="1401" t="s">
        <v>1293</v>
      </c>
      <c r="G869" s="804" t="s">
        <v>165</v>
      </c>
      <c r="H869" s="804" t="s">
        <v>165</v>
      </c>
      <c r="I869" s="804" t="s">
        <v>165</v>
      </c>
      <c r="J869" s="804" t="s">
        <v>165</v>
      </c>
      <c r="K869" s="804" t="s">
        <v>165</v>
      </c>
      <c r="L869" s="804" t="s">
        <v>165</v>
      </c>
      <c r="M869" s="804" t="s">
        <v>165</v>
      </c>
      <c r="N869" s="804" t="s">
        <v>165</v>
      </c>
      <c r="O869" s="804" t="s">
        <v>165</v>
      </c>
      <c r="P869" s="804" t="s">
        <v>165</v>
      </c>
      <c r="Q869" s="804" t="s">
        <v>165</v>
      </c>
      <c r="R869" s="804" t="s">
        <v>165</v>
      </c>
      <c r="S869" s="1394">
        <v>2.3460000000000001</v>
      </c>
      <c r="T869" s="1394">
        <v>2.3439999999999999</v>
      </c>
      <c r="U869" s="1394">
        <v>2.343</v>
      </c>
      <c r="V869" s="1394">
        <v>2.3420000000000001</v>
      </c>
      <c r="W869" s="278"/>
      <c r="X869" s="278"/>
      <c r="Y869" s="278"/>
    </row>
    <row r="870" spans="2:25" ht="16.5" customHeight="1" x14ac:dyDescent="0.3">
      <c r="B870" s="972"/>
      <c r="E870" s="783" t="s">
        <v>996</v>
      </c>
      <c r="F870" s="1401" t="s">
        <v>1290</v>
      </c>
      <c r="G870" s="804" t="s">
        <v>165</v>
      </c>
      <c r="H870" s="804" t="s">
        <v>165</v>
      </c>
      <c r="I870" s="804" t="s">
        <v>165</v>
      </c>
      <c r="J870" s="804" t="s">
        <v>165</v>
      </c>
      <c r="K870" s="804" t="s">
        <v>165</v>
      </c>
      <c r="L870" s="804" t="s">
        <v>165</v>
      </c>
      <c r="M870" s="804" t="s">
        <v>165</v>
      </c>
      <c r="N870" s="804" t="s">
        <v>165</v>
      </c>
      <c r="O870" s="804" t="s">
        <v>165</v>
      </c>
      <c r="P870" s="804" t="s">
        <v>165</v>
      </c>
      <c r="Q870" s="804" t="s">
        <v>165</v>
      </c>
      <c r="R870" s="804" t="s">
        <v>165</v>
      </c>
      <c r="S870" s="1394">
        <v>2.133</v>
      </c>
      <c r="T870" s="1394">
        <v>2.133</v>
      </c>
      <c r="U870" s="1394">
        <v>2.1320000000000001</v>
      </c>
      <c r="V870" s="1394">
        <v>2.133</v>
      </c>
      <c r="W870" s="278"/>
      <c r="X870" s="278"/>
      <c r="Y870" s="278"/>
    </row>
    <row r="871" spans="2:25" ht="16.5" customHeight="1" x14ac:dyDescent="0.3">
      <c r="B871" s="972"/>
      <c r="E871" s="806"/>
      <c r="F871" s="1401" t="s">
        <v>1291</v>
      </c>
      <c r="G871" s="804" t="s">
        <v>165</v>
      </c>
      <c r="H871" s="804" t="s">
        <v>165</v>
      </c>
      <c r="I871" s="804" t="s">
        <v>165</v>
      </c>
      <c r="J871" s="804" t="s">
        <v>165</v>
      </c>
      <c r="K871" s="804" t="s">
        <v>165</v>
      </c>
      <c r="L871" s="804" t="s">
        <v>165</v>
      </c>
      <c r="M871" s="804" t="s">
        <v>165</v>
      </c>
      <c r="N871" s="804" t="s">
        <v>165</v>
      </c>
      <c r="O871" s="804" t="s">
        <v>165</v>
      </c>
      <c r="P871" s="804" t="s">
        <v>165</v>
      </c>
      <c r="Q871" s="804" t="s">
        <v>165</v>
      </c>
      <c r="R871" s="804" t="s">
        <v>165</v>
      </c>
      <c r="S871" s="1394">
        <v>2.1520000000000001</v>
      </c>
      <c r="T871" s="1394">
        <v>2.149</v>
      </c>
      <c r="U871" s="1394">
        <v>2.1480000000000001</v>
      </c>
      <c r="V871" s="1394">
        <v>2.1480000000000001</v>
      </c>
      <c r="W871" s="278"/>
      <c r="X871" s="278"/>
      <c r="Y871" s="278"/>
    </row>
    <row r="872" spans="2:25" ht="16.5" customHeight="1" x14ac:dyDescent="0.3">
      <c r="B872" s="972"/>
      <c r="E872" s="806"/>
      <c r="F872" s="1401" t="s">
        <v>1292</v>
      </c>
      <c r="G872" s="804" t="s">
        <v>165</v>
      </c>
      <c r="H872" s="804" t="s">
        <v>165</v>
      </c>
      <c r="I872" s="804" t="s">
        <v>165</v>
      </c>
      <c r="J872" s="804" t="s">
        <v>165</v>
      </c>
      <c r="K872" s="804" t="s">
        <v>165</v>
      </c>
      <c r="L872" s="804" t="s">
        <v>165</v>
      </c>
      <c r="M872" s="804" t="s">
        <v>165</v>
      </c>
      <c r="N872" s="804" t="s">
        <v>165</v>
      </c>
      <c r="O872" s="804" t="s">
        <v>165</v>
      </c>
      <c r="P872" s="804" t="s">
        <v>165</v>
      </c>
      <c r="Q872" s="804" t="s">
        <v>165</v>
      </c>
      <c r="R872" s="804" t="s">
        <v>165</v>
      </c>
      <c r="S872" s="1394">
        <v>2.1360000000000001</v>
      </c>
      <c r="T872" s="1394">
        <v>2.1360000000000001</v>
      </c>
      <c r="U872" s="1394">
        <v>2.1360000000000001</v>
      </c>
      <c r="V872" s="1394">
        <v>2.1360000000000001</v>
      </c>
      <c r="W872" s="278"/>
      <c r="X872" s="278"/>
      <c r="Y872" s="278"/>
    </row>
    <row r="873" spans="2:25" ht="16.5" customHeight="1" x14ac:dyDescent="0.3">
      <c r="B873" s="972"/>
      <c r="E873" s="807"/>
      <c r="F873" s="1401" t="s">
        <v>1293</v>
      </c>
      <c r="G873" s="804" t="s">
        <v>165</v>
      </c>
      <c r="H873" s="804" t="s">
        <v>165</v>
      </c>
      <c r="I873" s="804" t="s">
        <v>165</v>
      </c>
      <c r="J873" s="804" t="s">
        <v>165</v>
      </c>
      <c r="K873" s="804" t="s">
        <v>165</v>
      </c>
      <c r="L873" s="804" t="s">
        <v>165</v>
      </c>
      <c r="M873" s="804" t="s">
        <v>165</v>
      </c>
      <c r="N873" s="804" t="s">
        <v>165</v>
      </c>
      <c r="O873" s="804" t="s">
        <v>165</v>
      </c>
      <c r="P873" s="804" t="s">
        <v>165</v>
      </c>
      <c r="Q873" s="804" t="s">
        <v>165</v>
      </c>
      <c r="R873" s="804" t="s">
        <v>165</v>
      </c>
      <c r="S873" s="1394">
        <v>2.2280000000000002</v>
      </c>
      <c r="T873" s="1394">
        <v>2.226</v>
      </c>
      <c r="U873" s="1394">
        <v>2.2250000000000001</v>
      </c>
      <c r="V873" s="1394">
        <v>2.2240000000000002</v>
      </c>
      <c r="W873" s="278"/>
      <c r="X873" s="278"/>
      <c r="Y873" s="278"/>
    </row>
    <row r="874" spans="2:25" ht="16.5" customHeight="1" x14ac:dyDescent="0.3">
      <c r="B874" s="972"/>
      <c r="E874" s="783" t="s">
        <v>997</v>
      </c>
      <c r="F874" s="1401" t="s">
        <v>1290</v>
      </c>
      <c r="G874" s="804" t="s">
        <v>165</v>
      </c>
      <c r="H874" s="804" t="s">
        <v>165</v>
      </c>
      <c r="I874" s="804" t="s">
        <v>165</v>
      </c>
      <c r="J874" s="804" t="s">
        <v>165</v>
      </c>
      <c r="K874" s="804" t="s">
        <v>165</v>
      </c>
      <c r="L874" s="804" t="s">
        <v>165</v>
      </c>
      <c r="M874" s="804" t="s">
        <v>165</v>
      </c>
      <c r="N874" s="804" t="s">
        <v>165</v>
      </c>
      <c r="O874" s="804" t="s">
        <v>165</v>
      </c>
      <c r="P874" s="804" t="s">
        <v>165</v>
      </c>
      <c r="Q874" s="804" t="s">
        <v>165</v>
      </c>
      <c r="R874" s="804" t="s">
        <v>165</v>
      </c>
      <c r="S874" s="1394">
        <v>0.373</v>
      </c>
      <c r="T874" s="1394">
        <v>0.373</v>
      </c>
      <c r="U874" s="1394">
        <v>0.372</v>
      </c>
      <c r="V874" s="1394">
        <v>0.373</v>
      </c>
      <c r="W874" s="278"/>
      <c r="X874" s="278"/>
      <c r="Y874" s="278"/>
    </row>
    <row r="875" spans="2:25" ht="16.5" customHeight="1" x14ac:dyDescent="0.3">
      <c r="B875" s="972"/>
      <c r="E875" s="806"/>
      <c r="F875" s="1401" t="s">
        <v>1291</v>
      </c>
      <c r="G875" s="804" t="s">
        <v>165</v>
      </c>
      <c r="H875" s="804" t="s">
        <v>165</v>
      </c>
      <c r="I875" s="804" t="s">
        <v>165</v>
      </c>
      <c r="J875" s="804" t="s">
        <v>165</v>
      </c>
      <c r="K875" s="804" t="s">
        <v>165</v>
      </c>
      <c r="L875" s="804" t="s">
        <v>165</v>
      </c>
      <c r="M875" s="804" t="s">
        <v>165</v>
      </c>
      <c r="N875" s="804" t="s">
        <v>165</v>
      </c>
      <c r="O875" s="804" t="s">
        <v>165</v>
      </c>
      <c r="P875" s="804" t="s">
        <v>165</v>
      </c>
      <c r="Q875" s="804" t="s">
        <v>165</v>
      </c>
      <c r="R875" s="804" t="s">
        <v>165</v>
      </c>
      <c r="S875" s="1394">
        <v>0.39200000000000002</v>
      </c>
      <c r="T875" s="1394">
        <v>0.38900000000000001</v>
      </c>
      <c r="U875" s="1394">
        <v>0.38800000000000001</v>
      </c>
      <c r="V875" s="1394">
        <v>0.38800000000000001</v>
      </c>
      <c r="W875" s="278"/>
      <c r="X875" s="278"/>
      <c r="Y875" s="278"/>
    </row>
    <row r="876" spans="2:25" ht="16.5" customHeight="1" x14ac:dyDescent="0.3">
      <c r="B876" s="972"/>
      <c r="E876" s="806"/>
      <c r="F876" s="1401" t="s">
        <v>1292</v>
      </c>
      <c r="G876" s="804" t="s">
        <v>165</v>
      </c>
      <c r="H876" s="804" t="s">
        <v>165</v>
      </c>
      <c r="I876" s="804" t="s">
        <v>165</v>
      </c>
      <c r="J876" s="804" t="s">
        <v>165</v>
      </c>
      <c r="K876" s="804" t="s">
        <v>165</v>
      </c>
      <c r="L876" s="804" t="s">
        <v>165</v>
      </c>
      <c r="M876" s="804" t="s">
        <v>165</v>
      </c>
      <c r="N876" s="804" t="s">
        <v>165</v>
      </c>
      <c r="O876" s="804" t="s">
        <v>165</v>
      </c>
      <c r="P876" s="804" t="s">
        <v>165</v>
      </c>
      <c r="Q876" s="804" t="s">
        <v>165</v>
      </c>
      <c r="R876" s="804" t="s">
        <v>165</v>
      </c>
      <c r="S876" s="1394">
        <v>0.376</v>
      </c>
      <c r="T876" s="1394">
        <v>0.376</v>
      </c>
      <c r="U876" s="1394">
        <v>0.376</v>
      </c>
      <c r="V876" s="1394">
        <v>0.376</v>
      </c>
      <c r="W876" s="278"/>
      <c r="X876" s="278"/>
      <c r="Y876" s="278"/>
    </row>
    <row r="877" spans="2:25" ht="16.5" customHeight="1" x14ac:dyDescent="0.3">
      <c r="B877" s="972"/>
      <c r="E877" s="807"/>
      <c r="F877" s="1401" t="s">
        <v>1293</v>
      </c>
      <c r="G877" s="804" t="s">
        <v>165</v>
      </c>
      <c r="H877" s="804" t="s">
        <v>165</v>
      </c>
      <c r="I877" s="804" t="s">
        <v>165</v>
      </c>
      <c r="J877" s="804" t="s">
        <v>165</v>
      </c>
      <c r="K877" s="804" t="s">
        <v>165</v>
      </c>
      <c r="L877" s="804" t="s">
        <v>165</v>
      </c>
      <c r="M877" s="804" t="s">
        <v>165</v>
      </c>
      <c r="N877" s="804" t="s">
        <v>165</v>
      </c>
      <c r="O877" s="804" t="s">
        <v>165</v>
      </c>
      <c r="P877" s="804" t="s">
        <v>165</v>
      </c>
      <c r="Q877" s="804" t="s">
        <v>165</v>
      </c>
      <c r="R877" s="804" t="s">
        <v>165</v>
      </c>
      <c r="S877" s="1394">
        <v>0.46800000000000003</v>
      </c>
      <c r="T877" s="1394">
        <v>0.46600000000000003</v>
      </c>
      <c r="U877" s="1394">
        <v>0.46500000000000002</v>
      </c>
      <c r="V877" s="1394">
        <v>0.46400000000000002</v>
      </c>
      <c r="W877" s="278"/>
      <c r="X877" s="278"/>
      <c r="Y877" s="278"/>
    </row>
    <row r="878" spans="2:25" ht="16.5" customHeight="1" x14ac:dyDescent="0.3">
      <c r="B878" s="972"/>
      <c r="E878" s="806" t="s">
        <v>998</v>
      </c>
      <c r="F878" s="1401" t="s">
        <v>1290</v>
      </c>
      <c r="G878" s="804" t="s">
        <v>165</v>
      </c>
      <c r="H878" s="804" t="s">
        <v>165</v>
      </c>
      <c r="I878" s="804" t="s">
        <v>165</v>
      </c>
      <c r="J878" s="804" t="s">
        <v>165</v>
      </c>
      <c r="K878" s="804" t="s">
        <v>165</v>
      </c>
      <c r="L878" s="804" t="s">
        <v>165</v>
      </c>
      <c r="M878" s="804" t="s">
        <v>165</v>
      </c>
      <c r="N878" s="804" t="s">
        <v>165</v>
      </c>
      <c r="O878" s="804" t="s">
        <v>165</v>
      </c>
      <c r="P878" s="804" t="s">
        <v>165</v>
      </c>
      <c r="Q878" s="804" t="s">
        <v>165</v>
      </c>
      <c r="R878" s="804" t="s">
        <v>165</v>
      </c>
      <c r="S878" s="1394">
        <v>2.1000000000000001E-2</v>
      </c>
      <c r="T878" s="1394">
        <v>2.1000000000000001E-2</v>
      </c>
      <c r="U878" s="1394">
        <v>0.02</v>
      </c>
      <c r="V878" s="1394">
        <v>2.1000000000000001E-2</v>
      </c>
      <c r="W878" s="278"/>
      <c r="X878" s="278"/>
      <c r="Y878" s="278"/>
    </row>
    <row r="879" spans="2:25" ht="16.5" customHeight="1" x14ac:dyDescent="0.3">
      <c r="B879" s="972"/>
      <c r="E879" s="806"/>
      <c r="F879" s="1401" t="s">
        <v>1291</v>
      </c>
      <c r="G879" s="804" t="s">
        <v>165</v>
      </c>
      <c r="H879" s="804" t="s">
        <v>165</v>
      </c>
      <c r="I879" s="804" t="s">
        <v>165</v>
      </c>
      <c r="J879" s="804" t="s">
        <v>165</v>
      </c>
      <c r="K879" s="804" t="s">
        <v>165</v>
      </c>
      <c r="L879" s="804" t="s">
        <v>165</v>
      </c>
      <c r="M879" s="804" t="s">
        <v>165</v>
      </c>
      <c r="N879" s="804" t="s">
        <v>165</v>
      </c>
      <c r="O879" s="804" t="s">
        <v>165</v>
      </c>
      <c r="P879" s="804" t="s">
        <v>165</v>
      </c>
      <c r="Q879" s="804" t="s">
        <v>165</v>
      </c>
      <c r="R879" s="804" t="s">
        <v>165</v>
      </c>
      <c r="S879" s="1394">
        <v>0.04</v>
      </c>
      <c r="T879" s="1394">
        <v>3.6999999999999998E-2</v>
      </c>
      <c r="U879" s="1394">
        <v>3.5999999999999997E-2</v>
      </c>
      <c r="V879" s="1394">
        <v>3.5999999999999997E-2</v>
      </c>
      <c r="W879" s="278"/>
      <c r="X879" s="278"/>
      <c r="Y879" s="278"/>
    </row>
    <row r="880" spans="2:25" ht="16.5" customHeight="1" x14ac:dyDescent="0.3">
      <c r="B880" s="972"/>
      <c r="E880" s="806"/>
      <c r="F880" s="1401" t="s">
        <v>1292</v>
      </c>
      <c r="G880" s="804" t="s">
        <v>165</v>
      </c>
      <c r="H880" s="804" t="s">
        <v>165</v>
      </c>
      <c r="I880" s="804" t="s">
        <v>165</v>
      </c>
      <c r="J880" s="804" t="s">
        <v>165</v>
      </c>
      <c r="K880" s="804" t="s">
        <v>165</v>
      </c>
      <c r="L880" s="804" t="s">
        <v>165</v>
      </c>
      <c r="M880" s="804" t="s">
        <v>165</v>
      </c>
      <c r="N880" s="804" t="s">
        <v>165</v>
      </c>
      <c r="O880" s="804" t="s">
        <v>165</v>
      </c>
      <c r="P880" s="804" t="s">
        <v>165</v>
      </c>
      <c r="Q880" s="804" t="s">
        <v>165</v>
      </c>
      <c r="R880" s="804" t="s">
        <v>165</v>
      </c>
      <c r="S880" s="1394">
        <v>2.4E-2</v>
      </c>
      <c r="T880" s="1394">
        <v>2.4E-2</v>
      </c>
      <c r="U880" s="1394">
        <v>2.4E-2</v>
      </c>
      <c r="V880" s="1394">
        <v>2.4E-2</v>
      </c>
      <c r="W880" s="278"/>
      <c r="X880" s="278"/>
      <c r="Y880" s="278"/>
    </row>
    <row r="881" spans="2:25" ht="16.5" customHeight="1" x14ac:dyDescent="0.3">
      <c r="B881" s="972"/>
      <c r="E881" s="806"/>
      <c r="F881" s="1401" t="s">
        <v>1293</v>
      </c>
      <c r="G881" s="804" t="s">
        <v>165</v>
      </c>
      <c r="H881" s="804" t="s">
        <v>165</v>
      </c>
      <c r="I881" s="804" t="s">
        <v>165</v>
      </c>
      <c r="J881" s="804" t="s">
        <v>165</v>
      </c>
      <c r="K881" s="804" t="s">
        <v>165</v>
      </c>
      <c r="L881" s="804" t="s">
        <v>165</v>
      </c>
      <c r="M881" s="804" t="s">
        <v>165</v>
      </c>
      <c r="N881" s="804" t="s">
        <v>165</v>
      </c>
      <c r="O881" s="804" t="s">
        <v>165</v>
      </c>
      <c r="P881" s="804" t="s">
        <v>165</v>
      </c>
      <c r="Q881" s="804" t="s">
        <v>165</v>
      </c>
      <c r="R881" s="804" t="s">
        <v>165</v>
      </c>
      <c r="S881" s="1394">
        <v>0.11600000000000001</v>
      </c>
      <c r="T881" s="1394">
        <v>0.114</v>
      </c>
      <c r="U881" s="1394">
        <v>0.113</v>
      </c>
      <c r="V881" s="1394">
        <v>0.112</v>
      </c>
      <c r="W881" s="278"/>
      <c r="X881" s="278"/>
      <c r="Y881" s="278"/>
    </row>
    <row r="882" spans="2:25" ht="16.5" customHeight="1" x14ac:dyDescent="0.3">
      <c r="B882" s="972"/>
      <c r="E882" s="783" t="s">
        <v>1295</v>
      </c>
      <c r="F882" s="1401" t="s">
        <v>1290</v>
      </c>
      <c r="G882" s="1394">
        <v>2.694</v>
      </c>
      <c r="H882" s="1394">
        <v>2.694477</v>
      </c>
      <c r="I882" s="1394">
        <v>2.6949999999999998</v>
      </c>
      <c r="J882" s="1394">
        <v>2.6949999999999998</v>
      </c>
      <c r="K882" s="1394">
        <v>2.5449999999999999</v>
      </c>
      <c r="L882" s="1394">
        <v>2.52</v>
      </c>
      <c r="M882" s="1394">
        <v>2.5950000000000002</v>
      </c>
      <c r="N882" s="1394">
        <v>2.593</v>
      </c>
      <c r="O882" s="1394">
        <v>2.593</v>
      </c>
      <c r="P882" s="1394">
        <v>2.5870000000000002</v>
      </c>
      <c r="Q882" s="1394">
        <v>2.569</v>
      </c>
      <c r="R882" s="1394">
        <v>2.544</v>
      </c>
      <c r="S882" s="804" t="s">
        <v>165</v>
      </c>
      <c r="T882" s="804" t="s">
        <v>165</v>
      </c>
      <c r="U882" s="804" t="s">
        <v>165</v>
      </c>
      <c r="V882" s="804" t="s">
        <v>165</v>
      </c>
      <c r="W882" s="278"/>
      <c r="X882" s="278"/>
      <c r="Y882" s="278"/>
    </row>
    <row r="883" spans="2:25" ht="16.5" customHeight="1" x14ac:dyDescent="0.3">
      <c r="B883" s="972"/>
      <c r="E883" s="806"/>
      <c r="F883" s="1401" t="s">
        <v>1291</v>
      </c>
      <c r="G883" s="1394">
        <v>2.6789999999999998</v>
      </c>
      <c r="H883" s="1394">
        <v>2.679227</v>
      </c>
      <c r="I883" s="1394">
        <v>2.6789999999999998</v>
      </c>
      <c r="J883" s="1394">
        <v>2.681</v>
      </c>
      <c r="K883" s="1394">
        <v>2.5299999999999998</v>
      </c>
      <c r="L883" s="1394">
        <v>2.5059999999999998</v>
      </c>
      <c r="M883" s="1394">
        <v>2.58</v>
      </c>
      <c r="N883" s="1394">
        <v>2.5790000000000002</v>
      </c>
      <c r="O883" s="1394">
        <v>2.5790000000000002</v>
      </c>
      <c r="P883" s="1394">
        <v>2.5739999999999998</v>
      </c>
      <c r="Q883" s="1394">
        <v>2.556</v>
      </c>
      <c r="R883" s="1394">
        <v>2.5310000000000001</v>
      </c>
      <c r="S883" s="804" t="s">
        <v>165</v>
      </c>
      <c r="T883" s="804" t="s">
        <v>165</v>
      </c>
      <c r="U883" s="804" t="s">
        <v>165</v>
      </c>
      <c r="V883" s="804" t="s">
        <v>165</v>
      </c>
      <c r="W883" s="278"/>
      <c r="X883" s="278"/>
      <c r="Y883" s="278"/>
    </row>
    <row r="884" spans="2:25" ht="16.5" customHeight="1" x14ac:dyDescent="0.3">
      <c r="B884" s="972"/>
      <c r="E884" s="806"/>
      <c r="F884" s="1401" t="s">
        <v>1292</v>
      </c>
      <c r="G884" s="1394">
        <v>2.6749999999999998</v>
      </c>
      <c r="H884" s="1394">
        <v>2.6751290000000001</v>
      </c>
      <c r="I884" s="1394">
        <v>2.6760000000000002</v>
      </c>
      <c r="J884" s="1394">
        <v>2.6779999999999999</v>
      </c>
      <c r="K884" s="1394">
        <v>2.5289999999999999</v>
      </c>
      <c r="L884" s="1394">
        <v>2.5049999999999999</v>
      </c>
      <c r="M884" s="1394">
        <v>2.58</v>
      </c>
      <c r="N884" s="1394">
        <v>2.58</v>
      </c>
      <c r="O884" s="1394">
        <v>2.58</v>
      </c>
      <c r="P884" s="1394">
        <v>2.577</v>
      </c>
      <c r="Q884" s="1394">
        <v>2.56</v>
      </c>
      <c r="R884" s="1394">
        <v>2.5379999999999998</v>
      </c>
      <c r="S884" s="804" t="s">
        <v>165</v>
      </c>
      <c r="T884" s="804" t="s">
        <v>165</v>
      </c>
      <c r="U884" s="804" t="s">
        <v>165</v>
      </c>
      <c r="V884" s="804" t="s">
        <v>165</v>
      </c>
      <c r="W884" s="278"/>
      <c r="X884" s="278"/>
      <c r="Y884" s="278"/>
    </row>
    <row r="885" spans="2:25" ht="16.5" customHeight="1" x14ac:dyDescent="0.3">
      <c r="B885" s="972"/>
      <c r="E885" s="783" t="s">
        <v>999</v>
      </c>
      <c r="F885" s="1401" t="s">
        <v>1290</v>
      </c>
      <c r="G885" s="804" t="s">
        <v>165</v>
      </c>
      <c r="H885" s="804" t="s">
        <v>165</v>
      </c>
      <c r="I885" s="804" t="s">
        <v>165</v>
      </c>
      <c r="J885" s="804" t="s">
        <v>165</v>
      </c>
      <c r="K885" s="804" t="s">
        <v>165</v>
      </c>
      <c r="L885" s="804" t="s">
        <v>165</v>
      </c>
      <c r="M885" s="804" t="s">
        <v>165</v>
      </c>
      <c r="N885" s="804" t="s">
        <v>165</v>
      </c>
      <c r="O885" s="804" t="s">
        <v>165</v>
      </c>
      <c r="P885" s="804" t="s">
        <v>165</v>
      </c>
      <c r="Q885" s="804" t="s">
        <v>165</v>
      </c>
      <c r="R885" s="804" t="s">
        <v>165</v>
      </c>
      <c r="S885" s="1394">
        <v>2.52</v>
      </c>
      <c r="T885" s="1394">
        <v>2.52</v>
      </c>
      <c r="U885" s="1394">
        <v>2.52</v>
      </c>
      <c r="V885" s="1394">
        <v>2.5190000000000001</v>
      </c>
      <c r="W885" s="278"/>
      <c r="X885" s="278"/>
      <c r="Y885" s="278"/>
    </row>
    <row r="886" spans="2:25" ht="16.5" customHeight="1" x14ac:dyDescent="0.3">
      <c r="B886" s="972"/>
      <c r="E886" s="806"/>
      <c r="F886" s="1401" t="s">
        <v>1291</v>
      </c>
      <c r="G886" s="804" t="s">
        <v>165</v>
      </c>
      <c r="H886" s="804" t="s">
        <v>165</v>
      </c>
      <c r="I886" s="804" t="s">
        <v>165</v>
      </c>
      <c r="J886" s="804" t="s">
        <v>165</v>
      </c>
      <c r="K886" s="804" t="s">
        <v>165</v>
      </c>
      <c r="L886" s="804" t="s">
        <v>165</v>
      </c>
      <c r="M886" s="804" t="s">
        <v>165</v>
      </c>
      <c r="N886" s="804" t="s">
        <v>165</v>
      </c>
      <c r="O886" s="804" t="s">
        <v>165</v>
      </c>
      <c r="P886" s="804" t="s">
        <v>165</v>
      </c>
      <c r="Q886" s="804" t="s">
        <v>165</v>
      </c>
      <c r="R886" s="804" t="s">
        <v>165</v>
      </c>
      <c r="S886" s="1394">
        <v>2.5059999999999998</v>
      </c>
      <c r="T886" s="1394">
        <v>2.5059999999999998</v>
      </c>
      <c r="U886" s="1394">
        <v>2.5059999999999998</v>
      </c>
      <c r="V886" s="1394">
        <v>2.5049999999999999</v>
      </c>
      <c r="W886" s="278"/>
      <c r="X886" s="278"/>
      <c r="Y886" s="278"/>
    </row>
    <row r="887" spans="2:25" ht="16.5" customHeight="1" x14ac:dyDescent="0.3">
      <c r="B887" s="972"/>
      <c r="E887" s="806"/>
      <c r="F887" s="1401" t="s">
        <v>1292</v>
      </c>
      <c r="G887" s="804" t="s">
        <v>165</v>
      </c>
      <c r="H887" s="804" t="s">
        <v>165</v>
      </c>
      <c r="I887" s="804" t="s">
        <v>165</v>
      </c>
      <c r="J887" s="804" t="s">
        <v>165</v>
      </c>
      <c r="K887" s="804" t="s">
        <v>165</v>
      </c>
      <c r="L887" s="804" t="s">
        <v>165</v>
      </c>
      <c r="M887" s="804" t="s">
        <v>165</v>
      </c>
      <c r="N887" s="804" t="s">
        <v>165</v>
      </c>
      <c r="O887" s="804" t="s">
        <v>165</v>
      </c>
      <c r="P887" s="804" t="s">
        <v>165</v>
      </c>
      <c r="Q887" s="804" t="s">
        <v>165</v>
      </c>
      <c r="R887" s="804" t="s">
        <v>165</v>
      </c>
      <c r="S887" s="1394">
        <v>2.5150000000000001</v>
      </c>
      <c r="T887" s="1394">
        <v>2.5169999999999999</v>
      </c>
      <c r="U887" s="1394">
        <v>2.5179999999999998</v>
      </c>
      <c r="V887" s="1394">
        <v>2.5190000000000001</v>
      </c>
      <c r="W887" s="278"/>
      <c r="X887" s="278"/>
      <c r="Y887" s="278"/>
    </row>
    <row r="888" spans="2:25" ht="16.5" customHeight="1" x14ac:dyDescent="0.3">
      <c r="B888" s="972"/>
      <c r="E888" s="783" t="s">
        <v>1000</v>
      </c>
      <c r="F888" s="1401" t="s">
        <v>1290</v>
      </c>
      <c r="G888" s="804" t="s">
        <v>165</v>
      </c>
      <c r="H888" s="804" t="s">
        <v>165</v>
      </c>
      <c r="I888" s="804" t="s">
        <v>165</v>
      </c>
      <c r="J888" s="804" t="s">
        <v>165</v>
      </c>
      <c r="K888" s="804" t="s">
        <v>165</v>
      </c>
      <c r="L888" s="804" t="s">
        <v>165</v>
      </c>
      <c r="M888" s="804" t="s">
        <v>165</v>
      </c>
      <c r="N888" s="804" t="s">
        <v>165</v>
      </c>
      <c r="O888" s="804" t="s">
        <v>165</v>
      </c>
      <c r="P888" s="804" t="s">
        <v>165</v>
      </c>
      <c r="Q888" s="804" t="s">
        <v>165</v>
      </c>
      <c r="R888" s="804" t="s">
        <v>165</v>
      </c>
      <c r="S888" s="1394">
        <v>2.444</v>
      </c>
      <c r="T888" s="1394">
        <v>2.444</v>
      </c>
      <c r="U888" s="1394">
        <v>2.444</v>
      </c>
      <c r="V888" s="1394">
        <v>2.4430000000000001</v>
      </c>
      <c r="W888" s="278"/>
      <c r="X888" s="278"/>
      <c r="Y888" s="278"/>
    </row>
    <row r="889" spans="2:25" ht="16.5" customHeight="1" x14ac:dyDescent="0.3">
      <c r="B889" s="972"/>
      <c r="E889" s="806"/>
      <c r="F889" s="1401" t="s">
        <v>1291</v>
      </c>
      <c r="G889" s="804" t="s">
        <v>165</v>
      </c>
      <c r="H889" s="804" t="s">
        <v>165</v>
      </c>
      <c r="I889" s="804" t="s">
        <v>165</v>
      </c>
      <c r="J889" s="804" t="s">
        <v>165</v>
      </c>
      <c r="K889" s="804" t="s">
        <v>165</v>
      </c>
      <c r="L889" s="804" t="s">
        <v>165</v>
      </c>
      <c r="M889" s="804" t="s">
        <v>165</v>
      </c>
      <c r="N889" s="804" t="s">
        <v>165</v>
      </c>
      <c r="O889" s="804" t="s">
        <v>165</v>
      </c>
      <c r="P889" s="804" t="s">
        <v>165</v>
      </c>
      <c r="Q889" s="804" t="s">
        <v>165</v>
      </c>
      <c r="R889" s="804" t="s">
        <v>165</v>
      </c>
      <c r="S889" s="1394">
        <v>2.4300000000000002</v>
      </c>
      <c r="T889" s="1394">
        <v>2.4300000000000002</v>
      </c>
      <c r="U889" s="1394">
        <v>2.4300000000000002</v>
      </c>
      <c r="V889" s="1394">
        <v>2.4289999999999998</v>
      </c>
      <c r="W889" s="278"/>
      <c r="X889" s="278"/>
      <c r="Y889" s="278"/>
    </row>
    <row r="890" spans="2:25" ht="16.5" customHeight="1" x14ac:dyDescent="0.3">
      <c r="B890" s="972"/>
      <c r="E890" s="806"/>
      <c r="F890" s="1401" t="s">
        <v>1292</v>
      </c>
      <c r="G890" s="804" t="s">
        <v>165</v>
      </c>
      <c r="H890" s="804" t="s">
        <v>165</v>
      </c>
      <c r="I890" s="804" t="s">
        <v>165</v>
      </c>
      <c r="J890" s="804" t="s">
        <v>165</v>
      </c>
      <c r="K890" s="804" t="s">
        <v>165</v>
      </c>
      <c r="L890" s="804" t="s">
        <v>165</v>
      </c>
      <c r="M890" s="804" t="s">
        <v>165</v>
      </c>
      <c r="N890" s="804" t="s">
        <v>165</v>
      </c>
      <c r="O890" s="804" t="s">
        <v>165</v>
      </c>
      <c r="P890" s="804" t="s">
        <v>165</v>
      </c>
      <c r="Q890" s="804" t="s">
        <v>165</v>
      </c>
      <c r="R890" s="804" t="s">
        <v>165</v>
      </c>
      <c r="S890" s="1394">
        <v>2.4390000000000001</v>
      </c>
      <c r="T890" s="1394">
        <v>2.4409999999999998</v>
      </c>
      <c r="U890" s="1394">
        <v>2.4420000000000002</v>
      </c>
      <c r="V890" s="1394">
        <v>2.4430000000000001</v>
      </c>
      <c r="W890" s="278"/>
      <c r="X890" s="278"/>
      <c r="Y890" s="278"/>
    </row>
    <row r="891" spans="2:25" ht="16.5" customHeight="1" x14ac:dyDescent="0.3">
      <c r="B891" s="972"/>
      <c r="E891" s="783" t="s">
        <v>1001</v>
      </c>
      <c r="F891" s="1401" t="s">
        <v>1290</v>
      </c>
      <c r="G891" s="804" t="s">
        <v>165</v>
      </c>
      <c r="H891" s="804" t="s">
        <v>165</v>
      </c>
      <c r="I891" s="804" t="s">
        <v>165</v>
      </c>
      <c r="J891" s="804" t="s">
        <v>165</v>
      </c>
      <c r="K891" s="804" t="s">
        <v>165</v>
      </c>
      <c r="L891" s="804" t="s">
        <v>165</v>
      </c>
      <c r="M891" s="804" t="s">
        <v>165</v>
      </c>
      <c r="N891" s="804" t="s">
        <v>165</v>
      </c>
      <c r="O891" s="804" t="s">
        <v>165</v>
      </c>
      <c r="P891" s="804" t="s">
        <v>165</v>
      </c>
      <c r="Q891" s="804" t="s">
        <v>165</v>
      </c>
      <c r="R891" s="804" t="s">
        <v>165</v>
      </c>
      <c r="S891" s="1394">
        <v>2.1920000000000002</v>
      </c>
      <c r="T891" s="1394">
        <v>2.1920000000000002</v>
      </c>
      <c r="U891" s="1394">
        <v>2.1920000000000002</v>
      </c>
      <c r="V891" s="1394">
        <v>2.1909999999999998</v>
      </c>
      <c r="W891" s="278"/>
      <c r="X891" s="278"/>
      <c r="Y891" s="278"/>
    </row>
    <row r="892" spans="2:25" ht="16.5" customHeight="1" x14ac:dyDescent="0.3">
      <c r="B892" s="972"/>
      <c r="E892" s="806"/>
      <c r="F892" s="1401" t="s">
        <v>1291</v>
      </c>
      <c r="G892" s="804" t="s">
        <v>165</v>
      </c>
      <c r="H892" s="804" t="s">
        <v>165</v>
      </c>
      <c r="I892" s="804" t="s">
        <v>165</v>
      </c>
      <c r="J892" s="804" t="s">
        <v>165</v>
      </c>
      <c r="K892" s="804" t="s">
        <v>165</v>
      </c>
      <c r="L892" s="804" t="s">
        <v>165</v>
      </c>
      <c r="M892" s="804" t="s">
        <v>165</v>
      </c>
      <c r="N892" s="804" t="s">
        <v>165</v>
      </c>
      <c r="O892" s="804" t="s">
        <v>165</v>
      </c>
      <c r="P892" s="804" t="s">
        <v>165</v>
      </c>
      <c r="Q892" s="804" t="s">
        <v>165</v>
      </c>
      <c r="R892" s="804" t="s">
        <v>165</v>
      </c>
      <c r="S892" s="1394">
        <v>2.1779999999999999</v>
      </c>
      <c r="T892" s="1394">
        <v>2.1779999999999999</v>
      </c>
      <c r="U892" s="1394">
        <v>2.1779999999999999</v>
      </c>
      <c r="V892" s="1394">
        <v>2.177</v>
      </c>
      <c r="W892" s="278"/>
      <c r="X892" s="278"/>
      <c r="Y892" s="278"/>
    </row>
    <row r="893" spans="2:25" ht="16.5" customHeight="1" x14ac:dyDescent="0.3">
      <c r="B893" s="972"/>
      <c r="E893" s="806"/>
      <c r="F893" s="1401" t="s">
        <v>1292</v>
      </c>
      <c r="G893" s="804" t="s">
        <v>165</v>
      </c>
      <c r="H893" s="804" t="s">
        <v>165</v>
      </c>
      <c r="I893" s="804" t="s">
        <v>165</v>
      </c>
      <c r="J893" s="804" t="s">
        <v>165</v>
      </c>
      <c r="K893" s="804" t="s">
        <v>165</v>
      </c>
      <c r="L893" s="804" t="s">
        <v>165</v>
      </c>
      <c r="M893" s="804" t="s">
        <v>165</v>
      </c>
      <c r="N893" s="804" t="s">
        <v>165</v>
      </c>
      <c r="O893" s="804" t="s">
        <v>165</v>
      </c>
      <c r="P893" s="804" t="s">
        <v>165</v>
      </c>
      <c r="Q893" s="804" t="s">
        <v>165</v>
      </c>
      <c r="R893" s="804" t="s">
        <v>165</v>
      </c>
      <c r="S893" s="1394">
        <v>2.1869999999999998</v>
      </c>
      <c r="T893" s="1394">
        <v>2.1890000000000001</v>
      </c>
      <c r="U893" s="1394">
        <v>2.19</v>
      </c>
      <c r="V893" s="1394">
        <v>2.1909999999999998</v>
      </c>
      <c r="W893" s="278"/>
      <c r="X893" s="278"/>
      <c r="Y893" s="278"/>
    </row>
    <row r="894" spans="2:25" ht="16.5" customHeight="1" x14ac:dyDescent="0.3">
      <c r="B894" s="972"/>
      <c r="E894" s="783" t="s">
        <v>1002</v>
      </c>
      <c r="F894" s="1401" t="s">
        <v>1290</v>
      </c>
      <c r="G894" s="804" t="s">
        <v>165</v>
      </c>
      <c r="H894" s="804" t="s">
        <v>165</v>
      </c>
      <c r="I894" s="804" t="s">
        <v>165</v>
      </c>
      <c r="J894" s="804" t="s">
        <v>165</v>
      </c>
      <c r="K894" s="804" t="s">
        <v>165</v>
      </c>
      <c r="L894" s="804" t="s">
        <v>165</v>
      </c>
      <c r="M894" s="804" t="s">
        <v>165</v>
      </c>
      <c r="N894" s="804" t="s">
        <v>165</v>
      </c>
      <c r="O894" s="804" t="s">
        <v>165</v>
      </c>
      <c r="P894" s="804" t="s">
        <v>165</v>
      </c>
      <c r="Q894" s="804" t="s">
        <v>165</v>
      </c>
      <c r="R894" s="804" t="s">
        <v>165</v>
      </c>
      <c r="S894" s="1394">
        <v>1.94</v>
      </c>
      <c r="T894" s="1394">
        <v>1.94</v>
      </c>
      <c r="U894" s="1394">
        <v>1.94</v>
      </c>
      <c r="V894" s="1394">
        <v>1.9390000000000001</v>
      </c>
      <c r="W894" s="278"/>
      <c r="X894" s="278"/>
      <c r="Y894" s="278"/>
    </row>
    <row r="895" spans="2:25" ht="16.5" customHeight="1" x14ac:dyDescent="0.3">
      <c r="B895" s="972"/>
      <c r="E895" s="806"/>
      <c r="F895" s="1401" t="s">
        <v>1291</v>
      </c>
      <c r="G895" s="804" t="s">
        <v>165</v>
      </c>
      <c r="H895" s="804" t="s">
        <v>165</v>
      </c>
      <c r="I895" s="804" t="s">
        <v>165</v>
      </c>
      <c r="J895" s="804" t="s">
        <v>165</v>
      </c>
      <c r="K895" s="804" t="s">
        <v>165</v>
      </c>
      <c r="L895" s="804" t="s">
        <v>165</v>
      </c>
      <c r="M895" s="804" t="s">
        <v>165</v>
      </c>
      <c r="N895" s="804" t="s">
        <v>165</v>
      </c>
      <c r="O895" s="804" t="s">
        <v>165</v>
      </c>
      <c r="P895" s="804" t="s">
        <v>165</v>
      </c>
      <c r="Q895" s="804" t="s">
        <v>165</v>
      </c>
      <c r="R895" s="804" t="s">
        <v>165</v>
      </c>
      <c r="S895" s="1394">
        <v>1.9259999999999999</v>
      </c>
      <c r="T895" s="1394">
        <v>1.9259999999999999</v>
      </c>
      <c r="U895" s="1394">
        <v>1.9259999999999999</v>
      </c>
      <c r="V895" s="1394">
        <v>1.925</v>
      </c>
      <c r="W895" s="278"/>
      <c r="X895" s="278"/>
      <c r="Y895" s="278"/>
    </row>
    <row r="896" spans="2:25" ht="16.5" customHeight="1" x14ac:dyDescent="0.3">
      <c r="B896" s="972"/>
      <c r="E896" s="807"/>
      <c r="F896" s="1401" t="s">
        <v>1292</v>
      </c>
      <c r="G896" s="804" t="s">
        <v>165</v>
      </c>
      <c r="H896" s="804" t="s">
        <v>165</v>
      </c>
      <c r="I896" s="804" t="s">
        <v>165</v>
      </c>
      <c r="J896" s="804" t="s">
        <v>165</v>
      </c>
      <c r="K896" s="804" t="s">
        <v>165</v>
      </c>
      <c r="L896" s="804" t="s">
        <v>165</v>
      </c>
      <c r="M896" s="804" t="s">
        <v>165</v>
      </c>
      <c r="N896" s="804" t="s">
        <v>165</v>
      </c>
      <c r="O896" s="804" t="s">
        <v>165</v>
      </c>
      <c r="P896" s="804" t="s">
        <v>165</v>
      </c>
      <c r="Q896" s="804" t="s">
        <v>165</v>
      </c>
      <c r="R896" s="804" t="s">
        <v>165</v>
      </c>
      <c r="S896" s="1394">
        <v>1.9350000000000001</v>
      </c>
      <c r="T896" s="1394">
        <v>1.9370000000000001</v>
      </c>
      <c r="U896" s="1394">
        <v>1.9379999999999999</v>
      </c>
      <c r="V896" s="1394">
        <v>1.9390000000000001</v>
      </c>
      <c r="W896" s="278"/>
      <c r="X896" s="278"/>
      <c r="Y896" s="278"/>
    </row>
    <row r="897" spans="2:25" ht="16.5" customHeight="1" x14ac:dyDescent="0.3">
      <c r="B897" s="972"/>
      <c r="E897" s="783" t="s">
        <v>1003</v>
      </c>
      <c r="F897" s="1401" t="s">
        <v>1290</v>
      </c>
      <c r="G897" s="804" t="s">
        <v>165</v>
      </c>
      <c r="H897" s="804" t="s">
        <v>165</v>
      </c>
      <c r="I897" s="804" t="s">
        <v>165</v>
      </c>
      <c r="J897" s="804" t="s">
        <v>165</v>
      </c>
      <c r="K897" s="804" t="s">
        <v>165</v>
      </c>
      <c r="L897" s="804" t="s">
        <v>165</v>
      </c>
      <c r="M897" s="804" t="s">
        <v>165</v>
      </c>
      <c r="N897" s="804" t="s">
        <v>165</v>
      </c>
      <c r="O897" s="804" t="s">
        <v>165</v>
      </c>
      <c r="P897" s="804" t="s">
        <v>165</v>
      </c>
      <c r="Q897" s="804" t="s">
        <v>165</v>
      </c>
      <c r="R897" s="804" t="s">
        <v>165</v>
      </c>
      <c r="S897" s="1394">
        <v>0.17599999999999999</v>
      </c>
      <c r="T897" s="1394">
        <v>0.17599999999999999</v>
      </c>
      <c r="U897" s="1394">
        <v>0.17599999999999999</v>
      </c>
      <c r="V897" s="1394">
        <v>0.17499999999999999</v>
      </c>
      <c r="W897" s="278"/>
      <c r="X897" s="278"/>
      <c r="Y897" s="278"/>
    </row>
    <row r="898" spans="2:25" ht="16.5" customHeight="1" x14ac:dyDescent="0.3">
      <c r="B898" s="972"/>
      <c r="E898" s="806"/>
      <c r="F898" s="1401" t="s">
        <v>1291</v>
      </c>
      <c r="G898" s="804" t="s">
        <v>165</v>
      </c>
      <c r="H898" s="804" t="s">
        <v>165</v>
      </c>
      <c r="I898" s="804" t="s">
        <v>165</v>
      </c>
      <c r="J898" s="804" t="s">
        <v>165</v>
      </c>
      <c r="K898" s="804" t="s">
        <v>165</v>
      </c>
      <c r="L898" s="804" t="s">
        <v>165</v>
      </c>
      <c r="M898" s="804" t="s">
        <v>165</v>
      </c>
      <c r="N898" s="804" t="s">
        <v>165</v>
      </c>
      <c r="O898" s="804" t="s">
        <v>165</v>
      </c>
      <c r="P898" s="804" t="s">
        <v>165</v>
      </c>
      <c r="Q898" s="804" t="s">
        <v>165</v>
      </c>
      <c r="R898" s="804" t="s">
        <v>165</v>
      </c>
      <c r="S898" s="1394">
        <v>0.16200000000000001</v>
      </c>
      <c r="T898" s="1394">
        <v>0.16200000000000001</v>
      </c>
      <c r="U898" s="1394">
        <v>0.16200000000000001</v>
      </c>
      <c r="V898" s="1394">
        <v>0.161</v>
      </c>
      <c r="W898" s="278"/>
      <c r="X898" s="278"/>
      <c r="Y898" s="278"/>
    </row>
    <row r="899" spans="2:25" ht="16.5" customHeight="1" x14ac:dyDescent="0.3">
      <c r="B899" s="972"/>
      <c r="E899" s="807"/>
      <c r="F899" s="1401" t="s">
        <v>1292</v>
      </c>
      <c r="G899" s="804" t="s">
        <v>165</v>
      </c>
      <c r="H899" s="804" t="s">
        <v>165</v>
      </c>
      <c r="I899" s="804" t="s">
        <v>165</v>
      </c>
      <c r="J899" s="804" t="s">
        <v>165</v>
      </c>
      <c r="K899" s="804" t="s">
        <v>165</v>
      </c>
      <c r="L899" s="804" t="s">
        <v>165</v>
      </c>
      <c r="M899" s="804" t="s">
        <v>165</v>
      </c>
      <c r="N899" s="804" t="s">
        <v>165</v>
      </c>
      <c r="O899" s="804" t="s">
        <v>165</v>
      </c>
      <c r="P899" s="804" t="s">
        <v>165</v>
      </c>
      <c r="Q899" s="804" t="s">
        <v>165</v>
      </c>
      <c r="R899" s="804" t="s">
        <v>165</v>
      </c>
      <c r="S899" s="1394">
        <v>0.17100000000000001</v>
      </c>
      <c r="T899" s="1394">
        <v>0.17299999999999999</v>
      </c>
      <c r="U899" s="1394">
        <v>0.17399999999999999</v>
      </c>
      <c r="V899" s="1394">
        <v>0.17499999999999999</v>
      </c>
      <c r="W899" s="278"/>
      <c r="X899" s="278"/>
      <c r="Y899" s="278"/>
    </row>
    <row r="900" spans="2:25" ht="16.5" customHeight="1" x14ac:dyDescent="0.3">
      <c r="B900" s="972"/>
      <c r="E900" s="784" t="s">
        <v>522</v>
      </c>
      <c r="F900" s="1401" t="s">
        <v>1290</v>
      </c>
      <c r="G900" s="1394">
        <v>1.68</v>
      </c>
      <c r="H900" s="1394">
        <v>1.680131</v>
      </c>
      <c r="I900" s="1394">
        <v>1.68</v>
      </c>
      <c r="J900" s="1394">
        <v>1.68</v>
      </c>
      <c r="K900" s="1394">
        <v>1.68</v>
      </c>
      <c r="L900" s="1394">
        <v>1.679</v>
      </c>
      <c r="M900" s="1394">
        <v>1.679</v>
      </c>
      <c r="N900" s="1394">
        <v>1.6779999999999999</v>
      </c>
      <c r="O900" s="1394">
        <v>1.665</v>
      </c>
      <c r="P900" s="1394">
        <v>1.6639999999999999</v>
      </c>
      <c r="Q900" s="1394">
        <v>1.6639999999999999</v>
      </c>
      <c r="R900" s="1394">
        <v>1.6639999999999999</v>
      </c>
      <c r="S900" s="1394">
        <v>1.663</v>
      </c>
      <c r="T900" s="1394">
        <v>1.6619999999999999</v>
      </c>
      <c r="U900" s="1394">
        <v>1.6619999999999999</v>
      </c>
      <c r="V900" s="1394">
        <v>1.6619999999999999</v>
      </c>
      <c r="W900" s="278"/>
      <c r="X900" s="278"/>
      <c r="Y900" s="278"/>
    </row>
    <row r="901" spans="2:25" ht="16.5" customHeight="1" x14ac:dyDescent="0.3">
      <c r="B901" s="972"/>
      <c r="E901" s="783" t="s">
        <v>667</v>
      </c>
      <c r="F901" s="1401" t="s">
        <v>1290</v>
      </c>
      <c r="G901" s="1394">
        <v>2.794</v>
      </c>
      <c r="H901" s="1394">
        <v>2.7836419999999999</v>
      </c>
      <c r="I901" s="1394">
        <v>2.7549999999999999</v>
      </c>
      <c r="J901" s="1394">
        <v>2.79</v>
      </c>
      <c r="K901" s="1394">
        <v>2.7890000000000001</v>
      </c>
      <c r="L901" s="1394">
        <v>2.77</v>
      </c>
      <c r="M901" s="1394">
        <v>2.7719999999999998</v>
      </c>
      <c r="N901" s="1394">
        <v>2.7549999999999999</v>
      </c>
      <c r="O901" s="1394">
        <v>2.738</v>
      </c>
      <c r="P901" s="1394">
        <v>2.7469999999999999</v>
      </c>
      <c r="Q901" s="1394">
        <v>2.7469999999999999</v>
      </c>
      <c r="R901" s="1394">
        <v>2.7530000000000001</v>
      </c>
      <c r="S901" s="1394">
        <v>2.7389999999999999</v>
      </c>
      <c r="T901" s="1394">
        <v>2.7639999999999998</v>
      </c>
      <c r="U901" s="1394">
        <v>2.7650000000000001</v>
      </c>
      <c r="V901" s="1394">
        <v>2.7549999999999999</v>
      </c>
      <c r="W901" s="278"/>
      <c r="X901" s="278"/>
      <c r="Y901" s="278"/>
    </row>
    <row r="902" spans="2:25" ht="16.5" customHeight="1" x14ac:dyDescent="0.3">
      <c r="B902" s="972"/>
      <c r="E902" s="1403"/>
      <c r="F902" s="1404" t="s">
        <v>1292</v>
      </c>
      <c r="G902" s="1394">
        <v>2.8479999999999999</v>
      </c>
      <c r="H902" s="1394">
        <v>2.8304520000000002</v>
      </c>
      <c r="I902" s="1394">
        <v>2.8029999999999999</v>
      </c>
      <c r="J902" s="1394">
        <v>2.81</v>
      </c>
      <c r="K902" s="1394">
        <v>2.8149999999999999</v>
      </c>
      <c r="L902" s="1394">
        <v>2.794</v>
      </c>
      <c r="M902" s="1394">
        <v>2.7839999999999998</v>
      </c>
      <c r="N902" s="1394">
        <v>2.7829999999999999</v>
      </c>
      <c r="O902" s="1394">
        <v>2.766</v>
      </c>
      <c r="P902" s="1394">
        <v>2.7749999999999999</v>
      </c>
      <c r="Q902" s="1394">
        <v>2.774</v>
      </c>
      <c r="R902" s="1394">
        <v>2.7810000000000001</v>
      </c>
      <c r="S902" s="1394">
        <v>2.7669999999999999</v>
      </c>
      <c r="T902" s="1394">
        <v>2.7919999999999998</v>
      </c>
      <c r="U902" s="1394">
        <v>2.794</v>
      </c>
      <c r="V902" s="1394">
        <v>2.7829999999999999</v>
      </c>
      <c r="W902" s="278"/>
      <c r="X902" s="278"/>
      <c r="Y902" s="278"/>
    </row>
    <row r="903" spans="2:25" ht="16.5" customHeight="1" x14ac:dyDescent="0.3">
      <c r="B903" s="972"/>
      <c r="E903" s="778"/>
      <c r="F903" s="778"/>
      <c r="G903" s="778"/>
      <c r="H903" s="778"/>
      <c r="I903" s="778"/>
      <c r="J903" s="778"/>
      <c r="K903" s="778"/>
      <c r="L903" s="778"/>
      <c r="M903" s="778"/>
      <c r="N903" s="778"/>
      <c r="O903" s="778"/>
      <c r="P903" s="778"/>
      <c r="Q903" s="778"/>
      <c r="R903" s="778"/>
      <c r="S903" s="778"/>
      <c r="T903" s="778"/>
      <c r="U903" s="778"/>
      <c r="V903" s="778"/>
      <c r="W903" s="278"/>
      <c r="X903" s="278"/>
      <c r="Y903" s="278"/>
    </row>
    <row r="904" spans="2:25" ht="16.5" customHeight="1" x14ac:dyDescent="0.3">
      <c r="B904" s="972"/>
      <c r="E904" s="1412" t="s">
        <v>803</v>
      </c>
      <c r="F904" s="1407"/>
      <c r="G904" s="1407"/>
      <c r="H904" s="1407"/>
      <c r="I904" s="1407"/>
      <c r="J904" s="1407"/>
      <c r="K904" s="1407"/>
      <c r="L904" s="1407"/>
      <c r="M904" s="1407"/>
      <c r="N904" s="1407"/>
      <c r="O904" s="1407"/>
      <c r="P904" s="1407"/>
      <c r="Q904" s="1407"/>
      <c r="R904" s="1407"/>
      <c r="S904" s="1407"/>
      <c r="T904" s="1407"/>
      <c r="U904" s="1407"/>
      <c r="V904" s="1407"/>
      <c r="W904" s="278"/>
      <c r="X904" s="278"/>
      <c r="Y904" s="278"/>
    </row>
    <row r="905" spans="2:25" ht="16.5" customHeight="1" x14ac:dyDescent="0.3">
      <c r="B905" s="972"/>
      <c r="E905" s="1413" t="s">
        <v>2341</v>
      </c>
      <c r="F905" s="1408"/>
      <c r="G905" s="1408"/>
      <c r="H905" s="1408"/>
      <c r="I905" s="1408"/>
      <c r="J905" s="1408"/>
      <c r="K905" s="1408"/>
      <c r="L905" s="1408"/>
      <c r="M905" s="1408"/>
      <c r="N905" s="1408"/>
      <c r="O905" s="1408"/>
      <c r="P905" s="1408"/>
      <c r="Q905" s="1408"/>
      <c r="R905" s="1408"/>
      <c r="S905" s="1408"/>
      <c r="T905" s="1408"/>
      <c r="U905" s="1408"/>
      <c r="V905" s="1408"/>
      <c r="W905" s="278"/>
      <c r="X905" s="278"/>
      <c r="Y905" s="278"/>
    </row>
    <row r="906" spans="2:25" ht="16.5" customHeight="1" x14ac:dyDescent="0.3">
      <c r="B906" s="972"/>
      <c r="E906" s="1409" t="s">
        <v>2210</v>
      </c>
      <c r="F906" s="1408"/>
      <c r="G906" s="1408"/>
      <c r="H906" s="1408"/>
      <c r="I906" s="1408"/>
      <c r="J906" s="1408"/>
      <c r="K906" s="1408"/>
      <c r="L906" s="1408"/>
      <c r="M906" s="1408"/>
      <c r="N906" s="1408"/>
      <c r="O906" s="1408"/>
      <c r="P906" s="1408"/>
      <c r="Q906" s="1408"/>
      <c r="R906" s="1408"/>
      <c r="S906" s="1408"/>
      <c r="T906" s="1408"/>
      <c r="U906" s="1408"/>
      <c r="V906" s="1408"/>
      <c r="W906" s="278"/>
      <c r="X906" s="278"/>
      <c r="Y906" s="278"/>
    </row>
    <row r="907" spans="2:25" ht="16.5" customHeight="1" x14ac:dyDescent="0.3">
      <c r="B907" s="972"/>
      <c r="E907" s="1412" t="s">
        <v>2352</v>
      </c>
      <c r="F907" s="381"/>
      <c r="G907" s="381"/>
      <c r="H907" s="381"/>
      <c r="I907" s="381"/>
      <c r="J907" s="381"/>
      <c r="K907" s="381"/>
      <c r="L907" s="381"/>
      <c r="M907" s="381"/>
      <c r="N907" s="381"/>
      <c r="O907" s="381"/>
      <c r="P907" s="381"/>
      <c r="Q907" s="381"/>
      <c r="R907" s="381"/>
      <c r="S907" s="381"/>
      <c r="T907" s="381"/>
      <c r="U907" s="381"/>
      <c r="V907" s="381"/>
      <c r="W907" s="278"/>
      <c r="X907" s="278"/>
      <c r="Y907" s="278"/>
    </row>
    <row r="908" spans="2:25" ht="16.5" customHeight="1" x14ac:dyDescent="0.3">
      <c r="B908" s="972"/>
      <c r="E908" s="1398" t="s">
        <v>2353</v>
      </c>
      <c r="F908" s="381"/>
      <c r="G908" s="381"/>
      <c r="H908" s="381"/>
      <c r="I908" s="381"/>
      <c r="J908" s="381"/>
      <c r="K908" s="381"/>
      <c r="L908" s="381"/>
      <c r="M908" s="381"/>
      <c r="N908" s="381"/>
      <c r="O908" s="381"/>
      <c r="P908" s="381"/>
      <c r="Q908" s="381"/>
      <c r="R908" s="381"/>
      <c r="S908" s="381"/>
      <c r="T908" s="381"/>
      <c r="U908" s="381"/>
      <c r="V908" s="381"/>
      <c r="W908" s="278"/>
      <c r="X908" s="278"/>
      <c r="Y908" s="278"/>
    </row>
    <row r="909" spans="2:25" ht="16.5" customHeight="1" x14ac:dyDescent="0.3">
      <c r="B909" s="972"/>
      <c r="E909" s="1410" t="s">
        <v>2342</v>
      </c>
      <c r="F909" s="381"/>
      <c r="G909" s="381"/>
      <c r="H909" s="381"/>
      <c r="I909" s="381"/>
      <c r="J909" s="381"/>
      <c r="K909" s="381"/>
      <c r="L909" s="381"/>
      <c r="M909" s="381"/>
      <c r="N909" s="381"/>
      <c r="O909" s="381"/>
      <c r="P909" s="381"/>
      <c r="Q909" s="381"/>
      <c r="R909" s="381"/>
      <c r="S909" s="381"/>
      <c r="T909" s="381"/>
      <c r="U909" s="381"/>
      <c r="V909" s="381"/>
      <c r="W909" s="278"/>
      <c r="X909" s="278"/>
      <c r="Y909" s="278"/>
    </row>
    <row r="910" spans="2:25" ht="16.5" customHeight="1" x14ac:dyDescent="0.3">
      <c r="B910" s="972"/>
      <c r="E910" s="1414" t="s">
        <v>2343</v>
      </c>
      <c r="F910" s="381"/>
      <c r="G910" s="381"/>
      <c r="H910" s="381"/>
      <c r="I910" s="381"/>
      <c r="J910" s="381"/>
      <c r="K910" s="381"/>
      <c r="L910" s="381"/>
      <c r="M910" s="381"/>
      <c r="N910" s="381"/>
      <c r="O910" s="381"/>
      <c r="P910" s="381"/>
      <c r="Q910" s="381"/>
      <c r="R910" s="381"/>
      <c r="S910" s="381"/>
      <c r="T910" s="1407"/>
      <c r="U910" s="1407"/>
      <c r="V910" s="1407"/>
      <c r="W910" s="278"/>
      <c r="X910" s="278"/>
      <c r="Y910" s="278"/>
    </row>
    <row r="911" spans="2:25" ht="16.5" customHeight="1" x14ac:dyDescent="0.3">
      <c r="B911" s="972"/>
      <c r="E911" s="1415" t="s">
        <v>2354</v>
      </c>
      <c r="F911" s="1411"/>
      <c r="G911" s="1411"/>
      <c r="H911" s="1411"/>
      <c r="I911" s="1411"/>
      <c r="J911" s="1411"/>
      <c r="K911" s="1411"/>
      <c r="L911" s="1411"/>
      <c r="M911" s="1411"/>
      <c r="N911" s="1411"/>
      <c r="O911" s="1411"/>
      <c r="P911" s="1411"/>
      <c r="Q911" s="1411"/>
      <c r="R911" s="1411"/>
      <c r="S911" s="1411"/>
      <c r="T911" s="1411"/>
      <c r="U911" s="1411"/>
      <c r="V911" s="1407"/>
      <c r="W911" s="278"/>
      <c r="X911" s="278"/>
      <c r="Y911" s="278"/>
    </row>
    <row r="912" spans="2:25" ht="16.5" customHeight="1" x14ac:dyDescent="0.3">
      <c r="B912" s="972"/>
      <c r="E912" s="1412" t="s">
        <v>2344</v>
      </c>
      <c r="F912" s="381"/>
      <c r="G912" s="381"/>
      <c r="H912" s="381"/>
      <c r="I912" s="381"/>
      <c r="J912" s="381"/>
      <c r="K912" s="381"/>
      <c r="L912" s="381"/>
      <c r="M912" s="381"/>
      <c r="N912" s="381"/>
      <c r="O912" s="381"/>
      <c r="P912" s="381"/>
      <c r="Q912" s="381"/>
      <c r="R912" s="381"/>
      <c r="S912" s="381"/>
      <c r="T912" s="1407"/>
      <c r="U912" s="1407"/>
      <c r="V912" s="1407"/>
      <c r="W912" s="278"/>
      <c r="X912" s="278"/>
      <c r="Y912" s="278"/>
    </row>
    <row r="913" spans="2:25" ht="16.5" customHeight="1" x14ac:dyDescent="0.3">
      <c r="B913" s="972"/>
      <c r="E913" s="1413" t="s">
        <v>2345</v>
      </c>
      <c r="F913" s="381"/>
      <c r="G913" s="381"/>
      <c r="H913" s="381"/>
      <c r="I913" s="381"/>
      <c r="J913" s="381"/>
      <c r="K913" s="381"/>
      <c r="L913" s="381"/>
      <c r="M913" s="381"/>
      <c r="N913" s="381"/>
      <c r="O913" s="381"/>
      <c r="P913" s="381"/>
      <c r="Q913" s="381"/>
      <c r="R913" s="381"/>
      <c r="S913" s="381"/>
      <c r="T913" s="1407"/>
      <c r="U913" s="1407"/>
      <c r="V913" s="1407"/>
      <c r="W913" s="278"/>
      <c r="X913" s="278"/>
      <c r="Y913" s="278"/>
    </row>
    <row r="914" spans="2:25" ht="16.5" customHeight="1" x14ac:dyDescent="0.3">
      <c r="B914" s="972"/>
      <c r="E914" s="1409" t="s">
        <v>2210</v>
      </c>
      <c r="F914" s="381"/>
      <c r="G914" s="381"/>
      <c r="H914" s="381"/>
      <c r="I914" s="381"/>
      <c r="J914" s="381"/>
      <c r="K914" s="381"/>
      <c r="L914" s="381"/>
      <c r="M914" s="381"/>
      <c r="N914" s="381"/>
      <c r="O914" s="381"/>
      <c r="P914" s="381"/>
      <c r="Q914" s="381"/>
      <c r="R914" s="381"/>
      <c r="S914" s="381"/>
      <c r="T914" s="1407"/>
      <c r="U914" s="1407"/>
      <c r="V914" s="1407"/>
      <c r="W914" s="278"/>
      <c r="X914" s="278"/>
      <c r="Y914" s="278"/>
    </row>
    <row r="915" spans="2:25" ht="16.5" customHeight="1" x14ac:dyDescent="0.3">
      <c r="B915" s="972"/>
      <c r="E915" s="1412" t="s">
        <v>2355</v>
      </c>
      <c r="F915" s="381"/>
      <c r="G915" s="381"/>
      <c r="H915" s="381"/>
      <c r="I915" s="381"/>
      <c r="J915" s="381"/>
      <c r="K915" s="381"/>
      <c r="L915" s="381"/>
      <c r="M915" s="381"/>
      <c r="N915" s="381"/>
      <c r="O915" s="381"/>
      <c r="P915" s="381"/>
      <c r="Q915" s="381"/>
      <c r="R915" s="381"/>
      <c r="S915" s="381"/>
      <c r="T915" s="1407"/>
      <c r="U915" s="1407"/>
      <c r="V915" s="1407"/>
      <c r="W915" s="278"/>
      <c r="X915" s="278"/>
      <c r="Y915" s="278"/>
    </row>
    <row r="916" spans="2:25" ht="16.5" customHeight="1" x14ac:dyDescent="0.3">
      <c r="B916" s="972"/>
      <c r="E916" s="1398" t="s">
        <v>2356</v>
      </c>
      <c r="F916" s="381"/>
      <c r="G916" s="381"/>
      <c r="H916" s="381"/>
      <c r="I916" s="381"/>
      <c r="J916" s="381"/>
      <c r="K916" s="381"/>
      <c r="L916" s="381"/>
      <c r="M916" s="381"/>
      <c r="N916" s="381"/>
      <c r="O916" s="381"/>
      <c r="P916" s="381"/>
      <c r="Q916" s="381"/>
      <c r="R916" s="381"/>
      <c r="S916" s="381"/>
      <c r="T916" s="1407"/>
      <c r="U916" s="1407"/>
      <c r="V916" s="1407"/>
      <c r="W916" s="278"/>
      <c r="X916" s="278"/>
      <c r="Y916" s="278"/>
    </row>
    <row r="917" spans="2:25" ht="16.5" customHeight="1" x14ac:dyDescent="0.3">
      <c r="B917" s="972"/>
      <c r="E917" s="1398" t="s">
        <v>2357</v>
      </c>
      <c r="F917" s="381"/>
      <c r="G917" s="381"/>
      <c r="H917" s="381"/>
      <c r="I917" s="381"/>
      <c r="J917" s="381"/>
      <c r="K917" s="381"/>
      <c r="L917" s="381"/>
      <c r="M917" s="381"/>
      <c r="N917" s="381"/>
      <c r="O917" s="381"/>
      <c r="P917" s="381"/>
      <c r="Q917" s="381"/>
      <c r="R917" s="381"/>
      <c r="S917" s="381"/>
      <c r="T917" s="1407"/>
      <c r="U917" s="1407"/>
      <c r="V917" s="1407"/>
      <c r="W917" s="278"/>
      <c r="X917" s="278"/>
      <c r="Y917" s="278"/>
    </row>
    <row r="918" spans="2:25" ht="16.5" customHeight="1" x14ac:dyDescent="0.3">
      <c r="B918" s="972"/>
      <c r="E918" s="1416" t="s">
        <v>2358</v>
      </c>
      <c r="F918" s="381"/>
      <c r="G918" s="381"/>
      <c r="H918" s="381"/>
      <c r="I918" s="381"/>
      <c r="J918" s="381"/>
      <c r="K918" s="381"/>
      <c r="L918" s="381"/>
      <c r="M918" s="381"/>
      <c r="N918" s="381"/>
      <c r="O918" s="381"/>
      <c r="P918" s="381"/>
      <c r="Q918" s="381"/>
      <c r="R918" s="381"/>
      <c r="S918" s="381"/>
      <c r="T918" s="1407"/>
      <c r="U918" s="1407"/>
      <c r="V918" s="1407"/>
      <c r="W918" s="278"/>
      <c r="X918" s="278"/>
      <c r="Y918" s="278"/>
    </row>
    <row r="919" spans="2:25" ht="16.5" customHeight="1" x14ac:dyDescent="0.3">
      <c r="B919" s="972"/>
      <c r="E919" s="1416" t="s">
        <v>2359</v>
      </c>
      <c r="F919" s="381"/>
      <c r="G919" s="381"/>
      <c r="H919" s="381"/>
      <c r="I919" s="381"/>
      <c r="J919" s="381"/>
      <c r="K919" s="381"/>
      <c r="L919" s="381"/>
      <c r="M919" s="381"/>
      <c r="N919" s="381"/>
      <c r="O919" s="381"/>
      <c r="P919" s="381"/>
      <c r="Q919" s="381"/>
      <c r="R919" s="381"/>
      <c r="S919" s="381"/>
      <c r="T919" s="1407"/>
      <c r="U919" s="1407"/>
      <c r="V919" s="1407"/>
      <c r="W919" s="278"/>
      <c r="X919" s="278"/>
      <c r="Y919" s="278"/>
    </row>
    <row r="920" spans="2:25" ht="16.5" customHeight="1" x14ac:dyDescent="0.3">
      <c r="B920" s="972"/>
      <c r="E920" s="1416" t="s">
        <v>2360</v>
      </c>
      <c r="F920" s="381"/>
      <c r="G920" s="381"/>
      <c r="H920" s="381"/>
      <c r="I920" s="381"/>
      <c r="J920" s="381"/>
      <c r="K920" s="381"/>
      <c r="L920" s="381"/>
      <c r="M920" s="381"/>
      <c r="N920" s="381"/>
      <c r="O920" s="381"/>
      <c r="P920" s="381"/>
      <c r="Q920" s="381"/>
      <c r="R920" s="381"/>
      <c r="S920" s="381"/>
      <c r="T920" s="1407"/>
      <c r="U920" s="1407"/>
      <c r="V920" s="1407"/>
      <c r="W920" s="278"/>
      <c r="X920" s="278"/>
      <c r="Y920" s="278"/>
    </row>
    <row r="921" spans="2:25" ht="16.5" customHeight="1" x14ac:dyDescent="0.3">
      <c r="B921" s="972"/>
      <c r="E921" s="1416" t="s">
        <v>2361</v>
      </c>
      <c r="F921" s="381"/>
      <c r="G921" s="381"/>
      <c r="H921" s="381"/>
      <c r="I921" s="381"/>
      <c r="J921" s="381"/>
      <c r="K921" s="381"/>
      <c r="L921" s="381"/>
      <c r="M921" s="381"/>
      <c r="N921" s="381"/>
      <c r="O921" s="381"/>
      <c r="P921" s="381"/>
      <c r="Q921" s="381"/>
      <c r="R921" s="381"/>
      <c r="S921" s="381"/>
      <c r="T921" s="1407"/>
      <c r="U921" s="1407"/>
      <c r="V921" s="1407"/>
      <c r="W921" s="278"/>
      <c r="X921" s="278"/>
      <c r="Y921" s="278"/>
    </row>
    <row r="922" spans="2:25" ht="16.5" customHeight="1" x14ac:dyDescent="0.3">
      <c r="B922" s="972"/>
      <c r="E922" s="1398" t="s">
        <v>2346</v>
      </c>
      <c r="F922" s="381"/>
      <c r="G922" s="381"/>
      <c r="H922" s="381"/>
      <c r="I922" s="381"/>
      <c r="J922" s="381"/>
      <c r="K922" s="381"/>
      <c r="L922" s="381"/>
      <c r="M922" s="381"/>
      <c r="N922" s="381"/>
      <c r="O922" s="381"/>
      <c r="P922" s="381"/>
      <c r="Q922" s="381"/>
      <c r="R922" s="381"/>
      <c r="S922" s="381"/>
      <c r="T922" s="1407"/>
      <c r="U922" s="1407"/>
      <c r="V922" s="1407"/>
      <c r="W922" s="278"/>
      <c r="X922" s="278"/>
      <c r="Y922" s="278"/>
    </row>
    <row r="923" spans="2:25" ht="16.5" customHeight="1" x14ac:dyDescent="0.3">
      <c r="B923" s="972"/>
      <c r="E923" s="1412" t="s">
        <v>2347</v>
      </c>
      <c r="F923" s="381"/>
      <c r="G923" s="381"/>
      <c r="H923" s="381"/>
      <c r="I923" s="381"/>
      <c r="J923" s="381"/>
      <c r="K923" s="381"/>
      <c r="L923" s="381"/>
      <c r="M923" s="381"/>
      <c r="N923" s="381"/>
      <c r="O923" s="381"/>
      <c r="P923" s="381"/>
      <c r="Q923" s="381"/>
      <c r="R923" s="381"/>
      <c r="S923" s="381"/>
      <c r="T923" s="1407"/>
      <c r="U923" s="1407"/>
      <c r="V923" s="1407"/>
      <c r="W923" s="278"/>
      <c r="X923" s="278"/>
      <c r="Y923" s="278"/>
    </row>
    <row r="924" spans="2:25" ht="16.5" customHeight="1" x14ac:dyDescent="0.3">
      <c r="B924" s="972"/>
      <c r="E924" s="1398" t="s">
        <v>2362</v>
      </c>
      <c r="F924" s="381"/>
      <c r="G924" s="381"/>
      <c r="H924" s="381"/>
      <c r="I924" s="381"/>
      <c r="J924" s="381"/>
      <c r="K924" s="381"/>
      <c r="L924" s="381"/>
      <c r="M924" s="381"/>
      <c r="N924" s="381"/>
      <c r="O924" s="381"/>
      <c r="P924" s="381"/>
      <c r="Q924" s="381"/>
      <c r="R924" s="381"/>
      <c r="S924" s="381"/>
      <c r="T924" s="1407"/>
      <c r="U924" s="1407"/>
      <c r="V924" s="1407"/>
      <c r="W924" s="278"/>
      <c r="X924" s="278"/>
      <c r="Y924" s="278"/>
    </row>
    <row r="925" spans="2:25" ht="16.5" customHeight="1" x14ac:dyDescent="0.3">
      <c r="B925" s="972"/>
      <c r="E925" s="1398" t="s">
        <v>2363</v>
      </c>
      <c r="F925" s="381"/>
      <c r="G925" s="381"/>
      <c r="H925" s="381"/>
      <c r="I925" s="381"/>
      <c r="J925" s="381"/>
      <c r="K925" s="381"/>
      <c r="L925" s="381"/>
      <c r="M925" s="381"/>
      <c r="N925" s="381"/>
      <c r="O925" s="381"/>
      <c r="P925" s="381"/>
      <c r="Q925" s="381"/>
      <c r="R925" s="381"/>
      <c r="S925" s="381"/>
      <c r="T925" s="1407"/>
      <c r="U925" s="1407"/>
      <c r="V925" s="1407"/>
      <c r="W925" s="278"/>
      <c r="X925" s="278"/>
      <c r="Y925" s="278"/>
    </row>
    <row r="926" spans="2:25" ht="16.5" customHeight="1" x14ac:dyDescent="0.3">
      <c r="B926" s="972"/>
      <c r="E926" s="1414" t="s">
        <v>2348</v>
      </c>
      <c r="F926" s="381"/>
      <c r="G926" s="381"/>
      <c r="H926" s="381"/>
      <c r="I926" s="381"/>
      <c r="J926" s="381"/>
      <c r="K926" s="381"/>
      <c r="L926" s="381"/>
      <c r="M926" s="381"/>
      <c r="N926" s="381"/>
      <c r="O926" s="381"/>
      <c r="P926" s="381"/>
      <c r="Q926" s="381"/>
      <c r="R926" s="381"/>
      <c r="S926" s="381"/>
      <c r="T926" s="1407"/>
      <c r="U926" s="1407"/>
      <c r="V926" s="1407"/>
      <c r="W926" s="278"/>
      <c r="X926" s="278"/>
      <c r="Y926" s="278"/>
    </row>
    <row r="927" spans="2:25" ht="16.5" customHeight="1" x14ac:dyDescent="0.3">
      <c r="B927" s="972"/>
      <c r="E927" s="1412" t="s">
        <v>2364</v>
      </c>
      <c r="F927" s="381"/>
      <c r="G927" s="381"/>
      <c r="H927" s="381"/>
      <c r="I927" s="381"/>
      <c r="J927" s="381"/>
      <c r="K927" s="381"/>
      <c r="L927" s="381"/>
      <c r="M927" s="381"/>
      <c r="N927" s="381"/>
      <c r="O927" s="381"/>
      <c r="P927" s="381"/>
      <c r="Q927" s="381"/>
      <c r="R927" s="381"/>
      <c r="S927" s="381"/>
      <c r="T927" s="1407"/>
      <c r="U927" s="1407"/>
      <c r="V927" s="1407"/>
      <c r="W927" s="278"/>
      <c r="X927" s="278"/>
      <c r="Y927" s="278"/>
    </row>
    <row r="928" spans="2:25" ht="16.5" customHeight="1" x14ac:dyDescent="0.3">
      <c r="B928" s="972"/>
      <c r="E928" s="1413" t="s">
        <v>2349</v>
      </c>
      <c r="F928" s="381"/>
      <c r="G928" s="381"/>
      <c r="H928" s="381"/>
      <c r="I928" s="381"/>
      <c r="J928" s="381"/>
      <c r="K928" s="381"/>
      <c r="L928" s="381"/>
      <c r="M928" s="381"/>
      <c r="N928" s="381"/>
      <c r="O928" s="381"/>
      <c r="P928" s="381"/>
      <c r="Q928" s="381"/>
      <c r="R928" s="381"/>
      <c r="S928" s="381"/>
      <c r="T928" s="1407"/>
      <c r="U928" s="1407"/>
      <c r="V928" s="1407"/>
      <c r="W928" s="278"/>
      <c r="X928" s="278"/>
      <c r="Y928" s="278"/>
    </row>
    <row r="929" spans="2:54" ht="16.5" customHeight="1" x14ac:dyDescent="0.3">
      <c r="B929" s="972"/>
      <c r="E929" s="1409" t="s">
        <v>2333</v>
      </c>
      <c r="F929" s="381"/>
      <c r="G929" s="381"/>
      <c r="H929" s="381"/>
      <c r="I929" s="381"/>
      <c r="J929" s="381"/>
      <c r="K929" s="381"/>
      <c r="L929" s="381"/>
      <c r="M929" s="381"/>
      <c r="N929" s="381"/>
      <c r="O929" s="381"/>
      <c r="P929" s="381"/>
      <c r="Q929" s="381"/>
      <c r="R929" s="381"/>
      <c r="S929" s="381"/>
      <c r="T929" s="1407"/>
      <c r="U929" s="1407"/>
      <c r="V929" s="1407"/>
      <c r="W929" s="278"/>
      <c r="X929" s="278"/>
      <c r="Y929" s="278"/>
    </row>
    <row r="930" spans="2:54" ht="16.5" customHeight="1" x14ac:dyDescent="0.3">
      <c r="B930" s="972"/>
      <c r="E930" s="1416" t="s">
        <v>2365</v>
      </c>
      <c r="F930" s="381"/>
      <c r="G930" s="381"/>
      <c r="H930" s="381"/>
      <c r="I930" s="381"/>
      <c r="J930" s="381"/>
      <c r="K930" s="381"/>
      <c r="L930" s="381"/>
      <c r="M930" s="381"/>
      <c r="N930" s="381"/>
      <c r="O930" s="381"/>
      <c r="P930" s="381"/>
      <c r="Q930" s="381"/>
      <c r="R930" s="381"/>
      <c r="S930" s="381"/>
      <c r="T930" s="1407"/>
      <c r="U930" s="1407"/>
      <c r="V930" s="1407"/>
      <c r="W930" s="278"/>
      <c r="X930" s="278"/>
      <c r="Y930" s="278"/>
    </row>
    <row r="931" spans="2:54" ht="16.5" customHeight="1" x14ac:dyDescent="0.3">
      <c r="B931" s="972"/>
      <c r="E931" s="1416" t="s">
        <v>2340</v>
      </c>
      <c r="F931" s="381"/>
      <c r="G931" s="381"/>
      <c r="H931" s="381"/>
      <c r="I931" s="381"/>
      <c r="J931" s="381"/>
      <c r="K931" s="381"/>
      <c r="L931" s="381"/>
      <c r="M931" s="381"/>
      <c r="N931" s="381"/>
      <c r="O931" s="381"/>
      <c r="P931" s="381"/>
      <c r="Q931" s="381"/>
      <c r="R931" s="381"/>
      <c r="S931" s="381"/>
      <c r="T931" s="1407"/>
      <c r="U931" s="1407"/>
      <c r="V931" s="1407"/>
      <c r="W931" s="278"/>
      <c r="X931" s="278"/>
      <c r="Y931" s="278"/>
    </row>
    <row r="932" spans="2:54" ht="16.5" customHeight="1" x14ac:dyDescent="0.3">
      <c r="B932" s="972"/>
      <c r="E932" s="1412" t="s">
        <v>966</v>
      </c>
      <c r="F932" s="381"/>
      <c r="G932" s="381"/>
      <c r="H932" s="381"/>
      <c r="I932" s="381"/>
      <c r="J932" s="381"/>
      <c r="K932" s="381"/>
      <c r="L932" s="381"/>
      <c r="M932" s="381"/>
      <c r="N932" s="381"/>
      <c r="O932" s="381"/>
      <c r="P932" s="381"/>
      <c r="Q932" s="381"/>
      <c r="R932" s="381"/>
      <c r="S932" s="381"/>
      <c r="T932" s="1407"/>
      <c r="U932" s="1407"/>
      <c r="V932" s="1407"/>
      <c r="W932" s="278"/>
      <c r="X932" s="278"/>
      <c r="Y932" s="278"/>
    </row>
    <row r="933" spans="2:54" ht="16.5" customHeight="1" x14ac:dyDescent="0.3">
      <c r="B933" s="972"/>
      <c r="E933" s="1398" t="s">
        <v>2350</v>
      </c>
      <c r="F933" s="381"/>
      <c r="G933" s="381"/>
      <c r="H933" s="381"/>
      <c r="I933" s="381"/>
      <c r="J933" s="381"/>
      <c r="K933" s="381"/>
      <c r="L933" s="381"/>
      <c r="M933" s="381"/>
      <c r="N933" s="381"/>
      <c r="O933" s="381"/>
      <c r="P933" s="381"/>
      <c r="Q933" s="381"/>
      <c r="R933" s="381"/>
      <c r="S933" s="381"/>
      <c r="T933" s="1407"/>
      <c r="U933" s="1407"/>
      <c r="V933" s="1407"/>
      <c r="W933" s="278"/>
      <c r="X933" s="278"/>
      <c r="Y933" s="278"/>
    </row>
    <row r="934" spans="2:54" ht="16.5" customHeight="1" x14ac:dyDescent="0.3">
      <c r="B934" s="972"/>
      <c r="E934" s="1414" t="s">
        <v>2351</v>
      </c>
      <c r="F934" s="381"/>
      <c r="G934" s="381"/>
      <c r="H934" s="381"/>
      <c r="I934" s="381"/>
      <c r="J934" s="381"/>
      <c r="K934" s="381"/>
      <c r="L934" s="381"/>
      <c r="M934" s="381"/>
      <c r="N934" s="381"/>
      <c r="O934" s="381"/>
      <c r="P934" s="381"/>
      <c r="Q934" s="381"/>
      <c r="R934" s="381"/>
      <c r="S934" s="381"/>
      <c r="T934" s="1407"/>
      <c r="U934" s="1407"/>
      <c r="V934" s="1407"/>
      <c r="W934" s="278"/>
      <c r="X934" s="278"/>
      <c r="Y934" s="278"/>
    </row>
    <row r="935" spans="2:54" ht="16.5" customHeight="1" x14ac:dyDescent="0.3">
      <c r="B935" s="972"/>
      <c r="E935" s="1412" t="s">
        <v>966</v>
      </c>
      <c r="F935" s="381"/>
      <c r="G935" s="381"/>
      <c r="H935" s="381"/>
      <c r="I935" s="381"/>
      <c r="J935" s="381"/>
      <c r="K935" s="381"/>
      <c r="L935" s="381"/>
      <c r="M935" s="381"/>
      <c r="N935" s="381"/>
      <c r="O935" s="381"/>
      <c r="P935" s="381"/>
      <c r="Q935" s="381"/>
      <c r="R935" s="381"/>
      <c r="S935" s="381"/>
      <c r="T935" s="1407"/>
      <c r="U935" s="1407"/>
      <c r="V935" s="1407"/>
      <c r="W935" s="278"/>
      <c r="X935" s="278"/>
      <c r="Y935" s="278"/>
    </row>
    <row r="936" spans="2:54" ht="16.5" customHeight="1" x14ac:dyDescent="0.3">
      <c r="B936" s="972"/>
      <c r="E936" s="1398" t="s">
        <v>2350</v>
      </c>
      <c r="F936" s="381"/>
      <c r="G936" s="381"/>
      <c r="H936" s="381"/>
      <c r="I936" s="381"/>
      <c r="J936" s="381"/>
      <c r="K936" s="381"/>
      <c r="L936" s="381"/>
      <c r="M936" s="381"/>
      <c r="N936" s="381"/>
      <c r="O936" s="381"/>
      <c r="P936" s="381"/>
      <c r="Q936" s="381"/>
      <c r="R936" s="381"/>
      <c r="S936" s="381"/>
      <c r="T936" s="1407"/>
      <c r="U936" s="1407"/>
      <c r="V936" s="1407"/>
      <c r="W936" s="278"/>
      <c r="X936" s="278"/>
      <c r="Y936" s="278"/>
    </row>
    <row r="937" spans="2:54" ht="16.5" customHeight="1" x14ac:dyDescent="0.3">
      <c r="B937" s="972"/>
      <c r="E937" s="280"/>
      <c r="F937" s="278"/>
      <c r="G937" s="278"/>
      <c r="H937" s="278"/>
      <c r="I937" s="278"/>
      <c r="J937" s="278"/>
      <c r="K937" s="278"/>
      <c r="L937" s="278"/>
      <c r="M937" s="278"/>
      <c r="N937" s="278"/>
      <c r="O937" s="278"/>
      <c r="P937" s="278"/>
      <c r="Q937" s="278"/>
      <c r="R937" s="278"/>
      <c r="S937" s="278"/>
      <c r="T937" s="278"/>
      <c r="U937" s="278"/>
      <c r="V937" s="278"/>
      <c r="W937" s="278"/>
      <c r="X937" s="278"/>
      <c r="Y937" s="278"/>
      <c r="Z937" s="278"/>
    </row>
    <row r="938" spans="2:54" ht="16.5" customHeight="1" x14ac:dyDescent="0.3">
      <c r="B938" s="972"/>
      <c r="E938" s="1032" t="s">
        <v>1319</v>
      </c>
      <c r="F938" s="278"/>
      <c r="G938" s="278"/>
      <c r="H938" s="278"/>
      <c r="I938" s="278"/>
      <c r="J938" s="278"/>
      <c r="K938" s="278"/>
      <c r="L938" s="278"/>
      <c r="M938" s="278"/>
      <c r="N938" s="278"/>
      <c r="O938" s="278"/>
      <c r="P938" s="278"/>
      <c r="Q938" s="278"/>
      <c r="R938" s="278"/>
      <c r="S938" s="278"/>
      <c r="T938" s="278"/>
      <c r="U938" s="278"/>
      <c r="V938" s="278"/>
      <c r="W938" s="278"/>
      <c r="X938" s="278"/>
      <c r="Y938" s="278"/>
      <c r="Z938" s="278"/>
    </row>
    <row r="939" spans="2:54" ht="16.5" customHeight="1" x14ac:dyDescent="0.3">
      <c r="B939" s="972"/>
      <c r="E939" s="280"/>
      <c r="F939" s="278"/>
      <c r="G939" s="1851">
        <v>2007</v>
      </c>
      <c r="H939" s="1851"/>
      <c r="I939" s="1851"/>
      <c r="J939" s="1848">
        <v>2008</v>
      </c>
      <c r="K939" s="1849"/>
      <c r="L939" s="1850"/>
      <c r="M939" s="1851">
        <v>2009</v>
      </c>
      <c r="N939" s="1851"/>
      <c r="O939" s="1851"/>
      <c r="P939" s="1851">
        <v>2010</v>
      </c>
      <c r="Q939" s="1851"/>
      <c r="R939" s="1851"/>
      <c r="S939" s="1851">
        <v>2011</v>
      </c>
      <c r="T939" s="1851"/>
      <c r="U939" s="1851"/>
      <c r="V939" s="1851">
        <v>2012</v>
      </c>
      <c r="W939" s="1851"/>
      <c r="X939" s="1851"/>
      <c r="Y939" s="1851">
        <v>2013</v>
      </c>
      <c r="Z939" s="1851"/>
      <c r="AA939" s="1851"/>
      <c r="AB939" s="1851">
        <v>2014</v>
      </c>
      <c r="AC939" s="1851"/>
      <c r="AD939" s="1851"/>
      <c r="AE939" s="1851">
        <v>2015</v>
      </c>
      <c r="AF939" s="1851"/>
      <c r="AG939" s="1851"/>
      <c r="AH939" s="1851">
        <v>2016</v>
      </c>
      <c r="AI939" s="1851"/>
      <c r="AJ939" s="1851"/>
      <c r="AK939" s="1851">
        <v>2017</v>
      </c>
      <c r="AL939" s="1851"/>
      <c r="AM939" s="1851"/>
      <c r="AN939" s="1851">
        <v>2018</v>
      </c>
      <c r="AO939" s="1851"/>
      <c r="AP939" s="1851"/>
      <c r="AQ939" s="1851">
        <v>2019</v>
      </c>
      <c r="AR939" s="1851"/>
      <c r="AS939" s="1851"/>
      <c r="AT939" s="1851">
        <v>2020</v>
      </c>
      <c r="AU939" s="1851"/>
      <c r="AV939" s="1851"/>
      <c r="AW939" s="1851">
        <v>2021</v>
      </c>
      <c r="AX939" s="1851"/>
      <c r="AY939" s="1851"/>
      <c r="AZ939" s="1851">
        <v>2022</v>
      </c>
      <c r="BA939" s="1851"/>
      <c r="BB939" s="1851"/>
    </row>
    <row r="940" spans="2:54" ht="16.5" customHeight="1" x14ac:dyDescent="0.3">
      <c r="B940" s="972"/>
      <c r="E940" s="280"/>
      <c r="F940" s="278"/>
      <c r="G940" s="1348" t="s">
        <v>1004</v>
      </c>
      <c r="H940" s="1348" t="s">
        <v>1005</v>
      </c>
      <c r="I940" s="1348" t="s">
        <v>1006</v>
      </c>
      <c r="J940" s="1348" t="s">
        <v>1004</v>
      </c>
      <c r="K940" s="1348" t="s">
        <v>1005</v>
      </c>
      <c r="L940" s="1348" t="s">
        <v>1006</v>
      </c>
      <c r="M940" s="1348" t="s">
        <v>1004</v>
      </c>
      <c r="N940" s="1348" t="s">
        <v>1005</v>
      </c>
      <c r="O940" s="1348" t="s">
        <v>1006</v>
      </c>
      <c r="P940" s="1348" t="s">
        <v>1004</v>
      </c>
      <c r="Q940" s="1348" t="s">
        <v>1005</v>
      </c>
      <c r="R940" s="1348" t="s">
        <v>1006</v>
      </c>
      <c r="S940" s="1348" t="s">
        <v>1004</v>
      </c>
      <c r="T940" s="1348" t="s">
        <v>1005</v>
      </c>
      <c r="U940" s="1348" t="s">
        <v>1006</v>
      </c>
      <c r="V940" s="1348" t="s">
        <v>1004</v>
      </c>
      <c r="W940" s="1348" t="s">
        <v>1005</v>
      </c>
      <c r="X940" s="1348" t="s">
        <v>1006</v>
      </c>
      <c r="Y940" s="1348" t="s">
        <v>1004</v>
      </c>
      <c r="Z940" s="1348" t="s">
        <v>1005</v>
      </c>
      <c r="AA940" s="1348" t="s">
        <v>1006</v>
      </c>
      <c r="AB940" s="1348" t="s">
        <v>1004</v>
      </c>
      <c r="AC940" s="1348" t="s">
        <v>1005</v>
      </c>
      <c r="AD940" s="1348" t="s">
        <v>1006</v>
      </c>
      <c r="AE940" s="1348" t="s">
        <v>1004</v>
      </c>
      <c r="AF940" s="1348" t="s">
        <v>1005</v>
      </c>
      <c r="AG940" s="1348" t="s">
        <v>1006</v>
      </c>
      <c r="AH940" s="1348" t="s">
        <v>1004</v>
      </c>
      <c r="AI940" s="1348" t="s">
        <v>1005</v>
      </c>
      <c r="AJ940" s="1348" t="s">
        <v>1006</v>
      </c>
      <c r="AK940" s="1348" t="s">
        <v>1004</v>
      </c>
      <c r="AL940" s="1348" t="s">
        <v>1005</v>
      </c>
      <c r="AM940" s="1348" t="s">
        <v>1006</v>
      </c>
      <c r="AN940" s="1348" t="s">
        <v>1004</v>
      </c>
      <c r="AO940" s="1348" t="s">
        <v>1005</v>
      </c>
      <c r="AP940" s="1348" t="s">
        <v>1006</v>
      </c>
      <c r="AQ940" s="1348" t="s">
        <v>1004</v>
      </c>
      <c r="AR940" s="1348" t="s">
        <v>1005</v>
      </c>
      <c r="AS940" s="1348" t="s">
        <v>1006</v>
      </c>
      <c r="AT940" s="1348" t="s">
        <v>1004</v>
      </c>
      <c r="AU940" s="1348" t="s">
        <v>1005</v>
      </c>
      <c r="AV940" s="1348" t="s">
        <v>1006</v>
      </c>
      <c r="AW940" s="1348" t="s">
        <v>1004</v>
      </c>
      <c r="AX940" s="1348" t="s">
        <v>1005</v>
      </c>
      <c r="AY940" s="1348" t="s">
        <v>1006</v>
      </c>
      <c r="AZ940" s="1348" t="s">
        <v>1004</v>
      </c>
      <c r="BA940" s="1348" t="s">
        <v>1005</v>
      </c>
      <c r="BB940" s="1348" t="s">
        <v>1006</v>
      </c>
    </row>
    <row r="941" spans="2:54" ht="16.5" customHeight="1" x14ac:dyDescent="0.3">
      <c r="B941" s="972"/>
      <c r="E941" s="783" t="s">
        <v>994</v>
      </c>
      <c r="F941" s="1401" t="s">
        <v>1290</v>
      </c>
      <c r="G941" s="804">
        <v>2.3540000000000001</v>
      </c>
      <c r="H941" s="804">
        <v>0.33600000000000002</v>
      </c>
      <c r="I941" s="804">
        <v>7.9000000000000001E-2</v>
      </c>
      <c r="J941" s="804">
        <v>2.3540000000000001</v>
      </c>
      <c r="K941" s="804">
        <v>0.32600000000000001</v>
      </c>
      <c r="L941" s="804">
        <v>7.4999999999999997E-2</v>
      </c>
      <c r="M941" s="804">
        <v>2.3540000000000001</v>
      </c>
      <c r="N941" s="804">
        <v>0.314</v>
      </c>
      <c r="O941" s="804">
        <v>7.1999999999999995E-2</v>
      </c>
      <c r="P941" s="804">
        <v>2.3540000000000001</v>
      </c>
      <c r="Q941" s="804">
        <v>0.30599999999999999</v>
      </c>
      <c r="R941" s="804">
        <v>4.3999999999999997E-2</v>
      </c>
      <c r="S941" s="804">
        <v>2.262</v>
      </c>
      <c r="T941" s="804">
        <v>0.30599999999999999</v>
      </c>
      <c r="U941" s="804">
        <v>4.2000000000000003E-2</v>
      </c>
      <c r="V941" s="804">
        <v>2.2570000000000001</v>
      </c>
      <c r="W941" s="804">
        <v>0.3</v>
      </c>
      <c r="X941" s="804">
        <v>4.1000000000000002E-2</v>
      </c>
      <c r="Y941" s="804">
        <v>2.262</v>
      </c>
      <c r="Z941" s="804">
        <v>0.29399999999999998</v>
      </c>
      <c r="AA941" s="804">
        <v>3.9E-2</v>
      </c>
      <c r="AB941" s="804">
        <v>2.262</v>
      </c>
      <c r="AC941" s="804">
        <v>0.28799999999999998</v>
      </c>
      <c r="AD941" s="804">
        <v>3.6999999999999998E-2</v>
      </c>
      <c r="AE941" s="804">
        <v>2.262</v>
      </c>
      <c r="AF941" s="804">
        <v>0.27100000000000002</v>
      </c>
      <c r="AG941" s="804">
        <v>3.4000000000000002E-2</v>
      </c>
      <c r="AH941" s="804">
        <v>2.2530000000000001</v>
      </c>
      <c r="AI941" s="804">
        <v>0.26400000000000001</v>
      </c>
      <c r="AJ941" s="804">
        <v>3.1E-2</v>
      </c>
      <c r="AK941" s="804">
        <v>2.2360000000000002</v>
      </c>
      <c r="AL941" s="804">
        <v>0.254</v>
      </c>
      <c r="AM941" s="804">
        <v>2.8000000000000001E-2</v>
      </c>
      <c r="AN941" s="804">
        <v>2.2130000000000001</v>
      </c>
      <c r="AO941" s="804">
        <v>0.251</v>
      </c>
      <c r="AP941" s="804">
        <v>2.8000000000000001E-2</v>
      </c>
      <c r="AQ941" s="804" t="s">
        <v>165</v>
      </c>
      <c r="AR941" s="804" t="s">
        <v>165</v>
      </c>
      <c r="AS941" s="804" t="s">
        <v>165</v>
      </c>
      <c r="AT941" s="804" t="s">
        <v>165</v>
      </c>
      <c r="AU941" s="804" t="s">
        <v>165</v>
      </c>
      <c r="AV941" s="804" t="s">
        <v>165</v>
      </c>
      <c r="AW941" s="804" t="s">
        <v>165</v>
      </c>
      <c r="AX941" s="804" t="s">
        <v>165</v>
      </c>
      <c r="AY941" s="804" t="s">
        <v>165</v>
      </c>
      <c r="AZ941" s="804" t="s">
        <v>165</v>
      </c>
      <c r="BA941" s="804" t="s">
        <v>165</v>
      </c>
      <c r="BB941" s="804" t="s">
        <v>165</v>
      </c>
    </row>
    <row r="942" spans="2:54" ht="16.5" customHeight="1" x14ac:dyDescent="0.3">
      <c r="B942" s="972"/>
      <c r="E942" s="806"/>
      <c r="F942" s="1401" t="s">
        <v>1291</v>
      </c>
      <c r="G942" s="804">
        <v>2.3519999999999999</v>
      </c>
      <c r="H942" s="804">
        <v>0.7</v>
      </c>
      <c r="I942" s="804">
        <v>6.9000000000000006E-2</v>
      </c>
      <c r="J942" s="804">
        <v>2.3519999999999999</v>
      </c>
      <c r="K942" s="804">
        <v>0.69499999999999995</v>
      </c>
      <c r="L942" s="804">
        <v>6.9000000000000006E-2</v>
      </c>
      <c r="M942" s="804">
        <v>2.3519999999999999</v>
      </c>
      <c r="N942" s="804">
        <v>0.68600000000000005</v>
      </c>
      <c r="O942" s="804">
        <v>6.8000000000000005E-2</v>
      </c>
      <c r="P942" s="804">
        <v>2.3519999999999999</v>
      </c>
      <c r="Q942" s="804">
        <v>0.68</v>
      </c>
      <c r="R942" s="804">
        <v>6.5000000000000002E-2</v>
      </c>
      <c r="S942" s="804">
        <v>2.2599999999999998</v>
      </c>
      <c r="T942" s="804">
        <v>0.69399999999999995</v>
      </c>
      <c r="U942" s="804">
        <v>6.5000000000000002E-2</v>
      </c>
      <c r="V942" s="804">
        <v>2.2549999999999999</v>
      </c>
      <c r="W942" s="804">
        <v>0.69299999999999995</v>
      </c>
      <c r="X942" s="804">
        <v>6.5000000000000002E-2</v>
      </c>
      <c r="Y942" s="804">
        <v>2.2599999999999998</v>
      </c>
      <c r="Z942" s="804">
        <v>0.68799999999999994</v>
      </c>
      <c r="AA942" s="804">
        <v>6.5000000000000002E-2</v>
      </c>
      <c r="AB942" s="804">
        <v>2.2599999999999998</v>
      </c>
      <c r="AC942" s="804">
        <v>0.68200000000000005</v>
      </c>
      <c r="AD942" s="804">
        <v>6.4000000000000001E-2</v>
      </c>
      <c r="AE942" s="804">
        <v>2.2599999999999998</v>
      </c>
      <c r="AF942" s="804">
        <v>0.67200000000000004</v>
      </c>
      <c r="AG942" s="804">
        <v>6.6000000000000003E-2</v>
      </c>
      <c r="AH942" s="804">
        <v>2.2509999999999999</v>
      </c>
      <c r="AI942" s="804">
        <v>0.67500000000000004</v>
      </c>
      <c r="AJ942" s="804">
        <v>6.6000000000000003E-2</v>
      </c>
      <c r="AK942" s="804">
        <v>2.234</v>
      </c>
      <c r="AL942" s="804">
        <v>0.66400000000000003</v>
      </c>
      <c r="AM942" s="804">
        <v>6.4000000000000001E-2</v>
      </c>
      <c r="AN942" s="804">
        <v>2.2109999999999999</v>
      </c>
      <c r="AO942" s="804">
        <v>0.67400000000000004</v>
      </c>
      <c r="AP942" s="804">
        <v>6.4000000000000001E-2</v>
      </c>
      <c r="AQ942" s="804" t="s">
        <v>165</v>
      </c>
      <c r="AR942" s="804" t="s">
        <v>165</v>
      </c>
      <c r="AS942" s="804" t="s">
        <v>165</v>
      </c>
      <c r="AT942" s="804" t="s">
        <v>165</v>
      </c>
      <c r="AU942" s="804" t="s">
        <v>165</v>
      </c>
      <c r="AV942" s="804" t="s">
        <v>165</v>
      </c>
      <c r="AW942" s="804" t="s">
        <v>165</v>
      </c>
      <c r="AX942" s="804" t="s">
        <v>165</v>
      </c>
      <c r="AY942" s="804" t="s">
        <v>165</v>
      </c>
      <c r="AZ942" s="804" t="s">
        <v>165</v>
      </c>
      <c r="BA942" s="804" t="s">
        <v>165</v>
      </c>
      <c r="BB942" s="804" t="s">
        <v>165</v>
      </c>
    </row>
    <row r="943" spans="2:54" ht="16.5" customHeight="1" x14ac:dyDescent="0.3">
      <c r="B943" s="972"/>
      <c r="E943" s="806"/>
      <c r="F943" s="1401" t="s">
        <v>1292</v>
      </c>
      <c r="G943" s="804">
        <v>2.3519999999999999</v>
      </c>
      <c r="H943" s="804">
        <v>0.48499999999999999</v>
      </c>
      <c r="I943" s="804">
        <v>2.1000000000000001E-2</v>
      </c>
      <c r="J943" s="804">
        <v>2.3519999999999999</v>
      </c>
      <c r="K943" s="804">
        <v>0.48499999999999999</v>
      </c>
      <c r="L943" s="804">
        <v>2.1000000000000001E-2</v>
      </c>
      <c r="M943" s="804">
        <v>2.3519999999999999</v>
      </c>
      <c r="N943" s="804">
        <v>0.48399999999999999</v>
      </c>
      <c r="O943" s="804">
        <v>2.1000000000000001E-2</v>
      </c>
      <c r="P943" s="804">
        <v>2.3519999999999999</v>
      </c>
      <c r="Q943" s="804">
        <v>0.49</v>
      </c>
      <c r="R943" s="804">
        <v>2.1000000000000001E-2</v>
      </c>
      <c r="S943" s="804">
        <v>2.2599999999999998</v>
      </c>
      <c r="T943" s="804">
        <v>0.498</v>
      </c>
      <c r="U943" s="804">
        <v>2.1000000000000001E-2</v>
      </c>
      <c r="V943" s="804">
        <v>2.2549999999999999</v>
      </c>
      <c r="W943" s="804">
        <v>0.499</v>
      </c>
      <c r="X943" s="804">
        <v>2.1000000000000001E-2</v>
      </c>
      <c r="Y943" s="804">
        <v>2.2599999999999998</v>
      </c>
      <c r="Z943" s="804">
        <v>0.498</v>
      </c>
      <c r="AA943" s="804">
        <v>2.1000000000000001E-2</v>
      </c>
      <c r="AB943" s="804">
        <v>2.2599999999999998</v>
      </c>
      <c r="AC943" s="804">
        <v>0.496</v>
      </c>
      <c r="AD943" s="804">
        <v>2.1000000000000001E-2</v>
      </c>
      <c r="AE943" s="804">
        <v>2.2599999999999998</v>
      </c>
      <c r="AF943" s="804">
        <v>0.498</v>
      </c>
      <c r="AG943" s="804">
        <v>2.1000000000000001E-2</v>
      </c>
      <c r="AH943" s="804">
        <v>2.2509999999999999</v>
      </c>
      <c r="AI943" s="804">
        <v>0.498</v>
      </c>
      <c r="AJ943" s="804">
        <v>2.1000000000000001E-2</v>
      </c>
      <c r="AK943" s="804">
        <v>2.234</v>
      </c>
      <c r="AL943" s="804">
        <v>0.49099999999999999</v>
      </c>
      <c r="AM943" s="804">
        <v>2.1000000000000001E-2</v>
      </c>
      <c r="AN943" s="804">
        <v>2.2109999999999999</v>
      </c>
      <c r="AO943" s="804">
        <v>0.49199999999999999</v>
      </c>
      <c r="AP943" s="804">
        <v>2.1000000000000001E-2</v>
      </c>
      <c r="AQ943" s="804" t="s">
        <v>165</v>
      </c>
      <c r="AR943" s="804" t="s">
        <v>165</v>
      </c>
      <c r="AS943" s="804" t="s">
        <v>165</v>
      </c>
      <c r="AT943" s="804" t="s">
        <v>165</v>
      </c>
      <c r="AU943" s="804" t="s">
        <v>165</v>
      </c>
      <c r="AV943" s="804" t="s">
        <v>165</v>
      </c>
      <c r="AW943" s="804" t="s">
        <v>165</v>
      </c>
      <c r="AX943" s="804" t="s">
        <v>165</v>
      </c>
      <c r="AY943" s="804" t="s">
        <v>165</v>
      </c>
      <c r="AZ943" s="804" t="s">
        <v>165</v>
      </c>
      <c r="BA943" s="804" t="s">
        <v>165</v>
      </c>
      <c r="BB943" s="804" t="s">
        <v>165</v>
      </c>
    </row>
    <row r="944" spans="2:54" ht="16.5" customHeight="1" x14ac:dyDescent="0.3">
      <c r="B944" s="972"/>
      <c r="E944" s="807"/>
      <c r="F944" s="1401" t="s">
        <v>1293</v>
      </c>
      <c r="G944" s="804">
        <v>2.387</v>
      </c>
      <c r="H944" s="804">
        <v>3.0129999999999999</v>
      </c>
      <c r="I944" s="804">
        <v>4.4999999999999998E-2</v>
      </c>
      <c r="J944" s="804">
        <v>2.387</v>
      </c>
      <c r="K944" s="804">
        <v>2.718</v>
      </c>
      <c r="L944" s="804">
        <v>4.4999999999999998E-2</v>
      </c>
      <c r="M944" s="804">
        <v>2.387</v>
      </c>
      <c r="N944" s="804">
        <v>2.52</v>
      </c>
      <c r="O944" s="804">
        <v>4.3999999999999997E-2</v>
      </c>
      <c r="P944" s="804">
        <v>2.387</v>
      </c>
      <c r="Q944" s="804">
        <v>2.4039999999999999</v>
      </c>
      <c r="R944" s="804">
        <v>4.4999999999999998E-2</v>
      </c>
      <c r="S944" s="804">
        <v>2.2959999999999998</v>
      </c>
      <c r="T944" s="804">
        <v>2.3980000000000001</v>
      </c>
      <c r="U944" s="804">
        <v>4.5999999999999999E-2</v>
      </c>
      <c r="V944" s="804">
        <v>2.2909999999999999</v>
      </c>
      <c r="W944" s="804">
        <v>2.3519999999999999</v>
      </c>
      <c r="X944" s="804">
        <v>4.5999999999999999E-2</v>
      </c>
      <c r="Y944" s="804">
        <v>2.2959999999999998</v>
      </c>
      <c r="Z944" s="804">
        <v>2.3319999999999999</v>
      </c>
      <c r="AA944" s="804">
        <v>4.5999999999999999E-2</v>
      </c>
      <c r="AB944" s="804">
        <v>2.2959999999999998</v>
      </c>
      <c r="AC944" s="804">
        <v>2.3010000000000002</v>
      </c>
      <c r="AD944" s="804">
        <v>4.5999999999999999E-2</v>
      </c>
      <c r="AE944" s="804">
        <v>2.2959999999999998</v>
      </c>
      <c r="AF944" s="804">
        <v>2.363</v>
      </c>
      <c r="AG944" s="804">
        <v>4.5999999999999999E-2</v>
      </c>
      <c r="AH944" s="804">
        <v>2.286</v>
      </c>
      <c r="AI944" s="804">
        <v>2.3380000000000001</v>
      </c>
      <c r="AJ944" s="804">
        <v>4.5999999999999999E-2</v>
      </c>
      <c r="AK944" s="804">
        <v>2.27</v>
      </c>
      <c r="AL944" s="804">
        <v>2.3149999999999999</v>
      </c>
      <c r="AM944" s="804">
        <v>4.4999999999999998E-2</v>
      </c>
      <c r="AN944" s="804">
        <v>2.246</v>
      </c>
      <c r="AO944" s="804">
        <v>2.3010000000000002</v>
      </c>
      <c r="AP944" s="804">
        <v>4.4999999999999998E-2</v>
      </c>
      <c r="AQ944" s="804" t="s">
        <v>165</v>
      </c>
      <c r="AR944" s="804" t="s">
        <v>165</v>
      </c>
      <c r="AS944" s="804" t="s">
        <v>165</v>
      </c>
      <c r="AT944" s="804" t="s">
        <v>165</v>
      </c>
      <c r="AU944" s="804" t="s">
        <v>165</v>
      </c>
      <c r="AV944" s="804" t="s">
        <v>165</v>
      </c>
      <c r="AW944" s="804" t="s">
        <v>165</v>
      </c>
      <c r="AX944" s="804" t="s">
        <v>165</v>
      </c>
      <c r="AY944" s="804" t="s">
        <v>165</v>
      </c>
      <c r="AZ944" s="804" t="s">
        <v>165</v>
      </c>
      <c r="BA944" s="804" t="s">
        <v>165</v>
      </c>
      <c r="BB944" s="804" t="s">
        <v>165</v>
      </c>
    </row>
    <row r="945" spans="2:54" ht="16.5" customHeight="1" x14ac:dyDescent="0.3">
      <c r="B945" s="972"/>
      <c r="E945" s="783" t="s">
        <v>995</v>
      </c>
      <c r="F945" s="1401" t="s">
        <v>1290</v>
      </c>
      <c r="G945" s="804" t="s">
        <v>165</v>
      </c>
      <c r="H945" s="804" t="s">
        <v>165</v>
      </c>
      <c r="I945" s="804" t="s">
        <v>165</v>
      </c>
      <c r="J945" s="804" t="s">
        <v>165</v>
      </c>
      <c r="K945" s="804" t="s">
        <v>165</v>
      </c>
      <c r="L945" s="804" t="s">
        <v>165</v>
      </c>
      <c r="M945" s="804" t="s">
        <v>165</v>
      </c>
      <c r="N945" s="804" t="s">
        <v>165</v>
      </c>
      <c r="O945" s="804" t="s">
        <v>165</v>
      </c>
      <c r="P945" s="804" t="s">
        <v>165</v>
      </c>
      <c r="Q945" s="804" t="s">
        <v>165</v>
      </c>
      <c r="R945" s="804" t="s">
        <v>165</v>
      </c>
      <c r="S945" s="804" t="s">
        <v>165</v>
      </c>
      <c r="T945" s="804" t="s">
        <v>165</v>
      </c>
      <c r="U945" s="804" t="s">
        <v>165</v>
      </c>
      <c r="V945" s="804" t="s">
        <v>165</v>
      </c>
      <c r="W945" s="804" t="s">
        <v>165</v>
      </c>
      <c r="X945" s="804" t="s">
        <v>165</v>
      </c>
      <c r="Y945" s="804" t="s">
        <v>165</v>
      </c>
      <c r="Z945" s="804" t="s">
        <v>165</v>
      </c>
      <c r="AA945" s="804" t="s">
        <v>165</v>
      </c>
      <c r="AB945" s="804" t="s">
        <v>165</v>
      </c>
      <c r="AC945" s="804" t="s">
        <v>165</v>
      </c>
      <c r="AD945" s="804" t="s">
        <v>165</v>
      </c>
      <c r="AE945" s="804" t="s">
        <v>165</v>
      </c>
      <c r="AF945" s="804" t="s">
        <v>165</v>
      </c>
      <c r="AG945" s="804" t="s">
        <v>165</v>
      </c>
      <c r="AH945" s="804" t="s">
        <v>165</v>
      </c>
      <c r="AI945" s="804" t="s">
        <v>165</v>
      </c>
      <c r="AJ945" s="804" t="s">
        <v>165</v>
      </c>
      <c r="AK945" s="804" t="s">
        <v>165</v>
      </c>
      <c r="AL945" s="804" t="s">
        <v>165</v>
      </c>
      <c r="AM945" s="804" t="s">
        <v>165</v>
      </c>
      <c r="AN945" s="804" t="s">
        <v>165</v>
      </c>
      <c r="AO945" s="804" t="s">
        <v>165</v>
      </c>
      <c r="AP945" s="804" t="s">
        <v>165</v>
      </c>
      <c r="AQ945" s="804">
        <v>2.2360000000000002</v>
      </c>
      <c r="AR945" s="804">
        <v>0.25</v>
      </c>
      <c r="AS945" s="804">
        <v>2.7E-2</v>
      </c>
      <c r="AT945" s="804">
        <v>2.2360000000000002</v>
      </c>
      <c r="AU945" s="804">
        <v>0.245</v>
      </c>
      <c r="AV945" s="804">
        <v>2.5999999999999999E-2</v>
      </c>
      <c r="AW945" s="804">
        <v>2.2360000000000002</v>
      </c>
      <c r="AX945" s="804">
        <v>0.24199999999999999</v>
      </c>
      <c r="AY945" s="804">
        <v>2.5000000000000001E-2</v>
      </c>
      <c r="AZ945" s="804">
        <v>2.2360000000000002</v>
      </c>
      <c r="BA945" s="804">
        <v>0.245</v>
      </c>
      <c r="BB945" s="804">
        <v>2.5999999999999999E-2</v>
      </c>
    </row>
    <row r="946" spans="2:54" ht="16.5" customHeight="1" x14ac:dyDescent="0.3">
      <c r="B946" s="972"/>
      <c r="E946" s="806"/>
      <c r="F946" s="1401" t="s">
        <v>1291</v>
      </c>
      <c r="G946" s="804" t="s">
        <v>165</v>
      </c>
      <c r="H946" s="804" t="s">
        <v>165</v>
      </c>
      <c r="I946" s="804" t="s">
        <v>165</v>
      </c>
      <c r="J946" s="804" t="s">
        <v>165</v>
      </c>
      <c r="K946" s="804" t="s">
        <v>165</v>
      </c>
      <c r="L946" s="804" t="s">
        <v>165</v>
      </c>
      <c r="M946" s="804" t="s">
        <v>165</v>
      </c>
      <c r="N946" s="804" t="s">
        <v>165</v>
      </c>
      <c r="O946" s="804" t="s">
        <v>165</v>
      </c>
      <c r="P946" s="804" t="s">
        <v>165</v>
      </c>
      <c r="Q946" s="804" t="s">
        <v>165</v>
      </c>
      <c r="R946" s="804" t="s">
        <v>165</v>
      </c>
      <c r="S946" s="804" t="s">
        <v>165</v>
      </c>
      <c r="T946" s="804" t="s">
        <v>165</v>
      </c>
      <c r="U946" s="804" t="s">
        <v>165</v>
      </c>
      <c r="V946" s="804" t="s">
        <v>165</v>
      </c>
      <c r="W946" s="804" t="s">
        <v>165</v>
      </c>
      <c r="X946" s="804" t="s">
        <v>165</v>
      </c>
      <c r="Y946" s="804" t="s">
        <v>165</v>
      </c>
      <c r="Z946" s="804" t="s">
        <v>165</v>
      </c>
      <c r="AA946" s="804" t="s">
        <v>165</v>
      </c>
      <c r="AB946" s="804" t="s">
        <v>165</v>
      </c>
      <c r="AC946" s="804" t="s">
        <v>165</v>
      </c>
      <c r="AD946" s="804" t="s">
        <v>165</v>
      </c>
      <c r="AE946" s="804" t="s">
        <v>165</v>
      </c>
      <c r="AF946" s="804" t="s">
        <v>165</v>
      </c>
      <c r="AG946" s="804" t="s">
        <v>165</v>
      </c>
      <c r="AH946" s="804" t="s">
        <v>165</v>
      </c>
      <c r="AI946" s="804" t="s">
        <v>165</v>
      </c>
      <c r="AJ946" s="804" t="s">
        <v>165</v>
      </c>
      <c r="AK946" s="804" t="s">
        <v>165</v>
      </c>
      <c r="AL946" s="804" t="s">
        <v>165</v>
      </c>
      <c r="AM946" s="804" t="s">
        <v>165</v>
      </c>
      <c r="AN946" s="804" t="s">
        <v>165</v>
      </c>
      <c r="AO946" s="804" t="s">
        <v>165</v>
      </c>
      <c r="AP946" s="804" t="s">
        <v>165</v>
      </c>
      <c r="AQ946" s="804">
        <v>2.234</v>
      </c>
      <c r="AR946" s="804">
        <v>0.65700000000000003</v>
      </c>
      <c r="AS946" s="804">
        <v>6.2E-2</v>
      </c>
      <c r="AT946" s="804">
        <v>2.234</v>
      </c>
      <c r="AU946" s="804">
        <v>0.61399999999999999</v>
      </c>
      <c r="AV946" s="804">
        <v>5.7000000000000002E-2</v>
      </c>
      <c r="AW946" s="804">
        <v>2.234</v>
      </c>
      <c r="AX946" s="804">
        <v>0.59199999999999997</v>
      </c>
      <c r="AY946" s="804">
        <v>5.5E-2</v>
      </c>
      <c r="AZ946" s="804">
        <v>2.234</v>
      </c>
      <c r="BA946" s="804">
        <v>0.59799999999999998</v>
      </c>
      <c r="BB946" s="804">
        <v>5.5E-2</v>
      </c>
    </row>
    <row r="947" spans="2:54" ht="16.5" customHeight="1" x14ac:dyDescent="0.3">
      <c r="B947" s="972"/>
      <c r="E947" s="806"/>
      <c r="F947" s="1401" t="s">
        <v>1292</v>
      </c>
      <c r="G947" s="804" t="s">
        <v>165</v>
      </c>
      <c r="H947" s="804" t="s">
        <v>165</v>
      </c>
      <c r="I947" s="804" t="s">
        <v>165</v>
      </c>
      <c r="J947" s="804" t="s">
        <v>165</v>
      </c>
      <c r="K947" s="804" t="s">
        <v>165</v>
      </c>
      <c r="L947" s="804" t="s">
        <v>165</v>
      </c>
      <c r="M947" s="804" t="s">
        <v>165</v>
      </c>
      <c r="N947" s="804" t="s">
        <v>165</v>
      </c>
      <c r="O947" s="804" t="s">
        <v>165</v>
      </c>
      <c r="P947" s="804" t="s">
        <v>165</v>
      </c>
      <c r="Q947" s="804" t="s">
        <v>165</v>
      </c>
      <c r="R947" s="804" t="s">
        <v>165</v>
      </c>
      <c r="S947" s="804" t="s">
        <v>165</v>
      </c>
      <c r="T947" s="804" t="s">
        <v>165</v>
      </c>
      <c r="U947" s="804" t="s">
        <v>165</v>
      </c>
      <c r="V947" s="804" t="s">
        <v>165</v>
      </c>
      <c r="W947" s="804" t="s">
        <v>165</v>
      </c>
      <c r="X947" s="804" t="s">
        <v>165</v>
      </c>
      <c r="Y947" s="804" t="s">
        <v>165</v>
      </c>
      <c r="Z947" s="804" t="s">
        <v>165</v>
      </c>
      <c r="AA947" s="804" t="s">
        <v>165</v>
      </c>
      <c r="AB947" s="804" t="s">
        <v>165</v>
      </c>
      <c r="AC947" s="804" t="s">
        <v>165</v>
      </c>
      <c r="AD947" s="804" t="s">
        <v>165</v>
      </c>
      <c r="AE947" s="804" t="s">
        <v>165</v>
      </c>
      <c r="AF947" s="804" t="s">
        <v>165</v>
      </c>
      <c r="AG947" s="804" t="s">
        <v>165</v>
      </c>
      <c r="AH947" s="804" t="s">
        <v>165</v>
      </c>
      <c r="AI947" s="804" t="s">
        <v>165</v>
      </c>
      <c r="AJ947" s="804" t="s">
        <v>165</v>
      </c>
      <c r="AK947" s="804" t="s">
        <v>165</v>
      </c>
      <c r="AL947" s="804" t="s">
        <v>165</v>
      </c>
      <c r="AM947" s="804" t="s">
        <v>165</v>
      </c>
      <c r="AN947" s="804" t="s">
        <v>165</v>
      </c>
      <c r="AO947" s="804" t="s">
        <v>165</v>
      </c>
      <c r="AP947" s="804" t="s">
        <v>165</v>
      </c>
      <c r="AQ947" s="804">
        <v>2.234</v>
      </c>
      <c r="AR947" s="804">
        <v>0.49199999999999999</v>
      </c>
      <c r="AS947" s="804">
        <v>2.1000000000000001E-2</v>
      </c>
      <c r="AT947" s="804">
        <v>2.234</v>
      </c>
      <c r="AU947" s="804">
        <v>0.48899999999999999</v>
      </c>
      <c r="AV947" s="804">
        <v>2.1000000000000001E-2</v>
      </c>
      <c r="AW947" s="804">
        <v>2.234</v>
      </c>
      <c r="AX947" s="804">
        <v>0.48699999999999999</v>
      </c>
      <c r="AY947" s="804">
        <v>2.1000000000000001E-2</v>
      </c>
      <c r="AZ947" s="804">
        <v>2.234</v>
      </c>
      <c r="BA947" s="804">
        <v>0.48799999999999999</v>
      </c>
      <c r="BB947" s="804">
        <v>2.1000000000000001E-2</v>
      </c>
    </row>
    <row r="948" spans="2:54" ht="16.5" customHeight="1" x14ac:dyDescent="0.3">
      <c r="B948" s="972"/>
      <c r="E948" s="806"/>
      <c r="F948" s="1401" t="s">
        <v>1293</v>
      </c>
      <c r="G948" s="804" t="s">
        <v>165</v>
      </c>
      <c r="H948" s="804" t="s">
        <v>165</v>
      </c>
      <c r="I948" s="804" t="s">
        <v>165</v>
      </c>
      <c r="J948" s="804" t="s">
        <v>165</v>
      </c>
      <c r="K948" s="804" t="s">
        <v>165</v>
      </c>
      <c r="L948" s="804" t="s">
        <v>165</v>
      </c>
      <c r="M948" s="804" t="s">
        <v>165</v>
      </c>
      <c r="N948" s="804" t="s">
        <v>165</v>
      </c>
      <c r="O948" s="804" t="s">
        <v>165</v>
      </c>
      <c r="P948" s="804" t="s">
        <v>165</v>
      </c>
      <c r="Q948" s="804" t="s">
        <v>165</v>
      </c>
      <c r="R948" s="804" t="s">
        <v>165</v>
      </c>
      <c r="S948" s="804" t="s">
        <v>165</v>
      </c>
      <c r="T948" s="804" t="s">
        <v>165</v>
      </c>
      <c r="U948" s="804" t="s">
        <v>165</v>
      </c>
      <c r="V948" s="804" t="s">
        <v>165</v>
      </c>
      <c r="W948" s="804" t="s">
        <v>165</v>
      </c>
      <c r="X948" s="804" t="s">
        <v>165</v>
      </c>
      <c r="Y948" s="804" t="s">
        <v>165</v>
      </c>
      <c r="Z948" s="804" t="s">
        <v>165</v>
      </c>
      <c r="AA948" s="804" t="s">
        <v>165</v>
      </c>
      <c r="AB948" s="804" t="s">
        <v>165</v>
      </c>
      <c r="AC948" s="804" t="s">
        <v>165</v>
      </c>
      <c r="AD948" s="804" t="s">
        <v>165</v>
      </c>
      <c r="AE948" s="804" t="s">
        <v>165</v>
      </c>
      <c r="AF948" s="804" t="s">
        <v>165</v>
      </c>
      <c r="AG948" s="804" t="s">
        <v>165</v>
      </c>
      <c r="AH948" s="804" t="s">
        <v>165</v>
      </c>
      <c r="AI948" s="804" t="s">
        <v>165</v>
      </c>
      <c r="AJ948" s="804" t="s">
        <v>165</v>
      </c>
      <c r="AK948" s="804" t="s">
        <v>165</v>
      </c>
      <c r="AL948" s="804" t="s">
        <v>165</v>
      </c>
      <c r="AM948" s="804" t="s">
        <v>165</v>
      </c>
      <c r="AN948" s="804" t="s">
        <v>165</v>
      </c>
      <c r="AO948" s="804" t="s">
        <v>165</v>
      </c>
      <c r="AP948" s="804" t="s">
        <v>165</v>
      </c>
      <c r="AQ948" s="804">
        <v>2.27</v>
      </c>
      <c r="AR948" s="804">
        <v>2.2730000000000001</v>
      </c>
      <c r="AS948" s="804">
        <v>4.5999999999999999E-2</v>
      </c>
      <c r="AT948" s="804">
        <v>2.27</v>
      </c>
      <c r="AU948" s="804">
        <v>2.222</v>
      </c>
      <c r="AV948" s="804">
        <v>4.4999999999999998E-2</v>
      </c>
      <c r="AW948" s="804">
        <v>2.27</v>
      </c>
      <c r="AX948" s="804">
        <v>2.1859999999999999</v>
      </c>
      <c r="AY948" s="804">
        <v>4.4999999999999998E-2</v>
      </c>
      <c r="AZ948" s="804">
        <v>2.27</v>
      </c>
      <c r="BA948" s="804">
        <v>2.1629999999999998</v>
      </c>
      <c r="BB948" s="804">
        <v>4.4999999999999998E-2</v>
      </c>
    </row>
    <row r="949" spans="2:54" ht="16.5" customHeight="1" x14ac:dyDescent="0.3">
      <c r="B949" s="972"/>
      <c r="E949" s="783" t="s">
        <v>996</v>
      </c>
      <c r="F949" s="1401" t="s">
        <v>1290</v>
      </c>
      <c r="G949" s="804" t="s">
        <v>165</v>
      </c>
      <c r="H949" s="804" t="s">
        <v>165</v>
      </c>
      <c r="I949" s="804" t="s">
        <v>165</v>
      </c>
      <c r="J949" s="804" t="s">
        <v>165</v>
      </c>
      <c r="K949" s="804" t="s">
        <v>165</v>
      </c>
      <c r="L949" s="804" t="s">
        <v>165</v>
      </c>
      <c r="M949" s="804" t="s">
        <v>165</v>
      </c>
      <c r="N949" s="804" t="s">
        <v>165</v>
      </c>
      <c r="O949" s="804" t="s">
        <v>165</v>
      </c>
      <c r="P949" s="804" t="s">
        <v>165</v>
      </c>
      <c r="Q949" s="804" t="s">
        <v>165</v>
      </c>
      <c r="R949" s="804" t="s">
        <v>165</v>
      </c>
      <c r="S949" s="804" t="s">
        <v>165</v>
      </c>
      <c r="T949" s="804" t="s">
        <v>165</v>
      </c>
      <c r="U949" s="804" t="s">
        <v>165</v>
      </c>
      <c r="V949" s="804" t="s">
        <v>165</v>
      </c>
      <c r="W949" s="804" t="s">
        <v>165</v>
      </c>
      <c r="X949" s="804" t="s">
        <v>165</v>
      </c>
      <c r="Y949" s="804" t="s">
        <v>165</v>
      </c>
      <c r="Z949" s="804" t="s">
        <v>165</v>
      </c>
      <c r="AA949" s="804" t="s">
        <v>165</v>
      </c>
      <c r="AB949" s="804" t="s">
        <v>165</v>
      </c>
      <c r="AC949" s="804" t="s">
        <v>165</v>
      </c>
      <c r="AD949" s="804" t="s">
        <v>165</v>
      </c>
      <c r="AE949" s="804" t="s">
        <v>165</v>
      </c>
      <c r="AF949" s="804" t="s">
        <v>165</v>
      </c>
      <c r="AG949" s="804" t="s">
        <v>165</v>
      </c>
      <c r="AH949" s="804" t="s">
        <v>165</v>
      </c>
      <c r="AI949" s="804" t="s">
        <v>165</v>
      </c>
      <c r="AJ949" s="804" t="s">
        <v>165</v>
      </c>
      <c r="AK949" s="804" t="s">
        <v>165</v>
      </c>
      <c r="AL949" s="804" t="s">
        <v>165</v>
      </c>
      <c r="AM949" s="804" t="s">
        <v>165</v>
      </c>
      <c r="AN949" s="804" t="s">
        <v>165</v>
      </c>
      <c r="AO949" s="804" t="s">
        <v>165</v>
      </c>
      <c r="AP949" s="804" t="s">
        <v>165</v>
      </c>
      <c r="AQ949" s="804">
        <v>2.1190000000000002</v>
      </c>
      <c r="AR949" s="804">
        <v>0.25</v>
      </c>
      <c r="AS949" s="804">
        <v>2.7E-2</v>
      </c>
      <c r="AT949" s="804">
        <v>2.1190000000000002</v>
      </c>
      <c r="AU949" s="804">
        <v>0.245</v>
      </c>
      <c r="AV949" s="804">
        <v>2.5999999999999999E-2</v>
      </c>
      <c r="AW949" s="804">
        <v>2.1190000000000002</v>
      </c>
      <c r="AX949" s="804">
        <v>0.24199999999999999</v>
      </c>
      <c r="AY949" s="804">
        <v>2.5000000000000001E-2</v>
      </c>
      <c r="AZ949" s="804">
        <v>2.1190000000000002</v>
      </c>
      <c r="BA949" s="804">
        <v>0.245</v>
      </c>
      <c r="BB949" s="804">
        <v>2.5999999999999999E-2</v>
      </c>
    </row>
    <row r="950" spans="2:54" ht="16.5" customHeight="1" x14ac:dyDescent="0.3">
      <c r="B950" s="972"/>
      <c r="E950" s="806"/>
      <c r="F950" s="1401" t="s">
        <v>1291</v>
      </c>
      <c r="G950" s="804" t="s">
        <v>165</v>
      </c>
      <c r="H950" s="804" t="s">
        <v>165</v>
      </c>
      <c r="I950" s="804" t="s">
        <v>165</v>
      </c>
      <c r="J950" s="804" t="s">
        <v>165</v>
      </c>
      <c r="K950" s="804" t="s">
        <v>165</v>
      </c>
      <c r="L950" s="804" t="s">
        <v>165</v>
      </c>
      <c r="M950" s="804" t="s">
        <v>165</v>
      </c>
      <c r="N950" s="804" t="s">
        <v>165</v>
      </c>
      <c r="O950" s="804" t="s">
        <v>165</v>
      </c>
      <c r="P950" s="804" t="s">
        <v>165</v>
      </c>
      <c r="Q950" s="804" t="s">
        <v>165</v>
      </c>
      <c r="R950" s="804" t="s">
        <v>165</v>
      </c>
      <c r="S950" s="804" t="s">
        <v>165</v>
      </c>
      <c r="T950" s="804" t="s">
        <v>165</v>
      </c>
      <c r="U950" s="804" t="s">
        <v>165</v>
      </c>
      <c r="V950" s="804" t="s">
        <v>165</v>
      </c>
      <c r="W950" s="804" t="s">
        <v>165</v>
      </c>
      <c r="X950" s="804" t="s">
        <v>165</v>
      </c>
      <c r="Y950" s="804" t="s">
        <v>165</v>
      </c>
      <c r="Z950" s="804" t="s">
        <v>165</v>
      </c>
      <c r="AA950" s="804" t="s">
        <v>165</v>
      </c>
      <c r="AB950" s="804" t="s">
        <v>165</v>
      </c>
      <c r="AC950" s="804" t="s">
        <v>165</v>
      </c>
      <c r="AD950" s="804" t="s">
        <v>165</v>
      </c>
      <c r="AE950" s="804" t="s">
        <v>165</v>
      </c>
      <c r="AF950" s="804" t="s">
        <v>165</v>
      </c>
      <c r="AG950" s="804" t="s">
        <v>165</v>
      </c>
      <c r="AH950" s="804" t="s">
        <v>165</v>
      </c>
      <c r="AI950" s="804" t="s">
        <v>165</v>
      </c>
      <c r="AJ950" s="804" t="s">
        <v>165</v>
      </c>
      <c r="AK950" s="804" t="s">
        <v>165</v>
      </c>
      <c r="AL950" s="804" t="s">
        <v>165</v>
      </c>
      <c r="AM950" s="804" t="s">
        <v>165</v>
      </c>
      <c r="AN950" s="804" t="s">
        <v>165</v>
      </c>
      <c r="AO950" s="804" t="s">
        <v>165</v>
      </c>
      <c r="AP950" s="804" t="s">
        <v>165</v>
      </c>
      <c r="AQ950" s="804">
        <v>2.117</v>
      </c>
      <c r="AR950" s="804">
        <v>0.65700000000000003</v>
      </c>
      <c r="AS950" s="804">
        <v>6.2E-2</v>
      </c>
      <c r="AT950" s="804">
        <v>2.117</v>
      </c>
      <c r="AU950" s="804">
        <v>0.61399999999999999</v>
      </c>
      <c r="AV950" s="804">
        <v>5.7000000000000002E-2</v>
      </c>
      <c r="AW950" s="804">
        <v>2.117</v>
      </c>
      <c r="AX950" s="804">
        <v>0.59199999999999997</v>
      </c>
      <c r="AY950" s="804">
        <v>5.5E-2</v>
      </c>
      <c r="AZ950" s="804">
        <v>2.117</v>
      </c>
      <c r="BA950" s="804">
        <v>0.59799999999999998</v>
      </c>
      <c r="BB950" s="804">
        <v>5.5E-2</v>
      </c>
    </row>
    <row r="951" spans="2:54" ht="16.5" customHeight="1" x14ac:dyDescent="0.3">
      <c r="B951" s="972"/>
      <c r="E951" s="806"/>
      <c r="F951" s="1401" t="s">
        <v>1292</v>
      </c>
      <c r="G951" s="804" t="s">
        <v>165</v>
      </c>
      <c r="H951" s="804" t="s">
        <v>165</v>
      </c>
      <c r="I951" s="804" t="s">
        <v>165</v>
      </c>
      <c r="J951" s="804" t="s">
        <v>165</v>
      </c>
      <c r="K951" s="804" t="s">
        <v>165</v>
      </c>
      <c r="L951" s="804" t="s">
        <v>165</v>
      </c>
      <c r="M951" s="804" t="s">
        <v>165</v>
      </c>
      <c r="N951" s="804" t="s">
        <v>165</v>
      </c>
      <c r="O951" s="804" t="s">
        <v>165</v>
      </c>
      <c r="P951" s="804" t="s">
        <v>165</v>
      </c>
      <c r="Q951" s="804" t="s">
        <v>165</v>
      </c>
      <c r="R951" s="804" t="s">
        <v>165</v>
      </c>
      <c r="S951" s="804" t="s">
        <v>165</v>
      </c>
      <c r="T951" s="804" t="s">
        <v>165</v>
      </c>
      <c r="U951" s="804" t="s">
        <v>165</v>
      </c>
      <c r="V951" s="804" t="s">
        <v>165</v>
      </c>
      <c r="W951" s="804" t="s">
        <v>165</v>
      </c>
      <c r="X951" s="804" t="s">
        <v>165</v>
      </c>
      <c r="Y951" s="804" t="s">
        <v>165</v>
      </c>
      <c r="Z951" s="804" t="s">
        <v>165</v>
      </c>
      <c r="AA951" s="804" t="s">
        <v>165</v>
      </c>
      <c r="AB951" s="804" t="s">
        <v>165</v>
      </c>
      <c r="AC951" s="804" t="s">
        <v>165</v>
      </c>
      <c r="AD951" s="804" t="s">
        <v>165</v>
      </c>
      <c r="AE951" s="804" t="s">
        <v>165</v>
      </c>
      <c r="AF951" s="804" t="s">
        <v>165</v>
      </c>
      <c r="AG951" s="804" t="s">
        <v>165</v>
      </c>
      <c r="AH951" s="804" t="s">
        <v>165</v>
      </c>
      <c r="AI951" s="804" t="s">
        <v>165</v>
      </c>
      <c r="AJ951" s="804" t="s">
        <v>165</v>
      </c>
      <c r="AK951" s="804" t="s">
        <v>165</v>
      </c>
      <c r="AL951" s="804" t="s">
        <v>165</v>
      </c>
      <c r="AM951" s="804" t="s">
        <v>165</v>
      </c>
      <c r="AN951" s="804" t="s">
        <v>165</v>
      </c>
      <c r="AO951" s="804" t="s">
        <v>165</v>
      </c>
      <c r="AP951" s="804" t="s">
        <v>165</v>
      </c>
      <c r="AQ951" s="804">
        <v>2.117</v>
      </c>
      <c r="AR951" s="804">
        <v>0.49199999999999999</v>
      </c>
      <c r="AS951" s="804">
        <v>2.1000000000000001E-2</v>
      </c>
      <c r="AT951" s="804">
        <v>2.117</v>
      </c>
      <c r="AU951" s="804">
        <v>0.48899999999999999</v>
      </c>
      <c r="AV951" s="804">
        <v>2.1000000000000001E-2</v>
      </c>
      <c r="AW951" s="804">
        <v>2.117</v>
      </c>
      <c r="AX951" s="804">
        <v>0.48699999999999999</v>
      </c>
      <c r="AY951" s="804">
        <v>2.1000000000000001E-2</v>
      </c>
      <c r="AZ951" s="804">
        <v>2.117</v>
      </c>
      <c r="BA951" s="804">
        <v>0.48799999999999999</v>
      </c>
      <c r="BB951" s="804">
        <v>2.1000000000000001E-2</v>
      </c>
    </row>
    <row r="952" spans="2:54" ht="16.5" customHeight="1" x14ac:dyDescent="0.3">
      <c r="B952" s="972"/>
      <c r="E952" s="807"/>
      <c r="F952" s="1401" t="s">
        <v>1293</v>
      </c>
      <c r="G952" s="804" t="s">
        <v>165</v>
      </c>
      <c r="H952" s="804" t="s">
        <v>165</v>
      </c>
      <c r="I952" s="804" t="s">
        <v>165</v>
      </c>
      <c r="J952" s="804" t="s">
        <v>165</v>
      </c>
      <c r="K952" s="804" t="s">
        <v>165</v>
      </c>
      <c r="L952" s="804" t="s">
        <v>165</v>
      </c>
      <c r="M952" s="804" t="s">
        <v>165</v>
      </c>
      <c r="N952" s="804" t="s">
        <v>165</v>
      </c>
      <c r="O952" s="804" t="s">
        <v>165</v>
      </c>
      <c r="P952" s="804" t="s">
        <v>165</v>
      </c>
      <c r="Q952" s="804" t="s">
        <v>165</v>
      </c>
      <c r="R952" s="804" t="s">
        <v>165</v>
      </c>
      <c r="S952" s="804" t="s">
        <v>165</v>
      </c>
      <c r="T952" s="804" t="s">
        <v>165</v>
      </c>
      <c r="U952" s="804" t="s">
        <v>165</v>
      </c>
      <c r="V952" s="804" t="s">
        <v>165</v>
      </c>
      <c r="W952" s="804" t="s">
        <v>165</v>
      </c>
      <c r="X952" s="804" t="s">
        <v>165</v>
      </c>
      <c r="Y952" s="804" t="s">
        <v>165</v>
      </c>
      <c r="Z952" s="804" t="s">
        <v>165</v>
      </c>
      <c r="AA952" s="804" t="s">
        <v>165</v>
      </c>
      <c r="AB952" s="804" t="s">
        <v>165</v>
      </c>
      <c r="AC952" s="804" t="s">
        <v>165</v>
      </c>
      <c r="AD952" s="804" t="s">
        <v>165</v>
      </c>
      <c r="AE952" s="804" t="s">
        <v>165</v>
      </c>
      <c r="AF952" s="804" t="s">
        <v>165</v>
      </c>
      <c r="AG952" s="804" t="s">
        <v>165</v>
      </c>
      <c r="AH952" s="804" t="s">
        <v>165</v>
      </c>
      <c r="AI952" s="804" t="s">
        <v>165</v>
      </c>
      <c r="AJ952" s="804" t="s">
        <v>165</v>
      </c>
      <c r="AK952" s="804" t="s">
        <v>165</v>
      </c>
      <c r="AL952" s="804" t="s">
        <v>165</v>
      </c>
      <c r="AM952" s="804" t="s">
        <v>165</v>
      </c>
      <c r="AN952" s="804" t="s">
        <v>165</v>
      </c>
      <c r="AO952" s="804" t="s">
        <v>165</v>
      </c>
      <c r="AP952" s="804" t="s">
        <v>165</v>
      </c>
      <c r="AQ952" s="804">
        <v>2.1520000000000001</v>
      </c>
      <c r="AR952" s="804">
        <v>2.2730000000000001</v>
      </c>
      <c r="AS952" s="804">
        <v>4.5999999999999999E-2</v>
      </c>
      <c r="AT952" s="804">
        <v>2.1520000000000001</v>
      </c>
      <c r="AU952" s="804">
        <v>2.222</v>
      </c>
      <c r="AV952" s="804">
        <v>4.4999999999999998E-2</v>
      </c>
      <c r="AW952" s="804">
        <v>2.1520000000000001</v>
      </c>
      <c r="AX952" s="804">
        <v>2.1859999999999999</v>
      </c>
      <c r="AY952" s="804">
        <v>4.4999999999999998E-2</v>
      </c>
      <c r="AZ952" s="804">
        <v>2.1520000000000001</v>
      </c>
      <c r="BA952" s="804">
        <v>2.1629999999999998</v>
      </c>
      <c r="BB952" s="804">
        <v>4.4999999999999998E-2</v>
      </c>
    </row>
    <row r="953" spans="2:54" ht="16.5" customHeight="1" x14ac:dyDescent="0.3">
      <c r="B953" s="972"/>
      <c r="E953" s="783" t="s">
        <v>997</v>
      </c>
      <c r="F953" s="1401" t="s">
        <v>1290</v>
      </c>
      <c r="G953" s="804" t="s">
        <v>165</v>
      </c>
      <c r="H953" s="804" t="s">
        <v>165</v>
      </c>
      <c r="I953" s="804" t="s">
        <v>165</v>
      </c>
      <c r="J953" s="804" t="s">
        <v>165</v>
      </c>
      <c r="K953" s="804" t="s">
        <v>165</v>
      </c>
      <c r="L953" s="804" t="s">
        <v>165</v>
      </c>
      <c r="M953" s="804" t="s">
        <v>165</v>
      </c>
      <c r="N953" s="804" t="s">
        <v>165</v>
      </c>
      <c r="O953" s="804" t="s">
        <v>165</v>
      </c>
      <c r="P953" s="804" t="s">
        <v>165</v>
      </c>
      <c r="Q953" s="804" t="s">
        <v>165</v>
      </c>
      <c r="R953" s="804" t="s">
        <v>165</v>
      </c>
      <c r="S953" s="804" t="s">
        <v>165</v>
      </c>
      <c r="T953" s="804" t="s">
        <v>165</v>
      </c>
      <c r="U953" s="804" t="s">
        <v>165</v>
      </c>
      <c r="V953" s="804" t="s">
        <v>165</v>
      </c>
      <c r="W953" s="804" t="s">
        <v>165</v>
      </c>
      <c r="X953" s="804" t="s">
        <v>165</v>
      </c>
      <c r="Y953" s="804" t="s">
        <v>165</v>
      </c>
      <c r="Z953" s="804" t="s">
        <v>165</v>
      </c>
      <c r="AA953" s="804" t="s">
        <v>165</v>
      </c>
      <c r="AB953" s="804" t="s">
        <v>165</v>
      </c>
      <c r="AC953" s="804" t="s">
        <v>165</v>
      </c>
      <c r="AD953" s="804" t="s">
        <v>165</v>
      </c>
      <c r="AE953" s="804" t="s">
        <v>165</v>
      </c>
      <c r="AF953" s="804" t="s">
        <v>165</v>
      </c>
      <c r="AG953" s="804" t="s">
        <v>165</v>
      </c>
      <c r="AH953" s="804" t="s">
        <v>165</v>
      </c>
      <c r="AI953" s="804" t="s">
        <v>165</v>
      </c>
      <c r="AJ953" s="804" t="s">
        <v>165</v>
      </c>
      <c r="AK953" s="804" t="s">
        <v>165</v>
      </c>
      <c r="AL953" s="804" t="s">
        <v>165</v>
      </c>
      <c r="AM953" s="804" t="s">
        <v>165</v>
      </c>
      <c r="AN953" s="804" t="s">
        <v>165</v>
      </c>
      <c r="AO953" s="804" t="s">
        <v>165</v>
      </c>
      <c r="AP953" s="804" t="s">
        <v>165</v>
      </c>
      <c r="AQ953" s="804">
        <v>0.35899999999999999</v>
      </c>
      <c r="AR953" s="804">
        <v>0.25</v>
      </c>
      <c r="AS953" s="804">
        <v>2.7E-2</v>
      </c>
      <c r="AT953" s="804">
        <v>0.35899999999999999</v>
      </c>
      <c r="AU953" s="804">
        <v>0.245</v>
      </c>
      <c r="AV953" s="804">
        <v>2.5999999999999999E-2</v>
      </c>
      <c r="AW953" s="804">
        <v>0.35899999999999999</v>
      </c>
      <c r="AX953" s="804">
        <v>0.24199999999999999</v>
      </c>
      <c r="AY953" s="804">
        <v>2.5000000000000001E-2</v>
      </c>
      <c r="AZ953" s="804">
        <v>0.35899999999999999</v>
      </c>
      <c r="BA953" s="804">
        <v>0.245</v>
      </c>
      <c r="BB953" s="804">
        <v>2.5999999999999999E-2</v>
      </c>
    </row>
    <row r="954" spans="2:54" ht="16.5" customHeight="1" x14ac:dyDescent="0.3">
      <c r="B954" s="972"/>
      <c r="E954" s="806"/>
      <c r="F954" s="1401" t="s">
        <v>1291</v>
      </c>
      <c r="G954" s="804" t="s">
        <v>165</v>
      </c>
      <c r="H954" s="804" t="s">
        <v>165</v>
      </c>
      <c r="I954" s="804" t="s">
        <v>165</v>
      </c>
      <c r="J954" s="804" t="s">
        <v>165</v>
      </c>
      <c r="K954" s="804" t="s">
        <v>165</v>
      </c>
      <c r="L954" s="804" t="s">
        <v>165</v>
      </c>
      <c r="M954" s="804" t="s">
        <v>165</v>
      </c>
      <c r="N954" s="804" t="s">
        <v>165</v>
      </c>
      <c r="O954" s="804" t="s">
        <v>165</v>
      </c>
      <c r="P954" s="804" t="s">
        <v>165</v>
      </c>
      <c r="Q954" s="804" t="s">
        <v>165</v>
      </c>
      <c r="R954" s="804" t="s">
        <v>165</v>
      </c>
      <c r="S954" s="804" t="s">
        <v>165</v>
      </c>
      <c r="T954" s="804" t="s">
        <v>165</v>
      </c>
      <c r="U954" s="804" t="s">
        <v>165</v>
      </c>
      <c r="V954" s="804" t="s">
        <v>165</v>
      </c>
      <c r="W954" s="804" t="s">
        <v>165</v>
      </c>
      <c r="X954" s="804" t="s">
        <v>165</v>
      </c>
      <c r="Y954" s="804" t="s">
        <v>165</v>
      </c>
      <c r="Z954" s="804" t="s">
        <v>165</v>
      </c>
      <c r="AA954" s="804" t="s">
        <v>165</v>
      </c>
      <c r="AB954" s="804" t="s">
        <v>165</v>
      </c>
      <c r="AC954" s="804" t="s">
        <v>165</v>
      </c>
      <c r="AD954" s="804" t="s">
        <v>165</v>
      </c>
      <c r="AE954" s="804" t="s">
        <v>165</v>
      </c>
      <c r="AF954" s="804" t="s">
        <v>165</v>
      </c>
      <c r="AG954" s="804" t="s">
        <v>165</v>
      </c>
      <c r="AH954" s="804" t="s">
        <v>165</v>
      </c>
      <c r="AI954" s="804" t="s">
        <v>165</v>
      </c>
      <c r="AJ954" s="804" t="s">
        <v>165</v>
      </c>
      <c r="AK954" s="804" t="s">
        <v>165</v>
      </c>
      <c r="AL954" s="804" t="s">
        <v>165</v>
      </c>
      <c r="AM954" s="804" t="s">
        <v>165</v>
      </c>
      <c r="AN954" s="804" t="s">
        <v>165</v>
      </c>
      <c r="AO954" s="804" t="s">
        <v>165</v>
      </c>
      <c r="AP954" s="804" t="s">
        <v>165</v>
      </c>
      <c r="AQ954" s="804">
        <v>0.35699999999999998</v>
      </c>
      <c r="AR954" s="804">
        <v>0.65700000000000003</v>
      </c>
      <c r="AS954" s="804">
        <v>6.2E-2</v>
      </c>
      <c r="AT954" s="804">
        <v>0.35699999999999998</v>
      </c>
      <c r="AU954" s="804">
        <v>0.61399999999999999</v>
      </c>
      <c r="AV954" s="804">
        <v>5.7000000000000002E-2</v>
      </c>
      <c r="AW954" s="804">
        <v>0.35699999999999998</v>
      </c>
      <c r="AX954" s="804">
        <v>0.59199999999999997</v>
      </c>
      <c r="AY954" s="804">
        <v>5.5E-2</v>
      </c>
      <c r="AZ954" s="804">
        <v>0.35699999999999998</v>
      </c>
      <c r="BA954" s="804">
        <v>0.59799999999999998</v>
      </c>
      <c r="BB954" s="804">
        <v>5.5E-2</v>
      </c>
    </row>
    <row r="955" spans="2:54" ht="16.5" customHeight="1" x14ac:dyDescent="0.3">
      <c r="B955" s="972"/>
      <c r="E955" s="806"/>
      <c r="F955" s="1401" t="s">
        <v>1292</v>
      </c>
      <c r="G955" s="804" t="s">
        <v>165</v>
      </c>
      <c r="H955" s="804" t="s">
        <v>165</v>
      </c>
      <c r="I955" s="804" t="s">
        <v>165</v>
      </c>
      <c r="J955" s="804" t="s">
        <v>165</v>
      </c>
      <c r="K955" s="804" t="s">
        <v>165</v>
      </c>
      <c r="L955" s="804" t="s">
        <v>165</v>
      </c>
      <c r="M955" s="804" t="s">
        <v>165</v>
      </c>
      <c r="N955" s="804" t="s">
        <v>165</v>
      </c>
      <c r="O955" s="804" t="s">
        <v>165</v>
      </c>
      <c r="P955" s="804" t="s">
        <v>165</v>
      </c>
      <c r="Q955" s="804" t="s">
        <v>165</v>
      </c>
      <c r="R955" s="804" t="s">
        <v>165</v>
      </c>
      <c r="S955" s="804" t="s">
        <v>165</v>
      </c>
      <c r="T955" s="804" t="s">
        <v>165</v>
      </c>
      <c r="U955" s="804" t="s">
        <v>165</v>
      </c>
      <c r="V955" s="804" t="s">
        <v>165</v>
      </c>
      <c r="W955" s="804" t="s">
        <v>165</v>
      </c>
      <c r="X955" s="804" t="s">
        <v>165</v>
      </c>
      <c r="Y955" s="804" t="s">
        <v>165</v>
      </c>
      <c r="Z955" s="804" t="s">
        <v>165</v>
      </c>
      <c r="AA955" s="804" t="s">
        <v>165</v>
      </c>
      <c r="AB955" s="804" t="s">
        <v>165</v>
      </c>
      <c r="AC955" s="804" t="s">
        <v>165</v>
      </c>
      <c r="AD955" s="804" t="s">
        <v>165</v>
      </c>
      <c r="AE955" s="804" t="s">
        <v>165</v>
      </c>
      <c r="AF955" s="804" t="s">
        <v>165</v>
      </c>
      <c r="AG955" s="804" t="s">
        <v>165</v>
      </c>
      <c r="AH955" s="804" t="s">
        <v>165</v>
      </c>
      <c r="AI955" s="804" t="s">
        <v>165</v>
      </c>
      <c r="AJ955" s="804" t="s">
        <v>165</v>
      </c>
      <c r="AK955" s="804" t="s">
        <v>165</v>
      </c>
      <c r="AL955" s="804" t="s">
        <v>165</v>
      </c>
      <c r="AM955" s="804" t="s">
        <v>165</v>
      </c>
      <c r="AN955" s="804" t="s">
        <v>165</v>
      </c>
      <c r="AO955" s="804" t="s">
        <v>165</v>
      </c>
      <c r="AP955" s="804" t="s">
        <v>165</v>
      </c>
      <c r="AQ955" s="804">
        <v>0.35699999999999998</v>
      </c>
      <c r="AR955" s="804">
        <v>0.49199999999999999</v>
      </c>
      <c r="AS955" s="804">
        <v>2.1000000000000001E-2</v>
      </c>
      <c r="AT955" s="804">
        <v>0.35699999999999998</v>
      </c>
      <c r="AU955" s="804">
        <v>0.48899999999999999</v>
      </c>
      <c r="AV955" s="804">
        <v>2.1000000000000001E-2</v>
      </c>
      <c r="AW955" s="804">
        <v>0.35699999999999998</v>
      </c>
      <c r="AX955" s="804">
        <v>0.48699999999999999</v>
      </c>
      <c r="AY955" s="804">
        <v>2.1000000000000001E-2</v>
      </c>
      <c r="AZ955" s="804">
        <v>0.35699999999999998</v>
      </c>
      <c r="BA955" s="804">
        <v>0.48799999999999999</v>
      </c>
      <c r="BB955" s="804">
        <v>2.1000000000000001E-2</v>
      </c>
    </row>
    <row r="956" spans="2:54" ht="16.5" customHeight="1" x14ac:dyDescent="0.3">
      <c r="B956" s="972"/>
      <c r="E956" s="807"/>
      <c r="F956" s="1401" t="s">
        <v>1293</v>
      </c>
      <c r="G956" s="804" t="s">
        <v>165</v>
      </c>
      <c r="H956" s="804" t="s">
        <v>165</v>
      </c>
      <c r="I956" s="804" t="s">
        <v>165</v>
      </c>
      <c r="J956" s="804" t="s">
        <v>165</v>
      </c>
      <c r="K956" s="804" t="s">
        <v>165</v>
      </c>
      <c r="L956" s="804" t="s">
        <v>165</v>
      </c>
      <c r="M956" s="804" t="s">
        <v>165</v>
      </c>
      <c r="N956" s="804" t="s">
        <v>165</v>
      </c>
      <c r="O956" s="804" t="s">
        <v>165</v>
      </c>
      <c r="P956" s="804" t="s">
        <v>165</v>
      </c>
      <c r="Q956" s="804" t="s">
        <v>165</v>
      </c>
      <c r="R956" s="804" t="s">
        <v>165</v>
      </c>
      <c r="S956" s="804" t="s">
        <v>165</v>
      </c>
      <c r="T956" s="804" t="s">
        <v>165</v>
      </c>
      <c r="U956" s="804" t="s">
        <v>165</v>
      </c>
      <c r="V956" s="804" t="s">
        <v>165</v>
      </c>
      <c r="W956" s="804" t="s">
        <v>165</v>
      </c>
      <c r="X956" s="804" t="s">
        <v>165</v>
      </c>
      <c r="Y956" s="804" t="s">
        <v>165</v>
      </c>
      <c r="Z956" s="804" t="s">
        <v>165</v>
      </c>
      <c r="AA956" s="804" t="s">
        <v>165</v>
      </c>
      <c r="AB956" s="804" t="s">
        <v>165</v>
      </c>
      <c r="AC956" s="804" t="s">
        <v>165</v>
      </c>
      <c r="AD956" s="804" t="s">
        <v>165</v>
      </c>
      <c r="AE956" s="804" t="s">
        <v>165</v>
      </c>
      <c r="AF956" s="804" t="s">
        <v>165</v>
      </c>
      <c r="AG956" s="804" t="s">
        <v>165</v>
      </c>
      <c r="AH956" s="804" t="s">
        <v>165</v>
      </c>
      <c r="AI956" s="804" t="s">
        <v>165</v>
      </c>
      <c r="AJ956" s="804" t="s">
        <v>165</v>
      </c>
      <c r="AK956" s="804" t="s">
        <v>165</v>
      </c>
      <c r="AL956" s="804" t="s">
        <v>165</v>
      </c>
      <c r="AM956" s="804" t="s">
        <v>165</v>
      </c>
      <c r="AN956" s="804" t="s">
        <v>165</v>
      </c>
      <c r="AO956" s="804" t="s">
        <v>165</v>
      </c>
      <c r="AP956" s="804" t="s">
        <v>165</v>
      </c>
      <c r="AQ956" s="804">
        <v>0.39200000000000002</v>
      </c>
      <c r="AR956" s="804">
        <v>2.2730000000000001</v>
      </c>
      <c r="AS956" s="804">
        <v>4.5999999999999999E-2</v>
      </c>
      <c r="AT956" s="804">
        <v>0.39200000000000002</v>
      </c>
      <c r="AU956" s="804">
        <v>2.222</v>
      </c>
      <c r="AV956" s="804">
        <v>4.4999999999999998E-2</v>
      </c>
      <c r="AW956" s="804">
        <v>0.39200000000000002</v>
      </c>
      <c r="AX956" s="804">
        <v>2.1859999999999999</v>
      </c>
      <c r="AY956" s="804">
        <v>4.4999999999999998E-2</v>
      </c>
      <c r="AZ956" s="804">
        <v>0.39200000000000002</v>
      </c>
      <c r="BA956" s="804">
        <v>2.1629999999999998</v>
      </c>
      <c r="BB956" s="804">
        <v>4.4999999999999998E-2</v>
      </c>
    </row>
    <row r="957" spans="2:54" ht="16.5" customHeight="1" x14ac:dyDescent="0.3">
      <c r="B957" s="972"/>
      <c r="E957" s="806" t="s">
        <v>998</v>
      </c>
      <c r="F957" s="1401" t="s">
        <v>1290</v>
      </c>
      <c r="G957" s="804" t="s">
        <v>165</v>
      </c>
      <c r="H957" s="804" t="s">
        <v>165</v>
      </c>
      <c r="I957" s="804" t="s">
        <v>165</v>
      </c>
      <c r="J957" s="804" t="s">
        <v>165</v>
      </c>
      <c r="K957" s="804" t="s">
        <v>165</v>
      </c>
      <c r="L957" s="804" t="s">
        <v>165</v>
      </c>
      <c r="M957" s="804" t="s">
        <v>165</v>
      </c>
      <c r="N957" s="804" t="s">
        <v>165</v>
      </c>
      <c r="O957" s="804" t="s">
        <v>165</v>
      </c>
      <c r="P957" s="804" t="s">
        <v>165</v>
      </c>
      <c r="Q957" s="804" t="s">
        <v>165</v>
      </c>
      <c r="R957" s="804" t="s">
        <v>165</v>
      </c>
      <c r="S957" s="804" t="s">
        <v>165</v>
      </c>
      <c r="T957" s="804" t="s">
        <v>165</v>
      </c>
      <c r="U957" s="804" t="s">
        <v>165</v>
      </c>
      <c r="V957" s="804" t="s">
        <v>165</v>
      </c>
      <c r="W957" s="804" t="s">
        <v>165</v>
      </c>
      <c r="X957" s="804" t="s">
        <v>165</v>
      </c>
      <c r="Y957" s="804" t="s">
        <v>165</v>
      </c>
      <c r="Z957" s="804" t="s">
        <v>165</v>
      </c>
      <c r="AA957" s="804" t="s">
        <v>165</v>
      </c>
      <c r="AB957" s="804" t="s">
        <v>165</v>
      </c>
      <c r="AC957" s="804" t="s">
        <v>165</v>
      </c>
      <c r="AD957" s="804" t="s">
        <v>165</v>
      </c>
      <c r="AE957" s="804" t="s">
        <v>165</v>
      </c>
      <c r="AF957" s="804" t="s">
        <v>165</v>
      </c>
      <c r="AG957" s="804" t="s">
        <v>165</v>
      </c>
      <c r="AH957" s="804" t="s">
        <v>165</v>
      </c>
      <c r="AI957" s="804" t="s">
        <v>165</v>
      </c>
      <c r="AJ957" s="804" t="s">
        <v>165</v>
      </c>
      <c r="AK957" s="804" t="s">
        <v>165</v>
      </c>
      <c r="AL957" s="804" t="s">
        <v>165</v>
      </c>
      <c r="AM957" s="804" t="s">
        <v>165</v>
      </c>
      <c r="AN957" s="804" t="s">
        <v>165</v>
      </c>
      <c r="AO957" s="804" t="s">
        <v>165</v>
      </c>
      <c r="AP957" s="804" t="s">
        <v>165</v>
      </c>
      <c r="AQ957" s="804">
        <v>7.0000000000000001E-3</v>
      </c>
      <c r="AR957" s="804">
        <v>0.25</v>
      </c>
      <c r="AS957" s="804">
        <v>2.7E-2</v>
      </c>
      <c r="AT957" s="804">
        <v>7.0000000000000001E-3</v>
      </c>
      <c r="AU957" s="804">
        <v>0.245</v>
      </c>
      <c r="AV957" s="804">
        <v>2.5999999999999999E-2</v>
      </c>
      <c r="AW957" s="804">
        <v>7.0000000000000001E-3</v>
      </c>
      <c r="AX957" s="804">
        <v>0.24199999999999999</v>
      </c>
      <c r="AY957" s="804">
        <v>2.5000000000000001E-2</v>
      </c>
      <c r="AZ957" s="804">
        <v>7.0000000000000001E-3</v>
      </c>
      <c r="BA957" s="804">
        <v>0.245</v>
      </c>
      <c r="BB957" s="804">
        <v>2.5999999999999999E-2</v>
      </c>
    </row>
    <row r="958" spans="2:54" ht="16.5" customHeight="1" x14ac:dyDescent="0.3">
      <c r="B958" s="972"/>
      <c r="E958" s="806"/>
      <c r="F958" s="1401" t="s">
        <v>1291</v>
      </c>
      <c r="G958" s="804" t="s">
        <v>165</v>
      </c>
      <c r="H958" s="804" t="s">
        <v>165</v>
      </c>
      <c r="I958" s="804" t="s">
        <v>165</v>
      </c>
      <c r="J958" s="804" t="s">
        <v>165</v>
      </c>
      <c r="K958" s="804" t="s">
        <v>165</v>
      </c>
      <c r="L958" s="804" t="s">
        <v>165</v>
      </c>
      <c r="M958" s="804" t="s">
        <v>165</v>
      </c>
      <c r="N958" s="804" t="s">
        <v>165</v>
      </c>
      <c r="O958" s="804" t="s">
        <v>165</v>
      </c>
      <c r="P958" s="804" t="s">
        <v>165</v>
      </c>
      <c r="Q958" s="804" t="s">
        <v>165</v>
      </c>
      <c r="R958" s="804" t="s">
        <v>165</v>
      </c>
      <c r="S958" s="804" t="s">
        <v>165</v>
      </c>
      <c r="T958" s="804" t="s">
        <v>165</v>
      </c>
      <c r="U958" s="804" t="s">
        <v>165</v>
      </c>
      <c r="V958" s="804" t="s">
        <v>165</v>
      </c>
      <c r="W958" s="804" t="s">
        <v>165</v>
      </c>
      <c r="X958" s="804" t="s">
        <v>165</v>
      </c>
      <c r="Y958" s="804" t="s">
        <v>165</v>
      </c>
      <c r="Z958" s="804" t="s">
        <v>165</v>
      </c>
      <c r="AA958" s="804" t="s">
        <v>165</v>
      </c>
      <c r="AB958" s="804" t="s">
        <v>165</v>
      </c>
      <c r="AC958" s="804" t="s">
        <v>165</v>
      </c>
      <c r="AD958" s="804" t="s">
        <v>165</v>
      </c>
      <c r="AE958" s="804" t="s">
        <v>165</v>
      </c>
      <c r="AF958" s="804" t="s">
        <v>165</v>
      </c>
      <c r="AG958" s="804" t="s">
        <v>165</v>
      </c>
      <c r="AH958" s="804" t="s">
        <v>165</v>
      </c>
      <c r="AI958" s="804" t="s">
        <v>165</v>
      </c>
      <c r="AJ958" s="804" t="s">
        <v>165</v>
      </c>
      <c r="AK958" s="804" t="s">
        <v>165</v>
      </c>
      <c r="AL958" s="804" t="s">
        <v>165</v>
      </c>
      <c r="AM958" s="804" t="s">
        <v>165</v>
      </c>
      <c r="AN958" s="804" t="s">
        <v>165</v>
      </c>
      <c r="AO958" s="804" t="s">
        <v>165</v>
      </c>
      <c r="AP958" s="804" t="s">
        <v>165</v>
      </c>
      <c r="AQ958" s="804">
        <v>5.0000000000000001E-3</v>
      </c>
      <c r="AR958" s="804">
        <v>0.65700000000000003</v>
      </c>
      <c r="AS958" s="804">
        <v>6.2E-2</v>
      </c>
      <c r="AT958" s="804">
        <v>5.0000000000000001E-3</v>
      </c>
      <c r="AU958" s="804">
        <v>0.61399999999999999</v>
      </c>
      <c r="AV958" s="804">
        <v>5.7000000000000002E-2</v>
      </c>
      <c r="AW958" s="804">
        <v>5.0000000000000001E-3</v>
      </c>
      <c r="AX958" s="804">
        <v>0.59199999999999997</v>
      </c>
      <c r="AY958" s="804">
        <v>5.5E-2</v>
      </c>
      <c r="AZ958" s="804">
        <v>5.0000000000000001E-3</v>
      </c>
      <c r="BA958" s="804">
        <v>0.59799999999999998</v>
      </c>
      <c r="BB958" s="804">
        <v>5.5E-2</v>
      </c>
    </row>
    <row r="959" spans="2:54" ht="16.5" customHeight="1" x14ac:dyDescent="0.3">
      <c r="B959" s="972"/>
      <c r="E959" s="806"/>
      <c r="F959" s="1401" t="s">
        <v>1292</v>
      </c>
      <c r="G959" s="804" t="s">
        <v>165</v>
      </c>
      <c r="H959" s="804" t="s">
        <v>165</v>
      </c>
      <c r="I959" s="804" t="s">
        <v>165</v>
      </c>
      <c r="J959" s="804" t="s">
        <v>165</v>
      </c>
      <c r="K959" s="804" t="s">
        <v>165</v>
      </c>
      <c r="L959" s="804" t="s">
        <v>165</v>
      </c>
      <c r="M959" s="804" t="s">
        <v>165</v>
      </c>
      <c r="N959" s="804" t="s">
        <v>165</v>
      </c>
      <c r="O959" s="804" t="s">
        <v>165</v>
      </c>
      <c r="P959" s="804" t="s">
        <v>165</v>
      </c>
      <c r="Q959" s="804" t="s">
        <v>165</v>
      </c>
      <c r="R959" s="804" t="s">
        <v>165</v>
      </c>
      <c r="S959" s="804" t="s">
        <v>165</v>
      </c>
      <c r="T959" s="804" t="s">
        <v>165</v>
      </c>
      <c r="U959" s="804" t="s">
        <v>165</v>
      </c>
      <c r="V959" s="804" t="s">
        <v>165</v>
      </c>
      <c r="W959" s="804" t="s">
        <v>165</v>
      </c>
      <c r="X959" s="804" t="s">
        <v>165</v>
      </c>
      <c r="Y959" s="804" t="s">
        <v>165</v>
      </c>
      <c r="Z959" s="804" t="s">
        <v>165</v>
      </c>
      <c r="AA959" s="804" t="s">
        <v>165</v>
      </c>
      <c r="AB959" s="804" t="s">
        <v>165</v>
      </c>
      <c r="AC959" s="804" t="s">
        <v>165</v>
      </c>
      <c r="AD959" s="804" t="s">
        <v>165</v>
      </c>
      <c r="AE959" s="804" t="s">
        <v>165</v>
      </c>
      <c r="AF959" s="804" t="s">
        <v>165</v>
      </c>
      <c r="AG959" s="804" t="s">
        <v>165</v>
      </c>
      <c r="AH959" s="804" t="s">
        <v>165</v>
      </c>
      <c r="AI959" s="804" t="s">
        <v>165</v>
      </c>
      <c r="AJ959" s="804" t="s">
        <v>165</v>
      </c>
      <c r="AK959" s="804" t="s">
        <v>165</v>
      </c>
      <c r="AL959" s="804" t="s">
        <v>165</v>
      </c>
      <c r="AM959" s="804" t="s">
        <v>165</v>
      </c>
      <c r="AN959" s="804" t="s">
        <v>165</v>
      </c>
      <c r="AO959" s="804" t="s">
        <v>165</v>
      </c>
      <c r="AP959" s="804" t="s">
        <v>165</v>
      </c>
      <c r="AQ959" s="804">
        <v>5.0000000000000001E-3</v>
      </c>
      <c r="AR959" s="804">
        <v>0.49199999999999999</v>
      </c>
      <c r="AS959" s="804">
        <v>2.1000000000000001E-2</v>
      </c>
      <c r="AT959" s="804">
        <v>5.0000000000000001E-3</v>
      </c>
      <c r="AU959" s="804">
        <v>0.48899999999999999</v>
      </c>
      <c r="AV959" s="804">
        <v>2.1000000000000001E-2</v>
      </c>
      <c r="AW959" s="804">
        <v>5.0000000000000001E-3</v>
      </c>
      <c r="AX959" s="804">
        <v>0.48699999999999999</v>
      </c>
      <c r="AY959" s="804">
        <v>2.1000000000000001E-2</v>
      </c>
      <c r="AZ959" s="804">
        <v>5.0000000000000001E-3</v>
      </c>
      <c r="BA959" s="804">
        <v>0.48799999999999999</v>
      </c>
      <c r="BB959" s="804">
        <v>2.1000000000000001E-2</v>
      </c>
    </row>
    <row r="960" spans="2:54" ht="16.5" customHeight="1" x14ac:dyDescent="0.3">
      <c r="B960" s="972"/>
      <c r="E960" s="806"/>
      <c r="F960" s="1401" t="s">
        <v>1293</v>
      </c>
      <c r="G960" s="804" t="s">
        <v>165</v>
      </c>
      <c r="H960" s="804" t="s">
        <v>165</v>
      </c>
      <c r="I960" s="804" t="s">
        <v>165</v>
      </c>
      <c r="J960" s="804" t="s">
        <v>165</v>
      </c>
      <c r="K960" s="804" t="s">
        <v>165</v>
      </c>
      <c r="L960" s="804" t="s">
        <v>165</v>
      </c>
      <c r="M960" s="804" t="s">
        <v>165</v>
      </c>
      <c r="N960" s="804" t="s">
        <v>165</v>
      </c>
      <c r="O960" s="804" t="s">
        <v>165</v>
      </c>
      <c r="P960" s="804" t="s">
        <v>165</v>
      </c>
      <c r="Q960" s="804" t="s">
        <v>165</v>
      </c>
      <c r="R960" s="804" t="s">
        <v>165</v>
      </c>
      <c r="S960" s="804" t="s">
        <v>165</v>
      </c>
      <c r="T960" s="804" t="s">
        <v>165</v>
      </c>
      <c r="U960" s="804" t="s">
        <v>165</v>
      </c>
      <c r="V960" s="804" t="s">
        <v>165</v>
      </c>
      <c r="W960" s="804" t="s">
        <v>165</v>
      </c>
      <c r="X960" s="804" t="s">
        <v>165</v>
      </c>
      <c r="Y960" s="804" t="s">
        <v>165</v>
      </c>
      <c r="Z960" s="804" t="s">
        <v>165</v>
      </c>
      <c r="AA960" s="804" t="s">
        <v>165</v>
      </c>
      <c r="AB960" s="804" t="s">
        <v>165</v>
      </c>
      <c r="AC960" s="804" t="s">
        <v>165</v>
      </c>
      <c r="AD960" s="804" t="s">
        <v>165</v>
      </c>
      <c r="AE960" s="804" t="s">
        <v>165</v>
      </c>
      <c r="AF960" s="804" t="s">
        <v>165</v>
      </c>
      <c r="AG960" s="804" t="s">
        <v>165</v>
      </c>
      <c r="AH960" s="804" t="s">
        <v>165</v>
      </c>
      <c r="AI960" s="804" t="s">
        <v>165</v>
      </c>
      <c r="AJ960" s="804" t="s">
        <v>165</v>
      </c>
      <c r="AK960" s="804" t="s">
        <v>165</v>
      </c>
      <c r="AL960" s="804" t="s">
        <v>165</v>
      </c>
      <c r="AM960" s="804" t="s">
        <v>165</v>
      </c>
      <c r="AN960" s="804" t="s">
        <v>165</v>
      </c>
      <c r="AO960" s="804" t="s">
        <v>165</v>
      </c>
      <c r="AP960" s="804" t="s">
        <v>165</v>
      </c>
      <c r="AQ960" s="804">
        <v>0.04</v>
      </c>
      <c r="AR960" s="804">
        <v>2.2730000000000001</v>
      </c>
      <c r="AS960" s="804">
        <v>4.5999999999999999E-2</v>
      </c>
      <c r="AT960" s="804">
        <v>0.04</v>
      </c>
      <c r="AU960" s="804">
        <v>2.222</v>
      </c>
      <c r="AV960" s="804">
        <v>4.4999999999999998E-2</v>
      </c>
      <c r="AW960" s="804">
        <v>0.04</v>
      </c>
      <c r="AX960" s="804">
        <v>2.1859999999999999</v>
      </c>
      <c r="AY960" s="804">
        <v>4.4999999999999998E-2</v>
      </c>
      <c r="AZ960" s="804">
        <v>0.04</v>
      </c>
      <c r="BA960" s="804">
        <v>2.1629999999999998</v>
      </c>
      <c r="BB960" s="804">
        <v>4.4999999999999998E-2</v>
      </c>
    </row>
    <row r="961" spans="2:54" ht="16.5" customHeight="1" x14ac:dyDescent="0.3">
      <c r="B961" s="972"/>
      <c r="E961" s="783" t="s">
        <v>1295</v>
      </c>
      <c r="F961" s="1401" t="s">
        <v>1290</v>
      </c>
      <c r="G961" s="804">
        <v>2.6640000000000001</v>
      </c>
      <c r="H961" s="804">
        <v>2.1000000000000001E-2</v>
      </c>
      <c r="I961" s="804">
        <v>0.111</v>
      </c>
      <c r="J961" s="804">
        <v>2.6640000000000001</v>
      </c>
      <c r="K961" s="804">
        <v>1.9E-2</v>
      </c>
      <c r="L961" s="804">
        <v>0.113</v>
      </c>
      <c r="M961" s="804">
        <v>2.6640000000000001</v>
      </c>
      <c r="N961" s="804">
        <v>1.7999999999999999E-2</v>
      </c>
      <c r="O961" s="804">
        <v>0.114</v>
      </c>
      <c r="P961" s="804">
        <v>2.6640000000000001</v>
      </c>
      <c r="Q961" s="804">
        <v>1.4999999999999999E-2</v>
      </c>
      <c r="R961" s="804">
        <v>0.11700000000000001</v>
      </c>
      <c r="S961" s="804">
        <v>2.5129999999999999</v>
      </c>
      <c r="T961" s="804">
        <v>1.4E-2</v>
      </c>
      <c r="U961" s="804">
        <v>0.11899999999999999</v>
      </c>
      <c r="V961" s="804">
        <v>2.488</v>
      </c>
      <c r="W961" s="804">
        <v>1.4E-2</v>
      </c>
      <c r="X961" s="804">
        <v>0.121</v>
      </c>
      <c r="Y961" s="804">
        <v>2.5609999999999999</v>
      </c>
      <c r="Z961" s="804">
        <v>1.4E-2</v>
      </c>
      <c r="AA961" s="804">
        <v>0.125</v>
      </c>
      <c r="AB961" s="804">
        <v>2.5609999999999999</v>
      </c>
      <c r="AC961" s="804">
        <v>1.2E-2</v>
      </c>
      <c r="AD961" s="804">
        <v>0.11799999999999999</v>
      </c>
      <c r="AE961" s="804">
        <v>2.5609999999999999</v>
      </c>
      <c r="AF961" s="804">
        <v>0.01</v>
      </c>
      <c r="AG961" s="804">
        <v>0.11899999999999999</v>
      </c>
      <c r="AH961" s="804">
        <v>2.556</v>
      </c>
      <c r="AI961" s="804">
        <v>8.9999999999999993E-3</v>
      </c>
      <c r="AJ961" s="804">
        <v>0.11700000000000001</v>
      </c>
      <c r="AK961" s="804">
        <v>2.5379999999999998</v>
      </c>
      <c r="AL961" s="804">
        <v>8.0000000000000002E-3</v>
      </c>
      <c r="AM961" s="804">
        <v>0.11700000000000001</v>
      </c>
      <c r="AN961" s="804">
        <v>2.5129999999999999</v>
      </c>
      <c r="AO961" s="804">
        <v>8.0000000000000002E-3</v>
      </c>
      <c r="AP961" s="804">
        <v>0.11799999999999999</v>
      </c>
      <c r="AQ961" s="804" t="s">
        <v>165</v>
      </c>
      <c r="AR961" s="804" t="s">
        <v>165</v>
      </c>
      <c r="AS961" s="804" t="s">
        <v>165</v>
      </c>
      <c r="AT961" s="804" t="s">
        <v>165</v>
      </c>
      <c r="AU961" s="804" t="s">
        <v>165</v>
      </c>
      <c r="AV961" s="804" t="s">
        <v>165</v>
      </c>
      <c r="AW961" s="804" t="s">
        <v>165</v>
      </c>
      <c r="AX961" s="804" t="s">
        <v>165</v>
      </c>
      <c r="AY961" s="804" t="s">
        <v>165</v>
      </c>
      <c r="AZ961" s="804" t="s">
        <v>165</v>
      </c>
      <c r="BA961" s="804" t="s">
        <v>165</v>
      </c>
      <c r="BB961" s="804" t="s">
        <v>165</v>
      </c>
    </row>
    <row r="962" spans="2:54" ht="16.5" customHeight="1" x14ac:dyDescent="0.3">
      <c r="B962" s="972"/>
      <c r="E962" s="806"/>
      <c r="F962" s="1401" t="s">
        <v>1291</v>
      </c>
      <c r="G962" s="804">
        <v>2.6619999999999999</v>
      </c>
      <c r="H962" s="804">
        <v>2.3E-2</v>
      </c>
      <c r="I962" s="804">
        <v>6.3E-2</v>
      </c>
      <c r="J962" s="804">
        <v>2.6619999999999999</v>
      </c>
      <c r="K962" s="804">
        <v>1.9E-2</v>
      </c>
      <c r="L962" s="804">
        <v>6.3E-2</v>
      </c>
      <c r="M962" s="804">
        <v>2.6619999999999999</v>
      </c>
      <c r="N962" s="804">
        <v>1.7000000000000001E-2</v>
      </c>
      <c r="O962" s="804">
        <v>6.3E-2</v>
      </c>
      <c r="P962" s="804">
        <v>2.6619999999999999</v>
      </c>
      <c r="Q962" s="804">
        <v>1.2999999999999999E-2</v>
      </c>
      <c r="R962" s="804">
        <v>6.9000000000000006E-2</v>
      </c>
      <c r="S962" s="804">
        <v>2.5110000000000001</v>
      </c>
      <c r="T962" s="804">
        <v>1.2999999999999999E-2</v>
      </c>
      <c r="U962" s="804">
        <v>7.0999999999999994E-2</v>
      </c>
      <c r="V962" s="804">
        <v>2.4860000000000002</v>
      </c>
      <c r="W962" s="804">
        <v>1.4E-2</v>
      </c>
      <c r="X962" s="804">
        <v>7.2999999999999995E-2</v>
      </c>
      <c r="Y962" s="804">
        <v>2.5590000000000002</v>
      </c>
      <c r="Z962" s="804">
        <v>1.4E-2</v>
      </c>
      <c r="AA962" s="804">
        <v>7.5999999999999998E-2</v>
      </c>
      <c r="AB962" s="804">
        <v>2.5590000000000002</v>
      </c>
      <c r="AC962" s="804">
        <v>1.2999999999999999E-2</v>
      </c>
      <c r="AD962" s="804">
        <v>7.2999999999999995E-2</v>
      </c>
      <c r="AE962" s="804">
        <v>2.5590000000000002</v>
      </c>
      <c r="AF962" s="804">
        <v>0.01</v>
      </c>
      <c r="AG962" s="804">
        <v>7.4999999999999997E-2</v>
      </c>
      <c r="AH962" s="804">
        <v>2.5539999999999998</v>
      </c>
      <c r="AI962" s="804">
        <v>0.01</v>
      </c>
      <c r="AJ962" s="804">
        <v>7.3999999999999996E-2</v>
      </c>
      <c r="AK962" s="804">
        <v>2.536</v>
      </c>
      <c r="AL962" s="804">
        <v>0.01</v>
      </c>
      <c r="AM962" s="804">
        <v>7.4999999999999997E-2</v>
      </c>
      <c r="AN962" s="804">
        <v>2.5110000000000001</v>
      </c>
      <c r="AO962" s="804">
        <v>8.9999999999999993E-3</v>
      </c>
      <c r="AP962" s="804">
        <v>7.2999999999999995E-2</v>
      </c>
      <c r="AQ962" s="804" t="s">
        <v>165</v>
      </c>
      <c r="AR962" s="804" t="s">
        <v>165</v>
      </c>
      <c r="AS962" s="804" t="s">
        <v>165</v>
      </c>
      <c r="AT962" s="804" t="s">
        <v>165</v>
      </c>
      <c r="AU962" s="804" t="s">
        <v>165</v>
      </c>
      <c r="AV962" s="804" t="s">
        <v>165</v>
      </c>
      <c r="AW962" s="804" t="s">
        <v>165</v>
      </c>
      <c r="AX962" s="804" t="s">
        <v>165</v>
      </c>
      <c r="AY962" s="804" t="s">
        <v>165</v>
      </c>
      <c r="AZ962" s="804" t="s">
        <v>165</v>
      </c>
      <c r="BA962" s="804" t="s">
        <v>165</v>
      </c>
      <c r="BB962" s="804" t="s">
        <v>165</v>
      </c>
    </row>
    <row r="963" spans="2:54" ht="16.5" customHeight="1" x14ac:dyDescent="0.3">
      <c r="B963" s="972"/>
      <c r="E963" s="806"/>
      <c r="F963" s="1401" t="s">
        <v>1292</v>
      </c>
      <c r="G963" s="804">
        <v>2.6589999999999998</v>
      </c>
      <c r="H963" s="804">
        <v>0.21299999999999999</v>
      </c>
      <c r="I963" s="804">
        <v>3.9E-2</v>
      </c>
      <c r="J963" s="804">
        <v>2.6589999999999998</v>
      </c>
      <c r="K963" s="804">
        <v>0.188</v>
      </c>
      <c r="L963" s="804">
        <v>4.1000000000000002E-2</v>
      </c>
      <c r="M963" s="804">
        <v>2.6589999999999998</v>
      </c>
      <c r="N963" s="804">
        <v>0.16300000000000001</v>
      </c>
      <c r="O963" s="804">
        <v>4.8000000000000001E-2</v>
      </c>
      <c r="P963" s="804">
        <v>2.6589999999999998</v>
      </c>
      <c r="Q963" s="804">
        <v>0.14499999999999999</v>
      </c>
      <c r="R963" s="804">
        <v>5.8000000000000003E-2</v>
      </c>
      <c r="S963" s="804">
        <v>2.508</v>
      </c>
      <c r="T963" s="804">
        <v>0.13600000000000001</v>
      </c>
      <c r="U963" s="804">
        <v>6.3E-2</v>
      </c>
      <c r="V963" s="804">
        <v>2.4830000000000001</v>
      </c>
      <c r="W963" s="804">
        <v>0.129</v>
      </c>
      <c r="X963" s="804">
        <v>7.0999999999999994E-2</v>
      </c>
      <c r="Y963" s="804">
        <v>2.556</v>
      </c>
      <c r="Z963" s="804">
        <v>0.126</v>
      </c>
      <c r="AA963" s="804">
        <v>7.9000000000000001E-2</v>
      </c>
      <c r="AB963" s="804">
        <v>2.556</v>
      </c>
      <c r="AC963" s="804">
        <v>0.112</v>
      </c>
      <c r="AD963" s="804">
        <v>7.6999999999999999E-2</v>
      </c>
      <c r="AE963" s="804">
        <v>2.556</v>
      </c>
      <c r="AF963" s="804">
        <v>9.9000000000000005E-2</v>
      </c>
      <c r="AG963" s="804">
        <v>8.1000000000000003E-2</v>
      </c>
      <c r="AH963" s="804">
        <v>2.5510000000000002</v>
      </c>
      <c r="AI963" s="804">
        <v>9.1999999999999998E-2</v>
      </c>
      <c r="AJ963" s="804">
        <v>8.6999999999999994E-2</v>
      </c>
      <c r="AK963" s="804">
        <v>2.5329999999999999</v>
      </c>
      <c r="AL963" s="804">
        <v>8.3000000000000004E-2</v>
      </c>
      <c r="AM963" s="804">
        <v>9.4E-2</v>
      </c>
      <c r="AN963" s="804">
        <v>2.508</v>
      </c>
      <c r="AO963" s="804">
        <v>7.6999999999999999E-2</v>
      </c>
      <c r="AP963" s="804">
        <v>0.104</v>
      </c>
      <c r="AQ963" s="804" t="s">
        <v>165</v>
      </c>
      <c r="AR963" s="804" t="s">
        <v>165</v>
      </c>
      <c r="AS963" s="804" t="s">
        <v>165</v>
      </c>
      <c r="AT963" s="804" t="s">
        <v>165</v>
      </c>
      <c r="AU963" s="804" t="s">
        <v>165</v>
      </c>
      <c r="AV963" s="804" t="s">
        <v>165</v>
      </c>
      <c r="AW963" s="804" t="s">
        <v>165</v>
      </c>
      <c r="AX963" s="804" t="s">
        <v>165</v>
      </c>
      <c r="AY963" s="804" t="s">
        <v>165</v>
      </c>
      <c r="AZ963" s="804" t="s">
        <v>165</v>
      </c>
      <c r="BA963" s="804" t="s">
        <v>165</v>
      </c>
      <c r="BB963" s="804" t="s">
        <v>165</v>
      </c>
    </row>
    <row r="964" spans="2:54" ht="16.5" customHeight="1" x14ac:dyDescent="0.3">
      <c r="B964" s="972"/>
      <c r="E964" s="783" t="s">
        <v>999</v>
      </c>
      <c r="F964" s="1401" t="s">
        <v>1290</v>
      </c>
      <c r="G964" s="804" t="s">
        <v>165</v>
      </c>
      <c r="H964" s="804" t="s">
        <v>165</v>
      </c>
      <c r="I964" s="804" t="s">
        <v>165</v>
      </c>
      <c r="J964" s="804" t="s">
        <v>165</v>
      </c>
      <c r="K964" s="804" t="s">
        <v>165</v>
      </c>
      <c r="L964" s="804" t="s">
        <v>165</v>
      </c>
      <c r="M964" s="804" t="s">
        <v>165</v>
      </c>
      <c r="N964" s="804" t="s">
        <v>165</v>
      </c>
      <c r="O964" s="804" t="s">
        <v>165</v>
      </c>
      <c r="P964" s="804" t="s">
        <v>165</v>
      </c>
      <c r="Q964" s="804" t="s">
        <v>165</v>
      </c>
      <c r="R964" s="804" t="s">
        <v>165</v>
      </c>
      <c r="S964" s="804" t="s">
        <v>165</v>
      </c>
      <c r="T964" s="804" t="s">
        <v>165</v>
      </c>
      <c r="U964" s="804" t="s">
        <v>165</v>
      </c>
      <c r="V964" s="804" t="s">
        <v>165</v>
      </c>
      <c r="W964" s="804" t="s">
        <v>165</v>
      </c>
      <c r="X964" s="804" t="s">
        <v>165</v>
      </c>
      <c r="Y964" s="804" t="s">
        <v>165</v>
      </c>
      <c r="Z964" s="804" t="s">
        <v>165</v>
      </c>
      <c r="AA964" s="804" t="s">
        <v>165</v>
      </c>
      <c r="AB964" s="804" t="s">
        <v>165</v>
      </c>
      <c r="AC964" s="804" t="s">
        <v>165</v>
      </c>
      <c r="AD964" s="804" t="s">
        <v>165</v>
      </c>
      <c r="AE964" s="804" t="s">
        <v>165</v>
      </c>
      <c r="AF964" s="804" t="s">
        <v>165</v>
      </c>
      <c r="AG964" s="804" t="s">
        <v>165</v>
      </c>
      <c r="AH964" s="804" t="s">
        <v>165</v>
      </c>
      <c r="AI964" s="804" t="s">
        <v>165</v>
      </c>
      <c r="AJ964" s="804" t="s">
        <v>165</v>
      </c>
      <c r="AK964" s="804" t="s">
        <v>165</v>
      </c>
      <c r="AL964" s="804" t="s">
        <v>165</v>
      </c>
      <c r="AM964" s="804" t="s">
        <v>165</v>
      </c>
      <c r="AN964" s="804" t="s">
        <v>165</v>
      </c>
      <c r="AO964" s="804" t="s">
        <v>165</v>
      </c>
      <c r="AP964" s="804" t="s">
        <v>165</v>
      </c>
      <c r="AQ964" s="804">
        <v>2.488</v>
      </c>
      <c r="AR964" s="804">
        <v>7.0000000000000001E-3</v>
      </c>
      <c r="AS964" s="804">
        <v>0.11899999999999999</v>
      </c>
      <c r="AT964" s="804">
        <v>2.488</v>
      </c>
      <c r="AU964" s="804">
        <v>7.0000000000000001E-3</v>
      </c>
      <c r="AV964" s="804">
        <v>0.11899999999999999</v>
      </c>
      <c r="AW964" s="804">
        <v>2.488</v>
      </c>
      <c r="AX964" s="804">
        <v>7.0000000000000001E-3</v>
      </c>
      <c r="AY964" s="804">
        <v>0.11899999999999999</v>
      </c>
      <c r="AZ964" s="804">
        <v>2.488</v>
      </c>
      <c r="BA964" s="804">
        <v>6.0000000000000001E-3</v>
      </c>
      <c r="BB964" s="804">
        <v>0.11799999999999999</v>
      </c>
    </row>
    <row r="965" spans="2:54" ht="16.5" customHeight="1" x14ac:dyDescent="0.3">
      <c r="B965" s="972"/>
      <c r="E965" s="806"/>
      <c r="F965" s="1401" t="s">
        <v>1291</v>
      </c>
      <c r="G965" s="804" t="s">
        <v>165</v>
      </c>
      <c r="H965" s="804" t="s">
        <v>165</v>
      </c>
      <c r="I965" s="804" t="s">
        <v>165</v>
      </c>
      <c r="J965" s="804" t="s">
        <v>165</v>
      </c>
      <c r="K965" s="804" t="s">
        <v>165</v>
      </c>
      <c r="L965" s="804" t="s">
        <v>165</v>
      </c>
      <c r="M965" s="804" t="s">
        <v>165</v>
      </c>
      <c r="N965" s="804" t="s">
        <v>165</v>
      </c>
      <c r="O965" s="804" t="s">
        <v>165</v>
      </c>
      <c r="P965" s="804" t="s">
        <v>165</v>
      </c>
      <c r="Q965" s="804" t="s">
        <v>165</v>
      </c>
      <c r="R965" s="804" t="s">
        <v>165</v>
      </c>
      <c r="S965" s="804" t="s">
        <v>165</v>
      </c>
      <c r="T965" s="804" t="s">
        <v>165</v>
      </c>
      <c r="U965" s="804" t="s">
        <v>165</v>
      </c>
      <c r="V965" s="804" t="s">
        <v>165</v>
      </c>
      <c r="W965" s="804" t="s">
        <v>165</v>
      </c>
      <c r="X965" s="804" t="s">
        <v>165</v>
      </c>
      <c r="Y965" s="804" t="s">
        <v>165</v>
      </c>
      <c r="Z965" s="804" t="s">
        <v>165</v>
      </c>
      <c r="AA965" s="804" t="s">
        <v>165</v>
      </c>
      <c r="AB965" s="804" t="s">
        <v>165</v>
      </c>
      <c r="AC965" s="804" t="s">
        <v>165</v>
      </c>
      <c r="AD965" s="804" t="s">
        <v>165</v>
      </c>
      <c r="AE965" s="804" t="s">
        <v>165</v>
      </c>
      <c r="AF965" s="804" t="s">
        <v>165</v>
      </c>
      <c r="AG965" s="804" t="s">
        <v>165</v>
      </c>
      <c r="AH965" s="804" t="s">
        <v>165</v>
      </c>
      <c r="AI965" s="804" t="s">
        <v>165</v>
      </c>
      <c r="AJ965" s="804" t="s">
        <v>165</v>
      </c>
      <c r="AK965" s="804" t="s">
        <v>165</v>
      </c>
      <c r="AL965" s="804" t="s">
        <v>165</v>
      </c>
      <c r="AM965" s="804" t="s">
        <v>165</v>
      </c>
      <c r="AN965" s="804" t="s">
        <v>165</v>
      </c>
      <c r="AO965" s="804" t="s">
        <v>165</v>
      </c>
      <c r="AP965" s="804" t="s">
        <v>165</v>
      </c>
      <c r="AQ965" s="804">
        <v>2.4860000000000002</v>
      </c>
      <c r="AR965" s="804">
        <v>8.9999999999999993E-3</v>
      </c>
      <c r="AS965" s="804">
        <v>7.3999999999999996E-2</v>
      </c>
      <c r="AT965" s="804">
        <v>2.4860000000000002</v>
      </c>
      <c r="AU965" s="804">
        <v>8.0000000000000002E-3</v>
      </c>
      <c r="AV965" s="804">
        <v>7.3999999999999996E-2</v>
      </c>
      <c r="AW965" s="804">
        <v>2.4860000000000002</v>
      </c>
      <c r="AX965" s="804">
        <v>8.9999999999999993E-3</v>
      </c>
      <c r="AY965" s="804">
        <v>7.5999999999999998E-2</v>
      </c>
      <c r="AZ965" s="804">
        <v>2.4860000000000002</v>
      </c>
      <c r="BA965" s="804">
        <v>8.0000000000000002E-3</v>
      </c>
      <c r="BB965" s="804">
        <v>7.1999999999999995E-2</v>
      </c>
    </row>
    <row r="966" spans="2:54" ht="16.5" customHeight="1" x14ac:dyDescent="0.3">
      <c r="B966" s="972"/>
      <c r="E966" s="806"/>
      <c r="F966" s="1401" t="s">
        <v>1292</v>
      </c>
      <c r="G966" s="804" t="s">
        <v>165</v>
      </c>
      <c r="H966" s="804" t="s">
        <v>165</v>
      </c>
      <c r="I966" s="804" t="s">
        <v>165</v>
      </c>
      <c r="J966" s="804" t="s">
        <v>165</v>
      </c>
      <c r="K966" s="804" t="s">
        <v>165</v>
      </c>
      <c r="L966" s="804" t="s">
        <v>165</v>
      </c>
      <c r="M966" s="804" t="s">
        <v>165</v>
      </c>
      <c r="N966" s="804" t="s">
        <v>165</v>
      </c>
      <c r="O966" s="804" t="s">
        <v>165</v>
      </c>
      <c r="P966" s="804" t="s">
        <v>165</v>
      </c>
      <c r="Q966" s="804" t="s">
        <v>165</v>
      </c>
      <c r="R966" s="804" t="s">
        <v>165</v>
      </c>
      <c r="S966" s="804" t="s">
        <v>165</v>
      </c>
      <c r="T966" s="804" t="s">
        <v>165</v>
      </c>
      <c r="U966" s="804" t="s">
        <v>165</v>
      </c>
      <c r="V966" s="804" t="s">
        <v>165</v>
      </c>
      <c r="W966" s="804" t="s">
        <v>165</v>
      </c>
      <c r="X966" s="804" t="s">
        <v>165</v>
      </c>
      <c r="Y966" s="804" t="s">
        <v>165</v>
      </c>
      <c r="Z966" s="804" t="s">
        <v>165</v>
      </c>
      <c r="AA966" s="804" t="s">
        <v>165</v>
      </c>
      <c r="AB966" s="804" t="s">
        <v>165</v>
      </c>
      <c r="AC966" s="804" t="s">
        <v>165</v>
      </c>
      <c r="AD966" s="804" t="s">
        <v>165</v>
      </c>
      <c r="AE966" s="804" t="s">
        <v>165</v>
      </c>
      <c r="AF966" s="804" t="s">
        <v>165</v>
      </c>
      <c r="AG966" s="804" t="s">
        <v>165</v>
      </c>
      <c r="AH966" s="804" t="s">
        <v>165</v>
      </c>
      <c r="AI966" s="804" t="s">
        <v>165</v>
      </c>
      <c r="AJ966" s="804" t="s">
        <v>165</v>
      </c>
      <c r="AK966" s="804" t="s">
        <v>165</v>
      </c>
      <c r="AL966" s="804" t="s">
        <v>165</v>
      </c>
      <c r="AM966" s="804" t="s">
        <v>165</v>
      </c>
      <c r="AN966" s="804" t="s">
        <v>165</v>
      </c>
      <c r="AO966" s="804" t="s">
        <v>165</v>
      </c>
      <c r="AP966" s="804" t="s">
        <v>165</v>
      </c>
      <c r="AQ966" s="804">
        <v>2.4830000000000001</v>
      </c>
      <c r="AR966" s="804">
        <v>7.1999999999999995E-2</v>
      </c>
      <c r="AS966" s="804">
        <v>0.113</v>
      </c>
      <c r="AT966" s="804">
        <v>2.4830000000000001</v>
      </c>
      <c r="AU966" s="804">
        <v>6.4000000000000001E-2</v>
      </c>
      <c r="AV966" s="804">
        <v>0.12</v>
      </c>
      <c r="AW966" s="804">
        <v>2.4830000000000001</v>
      </c>
      <c r="AX966" s="804">
        <v>5.7000000000000002E-2</v>
      </c>
      <c r="AY966" s="804">
        <v>0.125</v>
      </c>
      <c r="AZ966" s="804">
        <v>2.4830000000000001</v>
      </c>
      <c r="BA966" s="804">
        <v>5.2999999999999999E-2</v>
      </c>
      <c r="BB966" s="804">
        <v>0.13</v>
      </c>
    </row>
    <row r="967" spans="2:54" ht="16.5" customHeight="1" x14ac:dyDescent="0.3">
      <c r="B967" s="972"/>
      <c r="E967" s="783" t="s">
        <v>1000</v>
      </c>
      <c r="F967" s="1401" t="s">
        <v>1290</v>
      </c>
      <c r="G967" s="804" t="s">
        <v>165</v>
      </c>
      <c r="H967" s="804" t="s">
        <v>165</v>
      </c>
      <c r="I967" s="804" t="s">
        <v>165</v>
      </c>
      <c r="J967" s="804" t="s">
        <v>165</v>
      </c>
      <c r="K967" s="804" t="s">
        <v>165</v>
      </c>
      <c r="L967" s="804" t="s">
        <v>165</v>
      </c>
      <c r="M967" s="804" t="s">
        <v>165</v>
      </c>
      <c r="N967" s="804" t="s">
        <v>165</v>
      </c>
      <c r="O967" s="804" t="s">
        <v>165</v>
      </c>
      <c r="P967" s="804" t="s">
        <v>165</v>
      </c>
      <c r="Q967" s="804" t="s">
        <v>165</v>
      </c>
      <c r="R967" s="804" t="s">
        <v>165</v>
      </c>
      <c r="S967" s="804" t="s">
        <v>165</v>
      </c>
      <c r="T967" s="804" t="s">
        <v>165</v>
      </c>
      <c r="U967" s="804" t="s">
        <v>165</v>
      </c>
      <c r="V967" s="804" t="s">
        <v>165</v>
      </c>
      <c r="W967" s="804" t="s">
        <v>165</v>
      </c>
      <c r="X967" s="804" t="s">
        <v>165</v>
      </c>
      <c r="Y967" s="804" t="s">
        <v>165</v>
      </c>
      <c r="Z967" s="804" t="s">
        <v>165</v>
      </c>
      <c r="AA967" s="804" t="s">
        <v>165</v>
      </c>
      <c r="AB967" s="804" t="s">
        <v>165</v>
      </c>
      <c r="AC967" s="804" t="s">
        <v>165</v>
      </c>
      <c r="AD967" s="804" t="s">
        <v>165</v>
      </c>
      <c r="AE967" s="804" t="s">
        <v>165</v>
      </c>
      <c r="AF967" s="804" t="s">
        <v>165</v>
      </c>
      <c r="AG967" s="804" t="s">
        <v>165</v>
      </c>
      <c r="AH967" s="804" t="s">
        <v>165</v>
      </c>
      <c r="AI967" s="804" t="s">
        <v>165</v>
      </c>
      <c r="AJ967" s="804" t="s">
        <v>165</v>
      </c>
      <c r="AK967" s="804" t="s">
        <v>165</v>
      </c>
      <c r="AL967" s="804" t="s">
        <v>165</v>
      </c>
      <c r="AM967" s="804" t="s">
        <v>165</v>
      </c>
      <c r="AN967" s="804" t="s">
        <v>165</v>
      </c>
      <c r="AO967" s="804" t="s">
        <v>165</v>
      </c>
      <c r="AP967" s="804" t="s">
        <v>165</v>
      </c>
      <c r="AQ967" s="804">
        <v>2.4119999999999999</v>
      </c>
      <c r="AR967" s="804">
        <v>7.0000000000000001E-3</v>
      </c>
      <c r="AS967" s="804">
        <v>0.11899999999999999</v>
      </c>
      <c r="AT967" s="804">
        <v>2.4119999999999999</v>
      </c>
      <c r="AU967" s="804">
        <v>7.0000000000000001E-3</v>
      </c>
      <c r="AV967" s="804">
        <v>0.11899999999999999</v>
      </c>
      <c r="AW967" s="804">
        <v>2.4119999999999999</v>
      </c>
      <c r="AX967" s="804">
        <v>7.0000000000000001E-3</v>
      </c>
      <c r="AY967" s="804">
        <v>0.11899999999999999</v>
      </c>
      <c r="AZ967" s="804">
        <v>2.4119999999999999</v>
      </c>
      <c r="BA967" s="804">
        <v>6.0000000000000001E-3</v>
      </c>
      <c r="BB967" s="804">
        <v>0.11799999999999999</v>
      </c>
    </row>
    <row r="968" spans="2:54" ht="16.5" customHeight="1" x14ac:dyDescent="0.3">
      <c r="B968" s="972"/>
      <c r="E968" s="806"/>
      <c r="F968" s="1401" t="s">
        <v>1291</v>
      </c>
      <c r="G968" s="804" t="s">
        <v>165</v>
      </c>
      <c r="H968" s="804" t="s">
        <v>165</v>
      </c>
      <c r="I968" s="804" t="s">
        <v>165</v>
      </c>
      <c r="J968" s="804" t="s">
        <v>165</v>
      </c>
      <c r="K968" s="804" t="s">
        <v>165</v>
      </c>
      <c r="L968" s="804" t="s">
        <v>165</v>
      </c>
      <c r="M968" s="804" t="s">
        <v>165</v>
      </c>
      <c r="N968" s="804" t="s">
        <v>165</v>
      </c>
      <c r="O968" s="804" t="s">
        <v>165</v>
      </c>
      <c r="P968" s="804" t="s">
        <v>165</v>
      </c>
      <c r="Q968" s="804" t="s">
        <v>165</v>
      </c>
      <c r="R968" s="804" t="s">
        <v>165</v>
      </c>
      <c r="S968" s="804" t="s">
        <v>165</v>
      </c>
      <c r="T968" s="804" t="s">
        <v>165</v>
      </c>
      <c r="U968" s="804" t="s">
        <v>165</v>
      </c>
      <c r="V968" s="804" t="s">
        <v>165</v>
      </c>
      <c r="W968" s="804" t="s">
        <v>165</v>
      </c>
      <c r="X968" s="804" t="s">
        <v>165</v>
      </c>
      <c r="Y968" s="804" t="s">
        <v>165</v>
      </c>
      <c r="Z968" s="804" t="s">
        <v>165</v>
      </c>
      <c r="AA968" s="804" t="s">
        <v>165</v>
      </c>
      <c r="AB968" s="804" t="s">
        <v>165</v>
      </c>
      <c r="AC968" s="804" t="s">
        <v>165</v>
      </c>
      <c r="AD968" s="804" t="s">
        <v>165</v>
      </c>
      <c r="AE968" s="804" t="s">
        <v>165</v>
      </c>
      <c r="AF968" s="804" t="s">
        <v>165</v>
      </c>
      <c r="AG968" s="804" t="s">
        <v>165</v>
      </c>
      <c r="AH968" s="804" t="s">
        <v>165</v>
      </c>
      <c r="AI968" s="804" t="s">
        <v>165</v>
      </c>
      <c r="AJ968" s="804" t="s">
        <v>165</v>
      </c>
      <c r="AK968" s="804" t="s">
        <v>165</v>
      </c>
      <c r="AL968" s="804" t="s">
        <v>165</v>
      </c>
      <c r="AM968" s="804" t="s">
        <v>165</v>
      </c>
      <c r="AN968" s="804" t="s">
        <v>165</v>
      </c>
      <c r="AO968" s="804" t="s">
        <v>165</v>
      </c>
      <c r="AP968" s="804" t="s">
        <v>165</v>
      </c>
      <c r="AQ968" s="804">
        <v>2.41</v>
      </c>
      <c r="AR968" s="804">
        <v>8.9999999999999993E-3</v>
      </c>
      <c r="AS968" s="804">
        <v>7.3999999999999996E-2</v>
      </c>
      <c r="AT968" s="804">
        <v>2.41</v>
      </c>
      <c r="AU968" s="804">
        <v>8.0000000000000002E-3</v>
      </c>
      <c r="AV968" s="804">
        <v>7.3999999999999996E-2</v>
      </c>
      <c r="AW968" s="804">
        <v>2.41</v>
      </c>
      <c r="AX968" s="804">
        <v>8.9999999999999993E-3</v>
      </c>
      <c r="AY968" s="804">
        <v>7.5999999999999998E-2</v>
      </c>
      <c r="AZ968" s="804">
        <v>2.41</v>
      </c>
      <c r="BA968" s="804">
        <v>8.0000000000000002E-3</v>
      </c>
      <c r="BB968" s="804">
        <v>7.1999999999999995E-2</v>
      </c>
    </row>
    <row r="969" spans="2:54" ht="16.5" customHeight="1" x14ac:dyDescent="0.3">
      <c r="B969" s="972"/>
      <c r="E969" s="806"/>
      <c r="F969" s="1401" t="s">
        <v>1292</v>
      </c>
      <c r="G969" s="804" t="s">
        <v>165</v>
      </c>
      <c r="H969" s="804" t="s">
        <v>165</v>
      </c>
      <c r="I969" s="804" t="s">
        <v>165</v>
      </c>
      <c r="J969" s="804" t="s">
        <v>165</v>
      </c>
      <c r="K969" s="804" t="s">
        <v>165</v>
      </c>
      <c r="L969" s="804" t="s">
        <v>165</v>
      </c>
      <c r="M969" s="804" t="s">
        <v>165</v>
      </c>
      <c r="N969" s="804" t="s">
        <v>165</v>
      </c>
      <c r="O969" s="804" t="s">
        <v>165</v>
      </c>
      <c r="P969" s="804" t="s">
        <v>165</v>
      </c>
      <c r="Q969" s="804" t="s">
        <v>165</v>
      </c>
      <c r="R969" s="804" t="s">
        <v>165</v>
      </c>
      <c r="S969" s="804" t="s">
        <v>165</v>
      </c>
      <c r="T969" s="804" t="s">
        <v>165</v>
      </c>
      <c r="U969" s="804" t="s">
        <v>165</v>
      </c>
      <c r="V969" s="804" t="s">
        <v>165</v>
      </c>
      <c r="W969" s="804" t="s">
        <v>165</v>
      </c>
      <c r="X969" s="804" t="s">
        <v>165</v>
      </c>
      <c r="Y969" s="804" t="s">
        <v>165</v>
      </c>
      <c r="Z969" s="804" t="s">
        <v>165</v>
      </c>
      <c r="AA969" s="804" t="s">
        <v>165</v>
      </c>
      <c r="AB969" s="804" t="s">
        <v>165</v>
      </c>
      <c r="AC969" s="804" t="s">
        <v>165</v>
      </c>
      <c r="AD969" s="804" t="s">
        <v>165</v>
      </c>
      <c r="AE969" s="804" t="s">
        <v>165</v>
      </c>
      <c r="AF969" s="804" t="s">
        <v>165</v>
      </c>
      <c r="AG969" s="804" t="s">
        <v>165</v>
      </c>
      <c r="AH969" s="804" t="s">
        <v>165</v>
      </c>
      <c r="AI969" s="804" t="s">
        <v>165</v>
      </c>
      <c r="AJ969" s="804" t="s">
        <v>165</v>
      </c>
      <c r="AK969" s="804" t="s">
        <v>165</v>
      </c>
      <c r="AL969" s="804" t="s">
        <v>165</v>
      </c>
      <c r="AM969" s="804" t="s">
        <v>165</v>
      </c>
      <c r="AN969" s="804" t="s">
        <v>165</v>
      </c>
      <c r="AO969" s="804" t="s">
        <v>165</v>
      </c>
      <c r="AP969" s="804" t="s">
        <v>165</v>
      </c>
      <c r="AQ969" s="804">
        <v>2.407</v>
      </c>
      <c r="AR969" s="804">
        <v>7.1999999999999995E-2</v>
      </c>
      <c r="AS969" s="804">
        <v>0.113</v>
      </c>
      <c r="AT969" s="804">
        <v>2.407</v>
      </c>
      <c r="AU969" s="804">
        <v>6.4000000000000001E-2</v>
      </c>
      <c r="AV969" s="804">
        <v>0.12</v>
      </c>
      <c r="AW969" s="804">
        <v>2.407</v>
      </c>
      <c r="AX969" s="804">
        <v>5.7000000000000002E-2</v>
      </c>
      <c r="AY969" s="804">
        <v>0.125</v>
      </c>
      <c r="AZ969" s="804">
        <v>2.407</v>
      </c>
      <c r="BA969" s="804">
        <v>5.2999999999999999E-2</v>
      </c>
      <c r="BB969" s="804">
        <v>0.13</v>
      </c>
    </row>
    <row r="970" spans="2:54" ht="16.5" customHeight="1" x14ac:dyDescent="0.3">
      <c r="B970" s="972"/>
      <c r="E970" s="783" t="s">
        <v>1001</v>
      </c>
      <c r="F970" s="1401" t="s">
        <v>1290</v>
      </c>
      <c r="G970" s="804" t="s">
        <v>165</v>
      </c>
      <c r="H970" s="804" t="s">
        <v>165</v>
      </c>
      <c r="I970" s="804" t="s">
        <v>165</v>
      </c>
      <c r="J970" s="804" t="s">
        <v>165</v>
      </c>
      <c r="K970" s="804" t="s">
        <v>165</v>
      </c>
      <c r="L970" s="804" t="s">
        <v>165</v>
      </c>
      <c r="M970" s="804" t="s">
        <v>165</v>
      </c>
      <c r="N970" s="804" t="s">
        <v>165</v>
      </c>
      <c r="O970" s="804" t="s">
        <v>165</v>
      </c>
      <c r="P970" s="804" t="s">
        <v>165</v>
      </c>
      <c r="Q970" s="804" t="s">
        <v>165</v>
      </c>
      <c r="R970" s="804" t="s">
        <v>165</v>
      </c>
      <c r="S970" s="804" t="s">
        <v>165</v>
      </c>
      <c r="T970" s="804" t="s">
        <v>165</v>
      </c>
      <c r="U970" s="804" t="s">
        <v>165</v>
      </c>
      <c r="V970" s="804" t="s">
        <v>165</v>
      </c>
      <c r="W970" s="804" t="s">
        <v>165</v>
      </c>
      <c r="X970" s="804" t="s">
        <v>165</v>
      </c>
      <c r="Y970" s="804" t="s">
        <v>165</v>
      </c>
      <c r="Z970" s="804" t="s">
        <v>165</v>
      </c>
      <c r="AA970" s="804" t="s">
        <v>165</v>
      </c>
      <c r="AB970" s="804" t="s">
        <v>165</v>
      </c>
      <c r="AC970" s="804" t="s">
        <v>165</v>
      </c>
      <c r="AD970" s="804" t="s">
        <v>165</v>
      </c>
      <c r="AE970" s="804" t="s">
        <v>165</v>
      </c>
      <c r="AF970" s="804" t="s">
        <v>165</v>
      </c>
      <c r="AG970" s="804" t="s">
        <v>165</v>
      </c>
      <c r="AH970" s="804" t="s">
        <v>165</v>
      </c>
      <c r="AI970" s="804" t="s">
        <v>165</v>
      </c>
      <c r="AJ970" s="804" t="s">
        <v>165</v>
      </c>
      <c r="AK970" s="804" t="s">
        <v>165</v>
      </c>
      <c r="AL970" s="804" t="s">
        <v>165</v>
      </c>
      <c r="AM970" s="804" t="s">
        <v>165</v>
      </c>
      <c r="AN970" s="804" t="s">
        <v>165</v>
      </c>
      <c r="AO970" s="804" t="s">
        <v>165</v>
      </c>
      <c r="AP970" s="804" t="s">
        <v>165</v>
      </c>
      <c r="AQ970" s="804">
        <v>2.16</v>
      </c>
      <c r="AR970" s="804">
        <v>7.0000000000000001E-3</v>
      </c>
      <c r="AS970" s="804">
        <v>0.11899999999999999</v>
      </c>
      <c r="AT970" s="804">
        <v>2.16</v>
      </c>
      <c r="AU970" s="804">
        <v>7.0000000000000001E-3</v>
      </c>
      <c r="AV970" s="804">
        <v>0.11899999999999999</v>
      </c>
      <c r="AW970" s="804">
        <v>2.16</v>
      </c>
      <c r="AX970" s="804">
        <v>7.0000000000000001E-3</v>
      </c>
      <c r="AY970" s="804">
        <v>0.11899999999999999</v>
      </c>
      <c r="AZ970" s="804">
        <v>2.16</v>
      </c>
      <c r="BA970" s="804">
        <v>6.0000000000000001E-3</v>
      </c>
      <c r="BB970" s="804">
        <v>0.11799999999999999</v>
      </c>
    </row>
    <row r="971" spans="2:54" ht="16.5" customHeight="1" x14ac:dyDescent="0.3">
      <c r="B971" s="972"/>
      <c r="E971" s="806"/>
      <c r="F971" s="1401" t="s">
        <v>1291</v>
      </c>
      <c r="G971" s="804" t="s">
        <v>165</v>
      </c>
      <c r="H971" s="804" t="s">
        <v>165</v>
      </c>
      <c r="I971" s="804" t="s">
        <v>165</v>
      </c>
      <c r="J971" s="804" t="s">
        <v>165</v>
      </c>
      <c r="K971" s="804" t="s">
        <v>165</v>
      </c>
      <c r="L971" s="804" t="s">
        <v>165</v>
      </c>
      <c r="M971" s="804" t="s">
        <v>165</v>
      </c>
      <c r="N971" s="804" t="s">
        <v>165</v>
      </c>
      <c r="O971" s="804" t="s">
        <v>165</v>
      </c>
      <c r="P971" s="804" t="s">
        <v>165</v>
      </c>
      <c r="Q971" s="804" t="s">
        <v>165</v>
      </c>
      <c r="R971" s="804" t="s">
        <v>165</v>
      </c>
      <c r="S971" s="804" t="s">
        <v>165</v>
      </c>
      <c r="T971" s="804" t="s">
        <v>165</v>
      </c>
      <c r="U971" s="804" t="s">
        <v>165</v>
      </c>
      <c r="V971" s="804" t="s">
        <v>165</v>
      </c>
      <c r="W971" s="804" t="s">
        <v>165</v>
      </c>
      <c r="X971" s="804" t="s">
        <v>165</v>
      </c>
      <c r="Y971" s="804" t="s">
        <v>165</v>
      </c>
      <c r="Z971" s="804" t="s">
        <v>165</v>
      </c>
      <c r="AA971" s="804" t="s">
        <v>165</v>
      </c>
      <c r="AB971" s="804" t="s">
        <v>165</v>
      </c>
      <c r="AC971" s="804" t="s">
        <v>165</v>
      </c>
      <c r="AD971" s="804" t="s">
        <v>165</v>
      </c>
      <c r="AE971" s="804" t="s">
        <v>165</v>
      </c>
      <c r="AF971" s="804" t="s">
        <v>165</v>
      </c>
      <c r="AG971" s="804" t="s">
        <v>165</v>
      </c>
      <c r="AH971" s="804" t="s">
        <v>165</v>
      </c>
      <c r="AI971" s="804" t="s">
        <v>165</v>
      </c>
      <c r="AJ971" s="804" t="s">
        <v>165</v>
      </c>
      <c r="AK971" s="804" t="s">
        <v>165</v>
      </c>
      <c r="AL971" s="804" t="s">
        <v>165</v>
      </c>
      <c r="AM971" s="804" t="s">
        <v>165</v>
      </c>
      <c r="AN971" s="804" t="s">
        <v>165</v>
      </c>
      <c r="AO971" s="804" t="s">
        <v>165</v>
      </c>
      <c r="AP971" s="804" t="s">
        <v>165</v>
      </c>
      <c r="AQ971" s="804">
        <v>2.1579999999999999</v>
      </c>
      <c r="AR971" s="804">
        <v>8.9999999999999993E-3</v>
      </c>
      <c r="AS971" s="804">
        <v>7.3999999999999996E-2</v>
      </c>
      <c r="AT971" s="804">
        <v>2.1579999999999999</v>
      </c>
      <c r="AU971" s="804">
        <v>8.0000000000000002E-3</v>
      </c>
      <c r="AV971" s="804">
        <v>7.3999999999999996E-2</v>
      </c>
      <c r="AW971" s="804">
        <v>2.1579999999999999</v>
      </c>
      <c r="AX971" s="804">
        <v>8.9999999999999993E-3</v>
      </c>
      <c r="AY971" s="804">
        <v>7.5999999999999998E-2</v>
      </c>
      <c r="AZ971" s="804">
        <v>2.1579999999999999</v>
      </c>
      <c r="BA971" s="804">
        <v>8.0000000000000002E-3</v>
      </c>
      <c r="BB971" s="804">
        <v>7.1999999999999995E-2</v>
      </c>
    </row>
    <row r="972" spans="2:54" ht="16.5" customHeight="1" x14ac:dyDescent="0.3">
      <c r="B972" s="972"/>
      <c r="E972" s="806"/>
      <c r="F972" s="1401" t="s">
        <v>1292</v>
      </c>
      <c r="G972" s="804" t="s">
        <v>165</v>
      </c>
      <c r="H972" s="804" t="s">
        <v>165</v>
      </c>
      <c r="I972" s="804" t="s">
        <v>165</v>
      </c>
      <c r="J972" s="804" t="s">
        <v>165</v>
      </c>
      <c r="K972" s="804" t="s">
        <v>165</v>
      </c>
      <c r="L972" s="804" t="s">
        <v>165</v>
      </c>
      <c r="M972" s="804" t="s">
        <v>165</v>
      </c>
      <c r="N972" s="804" t="s">
        <v>165</v>
      </c>
      <c r="O972" s="804" t="s">
        <v>165</v>
      </c>
      <c r="P972" s="804" t="s">
        <v>165</v>
      </c>
      <c r="Q972" s="804" t="s">
        <v>165</v>
      </c>
      <c r="R972" s="804" t="s">
        <v>165</v>
      </c>
      <c r="S972" s="804" t="s">
        <v>165</v>
      </c>
      <c r="T972" s="804" t="s">
        <v>165</v>
      </c>
      <c r="U972" s="804" t="s">
        <v>165</v>
      </c>
      <c r="V972" s="804" t="s">
        <v>165</v>
      </c>
      <c r="W972" s="804" t="s">
        <v>165</v>
      </c>
      <c r="X972" s="804" t="s">
        <v>165</v>
      </c>
      <c r="Y972" s="804" t="s">
        <v>165</v>
      </c>
      <c r="Z972" s="804" t="s">
        <v>165</v>
      </c>
      <c r="AA972" s="804" t="s">
        <v>165</v>
      </c>
      <c r="AB972" s="804" t="s">
        <v>165</v>
      </c>
      <c r="AC972" s="804" t="s">
        <v>165</v>
      </c>
      <c r="AD972" s="804" t="s">
        <v>165</v>
      </c>
      <c r="AE972" s="804" t="s">
        <v>165</v>
      </c>
      <c r="AF972" s="804" t="s">
        <v>165</v>
      </c>
      <c r="AG972" s="804" t="s">
        <v>165</v>
      </c>
      <c r="AH972" s="804" t="s">
        <v>165</v>
      </c>
      <c r="AI972" s="804" t="s">
        <v>165</v>
      </c>
      <c r="AJ972" s="804" t="s">
        <v>165</v>
      </c>
      <c r="AK972" s="804" t="s">
        <v>165</v>
      </c>
      <c r="AL972" s="804" t="s">
        <v>165</v>
      </c>
      <c r="AM972" s="804" t="s">
        <v>165</v>
      </c>
      <c r="AN972" s="804" t="s">
        <v>165</v>
      </c>
      <c r="AO972" s="804" t="s">
        <v>165</v>
      </c>
      <c r="AP972" s="804" t="s">
        <v>165</v>
      </c>
      <c r="AQ972" s="804">
        <v>2.1549999999999998</v>
      </c>
      <c r="AR972" s="804">
        <v>7.1999999999999995E-2</v>
      </c>
      <c r="AS972" s="804">
        <v>0.113</v>
      </c>
      <c r="AT972" s="804">
        <v>2.1549999999999998</v>
      </c>
      <c r="AU972" s="804">
        <v>6.4000000000000001E-2</v>
      </c>
      <c r="AV972" s="804">
        <v>0.12</v>
      </c>
      <c r="AW972" s="804">
        <v>2.1549999999999998</v>
      </c>
      <c r="AX972" s="804">
        <v>5.7000000000000002E-2</v>
      </c>
      <c r="AY972" s="804">
        <v>0.125</v>
      </c>
      <c r="AZ972" s="804">
        <v>2.1549999999999998</v>
      </c>
      <c r="BA972" s="804">
        <v>5.2999999999999999E-2</v>
      </c>
      <c r="BB972" s="804">
        <v>0.13</v>
      </c>
    </row>
    <row r="973" spans="2:54" ht="16.5" customHeight="1" x14ac:dyDescent="0.3">
      <c r="B973" s="972"/>
      <c r="E973" s="783" t="s">
        <v>1002</v>
      </c>
      <c r="F973" s="1401" t="s">
        <v>1290</v>
      </c>
      <c r="G973" s="804" t="s">
        <v>165</v>
      </c>
      <c r="H973" s="804" t="s">
        <v>165</v>
      </c>
      <c r="I973" s="804" t="s">
        <v>165</v>
      </c>
      <c r="J973" s="804" t="s">
        <v>165</v>
      </c>
      <c r="K973" s="804" t="s">
        <v>165</v>
      </c>
      <c r="L973" s="804" t="s">
        <v>165</v>
      </c>
      <c r="M973" s="804" t="s">
        <v>165</v>
      </c>
      <c r="N973" s="804" t="s">
        <v>165</v>
      </c>
      <c r="O973" s="804" t="s">
        <v>165</v>
      </c>
      <c r="P973" s="804" t="s">
        <v>165</v>
      </c>
      <c r="Q973" s="804" t="s">
        <v>165</v>
      </c>
      <c r="R973" s="804" t="s">
        <v>165</v>
      </c>
      <c r="S973" s="804" t="s">
        <v>165</v>
      </c>
      <c r="T973" s="804" t="s">
        <v>165</v>
      </c>
      <c r="U973" s="804" t="s">
        <v>165</v>
      </c>
      <c r="V973" s="804" t="s">
        <v>165</v>
      </c>
      <c r="W973" s="804" t="s">
        <v>165</v>
      </c>
      <c r="X973" s="804" t="s">
        <v>165</v>
      </c>
      <c r="Y973" s="804" t="s">
        <v>165</v>
      </c>
      <c r="Z973" s="804" t="s">
        <v>165</v>
      </c>
      <c r="AA973" s="804" t="s">
        <v>165</v>
      </c>
      <c r="AB973" s="804" t="s">
        <v>165</v>
      </c>
      <c r="AC973" s="804" t="s">
        <v>165</v>
      </c>
      <c r="AD973" s="804" t="s">
        <v>165</v>
      </c>
      <c r="AE973" s="804" t="s">
        <v>165</v>
      </c>
      <c r="AF973" s="804" t="s">
        <v>165</v>
      </c>
      <c r="AG973" s="804" t="s">
        <v>165</v>
      </c>
      <c r="AH973" s="804" t="s">
        <v>165</v>
      </c>
      <c r="AI973" s="804" t="s">
        <v>165</v>
      </c>
      <c r="AJ973" s="804" t="s">
        <v>165</v>
      </c>
      <c r="AK973" s="804" t="s">
        <v>165</v>
      </c>
      <c r="AL973" s="804" t="s">
        <v>165</v>
      </c>
      <c r="AM973" s="804" t="s">
        <v>165</v>
      </c>
      <c r="AN973" s="804" t="s">
        <v>165</v>
      </c>
      <c r="AO973" s="804" t="s">
        <v>165</v>
      </c>
      <c r="AP973" s="804" t="s">
        <v>165</v>
      </c>
      <c r="AQ973" s="804">
        <v>1.9079999999999999</v>
      </c>
      <c r="AR973" s="804">
        <v>7.0000000000000001E-3</v>
      </c>
      <c r="AS973" s="804">
        <v>0.11899999999999999</v>
      </c>
      <c r="AT973" s="804">
        <v>1.9079999999999999</v>
      </c>
      <c r="AU973" s="804">
        <v>7.0000000000000001E-3</v>
      </c>
      <c r="AV973" s="804">
        <v>0.11899999999999999</v>
      </c>
      <c r="AW973" s="804">
        <v>1.9079999999999999</v>
      </c>
      <c r="AX973" s="804">
        <v>7.0000000000000001E-3</v>
      </c>
      <c r="AY973" s="804">
        <v>0.11899999999999999</v>
      </c>
      <c r="AZ973" s="804">
        <v>1.9079999999999999</v>
      </c>
      <c r="BA973" s="804">
        <v>6.0000000000000001E-3</v>
      </c>
      <c r="BB973" s="804">
        <v>0.11799999999999999</v>
      </c>
    </row>
    <row r="974" spans="2:54" ht="16.5" customHeight="1" x14ac:dyDescent="0.3">
      <c r="B974" s="972"/>
      <c r="E974" s="806"/>
      <c r="F974" s="1401" t="s">
        <v>1291</v>
      </c>
      <c r="G974" s="804" t="s">
        <v>165</v>
      </c>
      <c r="H974" s="804" t="s">
        <v>165</v>
      </c>
      <c r="I974" s="804" t="s">
        <v>165</v>
      </c>
      <c r="J974" s="804" t="s">
        <v>165</v>
      </c>
      <c r="K974" s="804" t="s">
        <v>165</v>
      </c>
      <c r="L974" s="804" t="s">
        <v>165</v>
      </c>
      <c r="M974" s="804" t="s">
        <v>165</v>
      </c>
      <c r="N974" s="804" t="s">
        <v>165</v>
      </c>
      <c r="O974" s="804" t="s">
        <v>165</v>
      </c>
      <c r="P974" s="804" t="s">
        <v>165</v>
      </c>
      <c r="Q974" s="804" t="s">
        <v>165</v>
      </c>
      <c r="R974" s="804" t="s">
        <v>165</v>
      </c>
      <c r="S974" s="804" t="s">
        <v>165</v>
      </c>
      <c r="T974" s="804" t="s">
        <v>165</v>
      </c>
      <c r="U974" s="804" t="s">
        <v>165</v>
      </c>
      <c r="V974" s="804" t="s">
        <v>165</v>
      </c>
      <c r="W974" s="804" t="s">
        <v>165</v>
      </c>
      <c r="X974" s="804" t="s">
        <v>165</v>
      </c>
      <c r="Y974" s="804" t="s">
        <v>165</v>
      </c>
      <c r="Z974" s="804" t="s">
        <v>165</v>
      </c>
      <c r="AA974" s="804" t="s">
        <v>165</v>
      </c>
      <c r="AB974" s="804" t="s">
        <v>165</v>
      </c>
      <c r="AC974" s="804" t="s">
        <v>165</v>
      </c>
      <c r="AD974" s="804" t="s">
        <v>165</v>
      </c>
      <c r="AE974" s="804" t="s">
        <v>165</v>
      </c>
      <c r="AF974" s="804" t="s">
        <v>165</v>
      </c>
      <c r="AG974" s="804" t="s">
        <v>165</v>
      </c>
      <c r="AH974" s="804" t="s">
        <v>165</v>
      </c>
      <c r="AI974" s="804" t="s">
        <v>165</v>
      </c>
      <c r="AJ974" s="804" t="s">
        <v>165</v>
      </c>
      <c r="AK974" s="804" t="s">
        <v>165</v>
      </c>
      <c r="AL974" s="804" t="s">
        <v>165</v>
      </c>
      <c r="AM974" s="804" t="s">
        <v>165</v>
      </c>
      <c r="AN974" s="804" t="s">
        <v>165</v>
      </c>
      <c r="AO974" s="804" t="s">
        <v>165</v>
      </c>
      <c r="AP974" s="804" t="s">
        <v>165</v>
      </c>
      <c r="AQ974" s="804">
        <v>1.9059999999999999</v>
      </c>
      <c r="AR974" s="804">
        <v>8.9999999999999993E-3</v>
      </c>
      <c r="AS974" s="804">
        <v>7.3999999999999996E-2</v>
      </c>
      <c r="AT974" s="804">
        <v>1.9059999999999999</v>
      </c>
      <c r="AU974" s="804">
        <v>8.0000000000000002E-3</v>
      </c>
      <c r="AV974" s="804">
        <v>7.3999999999999996E-2</v>
      </c>
      <c r="AW974" s="804">
        <v>1.9059999999999999</v>
      </c>
      <c r="AX974" s="804">
        <v>8.9999999999999993E-3</v>
      </c>
      <c r="AY974" s="804">
        <v>7.5999999999999998E-2</v>
      </c>
      <c r="AZ974" s="804">
        <v>1.9059999999999999</v>
      </c>
      <c r="BA974" s="804">
        <v>8.0000000000000002E-3</v>
      </c>
      <c r="BB974" s="804">
        <v>7.1999999999999995E-2</v>
      </c>
    </row>
    <row r="975" spans="2:54" ht="16.5" customHeight="1" x14ac:dyDescent="0.3">
      <c r="B975" s="972"/>
      <c r="E975" s="807"/>
      <c r="F975" s="1401" t="s">
        <v>1292</v>
      </c>
      <c r="G975" s="804" t="s">
        <v>165</v>
      </c>
      <c r="H975" s="804" t="s">
        <v>165</v>
      </c>
      <c r="I975" s="804" t="s">
        <v>165</v>
      </c>
      <c r="J975" s="804" t="s">
        <v>165</v>
      </c>
      <c r="K975" s="804" t="s">
        <v>165</v>
      </c>
      <c r="L975" s="804" t="s">
        <v>165</v>
      </c>
      <c r="M975" s="804" t="s">
        <v>165</v>
      </c>
      <c r="N975" s="804" t="s">
        <v>165</v>
      </c>
      <c r="O975" s="804" t="s">
        <v>165</v>
      </c>
      <c r="P975" s="804" t="s">
        <v>165</v>
      </c>
      <c r="Q975" s="804" t="s">
        <v>165</v>
      </c>
      <c r="R975" s="804" t="s">
        <v>165</v>
      </c>
      <c r="S975" s="804" t="s">
        <v>165</v>
      </c>
      <c r="T975" s="804" t="s">
        <v>165</v>
      </c>
      <c r="U975" s="804" t="s">
        <v>165</v>
      </c>
      <c r="V975" s="804" t="s">
        <v>165</v>
      </c>
      <c r="W975" s="804" t="s">
        <v>165</v>
      </c>
      <c r="X975" s="804" t="s">
        <v>165</v>
      </c>
      <c r="Y975" s="804" t="s">
        <v>165</v>
      </c>
      <c r="Z975" s="804" t="s">
        <v>165</v>
      </c>
      <c r="AA975" s="804" t="s">
        <v>165</v>
      </c>
      <c r="AB975" s="804" t="s">
        <v>165</v>
      </c>
      <c r="AC975" s="804" t="s">
        <v>165</v>
      </c>
      <c r="AD975" s="804" t="s">
        <v>165</v>
      </c>
      <c r="AE975" s="804" t="s">
        <v>165</v>
      </c>
      <c r="AF975" s="804" t="s">
        <v>165</v>
      </c>
      <c r="AG975" s="804" t="s">
        <v>165</v>
      </c>
      <c r="AH975" s="804" t="s">
        <v>165</v>
      </c>
      <c r="AI975" s="804" t="s">
        <v>165</v>
      </c>
      <c r="AJ975" s="804" t="s">
        <v>165</v>
      </c>
      <c r="AK975" s="804" t="s">
        <v>165</v>
      </c>
      <c r="AL975" s="804" t="s">
        <v>165</v>
      </c>
      <c r="AM975" s="804" t="s">
        <v>165</v>
      </c>
      <c r="AN975" s="804" t="s">
        <v>165</v>
      </c>
      <c r="AO975" s="804" t="s">
        <v>165</v>
      </c>
      <c r="AP975" s="804" t="s">
        <v>165</v>
      </c>
      <c r="AQ975" s="804">
        <v>1.903</v>
      </c>
      <c r="AR975" s="804">
        <v>7.1999999999999995E-2</v>
      </c>
      <c r="AS975" s="804">
        <v>0.113</v>
      </c>
      <c r="AT975" s="804">
        <v>1.903</v>
      </c>
      <c r="AU975" s="804">
        <v>6.4000000000000001E-2</v>
      </c>
      <c r="AV975" s="804">
        <v>0.12</v>
      </c>
      <c r="AW975" s="804">
        <v>1.903</v>
      </c>
      <c r="AX975" s="804">
        <v>5.7000000000000002E-2</v>
      </c>
      <c r="AY975" s="804">
        <v>0.125</v>
      </c>
      <c r="AZ975" s="804">
        <v>1.903</v>
      </c>
      <c r="BA975" s="804">
        <v>5.2999999999999999E-2</v>
      </c>
      <c r="BB975" s="804">
        <v>0.13</v>
      </c>
    </row>
    <row r="976" spans="2:54" ht="16.5" customHeight="1" x14ac:dyDescent="0.3">
      <c r="B976" s="972"/>
      <c r="E976" s="783" t="s">
        <v>1003</v>
      </c>
      <c r="F976" s="1401" t="s">
        <v>1290</v>
      </c>
      <c r="G976" s="804" t="s">
        <v>165</v>
      </c>
      <c r="H976" s="804" t="s">
        <v>165</v>
      </c>
      <c r="I976" s="804" t="s">
        <v>165</v>
      </c>
      <c r="J976" s="804" t="s">
        <v>165</v>
      </c>
      <c r="K976" s="804" t="s">
        <v>165</v>
      </c>
      <c r="L976" s="804" t="s">
        <v>165</v>
      </c>
      <c r="M976" s="804" t="s">
        <v>165</v>
      </c>
      <c r="N976" s="804" t="s">
        <v>165</v>
      </c>
      <c r="O976" s="804" t="s">
        <v>165</v>
      </c>
      <c r="P976" s="804" t="s">
        <v>165</v>
      </c>
      <c r="Q976" s="804" t="s">
        <v>165</v>
      </c>
      <c r="R976" s="804" t="s">
        <v>165</v>
      </c>
      <c r="S976" s="804" t="s">
        <v>165</v>
      </c>
      <c r="T976" s="804" t="s">
        <v>165</v>
      </c>
      <c r="U976" s="804" t="s">
        <v>165</v>
      </c>
      <c r="V976" s="804" t="s">
        <v>165</v>
      </c>
      <c r="W976" s="804" t="s">
        <v>165</v>
      </c>
      <c r="X976" s="804" t="s">
        <v>165</v>
      </c>
      <c r="Y976" s="804" t="s">
        <v>165</v>
      </c>
      <c r="Z976" s="804" t="s">
        <v>165</v>
      </c>
      <c r="AA976" s="804" t="s">
        <v>165</v>
      </c>
      <c r="AB976" s="804" t="s">
        <v>165</v>
      </c>
      <c r="AC976" s="804" t="s">
        <v>165</v>
      </c>
      <c r="AD976" s="804" t="s">
        <v>165</v>
      </c>
      <c r="AE976" s="804" t="s">
        <v>165</v>
      </c>
      <c r="AF976" s="804" t="s">
        <v>165</v>
      </c>
      <c r="AG976" s="804" t="s">
        <v>165</v>
      </c>
      <c r="AH976" s="804" t="s">
        <v>165</v>
      </c>
      <c r="AI976" s="804" t="s">
        <v>165</v>
      </c>
      <c r="AJ976" s="804" t="s">
        <v>165</v>
      </c>
      <c r="AK976" s="804" t="s">
        <v>165</v>
      </c>
      <c r="AL976" s="804" t="s">
        <v>165</v>
      </c>
      <c r="AM976" s="804" t="s">
        <v>165</v>
      </c>
      <c r="AN976" s="804" t="s">
        <v>165</v>
      </c>
      <c r="AO976" s="804" t="s">
        <v>165</v>
      </c>
      <c r="AP976" s="804" t="s">
        <v>165</v>
      </c>
      <c r="AQ976" s="804">
        <v>0.14399999999999999</v>
      </c>
      <c r="AR976" s="804">
        <v>7.0000000000000001E-3</v>
      </c>
      <c r="AS976" s="804">
        <v>0.11899999999999999</v>
      </c>
      <c r="AT976" s="804">
        <v>0.14399999999999999</v>
      </c>
      <c r="AU976" s="804">
        <v>7.0000000000000001E-3</v>
      </c>
      <c r="AV976" s="804">
        <v>0.11899999999999999</v>
      </c>
      <c r="AW976" s="804">
        <v>0.14399999999999999</v>
      </c>
      <c r="AX976" s="804">
        <v>7.0000000000000001E-3</v>
      </c>
      <c r="AY976" s="804">
        <v>0.11899999999999999</v>
      </c>
      <c r="AZ976" s="804">
        <v>0.14399999999999999</v>
      </c>
      <c r="BA976" s="804">
        <v>6.0000000000000001E-3</v>
      </c>
      <c r="BB976" s="804">
        <v>0.11799999999999999</v>
      </c>
    </row>
    <row r="977" spans="2:54" ht="16.5" customHeight="1" x14ac:dyDescent="0.3">
      <c r="B977" s="972"/>
      <c r="E977" s="806"/>
      <c r="F977" s="1401" t="s">
        <v>1291</v>
      </c>
      <c r="G977" s="804" t="s">
        <v>165</v>
      </c>
      <c r="H977" s="804" t="s">
        <v>165</v>
      </c>
      <c r="I977" s="804" t="s">
        <v>165</v>
      </c>
      <c r="J977" s="804" t="s">
        <v>165</v>
      </c>
      <c r="K977" s="804" t="s">
        <v>165</v>
      </c>
      <c r="L977" s="804" t="s">
        <v>165</v>
      </c>
      <c r="M977" s="804" t="s">
        <v>165</v>
      </c>
      <c r="N977" s="804" t="s">
        <v>165</v>
      </c>
      <c r="O977" s="804" t="s">
        <v>165</v>
      </c>
      <c r="P977" s="804" t="s">
        <v>165</v>
      </c>
      <c r="Q977" s="804" t="s">
        <v>165</v>
      </c>
      <c r="R977" s="804" t="s">
        <v>165</v>
      </c>
      <c r="S977" s="804" t="s">
        <v>165</v>
      </c>
      <c r="T977" s="804" t="s">
        <v>165</v>
      </c>
      <c r="U977" s="804" t="s">
        <v>165</v>
      </c>
      <c r="V977" s="804" t="s">
        <v>165</v>
      </c>
      <c r="W977" s="804" t="s">
        <v>165</v>
      </c>
      <c r="X977" s="804" t="s">
        <v>165</v>
      </c>
      <c r="Y977" s="804" t="s">
        <v>165</v>
      </c>
      <c r="Z977" s="804" t="s">
        <v>165</v>
      </c>
      <c r="AA977" s="804" t="s">
        <v>165</v>
      </c>
      <c r="AB977" s="804" t="s">
        <v>165</v>
      </c>
      <c r="AC977" s="804" t="s">
        <v>165</v>
      </c>
      <c r="AD977" s="804" t="s">
        <v>165</v>
      </c>
      <c r="AE977" s="804" t="s">
        <v>165</v>
      </c>
      <c r="AF977" s="804" t="s">
        <v>165</v>
      </c>
      <c r="AG977" s="804" t="s">
        <v>165</v>
      </c>
      <c r="AH977" s="804" t="s">
        <v>165</v>
      </c>
      <c r="AI977" s="804" t="s">
        <v>165</v>
      </c>
      <c r="AJ977" s="804" t="s">
        <v>165</v>
      </c>
      <c r="AK977" s="804" t="s">
        <v>165</v>
      </c>
      <c r="AL977" s="804" t="s">
        <v>165</v>
      </c>
      <c r="AM977" s="804" t="s">
        <v>165</v>
      </c>
      <c r="AN977" s="804" t="s">
        <v>165</v>
      </c>
      <c r="AO977" s="804" t="s">
        <v>165</v>
      </c>
      <c r="AP977" s="804" t="s">
        <v>165</v>
      </c>
      <c r="AQ977" s="804">
        <v>0.14199999999999999</v>
      </c>
      <c r="AR977" s="804">
        <v>8.9999999999999993E-3</v>
      </c>
      <c r="AS977" s="804">
        <v>7.3999999999999996E-2</v>
      </c>
      <c r="AT977" s="804">
        <v>0.14199999999999999</v>
      </c>
      <c r="AU977" s="804">
        <v>8.0000000000000002E-3</v>
      </c>
      <c r="AV977" s="804">
        <v>7.3999999999999996E-2</v>
      </c>
      <c r="AW977" s="804">
        <v>0.14199999999999999</v>
      </c>
      <c r="AX977" s="804">
        <v>8.9999999999999993E-3</v>
      </c>
      <c r="AY977" s="804">
        <v>7.5999999999999998E-2</v>
      </c>
      <c r="AZ977" s="804">
        <v>0.14199999999999999</v>
      </c>
      <c r="BA977" s="804">
        <v>8.0000000000000002E-3</v>
      </c>
      <c r="BB977" s="804">
        <v>7.1999999999999995E-2</v>
      </c>
    </row>
    <row r="978" spans="2:54" ht="16.5" customHeight="1" x14ac:dyDescent="0.3">
      <c r="B978" s="972"/>
      <c r="E978" s="807"/>
      <c r="F978" s="1401" t="s">
        <v>1292</v>
      </c>
      <c r="G978" s="804" t="s">
        <v>165</v>
      </c>
      <c r="H978" s="804" t="s">
        <v>165</v>
      </c>
      <c r="I978" s="804" t="s">
        <v>165</v>
      </c>
      <c r="J978" s="804" t="s">
        <v>165</v>
      </c>
      <c r="K978" s="804" t="s">
        <v>165</v>
      </c>
      <c r="L978" s="804" t="s">
        <v>165</v>
      </c>
      <c r="M978" s="804" t="s">
        <v>165</v>
      </c>
      <c r="N978" s="804" t="s">
        <v>165</v>
      </c>
      <c r="O978" s="804" t="s">
        <v>165</v>
      </c>
      <c r="P978" s="804" t="s">
        <v>165</v>
      </c>
      <c r="Q978" s="804" t="s">
        <v>165</v>
      </c>
      <c r="R978" s="804" t="s">
        <v>165</v>
      </c>
      <c r="S978" s="804" t="s">
        <v>165</v>
      </c>
      <c r="T978" s="804" t="s">
        <v>165</v>
      </c>
      <c r="U978" s="804" t="s">
        <v>165</v>
      </c>
      <c r="V978" s="804" t="s">
        <v>165</v>
      </c>
      <c r="W978" s="804" t="s">
        <v>165</v>
      </c>
      <c r="X978" s="804" t="s">
        <v>165</v>
      </c>
      <c r="Y978" s="804" t="s">
        <v>165</v>
      </c>
      <c r="Z978" s="804" t="s">
        <v>165</v>
      </c>
      <c r="AA978" s="804" t="s">
        <v>165</v>
      </c>
      <c r="AB978" s="804" t="s">
        <v>165</v>
      </c>
      <c r="AC978" s="804" t="s">
        <v>165</v>
      </c>
      <c r="AD978" s="804" t="s">
        <v>165</v>
      </c>
      <c r="AE978" s="804" t="s">
        <v>165</v>
      </c>
      <c r="AF978" s="804" t="s">
        <v>165</v>
      </c>
      <c r="AG978" s="804" t="s">
        <v>165</v>
      </c>
      <c r="AH978" s="804" t="s">
        <v>165</v>
      </c>
      <c r="AI978" s="804" t="s">
        <v>165</v>
      </c>
      <c r="AJ978" s="804" t="s">
        <v>165</v>
      </c>
      <c r="AK978" s="804" t="s">
        <v>165</v>
      </c>
      <c r="AL978" s="804" t="s">
        <v>165</v>
      </c>
      <c r="AM978" s="804" t="s">
        <v>165</v>
      </c>
      <c r="AN978" s="804" t="s">
        <v>165</v>
      </c>
      <c r="AO978" s="804" t="s">
        <v>165</v>
      </c>
      <c r="AP978" s="804" t="s">
        <v>165</v>
      </c>
      <c r="AQ978" s="804">
        <v>0.13900000000000001</v>
      </c>
      <c r="AR978" s="804">
        <v>7.1999999999999995E-2</v>
      </c>
      <c r="AS978" s="804">
        <v>0.113</v>
      </c>
      <c r="AT978" s="804">
        <v>0.13900000000000001</v>
      </c>
      <c r="AU978" s="804">
        <v>6.4000000000000001E-2</v>
      </c>
      <c r="AV978" s="804">
        <v>0.12</v>
      </c>
      <c r="AW978" s="804">
        <v>0.13900000000000001</v>
      </c>
      <c r="AX978" s="804">
        <v>5.7000000000000002E-2</v>
      </c>
      <c r="AY978" s="804">
        <v>0.125</v>
      </c>
      <c r="AZ978" s="804">
        <v>0.13900000000000001</v>
      </c>
      <c r="BA978" s="804">
        <v>5.2999999999999999E-2</v>
      </c>
      <c r="BB978" s="804">
        <v>0.13</v>
      </c>
    </row>
    <row r="979" spans="2:54" ht="16.5" customHeight="1" x14ac:dyDescent="0.3">
      <c r="B979" s="972"/>
      <c r="E979" s="784" t="s">
        <v>522</v>
      </c>
      <c r="F979" s="1401" t="s">
        <v>1290</v>
      </c>
      <c r="G979" s="804">
        <v>1.6519999999999999</v>
      </c>
      <c r="H979" s="804">
        <v>0.25700000000000001</v>
      </c>
      <c r="I979" s="804">
        <v>7.9000000000000001E-2</v>
      </c>
      <c r="J979" s="804">
        <v>1.6519999999999999</v>
      </c>
      <c r="K979" s="804">
        <v>0.25700000000000001</v>
      </c>
      <c r="L979" s="804">
        <v>7.9000000000000001E-2</v>
      </c>
      <c r="M979" s="804">
        <v>1.6519999999999999</v>
      </c>
      <c r="N979" s="804">
        <v>0.25700000000000001</v>
      </c>
      <c r="O979" s="804">
        <v>7.8E-2</v>
      </c>
      <c r="P979" s="804">
        <v>1.6519999999999999</v>
      </c>
      <c r="Q979" s="804">
        <v>0.255</v>
      </c>
      <c r="R979" s="804">
        <v>7.9000000000000001E-2</v>
      </c>
      <c r="S979" s="804">
        <v>1.6519999999999999</v>
      </c>
      <c r="T979" s="804">
        <v>0.25800000000000001</v>
      </c>
      <c r="U979" s="804">
        <v>7.9000000000000001E-2</v>
      </c>
      <c r="V979" s="804">
        <v>1.6519999999999999</v>
      </c>
      <c r="W979" s="804">
        <v>0.253</v>
      </c>
      <c r="X979" s="804">
        <v>7.6999999999999999E-2</v>
      </c>
      <c r="Y979" s="804">
        <v>1.6519999999999999</v>
      </c>
      <c r="Z979" s="804">
        <v>0.252</v>
      </c>
      <c r="AA979" s="804">
        <v>7.4999999999999997E-2</v>
      </c>
      <c r="AB979" s="804">
        <v>1.6519999999999999</v>
      </c>
      <c r="AC979" s="804">
        <v>0.251</v>
      </c>
      <c r="AD979" s="804">
        <v>7.1999999999999995E-2</v>
      </c>
      <c r="AE979" s="804">
        <v>1.6519999999999999</v>
      </c>
      <c r="AF979" s="804">
        <v>0.20699999999999999</v>
      </c>
      <c r="AG979" s="804">
        <v>2.5999999999999999E-2</v>
      </c>
      <c r="AH979" s="804">
        <v>1.6519999999999999</v>
      </c>
      <c r="AI979" s="804">
        <v>0.20599999999999999</v>
      </c>
      <c r="AJ979" s="804">
        <v>2.5000000000000001E-2</v>
      </c>
      <c r="AK979" s="804">
        <v>1.6519999999999999</v>
      </c>
      <c r="AL979" s="804">
        <v>0.20699999999999999</v>
      </c>
      <c r="AM979" s="804">
        <v>2.4E-2</v>
      </c>
      <c r="AN979" s="804">
        <v>1.6519999999999999</v>
      </c>
      <c r="AO979" s="804">
        <v>0.20499999999999999</v>
      </c>
      <c r="AP979" s="804">
        <v>2.1999999999999999E-2</v>
      </c>
      <c r="AQ979" s="804">
        <v>1.6519999999999999</v>
      </c>
      <c r="AR979" s="804">
        <v>0.20599999999999999</v>
      </c>
      <c r="AS979" s="804">
        <v>1.7999999999999999E-2</v>
      </c>
      <c r="AT979" s="804">
        <v>1.6519999999999999</v>
      </c>
      <c r="AU979" s="804">
        <v>0.20399999999999999</v>
      </c>
      <c r="AV979" s="804">
        <v>1.7000000000000001E-2</v>
      </c>
      <c r="AW979" s="804">
        <v>1.6519999999999999</v>
      </c>
      <c r="AX979" s="804">
        <v>0.20399999999999999</v>
      </c>
      <c r="AY979" s="804">
        <v>1.6E-2</v>
      </c>
      <c r="AZ979" s="804">
        <v>1.6519999999999999</v>
      </c>
      <c r="BA979" s="804">
        <v>0.20499999999999999</v>
      </c>
      <c r="BB979" s="804">
        <v>1.6E-2</v>
      </c>
    </row>
    <row r="980" spans="2:54" ht="16.5" customHeight="1" x14ac:dyDescent="0.3">
      <c r="B980" s="972"/>
      <c r="E980" s="783" t="s">
        <v>667</v>
      </c>
      <c r="F980" s="1401" t="s">
        <v>1290</v>
      </c>
      <c r="G980" s="804">
        <v>2.754</v>
      </c>
      <c r="H980" s="804">
        <v>1.0980000000000001</v>
      </c>
      <c r="I980" s="804">
        <v>3.4000000000000002E-2</v>
      </c>
      <c r="J980" s="804">
        <v>2.7440000000000002</v>
      </c>
      <c r="K980" s="804">
        <v>1.0940000000000001</v>
      </c>
      <c r="L980" s="804">
        <v>3.4000000000000002E-2</v>
      </c>
      <c r="M980" s="804">
        <v>2.7160000000000002</v>
      </c>
      <c r="N980" s="804">
        <v>1.083</v>
      </c>
      <c r="O980" s="804">
        <v>3.3000000000000002E-2</v>
      </c>
      <c r="P980" s="804">
        <v>2.75</v>
      </c>
      <c r="Q980" s="804">
        <v>1.097</v>
      </c>
      <c r="R980" s="804">
        <v>3.4000000000000002E-2</v>
      </c>
      <c r="S980" s="804">
        <v>2.7490000000000001</v>
      </c>
      <c r="T980" s="804">
        <v>1.0960000000000001</v>
      </c>
      <c r="U980" s="804">
        <v>3.4000000000000002E-2</v>
      </c>
      <c r="V980" s="804">
        <v>2.73</v>
      </c>
      <c r="W980" s="804">
        <v>1.089</v>
      </c>
      <c r="X980" s="804">
        <v>3.4000000000000002E-2</v>
      </c>
      <c r="Y980" s="804">
        <v>2.7320000000000002</v>
      </c>
      <c r="Z980" s="804">
        <v>1.0900000000000001</v>
      </c>
      <c r="AA980" s="804">
        <v>3.4000000000000002E-2</v>
      </c>
      <c r="AB980" s="804">
        <v>2.7160000000000002</v>
      </c>
      <c r="AC980" s="804">
        <v>1.083</v>
      </c>
      <c r="AD980" s="804">
        <v>3.3000000000000002E-2</v>
      </c>
      <c r="AE980" s="804">
        <v>2.7</v>
      </c>
      <c r="AF980" s="804">
        <v>1.056</v>
      </c>
      <c r="AG980" s="804">
        <v>3.3000000000000002E-2</v>
      </c>
      <c r="AH980" s="804">
        <v>2.7080000000000002</v>
      </c>
      <c r="AI980" s="804">
        <v>1.0649999999999999</v>
      </c>
      <c r="AJ980" s="804">
        <v>3.3000000000000002E-2</v>
      </c>
      <c r="AK980" s="804">
        <v>2.7080000000000002</v>
      </c>
      <c r="AL980" s="804">
        <v>1.0669999999999999</v>
      </c>
      <c r="AM980" s="804">
        <v>3.3000000000000002E-2</v>
      </c>
      <c r="AN980" s="804">
        <v>2.714</v>
      </c>
      <c r="AO980" s="804">
        <v>1.0629999999999999</v>
      </c>
      <c r="AP980" s="804">
        <v>3.4000000000000002E-2</v>
      </c>
      <c r="AQ980" s="804">
        <v>2.7</v>
      </c>
      <c r="AR980" s="804">
        <v>1.08</v>
      </c>
      <c r="AS980" s="804">
        <v>3.3000000000000002E-2</v>
      </c>
      <c r="AT980" s="804">
        <v>2.7250000000000001</v>
      </c>
      <c r="AU980" s="804">
        <v>1.08</v>
      </c>
      <c r="AV980" s="804">
        <v>3.4000000000000002E-2</v>
      </c>
      <c r="AW980" s="804">
        <v>2.726</v>
      </c>
      <c r="AX980" s="804">
        <v>1.0740000000000001</v>
      </c>
      <c r="AY980" s="804">
        <v>3.4000000000000002E-2</v>
      </c>
      <c r="AZ980" s="804">
        <v>2.7160000000000002</v>
      </c>
      <c r="BA980" s="804">
        <v>1.079</v>
      </c>
      <c r="BB980" s="804">
        <v>3.3000000000000002E-2</v>
      </c>
    </row>
    <row r="981" spans="2:54" ht="16.5" customHeight="1" x14ac:dyDescent="0.3">
      <c r="B981" s="972"/>
      <c r="E981" s="1403"/>
      <c r="F981" s="1404" t="s">
        <v>1292</v>
      </c>
      <c r="G981" s="804">
        <v>2.7389999999999999</v>
      </c>
      <c r="H981" s="804">
        <v>3.875</v>
      </c>
      <c r="I981" s="804">
        <v>0</v>
      </c>
      <c r="J981" s="804">
        <v>2.742</v>
      </c>
      <c r="K981" s="804">
        <v>3.1589999999999998</v>
      </c>
      <c r="L981" s="804">
        <v>0</v>
      </c>
      <c r="M981" s="804">
        <v>2.7170000000000001</v>
      </c>
      <c r="N981" s="804">
        <v>3.0840000000000001</v>
      </c>
      <c r="O981" s="804">
        <v>0</v>
      </c>
      <c r="P981" s="804">
        <v>2.7410000000000001</v>
      </c>
      <c r="Q981" s="804">
        <v>2.46</v>
      </c>
      <c r="R981" s="804">
        <v>0</v>
      </c>
      <c r="S981" s="804">
        <v>2.746</v>
      </c>
      <c r="T981" s="804">
        <v>2.4510000000000001</v>
      </c>
      <c r="U981" s="804">
        <v>0</v>
      </c>
      <c r="V981" s="804">
        <v>2.726</v>
      </c>
      <c r="W981" s="804">
        <v>2.419</v>
      </c>
      <c r="X981" s="804">
        <v>0</v>
      </c>
      <c r="Y981" s="804">
        <v>2.7160000000000002</v>
      </c>
      <c r="Z981" s="804">
        <v>2.4119999999999999</v>
      </c>
      <c r="AA981" s="804">
        <v>0</v>
      </c>
      <c r="AB981" s="804">
        <v>2.7160000000000002</v>
      </c>
      <c r="AC981" s="804">
        <v>2.395</v>
      </c>
      <c r="AD981" s="804">
        <v>0</v>
      </c>
      <c r="AE981" s="804">
        <v>2.7</v>
      </c>
      <c r="AF981" s="804">
        <v>2.3540000000000001</v>
      </c>
      <c r="AG981" s="804">
        <v>0</v>
      </c>
      <c r="AH981" s="804">
        <v>2.7080000000000002</v>
      </c>
      <c r="AI981" s="804">
        <v>2.375</v>
      </c>
      <c r="AJ981" s="804">
        <v>0</v>
      </c>
      <c r="AK981" s="804">
        <v>2.7080000000000002</v>
      </c>
      <c r="AL981" s="804">
        <v>2.37</v>
      </c>
      <c r="AM981" s="804">
        <v>0</v>
      </c>
      <c r="AN981" s="804">
        <v>2.714</v>
      </c>
      <c r="AO981" s="804">
        <v>2.38</v>
      </c>
      <c r="AP981" s="804">
        <v>0</v>
      </c>
      <c r="AQ981" s="804">
        <v>2.7</v>
      </c>
      <c r="AR981" s="804">
        <v>2.3980000000000001</v>
      </c>
      <c r="AS981" s="804">
        <v>0</v>
      </c>
      <c r="AT981" s="804">
        <v>2.7250000000000001</v>
      </c>
      <c r="AU981" s="804">
        <v>2.4089999999999998</v>
      </c>
      <c r="AV981" s="804">
        <v>0</v>
      </c>
      <c r="AW981" s="804">
        <v>2.726</v>
      </c>
      <c r="AX981" s="804">
        <v>2.4119999999999999</v>
      </c>
      <c r="AY981" s="804">
        <v>0</v>
      </c>
      <c r="AZ981" s="804">
        <v>2.7160000000000002</v>
      </c>
      <c r="BA981" s="804">
        <v>2.395</v>
      </c>
      <c r="BB981" s="804">
        <v>0</v>
      </c>
    </row>
    <row r="982" spans="2:54" ht="16.5" customHeight="1" x14ac:dyDescent="0.3">
      <c r="B982" s="972"/>
      <c r="E982" s="766" t="s">
        <v>2387</v>
      </c>
      <c r="F982" s="278"/>
      <c r="G982" s="278"/>
      <c r="H982" s="278"/>
      <c r="I982" s="278"/>
      <c r="J982" s="278"/>
      <c r="K982" s="278"/>
      <c r="L982" s="278"/>
      <c r="M982" s="278"/>
      <c r="N982" s="278"/>
      <c r="O982" s="278"/>
      <c r="P982" s="278"/>
      <c r="Q982" s="278"/>
      <c r="R982" s="278"/>
      <c r="S982" s="278"/>
      <c r="T982" s="278"/>
      <c r="U982" s="278"/>
      <c r="V982" s="278"/>
      <c r="W982" s="278"/>
      <c r="X982" s="278"/>
      <c r="Y982" s="278"/>
      <c r="Z982" s="278"/>
    </row>
    <row r="983" spans="2:54" ht="16.5" customHeight="1" x14ac:dyDescent="0.3">
      <c r="B983" s="972"/>
      <c r="E983" s="278"/>
      <c r="F983" s="278"/>
      <c r="G983" s="278"/>
      <c r="H983" s="278"/>
      <c r="I983" s="278"/>
      <c r="J983" s="278"/>
      <c r="K983" s="278"/>
      <c r="L983" s="278"/>
      <c r="M983" s="278"/>
      <c r="N983" s="278"/>
      <c r="O983" s="278"/>
      <c r="P983" s="278"/>
      <c r="Q983" s="278"/>
      <c r="R983" s="278"/>
      <c r="S983" s="278"/>
      <c r="T983" s="278"/>
      <c r="U983" s="278"/>
      <c r="V983" s="278"/>
      <c r="W983" s="278"/>
      <c r="X983" s="278"/>
      <c r="Y983" s="278"/>
      <c r="Z983" s="278"/>
    </row>
    <row r="984" spans="2:54" ht="16.5" customHeight="1" x14ac:dyDescent="0.3">
      <c r="B984" s="972"/>
      <c r="E984" s="1405" t="s">
        <v>2367</v>
      </c>
      <c r="F984" s="278"/>
      <c r="G984" s="278"/>
      <c r="H984" s="278"/>
      <c r="I984" s="278"/>
      <c r="J984" s="278"/>
      <c r="K984" s="278"/>
      <c r="L984" s="278"/>
      <c r="M984" s="278"/>
      <c r="N984" s="278"/>
      <c r="O984" s="278"/>
      <c r="P984" s="278"/>
      <c r="Q984" s="278"/>
      <c r="R984" s="278"/>
      <c r="S984" s="278"/>
      <c r="T984" s="278"/>
      <c r="U984" s="278"/>
      <c r="V984" s="278"/>
      <c r="W984" s="278"/>
      <c r="X984" s="278"/>
      <c r="Y984" s="278"/>
      <c r="Z984" s="278"/>
    </row>
    <row r="985" spans="2:54" ht="16.5" customHeight="1" x14ac:dyDescent="0.3">
      <c r="B985" s="972"/>
      <c r="E985" s="278"/>
      <c r="F985" s="278"/>
      <c r="G985" s="278"/>
      <c r="H985" s="278"/>
      <c r="I985" s="278"/>
      <c r="J985" s="278"/>
      <c r="K985" s="278"/>
      <c r="L985" s="278"/>
      <c r="M985" s="278"/>
      <c r="N985" s="278"/>
      <c r="O985" s="278"/>
      <c r="P985" s="278"/>
      <c r="Q985" s="278"/>
      <c r="R985" s="278"/>
      <c r="S985" s="278"/>
      <c r="T985" s="278"/>
      <c r="U985" s="278"/>
      <c r="V985" s="278"/>
      <c r="W985" s="278"/>
      <c r="X985" s="278"/>
      <c r="Y985" s="278"/>
      <c r="Z985" s="278"/>
    </row>
    <row r="986" spans="2:54" ht="16.5" customHeight="1" x14ac:dyDescent="0.3">
      <c r="B986" s="972"/>
      <c r="E986" s="1032" t="s">
        <v>2326</v>
      </c>
      <c r="F986" s="278"/>
      <c r="G986" s="278"/>
      <c r="H986" s="278"/>
      <c r="I986" s="278"/>
      <c r="J986" s="278"/>
      <c r="K986" s="278"/>
      <c r="L986" s="278"/>
      <c r="M986" s="278"/>
      <c r="N986" s="278"/>
      <c r="O986" s="278"/>
      <c r="P986" s="278"/>
      <c r="Q986" s="278"/>
      <c r="R986" s="278"/>
      <c r="S986" s="278"/>
      <c r="T986" s="278"/>
      <c r="U986" s="278"/>
      <c r="V986" s="278"/>
      <c r="W986" s="278"/>
      <c r="X986" s="278"/>
      <c r="Y986" s="278"/>
      <c r="Z986" s="278"/>
    </row>
    <row r="987" spans="2:54" ht="16.5" customHeight="1" x14ac:dyDescent="0.3">
      <c r="B987" s="972"/>
      <c r="E987" s="278"/>
      <c r="F987" s="278"/>
      <c r="G987" s="278"/>
      <c r="H987" s="278"/>
      <c r="I987" s="278"/>
      <c r="J987" s="278"/>
      <c r="K987" s="278"/>
      <c r="L987" s="278"/>
      <c r="M987" s="278"/>
      <c r="N987" s="278"/>
      <c r="O987" s="278"/>
      <c r="P987" s="278"/>
      <c r="Q987" s="278"/>
      <c r="R987" s="278"/>
      <c r="S987" s="278"/>
      <c r="T987" s="278"/>
      <c r="U987" s="278"/>
      <c r="V987" s="278"/>
      <c r="W987" s="278"/>
      <c r="X987" s="278"/>
      <c r="Y987" s="278"/>
      <c r="Z987" s="278"/>
    </row>
    <row r="988" spans="2:54" ht="16.5" customHeight="1" x14ac:dyDescent="0.3">
      <c r="B988" s="972"/>
      <c r="E988" s="278"/>
      <c r="F988" s="278"/>
      <c r="G988" s="1348">
        <v>2007</v>
      </c>
      <c r="H988" s="1348">
        <v>2008</v>
      </c>
      <c r="I988" s="1348">
        <v>2009</v>
      </c>
      <c r="J988" s="1348">
        <v>2010</v>
      </c>
      <c r="K988" s="1348">
        <v>2011</v>
      </c>
      <c r="L988" s="1348">
        <v>2012</v>
      </c>
      <c r="M988" s="1348">
        <v>2013</v>
      </c>
      <c r="N988" s="1348">
        <v>2014</v>
      </c>
      <c r="O988" s="1348">
        <v>2015</v>
      </c>
      <c r="P988" s="1348">
        <v>2016</v>
      </c>
      <c r="Q988" s="1348">
        <v>2017</v>
      </c>
      <c r="R988" s="1348">
        <v>2018</v>
      </c>
      <c r="S988" s="1348">
        <v>2019</v>
      </c>
      <c r="T988" s="1348">
        <v>2020</v>
      </c>
      <c r="U988" s="1348">
        <v>2021</v>
      </c>
      <c r="V988" s="1348">
        <v>2022</v>
      </c>
      <c r="W988" s="278"/>
      <c r="X988" s="278"/>
      <c r="Y988" s="278"/>
      <c r="Z988" s="278"/>
    </row>
    <row r="989" spans="2:54" ht="16.5" customHeight="1" x14ac:dyDescent="0.3">
      <c r="B989" s="972"/>
      <c r="E989" s="783" t="s">
        <v>2239</v>
      </c>
      <c r="F989" s="805" t="s">
        <v>1290</v>
      </c>
      <c r="G989" s="1394">
        <v>0.17599999999999999</v>
      </c>
      <c r="H989" s="1394">
        <v>0.17499999999999999</v>
      </c>
      <c r="I989" s="1394">
        <v>0.17299999999999999</v>
      </c>
      <c r="J989" s="1394">
        <v>0.16900000000000001</v>
      </c>
      <c r="K989" s="1394">
        <v>0.16700000000000001</v>
      </c>
      <c r="L989" s="1394">
        <v>0.16400000000000001</v>
      </c>
      <c r="M989" s="1394">
        <v>0.16</v>
      </c>
      <c r="N989" s="1394">
        <v>0.17</v>
      </c>
      <c r="O989" s="1394">
        <v>0.16800000000000001</v>
      </c>
      <c r="P989" s="1394">
        <v>0.16800000000000001</v>
      </c>
      <c r="Q989" s="1394">
        <v>0.16700000000000001</v>
      </c>
      <c r="R989" s="1394">
        <v>0.16600000000000001</v>
      </c>
      <c r="S989" s="1394">
        <v>0.16400000000000001</v>
      </c>
      <c r="T989" s="1394">
        <v>0.16400000000000001</v>
      </c>
      <c r="U989" s="1394">
        <v>0.16300000000000001</v>
      </c>
      <c r="V989" s="1394">
        <v>0.16500000000000001</v>
      </c>
      <c r="W989" s="278"/>
      <c r="X989" s="278"/>
      <c r="Y989" s="278"/>
      <c r="Z989" s="278"/>
    </row>
    <row r="990" spans="2:54" ht="16.5" customHeight="1" x14ac:dyDescent="0.3">
      <c r="B990" s="972"/>
      <c r="E990" s="806"/>
      <c r="F990" s="805" t="s">
        <v>1291</v>
      </c>
      <c r="G990" s="1394">
        <v>0.28799999999999998</v>
      </c>
      <c r="H990" s="1394">
        <v>0.28399999999999997</v>
      </c>
      <c r="I990" s="1394">
        <v>0.28100000000000003</v>
      </c>
      <c r="J990" s="1394">
        <v>0.27400000000000002</v>
      </c>
      <c r="K990" s="1394">
        <v>0.27300000000000002</v>
      </c>
      <c r="L990" s="1394">
        <v>0.26800000000000002</v>
      </c>
      <c r="M990" s="1394">
        <v>0.26</v>
      </c>
      <c r="N990" s="1394">
        <v>0.27600000000000002</v>
      </c>
      <c r="O990" s="1394">
        <v>0.27100000000000002</v>
      </c>
      <c r="P990" s="1394">
        <v>0.27</v>
      </c>
      <c r="Q990" s="1394">
        <v>0.26800000000000002</v>
      </c>
      <c r="R990" s="1394">
        <v>0.26400000000000001</v>
      </c>
      <c r="S990" s="1394">
        <v>0.26</v>
      </c>
      <c r="T990" s="1394">
        <v>0.25800000000000001</v>
      </c>
      <c r="U990" s="1394">
        <v>0.25700000000000001</v>
      </c>
      <c r="V990" s="1394">
        <v>0.25800000000000001</v>
      </c>
      <c r="W990" s="278"/>
      <c r="X990" s="278"/>
      <c r="Y990" s="278"/>
      <c r="Z990" s="278"/>
    </row>
    <row r="991" spans="2:54" ht="16.5" customHeight="1" x14ac:dyDescent="0.3">
      <c r="B991" s="972"/>
      <c r="E991" s="807"/>
      <c r="F991" s="805" t="s">
        <v>1292</v>
      </c>
      <c r="G991" s="1394">
        <v>0.69299999999999995</v>
      </c>
      <c r="H991" s="1394">
        <v>0.68600000000000005</v>
      </c>
      <c r="I991" s="1394">
        <v>0.68200000000000005</v>
      </c>
      <c r="J991" s="1394">
        <v>0.66600000000000004</v>
      </c>
      <c r="K991" s="1394">
        <v>0.65500000000000003</v>
      </c>
      <c r="L991" s="1394">
        <v>0.64100000000000001</v>
      </c>
      <c r="M991" s="1394">
        <v>0.61499999999999999</v>
      </c>
      <c r="N991" s="1394">
        <v>0.64600000000000002</v>
      </c>
      <c r="O991" s="1394">
        <v>0.63800000000000001</v>
      </c>
      <c r="P991" s="1394">
        <v>0.63400000000000001</v>
      </c>
      <c r="Q991" s="1394">
        <v>0.628</v>
      </c>
      <c r="R991" s="1394">
        <v>0.61799999999999999</v>
      </c>
      <c r="S991" s="1394">
        <v>0.59699999999999998</v>
      </c>
      <c r="T991" s="1394">
        <v>0.59199999999999997</v>
      </c>
      <c r="U991" s="1394">
        <v>0.60099999999999998</v>
      </c>
      <c r="V991" s="1394">
        <v>0.59399999999999997</v>
      </c>
      <c r="W991" s="278"/>
      <c r="X991" s="278"/>
      <c r="Y991" s="278"/>
      <c r="Z991" s="278"/>
    </row>
    <row r="992" spans="2:54" ht="16.5" customHeight="1" x14ac:dyDescent="0.3">
      <c r="B992" s="972"/>
      <c r="E992" s="783" t="s">
        <v>2238</v>
      </c>
      <c r="F992" s="805" t="s">
        <v>1290</v>
      </c>
      <c r="G992" s="1394">
        <v>0.20799999999999999</v>
      </c>
      <c r="H992" s="1394">
        <v>0.20899999999999999</v>
      </c>
      <c r="I992" s="1394">
        <v>0.20799999999999999</v>
      </c>
      <c r="J992" s="1394">
        <v>0.20599999999999999</v>
      </c>
      <c r="K992" s="1394">
        <v>0.20300000000000001</v>
      </c>
      <c r="L992" s="1394">
        <v>0.20300000000000001</v>
      </c>
      <c r="M992" s="1394">
        <v>0.20300000000000001</v>
      </c>
      <c r="N992" s="1394">
        <v>0.20399999999999999</v>
      </c>
      <c r="O992" s="1394">
        <v>0.20200000000000001</v>
      </c>
      <c r="P992" s="1394">
        <v>0.2</v>
      </c>
      <c r="Q992" s="1394">
        <v>0.20100000000000001</v>
      </c>
      <c r="R992" s="1394">
        <v>0.20100000000000001</v>
      </c>
      <c r="S992" s="1394">
        <v>0.20100000000000001</v>
      </c>
      <c r="T992" s="1394">
        <v>0.20100000000000001</v>
      </c>
      <c r="U992" s="1394">
        <v>0.2</v>
      </c>
      <c r="V992" s="1394">
        <v>0.19600000000000001</v>
      </c>
      <c r="W992" s="278"/>
      <c r="X992" s="278"/>
      <c r="Y992" s="278"/>
      <c r="Z992" s="278"/>
    </row>
    <row r="993" spans="2:54" ht="16.5" customHeight="1" x14ac:dyDescent="0.3">
      <c r="B993" s="972"/>
      <c r="E993" s="806"/>
      <c r="F993" s="805" t="s">
        <v>1291</v>
      </c>
      <c r="G993" s="1394">
        <v>0.29699999999999999</v>
      </c>
      <c r="H993" s="1394">
        <v>0.28599999999999998</v>
      </c>
      <c r="I993" s="1394">
        <v>0.28599999999999998</v>
      </c>
      <c r="J993" s="1394">
        <v>0.28499999999999998</v>
      </c>
      <c r="K993" s="1394">
        <v>0.28399999999999997</v>
      </c>
      <c r="L993" s="1394">
        <v>0.28399999999999997</v>
      </c>
      <c r="M993" s="1394">
        <v>0.28699999999999998</v>
      </c>
      <c r="N993" s="1394">
        <v>0.29099999999999998</v>
      </c>
      <c r="O993" s="1394">
        <v>0.27800000000000002</v>
      </c>
      <c r="P993" s="1394">
        <v>0.27500000000000002</v>
      </c>
      <c r="Q993" s="1394">
        <v>0.28000000000000003</v>
      </c>
      <c r="R993" s="1394">
        <v>0.27400000000000002</v>
      </c>
      <c r="S993" s="1394">
        <v>0.27200000000000002</v>
      </c>
      <c r="T993" s="1394">
        <v>0.26800000000000002</v>
      </c>
      <c r="U993" s="1394">
        <v>0.26700000000000002</v>
      </c>
      <c r="V993" s="1394">
        <v>0.26200000000000001</v>
      </c>
      <c r="W993" s="278"/>
      <c r="X993" s="278"/>
      <c r="Y993" s="278"/>
      <c r="Z993" s="278"/>
    </row>
    <row r="994" spans="2:54" ht="16.5" customHeight="1" x14ac:dyDescent="0.3">
      <c r="B994" s="972"/>
      <c r="E994" s="806"/>
      <c r="F994" s="805" t="s">
        <v>1292</v>
      </c>
      <c r="G994" s="1394">
        <v>0.68300000000000005</v>
      </c>
      <c r="H994" s="1394">
        <v>0.68300000000000005</v>
      </c>
      <c r="I994" s="1394">
        <v>0.68400000000000005</v>
      </c>
      <c r="J994" s="1394">
        <v>0.67700000000000005</v>
      </c>
      <c r="K994" s="1394">
        <v>0.66600000000000004</v>
      </c>
      <c r="L994" s="1394">
        <v>0.66500000000000004</v>
      </c>
      <c r="M994" s="1394">
        <v>0.66600000000000004</v>
      </c>
      <c r="N994" s="1394">
        <v>0.66900000000000004</v>
      </c>
      <c r="O994" s="1394">
        <v>0.66600000000000004</v>
      </c>
      <c r="P994" s="1394">
        <v>0.66600000000000004</v>
      </c>
      <c r="Q994" s="1394">
        <v>0.67500000000000004</v>
      </c>
      <c r="R994" s="1394">
        <v>0.67400000000000004</v>
      </c>
      <c r="S994" s="1394">
        <v>0.67300000000000004</v>
      </c>
      <c r="T994" s="1394">
        <v>0.67800000000000005</v>
      </c>
      <c r="U994" s="1394">
        <v>0.68</v>
      </c>
      <c r="V994" s="1394">
        <v>0.67900000000000005</v>
      </c>
      <c r="W994" s="278"/>
      <c r="X994" s="278"/>
      <c r="Y994" s="278"/>
      <c r="Z994" s="278"/>
    </row>
    <row r="995" spans="2:54" ht="16.5" customHeight="1" x14ac:dyDescent="0.3">
      <c r="B995" s="972"/>
      <c r="E995" s="807"/>
      <c r="F995" s="805" t="s">
        <v>1293</v>
      </c>
      <c r="G995" s="1394">
        <v>9.6000000000000002E-2</v>
      </c>
      <c r="H995" s="1394">
        <v>9.7000000000000003E-2</v>
      </c>
      <c r="I995" s="1394">
        <v>9.7000000000000003E-2</v>
      </c>
      <c r="J995" s="1394">
        <v>9.7000000000000003E-2</v>
      </c>
      <c r="K995" s="1394">
        <v>9.6000000000000002E-2</v>
      </c>
      <c r="L995" s="1394">
        <v>9.5000000000000001E-2</v>
      </c>
      <c r="M995" s="1394">
        <v>9.6000000000000002E-2</v>
      </c>
      <c r="N995" s="1394">
        <v>9.6000000000000002E-2</v>
      </c>
      <c r="O995" s="1394">
        <v>9.8000000000000004E-2</v>
      </c>
      <c r="P995" s="1394">
        <v>9.9000000000000005E-2</v>
      </c>
      <c r="Q995" s="1394">
        <v>0.10100000000000001</v>
      </c>
      <c r="R995" s="1394">
        <v>0.10199999999999999</v>
      </c>
      <c r="S995" s="1394">
        <v>0.10199999999999999</v>
      </c>
      <c r="T995" s="1394">
        <v>0.10299999999999999</v>
      </c>
      <c r="U995" s="1394">
        <v>0.10199999999999999</v>
      </c>
      <c r="V995" s="1394">
        <v>0.10299999999999999</v>
      </c>
      <c r="W995" s="278"/>
      <c r="X995" s="278"/>
      <c r="Y995" s="278"/>
      <c r="Z995" s="278"/>
    </row>
    <row r="996" spans="2:54" ht="16.5" customHeight="1" x14ac:dyDescent="0.3">
      <c r="B996" s="972"/>
      <c r="E996" s="806" t="s">
        <v>2241</v>
      </c>
      <c r="F996" s="805" t="s">
        <v>1290</v>
      </c>
      <c r="G996" s="1394">
        <v>0.188</v>
      </c>
      <c r="H996" s="1394">
        <v>0.188</v>
      </c>
      <c r="I996" s="1394">
        <v>0.188</v>
      </c>
      <c r="J996" s="1394">
        <v>0.187</v>
      </c>
      <c r="K996" s="1394">
        <v>0.188</v>
      </c>
      <c r="L996" s="1394">
        <v>0.188</v>
      </c>
      <c r="M996" s="1394">
        <v>0.188</v>
      </c>
      <c r="N996" s="1394">
        <v>0.189</v>
      </c>
      <c r="O996" s="1394">
        <v>0.186</v>
      </c>
      <c r="P996" s="1394">
        <v>0.186</v>
      </c>
      <c r="Q996" s="1394">
        <v>0.186</v>
      </c>
      <c r="R996" s="1394">
        <v>0.186</v>
      </c>
      <c r="S996" s="1394">
        <v>0.186</v>
      </c>
      <c r="T996" s="1394">
        <v>0.186</v>
      </c>
      <c r="U996" s="1394">
        <v>0.185</v>
      </c>
      <c r="V996" s="1394">
        <v>0.186</v>
      </c>
      <c r="W996" s="278"/>
      <c r="X996" s="278"/>
      <c r="Y996" s="278"/>
      <c r="Z996" s="278"/>
    </row>
    <row r="997" spans="2:54" ht="16.5" customHeight="1" x14ac:dyDescent="0.3">
      <c r="B997" s="972"/>
      <c r="E997" s="783" t="s">
        <v>2240</v>
      </c>
      <c r="F997" s="805" t="s">
        <v>1290</v>
      </c>
      <c r="G997" s="1394">
        <v>0.20200000000000001</v>
      </c>
      <c r="H997" s="1394">
        <v>0.20200000000000001</v>
      </c>
      <c r="I997" s="1394">
        <v>0.20200000000000001</v>
      </c>
      <c r="J997" s="1394">
        <v>0.20200000000000001</v>
      </c>
      <c r="K997" s="1394">
        <v>0.20200000000000001</v>
      </c>
      <c r="L997" s="1394">
        <v>0.20200000000000001</v>
      </c>
      <c r="M997" s="1394">
        <v>0.20200000000000001</v>
      </c>
      <c r="N997" s="1394">
        <v>0.20200000000000001</v>
      </c>
      <c r="O997" s="1394">
        <v>0.20200000000000001</v>
      </c>
      <c r="P997" s="1394">
        <v>0.2</v>
      </c>
      <c r="Q997" s="1394">
        <v>0.20100000000000001</v>
      </c>
      <c r="R997" s="1394">
        <v>0.19900000000000001</v>
      </c>
      <c r="S997" s="1394">
        <v>0.19900000000000001</v>
      </c>
      <c r="T997" s="1394">
        <v>0.19900000000000001</v>
      </c>
      <c r="U997" s="1394">
        <v>0.19900000000000001</v>
      </c>
      <c r="V997" s="1394">
        <v>0.19900000000000001</v>
      </c>
      <c r="W997" s="278"/>
      <c r="X997" s="278"/>
      <c r="Y997" s="278"/>
      <c r="Z997" s="278"/>
    </row>
    <row r="998" spans="2:54" ht="16.5" customHeight="1" x14ac:dyDescent="0.3">
      <c r="B998" s="972"/>
      <c r="E998" s="807"/>
      <c r="F998" s="805" t="s">
        <v>1292</v>
      </c>
      <c r="G998" s="1394">
        <v>1.266</v>
      </c>
      <c r="H998" s="1394">
        <v>1.212</v>
      </c>
      <c r="I998" s="1394">
        <v>1.2090000000000001</v>
      </c>
      <c r="J998" s="1394">
        <v>1.1639999999999999</v>
      </c>
      <c r="K998" s="1394">
        <v>1.1639999999999999</v>
      </c>
      <c r="L998" s="1394">
        <v>1.1599999999999999</v>
      </c>
      <c r="M998" s="1394">
        <v>1.153</v>
      </c>
      <c r="N998" s="1394">
        <v>1.159</v>
      </c>
      <c r="O998" s="1394">
        <v>1.155</v>
      </c>
      <c r="P998" s="1394">
        <v>1.1479999999999999</v>
      </c>
      <c r="Q998" s="1394">
        <v>1.149</v>
      </c>
      <c r="R998" s="1394">
        <v>1.1439999999999999</v>
      </c>
      <c r="S998" s="1394">
        <v>1.1419999999999999</v>
      </c>
      <c r="T998" s="1394">
        <v>1.1439999999999999</v>
      </c>
      <c r="U998" s="1394">
        <v>1.1419999999999999</v>
      </c>
      <c r="V998" s="1394">
        <v>1.145</v>
      </c>
      <c r="W998" s="278"/>
      <c r="X998" s="278"/>
      <c r="Y998" s="278"/>
      <c r="Z998" s="278"/>
    </row>
    <row r="999" spans="2:54" ht="16.5" customHeight="1" x14ac:dyDescent="0.3">
      <c r="B999" s="972"/>
      <c r="E999" s="278"/>
      <c r="F999" s="278"/>
      <c r="G999" s="278"/>
      <c r="H999" s="278"/>
      <c r="I999" s="278"/>
      <c r="J999" s="278"/>
      <c r="K999" s="278"/>
      <c r="L999" s="278"/>
      <c r="M999" s="278"/>
      <c r="N999" s="278"/>
      <c r="O999" s="278"/>
      <c r="P999" s="278"/>
      <c r="Q999" s="278"/>
      <c r="R999" s="278"/>
      <c r="S999" s="278"/>
      <c r="T999" s="278"/>
      <c r="U999" s="278"/>
      <c r="V999" s="278"/>
      <c r="W999" s="278"/>
      <c r="X999" s="278"/>
      <c r="Y999" s="278"/>
      <c r="Z999" s="278"/>
    </row>
    <row r="1000" spans="2:54" ht="16.5" customHeight="1" x14ac:dyDescent="0.35">
      <c r="B1000" s="972"/>
      <c r="E1000" s="413" t="s">
        <v>2368</v>
      </c>
      <c r="F1000" s="278"/>
      <c r="G1000" s="278"/>
      <c r="H1000" s="278"/>
      <c r="I1000" s="278"/>
      <c r="J1000" s="278"/>
      <c r="K1000" s="278"/>
      <c r="L1000" s="278"/>
      <c r="M1000" s="278"/>
      <c r="N1000" s="278"/>
      <c r="O1000" s="278"/>
      <c r="P1000" s="278"/>
      <c r="Q1000" s="278"/>
      <c r="R1000" s="278"/>
      <c r="S1000" s="278"/>
      <c r="T1000" s="278"/>
      <c r="U1000" s="278"/>
      <c r="V1000" s="278"/>
      <c r="W1000" s="278"/>
      <c r="X1000" s="278"/>
      <c r="Y1000" s="278"/>
      <c r="Z1000" s="278"/>
    </row>
    <row r="1001" spans="2:54" ht="16.5" customHeight="1" x14ac:dyDescent="0.3">
      <c r="B1001" s="972"/>
      <c r="E1001" s="278"/>
      <c r="F1001" s="278"/>
      <c r="G1001" s="278"/>
      <c r="H1001" s="278"/>
      <c r="I1001" s="278"/>
      <c r="J1001" s="278"/>
      <c r="K1001" s="278"/>
      <c r="L1001" s="278"/>
      <c r="M1001" s="278"/>
      <c r="N1001" s="278"/>
      <c r="O1001" s="278"/>
      <c r="P1001" s="278"/>
      <c r="Q1001" s="278"/>
      <c r="R1001" s="278"/>
      <c r="S1001" s="278"/>
      <c r="T1001" s="278"/>
      <c r="U1001" s="278"/>
      <c r="V1001" s="278"/>
      <c r="W1001" s="278"/>
      <c r="X1001" s="278"/>
      <c r="Y1001" s="278"/>
      <c r="Z1001" s="278"/>
    </row>
    <row r="1002" spans="2:54" ht="16.5" customHeight="1" x14ac:dyDescent="0.3">
      <c r="B1002" s="972"/>
      <c r="E1002" s="1032" t="s">
        <v>1319</v>
      </c>
      <c r="F1002" s="278"/>
      <c r="G1002" s="278"/>
      <c r="H1002" s="278"/>
      <c r="I1002" s="278"/>
      <c r="J1002" s="278"/>
      <c r="K1002" s="278"/>
      <c r="L1002" s="278"/>
      <c r="M1002" s="278"/>
      <c r="N1002" s="278"/>
      <c r="O1002" s="278"/>
      <c r="P1002" s="278"/>
      <c r="Q1002" s="278"/>
      <c r="R1002" s="278"/>
      <c r="S1002" s="278"/>
      <c r="T1002" s="278"/>
      <c r="U1002" s="278"/>
      <c r="V1002" s="278"/>
      <c r="W1002" s="278"/>
      <c r="X1002" s="278"/>
      <c r="Y1002" s="278"/>
      <c r="Z1002" s="278"/>
    </row>
    <row r="1003" spans="2:54" ht="16.5" customHeight="1" x14ac:dyDescent="0.3">
      <c r="B1003" s="972"/>
      <c r="E1003" s="278"/>
      <c r="F1003" s="278"/>
      <c r="G1003" s="1851">
        <v>2007</v>
      </c>
      <c r="H1003" s="1851"/>
      <c r="I1003" s="1851"/>
      <c r="J1003" s="1848">
        <v>2008</v>
      </c>
      <c r="K1003" s="1849"/>
      <c r="L1003" s="1850"/>
      <c r="M1003" s="1851">
        <v>2009</v>
      </c>
      <c r="N1003" s="1851"/>
      <c r="O1003" s="1851"/>
      <c r="P1003" s="1851">
        <v>2010</v>
      </c>
      <c r="Q1003" s="1851"/>
      <c r="R1003" s="1851"/>
      <c r="S1003" s="1851">
        <v>2011</v>
      </c>
      <c r="T1003" s="1851"/>
      <c r="U1003" s="1851"/>
      <c r="V1003" s="1851">
        <v>2012</v>
      </c>
      <c r="W1003" s="1851"/>
      <c r="X1003" s="1851"/>
      <c r="Y1003" s="1851">
        <v>2013</v>
      </c>
      <c r="Z1003" s="1851"/>
      <c r="AA1003" s="1851"/>
      <c r="AB1003" s="1851">
        <v>2014</v>
      </c>
      <c r="AC1003" s="1851"/>
      <c r="AD1003" s="1851"/>
      <c r="AE1003" s="1851">
        <v>2015</v>
      </c>
      <c r="AF1003" s="1851"/>
      <c r="AG1003" s="1851"/>
      <c r="AH1003" s="1851">
        <v>2016</v>
      </c>
      <c r="AI1003" s="1851"/>
      <c r="AJ1003" s="1851"/>
      <c r="AK1003" s="1851">
        <v>2017</v>
      </c>
      <c r="AL1003" s="1851"/>
      <c r="AM1003" s="1851"/>
      <c r="AN1003" s="1851">
        <v>2018</v>
      </c>
      <c r="AO1003" s="1851"/>
      <c r="AP1003" s="1851"/>
      <c r="AQ1003" s="1851">
        <v>2019</v>
      </c>
      <c r="AR1003" s="1851"/>
      <c r="AS1003" s="1851"/>
      <c r="AT1003" s="1851">
        <v>2020</v>
      </c>
      <c r="AU1003" s="1851"/>
      <c r="AV1003" s="1851"/>
      <c r="AW1003" s="1851">
        <v>2021</v>
      </c>
      <c r="AX1003" s="1851"/>
      <c r="AY1003" s="1851"/>
      <c r="AZ1003" s="1851">
        <v>2022</v>
      </c>
      <c r="BA1003" s="1851"/>
      <c r="BB1003" s="1851"/>
    </row>
    <row r="1004" spans="2:54" ht="16.5" customHeight="1" x14ac:dyDescent="0.3">
      <c r="B1004" s="972"/>
      <c r="E1004" s="278"/>
      <c r="F1004" s="278"/>
      <c r="G1004" s="1348" t="s">
        <v>1004</v>
      </c>
      <c r="H1004" s="1348" t="s">
        <v>1005</v>
      </c>
      <c r="I1004" s="1348" t="s">
        <v>1006</v>
      </c>
      <c r="J1004" s="1348" t="s">
        <v>1004</v>
      </c>
      <c r="K1004" s="1348" t="s">
        <v>1005</v>
      </c>
      <c r="L1004" s="1348" t="s">
        <v>1006</v>
      </c>
      <c r="M1004" s="1348" t="s">
        <v>1004</v>
      </c>
      <c r="N1004" s="1348" t="s">
        <v>1005</v>
      </c>
      <c r="O1004" s="1348" t="s">
        <v>1006</v>
      </c>
      <c r="P1004" s="1348" t="s">
        <v>1004</v>
      </c>
      <c r="Q1004" s="1348" t="s">
        <v>1005</v>
      </c>
      <c r="R1004" s="1348" t="s">
        <v>1006</v>
      </c>
      <c r="S1004" s="1348" t="s">
        <v>1004</v>
      </c>
      <c r="T1004" s="1348" t="s">
        <v>1005</v>
      </c>
      <c r="U1004" s="1348" t="s">
        <v>1006</v>
      </c>
      <c r="V1004" s="1348" t="s">
        <v>1004</v>
      </c>
      <c r="W1004" s="1348" t="s">
        <v>1005</v>
      </c>
      <c r="X1004" s="1348" t="s">
        <v>1006</v>
      </c>
      <c r="Y1004" s="1348" t="s">
        <v>1004</v>
      </c>
      <c r="Z1004" s="1348" t="s">
        <v>1005</v>
      </c>
      <c r="AA1004" s="1348" t="s">
        <v>1006</v>
      </c>
      <c r="AB1004" s="1348" t="s">
        <v>1004</v>
      </c>
      <c r="AC1004" s="1348" t="s">
        <v>1005</v>
      </c>
      <c r="AD1004" s="1348" t="s">
        <v>1006</v>
      </c>
      <c r="AE1004" s="1348" t="s">
        <v>1004</v>
      </c>
      <c r="AF1004" s="1348" t="s">
        <v>1005</v>
      </c>
      <c r="AG1004" s="1348" t="s">
        <v>1006</v>
      </c>
      <c r="AH1004" s="1348" t="s">
        <v>1004</v>
      </c>
      <c r="AI1004" s="1348" t="s">
        <v>1005</v>
      </c>
      <c r="AJ1004" s="1348" t="s">
        <v>1006</v>
      </c>
      <c r="AK1004" s="1348" t="s">
        <v>1004</v>
      </c>
      <c r="AL1004" s="1348" t="s">
        <v>1005</v>
      </c>
      <c r="AM1004" s="1348" t="s">
        <v>1006</v>
      </c>
      <c r="AN1004" s="1348" t="s">
        <v>1004</v>
      </c>
      <c r="AO1004" s="1348" t="s">
        <v>1005</v>
      </c>
      <c r="AP1004" s="1348" t="s">
        <v>1006</v>
      </c>
      <c r="AQ1004" s="1348" t="s">
        <v>1004</v>
      </c>
      <c r="AR1004" s="1348" t="s">
        <v>1005</v>
      </c>
      <c r="AS1004" s="1348" t="s">
        <v>1006</v>
      </c>
      <c r="AT1004" s="1348" t="s">
        <v>1004</v>
      </c>
      <c r="AU1004" s="1348" t="s">
        <v>1005</v>
      </c>
      <c r="AV1004" s="1348" t="s">
        <v>1006</v>
      </c>
      <c r="AW1004" s="1348" t="s">
        <v>1004</v>
      </c>
      <c r="AX1004" s="1348" t="s">
        <v>1005</v>
      </c>
      <c r="AY1004" s="1348" t="s">
        <v>1006</v>
      </c>
      <c r="AZ1004" s="1348" t="s">
        <v>1004</v>
      </c>
      <c r="BA1004" s="1348" t="s">
        <v>1005</v>
      </c>
      <c r="BB1004" s="1348" t="s">
        <v>1006</v>
      </c>
    </row>
    <row r="1005" spans="2:54" ht="16.5" customHeight="1" x14ac:dyDescent="0.3">
      <c r="B1005" s="972"/>
      <c r="E1005" s="783" t="s">
        <v>2239</v>
      </c>
      <c r="F1005" s="805" t="s">
        <v>1290</v>
      </c>
      <c r="G1005" s="804">
        <v>0.17399999999999999</v>
      </c>
      <c r="H1005" s="804">
        <v>1E-3</v>
      </c>
      <c r="I1005" s="804">
        <v>7.0000000000000001E-3</v>
      </c>
      <c r="J1005" s="804">
        <v>0.17299999999999999</v>
      </c>
      <c r="K1005" s="804">
        <v>1E-3</v>
      </c>
      <c r="L1005" s="804">
        <v>7.0000000000000001E-3</v>
      </c>
      <c r="M1005" s="804">
        <v>0.17100000000000001</v>
      </c>
      <c r="N1005" s="804">
        <v>1E-3</v>
      </c>
      <c r="O1005" s="804">
        <v>7.0000000000000001E-3</v>
      </c>
      <c r="P1005" s="804">
        <v>0.16700000000000001</v>
      </c>
      <c r="Q1005" s="804">
        <v>1E-3</v>
      </c>
      <c r="R1005" s="804">
        <v>7.0000000000000001E-3</v>
      </c>
      <c r="S1005" s="804">
        <v>0.16500000000000001</v>
      </c>
      <c r="T1005" s="804">
        <v>1E-3</v>
      </c>
      <c r="U1005" s="804">
        <v>7.0000000000000001E-3</v>
      </c>
      <c r="V1005" s="804">
        <v>0.16200000000000001</v>
      </c>
      <c r="W1005" s="804">
        <v>1E-3</v>
      </c>
      <c r="X1005" s="804">
        <v>7.0000000000000001E-3</v>
      </c>
      <c r="Y1005" s="804">
        <v>0.158</v>
      </c>
      <c r="Z1005" s="804">
        <v>1E-3</v>
      </c>
      <c r="AA1005" s="804">
        <v>7.0000000000000001E-3</v>
      </c>
      <c r="AB1005" s="804">
        <v>0.16800000000000001</v>
      </c>
      <c r="AC1005" s="804">
        <v>1E-3</v>
      </c>
      <c r="AD1005" s="804">
        <v>7.0000000000000001E-3</v>
      </c>
      <c r="AE1005" s="804">
        <v>0.16600000000000001</v>
      </c>
      <c r="AF1005" s="804">
        <v>1E-3</v>
      </c>
      <c r="AG1005" s="804">
        <v>7.0000000000000001E-3</v>
      </c>
      <c r="AH1005" s="804">
        <v>0.16600000000000001</v>
      </c>
      <c r="AI1005" s="804">
        <v>1E-3</v>
      </c>
      <c r="AJ1005" s="804">
        <v>7.0000000000000001E-3</v>
      </c>
      <c r="AK1005" s="804">
        <v>0.16500000000000001</v>
      </c>
      <c r="AL1005" s="804">
        <v>0</v>
      </c>
      <c r="AM1005" s="804">
        <v>7.0000000000000001E-3</v>
      </c>
      <c r="AN1005" s="804">
        <v>0.16400000000000001</v>
      </c>
      <c r="AO1005" s="804">
        <v>0</v>
      </c>
      <c r="AP1005" s="804">
        <v>7.0000000000000001E-3</v>
      </c>
      <c r="AQ1005" s="804">
        <v>0.16200000000000001</v>
      </c>
      <c r="AR1005" s="804">
        <v>0</v>
      </c>
      <c r="AS1005" s="804">
        <v>7.0000000000000001E-3</v>
      </c>
      <c r="AT1005" s="804">
        <v>0.16200000000000001</v>
      </c>
      <c r="AU1005" s="804">
        <v>0</v>
      </c>
      <c r="AV1005" s="804">
        <v>7.0000000000000001E-3</v>
      </c>
      <c r="AW1005" s="804">
        <v>0.161</v>
      </c>
      <c r="AX1005" s="804">
        <v>0</v>
      </c>
      <c r="AY1005" s="804">
        <v>7.0000000000000001E-3</v>
      </c>
      <c r="AZ1005" s="804">
        <v>0.16300000000000001</v>
      </c>
      <c r="BA1005" s="804">
        <v>0</v>
      </c>
      <c r="BB1005" s="804">
        <v>7.0000000000000001E-3</v>
      </c>
    </row>
    <row r="1006" spans="2:54" ht="16.5" customHeight="1" x14ac:dyDescent="0.3">
      <c r="B1006" s="972"/>
      <c r="E1006" s="806"/>
      <c r="F1006" s="805" t="s">
        <v>1291</v>
      </c>
      <c r="G1006" s="804">
        <v>0.28599999999999998</v>
      </c>
      <c r="H1006" s="804">
        <v>2E-3</v>
      </c>
      <c r="I1006" s="804">
        <v>7.0000000000000001E-3</v>
      </c>
      <c r="J1006" s="804">
        <v>0.28199999999999997</v>
      </c>
      <c r="K1006" s="804">
        <v>2E-3</v>
      </c>
      <c r="L1006" s="804">
        <v>7.0000000000000001E-3</v>
      </c>
      <c r="M1006" s="804">
        <v>0.27900000000000003</v>
      </c>
      <c r="N1006" s="804">
        <v>2E-3</v>
      </c>
      <c r="O1006" s="804">
        <v>7.0000000000000001E-3</v>
      </c>
      <c r="P1006" s="804">
        <v>0.27200000000000002</v>
      </c>
      <c r="Q1006" s="804">
        <v>1E-3</v>
      </c>
      <c r="R1006" s="804">
        <v>7.0000000000000001E-3</v>
      </c>
      <c r="S1006" s="804">
        <v>0.27100000000000002</v>
      </c>
      <c r="T1006" s="804">
        <v>1E-3</v>
      </c>
      <c r="U1006" s="804">
        <v>7.0000000000000001E-3</v>
      </c>
      <c r="V1006" s="804">
        <v>0.26600000000000001</v>
      </c>
      <c r="W1006" s="804">
        <v>1E-3</v>
      </c>
      <c r="X1006" s="804">
        <v>7.0000000000000001E-3</v>
      </c>
      <c r="Y1006" s="804">
        <v>0.25800000000000001</v>
      </c>
      <c r="Z1006" s="804">
        <v>1E-3</v>
      </c>
      <c r="AA1006" s="804">
        <v>7.0000000000000001E-3</v>
      </c>
      <c r="AB1006" s="804">
        <v>0.27400000000000002</v>
      </c>
      <c r="AC1006" s="804">
        <v>1E-3</v>
      </c>
      <c r="AD1006" s="804">
        <v>7.0000000000000001E-3</v>
      </c>
      <c r="AE1006" s="804">
        <v>0.26900000000000002</v>
      </c>
      <c r="AF1006" s="804">
        <v>1E-3</v>
      </c>
      <c r="AG1006" s="804">
        <v>8.0000000000000002E-3</v>
      </c>
      <c r="AH1006" s="804">
        <v>0.26800000000000002</v>
      </c>
      <c r="AI1006" s="804">
        <v>1E-3</v>
      </c>
      <c r="AJ1006" s="804">
        <v>7.0000000000000001E-3</v>
      </c>
      <c r="AK1006" s="804">
        <v>0.26600000000000001</v>
      </c>
      <c r="AL1006" s="804">
        <v>1E-3</v>
      </c>
      <c r="AM1006" s="804">
        <v>7.0000000000000001E-3</v>
      </c>
      <c r="AN1006" s="804">
        <v>0.26200000000000001</v>
      </c>
      <c r="AO1006" s="804">
        <v>1E-3</v>
      </c>
      <c r="AP1006" s="804">
        <v>7.0000000000000001E-3</v>
      </c>
      <c r="AQ1006" s="804">
        <v>0.25800000000000001</v>
      </c>
      <c r="AR1006" s="804">
        <v>1E-3</v>
      </c>
      <c r="AS1006" s="804">
        <v>7.0000000000000001E-3</v>
      </c>
      <c r="AT1006" s="804">
        <v>0.25600000000000001</v>
      </c>
      <c r="AU1006" s="804">
        <v>1E-3</v>
      </c>
      <c r="AV1006" s="804">
        <v>7.0000000000000001E-3</v>
      </c>
      <c r="AW1006" s="804">
        <v>0.255</v>
      </c>
      <c r="AX1006" s="804">
        <v>1E-3</v>
      </c>
      <c r="AY1006" s="804">
        <v>7.0000000000000001E-3</v>
      </c>
      <c r="AZ1006" s="804">
        <v>0.25600000000000001</v>
      </c>
      <c r="BA1006" s="804">
        <v>1E-3</v>
      </c>
      <c r="BB1006" s="804">
        <v>7.0000000000000001E-3</v>
      </c>
    </row>
    <row r="1007" spans="2:54" ht="16.5" customHeight="1" x14ac:dyDescent="0.3">
      <c r="B1007" s="972"/>
      <c r="E1007" s="807"/>
      <c r="F1007" s="805" t="s">
        <v>1292</v>
      </c>
      <c r="G1007" s="804">
        <v>0.68899999999999995</v>
      </c>
      <c r="H1007" s="804">
        <v>5.5E-2</v>
      </c>
      <c r="I1007" s="804">
        <v>0.01</v>
      </c>
      <c r="J1007" s="804">
        <v>0.68200000000000005</v>
      </c>
      <c r="K1007" s="804">
        <v>4.8000000000000001E-2</v>
      </c>
      <c r="L1007" s="804">
        <v>1.0999999999999999E-2</v>
      </c>
      <c r="M1007" s="804">
        <v>0.67800000000000005</v>
      </c>
      <c r="N1007" s="804">
        <v>4.1000000000000002E-2</v>
      </c>
      <c r="O1007" s="804">
        <v>1.2E-2</v>
      </c>
      <c r="P1007" s="804">
        <v>0.66100000000000003</v>
      </c>
      <c r="Q1007" s="804">
        <v>3.5999999999999997E-2</v>
      </c>
      <c r="R1007" s="804">
        <v>1.4E-2</v>
      </c>
      <c r="S1007" s="804">
        <v>0.65</v>
      </c>
      <c r="T1007" s="804">
        <v>3.3000000000000002E-2</v>
      </c>
      <c r="U1007" s="804">
        <v>1.4999999999999999E-2</v>
      </c>
      <c r="V1007" s="804">
        <v>0.63600000000000001</v>
      </c>
      <c r="W1007" s="804">
        <v>3.1E-2</v>
      </c>
      <c r="X1007" s="804">
        <v>1.7000000000000001E-2</v>
      </c>
      <c r="Y1007" s="804">
        <v>0.60899999999999999</v>
      </c>
      <c r="Z1007" s="804">
        <v>2.9000000000000001E-2</v>
      </c>
      <c r="AA1007" s="804">
        <v>1.7999999999999999E-2</v>
      </c>
      <c r="AB1007" s="804">
        <v>0.64</v>
      </c>
      <c r="AC1007" s="804">
        <v>2.7E-2</v>
      </c>
      <c r="AD1007" s="804">
        <v>1.7999999999999999E-2</v>
      </c>
      <c r="AE1007" s="804">
        <v>0.63200000000000001</v>
      </c>
      <c r="AF1007" s="804">
        <v>2.4E-2</v>
      </c>
      <c r="AG1007" s="804">
        <v>1.9E-2</v>
      </c>
      <c r="AH1007" s="804">
        <v>0.628</v>
      </c>
      <c r="AI1007" s="804">
        <v>2.1999999999999999E-2</v>
      </c>
      <c r="AJ1007" s="804">
        <v>0.02</v>
      </c>
      <c r="AK1007" s="804">
        <v>0.622</v>
      </c>
      <c r="AL1007" s="804">
        <v>1.9E-2</v>
      </c>
      <c r="AM1007" s="804">
        <v>2.1999999999999999E-2</v>
      </c>
      <c r="AN1007" s="804">
        <v>0.61099999999999999</v>
      </c>
      <c r="AO1007" s="804">
        <v>1.7999999999999999E-2</v>
      </c>
      <c r="AP1007" s="804">
        <v>2.4E-2</v>
      </c>
      <c r="AQ1007" s="804">
        <v>0.59</v>
      </c>
      <c r="AR1007" s="804">
        <v>1.6E-2</v>
      </c>
      <c r="AS1007" s="804">
        <v>2.5000000000000001E-2</v>
      </c>
      <c r="AT1007" s="804">
        <v>0.58499999999999996</v>
      </c>
      <c r="AU1007" s="804">
        <v>1.4E-2</v>
      </c>
      <c r="AV1007" s="804">
        <v>2.5999999999999999E-2</v>
      </c>
      <c r="AW1007" s="804">
        <v>0.59299999999999997</v>
      </c>
      <c r="AX1007" s="804">
        <v>1.2999999999999999E-2</v>
      </c>
      <c r="AY1007" s="804">
        <v>2.8000000000000001E-2</v>
      </c>
      <c r="AZ1007" s="804">
        <v>0.58599999999999997</v>
      </c>
      <c r="BA1007" s="804">
        <v>1.2E-2</v>
      </c>
      <c r="BB1007" s="804">
        <v>2.9000000000000001E-2</v>
      </c>
    </row>
    <row r="1008" spans="2:54" ht="16.5" customHeight="1" x14ac:dyDescent="0.3">
      <c r="B1008" s="972"/>
      <c r="E1008" s="783" t="s">
        <v>2238</v>
      </c>
      <c r="F1008" s="1417" t="s">
        <v>1290</v>
      </c>
      <c r="G1008" s="804">
        <v>0.20499999999999999</v>
      </c>
      <c r="H1008" s="804">
        <v>2.9000000000000001E-2</v>
      </c>
      <c r="I1008" s="804">
        <v>7.0000000000000001E-3</v>
      </c>
      <c r="J1008" s="804">
        <v>0.20599999999999999</v>
      </c>
      <c r="K1008" s="804">
        <v>2.9000000000000001E-2</v>
      </c>
      <c r="L1008" s="804">
        <v>7.0000000000000001E-3</v>
      </c>
      <c r="M1008" s="804">
        <v>0.20599999999999999</v>
      </c>
      <c r="N1008" s="804">
        <v>2.8000000000000001E-2</v>
      </c>
      <c r="O1008" s="804">
        <v>6.0000000000000001E-3</v>
      </c>
      <c r="P1008" s="804">
        <v>0.20399999999999999</v>
      </c>
      <c r="Q1008" s="804">
        <v>2.7E-2</v>
      </c>
      <c r="R1008" s="804">
        <v>4.0000000000000001E-3</v>
      </c>
      <c r="S1008" s="804">
        <v>0.20100000000000001</v>
      </c>
      <c r="T1008" s="804">
        <v>2.5999999999999999E-2</v>
      </c>
      <c r="U1008" s="804">
        <v>4.0000000000000001E-3</v>
      </c>
      <c r="V1008" s="804">
        <v>0.20100000000000001</v>
      </c>
      <c r="W1008" s="804">
        <v>2.5999999999999999E-2</v>
      </c>
      <c r="X1008" s="804">
        <v>3.0000000000000001E-3</v>
      </c>
      <c r="Y1008" s="804">
        <v>0.20200000000000001</v>
      </c>
      <c r="Z1008" s="804">
        <v>2.5000000000000001E-2</v>
      </c>
      <c r="AA1008" s="804">
        <v>3.0000000000000001E-3</v>
      </c>
      <c r="AB1008" s="804">
        <v>0.20300000000000001</v>
      </c>
      <c r="AC1008" s="804">
        <v>2.5000000000000001E-2</v>
      </c>
      <c r="AD1008" s="804">
        <v>3.0000000000000001E-3</v>
      </c>
      <c r="AE1008" s="804">
        <v>0.20100000000000001</v>
      </c>
      <c r="AF1008" s="804">
        <v>2.3E-2</v>
      </c>
      <c r="AG1008" s="804">
        <v>3.0000000000000001E-3</v>
      </c>
      <c r="AH1008" s="804">
        <v>0.19900000000000001</v>
      </c>
      <c r="AI1008" s="804">
        <v>2.1999999999999999E-2</v>
      </c>
      <c r="AJ1008" s="804">
        <v>3.0000000000000001E-3</v>
      </c>
      <c r="AK1008" s="804">
        <v>0.2</v>
      </c>
      <c r="AL1008" s="804">
        <v>2.1999999999999999E-2</v>
      </c>
      <c r="AM1008" s="804">
        <v>2E-3</v>
      </c>
      <c r="AN1008" s="804">
        <v>0.2</v>
      </c>
      <c r="AO1008" s="804">
        <v>2.1000000000000001E-2</v>
      </c>
      <c r="AP1008" s="804">
        <v>2E-3</v>
      </c>
      <c r="AQ1008" s="804">
        <v>0.2</v>
      </c>
      <c r="AR1008" s="804">
        <v>2.1000000000000001E-2</v>
      </c>
      <c r="AS1008" s="804">
        <v>2E-3</v>
      </c>
      <c r="AT1008" s="804">
        <v>0.2</v>
      </c>
      <c r="AU1008" s="804">
        <v>2.1000000000000001E-2</v>
      </c>
      <c r="AV1008" s="804">
        <v>2E-3</v>
      </c>
      <c r="AW1008" s="804">
        <v>0.19900000000000001</v>
      </c>
      <c r="AX1008" s="804">
        <v>2.1000000000000001E-2</v>
      </c>
      <c r="AY1008" s="804">
        <v>2E-3</v>
      </c>
      <c r="AZ1008" s="804">
        <v>0.19500000000000001</v>
      </c>
      <c r="BA1008" s="804">
        <v>0.02</v>
      </c>
      <c r="BB1008" s="804">
        <v>2E-3</v>
      </c>
    </row>
    <row r="1009" spans="2:54" ht="16.5" customHeight="1" x14ac:dyDescent="0.3">
      <c r="B1009" s="972"/>
      <c r="E1009" s="806"/>
      <c r="F1009" s="1417" t="s">
        <v>1291</v>
      </c>
      <c r="G1009" s="804">
        <v>0.29199999999999998</v>
      </c>
      <c r="H1009" s="804">
        <v>8.6999999999999994E-2</v>
      </c>
      <c r="I1009" s="804">
        <v>8.9999999999999993E-3</v>
      </c>
      <c r="J1009" s="804">
        <v>0.28199999999999997</v>
      </c>
      <c r="K1009" s="804">
        <v>8.4000000000000005E-2</v>
      </c>
      <c r="L1009" s="804">
        <v>8.0000000000000002E-3</v>
      </c>
      <c r="M1009" s="804">
        <v>0.28199999999999997</v>
      </c>
      <c r="N1009" s="804">
        <v>8.2000000000000003E-2</v>
      </c>
      <c r="O1009" s="804">
        <v>8.0000000000000002E-3</v>
      </c>
      <c r="P1009" s="804">
        <v>0.28100000000000003</v>
      </c>
      <c r="Q1009" s="804">
        <v>8.1000000000000003E-2</v>
      </c>
      <c r="R1009" s="804">
        <v>8.0000000000000002E-3</v>
      </c>
      <c r="S1009" s="804">
        <v>0.28000000000000003</v>
      </c>
      <c r="T1009" s="804">
        <v>8.3000000000000004E-2</v>
      </c>
      <c r="U1009" s="804">
        <v>8.0000000000000002E-3</v>
      </c>
      <c r="V1009" s="804">
        <v>0.28000000000000003</v>
      </c>
      <c r="W1009" s="804">
        <v>8.3000000000000004E-2</v>
      </c>
      <c r="X1009" s="804">
        <v>8.0000000000000002E-3</v>
      </c>
      <c r="Y1009" s="804">
        <v>0.28299999999999997</v>
      </c>
      <c r="Z1009" s="804">
        <v>8.3000000000000004E-2</v>
      </c>
      <c r="AA1009" s="804">
        <v>8.0000000000000002E-3</v>
      </c>
      <c r="AB1009" s="804">
        <v>0.28699999999999998</v>
      </c>
      <c r="AC1009" s="804">
        <v>8.4000000000000005E-2</v>
      </c>
      <c r="AD1009" s="804">
        <v>8.0000000000000002E-3</v>
      </c>
      <c r="AE1009" s="804">
        <v>0.27400000000000002</v>
      </c>
      <c r="AF1009" s="804">
        <v>7.9000000000000001E-2</v>
      </c>
      <c r="AG1009" s="804">
        <v>8.0000000000000002E-3</v>
      </c>
      <c r="AH1009" s="804">
        <v>0.27100000000000002</v>
      </c>
      <c r="AI1009" s="804">
        <v>7.8E-2</v>
      </c>
      <c r="AJ1009" s="804">
        <v>8.0000000000000002E-3</v>
      </c>
      <c r="AK1009" s="804">
        <v>0.27600000000000002</v>
      </c>
      <c r="AL1009" s="804">
        <v>7.8E-2</v>
      </c>
      <c r="AM1009" s="804">
        <v>8.0000000000000002E-3</v>
      </c>
      <c r="AN1009" s="804">
        <v>0.27</v>
      </c>
      <c r="AO1009" s="804">
        <v>7.6999999999999999E-2</v>
      </c>
      <c r="AP1009" s="804">
        <v>7.0000000000000001E-3</v>
      </c>
      <c r="AQ1009" s="804">
        <v>0.26800000000000002</v>
      </c>
      <c r="AR1009" s="804">
        <v>7.4999999999999997E-2</v>
      </c>
      <c r="AS1009" s="804">
        <v>7.0000000000000001E-3</v>
      </c>
      <c r="AT1009" s="804">
        <v>0.26400000000000001</v>
      </c>
      <c r="AU1009" s="804">
        <v>6.9000000000000006E-2</v>
      </c>
      <c r="AV1009" s="804">
        <v>6.0000000000000001E-3</v>
      </c>
      <c r="AW1009" s="804">
        <v>0.26400000000000001</v>
      </c>
      <c r="AX1009" s="804">
        <v>6.7000000000000004E-2</v>
      </c>
      <c r="AY1009" s="804">
        <v>6.0000000000000001E-3</v>
      </c>
      <c r="AZ1009" s="804">
        <v>0.25900000000000001</v>
      </c>
      <c r="BA1009" s="804">
        <v>6.6000000000000003E-2</v>
      </c>
      <c r="BB1009" s="804">
        <v>6.0000000000000001E-3</v>
      </c>
    </row>
    <row r="1010" spans="2:54" ht="16.5" customHeight="1" x14ac:dyDescent="0.3">
      <c r="B1010" s="972"/>
      <c r="E1010" s="806"/>
      <c r="F1010" s="1417" t="s">
        <v>1292</v>
      </c>
      <c r="G1010" s="804">
        <v>0.67700000000000005</v>
      </c>
      <c r="H1010" s="804">
        <v>0.14000000000000001</v>
      </c>
      <c r="I1010" s="804">
        <v>6.0000000000000001E-3</v>
      </c>
      <c r="J1010" s="804">
        <v>0.67700000000000005</v>
      </c>
      <c r="K1010" s="804">
        <v>0.14000000000000001</v>
      </c>
      <c r="L1010" s="804">
        <v>6.0000000000000001E-3</v>
      </c>
      <c r="M1010" s="804">
        <v>0.67800000000000005</v>
      </c>
      <c r="N1010" s="804">
        <v>0.14000000000000001</v>
      </c>
      <c r="O1010" s="804">
        <v>6.0000000000000001E-3</v>
      </c>
      <c r="P1010" s="804">
        <v>0.67100000000000004</v>
      </c>
      <c r="Q1010" s="804">
        <v>0.14000000000000001</v>
      </c>
      <c r="R1010" s="804">
        <v>6.0000000000000001E-3</v>
      </c>
      <c r="S1010" s="804">
        <v>0.66</v>
      </c>
      <c r="T1010" s="804">
        <v>0.14000000000000001</v>
      </c>
      <c r="U1010" s="804">
        <v>6.0000000000000001E-3</v>
      </c>
      <c r="V1010" s="804">
        <v>0.65900000000000003</v>
      </c>
      <c r="W1010" s="804">
        <v>0.14000000000000001</v>
      </c>
      <c r="X1010" s="804">
        <v>6.0000000000000001E-3</v>
      </c>
      <c r="Y1010" s="804">
        <v>0.66</v>
      </c>
      <c r="Z1010" s="804">
        <v>0.14000000000000001</v>
      </c>
      <c r="AA1010" s="804">
        <v>6.0000000000000001E-3</v>
      </c>
      <c r="AB1010" s="804">
        <v>0.66300000000000003</v>
      </c>
      <c r="AC1010" s="804">
        <v>0.14000000000000001</v>
      </c>
      <c r="AD1010" s="804">
        <v>6.0000000000000001E-3</v>
      </c>
      <c r="AE1010" s="804">
        <v>0.66</v>
      </c>
      <c r="AF1010" s="804">
        <v>0.14000000000000001</v>
      </c>
      <c r="AG1010" s="804">
        <v>6.0000000000000001E-3</v>
      </c>
      <c r="AH1010" s="804">
        <v>0.66</v>
      </c>
      <c r="AI1010" s="804">
        <v>0.14000000000000001</v>
      </c>
      <c r="AJ1010" s="804">
        <v>6.0000000000000001E-3</v>
      </c>
      <c r="AK1010" s="804">
        <v>0.66900000000000004</v>
      </c>
      <c r="AL1010" s="804">
        <v>0.14000000000000001</v>
      </c>
      <c r="AM1010" s="804">
        <v>6.0000000000000001E-3</v>
      </c>
      <c r="AN1010" s="804">
        <v>0.66800000000000004</v>
      </c>
      <c r="AO1010" s="804">
        <v>0.14000000000000001</v>
      </c>
      <c r="AP1010" s="804">
        <v>6.0000000000000001E-3</v>
      </c>
      <c r="AQ1010" s="804">
        <v>0.66700000000000004</v>
      </c>
      <c r="AR1010" s="804">
        <v>0.14000000000000001</v>
      </c>
      <c r="AS1010" s="804">
        <v>6.0000000000000001E-3</v>
      </c>
      <c r="AT1010" s="804">
        <v>0.67200000000000004</v>
      </c>
      <c r="AU1010" s="804">
        <v>0.14000000000000001</v>
      </c>
      <c r="AV1010" s="804">
        <v>6.0000000000000001E-3</v>
      </c>
      <c r="AW1010" s="804">
        <v>0.67400000000000004</v>
      </c>
      <c r="AX1010" s="804">
        <v>0.14000000000000001</v>
      </c>
      <c r="AY1010" s="804">
        <v>6.0000000000000001E-3</v>
      </c>
      <c r="AZ1010" s="804">
        <v>0.67300000000000004</v>
      </c>
      <c r="BA1010" s="804">
        <v>0.14000000000000001</v>
      </c>
      <c r="BB1010" s="804">
        <v>6.0000000000000001E-3</v>
      </c>
    </row>
    <row r="1011" spans="2:54" ht="16.5" customHeight="1" x14ac:dyDescent="0.3">
      <c r="B1011" s="972"/>
      <c r="E1011" s="807"/>
      <c r="F1011" s="1417" t="s">
        <v>1293</v>
      </c>
      <c r="G1011" s="804">
        <v>9.1999999999999998E-2</v>
      </c>
      <c r="H1011" s="804">
        <v>0.11799999999999999</v>
      </c>
      <c r="I1011" s="804">
        <v>2E-3</v>
      </c>
      <c r="J1011" s="804">
        <v>9.2999999999999999E-2</v>
      </c>
      <c r="K1011" s="804">
        <v>0.108</v>
      </c>
      <c r="L1011" s="804">
        <v>2E-3</v>
      </c>
      <c r="M1011" s="804">
        <v>9.4E-2</v>
      </c>
      <c r="N1011" s="804">
        <v>0.10100000000000001</v>
      </c>
      <c r="O1011" s="804">
        <v>2E-3</v>
      </c>
      <c r="P1011" s="804">
        <v>9.4E-2</v>
      </c>
      <c r="Q1011" s="804">
        <v>9.6000000000000002E-2</v>
      </c>
      <c r="R1011" s="804">
        <v>2E-3</v>
      </c>
      <c r="S1011" s="804">
        <v>9.2999999999999999E-2</v>
      </c>
      <c r="T1011" s="804">
        <v>9.5000000000000001E-2</v>
      </c>
      <c r="U1011" s="804">
        <v>2E-3</v>
      </c>
      <c r="V1011" s="804">
        <v>9.1999999999999998E-2</v>
      </c>
      <c r="W1011" s="804">
        <v>9.1999999999999998E-2</v>
      </c>
      <c r="X1011" s="804">
        <v>2E-3</v>
      </c>
      <c r="Y1011" s="804">
        <v>9.2999999999999999E-2</v>
      </c>
      <c r="Z1011" s="804">
        <v>9.1999999999999998E-2</v>
      </c>
      <c r="AA1011" s="804">
        <v>2E-3</v>
      </c>
      <c r="AB1011" s="804">
        <v>9.2999999999999999E-2</v>
      </c>
      <c r="AC1011" s="804">
        <v>9.0999999999999998E-2</v>
      </c>
      <c r="AD1011" s="804">
        <v>2E-3</v>
      </c>
      <c r="AE1011" s="804">
        <v>9.5000000000000001E-2</v>
      </c>
      <c r="AF1011" s="804">
        <v>9.6000000000000002E-2</v>
      </c>
      <c r="AG1011" s="804">
        <v>2E-3</v>
      </c>
      <c r="AH1011" s="804">
        <v>9.6000000000000002E-2</v>
      </c>
      <c r="AI1011" s="804">
        <v>9.5000000000000001E-2</v>
      </c>
      <c r="AJ1011" s="804">
        <v>2E-3</v>
      </c>
      <c r="AK1011" s="804">
        <v>9.8000000000000004E-2</v>
      </c>
      <c r="AL1011" s="804">
        <v>9.7000000000000003E-2</v>
      </c>
      <c r="AM1011" s="804">
        <v>2E-3</v>
      </c>
      <c r="AN1011" s="804">
        <v>9.9000000000000005E-2</v>
      </c>
      <c r="AO1011" s="804">
        <v>9.7000000000000003E-2</v>
      </c>
      <c r="AP1011" s="804">
        <v>2E-3</v>
      </c>
      <c r="AQ1011" s="804">
        <v>9.9000000000000005E-2</v>
      </c>
      <c r="AR1011" s="804">
        <v>9.6000000000000002E-2</v>
      </c>
      <c r="AS1011" s="804">
        <v>2E-3</v>
      </c>
      <c r="AT1011" s="804">
        <v>0.1</v>
      </c>
      <c r="AU1011" s="804">
        <v>9.4E-2</v>
      </c>
      <c r="AV1011" s="804">
        <v>2E-3</v>
      </c>
      <c r="AW1011" s="804">
        <v>9.9000000000000005E-2</v>
      </c>
      <c r="AX1011" s="804">
        <v>9.2999999999999999E-2</v>
      </c>
      <c r="AY1011" s="804">
        <v>2E-3</v>
      </c>
      <c r="AZ1011" s="804">
        <v>0.1</v>
      </c>
      <c r="BA1011" s="804">
        <v>9.1999999999999998E-2</v>
      </c>
      <c r="BB1011" s="804">
        <v>2E-3</v>
      </c>
    </row>
    <row r="1012" spans="2:54" ht="16.5" customHeight="1" x14ac:dyDescent="0.3">
      <c r="B1012" s="972"/>
      <c r="E1012" s="806" t="s">
        <v>2241</v>
      </c>
      <c r="F1012" s="1418" t="s">
        <v>1290</v>
      </c>
      <c r="G1012" s="804">
        <v>0.185</v>
      </c>
      <c r="H1012" s="804">
        <v>2.9000000000000001E-2</v>
      </c>
      <c r="I1012" s="804">
        <v>8.9999999999999993E-3</v>
      </c>
      <c r="J1012" s="804">
        <v>0.185</v>
      </c>
      <c r="K1012" s="804">
        <v>2.9000000000000001E-2</v>
      </c>
      <c r="L1012" s="804">
        <v>8.9999999999999993E-3</v>
      </c>
      <c r="M1012" s="804">
        <v>0.185</v>
      </c>
      <c r="N1012" s="804">
        <v>2.9000000000000001E-2</v>
      </c>
      <c r="O1012" s="804">
        <v>8.9999999999999993E-3</v>
      </c>
      <c r="P1012" s="804">
        <v>0.184</v>
      </c>
      <c r="Q1012" s="804">
        <v>2.9000000000000001E-2</v>
      </c>
      <c r="R1012" s="804">
        <v>8.9999999999999993E-3</v>
      </c>
      <c r="S1012" s="804">
        <v>0.185</v>
      </c>
      <c r="T1012" s="804">
        <v>2.9000000000000001E-2</v>
      </c>
      <c r="U1012" s="804">
        <v>8.9999999999999993E-3</v>
      </c>
      <c r="V1012" s="804">
        <v>0.185</v>
      </c>
      <c r="W1012" s="804">
        <v>2.8000000000000001E-2</v>
      </c>
      <c r="X1012" s="804">
        <v>8.9999999999999993E-3</v>
      </c>
      <c r="Y1012" s="804">
        <v>0.185</v>
      </c>
      <c r="Z1012" s="804">
        <v>2.8000000000000001E-2</v>
      </c>
      <c r="AA1012" s="804">
        <v>8.0000000000000002E-3</v>
      </c>
      <c r="AB1012" s="804">
        <v>0.186</v>
      </c>
      <c r="AC1012" s="804">
        <v>2.8000000000000001E-2</v>
      </c>
      <c r="AD1012" s="804">
        <v>8.0000000000000002E-3</v>
      </c>
      <c r="AE1012" s="804">
        <v>0.185</v>
      </c>
      <c r="AF1012" s="804">
        <v>2.3E-2</v>
      </c>
      <c r="AG1012" s="804">
        <v>3.0000000000000001E-3</v>
      </c>
      <c r="AH1012" s="804">
        <v>0.185</v>
      </c>
      <c r="AI1012" s="804">
        <v>2.3E-2</v>
      </c>
      <c r="AJ1012" s="804">
        <v>3.0000000000000001E-3</v>
      </c>
      <c r="AK1012" s="804">
        <v>0.185</v>
      </c>
      <c r="AL1012" s="804">
        <v>2.3E-2</v>
      </c>
      <c r="AM1012" s="804">
        <v>3.0000000000000001E-3</v>
      </c>
      <c r="AN1012" s="804">
        <v>0.185</v>
      </c>
      <c r="AO1012" s="804">
        <v>2.3E-2</v>
      </c>
      <c r="AP1012" s="804">
        <v>2E-3</v>
      </c>
      <c r="AQ1012" s="804">
        <v>0.185</v>
      </c>
      <c r="AR1012" s="804">
        <v>2.3E-2</v>
      </c>
      <c r="AS1012" s="804">
        <v>2E-3</v>
      </c>
      <c r="AT1012" s="804">
        <v>0.185</v>
      </c>
      <c r="AU1012" s="804">
        <v>2.3E-2</v>
      </c>
      <c r="AV1012" s="804">
        <v>2E-3</v>
      </c>
      <c r="AW1012" s="804">
        <v>0.184</v>
      </c>
      <c r="AX1012" s="804">
        <v>2.3E-2</v>
      </c>
      <c r="AY1012" s="804">
        <v>2E-3</v>
      </c>
      <c r="AZ1012" s="804">
        <v>0.185</v>
      </c>
      <c r="BA1012" s="804">
        <v>2.3E-2</v>
      </c>
      <c r="BB1012" s="804">
        <v>2E-3</v>
      </c>
    </row>
    <row r="1013" spans="2:54" ht="16.5" customHeight="1" x14ac:dyDescent="0.3">
      <c r="B1013" s="972"/>
      <c r="E1013" s="783" t="s">
        <v>2240</v>
      </c>
      <c r="F1013" s="805" t="s">
        <v>1290</v>
      </c>
      <c r="G1013" s="804">
        <v>0.19900000000000001</v>
      </c>
      <c r="H1013" s="804">
        <v>7.9000000000000001E-2</v>
      </c>
      <c r="I1013" s="804">
        <v>2E-3</v>
      </c>
      <c r="J1013" s="804">
        <v>0.19900000000000001</v>
      </c>
      <c r="K1013" s="804">
        <v>7.9000000000000001E-2</v>
      </c>
      <c r="L1013" s="804">
        <v>2E-3</v>
      </c>
      <c r="M1013" s="804">
        <v>0.19900000000000001</v>
      </c>
      <c r="N1013" s="804">
        <v>7.9000000000000001E-2</v>
      </c>
      <c r="O1013" s="804">
        <v>2E-3</v>
      </c>
      <c r="P1013" s="804">
        <v>0.19900000000000001</v>
      </c>
      <c r="Q1013" s="804">
        <v>7.9000000000000001E-2</v>
      </c>
      <c r="R1013" s="804">
        <v>2E-3</v>
      </c>
      <c r="S1013" s="804">
        <v>0.19900000000000001</v>
      </c>
      <c r="T1013" s="804">
        <v>7.9000000000000001E-2</v>
      </c>
      <c r="U1013" s="804">
        <v>2E-3</v>
      </c>
      <c r="V1013" s="804">
        <v>0.19900000000000001</v>
      </c>
      <c r="W1013" s="804">
        <v>7.9000000000000001E-2</v>
      </c>
      <c r="X1013" s="804">
        <v>2E-3</v>
      </c>
      <c r="Y1013" s="804">
        <v>0.19900000000000001</v>
      </c>
      <c r="Z1013" s="804">
        <v>7.9000000000000001E-2</v>
      </c>
      <c r="AA1013" s="804">
        <v>2E-3</v>
      </c>
      <c r="AB1013" s="804">
        <v>0.19900000000000001</v>
      </c>
      <c r="AC1013" s="804">
        <v>7.9000000000000001E-2</v>
      </c>
      <c r="AD1013" s="804">
        <v>2E-3</v>
      </c>
      <c r="AE1013" s="804">
        <v>0.19900000000000001</v>
      </c>
      <c r="AF1013" s="804">
        <v>7.8E-2</v>
      </c>
      <c r="AG1013" s="804">
        <v>2E-3</v>
      </c>
      <c r="AH1013" s="804">
        <v>0.19700000000000001</v>
      </c>
      <c r="AI1013" s="804">
        <v>7.8E-2</v>
      </c>
      <c r="AJ1013" s="804">
        <v>2E-3</v>
      </c>
      <c r="AK1013" s="804">
        <v>0.19800000000000001</v>
      </c>
      <c r="AL1013" s="804">
        <v>7.8E-2</v>
      </c>
      <c r="AM1013" s="804">
        <v>2E-3</v>
      </c>
      <c r="AN1013" s="804">
        <v>0.19600000000000001</v>
      </c>
      <c r="AO1013" s="804">
        <v>7.6999999999999999E-2</v>
      </c>
      <c r="AP1013" s="804">
        <v>2E-3</v>
      </c>
      <c r="AQ1013" s="804">
        <v>0.19600000000000001</v>
      </c>
      <c r="AR1013" s="804">
        <v>7.9000000000000001E-2</v>
      </c>
      <c r="AS1013" s="804">
        <v>2E-3</v>
      </c>
      <c r="AT1013" s="804">
        <v>0.19600000000000001</v>
      </c>
      <c r="AU1013" s="804">
        <v>7.8E-2</v>
      </c>
      <c r="AV1013" s="804">
        <v>2E-3</v>
      </c>
      <c r="AW1013" s="804">
        <v>0.19600000000000001</v>
      </c>
      <c r="AX1013" s="804">
        <v>7.6999999999999999E-2</v>
      </c>
      <c r="AY1013" s="804">
        <v>2E-3</v>
      </c>
      <c r="AZ1013" s="804">
        <v>0.19600000000000001</v>
      </c>
      <c r="BA1013" s="804">
        <v>7.8E-2</v>
      </c>
      <c r="BB1013" s="804">
        <v>2E-3</v>
      </c>
    </row>
    <row r="1014" spans="2:54" ht="16.5" customHeight="1" x14ac:dyDescent="0.3">
      <c r="B1014" s="972"/>
      <c r="E1014" s="807"/>
      <c r="F1014" s="805" t="s">
        <v>1292</v>
      </c>
      <c r="G1014" s="804">
        <v>1.218</v>
      </c>
      <c r="H1014" s="804">
        <v>1.7250000000000001</v>
      </c>
      <c r="I1014" s="804">
        <v>0</v>
      </c>
      <c r="J1014" s="804">
        <v>1.1739999999999999</v>
      </c>
      <c r="K1014" s="804">
        <v>1.355</v>
      </c>
      <c r="L1014" s="804">
        <v>0</v>
      </c>
      <c r="M1014" s="804">
        <v>1.1719999999999999</v>
      </c>
      <c r="N1014" s="804">
        <v>1.333</v>
      </c>
      <c r="O1014" s="804">
        <v>0</v>
      </c>
      <c r="P1014" s="804">
        <v>1.135</v>
      </c>
      <c r="Q1014" s="804">
        <v>1.02</v>
      </c>
      <c r="R1014" s="804">
        <v>0</v>
      </c>
      <c r="S1014" s="804">
        <v>1.1359999999999999</v>
      </c>
      <c r="T1014" s="804">
        <v>1.0149999999999999</v>
      </c>
      <c r="U1014" s="804">
        <v>0</v>
      </c>
      <c r="V1014" s="804">
        <v>1.1319999999999999</v>
      </c>
      <c r="W1014" s="804">
        <v>1.006</v>
      </c>
      <c r="X1014" s="804">
        <v>0</v>
      </c>
      <c r="Y1014" s="804">
        <v>1.125</v>
      </c>
      <c r="Z1014" s="804">
        <v>1</v>
      </c>
      <c r="AA1014" s="804">
        <v>0</v>
      </c>
      <c r="AB1014" s="804">
        <v>1.131</v>
      </c>
      <c r="AC1014" s="804">
        <v>0.999</v>
      </c>
      <c r="AD1014" s="804">
        <v>0</v>
      </c>
      <c r="AE1014" s="804">
        <v>1.127</v>
      </c>
      <c r="AF1014" s="804">
        <v>0.98399999999999999</v>
      </c>
      <c r="AG1014" s="804">
        <v>0</v>
      </c>
      <c r="AH1014" s="804">
        <v>1.1200000000000001</v>
      </c>
      <c r="AI1014" s="804">
        <v>0.98299999999999998</v>
      </c>
      <c r="AJ1014" s="804">
        <v>0</v>
      </c>
      <c r="AK1014" s="804">
        <v>1.121</v>
      </c>
      <c r="AL1014" s="804">
        <v>0.98299999999999998</v>
      </c>
      <c r="AM1014" s="804">
        <v>0</v>
      </c>
      <c r="AN1014" s="804">
        <v>1.117</v>
      </c>
      <c r="AO1014" s="804">
        <v>0.98099999999999998</v>
      </c>
      <c r="AP1014" s="804">
        <v>0</v>
      </c>
      <c r="AQ1014" s="804">
        <v>1.1140000000000001</v>
      </c>
      <c r="AR1014" s="804">
        <v>0.99099999999999999</v>
      </c>
      <c r="AS1014" s="804">
        <v>0</v>
      </c>
      <c r="AT1014" s="804">
        <v>1.1160000000000001</v>
      </c>
      <c r="AU1014" s="804">
        <v>0.98799999999999999</v>
      </c>
      <c r="AV1014" s="804">
        <v>0</v>
      </c>
      <c r="AW1014" s="804">
        <v>1.1140000000000001</v>
      </c>
      <c r="AX1014" s="804">
        <v>0.98699999999999999</v>
      </c>
      <c r="AY1014" s="804">
        <v>0</v>
      </c>
      <c r="AZ1014" s="804">
        <v>1.117</v>
      </c>
      <c r="BA1014" s="804">
        <v>0.98699999999999999</v>
      </c>
      <c r="BB1014" s="804">
        <v>0</v>
      </c>
    </row>
    <row r="1015" spans="2:54" ht="16.5" customHeight="1" x14ac:dyDescent="0.3">
      <c r="B1015" s="972"/>
      <c r="E1015" s="766" t="s">
        <v>2387</v>
      </c>
      <c r="F1015" s="278"/>
      <c r="G1015" s="278"/>
      <c r="H1015" s="278"/>
      <c r="I1015" s="278"/>
      <c r="J1015" s="278"/>
      <c r="K1015" s="278"/>
      <c r="L1015" s="278"/>
      <c r="M1015" s="278"/>
      <c r="N1015" s="278"/>
      <c r="O1015" s="278"/>
      <c r="P1015" s="278"/>
      <c r="Q1015" s="278"/>
      <c r="R1015" s="278"/>
      <c r="S1015" s="278"/>
      <c r="T1015" s="278"/>
      <c r="U1015" s="278"/>
      <c r="V1015" s="278"/>
      <c r="W1015" s="278"/>
      <c r="X1015" s="278"/>
      <c r="Y1015" s="278"/>
      <c r="Z1015" s="278"/>
    </row>
    <row r="1016" spans="2:54" ht="16.5" customHeight="1" x14ac:dyDescent="0.3">
      <c r="B1016" s="972"/>
      <c r="E1016" s="278"/>
      <c r="F1016" s="278"/>
      <c r="G1016" s="278"/>
      <c r="H1016" s="278"/>
      <c r="I1016" s="278"/>
      <c r="J1016" s="278"/>
      <c r="K1016" s="278"/>
      <c r="L1016" s="278"/>
      <c r="M1016" s="278"/>
      <c r="N1016" s="278"/>
      <c r="O1016" s="278"/>
      <c r="P1016" s="278"/>
      <c r="Q1016" s="278"/>
      <c r="R1016" s="278"/>
      <c r="S1016" s="278"/>
      <c r="T1016" s="278"/>
      <c r="U1016" s="278"/>
      <c r="V1016" s="278"/>
      <c r="W1016" s="278"/>
      <c r="X1016" s="278"/>
      <c r="Y1016" s="278"/>
      <c r="Z1016" s="278"/>
    </row>
    <row r="1017" spans="2:54" ht="16.5" customHeight="1" x14ac:dyDescent="0.3">
      <c r="B1017" s="972"/>
      <c r="E1017" s="782" t="s">
        <v>1937</v>
      </c>
      <c r="F1017" s="278"/>
      <c r="G1017" s="278"/>
      <c r="H1017" s="278"/>
      <c r="I1017" s="278"/>
      <c r="J1017" s="278"/>
      <c r="K1017" s="278"/>
    </row>
    <row r="1018" spans="2:54" ht="16.5" customHeight="1" x14ac:dyDescent="0.3">
      <c r="B1018" s="972"/>
      <c r="E1018" s="782"/>
      <c r="F1018" s="278"/>
      <c r="G1018" s="278"/>
      <c r="H1018" s="278"/>
      <c r="I1018" s="278"/>
      <c r="J1018" s="278"/>
      <c r="K1018" s="278"/>
    </row>
    <row r="1019" spans="2:54" ht="16.5" customHeight="1" x14ac:dyDescent="0.3">
      <c r="B1019" s="972"/>
      <c r="E1019" s="1405" t="s">
        <v>2374</v>
      </c>
      <c r="F1019" s="278"/>
      <c r="G1019" s="278"/>
      <c r="H1019" s="278"/>
      <c r="I1019" s="278"/>
      <c r="J1019" s="278"/>
      <c r="K1019" s="278"/>
    </row>
    <row r="1020" spans="2:54" ht="16.5" customHeight="1" x14ac:dyDescent="0.3">
      <c r="B1020" s="972"/>
      <c r="E1020" s="1405"/>
      <c r="F1020" s="278"/>
      <c r="G1020" s="278"/>
      <c r="H1020" s="278"/>
      <c r="I1020" s="278"/>
      <c r="J1020" s="278"/>
      <c r="K1020" s="278"/>
    </row>
    <row r="1021" spans="2:54" ht="16.5" customHeight="1" x14ac:dyDescent="0.3">
      <c r="B1021" s="972"/>
      <c r="E1021" s="1032" t="s">
        <v>2326</v>
      </c>
      <c r="F1021" s="278"/>
      <c r="G1021" s="278"/>
      <c r="H1021" s="278"/>
      <c r="I1021" s="278"/>
      <c r="J1021" s="278"/>
      <c r="K1021" s="278"/>
    </row>
    <row r="1022" spans="2:54" ht="16.5" customHeight="1" x14ac:dyDescent="0.3">
      <c r="B1022" s="972"/>
      <c r="E1022" s="782"/>
      <c r="F1022" s="278"/>
      <c r="G1022" s="278"/>
      <c r="H1022" s="278"/>
      <c r="I1022" s="278"/>
      <c r="J1022" s="278"/>
      <c r="K1022" s="278"/>
    </row>
    <row r="1023" spans="2:54" ht="16.5" customHeight="1" x14ac:dyDescent="0.3">
      <c r="B1023" s="972"/>
      <c r="E1023" s="782"/>
      <c r="F1023" s="278"/>
      <c r="G1023" s="803">
        <v>2007</v>
      </c>
      <c r="H1023" s="803">
        <v>2008</v>
      </c>
      <c r="I1023" s="803">
        <v>2009</v>
      </c>
      <c r="J1023" s="803">
        <v>2010</v>
      </c>
      <c r="K1023" s="803">
        <v>2011</v>
      </c>
      <c r="L1023" s="803">
        <v>2012</v>
      </c>
      <c r="M1023" s="803">
        <v>2013</v>
      </c>
      <c r="N1023" s="803">
        <v>2014</v>
      </c>
      <c r="O1023" s="803">
        <v>2015</v>
      </c>
      <c r="P1023" s="803">
        <v>2016</v>
      </c>
      <c r="Q1023" s="803">
        <v>2017</v>
      </c>
      <c r="R1023" s="803">
        <v>2018</v>
      </c>
      <c r="S1023" s="803">
        <v>2019</v>
      </c>
      <c r="T1023" s="803">
        <v>2020</v>
      </c>
      <c r="U1023" s="803">
        <v>2021</v>
      </c>
      <c r="V1023" s="803">
        <v>2022</v>
      </c>
    </row>
    <row r="1024" spans="2:54" ht="16.5" customHeight="1" x14ac:dyDescent="0.3">
      <c r="B1024" s="972"/>
      <c r="E1024" s="783" t="s">
        <v>547</v>
      </c>
      <c r="F1024" s="784" t="s">
        <v>742</v>
      </c>
      <c r="G1024" s="1394">
        <v>2.702</v>
      </c>
      <c r="H1024" s="1394">
        <v>2.702</v>
      </c>
      <c r="I1024" s="1394">
        <v>2.702</v>
      </c>
      <c r="J1024" s="1394">
        <v>2.702</v>
      </c>
      <c r="K1024" s="1394">
        <v>2.702</v>
      </c>
      <c r="L1024" s="1394">
        <v>2.702</v>
      </c>
      <c r="M1024" s="1394">
        <v>2.702</v>
      </c>
      <c r="N1024" s="1394">
        <v>2.702</v>
      </c>
      <c r="O1024" s="1394">
        <v>2.702</v>
      </c>
      <c r="P1024" s="1394">
        <v>2.702</v>
      </c>
      <c r="Q1024" s="1394">
        <v>2.702</v>
      </c>
      <c r="R1024" s="1394">
        <v>2.702</v>
      </c>
      <c r="S1024" s="1394">
        <v>2.702</v>
      </c>
      <c r="T1024" s="1394">
        <v>2.702</v>
      </c>
      <c r="U1024" s="1394">
        <v>2.702</v>
      </c>
      <c r="V1024" s="1394">
        <v>2.702</v>
      </c>
    </row>
    <row r="1025" spans="2:22" ht="16.5" customHeight="1" x14ac:dyDescent="0.3">
      <c r="B1025" s="972"/>
      <c r="E1025" s="786"/>
      <c r="F1025" s="784" t="s">
        <v>743</v>
      </c>
      <c r="G1025" s="1394">
        <v>2.702</v>
      </c>
      <c r="H1025" s="1394">
        <v>2.702</v>
      </c>
      <c r="I1025" s="1394">
        <v>2.702</v>
      </c>
      <c r="J1025" s="1394">
        <v>2.702</v>
      </c>
      <c r="K1025" s="1394">
        <v>2.702</v>
      </c>
      <c r="L1025" s="1394">
        <v>2.702</v>
      </c>
      <c r="M1025" s="1394">
        <v>2.702</v>
      </c>
      <c r="N1025" s="1394">
        <v>2.702</v>
      </c>
      <c r="O1025" s="1394">
        <v>2.702</v>
      </c>
      <c r="P1025" s="1394">
        <v>2.702</v>
      </c>
      <c r="Q1025" s="1394">
        <v>2.702</v>
      </c>
      <c r="R1025" s="1394">
        <v>2.7010000000000001</v>
      </c>
      <c r="S1025" s="1394">
        <v>2.7010000000000001</v>
      </c>
      <c r="T1025" s="1394">
        <v>2.7010000000000001</v>
      </c>
      <c r="U1025" s="1394">
        <v>2.7010000000000001</v>
      </c>
      <c r="V1025" s="1394">
        <v>2.7010000000000001</v>
      </c>
    </row>
    <row r="1026" spans="2:22" ht="16.5" customHeight="1" x14ac:dyDescent="0.3">
      <c r="B1026" s="972"/>
      <c r="E1026" s="787"/>
      <c r="F1026" s="784" t="s">
        <v>744</v>
      </c>
      <c r="G1026" s="1394">
        <v>2.702</v>
      </c>
      <c r="H1026" s="1394">
        <v>2.702</v>
      </c>
      <c r="I1026" s="1394">
        <v>2.702</v>
      </c>
      <c r="J1026" s="1394">
        <v>2.702</v>
      </c>
      <c r="K1026" s="1394">
        <v>2.702</v>
      </c>
      <c r="L1026" s="1394">
        <v>2.702</v>
      </c>
      <c r="M1026" s="1394">
        <v>2.702</v>
      </c>
      <c r="N1026" s="1394">
        <v>2.702</v>
      </c>
      <c r="O1026" s="1394">
        <v>2.702</v>
      </c>
      <c r="P1026" s="1394">
        <v>2.7010000000000001</v>
      </c>
      <c r="Q1026" s="1394">
        <v>2.7010000000000001</v>
      </c>
      <c r="R1026" s="1394">
        <v>2.7010000000000001</v>
      </c>
      <c r="S1026" s="1394">
        <v>2.7010000000000001</v>
      </c>
      <c r="T1026" s="1394">
        <v>2.7010000000000001</v>
      </c>
      <c r="U1026" s="1394">
        <v>2.7010000000000001</v>
      </c>
      <c r="V1026" s="1394">
        <v>2.7010000000000001</v>
      </c>
    </row>
    <row r="1027" spans="2:22" ht="16.5" customHeight="1" x14ac:dyDescent="0.3">
      <c r="B1027" s="972"/>
      <c r="E1027" s="783" t="s">
        <v>736</v>
      </c>
      <c r="F1027" s="784" t="s">
        <v>742</v>
      </c>
      <c r="G1027" s="1394">
        <v>2.677</v>
      </c>
      <c r="H1027" s="1394">
        <v>2.677</v>
      </c>
      <c r="I1027" s="1394">
        <v>2.677</v>
      </c>
      <c r="J1027" s="1394">
        <v>2.677</v>
      </c>
      <c r="K1027" s="1394">
        <v>2.5259999999999998</v>
      </c>
      <c r="L1027" s="1394">
        <v>2.5009999999999999</v>
      </c>
      <c r="M1027" s="1394">
        <v>2.5739999999999998</v>
      </c>
      <c r="N1027" s="1394">
        <v>2.5739999999999998</v>
      </c>
      <c r="O1027" s="1394">
        <v>2.5739999999999998</v>
      </c>
      <c r="P1027" s="1394">
        <v>2.569</v>
      </c>
      <c r="Q1027" s="1394">
        <v>2.552</v>
      </c>
      <c r="R1027" s="1394">
        <v>2.5259999999999998</v>
      </c>
      <c r="S1027" s="1402" t="s">
        <v>165</v>
      </c>
      <c r="T1027" s="1402" t="s">
        <v>165</v>
      </c>
      <c r="U1027" s="1402" t="s">
        <v>165</v>
      </c>
      <c r="V1027" s="1402" t="s">
        <v>165</v>
      </c>
    </row>
    <row r="1028" spans="2:22" ht="16.5" customHeight="1" x14ac:dyDescent="0.3">
      <c r="B1028" s="972"/>
      <c r="E1028" s="786"/>
      <c r="F1028" s="784" t="s">
        <v>743</v>
      </c>
      <c r="G1028" s="1394">
        <v>2.677</v>
      </c>
      <c r="H1028" s="1394">
        <v>2.677</v>
      </c>
      <c r="I1028" s="1394">
        <v>2.677</v>
      </c>
      <c r="J1028" s="1394">
        <v>2.677</v>
      </c>
      <c r="K1028" s="1394">
        <v>2.5259999999999998</v>
      </c>
      <c r="L1028" s="1394">
        <v>2.5009999999999999</v>
      </c>
      <c r="M1028" s="1394">
        <v>2.5739999999999998</v>
      </c>
      <c r="N1028" s="1394">
        <v>2.573</v>
      </c>
      <c r="O1028" s="1394">
        <v>2.573</v>
      </c>
      <c r="P1028" s="1394">
        <v>2.5680000000000001</v>
      </c>
      <c r="Q1028" s="1394">
        <v>2.5510000000000002</v>
      </c>
      <c r="R1028" s="1394">
        <v>2.5249999999999999</v>
      </c>
      <c r="S1028" s="1402" t="s">
        <v>165</v>
      </c>
      <c r="T1028" s="1402" t="s">
        <v>165</v>
      </c>
      <c r="U1028" s="1402" t="s">
        <v>165</v>
      </c>
      <c r="V1028" s="1402" t="s">
        <v>165</v>
      </c>
    </row>
    <row r="1029" spans="2:22" ht="16.5" customHeight="1" x14ac:dyDescent="0.3">
      <c r="B1029" s="972"/>
      <c r="E1029" s="787"/>
      <c r="F1029" s="784" t="s">
        <v>744</v>
      </c>
      <c r="G1029" s="1394">
        <v>2.677</v>
      </c>
      <c r="H1029" s="1394">
        <v>2.677</v>
      </c>
      <c r="I1029" s="1394">
        <v>2.677</v>
      </c>
      <c r="J1029" s="1394">
        <v>2.677</v>
      </c>
      <c r="K1029" s="1394">
        <v>2.5259999999999998</v>
      </c>
      <c r="L1029" s="1394">
        <v>2.5</v>
      </c>
      <c r="M1029" s="1394">
        <v>2.573</v>
      </c>
      <c r="N1029" s="1394">
        <v>2.573</v>
      </c>
      <c r="O1029" s="1394">
        <v>2.573</v>
      </c>
      <c r="P1029" s="1394">
        <v>2.5680000000000001</v>
      </c>
      <c r="Q1029" s="1394">
        <v>2.5510000000000002</v>
      </c>
      <c r="R1029" s="1394">
        <v>2.5249999999999999</v>
      </c>
      <c r="S1029" s="1402" t="s">
        <v>165</v>
      </c>
      <c r="T1029" s="1402" t="s">
        <v>165</v>
      </c>
      <c r="U1029" s="1402" t="s">
        <v>165</v>
      </c>
      <c r="V1029" s="1402" t="s">
        <v>165</v>
      </c>
    </row>
    <row r="1030" spans="2:22" ht="16.5" customHeight="1" x14ac:dyDescent="0.3">
      <c r="B1030" s="972"/>
      <c r="E1030" s="783" t="s">
        <v>382</v>
      </c>
      <c r="F1030" s="784" t="s">
        <v>742</v>
      </c>
      <c r="G1030" s="1402" t="s">
        <v>165</v>
      </c>
      <c r="H1030" s="1402" t="s">
        <v>165</v>
      </c>
      <c r="I1030" s="1402" t="s">
        <v>165</v>
      </c>
      <c r="J1030" s="1402" t="s">
        <v>165</v>
      </c>
      <c r="K1030" s="1402" t="s">
        <v>165</v>
      </c>
      <c r="L1030" s="1402" t="s">
        <v>165</v>
      </c>
      <c r="M1030" s="1402" t="s">
        <v>165</v>
      </c>
      <c r="N1030" s="1402" t="s">
        <v>165</v>
      </c>
      <c r="O1030" s="1402" t="s">
        <v>165</v>
      </c>
      <c r="P1030" s="1402" t="s">
        <v>165</v>
      </c>
      <c r="Q1030" s="1402" t="s">
        <v>165</v>
      </c>
      <c r="R1030" s="1402" t="s">
        <v>165</v>
      </c>
      <c r="S1030" s="1394">
        <v>2.5009999999999999</v>
      </c>
      <c r="T1030" s="1394">
        <v>2.5</v>
      </c>
      <c r="U1030" s="1394">
        <v>2.5</v>
      </c>
      <c r="V1030" s="1394">
        <v>2.5</v>
      </c>
    </row>
    <row r="1031" spans="2:22" ht="16.5" customHeight="1" x14ac:dyDescent="0.3">
      <c r="B1031" s="972"/>
      <c r="E1031" s="786"/>
      <c r="F1031" s="784" t="s">
        <v>743</v>
      </c>
      <c r="G1031" s="1402" t="s">
        <v>165</v>
      </c>
      <c r="H1031" s="1402" t="s">
        <v>165</v>
      </c>
      <c r="I1031" s="1402" t="s">
        <v>165</v>
      </c>
      <c r="J1031" s="1402" t="s">
        <v>165</v>
      </c>
      <c r="K1031" s="1402" t="s">
        <v>165</v>
      </c>
      <c r="L1031" s="1402" t="s">
        <v>165</v>
      </c>
      <c r="M1031" s="1402" t="s">
        <v>165</v>
      </c>
      <c r="N1031" s="1402" t="s">
        <v>165</v>
      </c>
      <c r="O1031" s="1402" t="s">
        <v>165</v>
      </c>
      <c r="P1031" s="1402" t="s">
        <v>165</v>
      </c>
      <c r="Q1031" s="1402" t="s">
        <v>165</v>
      </c>
      <c r="R1031" s="1402" t="s">
        <v>165</v>
      </c>
      <c r="S1031" s="1394">
        <v>2.5</v>
      </c>
      <c r="T1031" s="1394">
        <v>2.5</v>
      </c>
      <c r="U1031" s="1394">
        <v>2.5</v>
      </c>
      <c r="V1031" s="1394">
        <v>2.5</v>
      </c>
    </row>
    <row r="1032" spans="2:22" ht="16.5" customHeight="1" x14ac:dyDescent="0.3">
      <c r="B1032" s="972"/>
      <c r="E1032" s="787"/>
      <c r="F1032" s="784" t="s">
        <v>744</v>
      </c>
      <c r="G1032" s="1402" t="s">
        <v>165</v>
      </c>
      <c r="H1032" s="1402" t="s">
        <v>165</v>
      </c>
      <c r="I1032" s="1402" t="s">
        <v>165</v>
      </c>
      <c r="J1032" s="1402" t="s">
        <v>165</v>
      </c>
      <c r="K1032" s="1402" t="s">
        <v>165</v>
      </c>
      <c r="L1032" s="1402" t="s">
        <v>165</v>
      </c>
      <c r="M1032" s="1402" t="s">
        <v>165</v>
      </c>
      <c r="N1032" s="1402" t="s">
        <v>165</v>
      </c>
      <c r="O1032" s="1402" t="s">
        <v>165</v>
      </c>
      <c r="P1032" s="1402" t="s">
        <v>165</v>
      </c>
      <c r="Q1032" s="1402" t="s">
        <v>165</v>
      </c>
      <c r="R1032" s="1402" t="s">
        <v>165</v>
      </c>
      <c r="S1032" s="1394">
        <v>2.5</v>
      </c>
      <c r="T1032" s="1394">
        <v>2.5</v>
      </c>
      <c r="U1032" s="1394">
        <v>2.5</v>
      </c>
      <c r="V1032" s="1394">
        <v>2.5</v>
      </c>
    </row>
    <row r="1033" spans="2:22" ht="16.5" customHeight="1" x14ac:dyDescent="0.3">
      <c r="B1033" s="972"/>
      <c r="E1033" s="783" t="s">
        <v>250</v>
      </c>
      <c r="F1033" s="784" t="s">
        <v>742</v>
      </c>
      <c r="G1033" s="1402" t="s">
        <v>165</v>
      </c>
      <c r="H1033" s="1402" t="s">
        <v>165</v>
      </c>
      <c r="I1033" s="1402" t="s">
        <v>165</v>
      </c>
      <c r="J1033" s="1402" t="s">
        <v>165</v>
      </c>
      <c r="K1033" s="1402" t="s">
        <v>165</v>
      </c>
      <c r="L1033" s="1402" t="s">
        <v>165</v>
      </c>
      <c r="M1033" s="1402" t="s">
        <v>165</v>
      </c>
      <c r="N1033" s="1402" t="s">
        <v>165</v>
      </c>
      <c r="O1033" s="1402" t="s">
        <v>165</v>
      </c>
      <c r="P1033" s="1402" t="s">
        <v>165</v>
      </c>
      <c r="Q1033" s="1402" t="s">
        <v>165</v>
      </c>
      <c r="R1033" s="1402" t="s">
        <v>165</v>
      </c>
      <c r="S1033" s="1394">
        <v>2.4260000000000002</v>
      </c>
      <c r="T1033" s="1394">
        <v>2.4249999999999998</v>
      </c>
      <c r="U1033" s="1394">
        <v>2.4249999999999998</v>
      </c>
      <c r="V1033" s="1394">
        <v>2.4249999999999998</v>
      </c>
    </row>
    <row r="1034" spans="2:22" ht="16.5" customHeight="1" x14ac:dyDescent="0.3">
      <c r="B1034" s="972"/>
      <c r="E1034" s="786"/>
      <c r="F1034" s="784" t="s">
        <v>743</v>
      </c>
      <c r="G1034" s="1402" t="s">
        <v>165</v>
      </c>
      <c r="H1034" s="1402" t="s">
        <v>165</v>
      </c>
      <c r="I1034" s="1402" t="s">
        <v>165</v>
      </c>
      <c r="J1034" s="1402" t="s">
        <v>165</v>
      </c>
      <c r="K1034" s="1402" t="s">
        <v>165</v>
      </c>
      <c r="L1034" s="1402" t="s">
        <v>165</v>
      </c>
      <c r="M1034" s="1402" t="s">
        <v>165</v>
      </c>
      <c r="N1034" s="1402" t="s">
        <v>165</v>
      </c>
      <c r="O1034" s="1402" t="s">
        <v>165</v>
      </c>
      <c r="P1034" s="1402" t="s">
        <v>165</v>
      </c>
      <c r="Q1034" s="1402" t="s">
        <v>165</v>
      </c>
      <c r="R1034" s="1402" t="s">
        <v>165</v>
      </c>
      <c r="S1034" s="1394">
        <v>2.4249999999999998</v>
      </c>
      <c r="T1034" s="1394">
        <v>2.4249999999999998</v>
      </c>
      <c r="U1034" s="1394">
        <v>2.4249999999999998</v>
      </c>
      <c r="V1034" s="1394">
        <v>2.4249999999999998</v>
      </c>
    </row>
    <row r="1035" spans="2:22" ht="16.5" customHeight="1" x14ac:dyDescent="0.3">
      <c r="B1035" s="972"/>
      <c r="E1035" s="787"/>
      <c r="F1035" s="784" t="s">
        <v>744</v>
      </c>
      <c r="G1035" s="1402" t="s">
        <v>165</v>
      </c>
      <c r="H1035" s="1402" t="s">
        <v>165</v>
      </c>
      <c r="I1035" s="1402" t="s">
        <v>165</v>
      </c>
      <c r="J1035" s="1402" t="s">
        <v>165</v>
      </c>
      <c r="K1035" s="1402" t="s">
        <v>165</v>
      </c>
      <c r="L1035" s="1402" t="s">
        <v>165</v>
      </c>
      <c r="M1035" s="1402" t="s">
        <v>165</v>
      </c>
      <c r="N1035" s="1402" t="s">
        <v>165</v>
      </c>
      <c r="O1035" s="1402" t="s">
        <v>165</v>
      </c>
      <c r="P1035" s="1402" t="s">
        <v>165</v>
      </c>
      <c r="Q1035" s="1402" t="s">
        <v>165</v>
      </c>
      <c r="R1035" s="1402" t="s">
        <v>165</v>
      </c>
      <c r="S1035" s="1394">
        <v>2.4249999999999998</v>
      </c>
      <c r="T1035" s="1394">
        <v>2.4249999999999998</v>
      </c>
      <c r="U1035" s="1394">
        <v>2.4249999999999998</v>
      </c>
      <c r="V1035" s="1394">
        <v>2.4249999999999998</v>
      </c>
    </row>
    <row r="1036" spans="2:22" ht="16.5" customHeight="1" x14ac:dyDescent="0.3">
      <c r="B1036" s="972"/>
      <c r="E1036" s="783" t="s">
        <v>524</v>
      </c>
      <c r="F1036" s="784" t="s">
        <v>742</v>
      </c>
      <c r="G1036" s="1402" t="s">
        <v>165</v>
      </c>
      <c r="H1036" s="1402" t="s">
        <v>165</v>
      </c>
      <c r="I1036" s="1402" t="s">
        <v>165</v>
      </c>
      <c r="J1036" s="1402" t="s">
        <v>165</v>
      </c>
      <c r="K1036" s="1402" t="s">
        <v>165</v>
      </c>
      <c r="L1036" s="1402" t="s">
        <v>165</v>
      </c>
      <c r="M1036" s="1402" t="s">
        <v>165</v>
      </c>
      <c r="N1036" s="1402" t="s">
        <v>165</v>
      </c>
      <c r="O1036" s="1402" t="s">
        <v>165</v>
      </c>
      <c r="P1036" s="1402" t="s">
        <v>165</v>
      </c>
      <c r="Q1036" s="1402" t="s">
        <v>165</v>
      </c>
      <c r="R1036" s="1402" t="s">
        <v>165</v>
      </c>
      <c r="S1036" s="1394">
        <v>2.1749999999999998</v>
      </c>
      <c r="T1036" s="1394">
        <v>2.1739999999999999</v>
      </c>
      <c r="U1036" s="1394">
        <v>2.1739999999999999</v>
      </c>
      <c r="V1036" s="1394">
        <v>2.1739999999999999</v>
      </c>
    </row>
    <row r="1037" spans="2:22" ht="16.5" customHeight="1" x14ac:dyDescent="0.3">
      <c r="B1037" s="972"/>
      <c r="E1037" s="786"/>
      <c r="F1037" s="784" t="s">
        <v>743</v>
      </c>
      <c r="G1037" s="1402" t="s">
        <v>165</v>
      </c>
      <c r="H1037" s="1402" t="s">
        <v>165</v>
      </c>
      <c r="I1037" s="1402" t="s">
        <v>165</v>
      </c>
      <c r="J1037" s="1402" t="s">
        <v>165</v>
      </c>
      <c r="K1037" s="1402" t="s">
        <v>165</v>
      </c>
      <c r="L1037" s="1402" t="s">
        <v>165</v>
      </c>
      <c r="M1037" s="1402" t="s">
        <v>165</v>
      </c>
      <c r="N1037" s="1402" t="s">
        <v>165</v>
      </c>
      <c r="O1037" s="1402" t="s">
        <v>165</v>
      </c>
      <c r="P1037" s="1402" t="s">
        <v>165</v>
      </c>
      <c r="Q1037" s="1402" t="s">
        <v>165</v>
      </c>
      <c r="R1037" s="1402" t="s">
        <v>165</v>
      </c>
      <c r="S1037" s="1394">
        <v>2.1739999999999999</v>
      </c>
      <c r="T1037" s="1394">
        <v>2.1739999999999999</v>
      </c>
      <c r="U1037" s="1394">
        <v>2.1739999999999999</v>
      </c>
      <c r="V1037" s="1394">
        <v>2.1739999999999999</v>
      </c>
    </row>
    <row r="1038" spans="2:22" ht="16.5" customHeight="1" x14ac:dyDescent="0.3">
      <c r="B1038" s="972"/>
      <c r="E1038" s="787"/>
      <c r="F1038" s="784" t="s">
        <v>744</v>
      </c>
      <c r="G1038" s="1402" t="s">
        <v>165</v>
      </c>
      <c r="H1038" s="1402" t="s">
        <v>165</v>
      </c>
      <c r="I1038" s="1402" t="s">
        <v>165</v>
      </c>
      <c r="J1038" s="1402" t="s">
        <v>165</v>
      </c>
      <c r="K1038" s="1402" t="s">
        <v>165</v>
      </c>
      <c r="L1038" s="1402" t="s">
        <v>165</v>
      </c>
      <c r="M1038" s="1402" t="s">
        <v>165</v>
      </c>
      <c r="N1038" s="1402" t="s">
        <v>165</v>
      </c>
      <c r="O1038" s="1402" t="s">
        <v>165</v>
      </c>
      <c r="P1038" s="1402" t="s">
        <v>165</v>
      </c>
      <c r="Q1038" s="1402" t="s">
        <v>165</v>
      </c>
      <c r="R1038" s="1402" t="s">
        <v>165</v>
      </c>
      <c r="S1038" s="1394">
        <v>2.1739999999999999</v>
      </c>
      <c r="T1038" s="1394">
        <v>2.1739999999999999</v>
      </c>
      <c r="U1038" s="1394">
        <v>2.1739999999999999</v>
      </c>
      <c r="V1038" s="1394">
        <v>2.1739999999999999</v>
      </c>
    </row>
    <row r="1039" spans="2:22" ht="16.5" customHeight="1" x14ac:dyDescent="0.3">
      <c r="B1039" s="972"/>
      <c r="E1039" s="783" t="s">
        <v>525</v>
      </c>
      <c r="F1039" s="784" t="s">
        <v>742</v>
      </c>
      <c r="G1039" s="1402" t="s">
        <v>165</v>
      </c>
      <c r="H1039" s="1402" t="s">
        <v>165</v>
      </c>
      <c r="I1039" s="1402" t="s">
        <v>165</v>
      </c>
      <c r="J1039" s="1402" t="s">
        <v>165</v>
      </c>
      <c r="K1039" s="1402" t="s">
        <v>165</v>
      </c>
      <c r="L1039" s="1402" t="s">
        <v>165</v>
      </c>
      <c r="M1039" s="1402" t="s">
        <v>165</v>
      </c>
      <c r="N1039" s="1402" t="s">
        <v>165</v>
      </c>
      <c r="O1039" s="1402" t="s">
        <v>165</v>
      </c>
      <c r="P1039" s="1402" t="s">
        <v>165</v>
      </c>
      <c r="Q1039" s="1402" t="s">
        <v>165</v>
      </c>
      <c r="R1039" s="1402" t="s">
        <v>165</v>
      </c>
      <c r="S1039" s="1394">
        <v>1.9239999999999999</v>
      </c>
      <c r="T1039" s="1394">
        <v>1.923</v>
      </c>
      <c r="U1039" s="1394">
        <v>1.9239999999999999</v>
      </c>
      <c r="V1039" s="1394">
        <v>1.923</v>
      </c>
    </row>
    <row r="1040" spans="2:22" ht="16.5" customHeight="1" x14ac:dyDescent="0.3">
      <c r="B1040" s="972"/>
      <c r="E1040" s="786"/>
      <c r="F1040" s="784" t="s">
        <v>743</v>
      </c>
      <c r="G1040" s="1402" t="s">
        <v>165</v>
      </c>
      <c r="H1040" s="1402" t="s">
        <v>165</v>
      </c>
      <c r="I1040" s="1402" t="s">
        <v>165</v>
      </c>
      <c r="J1040" s="1402" t="s">
        <v>165</v>
      </c>
      <c r="K1040" s="1402" t="s">
        <v>165</v>
      </c>
      <c r="L1040" s="1402" t="s">
        <v>165</v>
      </c>
      <c r="M1040" s="1402" t="s">
        <v>165</v>
      </c>
      <c r="N1040" s="1402" t="s">
        <v>165</v>
      </c>
      <c r="O1040" s="1402" t="s">
        <v>165</v>
      </c>
      <c r="P1040" s="1402" t="s">
        <v>165</v>
      </c>
      <c r="Q1040" s="1402" t="s">
        <v>165</v>
      </c>
      <c r="R1040" s="1402" t="s">
        <v>165</v>
      </c>
      <c r="S1040" s="1394">
        <v>1.923</v>
      </c>
      <c r="T1040" s="1394">
        <v>1.923</v>
      </c>
      <c r="U1040" s="1394">
        <v>1.9239999999999999</v>
      </c>
      <c r="V1040" s="1394">
        <v>1.923</v>
      </c>
    </row>
    <row r="1041" spans="2:22" ht="16.5" customHeight="1" x14ac:dyDescent="0.3">
      <c r="B1041" s="972"/>
      <c r="E1041" s="787"/>
      <c r="F1041" s="784" t="s">
        <v>744</v>
      </c>
      <c r="G1041" s="1402" t="s">
        <v>165</v>
      </c>
      <c r="H1041" s="1402" t="s">
        <v>165</v>
      </c>
      <c r="I1041" s="1402" t="s">
        <v>165</v>
      </c>
      <c r="J1041" s="1402" t="s">
        <v>165</v>
      </c>
      <c r="K1041" s="1402" t="s">
        <v>165</v>
      </c>
      <c r="L1041" s="1402" t="s">
        <v>165</v>
      </c>
      <c r="M1041" s="1402" t="s">
        <v>165</v>
      </c>
      <c r="N1041" s="1402" t="s">
        <v>165</v>
      </c>
      <c r="O1041" s="1402" t="s">
        <v>165</v>
      </c>
      <c r="P1041" s="1402" t="s">
        <v>165</v>
      </c>
      <c r="Q1041" s="1402" t="s">
        <v>165</v>
      </c>
      <c r="R1041" s="1402" t="s">
        <v>165</v>
      </c>
      <c r="S1041" s="1394">
        <v>1.923</v>
      </c>
      <c r="T1041" s="1394">
        <v>1.923</v>
      </c>
      <c r="U1041" s="1394">
        <v>1.9239999999999999</v>
      </c>
      <c r="V1041" s="1394">
        <v>1.923</v>
      </c>
    </row>
    <row r="1042" spans="2:22" ht="16.5" customHeight="1" x14ac:dyDescent="0.3">
      <c r="B1042" s="972"/>
      <c r="E1042" s="783" t="s">
        <v>526</v>
      </c>
      <c r="F1042" s="784" t="s">
        <v>742</v>
      </c>
      <c r="G1042" s="1402" t="s">
        <v>165</v>
      </c>
      <c r="H1042" s="1402" t="s">
        <v>165</v>
      </c>
      <c r="I1042" s="1402" t="s">
        <v>165</v>
      </c>
      <c r="J1042" s="1402" t="s">
        <v>165</v>
      </c>
      <c r="K1042" s="1402" t="s">
        <v>165</v>
      </c>
      <c r="L1042" s="1402" t="s">
        <v>165</v>
      </c>
      <c r="M1042" s="1402" t="s">
        <v>165</v>
      </c>
      <c r="N1042" s="1402" t="s">
        <v>165</v>
      </c>
      <c r="O1042" s="1402" t="s">
        <v>165</v>
      </c>
      <c r="P1042" s="1402" t="s">
        <v>165</v>
      </c>
      <c r="Q1042" s="1402" t="s">
        <v>165</v>
      </c>
      <c r="R1042" s="1402" t="s">
        <v>165</v>
      </c>
      <c r="S1042" s="1394">
        <v>0.16900000000000001</v>
      </c>
      <c r="T1042" s="1394">
        <v>0.16700000000000001</v>
      </c>
      <c r="U1042" s="1394">
        <v>0.16800000000000001</v>
      </c>
      <c r="V1042" s="1394">
        <v>0.16800000000000001</v>
      </c>
    </row>
    <row r="1043" spans="2:22" ht="16.5" customHeight="1" x14ac:dyDescent="0.3">
      <c r="B1043" s="972"/>
      <c r="E1043" s="786"/>
      <c r="F1043" s="784" t="s">
        <v>743</v>
      </c>
      <c r="G1043" s="1402" t="s">
        <v>165</v>
      </c>
      <c r="H1043" s="1402" t="s">
        <v>165</v>
      </c>
      <c r="I1043" s="1402" t="s">
        <v>165</v>
      </c>
      <c r="J1043" s="1402" t="s">
        <v>165</v>
      </c>
      <c r="K1043" s="1402" t="s">
        <v>165</v>
      </c>
      <c r="L1043" s="1402" t="s">
        <v>165</v>
      </c>
      <c r="M1043" s="1402" t="s">
        <v>165</v>
      </c>
      <c r="N1043" s="1402" t="s">
        <v>165</v>
      </c>
      <c r="O1043" s="1402" t="s">
        <v>165</v>
      </c>
      <c r="P1043" s="1402" t="s">
        <v>165</v>
      </c>
      <c r="Q1043" s="1402" t="s">
        <v>165</v>
      </c>
      <c r="R1043" s="1402" t="s">
        <v>165</v>
      </c>
      <c r="S1043" s="1394">
        <v>0.16800000000000001</v>
      </c>
      <c r="T1043" s="1394">
        <v>0.16700000000000001</v>
      </c>
      <c r="U1043" s="1394">
        <v>0.16800000000000001</v>
      </c>
      <c r="V1043" s="1394">
        <v>0.16800000000000001</v>
      </c>
    </row>
    <row r="1044" spans="2:22" ht="16.5" customHeight="1" x14ac:dyDescent="0.3">
      <c r="B1044" s="972"/>
      <c r="E1044" s="787"/>
      <c r="F1044" s="784" t="s">
        <v>744</v>
      </c>
      <c r="G1044" s="1402" t="s">
        <v>165</v>
      </c>
      <c r="H1044" s="1402" t="s">
        <v>165</v>
      </c>
      <c r="I1044" s="1402" t="s">
        <v>165</v>
      </c>
      <c r="J1044" s="1402" t="s">
        <v>165</v>
      </c>
      <c r="K1044" s="1402" t="s">
        <v>165</v>
      </c>
      <c r="L1044" s="1402" t="s">
        <v>165</v>
      </c>
      <c r="M1044" s="1402" t="s">
        <v>165</v>
      </c>
      <c r="N1044" s="1402" t="s">
        <v>165</v>
      </c>
      <c r="O1044" s="1402" t="s">
        <v>165</v>
      </c>
      <c r="P1044" s="1402" t="s">
        <v>165</v>
      </c>
      <c r="Q1044" s="1402" t="s">
        <v>165</v>
      </c>
      <c r="R1044" s="1402" t="s">
        <v>165</v>
      </c>
      <c r="S1044" s="1394">
        <v>0.16800000000000001</v>
      </c>
      <c r="T1044" s="1394">
        <v>0.16700000000000001</v>
      </c>
      <c r="U1044" s="1394">
        <v>0.16800000000000001</v>
      </c>
      <c r="V1044" s="1394">
        <v>0.16800000000000001</v>
      </c>
    </row>
    <row r="1045" spans="2:22" ht="16.5" customHeight="1" x14ac:dyDescent="0.3">
      <c r="B1045" s="972"/>
      <c r="E1045" s="788" t="s">
        <v>337</v>
      </c>
      <c r="F1045" s="784" t="s">
        <v>743</v>
      </c>
      <c r="G1045" s="1394">
        <v>2.742</v>
      </c>
      <c r="H1045" s="1394">
        <v>2.74</v>
      </c>
      <c r="I1045" s="1394">
        <v>2.7320000000000002</v>
      </c>
      <c r="J1045" s="1394">
        <v>2.681</v>
      </c>
      <c r="K1045" s="1394">
        <v>2.5369999999999999</v>
      </c>
      <c r="L1045" s="1394">
        <v>2.4780000000000002</v>
      </c>
      <c r="M1045" s="1394">
        <v>2.4809999999999999</v>
      </c>
      <c r="N1045" s="1394">
        <v>2.4790000000000001</v>
      </c>
      <c r="O1045" s="1394">
        <v>2.476</v>
      </c>
      <c r="P1045" s="1394">
        <v>2.464</v>
      </c>
      <c r="Q1045" s="1394">
        <v>2.4460000000000002</v>
      </c>
      <c r="R1045" s="1394">
        <v>2.4209999999999998</v>
      </c>
      <c r="S1045" s="1402" t="s">
        <v>165</v>
      </c>
      <c r="T1045" s="1402" t="s">
        <v>165</v>
      </c>
      <c r="U1045" s="1402" t="s">
        <v>165</v>
      </c>
      <c r="V1045" s="1402" t="s">
        <v>165</v>
      </c>
    </row>
    <row r="1046" spans="2:22" ht="16.5" customHeight="1" x14ac:dyDescent="0.3">
      <c r="B1046" s="972"/>
      <c r="E1046" s="787"/>
      <c r="F1046" s="784" t="s">
        <v>744</v>
      </c>
      <c r="G1046" s="1394">
        <v>2.742</v>
      </c>
      <c r="H1046" s="1394">
        <v>2.742</v>
      </c>
      <c r="I1046" s="1394">
        <v>2.742</v>
      </c>
      <c r="J1046" s="1394">
        <v>2.742</v>
      </c>
      <c r="K1046" s="1394">
        <v>2.649</v>
      </c>
      <c r="L1046" s="1394">
        <v>2.6440000000000001</v>
      </c>
      <c r="M1046" s="1394">
        <v>2.649</v>
      </c>
      <c r="N1046" s="1394">
        <v>2.649</v>
      </c>
      <c r="O1046" s="1394">
        <v>2.649</v>
      </c>
      <c r="P1046" s="1394">
        <v>2.6389999999999998</v>
      </c>
      <c r="Q1046" s="1394">
        <v>2.6230000000000002</v>
      </c>
      <c r="R1046" s="1394">
        <v>2.5990000000000002</v>
      </c>
      <c r="S1046" s="1402" t="s">
        <v>165</v>
      </c>
      <c r="T1046" s="1402" t="s">
        <v>165</v>
      </c>
      <c r="U1046" s="1402" t="s">
        <v>165</v>
      </c>
      <c r="V1046" s="1402" t="s">
        <v>165</v>
      </c>
    </row>
    <row r="1047" spans="2:22" ht="16.5" customHeight="1" x14ac:dyDescent="0.3">
      <c r="B1047" s="972"/>
      <c r="E1047" s="788" t="s">
        <v>523</v>
      </c>
      <c r="F1047" s="784" t="s">
        <v>743</v>
      </c>
      <c r="G1047" s="1402" t="s">
        <v>165</v>
      </c>
      <c r="H1047" s="1402" t="s">
        <v>165</v>
      </c>
      <c r="I1047" s="1402" t="s">
        <v>165</v>
      </c>
      <c r="J1047" s="1402" t="s">
        <v>165</v>
      </c>
      <c r="K1047" s="1402" t="s">
        <v>165</v>
      </c>
      <c r="L1047" s="1402" t="s">
        <v>165</v>
      </c>
      <c r="M1047" s="1402" t="s">
        <v>165</v>
      </c>
      <c r="N1047" s="1402" t="s">
        <v>165</v>
      </c>
      <c r="O1047" s="1402" t="s">
        <v>165</v>
      </c>
      <c r="P1047" s="1402" t="s">
        <v>165</v>
      </c>
      <c r="Q1047" s="1402" t="s">
        <v>165</v>
      </c>
      <c r="R1047" s="1402" t="s">
        <v>165</v>
      </c>
      <c r="S1047" s="1394">
        <v>2.4449999999999998</v>
      </c>
      <c r="T1047" s="1394">
        <v>2.4449999999999998</v>
      </c>
      <c r="U1047" s="1394">
        <v>2.4449999999999998</v>
      </c>
      <c r="V1047" s="1394">
        <v>2.4449999999999998</v>
      </c>
    </row>
    <row r="1048" spans="2:22" ht="16.5" customHeight="1" x14ac:dyDescent="0.3">
      <c r="B1048" s="972"/>
      <c r="E1048" s="787"/>
      <c r="F1048" s="784" t="s">
        <v>744</v>
      </c>
      <c r="G1048" s="1402" t="s">
        <v>165</v>
      </c>
      <c r="H1048" s="1402" t="s">
        <v>165</v>
      </c>
      <c r="I1048" s="1402" t="s">
        <v>165</v>
      </c>
      <c r="J1048" s="1402" t="s">
        <v>165</v>
      </c>
      <c r="K1048" s="1402" t="s">
        <v>165</v>
      </c>
      <c r="L1048" s="1402" t="s">
        <v>165</v>
      </c>
      <c r="M1048" s="1402" t="s">
        <v>165</v>
      </c>
      <c r="N1048" s="1402" t="s">
        <v>165</v>
      </c>
      <c r="O1048" s="1402" t="s">
        <v>165</v>
      </c>
      <c r="P1048" s="1402" t="s">
        <v>165</v>
      </c>
      <c r="Q1048" s="1402" t="s">
        <v>165</v>
      </c>
      <c r="R1048" s="1402" t="s">
        <v>165</v>
      </c>
      <c r="S1048" s="1394">
        <v>2.6230000000000002</v>
      </c>
      <c r="T1048" s="1394">
        <v>2.6230000000000002</v>
      </c>
      <c r="U1048" s="1394">
        <v>2.6230000000000002</v>
      </c>
      <c r="V1048" s="1394">
        <v>2.6230000000000002</v>
      </c>
    </row>
    <row r="1049" spans="2:22" ht="16.5" customHeight="1" x14ac:dyDescent="0.3">
      <c r="B1049" s="972"/>
      <c r="E1049" s="788" t="s">
        <v>33</v>
      </c>
      <c r="F1049" s="784" t="s">
        <v>743</v>
      </c>
      <c r="G1049" s="1402" t="s">
        <v>165</v>
      </c>
      <c r="H1049" s="1402" t="s">
        <v>165</v>
      </c>
      <c r="I1049" s="1402" t="s">
        <v>165</v>
      </c>
      <c r="J1049" s="1402" t="s">
        <v>165</v>
      </c>
      <c r="K1049" s="1402" t="s">
        <v>165</v>
      </c>
      <c r="L1049" s="1402" t="s">
        <v>165</v>
      </c>
      <c r="M1049" s="1402" t="s">
        <v>165</v>
      </c>
      <c r="N1049" s="1402" t="s">
        <v>165</v>
      </c>
      <c r="O1049" s="1402" t="s">
        <v>165</v>
      </c>
      <c r="P1049" s="1402" t="s">
        <v>165</v>
      </c>
      <c r="Q1049" s="1402" t="s">
        <v>165</v>
      </c>
      <c r="R1049" s="1402" t="s">
        <v>165</v>
      </c>
      <c r="S1049" s="1394">
        <v>2.3260000000000001</v>
      </c>
      <c r="T1049" s="1394">
        <v>2.3260000000000001</v>
      </c>
      <c r="U1049" s="1394">
        <v>2.3260000000000001</v>
      </c>
      <c r="V1049" s="1394">
        <v>2.3260000000000001</v>
      </c>
    </row>
    <row r="1050" spans="2:22" ht="16.5" customHeight="1" x14ac:dyDescent="0.3">
      <c r="B1050" s="972"/>
      <c r="E1050" s="787"/>
      <c r="F1050" s="784" t="s">
        <v>744</v>
      </c>
      <c r="G1050" s="1402" t="s">
        <v>165</v>
      </c>
      <c r="H1050" s="1402" t="s">
        <v>165</v>
      </c>
      <c r="I1050" s="1402" t="s">
        <v>165</v>
      </c>
      <c r="J1050" s="1402" t="s">
        <v>165</v>
      </c>
      <c r="K1050" s="1402" t="s">
        <v>165</v>
      </c>
      <c r="L1050" s="1402" t="s">
        <v>165</v>
      </c>
      <c r="M1050" s="1402" t="s">
        <v>165</v>
      </c>
      <c r="N1050" s="1402" t="s">
        <v>165</v>
      </c>
      <c r="O1050" s="1402" t="s">
        <v>165</v>
      </c>
      <c r="P1050" s="1402" t="s">
        <v>165</v>
      </c>
      <c r="Q1050" s="1402" t="s">
        <v>165</v>
      </c>
      <c r="R1050" s="1402" t="s">
        <v>165</v>
      </c>
      <c r="S1050" s="1394">
        <v>2.504</v>
      </c>
      <c r="T1050" s="1394">
        <v>2.504</v>
      </c>
      <c r="U1050" s="1394">
        <v>2.504</v>
      </c>
      <c r="V1050" s="1394">
        <v>2.504</v>
      </c>
    </row>
    <row r="1051" spans="2:22" ht="16.5" customHeight="1" x14ac:dyDescent="0.3">
      <c r="B1051" s="972"/>
      <c r="E1051" s="788" t="s">
        <v>34</v>
      </c>
      <c r="F1051" s="784" t="s">
        <v>743</v>
      </c>
      <c r="G1051" s="1402" t="s">
        <v>165</v>
      </c>
      <c r="H1051" s="1402" t="s">
        <v>165</v>
      </c>
      <c r="I1051" s="1402" t="s">
        <v>165</v>
      </c>
      <c r="J1051" s="1402" t="s">
        <v>165</v>
      </c>
      <c r="K1051" s="1402" t="s">
        <v>165</v>
      </c>
      <c r="L1051" s="1402" t="s">
        <v>165</v>
      </c>
      <c r="M1051" s="1402" t="s">
        <v>165</v>
      </c>
      <c r="N1051" s="1402" t="s">
        <v>165</v>
      </c>
      <c r="O1051" s="1402" t="s">
        <v>165</v>
      </c>
      <c r="P1051" s="1402" t="s">
        <v>165</v>
      </c>
      <c r="Q1051" s="1402" t="s">
        <v>165</v>
      </c>
      <c r="R1051" s="1402" t="s">
        <v>165</v>
      </c>
      <c r="S1051" s="1394">
        <v>0.53900000000000003</v>
      </c>
      <c r="T1051" s="1394">
        <v>0.53900000000000003</v>
      </c>
      <c r="U1051" s="1394">
        <v>0.53900000000000003</v>
      </c>
      <c r="V1051" s="1394">
        <v>0.53900000000000003</v>
      </c>
    </row>
    <row r="1052" spans="2:22" ht="16.5" customHeight="1" x14ac:dyDescent="0.3">
      <c r="B1052" s="972"/>
      <c r="E1052" s="787"/>
      <c r="F1052" s="784" t="s">
        <v>744</v>
      </c>
      <c r="G1052" s="1402" t="s">
        <v>165</v>
      </c>
      <c r="H1052" s="1402" t="s">
        <v>165</v>
      </c>
      <c r="I1052" s="1402" t="s">
        <v>165</v>
      </c>
      <c r="J1052" s="1402" t="s">
        <v>165</v>
      </c>
      <c r="K1052" s="1402" t="s">
        <v>165</v>
      </c>
      <c r="L1052" s="1402" t="s">
        <v>165</v>
      </c>
      <c r="M1052" s="1402" t="s">
        <v>165</v>
      </c>
      <c r="N1052" s="1402" t="s">
        <v>165</v>
      </c>
      <c r="O1052" s="1402" t="s">
        <v>165</v>
      </c>
      <c r="P1052" s="1402" t="s">
        <v>165</v>
      </c>
      <c r="Q1052" s="1402" t="s">
        <v>165</v>
      </c>
      <c r="R1052" s="1402" t="s">
        <v>165</v>
      </c>
      <c r="S1052" s="1394">
        <v>0.71699999999999997</v>
      </c>
      <c r="T1052" s="1394">
        <v>0.71699999999999997</v>
      </c>
      <c r="U1052" s="1394">
        <v>0.71699999999999997</v>
      </c>
      <c r="V1052" s="1394">
        <v>0.71699999999999997</v>
      </c>
    </row>
    <row r="1053" spans="2:22" ht="16.5" customHeight="1" x14ac:dyDescent="0.3">
      <c r="B1053" s="972"/>
      <c r="E1053" s="788" t="s">
        <v>548</v>
      </c>
      <c r="F1053" s="784" t="s">
        <v>743</v>
      </c>
      <c r="G1053" s="1402" t="s">
        <v>165</v>
      </c>
      <c r="H1053" s="1402" t="s">
        <v>165</v>
      </c>
      <c r="I1053" s="1402" t="s">
        <v>165</v>
      </c>
      <c r="J1053" s="1402" t="s">
        <v>165</v>
      </c>
      <c r="K1053" s="1402" t="s">
        <v>165</v>
      </c>
      <c r="L1053" s="1402" t="s">
        <v>165</v>
      </c>
      <c r="M1053" s="1402" t="s">
        <v>165</v>
      </c>
      <c r="N1053" s="1402" t="s">
        <v>165</v>
      </c>
      <c r="O1053" s="1402" t="s">
        <v>165</v>
      </c>
      <c r="P1053" s="1402" t="s">
        <v>165</v>
      </c>
      <c r="Q1053" s="1402" t="s">
        <v>165</v>
      </c>
      <c r="R1053" s="1402" t="s">
        <v>165</v>
      </c>
      <c r="S1053" s="1394">
        <v>0.182</v>
      </c>
      <c r="T1053" s="1394">
        <v>0.182</v>
      </c>
      <c r="U1053" s="1394">
        <v>0.182</v>
      </c>
      <c r="V1053" s="1394">
        <v>0.182</v>
      </c>
    </row>
    <row r="1054" spans="2:22" ht="16.5" customHeight="1" x14ac:dyDescent="0.3">
      <c r="B1054" s="972"/>
      <c r="E1054" s="787"/>
      <c r="F1054" s="784" t="s">
        <v>744</v>
      </c>
      <c r="G1054" s="1402" t="s">
        <v>165</v>
      </c>
      <c r="H1054" s="1402" t="s">
        <v>165</v>
      </c>
      <c r="I1054" s="1402" t="s">
        <v>165</v>
      </c>
      <c r="J1054" s="1402" t="s">
        <v>165</v>
      </c>
      <c r="K1054" s="1402" t="s">
        <v>165</v>
      </c>
      <c r="L1054" s="1402" t="s">
        <v>165</v>
      </c>
      <c r="M1054" s="1402" t="s">
        <v>165</v>
      </c>
      <c r="N1054" s="1402" t="s">
        <v>165</v>
      </c>
      <c r="O1054" s="1402" t="s">
        <v>165</v>
      </c>
      <c r="P1054" s="1402" t="s">
        <v>165</v>
      </c>
      <c r="Q1054" s="1402" t="s">
        <v>165</v>
      </c>
      <c r="R1054" s="1402" t="s">
        <v>165</v>
      </c>
      <c r="S1054" s="1394">
        <v>0.36</v>
      </c>
      <c r="T1054" s="1394">
        <v>0.36</v>
      </c>
      <c r="U1054" s="1394">
        <v>0.36</v>
      </c>
      <c r="V1054" s="1394">
        <v>0.36</v>
      </c>
    </row>
    <row r="1055" spans="2:22" ht="16.5" customHeight="1" x14ac:dyDescent="0.3">
      <c r="B1055" s="972"/>
      <c r="E1055" s="782"/>
      <c r="F1055" s="278"/>
      <c r="G1055" s="278"/>
      <c r="H1055" s="278"/>
      <c r="I1055" s="278"/>
      <c r="J1055" s="278"/>
      <c r="K1055" s="278"/>
    </row>
    <row r="1056" spans="2:22" ht="16.5" customHeight="1" x14ac:dyDescent="0.3">
      <c r="B1056" s="972"/>
      <c r="E1056" s="1419" t="s">
        <v>2372</v>
      </c>
      <c r="F1056" s="278"/>
      <c r="G1056" s="278"/>
      <c r="H1056" s="278"/>
      <c r="I1056" s="278"/>
      <c r="J1056" s="278"/>
      <c r="K1056" s="278"/>
    </row>
    <row r="1057" spans="2:70" ht="16.5" customHeight="1" x14ac:dyDescent="0.3">
      <c r="B1057" s="972"/>
      <c r="E1057" s="1420" t="s">
        <v>2369</v>
      </c>
      <c r="F1057" s="278"/>
      <c r="G1057" s="278"/>
      <c r="H1057" s="278"/>
      <c r="I1057" s="278"/>
      <c r="J1057" s="278"/>
      <c r="K1057" s="278"/>
    </row>
    <row r="1058" spans="2:70" ht="16.5" customHeight="1" x14ac:dyDescent="0.3">
      <c r="B1058" s="972"/>
      <c r="E1058" s="1421" t="s">
        <v>2373</v>
      </c>
      <c r="F1058" s="278"/>
      <c r="G1058" s="278"/>
      <c r="H1058" s="278"/>
      <c r="I1058" s="278"/>
      <c r="J1058" s="278"/>
      <c r="K1058" s="278"/>
    </row>
    <row r="1059" spans="2:70" ht="16.5" customHeight="1" x14ac:dyDescent="0.3">
      <c r="B1059" s="972"/>
      <c r="E1059" s="1409" t="s">
        <v>2210</v>
      </c>
      <c r="F1059" s="278"/>
      <c r="G1059" s="278"/>
      <c r="H1059" s="278"/>
      <c r="I1059" s="278"/>
      <c r="J1059" s="278"/>
      <c r="K1059" s="278"/>
    </row>
    <row r="1060" spans="2:70" ht="16.5" customHeight="1" x14ac:dyDescent="0.3">
      <c r="B1060" s="972"/>
      <c r="E1060" s="1420" t="s">
        <v>2370</v>
      </c>
      <c r="F1060" s="278"/>
      <c r="G1060" s="278"/>
      <c r="H1060" s="278"/>
      <c r="I1060" s="278"/>
      <c r="J1060" s="278"/>
      <c r="K1060" s="278"/>
    </row>
    <row r="1061" spans="2:70" ht="16.5" customHeight="1" x14ac:dyDescent="0.3">
      <c r="B1061" s="972"/>
      <c r="E1061" s="1419" t="s">
        <v>2350</v>
      </c>
      <c r="F1061" s="278"/>
      <c r="G1061" s="278"/>
      <c r="H1061" s="278"/>
      <c r="I1061" s="278"/>
      <c r="J1061" s="278"/>
      <c r="K1061" s="278"/>
    </row>
    <row r="1062" spans="2:70" ht="16.5" customHeight="1" x14ac:dyDescent="0.3">
      <c r="B1062" s="972"/>
      <c r="E1062" s="1420" t="s">
        <v>966</v>
      </c>
      <c r="F1062" s="278"/>
      <c r="G1062" s="278"/>
      <c r="H1062" s="278"/>
      <c r="I1062" s="278"/>
      <c r="J1062" s="278"/>
      <c r="K1062" s="278"/>
    </row>
    <row r="1063" spans="2:70" ht="16.5" customHeight="1" x14ac:dyDescent="0.3">
      <c r="B1063" s="972"/>
      <c r="E1063" s="1419" t="s">
        <v>2350</v>
      </c>
      <c r="F1063" s="278"/>
      <c r="G1063" s="278"/>
      <c r="H1063" s="278"/>
      <c r="I1063" s="278"/>
      <c r="J1063" s="278"/>
      <c r="K1063" s="278"/>
    </row>
    <row r="1064" spans="2:70" ht="16.5" customHeight="1" x14ac:dyDescent="0.3">
      <c r="B1064" s="972"/>
      <c r="E1064" s="1420" t="s">
        <v>965</v>
      </c>
      <c r="F1064" s="278"/>
      <c r="G1064" s="278"/>
      <c r="H1064" s="278"/>
      <c r="I1064" s="278"/>
      <c r="J1064" s="278"/>
      <c r="K1064" s="278"/>
    </row>
    <row r="1065" spans="2:70" ht="16.5" customHeight="1" x14ac:dyDescent="0.3">
      <c r="B1065" s="972"/>
      <c r="E1065" s="1419" t="s">
        <v>2371</v>
      </c>
      <c r="F1065" s="278"/>
      <c r="G1065" s="278"/>
      <c r="H1065" s="278"/>
      <c r="I1065" s="278"/>
      <c r="J1065" s="278"/>
      <c r="K1065" s="278"/>
    </row>
    <row r="1066" spans="2:70" ht="16.5" customHeight="1" x14ac:dyDescent="0.3">
      <c r="B1066" s="972"/>
      <c r="E1066" s="1410" t="s">
        <v>2210</v>
      </c>
      <c r="F1066" s="278"/>
      <c r="G1066" s="278"/>
      <c r="H1066" s="278"/>
      <c r="I1066" s="278"/>
      <c r="J1066" s="278"/>
      <c r="K1066" s="278"/>
    </row>
    <row r="1067" spans="2:70" ht="16.5" customHeight="1" x14ac:dyDescent="0.3">
      <c r="B1067" s="972"/>
      <c r="E1067" s="1421" t="s">
        <v>2401</v>
      </c>
      <c r="F1067" s="278"/>
      <c r="G1067" s="278"/>
      <c r="H1067" s="278"/>
      <c r="I1067" s="278"/>
      <c r="J1067" s="278"/>
      <c r="K1067" s="278"/>
    </row>
    <row r="1068" spans="2:70" ht="16.5" customHeight="1" x14ac:dyDescent="0.3">
      <c r="B1068" s="972"/>
      <c r="E1068" s="1409" t="s">
        <v>2336</v>
      </c>
      <c r="F1068" s="278"/>
      <c r="G1068" s="278"/>
      <c r="H1068" s="278"/>
      <c r="I1068" s="278"/>
      <c r="J1068" s="278"/>
      <c r="K1068" s="278"/>
    </row>
    <row r="1069" spans="2:70" ht="16.5" customHeight="1" x14ac:dyDescent="0.3">
      <c r="B1069" s="972"/>
      <c r="E1069" s="782"/>
      <c r="F1069" s="278"/>
      <c r="G1069" s="278"/>
      <c r="H1069" s="278"/>
      <c r="I1069" s="278"/>
      <c r="J1069" s="278"/>
      <c r="K1069" s="278"/>
    </row>
    <row r="1070" spans="2:70" ht="16.5" customHeight="1" x14ac:dyDescent="0.3">
      <c r="B1070" s="972"/>
      <c r="E1070" s="1032" t="s">
        <v>1319</v>
      </c>
      <c r="F1070" s="278"/>
      <c r="G1070" s="278"/>
      <c r="H1070" s="278"/>
      <c r="I1070" s="278"/>
      <c r="J1070" s="278"/>
      <c r="K1070" s="278"/>
      <c r="L1070" s="278"/>
      <c r="M1070" s="278"/>
      <c r="N1070" s="278"/>
      <c r="O1070" s="278"/>
      <c r="P1070" s="278"/>
      <c r="Q1070" s="278"/>
      <c r="R1070" s="278"/>
      <c r="S1070" s="278"/>
      <c r="T1070" s="278"/>
      <c r="U1070" s="278"/>
      <c r="V1070" s="278"/>
      <c r="W1070" s="278"/>
      <c r="X1070" s="278"/>
      <c r="Y1070" s="278"/>
      <c r="Z1070" s="278"/>
      <c r="BB1070" s="779"/>
      <c r="BC1070" s="779"/>
      <c r="BD1070" s="779"/>
      <c r="BE1070" s="779"/>
      <c r="BF1070" s="779"/>
      <c r="BG1070" s="779"/>
      <c r="BH1070" s="779"/>
      <c r="BI1070" s="779"/>
      <c r="BJ1070" s="779"/>
      <c r="BK1070" s="779"/>
      <c r="BL1070" s="779"/>
      <c r="BM1070" s="779"/>
      <c r="BN1070" s="779"/>
      <c r="BO1070" s="779"/>
      <c r="BP1070" s="779"/>
      <c r="BQ1070" s="779"/>
      <c r="BR1070" s="779"/>
    </row>
    <row r="1071" spans="2:70" ht="16.5" customHeight="1" x14ac:dyDescent="0.3">
      <c r="B1071" s="972"/>
      <c r="E1071" s="281"/>
      <c r="F1071" s="281"/>
      <c r="G1071" s="1848">
        <v>2007</v>
      </c>
      <c r="H1071" s="1849"/>
      <c r="I1071" s="1850"/>
      <c r="J1071" s="1848">
        <v>2008</v>
      </c>
      <c r="K1071" s="1849"/>
      <c r="L1071" s="1850"/>
      <c r="M1071" s="1848">
        <v>2009</v>
      </c>
      <c r="N1071" s="1849"/>
      <c r="O1071" s="1850"/>
      <c r="P1071" s="1848">
        <v>2010</v>
      </c>
      <c r="Q1071" s="1849"/>
      <c r="R1071" s="1850"/>
      <c r="S1071" s="1848">
        <v>2011</v>
      </c>
      <c r="T1071" s="1849"/>
      <c r="U1071" s="1850"/>
      <c r="V1071" s="1848">
        <v>2012</v>
      </c>
      <c r="W1071" s="1849"/>
      <c r="X1071" s="1850"/>
      <c r="Y1071" s="1848">
        <v>2013</v>
      </c>
      <c r="Z1071" s="1849"/>
      <c r="AA1071" s="1850"/>
      <c r="AB1071" s="1848">
        <v>2014</v>
      </c>
      <c r="AC1071" s="1849"/>
      <c r="AD1071" s="1850"/>
      <c r="AE1071" s="1848">
        <v>2015</v>
      </c>
      <c r="AF1071" s="1849"/>
      <c r="AG1071" s="1850"/>
      <c r="AH1071" s="1848">
        <v>2016</v>
      </c>
      <c r="AI1071" s="1849"/>
      <c r="AJ1071" s="1850"/>
      <c r="AK1071" s="1848">
        <v>2017</v>
      </c>
      <c r="AL1071" s="1849"/>
      <c r="AM1071" s="1850"/>
      <c r="AN1071" s="1848">
        <v>2018</v>
      </c>
      <c r="AO1071" s="1849"/>
      <c r="AP1071" s="1850"/>
      <c r="AQ1071" s="1848">
        <v>2019</v>
      </c>
      <c r="AR1071" s="1849"/>
      <c r="AS1071" s="1850"/>
      <c r="AT1071" s="1848">
        <v>2020</v>
      </c>
      <c r="AU1071" s="1849"/>
      <c r="AV1071" s="1850"/>
      <c r="AW1071" s="1848">
        <v>2021</v>
      </c>
      <c r="AX1071" s="1849"/>
      <c r="AY1071" s="1850"/>
      <c r="AZ1071" s="1848">
        <v>2022</v>
      </c>
      <c r="BA1071" s="1849"/>
      <c r="BB1071" s="1850"/>
      <c r="BC1071" s="779"/>
      <c r="BD1071" s="779"/>
      <c r="BE1071" s="779"/>
      <c r="BF1071" s="779"/>
      <c r="BG1071" s="779"/>
      <c r="BH1071" s="779"/>
      <c r="BI1071" s="779"/>
      <c r="BJ1071" s="779"/>
      <c r="BK1071" s="779"/>
      <c r="BL1071" s="779"/>
      <c r="BM1071" s="779"/>
      <c r="BN1071" s="779"/>
      <c r="BO1071" s="779"/>
      <c r="BP1071" s="779"/>
      <c r="BQ1071" s="779"/>
      <c r="BR1071" s="779"/>
    </row>
    <row r="1072" spans="2:70" ht="16.5" customHeight="1" x14ac:dyDescent="0.3">
      <c r="B1072" s="972"/>
      <c r="E1072" s="282"/>
      <c r="F1072" s="282"/>
      <c r="G1072" s="1348" t="s">
        <v>1316</v>
      </c>
      <c r="H1072" s="1348" t="s">
        <v>1317</v>
      </c>
      <c r="I1072" s="1348" t="s">
        <v>1318</v>
      </c>
      <c r="J1072" s="1348" t="s">
        <v>1316</v>
      </c>
      <c r="K1072" s="1348" t="s">
        <v>1317</v>
      </c>
      <c r="L1072" s="1348" t="s">
        <v>1318</v>
      </c>
      <c r="M1072" s="1348" t="s">
        <v>1316</v>
      </c>
      <c r="N1072" s="1348" t="s">
        <v>1317</v>
      </c>
      <c r="O1072" s="1348" t="s">
        <v>1318</v>
      </c>
      <c r="P1072" s="1348" t="s">
        <v>1316</v>
      </c>
      <c r="Q1072" s="1348" t="s">
        <v>1317</v>
      </c>
      <c r="R1072" s="1348" t="s">
        <v>1318</v>
      </c>
      <c r="S1072" s="1348" t="s">
        <v>1316</v>
      </c>
      <c r="T1072" s="1348" t="s">
        <v>1317</v>
      </c>
      <c r="U1072" s="1348" t="s">
        <v>1318</v>
      </c>
      <c r="V1072" s="1348" t="s">
        <v>1316</v>
      </c>
      <c r="W1072" s="1348" t="s">
        <v>1317</v>
      </c>
      <c r="X1072" s="1348" t="s">
        <v>1318</v>
      </c>
      <c r="Y1072" s="1348" t="s">
        <v>1316</v>
      </c>
      <c r="Z1072" s="1348" t="s">
        <v>1317</v>
      </c>
      <c r="AA1072" s="1348" t="s">
        <v>1318</v>
      </c>
      <c r="AB1072" s="1348" t="s">
        <v>1316</v>
      </c>
      <c r="AC1072" s="1348" t="s">
        <v>1317</v>
      </c>
      <c r="AD1072" s="1348" t="s">
        <v>1318</v>
      </c>
      <c r="AE1072" s="1348" t="s">
        <v>1316</v>
      </c>
      <c r="AF1072" s="1348" t="s">
        <v>1317</v>
      </c>
      <c r="AG1072" s="1348" t="s">
        <v>1318</v>
      </c>
      <c r="AH1072" s="1348" t="s">
        <v>1316</v>
      </c>
      <c r="AI1072" s="1348" t="s">
        <v>1317</v>
      </c>
      <c r="AJ1072" s="1348" t="s">
        <v>1318</v>
      </c>
      <c r="AK1072" s="1348" t="s">
        <v>1316</v>
      </c>
      <c r="AL1072" s="1348" t="s">
        <v>1317</v>
      </c>
      <c r="AM1072" s="1348" t="s">
        <v>1318</v>
      </c>
      <c r="AN1072" s="1348" t="s">
        <v>1316</v>
      </c>
      <c r="AO1072" s="1348" t="s">
        <v>1317</v>
      </c>
      <c r="AP1072" s="1348" t="s">
        <v>1318</v>
      </c>
      <c r="AQ1072" s="1348" t="s">
        <v>1316</v>
      </c>
      <c r="AR1072" s="1348" t="s">
        <v>1317</v>
      </c>
      <c r="AS1072" s="1348" t="s">
        <v>1318</v>
      </c>
      <c r="AT1072" s="1348" t="s">
        <v>1316</v>
      </c>
      <c r="AU1072" s="1348" t="s">
        <v>1317</v>
      </c>
      <c r="AV1072" s="1348" t="s">
        <v>1318</v>
      </c>
      <c r="AW1072" s="1348" t="s">
        <v>1316</v>
      </c>
      <c r="AX1072" s="1348" t="s">
        <v>1317</v>
      </c>
      <c r="AY1072" s="1348" t="s">
        <v>1318</v>
      </c>
      <c r="AZ1072" s="1348" t="s">
        <v>1316</v>
      </c>
      <c r="BA1072" s="1348" t="s">
        <v>1317</v>
      </c>
      <c r="BB1072" s="1348" t="s">
        <v>1318</v>
      </c>
      <c r="BC1072" s="779"/>
      <c r="BD1072" s="779"/>
      <c r="BE1072" s="779"/>
      <c r="BF1072" s="779"/>
      <c r="BG1072" s="779"/>
      <c r="BH1072" s="779"/>
      <c r="BI1072" s="779"/>
      <c r="BJ1072" s="779"/>
      <c r="BK1072" s="779"/>
      <c r="BL1072" s="779"/>
      <c r="BM1072" s="779"/>
      <c r="BN1072" s="779"/>
      <c r="BO1072" s="779"/>
      <c r="BP1072" s="779"/>
      <c r="BQ1072" s="779"/>
      <c r="BR1072" s="779"/>
    </row>
    <row r="1073" spans="2:70" ht="16.5" customHeight="1" x14ac:dyDescent="0.3">
      <c r="B1073" s="972"/>
      <c r="E1073" s="783" t="s">
        <v>547</v>
      </c>
      <c r="F1073" s="784" t="s">
        <v>742</v>
      </c>
      <c r="G1073" s="801">
        <v>2.67</v>
      </c>
      <c r="H1073" s="801">
        <v>7.5999999999999998E-2</v>
      </c>
      <c r="I1073" s="801">
        <v>0.114</v>
      </c>
      <c r="J1073" s="801">
        <v>2.67</v>
      </c>
      <c r="K1073" s="801">
        <v>7.0000000000000007E-2</v>
      </c>
      <c r="L1073" s="801">
        <v>0.115</v>
      </c>
      <c r="M1073" s="801">
        <v>2.67</v>
      </c>
      <c r="N1073" s="801">
        <v>6.5000000000000002E-2</v>
      </c>
      <c r="O1073" s="801">
        <v>0.115</v>
      </c>
      <c r="P1073" s="801">
        <v>2.67</v>
      </c>
      <c r="Q1073" s="801">
        <v>6.0999999999999999E-2</v>
      </c>
      <c r="R1073" s="801">
        <v>0.115</v>
      </c>
      <c r="S1073" s="801">
        <v>2.67</v>
      </c>
      <c r="T1073" s="801">
        <v>5.7000000000000002E-2</v>
      </c>
      <c r="U1073" s="801">
        <v>0.11600000000000001</v>
      </c>
      <c r="V1073" s="801">
        <v>2.67</v>
      </c>
      <c r="W1073" s="801">
        <v>5.2999999999999999E-2</v>
      </c>
      <c r="X1073" s="801">
        <v>0.11600000000000001</v>
      </c>
      <c r="Y1073" s="801">
        <v>2.67</v>
      </c>
      <c r="Z1073" s="801">
        <v>4.8000000000000001E-2</v>
      </c>
      <c r="AA1073" s="801">
        <v>0.11600000000000001</v>
      </c>
      <c r="AB1073" s="801">
        <v>2.67</v>
      </c>
      <c r="AC1073" s="801">
        <v>4.3999999999999997E-2</v>
      </c>
      <c r="AD1073" s="801">
        <v>0.11600000000000001</v>
      </c>
      <c r="AE1073" s="801">
        <v>2.67</v>
      </c>
      <c r="AF1073" s="801">
        <v>4.1000000000000002E-2</v>
      </c>
      <c r="AG1073" s="801">
        <v>0.11600000000000001</v>
      </c>
      <c r="AH1073" s="801">
        <v>2.67</v>
      </c>
      <c r="AI1073" s="801">
        <v>3.7999999999999999E-2</v>
      </c>
      <c r="AJ1073" s="801">
        <v>0.11700000000000001</v>
      </c>
      <c r="AK1073" s="801">
        <v>2.67</v>
      </c>
      <c r="AL1073" s="801">
        <v>3.5000000000000003E-2</v>
      </c>
      <c r="AM1073" s="801">
        <v>0.11700000000000001</v>
      </c>
      <c r="AN1073" s="801">
        <v>2.67</v>
      </c>
      <c r="AO1073" s="801">
        <v>3.2000000000000001E-2</v>
      </c>
      <c r="AP1073" s="801">
        <v>0.11700000000000001</v>
      </c>
      <c r="AQ1073" s="801">
        <v>2.67</v>
      </c>
      <c r="AR1073" s="801">
        <v>3.2000000000000001E-2</v>
      </c>
      <c r="AS1073" s="801">
        <v>0.11700000000000001</v>
      </c>
      <c r="AT1073" s="801">
        <v>2.67</v>
      </c>
      <c r="AU1073" s="801">
        <v>2.7E-2</v>
      </c>
      <c r="AV1073" s="801">
        <v>0.11700000000000001</v>
      </c>
      <c r="AW1073" s="801">
        <v>2.67</v>
      </c>
      <c r="AX1073" s="801">
        <v>2.5000000000000001E-2</v>
      </c>
      <c r="AY1073" s="801">
        <v>0.11700000000000001</v>
      </c>
      <c r="AZ1073" s="801">
        <v>2.67</v>
      </c>
      <c r="BA1073" s="801">
        <v>2.5000000000000001E-2</v>
      </c>
      <c r="BB1073" s="801">
        <v>0.11700000000000001</v>
      </c>
      <c r="BC1073" s="779"/>
      <c r="BD1073" s="779"/>
      <c r="BE1073" s="779"/>
      <c r="BF1073" s="779"/>
      <c r="BG1073" s="779"/>
      <c r="BH1073" s="779"/>
      <c r="BI1073" s="779"/>
      <c r="BJ1073" s="779"/>
      <c r="BK1073" s="779"/>
      <c r="BL1073" s="779"/>
      <c r="BM1073" s="779"/>
      <c r="BN1073" s="779"/>
      <c r="BO1073" s="779"/>
      <c r="BP1073" s="779"/>
      <c r="BQ1073" s="779"/>
      <c r="BR1073" s="779"/>
    </row>
    <row r="1074" spans="2:70" ht="16.5" customHeight="1" x14ac:dyDescent="0.3">
      <c r="B1074" s="972"/>
      <c r="E1074" s="786"/>
      <c r="F1074" s="784" t="s">
        <v>743</v>
      </c>
      <c r="G1074" s="801">
        <v>2.67</v>
      </c>
      <c r="H1074" s="801">
        <v>4.7E-2</v>
      </c>
      <c r="I1074" s="801">
        <v>0.11700000000000001</v>
      </c>
      <c r="J1074" s="801">
        <v>2.67</v>
      </c>
      <c r="K1074" s="801">
        <v>4.3999999999999997E-2</v>
      </c>
      <c r="L1074" s="801">
        <v>0.11700000000000001</v>
      </c>
      <c r="M1074" s="801">
        <v>2.67</v>
      </c>
      <c r="N1074" s="801">
        <v>0.04</v>
      </c>
      <c r="O1074" s="801">
        <v>0.11700000000000001</v>
      </c>
      <c r="P1074" s="801">
        <v>2.67</v>
      </c>
      <c r="Q1074" s="801">
        <v>3.6999999999999998E-2</v>
      </c>
      <c r="R1074" s="801">
        <v>0.11700000000000001</v>
      </c>
      <c r="S1074" s="801">
        <v>2.67</v>
      </c>
      <c r="T1074" s="801">
        <v>3.5000000000000003E-2</v>
      </c>
      <c r="U1074" s="801">
        <v>0.11700000000000001</v>
      </c>
      <c r="V1074" s="801">
        <v>2.67</v>
      </c>
      <c r="W1074" s="801">
        <v>3.3000000000000002E-2</v>
      </c>
      <c r="X1074" s="801">
        <v>0.11700000000000001</v>
      </c>
      <c r="Y1074" s="801">
        <v>2.67</v>
      </c>
      <c r="Z1074" s="801">
        <v>0.03</v>
      </c>
      <c r="AA1074" s="801">
        <v>0.11700000000000001</v>
      </c>
      <c r="AB1074" s="801">
        <v>2.67</v>
      </c>
      <c r="AC1074" s="801">
        <v>2.7E-2</v>
      </c>
      <c r="AD1074" s="801">
        <v>0.11700000000000001</v>
      </c>
      <c r="AE1074" s="801">
        <v>2.67</v>
      </c>
      <c r="AF1074" s="801">
        <v>2.4E-2</v>
      </c>
      <c r="AG1074" s="801">
        <v>0.11700000000000001</v>
      </c>
      <c r="AH1074" s="801">
        <v>2.67</v>
      </c>
      <c r="AI1074" s="801">
        <v>2.1000000000000001E-2</v>
      </c>
      <c r="AJ1074" s="801">
        <v>0.11700000000000001</v>
      </c>
      <c r="AK1074" s="801">
        <v>2.67</v>
      </c>
      <c r="AL1074" s="801">
        <v>1.7999999999999999E-2</v>
      </c>
      <c r="AM1074" s="801">
        <v>0.11700000000000001</v>
      </c>
      <c r="AN1074" s="801">
        <v>2.67</v>
      </c>
      <c r="AO1074" s="801">
        <v>1.7000000000000001E-2</v>
      </c>
      <c r="AP1074" s="801">
        <v>0.11700000000000001</v>
      </c>
      <c r="AQ1074" s="801">
        <v>2.67</v>
      </c>
      <c r="AR1074" s="801">
        <v>1.4999999999999999E-2</v>
      </c>
      <c r="AS1074" s="801">
        <v>0.11700000000000001</v>
      </c>
      <c r="AT1074" s="801">
        <v>2.67</v>
      </c>
      <c r="AU1074" s="801">
        <v>1.4E-2</v>
      </c>
      <c r="AV1074" s="801">
        <v>0.11700000000000001</v>
      </c>
      <c r="AW1074" s="801">
        <v>2.67</v>
      </c>
      <c r="AX1074" s="801">
        <v>1.2999999999999999E-2</v>
      </c>
      <c r="AY1074" s="801">
        <v>0.11700000000000001</v>
      </c>
      <c r="AZ1074" s="801">
        <v>2.67</v>
      </c>
      <c r="BA1074" s="801">
        <v>1.2999999999999999E-2</v>
      </c>
      <c r="BB1074" s="801">
        <v>0.11700000000000001</v>
      </c>
      <c r="BC1074" s="779"/>
      <c r="BD1074" s="779"/>
      <c r="BE1074" s="779"/>
      <c r="BF1074" s="779"/>
      <c r="BG1074" s="779"/>
      <c r="BH1074" s="779"/>
      <c r="BI1074" s="779"/>
      <c r="BJ1074" s="779"/>
      <c r="BK1074" s="779"/>
      <c r="BL1074" s="779"/>
      <c r="BM1074" s="779"/>
      <c r="BN1074" s="779"/>
      <c r="BO1074" s="779"/>
      <c r="BP1074" s="779"/>
      <c r="BQ1074" s="779"/>
      <c r="BR1074" s="779"/>
    </row>
    <row r="1075" spans="2:70" ht="16.5" customHeight="1" x14ac:dyDescent="0.3">
      <c r="B1075" s="972"/>
      <c r="E1075" s="787"/>
      <c r="F1075" s="784" t="s">
        <v>744</v>
      </c>
      <c r="G1075" s="801">
        <v>2.67</v>
      </c>
      <c r="H1075" s="801">
        <v>7.0999999999999994E-2</v>
      </c>
      <c r="I1075" s="801">
        <v>0.115</v>
      </c>
      <c r="J1075" s="801">
        <v>2.67</v>
      </c>
      <c r="K1075" s="801">
        <v>6.3E-2</v>
      </c>
      <c r="L1075" s="801">
        <v>0.115</v>
      </c>
      <c r="M1075" s="801">
        <v>2.67</v>
      </c>
      <c r="N1075" s="801">
        <v>5.6000000000000001E-2</v>
      </c>
      <c r="O1075" s="801">
        <v>0.115</v>
      </c>
      <c r="P1075" s="801">
        <v>2.67</v>
      </c>
      <c r="Q1075" s="801">
        <v>5.1999999999999998E-2</v>
      </c>
      <c r="R1075" s="801">
        <v>0.115</v>
      </c>
      <c r="S1075" s="801">
        <v>2.67</v>
      </c>
      <c r="T1075" s="801">
        <v>4.9000000000000002E-2</v>
      </c>
      <c r="U1075" s="801">
        <v>0.115</v>
      </c>
      <c r="V1075" s="801">
        <v>2.67</v>
      </c>
      <c r="W1075" s="801">
        <v>4.7E-2</v>
      </c>
      <c r="X1075" s="801">
        <v>0.115</v>
      </c>
      <c r="Y1075" s="801">
        <v>2.67</v>
      </c>
      <c r="Z1075" s="801">
        <v>4.3999999999999997E-2</v>
      </c>
      <c r="AA1075" s="801">
        <v>0.115</v>
      </c>
      <c r="AB1075" s="801">
        <v>2.67</v>
      </c>
      <c r="AC1075" s="801">
        <v>4.1000000000000002E-2</v>
      </c>
      <c r="AD1075" s="801">
        <v>0.115</v>
      </c>
      <c r="AE1075" s="801">
        <v>2.67</v>
      </c>
      <c r="AF1075" s="801">
        <v>3.6999999999999998E-2</v>
      </c>
      <c r="AG1075" s="801">
        <v>0.115</v>
      </c>
      <c r="AH1075" s="801">
        <v>2.67</v>
      </c>
      <c r="AI1075" s="801">
        <v>3.4000000000000002E-2</v>
      </c>
      <c r="AJ1075" s="801">
        <v>0.115</v>
      </c>
      <c r="AK1075" s="801">
        <v>2.67</v>
      </c>
      <c r="AL1075" s="801">
        <v>3.2000000000000001E-2</v>
      </c>
      <c r="AM1075" s="801">
        <v>0.115</v>
      </c>
      <c r="AN1075" s="801">
        <v>2.67</v>
      </c>
      <c r="AO1075" s="801">
        <v>2.8000000000000001E-2</v>
      </c>
      <c r="AP1075" s="801">
        <v>0.115</v>
      </c>
      <c r="AQ1075" s="801">
        <v>2.67</v>
      </c>
      <c r="AR1075" s="801">
        <v>2.5999999999999999E-2</v>
      </c>
      <c r="AS1075" s="801">
        <v>0.115</v>
      </c>
      <c r="AT1075" s="801">
        <v>2.67</v>
      </c>
      <c r="AU1075" s="801">
        <v>2.4E-2</v>
      </c>
      <c r="AV1075" s="801">
        <v>0.115</v>
      </c>
      <c r="AW1075" s="801">
        <v>2.67</v>
      </c>
      <c r="AX1075" s="801">
        <v>2.1999999999999999E-2</v>
      </c>
      <c r="AY1075" s="801">
        <v>0.115</v>
      </c>
      <c r="AZ1075" s="801">
        <v>2.67</v>
      </c>
      <c r="BA1075" s="801">
        <v>2.1999999999999999E-2</v>
      </c>
      <c r="BB1075" s="801">
        <v>0.115</v>
      </c>
      <c r="BC1075" s="779"/>
      <c r="BD1075" s="779"/>
      <c r="BE1075" s="779"/>
      <c r="BF1075" s="779"/>
      <c r="BG1075" s="779"/>
      <c r="BH1075" s="779"/>
      <c r="BI1075" s="779"/>
      <c r="BJ1075" s="779"/>
      <c r="BK1075" s="779"/>
      <c r="BL1075" s="779"/>
      <c r="BM1075" s="779"/>
      <c r="BN1075" s="779"/>
      <c r="BO1075" s="779"/>
      <c r="BP1075" s="779"/>
      <c r="BQ1075" s="779"/>
      <c r="BR1075" s="779"/>
    </row>
    <row r="1076" spans="2:70" ht="16.5" customHeight="1" x14ac:dyDescent="0.3">
      <c r="B1076" s="972"/>
      <c r="E1076" s="783" t="s">
        <v>736</v>
      </c>
      <c r="F1076" s="784" t="s">
        <v>742</v>
      </c>
      <c r="G1076" s="801">
        <v>2.645</v>
      </c>
      <c r="H1076" s="801">
        <v>7.4999999999999997E-2</v>
      </c>
      <c r="I1076" s="801">
        <v>0.113</v>
      </c>
      <c r="J1076" s="801">
        <v>2.645</v>
      </c>
      <c r="K1076" s="801">
        <v>7.0000000000000007E-2</v>
      </c>
      <c r="L1076" s="801">
        <v>0.114</v>
      </c>
      <c r="M1076" s="801">
        <v>2.645</v>
      </c>
      <c r="N1076" s="801">
        <v>6.5000000000000002E-2</v>
      </c>
      <c r="O1076" s="801">
        <v>0.114</v>
      </c>
      <c r="P1076" s="801">
        <v>2.645</v>
      </c>
      <c r="Q1076" s="801">
        <v>0.06</v>
      </c>
      <c r="R1076" s="801">
        <v>0.114</v>
      </c>
      <c r="S1076" s="801">
        <v>2.4940000000000002</v>
      </c>
      <c r="T1076" s="801">
        <v>5.6000000000000001E-2</v>
      </c>
      <c r="U1076" s="801">
        <v>0.115</v>
      </c>
      <c r="V1076" s="801">
        <v>2.4689999999999999</v>
      </c>
      <c r="W1076" s="801">
        <v>5.1999999999999998E-2</v>
      </c>
      <c r="X1076" s="801">
        <v>0.115</v>
      </c>
      <c r="Y1076" s="801">
        <v>2.5419999999999998</v>
      </c>
      <c r="Z1076" s="801">
        <v>4.8000000000000001E-2</v>
      </c>
      <c r="AA1076" s="801">
        <v>0.115</v>
      </c>
      <c r="AB1076" s="801">
        <v>2.5419999999999998</v>
      </c>
      <c r="AC1076" s="801">
        <v>4.3999999999999997E-2</v>
      </c>
      <c r="AD1076" s="801">
        <v>0.115</v>
      </c>
      <c r="AE1076" s="801">
        <v>2.5419999999999998</v>
      </c>
      <c r="AF1076" s="801">
        <v>0.04</v>
      </c>
      <c r="AG1076" s="801">
        <v>0.115</v>
      </c>
      <c r="AH1076" s="801">
        <v>2.5369999999999999</v>
      </c>
      <c r="AI1076" s="801">
        <v>3.6999999999999998E-2</v>
      </c>
      <c r="AJ1076" s="801">
        <v>0.115</v>
      </c>
      <c r="AK1076" s="801">
        <v>2.52</v>
      </c>
      <c r="AL1076" s="801">
        <v>3.4000000000000002E-2</v>
      </c>
      <c r="AM1076" s="801">
        <v>0.11600000000000001</v>
      </c>
      <c r="AN1076" s="801">
        <v>2.4940000000000002</v>
      </c>
      <c r="AO1076" s="801">
        <v>3.2000000000000001E-2</v>
      </c>
      <c r="AP1076" s="801">
        <v>0.11600000000000001</v>
      </c>
      <c r="AQ1076" s="802" t="s">
        <v>165</v>
      </c>
      <c r="AR1076" s="802" t="s">
        <v>165</v>
      </c>
      <c r="AS1076" s="802" t="s">
        <v>165</v>
      </c>
      <c r="AT1076" s="802" t="s">
        <v>165</v>
      </c>
      <c r="AU1076" s="802" t="s">
        <v>165</v>
      </c>
      <c r="AV1076" s="802" t="s">
        <v>165</v>
      </c>
      <c r="AW1076" s="802" t="s">
        <v>165</v>
      </c>
      <c r="AX1076" s="802" t="s">
        <v>165</v>
      </c>
      <c r="AY1076" s="802" t="s">
        <v>165</v>
      </c>
      <c r="AZ1076" s="802" t="s">
        <v>165</v>
      </c>
      <c r="BA1076" s="802" t="s">
        <v>165</v>
      </c>
      <c r="BB1076" s="802" t="s">
        <v>165</v>
      </c>
      <c r="BC1076" s="779"/>
      <c r="BD1076" s="779"/>
      <c r="BE1076" s="779"/>
      <c r="BF1076" s="779"/>
      <c r="BG1076" s="779"/>
      <c r="BH1076" s="779"/>
      <c r="BI1076" s="779"/>
      <c r="BJ1076" s="779"/>
      <c r="BK1076" s="779"/>
      <c r="BL1076" s="779"/>
      <c r="BM1076" s="779"/>
      <c r="BN1076" s="779"/>
      <c r="BO1076" s="779"/>
      <c r="BP1076" s="779"/>
      <c r="BQ1076" s="779"/>
      <c r="BR1076" s="779"/>
    </row>
    <row r="1077" spans="2:70" ht="16.5" customHeight="1" x14ac:dyDescent="0.3">
      <c r="B1077" s="972"/>
      <c r="E1077" s="786"/>
      <c r="F1077" s="784" t="s">
        <v>743</v>
      </c>
      <c r="G1077" s="801">
        <v>2.645</v>
      </c>
      <c r="H1077" s="801">
        <v>4.7E-2</v>
      </c>
      <c r="I1077" s="801">
        <v>0.11600000000000001</v>
      </c>
      <c r="J1077" s="801">
        <v>2.645</v>
      </c>
      <c r="K1077" s="801">
        <v>4.2999999999999997E-2</v>
      </c>
      <c r="L1077" s="801">
        <v>0.11600000000000001</v>
      </c>
      <c r="M1077" s="801">
        <v>2.645</v>
      </c>
      <c r="N1077" s="801">
        <v>3.9E-2</v>
      </c>
      <c r="O1077" s="801">
        <v>0.11600000000000001</v>
      </c>
      <c r="P1077" s="801">
        <v>2.645</v>
      </c>
      <c r="Q1077" s="801">
        <v>3.5999999999999997E-2</v>
      </c>
      <c r="R1077" s="801">
        <v>0.11600000000000001</v>
      </c>
      <c r="S1077" s="801">
        <v>2.4940000000000002</v>
      </c>
      <c r="T1077" s="801">
        <v>3.5000000000000003E-2</v>
      </c>
      <c r="U1077" s="801">
        <v>0.11600000000000001</v>
      </c>
      <c r="V1077" s="801">
        <v>2.4689999999999999</v>
      </c>
      <c r="W1077" s="801">
        <v>3.3000000000000002E-2</v>
      </c>
      <c r="X1077" s="801">
        <v>0.11600000000000001</v>
      </c>
      <c r="Y1077" s="801">
        <v>2.5419999999999998</v>
      </c>
      <c r="Z1077" s="801">
        <v>0.03</v>
      </c>
      <c r="AA1077" s="801">
        <v>0.11600000000000001</v>
      </c>
      <c r="AB1077" s="801">
        <v>2.5419999999999998</v>
      </c>
      <c r="AC1077" s="801">
        <v>2.7E-2</v>
      </c>
      <c r="AD1077" s="801">
        <v>0.11600000000000001</v>
      </c>
      <c r="AE1077" s="801">
        <v>2.5419999999999998</v>
      </c>
      <c r="AF1077" s="801">
        <v>2.4E-2</v>
      </c>
      <c r="AG1077" s="801">
        <v>0.11600000000000001</v>
      </c>
      <c r="AH1077" s="801">
        <v>2.5369999999999999</v>
      </c>
      <c r="AI1077" s="801">
        <v>2.1000000000000001E-2</v>
      </c>
      <c r="AJ1077" s="801">
        <v>0.11600000000000001</v>
      </c>
      <c r="AK1077" s="801">
        <v>2.52</v>
      </c>
      <c r="AL1077" s="801">
        <v>1.7999999999999999E-2</v>
      </c>
      <c r="AM1077" s="801">
        <v>0.11600000000000001</v>
      </c>
      <c r="AN1077" s="801">
        <v>2.4940000000000002</v>
      </c>
      <c r="AO1077" s="801">
        <v>1.6E-2</v>
      </c>
      <c r="AP1077" s="801">
        <v>0.11600000000000001</v>
      </c>
      <c r="AQ1077" s="802" t="s">
        <v>165</v>
      </c>
      <c r="AR1077" s="802" t="s">
        <v>165</v>
      </c>
      <c r="AS1077" s="802" t="s">
        <v>165</v>
      </c>
      <c r="AT1077" s="802" t="s">
        <v>165</v>
      </c>
      <c r="AU1077" s="802" t="s">
        <v>165</v>
      </c>
      <c r="AV1077" s="802" t="s">
        <v>165</v>
      </c>
      <c r="AW1077" s="802" t="s">
        <v>165</v>
      </c>
      <c r="AX1077" s="802" t="s">
        <v>165</v>
      </c>
      <c r="AY1077" s="802" t="s">
        <v>165</v>
      </c>
      <c r="AZ1077" s="802" t="s">
        <v>165</v>
      </c>
      <c r="BA1077" s="802" t="s">
        <v>165</v>
      </c>
      <c r="BB1077" s="802" t="s">
        <v>165</v>
      </c>
      <c r="BC1077" s="779"/>
      <c r="BD1077" s="779"/>
      <c r="BE1077" s="779"/>
      <c r="BF1077" s="779"/>
      <c r="BG1077" s="779"/>
      <c r="BH1077" s="779"/>
      <c r="BI1077" s="779"/>
      <c r="BJ1077" s="779"/>
      <c r="BK1077" s="779"/>
      <c r="BL1077" s="779"/>
      <c r="BM1077" s="779"/>
      <c r="BN1077" s="779"/>
      <c r="BO1077" s="779"/>
      <c r="BP1077" s="779"/>
      <c r="BQ1077" s="779"/>
      <c r="BR1077" s="779"/>
    </row>
    <row r="1078" spans="2:70" ht="16.5" customHeight="1" x14ac:dyDescent="0.3">
      <c r="B1078" s="972"/>
      <c r="E1078" s="787"/>
      <c r="F1078" s="784" t="s">
        <v>744</v>
      </c>
      <c r="G1078" s="801">
        <v>2.645</v>
      </c>
      <c r="H1078" s="801">
        <v>7.0999999999999994E-2</v>
      </c>
      <c r="I1078" s="801">
        <v>0.114</v>
      </c>
      <c r="J1078" s="801">
        <v>2.645</v>
      </c>
      <c r="K1078" s="801">
        <v>6.2E-2</v>
      </c>
      <c r="L1078" s="801">
        <v>0.114</v>
      </c>
      <c r="M1078" s="801">
        <v>2.645</v>
      </c>
      <c r="N1078" s="801">
        <v>5.5E-2</v>
      </c>
      <c r="O1078" s="801">
        <v>0.114</v>
      </c>
      <c r="P1078" s="801">
        <v>2.645</v>
      </c>
      <c r="Q1078" s="801">
        <v>5.0999999999999997E-2</v>
      </c>
      <c r="R1078" s="801">
        <v>0.114</v>
      </c>
      <c r="S1078" s="801">
        <v>2.4940000000000002</v>
      </c>
      <c r="T1078" s="801">
        <v>4.9000000000000002E-2</v>
      </c>
      <c r="U1078" s="801">
        <v>0.114</v>
      </c>
      <c r="V1078" s="801">
        <v>2.4689999999999999</v>
      </c>
      <c r="W1078" s="801">
        <v>4.5999999999999999E-2</v>
      </c>
      <c r="X1078" s="801">
        <v>0.114</v>
      </c>
      <c r="Y1078" s="801">
        <v>2.5419999999999998</v>
      </c>
      <c r="Z1078" s="801">
        <v>4.2999999999999997E-2</v>
      </c>
      <c r="AA1078" s="801">
        <v>0.114</v>
      </c>
      <c r="AB1078" s="801">
        <v>2.5419999999999998</v>
      </c>
      <c r="AC1078" s="801">
        <v>0.04</v>
      </c>
      <c r="AD1078" s="801">
        <v>0.114</v>
      </c>
      <c r="AE1078" s="801">
        <v>2.5419999999999998</v>
      </c>
      <c r="AF1078" s="801">
        <v>3.6999999999999998E-2</v>
      </c>
      <c r="AG1078" s="801">
        <v>0.114</v>
      </c>
      <c r="AH1078" s="801">
        <v>2.5369999999999999</v>
      </c>
      <c r="AI1078" s="801">
        <v>3.4000000000000002E-2</v>
      </c>
      <c r="AJ1078" s="801">
        <v>0.114</v>
      </c>
      <c r="AK1078" s="801">
        <v>2.52</v>
      </c>
      <c r="AL1078" s="801">
        <v>3.1E-2</v>
      </c>
      <c r="AM1078" s="801">
        <v>0.114</v>
      </c>
      <c r="AN1078" s="801">
        <v>2.4940000000000002</v>
      </c>
      <c r="AO1078" s="801">
        <v>2.8000000000000001E-2</v>
      </c>
      <c r="AP1078" s="801">
        <v>0.114</v>
      </c>
      <c r="AQ1078" s="802" t="s">
        <v>165</v>
      </c>
      <c r="AR1078" s="802" t="s">
        <v>165</v>
      </c>
      <c r="AS1078" s="802" t="s">
        <v>165</v>
      </c>
      <c r="AT1078" s="802" t="s">
        <v>165</v>
      </c>
      <c r="AU1078" s="802" t="s">
        <v>165</v>
      </c>
      <c r="AV1078" s="802" t="s">
        <v>165</v>
      </c>
      <c r="AW1078" s="802" t="s">
        <v>165</v>
      </c>
      <c r="AX1078" s="802" t="s">
        <v>165</v>
      </c>
      <c r="AY1078" s="802" t="s">
        <v>165</v>
      </c>
      <c r="AZ1078" s="802" t="s">
        <v>165</v>
      </c>
      <c r="BA1078" s="802" t="s">
        <v>165</v>
      </c>
      <c r="BB1078" s="802" t="s">
        <v>165</v>
      </c>
      <c r="BC1078" s="779"/>
      <c r="BD1078" s="779"/>
      <c r="BE1078" s="779"/>
      <c r="BF1078" s="779"/>
      <c r="BG1078" s="779"/>
      <c r="BH1078" s="779"/>
      <c r="BI1078" s="779"/>
      <c r="BJ1078" s="779"/>
      <c r="BK1078" s="779"/>
      <c r="BL1078" s="779"/>
      <c r="BM1078" s="779"/>
      <c r="BN1078" s="779"/>
      <c r="BO1078" s="779"/>
      <c r="BP1078" s="779"/>
      <c r="BQ1078" s="779"/>
      <c r="BR1078" s="779"/>
    </row>
    <row r="1079" spans="2:70" ht="16.5" customHeight="1" x14ac:dyDescent="0.3">
      <c r="B1079" s="972"/>
      <c r="E1079" s="783" t="s">
        <v>382</v>
      </c>
      <c r="F1079" s="784" t="s">
        <v>742</v>
      </c>
      <c r="G1079" s="802" t="s">
        <v>165</v>
      </c>
      <c r="H1079" s="802" t="s">
        <v>165</v>
      </c>
      <c r="I1079" s="802" t="s">
        <v>165</v>
      </c>
      <c r="J1079" s="802" t="s">
        <v>165</v>
      </c>
      <c r="K1079" s="802" t="s">
        <v>165</v>
      </c>
      <c r="L1079" s="802" t="s">
        <v>165</v>
      </c>
      <c r="M1079" s="802" t="s">
        <v>165</v>
      </c>
      <c r="N1079" s="802" t="s">
        <v>165</v>
      </c>
      <c r="O1079" s="802" t="s">
        <v>165</v>
      </c>
      <c r="P1079" s="802" t="s">
        <v>165</v>
      </c>
      <c r="Q1079" s="802" t="s">
        <v>165</v>
      </c>
      <c r="R1079" s="802" t="s">
        <v>165</v>
      </c>
      <c r="S1079" s="802" t="s">
        <v>165</v>
      </c>
      <c r="T1079" s="802" t="s">
        <v>165</v>
      </c>
      <c r="U1079" s="802" t="s">
        <v>165</v>
      </c>
      <c r="V1079" s="802" t="s">
        <v>165</v>
      </c>
      <c r="W1079" s="802" t="s">
        <v>165</v>
      </c>
      <c r="X1079" s="802" t="s">
        <v>165</v>
      </c>
      <c r="Y1079" s="802" t="s">
        <v>165</v>
      </c>
      <c r="Z1079" s="802" t="s">
        <v>165</v>
      </c>
      <c r="AA1079" s="802" t="s">
        <v>165</v>
      </c>
      <c r="AB1079" s="802" t="s">
        <v>165</v>
      </c>
      <c r="AC1079" s="802" t="s">
        <v>165</v>
      </c>
      <c r="AD1079" s="802" t="s">
        <v>165</v>
      </c>
      <c r="AE1079" s="802" t="s">
        <v>165</v>
      </c>
      <c r="AF1079" s="802" t="s">
        <v>165</v>
      </c>
      <c r="AG1079" s="802" t="s">
        <v>165</v>
      </c>
      <c r="AH1079" s="802" t="s">
        <v>165</v>
      </c>
      <c r="AI1079" s="802" t="s">
        <v>165</v>
      </c>
      <c r="AJ1079" s="802" t="s">
        <v>165</v>
      </c>
      <c r="AK1079" s="802" t="s">
        <v>165</v>
      </c>
      <c r="AL1079" s="802" t="s">
        <v>165</v>
      </c>
      <c r="AM1079" s="802" t="s">
        <v>165</v>
      </c>
      <c r="AN1079" s="802" t="s">
        <v>165</v>
      </c>
      <c r="AO1079" s="802" t="s">
        <v>165</v>
      </c>
      <c r="AP1079" s="802" t="s">
        <v>165</v>
      </c>
      <c r="AQ1079" s="801">
        <v>2.4689999999999999</v>
      </c>
      <c r="AR1079" s="801">
        <v>3.2000000000000001E-2</v>
      </c>
      <c r="AS1079" s="801">
        <v>0.11600000000000001</v>
      </c>
      <c r="AT1079" s="801">
        <v>2.4689999999999999</v>
      </c>
      <c r="AU1079" s="801">
        <v>2.7E-2</v>
      </c>
      <c r="AV1079" s="801">
        <v>0.11600000000000001</v>
      </c>
      <c r="AW1079" s="801">
        <v>2.4689999999999999</v>
      </c>
      <c r="AX1079" s="801">
        <v>2.5000000000000001E-2</v>
      </c>
      <c r="AY1079" s="801">
        <v>0.11600000000000001</v>
      </c>
      <c r="AZ1079" s="801">
        <v>2.4689999999999999</v>
      </c>
      <c r="BA1079" s="801">
        <v>2.5000000000000001E-2</v>
      </c>
      <c r="BB1079" s="801">
        <v>0.11600000000000001</v>
      </c>
      <c r="BC1079" s="779"/>
      <c r="BD1079" s="779"/>
      <c r="BE1079" s="779"/>
      <c r="BF1079" s="779"/>
      <c r="BG1079" s="779"/>
      <c r="BH1079" s="779"/>
      <c r="BI1079" s="779"/>
      <c r="BJ1079" s="779"/>
      <c r="BK1079" s="779"/>
      <c r="BL1079" s="779"/>
      <c r="BM1079" s="779"/>
      <c r="BN1079" s="779"/>
      <c r="BO1079" s="779"/>
      <c r="BP1079" s="779"/>
      <c r="BQ1079" s="779"/>
      <c r="BR1079" s="779"/>
    </row>
    <row r="1080" spans="2:70" ht="16.5" customHeight="1" x14ac:dyDescent="0.3">
      <c r="B1080" s="972"/>
      <c r="E1080" s="786"/>
      <c r="F1080" s="784" t="s">
        <v>743</v>
      </c>
      <c r="G1080" s="802" t="s">
        <v>165</v>
      </c>
      <c r="H1080" s="802" t="s">
        <v>165</v>
      </c>
      <c r="I1080" s="802" t="s">
        <v>165</v>
      </c>
      <c r="J1080" s="802" t="s">
        <v>165</v>
      </c>
      <c r="K1080" s="802" t="s">
        <v>165</v>
      </c>
      <c r="L1080" s="802" t="s">
        <v>165</v>
      </c>
      <c r="M1080" s="802" t="s">
        <v>165</v>
      </c>
      <c r="N1080" s="802" t="s">
        <v>165</v>
      </c>
      <c r="O1080" s="802" t="s">
        <v>165</v>
      </c>
      <c r="P1080" s="802" t="s">
        <v>165</v>
      </c>
      <c r="Q1080" s="802" t="s">
        <v>165</v>
      </c>
      <c r="R1080" s="802" t="s">
        <v>165</v>
      </c>
      <c r="S1080" s="802" t="s">
        <v>165</v>
      </c>
      <c r="T1080" s="802" t="s">
        <v>165</v>
      </c>
      <c r="U1080" s="802" t="s">
        <v>165</v>
      </c>
      <c r="V1080" s="802" t="s">
        <v>165</v>
      </c>
      <c r="W1080" s="802" t="s">
        <v>165</v>
      </c>
      <c r="X1080" s="802" t="s">
        <v>165</v>
      </c>
      <c r="Y1080" s="802" t="s">
        <v>165</v>
      </c>
      <c r="Z1080" s="802" t="s">
        <v>165</v>
      </c>
      <c r="AA1080" s="802" t="s">
        <v>165</v>
      </c>
      <c r="AB1080" s="802" t="s">
        <v>165</v>
      </c>
      <c r="AC1080" s="802" t="s">
        <v>165</v>
      </c>
      <c r="AD1080" s="802" t="s">
        <v>165</v>
      </c>
      <c r="AE1080" s="802" t="s">
        <v>165</v>
      </c>
      <c r="AF1080" s="802" t="s">
        <v>165</v>
      </c>
      <c r="AG1080" s="802" t="s">
        <v>165</v>
      </c>
      <c r="AH1080" s="802" t="s">
        <v>165</v>
      </c>
      <c r="AI1080" s="802" t="s">
        <v>165</v>
      </c>
      <c r="AJ1080" s="802" t="s">
        <v>165</v>
      </c>
      <c r="AK1080" s="802" t="s">
        <v>165</v>
      </c>
      <c r="AL1080" s="802" t="s">
        <v>165</v>
      </c>
      <c r="AM1080" s="802" t="s">
        <v>165</v>
      </c>
      <c r="AN1080" s="802" t="s">
        <v>165</v>
      </c>
      <c r="AO1080" s="802" t="s">
        <v>165</v>
      </c>
      <c r="AP1080" s="802" t="s">
        <v>165</v>
      </c>
      <c r="AQ1080" s="801">
        <v>2.4689999999999999</v>
      </c>
      <c r="AR1080" s="801">
        <v>1.4999999999999999E-2</v>
      </c>
      <c r="AS1080" s="801">
        <v>0.11600000000000001</v>
      </c>
      <c r="AT1080" s="801">
        <v>2.4689999999999999</v>
      </c>
      <c r="AU1080" s="801">
        <v>1.4E-2</v>
      </c>
      <c r="AV1080" s="801">
        <v>0.11600000000000001</v>
      </c>
      <c r="AW1080" s="801">
        <v>2.4689999999999999</v>
      </c>
      <c r="AX1080" s="801">
        <v>1.2999999999999999E-2</v>
      </c>
      <c r="AY1080" s="801">
        <v>0.11600000000000001</v>
      </c>
      <c r="AZ1080" s="801">
        <v>2.4689999999999999</v>
      </c>
      <c r="BA1080" s="801">
        <v>1.2999999999999999E-2</v>
      </c>
      <c r="BB1080" s="801">
        <v>0.11600000000000001</v>
      </c>
      <c r="BC1080" s="779"/>
      <c r="BD1080" s="779"/>
      <c r="BE1080" s="779"/>
      <c r="BF1080" s="779"/>
      <c r="BG1080" s="779"/>
      <c r="BH1080" s="779"/>
      <c r="BI1080" s="779"/>
      <c r="BJ1080" s="779"/>
      <c r="BK1080" s="779"/>
      <c r="BL1080" s="779"/>
      <c r="BM1080" s="779"/>
      <c r="BN1080" s="779"/>
      <c r="BO1080" s="779"/>
      <c r="BP1080" s="779"/>
      <c r="BQ1080" s="779"/>
      <c r="BR1080" s="779"/>
    </row>
    <row r="1081" spans="2:70" ht="16.5" customHeight="1" x14ac:dyDescent="0.3">
      <c r="B1081" s="972"/>
      <c r="E1081" s="787"/>
      <c r="F1081" s="784" t="s">
        <v>744</v>
      </c>
      <c r="G1081" s="802" t="s">
        <v>165</v>
      </c>
      <c r="H1081" s="802" t="s">
        <v>165</v>
      </c>
      <c r="I1081" s="802" t="s">
        <v>165</v>
      </c>
      <c r="J1081" s="802" t="s">
        <v>165</v>
      </c>
      <c r="K1081" s="802" t="s">
        <v>165</v>
      </c>
      <c r="L1081" s="802" t="s">
        <v>165</v>
      </c>
      <c r="M1081" s="802" t="s">
        <v>165</v>
      </c>
      <c r="N1081" s="802" t="s">
        <v>165</v>
      </c>
      <c r="O1081" s="802" t="s">
        <v>165</v>
      </c>
      <c r="P1081" s="802" t="s">
        <v>165</v>
      </c>
      <c r="Q1081" s="802" t="s">
        <v>165</v>
      </c>
      <c r="R1081" s="802" t="s">
        <v>165</v>
      </c>
      <c r="S1081" s="802" t="s">
        <v>165</v>
      </c>
      <c r="T1081" s="802" t="s">
        <v>165</v>
      </c>
      <c r="U1081" s="802" t="s">
        <v>165</v>
      </c>
      <c r="V1081" s="802" t="s">
        <v>165</v>
      </c>
      <c r="W1081" s="802" t="s">
        <v>165</v>
      </c>
      <c r="X1081" s="802" t="s">
        <v>165</v>
      </c>
      <c r="Y1081" s="802" t="s">
        <v>165</v>
      </c>
      <c r="Z1081" s="802" t="s">
        <v>165</v>
      </c>
      <c r="AA1081" s="802" t="s">
        <v>165</v>
      </c>
      <c r="AB1081" s="802" t="s">
        <v>165</v>
      </c>
      <c r="AC1081" s="802" t="s">
        <v>165</v>
      </c>
      <c r="AD1081" s="802" t="s">
        <v>165</v>
      </c>
      <c r="AE1081" s="802" t="s">
        <v>165</v>
      </c>
      <c r="AF1081" s="802" t="s">
        <v>165</v>
      </c>
      <c r="AG1081" s="802" t="s">
        <v>165</v>
      </c>
      <c r="AH1081" s="802" t="s">
        <v>165</v>
      </c>
      <c r="AI1081" s="802" t="s">
        <v>165</v>
      </c>
      <c r="AJ1081" s="802" t="s">
        <v>165</v>
      </c>
      <c r="AK1081" s="802" t="s">
        <v>165</v>
      </c>
      <c r="AL1081" s="802" t="s">
        <v>165</v>
      </c>
      <c r="AM1081" s="802" t="s">
        <v>165</v>
      </c>
      <c r="AN1081" s="802" t="s">
        <v>165</v>
      </c>
      <c r="AO1081" s="802" t="s">
        <v>165</v>
      </c>
      <c r="AP1081" s="802" t="s">
        <v>165</v>
      </c>
      <c r="AQ1081" s="801">
        <v>2.4689999999999999</v>
      </c>
      <c r="AR1081" s="801">
        <v>2.5999999999999999E-2</v>
      </c>
      <c r="AS1081" s="801">
        <v>0.114</v>
      </c>
      <c r="AT1081" s="801">
        <v>2.4689999999999999</v>
      </c>
      <c r="AU1081" s="801">
        <v>2.4E-2</v>
      </c>
      <c r="AV1081" s="801">
        <v>0.114</v>
      </c>
      <c r="AW1081" s="801">
        <v>2.4689999999999999</v>
      </c>
      <c r="AX1081" s="801">
        <v>2.1999999999999999E-2</v>
      </c>
      <c r="AY1081" s="801">
        <v>0.114</v>
      </c>
      <c r="AZ1081" s="801">
        <v>2.4689999999999999</v>
      </c>
      <c r="BA1081" s="801">
        <v>2.1999999999999999E-2</v>
      </c>
      <c r="BB1081" s="801">
        <v>0.114</v>
      </c>
      <c r="BC1081" s="779"/>
      <c r="BD1081" s="779"/>
      <c r="BE1081" s="779"/>
      <c r="BF1081" s="779"/>
      <c r="BG1081" s="779"/>
      <c r="BH1081" s="779"/>
      <c r="BI1081" s="779"/>
      <c r="BJ1081" s="779"/>
      <c r="BK1081" s="779"/>
      <c r="BL1081" s="779"/>
      <c r="BM1081" s="779"/>
      <c r="BN1081" s="779"/>
      <c r="BO1081" s="779"/>
      <c r="BP1081" s="779"/>
      <c r="BQ1081" s="779"/>
      <c r="BR1081" s="779"/>
    </row>
    <row r="1082" spans="2:70" ht="16.5" customHeight="1" x14ac:dyDescent="0.3">
      <c r="B1082" s="972"/>
      <c r="E1082" s="783" t="s">
        <v>250</v>
      </c>
      <c r="F1082" s="784" t="s">
        <v>742</v>
      </c>
      <c r="G1082" s="802" t="s">
        <v>165</v>
      </c>
      <c r="H1082" s="802" t="s">
        <v>165</v>
      </c>
      <c r="I1082" s="802" t="s">
        <v>165</v>
      </c>
      <c r="J1082" s="802" t="s">
        <v>165</v>
      </c>
      <c r="K1082" s="802" t="s">
        <v>165</v>
      </c>
      <c r="L1082" s="802" t="s">
        <v>165</v>
      </c>
      <c r="M1082" s="802" t="s">
        <v>165</v>
      </c>
      <c r="N1082" s="802" t="s">
        <v>165</v>
      </c>
      <c r="O1082" s="802" t="s">
        <v>165</v>
      </c>
      <c r="P1082" s="802" t="s">
        <v>165</v>
      </c>
      <c r="Q1082" s="802" t="s">
        <v>165</v>
      </c>
      <c r="R1082" s="802" t="s">
        <v>165</v>
      </c>
      <c r="S1082" s="802" t="s">
        <v>165</v>
      </c>
      <c r="T1082" s="802" t="s">
        <v>165</v>
      </c>
      <c r="U1082" s="802" t="s">
        <v>165</v>
      </c>
      <c r="V1082" s="802" t="s">
        <v>165</v>
      </c>
      <c r="W1082" s="802" t="s">
        <v>165</v>
      </c>
      <c r="X1082" s="802" t="s">
        <v>165</v>
      </c>
      <c r="Y1082" s="802" t="s">
        <v>165</v>
      </c>
      <c r="Z1082" s="802" t="s">
        <v>165</v>
      </c>
      <c r="AA1082" s="802" t="s">
        <v>165</v>
      </c>
      <c r="AB1082" s="802" t="s">
        <v>165</v>
      </c>
      <c r="AC1082" s="802" t="s">
        <v>165</v>
      </c>
      <c r="AD1082" s="802" t="s">
        <v>165</v>
      </c>
      <c r="AE1082" s="802" t="s">
        <v>165</v>
      </c>
      <c r="AF1082" s="802" t="s">
        <v>165</v>
      </c>
      <c r="AG1082" s="802" t="s">
        <v>165</v>
      </c>
      <c r="AH1082" s="802" t="s">
        <v>165</v>
      </c>
      <c r="AI1082" s="802" t="s">
        <v>165</v>
      </c>
      <c r="AJ1082" s="802" t="s">
        <v>165</v>
      </c>
      <c r="AK1082" s="802" t="s">
        <v>165</v>
      </c>
      <c r="AL1082" s="802" t="s">
        <v>165</v>
      </c>
      <c r="AM1082" s="802" t="s">
        <v>165</v>
      </c>
      <c r="AN1082" s="802" t="s">
        <v>165</v>
      </c>
      <c r="AO1082" s="802" t="s">
        <v>165</v>
      </c>
      <c r="AP1082" s="802" t="s">
        <v>165</v>
      </c>
      <c r="AQ1082" s="801">
        <v>2.3940000000000001</v>
      </c>
      <c r="AR1082" s="801">
        <v>3.2000000000000001E-2</v>
      </c>
      <c r="AS1082" s="801">
        <v>0.11600000000000001</v>
      </c>
      <c r="AT1082" s="801">
        <v>2.3940000000000001</v>
      </c>
      <c r="AU1082" s="801">
        <v>2.7E-2</v>
      </c>
      <c r="AV1082" s="801">
        <v>0.11600000000000001</v>
      </c>
      <c r="AW1082" s="801">
        <v>2.3940000000000001</v>
      </c>
      <c r="AX1082" s="801">
        <v>2.5000000000000001E-2</v>
      </c>
      <c r="AY1082" s="801">
        <v>0.11600000000000001</v>
      </c>
      <c r="AZ1082" s="801">
        <v>2.3940000000000001</v>
      </c>
      <c r="BA1082" s="801">
        <v>2.5000000000000001E-2</v>
      </c>
      <c r="BB1082" s="801">
        <v>0.11600000000000001</v>
      </c>
      <c r="BC1082" s="779"/>
      <c r="BD1082" s="779"/>
      <c r="BE1082" s="779"/>
      <c r="BF1082" s="779"/>
      <c r="BG1082" s="779"/>
      <c r="BH1082" s="779"/>
      <c r="BI1082" s="779"/>
      <c r="BJ1082" s="779"/>
      <c r="BK1082" s="779"/>
      <c r="BL1082" s="779"/>
      <c r="BM1082" s="779"/>
      <c r="BN1082" s="779"/>
      <c r="BO1082" s="779"/>
      <c r="BP1082" s="779"/>
      <c r="BQ1082" s="779"/>
      <c r="BR1082" s="779"/>
    </row>
    <row r="1083" spans="2:70" ht="16.5" customHeight="1" x14ac:dyDescent="0.3">
      <c r="B1083" s="972"/>
      <c r="E1083" s="786"/>
      <c r="F1083" s="784" t="s">
        <v>743</v>
      </c>
      <c r="G1083" s="802" t="s">
        <v>165</v>
      </c>
      <c r="H1083" s="802" t="s">
        <v>165</v>
      </c>
      <c r="I1083" s="802" t="s">
        <v>165</v>
      </c>
      <c r="J1083" s="802" t="s">
        <v>165</v>
      </c>
      <c r="K1083" s="802" t="s">
        <v>165</v>
      </c>
      <c r="L1083" s="802" t="s">
        <v>165</v>
      </c>
      <c r="M1083" s="802" t="s">
        <v>165</v>
      </c>
      <c r="N1083" s="802" t="s">
        <v>165</v>
      </c>
      <c r="O1083" s="802" t="s">
        <v>165</v>
      </c>
      <c r="P1083" s="802" t="s">
        <v>165</v>
      </c>
      <c r="Q1083" s="802" t="s">
        <v>165</v>
      </c>
      <c r="R1083" s="802" t="s">
        <v>165</v>
      </c>
      <c r="S1083" s="802" t="s">
        <v>165</v>
      </c>
      <c r="T1083" s="802" t="s">
        <v>165</v>
      </c>
      <c r="U1083" s="802" t="s">
        <v>165</v>
      </c>
      <c r="V1083" s="802" t="s">
        <v>165</v>
      </c>
      <c r="W1083" s="802" t="s">
        <v>165</v>
      </c>
      <c r="X1083" s="802" t="s">
        <v>165</v>
      </c>
      <c r="Y1083" s="802" t="s">
        <v>165</v>
      </c>
      <c r="Z1083" s="802" t="s">
        <v>165</v>
      </c>
      <c r="AA1083" s="802" t="s">
        <v>165</v>
      </c>
      <c r="AB1083" s="802" t="s">
        <v>165</v>
      </c>
      <c r="AC1083" s="802" t="s">
        <v>165</v>
      </c>
      <c r="AD1083" s="802" t="s">
        <v>165</v>
      </c>
      <c r="AE1083" s="802" t="s">
        <v>165</v>
      </c>
      <c r="AF1083" s="802" t="s">
        <v>165</v>
      </c>
      <c r="AG1083" s="802" t="s">
        <v>165</v>
      </c>
      <c r="AH1083" s="802" t="s">
        <v>165</v>
      </c>
      <c r="AI1083" s="802" t="s">
        <v>165</v>
      </c>
      <c r="AJ1083" s="802" t="s">
        <v>165</v>
      </c>
      <c r="AK1083" s="802" t="s">
        <v>165</v>
      </c>
      <c r="AL1083" s="802" t="s">
        <v>165</v>
      </c>
      <c r="AM1083" s="802" t="s">
        <v>165</v>
      </c>
      <c r="AN1083" s="802" t="s">
        <v>165</v>
      </c>
      <c r="AO1083" s="802" t="s">
        <v>165</v>
      </c>
      <c r="AP1083" s="802" t="s">
        <v>165</v>
      </c>
      <c r="AQ1083" s="801">
        <v>2.3940000000000001</v>
      </c>
      <c r="AR1083" s="801">
        <v>1.4999999999999999E-2</v>
      </c>
      <c r="AS1083" s="801">
        <v>0.11600000000000001</v>
      </c>
      <c r="AT1083" s="801">
        <v>2.3940000000000001</v>
      </c>
      <c r="AU1083" s="801">
        <v>1.4E-2</v>
      </c>
      <c r="AV1083" s="801">
        <v>0.11600000000000001</v>
      </c>
      <c r="AW1083" s="801">
        <v>2.3940000000000001</v>
      </c>
      <c r="AX1083" s="801">
        <v>1.2999999999999999E-2</v>
      </c>
      <c r="AY1083" s="801">
        <v>0.11600000000000001</v>
      </c>
      <c r="AZ1083" s="801">
        <v>2.3940000000000001</v>
      </c>
      <c r="BA1083" s="801">
        <v>1.2999999999999999E-2</v>
      </c>
      <c r="BB1083" s="801">
        <v>0.11600000000000001</v>
      </c>
      <c r="BC1083" s="779"/>
      <c r="BD1083" s="779"/>
      <c r="BE1083" s="779"/>
      <c r="BF1083" s="779"/>
      <c r="BG1083" s="779"/>
      <c r="BH1083" s="779"/>
      <c r="BI1083" s="779"/>
      <c r="BJ1083" s="779"/>
      <c r="BK1083" s="779"/>
      <c r="BL1083" s="779"/>
      <c r="BM1083" s="779"/>
      <c r="BN1083" s="779"/>
      <c r="BO1083" s="779"/>
      <c r="BP1083" s="779"/>
      <c r="BQ1083" s="779"/>
      <c r="BR1083" s="779"/>
    </row>
    <row r="1084" spans="2:70" ht="16.5" customHeight="1" x14ac:dyDescent="0.3">
      <c r="B1084" s="972"/>
      <c r="E1084" s="787"/>
      <c r="F1084" s="784" t="s">
        <v>744</v>
      </c>
      <c r="G1084" s="802" t="s">
        <v>165</v>
      </c>
      <c r="H1084" s="802" t="s">
        <v>165</v>
      </c>
      <c r="I1084" s="802" t="s">
        <v>165</v>
      </c>
      <c r="J1084" s="802" t="s">
        <v>165</v>
      </c>
      <c r="K1084" s="802" t="s">
        <v>165</v>
      </c>
      <c r="L1084" s="802" t="s">
        <v>165</v>
      </c>
      <c r="M1084" s="802" t="s">
        <v>165</v>
      </c>
      <c r="N1084" s="802" t="s">
        <v>165</v>
      </c>
      <c r="O1084" s="802" t="s">
        <v>165</v>
      </c>
      <c r="P1084" s="802" t="s">
        <v>165</v>
      </c>
      <c r="Q1084" s="802" t="s">
        <v>165</v>
      </c>
      <c r="R1084" s="802" t="s">
        <v>165</v>
      </c>
      <c r="S1084" s="802" t="s">
        <v>165</v>
      </c>
      <c r="T1084" s="802" t="s">
        <v>165</v>
      </c>
      <c r="U1084" s="802" t="s">
        <v>165</v>
      </c>
      <c r="V1084" s="802" t="s">
        <v>165</v>
      </c>
      <c r="W1084" s="802" t="s">
        <v>165</v>
      </c>
      <c r="X1084" s="802" t="s">
        <v>165</v>
      </c>
      <c r="Y1084" s="802" t="s">
        <v>165</v>
      </c>
      <c r="Z1084" s="802" t="s">
        <v>165</v>
      </c>
      <c r="AA1084" s="802" t="s">
        <v>165</v>
      </c>
      <c r="AB1084" s="802" t="s">
        <v>165</v>
      </c>
      <c r="AC1084" s="802" t="s">
        <v>165</v>
      </c>
      <c r="AD1084" s="802" t="s">
        <v>165</v>
      </c>
      <c r="AE1084" s="802" t="s">
        <v>165</v>
      </c>
      <c r="AF1084" s="802" t="s">
        <v>165</v>
      </c>
      <c r="AG1084" s="802" t="s">
        <v>165</v>
      </c>
      <c r="AH1084" s="802" t="s">
        <v>165</v>
      </c>
      <c r="AI1084" s="802" t="s">
        <v>165</v>
      </c>
      <c r="AJ1084" s="802" t="s">
        <v>165</v>
      </c>
      <c r="AK1084" s="802" t="s">
        <v>165</v>
      </c>
      <c r="AL1084" s="802" t="s">
        <v>165</v>
      </c>
      <c r="AM1084" s="802" t="s">
        <v>165</v>
      </c>
      <c r="AN1084" s="802" t="s">
        <v>165</v>
      </c>
      <c r="AO1084" s="802" t="s">
        <v>165</v>
      </c>
      <c r="AP1084" s="802" t="s">
        <v>165</v>
      </c>
      <c r="AQ1084" s="801">
        <v>2.3940000000000001</v>
      </c>
      <c r="AR1084" s="801">
        <v>2.5999999999999999E-2</v>
      </c>
      <c r="AS1084" s="801">
        <v>0.114</v>
      </c>
      <c r="AT1084" s="801">
        <v>2.3940000000000001</v>
      </c>
      <c r="AU1084" s="801">
        <v>2.4E-2</v>
      </c>
      <c r="AV1084" s="801">
        <v>0.114</v>
      </c>
      <c r="AW1084" s="801">
        <v>2.3940000000000001</v>
      </c>
      <c r="AX1084" s="801">
        <v>2.1999999999999999E-2</v>
      </c>
      <c r="AY1084" s="801">
        <v>0.114</v>
      </c>
      <c r="AZ1084" s="801">
        <v>2.3940000000000001</v>
      </c>
      <c r="BA1084" s="801">
        <v>2.1999999999999999E-2</v>
      </c>
      <c r="BB1084" s="801">
        <v>0.114</v>
      </c>
      <c r="BC1084" s="779"/>
      <c r="BD1084" s="779"/>
      <c r="BE1084" s="779"/>
      <c r="BF1084" s="779"/>
      <c r="BG1084" s="779"/>
      <c r="BH1084" s="779"/>
      <c r="BI1084" s="779"/>
      <c r="BJ1084" s="779"/>
      <c r="BK1084" s="779"/>
      <c r="BL1084" s="779"/>
      <c r="BM1084" s="779"/>
      <c r="BN1084" s="779"/>
      <c r="BO1084" s="779"/>
      <c r="BP1084" s="779"/>
      <c r="BQ1084" s="779"/>
      <c r="BR1084" s="779"/>
    </row>
    <row r="1085" spans="2:70" ht="16.5" customHeight="1" x14ac:dyDescent="0.3">
      <c r="B1085" s="972"/>
      <c r="E1085" s="783" t="s">
        <v>524</v>
      </c>
      <c r="F1085" s="784" t="s">
        <v>742</v>
      </c>
      <c r="G1085" s="802" t="s">
        <v>165</v>
      </c>
      <c r="H1085" s="802" t="s">
        <v>165</v>
      </c>
      <c r="I1085" s="802" t="s">
        <v>165</v>
      </c>
      <c r="J1085" s="802" t="s">
        <v>165</v>
      </c>
      <c r="K1085" s="802" t="s">
        <v>165</v>
      </c>
      <c r="L1085" s="802" t="s">
        <v>165</v>
      </c>
      <c r="M1085" s="802" t="s">
        <v>165</v>
      </c>
      <c r="N1085" s="802" t="s">
        <v>165</v>
      </c>
      <c r="O1085" s="802" t="s">
        <v>165</v>
      </c>
      <c r="P1085" s="802" t="s">
        <v>165</v>
      </c>
      <c r="Q1085" s="802" t="s">
        <v>165</v>
      </c>
      <c r="R1085" s="802" t="s">
        <v>165</v>
      </c>
      <c r="S1085" s="802" t="s">
        <v>165</v>
      </c>
      <c r="T1085" s="802" t="s">
        <v>165</v>
      </c>
      <c r="U1085" s="802" t="s">
        <v>165</v>
      </c>
      <c r="V1085" s="802" t="s">
        <v>165</v>
      </c>
      <c r="W1085" s="802" t="s">
        <v>165</v>
      </c>
      <c r="X1085" s="802" t="s">
        <v>165</v>
      </c>
      <c r="Y1085" s="802" t="s">
        <v>165</v>
      </c>
      <c r="Z1085" s="802" t="s">
        <v>165</v>
      </c>
      <c r="AA1085" s="802" t="s">
        <v>165</v>
      </c>
      <c r="AB1085" s="802" t="s">
        <v>165</v>
      </c>
      <c r="AC1085" s="802" t="s">
        <v>165</v>
      </c>
      <c r="AD1085" s="802" t="s">
        <v>165</v>
      </c>
      <c r="AE1085" s="802" t="s">
        <v>165</v>
      </c>
      <c r="AF1085" s="802" t="s">
        <v>165</v>
      </c>
      <c r="AG1085" s="802" t="s">
        <v>165</v>
      </c>
      <c r="AH1085" s="802" t="s">
        <v>165</v>
      </c>
      <c r="AI1085" s="802" t="s">
        <v>165</v>
      </c>
      <c r="AJ1085" s="802" t="s">
        <v>165</v>
      </c>
      <c r="AK1085" s="802" t="s">
        <v>165</v>
      </c>
      <c r="AL1085" s="802" t="s">
        <v>165</v>
      </c>
      <c r="AM1085" s="802" t="s">
        <v>165</v>
      </c>
      <c r="AN1085" s="802" t="s">
        <v>165</v>
      </c>
      <c r="AO1085" s="802" t="s">
        <v>165</v>
      </c>
      <c r="AP1085" s="802" t="s">
        <v>165</v>
      </c>
      <c r="AQ1085" s="801">
        <v>2.1429999999999998</v>
      </c>
      <c r="AR1085" s="801">
        <v>3.2000000000000001E-2</v>
      </c>
      <c r="AS1085" s="801">
        <v>0.11600000000000001</v>
      </c>
      <c r="AT1085" s="801">
        <v>2.1429999999999998</v>
      </c>
      <c r="AU1085" s="801">
        <v>2.7E-2</v>
      </c>
      <c r="AV1085" s="801">
        <v>0.11600000000000001</v>
      </c>
      <c r="AW1085" s="801">
        <v>2.1429999999999998</v>
      </c>
      <c r="AX1085" s="801">
        <v>2.5000000000000001E-2</v>
      </c>
      <c r="AY1085" s="801">
        <v>0.11600000000000001</v>
      </c>
      <c r="AZ1085" s="801">
        <v>2.1429999999999998</v>
      </c>
      <c r="BA1085" s="801">
        <v>2.5000000000000001E-2</v>
      </c>
      <c r="BB1085" s="801">
        <v>0.11600000000000001</v>
      </c>
      <c r="BC1085" s="779"/>
      <c r="BD1085" s="779"/>
      <c r="BE1085" s="779"/>
      <c r="BF1085" s="779"/>
      <c r="BG1085" s="779"/>
      <c r="BH1085" s="779"/>
      <c r="BI1085" s="779"/>
      <c r="BJ1085" s="779"/>
      <c r="BK1085" s="779"/>
      <c r="BL1085" s="779"/>
      <c r="BM1085" s="779"/>
      <c r="BN1085" s="779"/>
      <c r="BO1085" s="779"/>
      <c r="BP1085" s="779"/>
      <c r="BQ1085" s="779"/>
      <c r="BR1085" s="779"/>
    </row>
    <row r="1086" spans="2:70" ht="16.5" customHeight="1" x14ac:dyDescent="0.3">
      <c r="B1086" s="972"/>
      <c r="E1086" s="786"/>
      <c r="F1086" s="784" t="s">
        <v>743</v>
      </c>
      <c r="G1086" s="802" t="s">
        <v>165</v>
      </c>
      <c r="H1086" s="802" t="s">
        <v>165</v>
      </c>
      <c r="I1086" s="802" t="s">
        <v>165</v>
      </c>
      <c r="J1086" s="802" t="s">
        <v>165</v>
      </c>
      <c r="K1086" s="802" t="s">
        <v>165</v>
      </c>
      <c r="L1086" s="802" t="s">
        <v>165</v>
      </c>
      <c r="M1086" s="802" t="s">
        <v>165</v>
      </c>
      <c r="N1086" s="802" t="s">
        <v>165</v>
      </c>
      <c r="O1086" s="802" t="s">
        <v>165</v>
      </c>
      <c r="P1086" s="802" t="s">
        <v>165</v>
      </c>
      <c r="Q1086" s="802" t="s">
        <v>165</v>
      </c>
      <c r="R1086" s="802" t="s">
        <v>165</v>
      </c>
      <c r="S1086" s="802" t="s">
        <v>165</v>
      </c>
      <c r="T1086" s="802" t="s">
        <v>165</v>
      </c>
      <c r="U1086" s="802" t="s">
        <v>165</v>
      </c>
      <c r="V1086" s="802" t="s">
        <v>165</v>
      </c>
      <c r="W1086" s="802" t="s">
        <v>165</v>
      </c>
      <c r="X1086" s="802" t="s">
        <v>165</v>
      </c>
      <c r="Y1086" s="802" t="s">
        <v>165</v>
      </c>
      <c r="Z1086" s="802" t="s">
        <v>165</v>
      </c>
      <c r="AA1086" s="802" t="s">
        <v>165</v>
      </c>
      <c r="AB1086" s="802" t="s">
        <v>165</v>
      </c>
      <c r="AC1086" s="802" t="s">
        <v>165</v>
      </c>
      <c r="AD1086" s="802" t="s">
        <v>165</v>
      </c>
      <c r="AE1086" s="802" t="s">
        <v>165</v>
      </c>
      <c r="AF1086" s="802" t="s">
        <v>165</v>
      </c>
      <c r="AG1086" s="802" t="s">
        <v>165</v>
      </c>
      <c r="AH1086" s="802" t="s">
        <v>165</v>
      </c>
      <c r="AI1086" s="802" t="s">
        <v>165</v>
      </c>
      <c r="AJ1086" s="802" t="s">
        <v>165</v>
      </c>
      <c r="AK1086" s="802" t="s">
        <v>165</v>
      </c>
      <c r="AL1086" s="802" t="s">
        <v>165</v>
      </c>
      <c r="AM1086" s="802" t="s">
        <v>165</v>
      </c>
      <c r="AN1086" s="802" t="s">
        <v>165</v>
      </c>
      <c r="AO1086" s="802" t="s">
        <v>165</v>
      </c>
      <c r="AP1086" s="802" t="s">
        <v>165</v>
      </c>
      <c r="AQ1086" s="801">
        <v>2.1429999999999998</v>
      </c>
      <c r="AR1086" s="801">
        <v>1.4999999999999999E-2</v>
      </c>
      <c r="AS1086" s="801">
        <v>0.11600000000000001</v>
      </c>
      <c r="AT1086" s="801">
        <v>2.1429999999999998</v>
      </c>
      <c r="AU1086" s="801">
        <v>1.4E-2</v>
      </c>
      <c r="AV1086" s="801">
        <v>0.11600000000000001</v>
      </c>
      <c r="AW1086" s="801">
        <v>2.1429999999999998</v>
      </c>
      <c r="AX1086" s="801">
        <v>1.2999999999999999E-2</v>
      </c>
      <c r="AY1086" s="801">
        <v>0.11600000000000001</v>
      </c>
      <c r="AZ1086" s="801">
        <v>2.1429999999999998</v>
      </c>
      <c r="BA1086" s="801">
        <v>1.2999999999999999E-2</v>
      </c>
      <c r="BB1086" s="801">
        <v>0.11600000000000001</v>
      </c>
      <c r="BC1086" s="779"/>
      <c r="BD1086" s="779"/>
      <c r="BE1086" s="779"/>
      <c r="BF1086" s="779"/>
      <c r="BG1086" s="779"/>
      <c r="BH1086" s="779"/>
      <c r="BI1086" s="779"/>
      <c r="BJ1086" s="779"/>
      <c r="BK1086" s="779"/>
      <c r="BL1086" s="779"/>
      <c r="BM1086" s="779"/>
      <c r="BN1086" s="779"/>
      <c r="BO1086" s="779"/>
      <c r="BP1086" s="779"/>
      <c r="BQ1086" s="779"/>
      <c r="BR1086" s="779"/>
    </row>
    <row r="1087" spans="2:70" ht="16.5" customHeight="1" x14ac:dyDescent="0.3">
      <c r="B1087" s="972"/>
      <c r="E1087" s="787"/>
      <c r="F1087" s="784" t="s">
        <v>744</v>
      </c>
      <c r="G1087" s="802" t="s">
        <v>165</v>
      </c>
      <c r="H1087" s="802" t="s">
        <v>165</v>
      </c>
      <c r="I1087" s="802" t="s">
        <v>165</v>
      </c>
      <c r="J1087" s="802" t="s">
        <v>165</v>
      </c>
      <c r="K1087" s="802" t="s">
        <v>165</v>
      </c>
      <c r="L1087" s="802" t="s">
        <v>165</v>
      </c>
      <c r="M1087" s="802" t="s">
        <v>165</v>
      </c>
      <c r="N1087" s="802" t="s">
        <v>165</v>
      </c>
      <c r="O1087" s="802" t="s">
        <v>165</v>
      </c>
      <c r="P1087" s="802" t="s">
        <v>165</v>
      </c>
      <c r="Q1087" s="802" t="s">
        <v>165</v>
      </c>
      <c r="R1087" s="802" t="s">
        <v>165</v>
      </c>
      <c r="S1087" s="802" t="s">
        <v>165</v>
      </c>
      <c r="T1087" s="802" t="s">
        <v>165</v>
      </c>
      <c r="U1087" s="802" t="s">
        <v>165</v>
      </c>
      <c r="V1087" s="802" t="s">
        <v>165</v>
      </c>
      <c r="W1087" s="802" t="s">
        <v>165</v>
      </c>
      <c r="X1087" s="802" t="s">
        <v>165</v>
      </c>
      <c r="Y1087" s="802" t="s">
        <v>165</v>
      </c>
      <c r="Z1087" s="802" t="s">
        <v>165</v>
      </c>
      <c r="AA1087" s="802" t="s">
        <v>165</v>
      </c>
      <c r="AB1087" s="802" t="s">
        <v>165</v>
      </c>
      <c r="AC1087" s="802" t="s">
        <v>165</v>
      </c>
      <c r="AD1087" s="802" t="s">
        <v>165</v>
      </c>
      <c r="AE1087" s="802" t="s">
        <v>165</v>
      </c>
      <c r="AF1087" s="802" t="s">
        <v>165</v>
      </c>
      <c r="AG1087" s="802" t="s">
        <v>165</v>
      </c>
      <c r="AH1087" s="802" t="s">
        <v>165</v>
      </c>
      <c r="AI1087" s="802" t="s">
        <v>165</v>
      </c>
      <c r="AJ1087" s="802" t="s">
        <v>165</v>
      </c>
      <c r="AK1087" s="802" t="s">
        <v>165</v>
      </c>
      <c r="AL1087" s="802" t="s">
        <v>165</v>
      </c>
      <c r="AM1087" s="802" t="s">
        <v>165</v>
      </c>
      <c r="AN1087" s="802" t="s">
        <v>165</v>
      </c>
      <c r="AO1087" s="802" t="s">
        <v>165</v>
      </c>
      <c r="AP1087" s="802" t="s">
        <v>165</v>
      </c>
      <c r="AQ1087" s="801">
        <v>2.1429999999999998</v>
      </c>
      <c r="AR1087" s="801">
        <v>2.5999999999999999E-2</v>
      </c>
      <c r="AS1087" s="801">
        <v>0.114</v>
      </c>
      <c r="AT1087" s="801">
        <v>2.1429999999999998</v>
      </c>
      <c r="AU1087" s="801">
        <v>2.4E-2</v>
      </c>
      <c r="AV1087" s="801">
        <v>0.114</v>
      </c>
      <c r="AW1087" s="801">
        <v>2.1429999999999998</v>
      </c>
      <c r="AX1087" s="801">
        <v>2.1999999999999999E-2</v>
      </c>
      <c r="AY1087" s="801">
        <v>0.114</v>
      </c>
      <c r="AZ1087" s="801">
        <v>2.1429999999999998</v>
      </c>
      <c r="BA1087" s="801">
        <v>2.1999999999999999E-2</v>
      </c>
      <c r="BB1087" s="801">
        <v>0.114</v>
      </c>
      <c r="BC1087" s="779"/>
      <c r="BD1087" s="779"/>
      <c r="BE1087" s="779"/>
      <c r="BF1087" s="779"/>
      <c r="BG1087" s="779"/>
      <c r="BH1087" s="779"/>
      <c r="BI1087" s="779"/>
      <c r="BJ1087" s="779"/>
      <c r="BK1087" s="779"/>
      <c r="BL1087" s="779"/>
      <c r="BM1087" s="779"/>
      <c r="BN1087" s="779"/>
      <c r="BO1087" s="779"/>
      <c r="BP1087" s="779"/>
      <c r="BQ1087" s="779"/>
      <c r="BR1087" s="779"/>
    </row>
    <row r="1088" spans="2:70" ht="16.5" customHeight="1" x14ac:dyDescent="0.3">
      <c r="B1088" s="972"/>
      <c r="E1088" s="783" t="s">
        <v>525</v>
      </c>
      <c r="F1088" s="784" t="s">
        <v>742</v>
      </c>
      <c r="G1088" s="802" t="s">
        <v>165</v>
      </c>
      <c r="H1088" s="802" t="s">
        <v>165</v>
      </c>
      <c r="I1088" s="802" t="s">
        <v>165</v>
      </c>
      <c r="J1088" s="802" t="s">
        <v>165</v>
      </c>
      <c r="K1088" s="802" t="s">
        <v>165</v>
      </c>
      <c r="L1088" s="802" t="s">
        <v>165</v>
      </c>
      <c r="M1088" s="802" t="s">
        <v>165</v>
      </c>
      <c r="N1088" s="802" t="s">
        <v>165</v>
      </c>
      <c r="O1088" s="802" t="s">
        <v>165</v>
      </c>
      <c r="P1088" s="802" t="s">
        <v>165</v>
      </c>
      <c r="Q1088" s="802" t="s">
        <v>165</v>
      </c>
      <c r="R1088" s="802" t="s">
        <v>165</v>
      </c>
      <c r="S1088" s="802" t="s">
        <v>165</v>
      </c>
      <c r="T1088" s="802" t="s">
        <v>165</v>
      </c>
      <c r="U1088" s="802" t="s">
        <v>165</v>
      </c>
      <c r="V1088" s="802" t="s">
        <v>165</v>
      </c>
      <c r="W1088" s="802" t="s">
        <v>165</v>
      </c>
      <c r="X1088" s="802" t="s">
        <v>165</v>
      </c>
      <c r="Y1088" s="802" t="s">
        <v>165</v>
      </c>
      <c r="Z1088" s="802" t="s">
        <v>165</v>
      </c>
      <c r="AA1088" s="802" t="s">
        <v>165</v>
      </c>
      <c r="AB1088" s="802" t="s">
        <v>165</v>
      </c>
      <c r="AC1088" s="802" t="s">
        <v>165</v>
      </c>
      <c r="AD1088" s="802" t="s">
        <v>165</v>
      </c>
      <c r="AE1088" s="802" t="s">
        <v>165</v>
      </c>
      <c r="AF1088" s="802" t="s">
        <v>165</v>
      </c>
      <c r="AG1088" s="802" t="s">
        <v>165</v>
      </c>
      <c r="AH1088" s="802" t="s">
        <v>165</v>
      </c>
      <c r="AI1088" s="802" t="s">
        <v>165</v>
      </c>
      <c r="AJ1088" s="802" t="s">
        <v>165</v>
      </c>
      <c r="AK1088" s="802" t="s">
        <v>165</v>
      </c>
      <c r="AL1088" s="802" t="s">
        <v>165</v>
      </c>
      <c r="AM1088" s="802" t="s">
        <v>165</v>
      </c>
      <c r="AN1088" s="802" t="s">
        <v>165</v>
      </c>
      <c r="AO1088" s="802" t="s">
        <v>165</v>
      </c>
      <c r="AP1088" s="802" t="s">
        <v>165</v>
      </c>
      <c r="AQ1088" s="801">
        <v>1.8919999999999999</v>
      </c>
      <c r="AR1088" s="801">
        <v>3.2000000000000001E-2</v>
      </c>
      <c r="AS1088" s="801">
        <v>0.11600000000000001</v>
      </c>
      <c r="AT1088" s="801">
        <v>1.8919999999999999</v>
      </c>
      <c r="AU1088" s="801">
        <v>2.7E-2</v>
      </c>
      <c r="AV1088" s="801">
        <v>0.11600000000000001</v>
      </c>
      <c r="AW1088" s="801">
        <v>1.893</v>
      </c>
      <c r="AX1088" s="801">
        <v>2.5000000000000001E-2</v>
      </c>
      <c r="AY1088" s="801">
        <v>0.11600000000000001</v>
      </c>
      <c r="AZ1088" s="801">
        <v>1.8919999999999999</v>
      </c>
      <c r="BA1088" s="801">
        <v>2.5000000000000001E-2</v>
      </c>
      <c r="BB1088" s="801">
        <v>0.11600000000000001</v>
      </c>
      <c r="BC1088" s="779"/>
      <c r="BD1088" s="779"/>
      <c r="BE1088" s="779"/>
      <c r="BF1088" s="779"/>
      <c r="BG1088" s="779"/>
      <c r="BH1088" s="779"/>
      <c r="BI1088" s="779"/>
      <c r="BJ1088" s="779"/>
      <c r="BK1088" s="779"/>
      <c r="BL1088" s="779"/>
      <c r="BM1088" s="779"/>
      <c r="BN1088" s="779"/>
      <c r="BO1088" s="779"/>
      <c r="BP1088" s="779"/>
      <c r="BQ1088" s="779"/>
      <c r="BR1088" s="779"/>
    </row>
    <row r="1089" spans="2:70" ht="16.5" customHeight="1" x14ac:dyDescent="0.3">
      <c r="B1089" s="972"/>
      <c r="E1089" s="786"/>
      <c r="F1089" s="784" t="s">
        <v>743</v>
      </c>
      <c r="G1089" s="802" t="s">
        <v>165</v>
      </c>
      <c r="H1089" s="802" t="s">
        <v>165</v>
      </c>
      <c r="I1089" s="802" t="s">
        <v>165</v>
      </c>
      <c r="J1089" s="802" t="s">
        <v>165</v>
      </c>
      <c r="K1089" s="802" t="s">
        <v>165</v>
      </c>
      <c r="L1089" s="802" t="s">
        <v>165</v>
      </c>
      <c r="M1089" s="802" t="s">
        <v>165</v>
      </c>
      <c r="N1089" s="802" t="s">
        <v>165</v>
      </c>
      <c r="O1089" s="802" t="s">
        <v>165</v>
      </c>
      <c r="P1089" s="802" t="s">
        <v>165</v>
      </c>
      <c r="Q1089" s="802" t="s">
        <v>165</v>
      </c>
      <c r="R1089" s="802" t="s">
        <v>165</v>
      </c>
      <c r="S1089" s="802" t="s">
        <v>165</v>
      </c>
      <c r="T1089" s="802" t="s">
        <v>165</v>
      </c>
      <c r="U1089" s="802" t="s">
        <v>165</v>
      </c>
      <c r="V1089" s="802" t="s">
        <v>165</v>
      </c>
      <c r="W1089" s="802" t="s">
        <v>165</v>
      </c>
      <c r="X1089" s="802" t="s">
        <v>165</v>
      </c>
      <c r="Y1089" s="802" t="s">
        <v>165</v>
      </c>
      <c r="Z1089" s="802" t="s">
        <v>165</v>
      </c>
      <c r="AA1089" s="802" t="s">
        <v>165</v>
      </c>
      <c r="AB1089" s="802" t="s">
        <v>165</v>
      </c>
      <c r="AC1089" s="802" t="s">
        <v>165</v>
      </c>
      <c r="AD1089" s="802" t="s">
        <v>165</v>
      </c>
      <c r="AE1089" s="802" t="s">
        <v>165</v>
      </c>
      <c r="AF1089" s="802" t="s">
        <v>165</v>
      </c>
      <c r="AG1089" s="802" t="s">
        <v>165</v>
      </c>
      <c r="AH1089" s="802" t="s">
        <v>165</v>
      </c>
      <c r="AI1089" s="802" t="s">
        <v>165</v>
      </c>
      <c r="AJ1089" s="802" t="s">
        <v>165</v>
      </c>
      <c r="AK1089" s="802" t="s">
        <v>165</v>
      </c>
      <c r="AL1089" s="802" t="s">
        <v>165</v>
      </c>
      <c r="AM1089" s="802" t="s">
        <v>165</v>
      </c>
      <c r="AN1089" s="802" t="s">
        <v>165</v>
      </c>
      <c r="AO1089" s="802" t="s">
        <v>165</v>
      </c>
      <c r="AP1089" s="802" t="s">
        <v>165</v>
      </c>
      <c r="AQ1089" s="801">
        <v>1.8919999999999999</v>
      </c>
      <c r="AR1089" s="801">
        <v>1.4999999999999999E-2</v>
      </c>
      <c r="AS1089" s="801">
        <v>0.11600000000000001</v>
      </c>
      <c r="AT1089" s="801">
        <v>1.8919999999999999</v>
      </c>
      <c r="AU1089" s="801">
        <v>1.4E-2</v>
      </c>
      <c r="AV1089" s="801">
        <v>0.11600000000000001</v>
      </c>
      <c r="AW1089" s="801">
        <v>1.893</v>
      </c>
      <c r="AX1089" s="801">
        <v>1.2999999999999999E-2</v>
      </c>
      <c r="AY1089" s="801">
        <v>0.11600000000000001</v>
      </c>
      <c r="AZ1089" s="801">
        <v>1.8919999999999999</v>
      </c>
      <c r="BA1089" s="801">
        <v>1.2999999999999999E-2</v>
      </c>
      <c r="BB1089" s="801">
        <v>0.11600000000000001</v>
      </c>
      <c r="BC1089" s="779"/>
      <c r="BD1089" s="779"/>
      <c r="BE1089" s="779"/>
      <c r="BF1089" s="779"/>
      <c r="BG1089" s="779"/>
      <c r="BH1089" s="779"/>
      <c r="BI1089" s="779"/>
      <c r="BJ1089" s="779"/>
      <c r="BK1089" s="779"/>
      <c r="BL1089" s="779"/>
      <c r="BM1089" s="779"/>
      <c r="BN1089" s="779"/>
      <c r="BO1089" s="779"/>
      <c r="BP1089" s="779"/>
      <c r="BQ1089" s="779"/>
      <c r="BR1089" s="779"/>
    </row>
    <row r="1090" spans="2:70" ht="16.5" customHeight="1" x14ac:dyDescent="0.3">
      <c r="B1090" s="972"/>
      <c r="E1090" s="787"/>
      <c r="F1090" s="784" t="s">
        <v>744</v>
      </c>
      <c r="G1090" s="802" t="s">
        <v>165</v>
      </c>
      <c r="H1090" s="802" t="s">
        <v>165</v>
      </c>
      <c r="I1090" s="802" t="s">
        <v>165</v>
      </c>
      <c r="J1090" s="802" t="s">
        <v>165</v>
      </c>
      <c r="K1090" s="802" t="s">
        <v>165</v>
      </c>
      <c r="L1090" s="802" t="s">
        <v>165</v>
      </c>
      <c r="M1090" s="802" t="s">
        <v>165</v>
      </c>
      <c r="N1090" s="802" t="s">
        <v>165</v>
      </c>
      <c r="O1090" s="802" t="s">
        <v>165</v>
      </c>
      <c r="P1090" s="802" t="s">
        <v>165</v>
      </c>
      <c r="Q1090" s="802" t="s">
        <v>165</v>
      </c>
      <c r="R1090" s="802" t="s">
        <v>165</v>
      </c>
      <c r="S1090" s="802" t="s">
        <v>165</v>
      </c>
      <c r="T1090" s="802" t="s">
        <v>165</v>
      </c>
      <c r="U1090" s="802" t="s">
        <v>165</v>
      </c>
      <c r="V1090" s="802" t="s">
        <v>165</v>
      </c>
      <c r="W1090" s="802" t="s">
        <v>165</v>
      </c>
      <c r="X1090" s="802" t="s">
        <v>165</v>
      </c>
      <c r="Y1090" s="802" t="s">
        <v>165</v>
      </c>
      <c r="Z1090" s="802" t="s">
        <v>165</v>
      </c>
      <c r="AA1090" s="802" t="s">
        <v>165</v>
      </c>
      <c r="AB1090" s="802" t="s">
        <v>165</v>
      </c>
      <c r="AC1090" s="802" t="s">
        <v>165</v>
      </c>
      <c r="AD1090" s="802" t="s">
        <v>165</v>
      </c>
      <c r="AE1090" s="802" t="s">
        <v>165</v>
      </c>
      <c r="AF1090" s="802" t="s">
        <v>165</v>
      </c>
      <c r="AG1090" s="802" t="s">
        <v>165</v>
      </c>
      <c r="AH1090" s="802" t="s">
        <v>165</v>
      </c>
      <c r="AI1090" s="802" t="s">
        <v>165</v>
      </c>
      <c r="AJ1090" s="802" t="s">
        <v>165</v>
      </c>
      <c r="AK1090" s="802" t="s">
        <v>165</v>
      </c>
      <c r="AL1090" s="802" t="s">
        <v>165</v>
      </c>
      <c r="AM1090" s="802" t="s">
        <v>165</v>
      </c>
      <c r="AN1090" s="802" t="s">
        <v>165</v>
      </c>
      <c r="AO1090" s="802" t="s">
        <v>165</v>
      </c>
      <c r="AP1090" s="802" t="s">
        <v>165</v>
      </c>
      <c r="AQ1090" s="801">
        <v>1.8919999999999999</v>
      </c>
      <c r="AR1090" s="801">
        <v>2.5999999999999999E-2</v>
      </c>
      <c r="AS1090" s="801">
        <v>0.114</v>
      </c>
      <c r="AT1090" s="801">
        <v>1.8919999999999999</v>
      </c>
      <c r="AU1090" s="801">
        <v>2.4E-2</v>
      </c>
      <c r="AV1090" s="801">
        <v>0.114</v>
      </c>
      <c r="AW1090" s="801">
        <v>1.893</v>
      </c>
      <c r="AX1090" s="801">
        <v>2.1999999999999999E-2</v>
      </c>
      <c r="AY1090" s="801">
        <v>0.114</v>
      </c>
      <c r="AZ1090" s="801">
        <v>1.8919999999999999</v>
      </c>
      <c r="BA1090" s="801">
        <v>2.1999999999999999E-2</v>
      </c>
      <c r="BB1090" s="801">
        <v>0.114</v>
      </c>
      <c r="BC1090" s="779"/>
      <c r="BD1090" s="779"/>
      <c r="BE1090" s="779"/>
      <c r="BF1090" s="779"/>
      <c r="BG1090" s="779"/>
      <c r="BH1090" s="779"/>
      <c r="BI1090" s="779"/>
      <c r="BJ1090" s="779"/>
      <c r="BK1090" s="779"/>
      <c r="BL1090" s="779"/>
      <c r="BM1090" s="779"/>
      <c r="BN1090" s="779"/>
      <c r="BO1090" s="779"/>
      <c r="BP1090" s="779"/>
      <c r="BQ1090" s="779"/>
      <c r="BR1090" s="779"/>
    </row>
    <row r="1091" spans="2:70" ht="16.5" customHeight="1" x14ac:dyDescent="0.3">
      <c r="B1091" s="972"/>
      <c r="E1091" s="783" t="s">
        <v>526</v>
      </c>
      <c r="F1091" s="784" t="s">
        <v>742</v>
      </c>
      <c r="G1091" s="802" t="s">
        <v>165</v>
      </c>
      <c r="H1091" s="802" t="s">
        <v>165</v>
      </c>
      <c r="I1091" s="802" t="s">
        <v>165</v>
      </c>
      <c r="J1091" s="802" t="s">
        <v>165</v>
      </c>
      <c r="K1091" s="802" t="s">
        <v>165</v>
      </c>
      <c r="L1091" s="802" t="s">
        <v>165</v>
      </c>
      <c r="M1091" s="802" t="s">
        <v>165</v>
      </c>
      <c r="N1091" s="802" t="s">
        <v>165</v>
      </c>
      <c r="O1091" s="802" t="s">
        <v>165</v>
      </c>
      <c r="P1091" s="802" t="s">
        <v>165</v>
      </c>
      <c r="Q1091" s="802" t="s">
        <v>165</v>
      </c>
      <c r="R1091" s="802" t="s">
        <v>165</v>
      </c>
      <c r="S1091" s="802" t="s">
        <v>165</v>
      </c>
      <c r="T1091" s="802" t="s">
        <v>165</v>
      </c>
      <c r="U1091" s="802" t="s">
        <v>165</v>
      </c>
      <c r="V1091" s="802" t="s">
        <v>165</v>
      </c>
      <c r="W1091" s="802" t="s">
        <v>165</v>
      </c>
      <c r="X1091" s="802" t="s">
        <v>165</v>
      </c>
      <c r="Y1091" s="802" t="s">
        <v>165</v>
      </c>
      <c r="Z1091" s="802" t="s">
        <v>165</v>
      </c>
      <c r="AA1091" s="802" t="s">
        <v>165</v>
      </c>
      <c r="AB1091" s="802" t="s">
        <v>165</v>
      </c>
      <c r="AC1091" s="802" t="s">
        <v>165</v>
      </c>
      <c r="AD1091" s="802" t="s">
        <v>165</v>
      </c>
      <c r="AE1091" s="802" t="s">
        <v>165</v>
      </c>
      <c r="AF1091" s="802" t="s">
        <v>165</v>
      </c>
      <c r="AG1091" s="802" t="s">
        <v>165</v>
      </c>
      <c r="AH1091" s="802" t="s">
        <v>165</v>
      </c>
      <c r="AI1091" s="802" t="s">
        <v>165</v>
      </c>
      <c r="AJ1091" s="802" t="s">
        <v>165</v>
      </c>
      <c r="AK1091" s="802" t="s">
        <v>165</v>
      </c>
      <c r="AL1091" s="802" t="s">
        <v>165</v>
      </c>
      <c r="AM1091" s="802" t="s">
        <v>165</v>
      </c>
      <c r="AN1091" s="802" t="s">
        <v>165</v>
      </c>
      <c r="AO1091" s="802" t="s">
        <v>165</v>
      </c>
      <c r="AP1091" s="802" t="s">
        <v>165</v>
      </c>
      <c r="AQ1091" s="801">
        <v>0.13700000000000001</v>
      </c>
      <c r="AR1091" s="801">
        <v>3.2000000000000001E-2</v>
      </c>
      <c r="AS1091" s="801">
        <v>0.11600000000000001</v>
      </c>
      <c r="AT1091" s="801">
        <v>0.13600000000000001</v>
      </c>
      <c r="AU1091" s="801">
        <v>2.7E-2</v>
      </c>
      <c r="AV1091" s="801">
        <v>0.11600000000000001</v>
      </c>
      <c r="AW1091" s="801">
        <v>0.13700000000000001</v>
      </c>
      <c r="AX1091" s="801">
        <v>2.5000000000000001E-2</v>
      </c>
      <c r="AY1091" s="801">
        <v>0.11600000000000001</v>
      </c>
      <c r="AZ1091" s="801">
        <v>0.13700000000000001</v>
      </c>
      <c r="BA1091" s="801">
        <v>2.5000000000000001E-2</v>
      </c>
      <c r="BB1091" s="801">
        <v>0.11600000000000001</v>
      </c>
      <c r="BC1091" s="779"/>
      <c r="BD1091" s="779"/>
      <c r="BE1091" s="779"/>
      <c r="BF1091" s="779"/>
      <c r="BG1091" s="779"/>
      <c r="BH1091" s="779"/>
      <c r="BI1091" s="779"/>
      <c r="BJ1091" s="779"/>
      <c r="BK1091" s="779"/>
      <c r="BL1091" s="779"/>
      <c r="BM1091" s="779"/>
      <c r="BN1091" s="779"/>
      <c r="BO1091" s="779"/>
      <c r="BP1091" s="779"/>
      <c r="BQ1091" s="779"/>
      <c r="BR1091" s="779"/>
    </row>
    <row r="1092" spans="2:70" ht="16.5" customHeight="1" x14ac:dyDescent="0.3">
      <c r="B1092" s="972"/>
      <c r="E1092" s="786"/>
      <c r="F1092" s="784" t="s">
        <v>743</v>
      </c>
      <c r="G1092" s="802" t="s">
        <v>165</v>
      </c>
      <c r="H1092" s="802" t="s">
        <v>165</v>
      </c>
      <c r="I1092" s="802" t="s">
        <v>165</v>
      </c>
      <c r="J1092" s="802" t="s">
        <v>165</v>
      </c>
      <c r="K1092" s="802" t="s">
        <v>165</v>
      </c>
      <c r="L1092" s="802" t="s">
        <v>165</v>
      </c>
      <c r="M1092" s="802" t="s">
        <v>165</v>
      </c>
      <c r="N1092" s="802" t="s">
        <v>165</v>
      </c>
      <c r="O1092" s="802" t="s">
        <v>165</v>
      </c>
      <c r="P1092" s="802" t="s">
        <v>165</v>
      </c>
      <c r="Q1092" s="802" t="s">
        <v>165</v>
      </c>
      <c r="R1092" s="802" t="s">
        <v>165</v>
      </c>
      <c r="S1092" s="802" t="s">
        <v>165</v>
      </c>
      <c r="T1092" s="802" t="s">
        <v>165</v>
      </c>
      <c r="U1092" s="802" t="s">
        <v>165</v>
      </c>
      <c r="V1092" s="802" t="s">
        <v>165</v>
      </c>
      <c r="W1092" s="802" t="s">
        <v>165</v>
      </c>
      <c r="X1092" s="802" t="s">
        <v>165</v>
      </c>
      <c r="Y1092" s="802" t="s">
        <v>165</v>
      </c>
      <c r="Z1092" s="802" t="s">
        <v>165</v>
      </c>
      <c r="AA1092" s="802" t="s">
        <v>165</v>
      </c>
      <c r="AB1092" s="802" t="s">
        <v>165</v>
      </c>
      <c r="AC1092" s="802" t="s">
        <v>165</v>
      </c>
      <c r="AD1092" s="802" t="s">
        <v>165</v>
      </c>
      <c r="AE1092" s="802" t="s">
        <v>165</v>
      </c>
      <c r="AF1092" s="802" t="s">
        <v>165</v>
      </c>
      <c r="AG1092" s="802" t="s">
        <v>165</v>
      </c>
      <c r="AH1092" s="802" t="s">
        <v>165</v>
      </c>
      <c r="AI1092" s="802" t="s">
        <v>165</v>
      </c>
      <c r="AJ1092" s="802" t="s">
        <v>165</v>
      </c>
      <c r="AK1092" s="802" t="s">
        <v>165</v>
      </c>
      <c r="AL1092" s="802" t="s">
        <v>165</v>
      </c>
      <c r="AM1092" s="802" t="s">
        <v>165</v>
      </c>
      <c r="AN1092" s="802" t="s">
        <v>165</v>
      </c>
      <c r="AO1092" s="802" t="s">
        <v>165</v>
      </c>
      <c r="AP1092" s="802" t="s">
        <v>165</v>
      </c>
      <c r="AQ1092" s="801">
        <v>0.13700000000000001</v>
      </c>
      <c r="AR1092" s="801">
        <v>1.4999999999999999E-2</v>
      </c>
      <c r="AS1092" s="801">
        <v>0.11600000000000001</v>
      </c>
      <c r="AT1092" s="801">
        <v>0.13600000000000001</v>
      </c>
      <c r="AU1092" s="801">
        <v>1.4E-2</v>
      </c>
      <c r="AV1092" s="801">
        <v>0.11600000000000001</v>
      </c>
      <c r="AW1092" s="801">
        <v>0.13700000000000001</v>
      </c>
      <c r="AX1092" s="801">
        <v>1.2999999999999999E-2</v>
      </c>
      <c r="AY1092" s="801">
        <v>0.11600000000000001</v>
      </c>
      <c r="AZ1092" s="801">
        <v>0.13700000000000001</v>
      </c>
      <c r="BA1092" s="801">
        <v>1.2999999999999999E-2</v>
      </c>
      <c r="BB1092" s="801">
        <v>0.11600000000000001</v>
      </c>
      <c r="BC1092" s="779"/>
      <c r="BD1092" s="779"/>
      <c r="BE1092" s="779"/>
      <c r="BF1092" s="779"/>
      <c r="BG1092" s="779"/>
      <c r="BH1092" s="779"/>
      <c r="BI1092" s="779"/>
      <c r="BJ1092" s="779"/>
      <c r="BK1092" s="779"/>
      <c r="BL1092" s="779"/>
      <c r="BM1092" s="779"/>
      <c r="BN1092" s="779"/>
      <c r="BO1092" s="779"/>
      <c r="BP1092" s="779"/>
      <c r="BQ1092" s="779"/>
      <c r="BR1092" s="779"/>
    </row>
    <row r="1093" spans="2:70" ht="16.5" customHeight="1" x14ac:dyDescent="0.3">
      <c r="B1093" s="972"/>
      <c r="E1093" s="787"/>
      <c r="F1093" s="784" t="s">
        <v>744</v>
      </c>
      <c r="G1093" s="802" t="s">
        <v>165</v>
      </c>
      <c r="H1093" s="802" t="s">
        <v>165</v>
      </c>
      <c r="I1093" s="802" t="s">
        <v>165</v>
      </c>
      <c r="J1093" s="802" t="s">
        <v>165</v>
      </c>
      <c r="K1093" s="802" t="s">
        <v>165</v>
      </c>
      <c r="L1093" s="802" t="s">
        <v>165</v>
      </c>
      <c r="M1093" s="802" t="s">
        <v>165</v>
      </c>
      <c r="N1093" s="802" t="s">
        <v>165</v>
      </c>
      <c r="O1093" s="802" t="s">
        <v>165</v>
      </c>
      <c r="P1093" s="802" t="s">
        <v>165</v>
      </c>
      <c r="Q1093" s="802" t="s">
        <v>165</v>
      </c>
      <c r="R1093" s="802" t="s">
        <v>165</v>
      </c>
      <c r="S1093" s="802" t="s">
        <v>165</v>
      </c>
      <c r="T1093" s="802" t="s">
        <v>165</v>
      </c>
      <c r="U1093" s="802" t="s">
        <v>165</v>
      </c>
      <c r="V1093" s="802" t="s">
        <v>165</v>
      </c>
      <c r="W1093" s="802" t="s">
        <v>165</v>
      </c>
      <c r="X1093" s="802" t="s">
        <v>165</v>
      </c>
      <c r="Y1093" s="802" t="s">
        <v>165</v>
      </c>
      <c r="Z1093" s="802" t="s">
        <v>165</v>
      </c>
      <c r="AA1093" s="802" t="s">
        <v>165</v>
      </c>
      <c r="AB1093" s="802" t="s">
        <v>165</v>
      </c>
      <c r="AC1093" s="802" t="s">
        <v>165</v>
      </c>
      <c r="AD1093" s="802" t="s">
        <v>165</v>
      </c>
      <c r="AE1093" s="802" t="s">
        <v>165</v>
      </c>
      <c r="AF1093" s="802" t="s">
        <v>165</v>
      </c>
      <c r="AG1093" s="802" t="s">
        <v>165</v>
      </c>
      <c r="AH1093" s="802" t="s">
        <v>165</v>
      </c>
      <c r="AI1093" s="802" t="s">
        <v>165</v>
      </c>
      <c r="AJ1093" s="802" t="s">
        <v>165</v>
      </c>
      <c r="AK1093" s="802" t="s">
        <v>165</v>
      </c>
      <c r="AL1093" s="802" t="s">
        <v>165</v>
      </c>
      <c r="AM1093" s="802" t="s">
        <v>165</v>
      </c>
      <c r="AN1093" s="802" t="s">
        <v>165</v>
      </c>
      <c r="AO1093" s="802" t="s">
        <v>165</v>
      </c>
      <c r="AP1093" s="802" t="s">
        <v>165</v>
      </c>
      <c r="AQ1093" s="801">
        <v>0.13700000000000001</v>
      </c>
      <c r="AR1093" s="801">
        <v>2.5999999999999999E-2</v>
      </c>
      <c r="AS1093" s="801">
        <v>0.114</v>
      </c>
      <c r="AT1093" s="801">
        <v>0.13600000000000001</v>
      </c>
      <c r="AU1093" s="801">
        <v>2.4E-2</v>
      </c>
      <c r="AV1093" s="801">
        <v>0.114</v>
      </c>
      <c r="AW1093" s="801">
        <v>0.13700000000000001</v>
      </c>
      <c r="AX1093" s="801">
        <v>2.1999999999999999E-2</v>
      </c>
      <c r="AY1093" s="801">
        <v>0.114</v>
      </c>
      <c r="AZ1093" s="801">
        <v>0.13700000000000001</v>
      </c>
      <c r="BA1093" s="801">
        <v>2.1999999999999999E-2</v>
      </c>
      <c r="BB1093" s="801">
        <v>0.114</v>
      </c>
      <c r="BC1093" s="779"/>
      <c r="BD1093" s="779"/>
      <c r="BE1093" s="779"/>
      <c r="BF1093" s="779"/>
      <c r="BG1093" s="779"/>
      <c r="BH1093" s="779"/>
      <c r="BI1093" s="779"/>
      <c r="BJ1093" s="779"/>
      <c r="BK1093" s="779"/>
      <c r="BL1093" s="779"/>
      <c r="BM1093" s="779"/>
      <c r="BN1093" s="779"/>
      <c r="BO1093" s="779"/>
      <c r="BP1093" s="779"/>
      <c r="BQ1093" s="779"/>
      <c r="BR1093" s="779"/>
    </row>
    <row r="1094" spans="2:70" ht="16.5" customHeight="1" x14ac:dyDescent="0.3">
      <c r="B1094" s="972"/>
      <c r="E1094" s="788" t="s">
        <v>337</v>
      </c>
      <c r="F1094" s="784" t="s">
        <v>743</v>
      </c>
      <c r="G1094" s="801">
        <v>2.3820000000000001</v>
      </c>
      <c r="H1094" s="801">
        <v>12.744999999999999</v>
      </c>
      <c r="I1094" s="801">
        <v>1.2999999999999999E-2</v>
      </c>
      <c r="J1094" s="801">
        <v>2.3820000000000001</v>
      </c>
      <c r="K1094" s="801">
        <v>12.657</v>
      </c>
      <c r="L1094" s="801">
        <v>1.2999999999999999E-2</v>
      </c>
      <c r="M1094" s="801">
        <v>2.3820000000000001</v>
      </c>
      <c r="N1094" s="801">
        <v>12.374000000000001</v>
      </c>
      <c r="O1094" s="801">
        <v>1.2999999999999999E-2</v>
      </c>
      <c r="P1094" s="801">
        <v>2.3820000000000001</v>
      </c>
      <c r="Q1094" s="801">
        <v>10.548999999999999</v>
      </c>
      <c r="R1094" s="801">
        <v>1.4E-2</v>
      </c>
      <c r="S1094" s="801">
        <v>2.2890000000000001</v>
      </c>
      <c r="T1094" s="801">
        <v>8.7110000000000003</v>
      </c>
      <c r="U1094" s="801">
        <v>1.4E-2</v>
      </c>
      <c r="V1094" s="801">
        <v>2.2839999999999998</v>
      </c>
      <c r="W1094" s="801">
        <v>6.7830000000000004</v>
      </c>
      <c r="X1094" s="801">
        <v>1.4999999999999999E-2</v>
      </c>
      <c r="Y1094" s="801">
        <v>2.2890000000000001</v>
      </c>
      <c r="Z1094" s="801">
        <v>6.7050000000000001</v>
      </c>
      <c r="AA1094" s="801">
        <v>1.4999999999999999E-2</v>
      </c>
      <c r="AB1094" s="801">
        <v>2.2890000000000001</v>
      </c>
      <c r="AC1094" s="801">
        <v>6.6269999999999998</v>
      </c>
      <c r="AD1094" s="801">
        <v>1.4999999999999999E-2</v>
      </c>
      <c r="AE1094" s="801">
        <v>2.2890000000000001</v>
      </c>
      <c r="AF1094" s="801">
        <v>6.548</v>
      </c>
      <c r="AG1094" s="801">
        <v>1.4999999999999999E-2</v>
      </c>
      <c r="AH1094" s="801">
        <v>2.2789999999999999</v>
      </c>
      <c r="AI1094" s="801">
        <v>6.4790000000000001</v>
      </c>
      <c r="AJ1094" s="801">
        <v>1.4999999999999999E-2</v>
      </c>
      <c r="AK1094" s="801">
        <v>2.2629999999999999</v>
      </c>
      <c r="AL1094" s="801">
        <v>6.4089999999999998</v>
      </c>
      <c r="AM1094" s="801">
        <v>1.4999999999999999E-2</v>
      </c>
      <c r="AN1094" s="801">
        <v>2.2389999999999999</v>
      </c>
      <c r="AO1094" s="801">
        <v>6.3449999999999998</v>
      </c>
      <c r="AP1094" s="801">
        <v>1.4999999999999999E-2</v>
      </c>
      <c r="AQ1094" s="802" t="s">
        <v>165</v>
      </c>
      <c r="AR1094" s="802" t="s">
        <v>165</v>
      </c>
      <c r="AS1094" s="802" t="s">
        <v>165</v>
      </c>
      <c r="AT1094" s="802" t="s">
        <v>165</v>
      </c>
      <c r="AU1094" s="802" t="s">
        <v>165</v>
      </c>
      <c r="AV1094" s="802" t="s">
        <v>165</v>
      </c>
      <c r="AW1094" s="802" t="s">
        <v>165</v>
      </c>
      <c r="AX1094" s="802" t="s">
        <v>165</v>
      </c>
      <c r="AY1094" s="802" t="s">
        <v>165</v>
      </c>
      <c r="AZ1094" s="802" t="s">
        <v>165</v>
      </c>
      <c r="BA1094" s="802" t="s">
        <v>165</v>
      </c>
      <c r="BB1094" s="802" t="s">
        <v>165</v>
      </c>
      <c r="BC1094" s="779"/>
      <c r="BD1094" s="779"/>
      <c r="BE1094" s="779"/>
      <c r="BF1094" s="779"/>
      <c r="BG1094" s="779"/>
      <c r="BH1094" s="779"/>
      <c r="BI1094" s="779"/>
      <c r="BJ1094" s="779"/>
      <c r="BK1094" s="779"/>
      <c r="BL1094" s="779"/>
      <c r="BM1094" s="779"/>
      <c r="BN1094" s="779"/>
      <c r="BO1094" s="779"/>
      <c r="BP1094" s="779"/>
      <c r="BQ1094" s="779"/>
      <c r="BR1094" s="779"/>
    </row>
    <row r="1095" spans="2:70" ht="16.5" customHeight="1" x14ac:dyDescent="0.3">
      <c r="B1095" s="972"/>
      <c r="E1095" s="787"/>
      <c r="F1095" s="784" t="s">
        <v>744</v>
      </c>
      <c r="G1095" s="801">
        <v>2.3820000000000001</v>
      </c>
      <c r="H1095" s="801">
        <v>12.744999999999999</v>
      </c>
      <c r="I1095" s="801">
        <v>1.2999999999999999E-2</v>
      </c>
      <c r="J1095" s="801">
        <v>2.3820000000000001</v>
      </c>
      <c r="K1095" s="801">
        <v>12.744999999999999</v>
      </c>
      <c r="L1095" s="801">
        <v>1.2999999999999999E-2</v>
      </c>
      <c r="M1095" s="801">
        <v>2.3820000000000001</v>
      </c>
      <c r="N1095" s="801">
        <v>12.744999999999999</v>
      </c>
      <c r="O1095" s="801">
        <v>1.2999999999999999E-2</v>
      </c>
      <c r="P1095" s="801">
        <v>2.3820000000000001</v>
      </c>
      <c r="Q1095" s="801">
        <v>12.744999999999999</v>
      </c>
      <c r="R1095" s="801">
        <v>1.2999999999999999E-2</v>
      </c>
      <c r="S1095" s="801">
        <v>2.2890000000000001</v>
      </c>
      <c r="T1095" s="801">
        <v>12.744999999999999</v>
      </c>
      <c r="U1095" s="801">
        <v>1.2999999999999999E-2</v>
      </c>
      <c r="V1095" s="801">
        <v>2.2839999999999998</v>
      </c>
      <c r="W1095" s="801">
        <v>12.744999999999999</v>
      </c>
      <c r="X1095" s="801">
        <v>1.2999999999999999E-2</v>
      </c>
      <c r="Y1095" s="801">
        <v>2.2890000000000001</v>
      </c>
      <c r="Z1095" s="801">
        <v>12.744999999999999</v>
      </c>
      <c r="AA1095" s="801">
        <v>1.2999999999999999E-2</v>
      </c>
      <c r="AB1095" s="801">
        <v>2.2890000000000001</v>
      </c>
      <c r="AC1095" s="801">
        <v>12.744999999999999</v>
      </c>
      <c r="AD1095" s="801">
        <v>1.2999999999999999E-2</v>
      </c>
      <c r="AE1095" s="801">
        <v>2.2890000000000001</v>
      </c>
      <c r="AF1095" s="801">
        <v>12.744999999999999</v>
      </c>
      <c r="AG1095" s="801">
        <v>1.2999999999999999E-2</v>
      </c>
      <c r="AH1095" s="801">
        <v>2.2789999999999999</v>
      </c>
      <c r="AI1095" s="801">
        <v>12.744999999999999</v>
      </c>
      <c r="AJ1095" s="801">
        <v>1.2999999999999999E-2</v>
      </c>
      <c r="AK1095" s="801">
        <v>2.2629999999999999</v>
      </c>
      <c r="AL1095" s="801">
        <v>12.744999999999999</v>
      </c>
      <c r="AM1095" s="801">
        <v>1.2999999999999999E-2</v>
      </c>
      <c r="AN1095" s="801">
        <v>2.2389999999999999</v>
      </c>
      <c r="AO1095" s="801">
        <v>12.744999999999999</v>
      </c>
      <c r="AP1095" s="801">
        <v>1.2999999999999999E-2</v>
      </c>
      <c r="AQ1095" s="802" t="s">
        <v>165</v>
      </c>
      <c r="AR1095" s="802" t="s">
        <v>165</v>
      </c>
      <c r="AS1095" s="802" t="s">
        <v>165</v>
      </c>
      <c r="AT1095" s="802" t="s">
        <v>165</v>
      </c>
      <c r="AU1095" s="802" t="s">
        <v>165</v>
      </c>
      <c r="AV1095" s="802" t="s">
        <v>165</v>
      </c>
      <c r="AW1095" s="802" t="s">
        <v>165</v>
      </c>
      <c r="AX1095" s="802" t="s">
        <v>165</v>
      </c>
      <c r="AY1095" s="802" t="s">
        <v>165</v>
      </c>
      <c r="AZ1095" s="802" t="s">
        <v>165</v>
      </c>
      <c r="BA1095" s="802" t="s">
        <v>165</v>
      </c>
      <c r="BB1095" s="802" t="s">
        <v>165</v>
      </c>
      <c r="BC1095" s="779"/>
      <c r="BD1095" s="779"/>
      <c r="BE1095" s="779"/>
      <c r="BF1095" s="779"/>
      <c r="BG1095" s="779"/>
      <c r="BH1095" s="779"/>
      <c r="BI1095" s="779"/>
      <c r="BJ1095" s="779"/>
      <c r="BK1095" s="779"/>
      <c r="BL1095" s="779"/>
      <c r="BM1095" s="779"/>
      <c r="BN1095" s="779"/>
      <c r="BO1095" s="779"/>
      <c r="BP1095" s="779"/>
      <c r="BQ1095" s="779"/>
      <c r="BR1095" s="779"/>
    </row>
    <row r="1096" spans="2:70" ht="16.5" customHeight="1" x14ac:dyDescent="0.3">
      <c r="B1096" s="972"/>
      <c r="E1096" s="788" t="s">
        <v>523</v>
      </c>
      <c r="F1096" s="784" t="s">
        <v>743</v>
      </c>
      <c r="G1096" s="802" t="s">
        <v>165</v>
      </c>
      <c r="H1096" s="802" t="s">
        <v>165</v>
      </c>
      <c r="I1096" s="802" t="s">
        <v>165</v>
      </c>
      <c r="J1096" s="802" t="s">
        <v>165</v>
      </c>
      <c r="K1096" s="802" t="s">
        <v>165</v>
      </c>
      <c r="L1096" s="802" t="s">
        <v>165</v>
      </c>
      <c r="M1096" s="802" t="s">
        <v>165</v>
      </c>
      <c r="N1096" s="802" t="s">
        <v>165</v>
      </c>
      <c r="O1096" s="802" t="s">
        <v>165</v>
      </c>
      <c r="P1096" s="802" t="s">
        <v>165</v>
      </c>
      <c r="Q1096" s="802" t="s">
        <v>165</v>
      </c>
      <c r="R1096" s="802" t="s">
        <v>165</v>
      </c>
      <c r="S1096" s="802" t="s">
        <v>165</v>
      </c>
      <c r="T1096" s="802" t="s">
        <v>165</v>
      </c>
      <c r="U1096" s="802" t="s">
        <v>165</v>
      </c>
      <c r="V1096" s="802" t="s">
        <v>165</v>
      </c>
      <c r="W1096" s="802" t="s">
        <v>165</v>
      </c>
      <c r="X1096" s="802" t="s">
        <v>165</v>
      </c>
      <c r="Y1096" s="802" t="s">
        <v>165</v>
      </c>
      <c r="Z1096" s="802" t="s">
        <v>165</v>
      </c>
      <c r="AA1096" s="802" t="s">
        <v>165</v>
      </c>
      <c r="AB1096" s="802" t="s">
        <v>165</v>
      </c>
      <c r="AC1096" s="802" t="s">
        <v>165</v>
      </c>
      <c r="AD1096" s="802" t="s">
        <v>165</v>
      </c>
      <c r="AE1096" s="802" t="s">
        <v>165</v>
      </c>
      <c r="AF1096" s="802" t="s">
        <v>165</v>
      </c>
      <c r="AG1096" s="802" t="s">
        <v>165</v>
      </c>
      <c r="AH1096" s="802" t="s">
        <v>165</v>
      </c>
      <c r="AI1096" s="802" t="s">
        <v>165</v>
      </c>
      <c r="AJ1096" s="802" t="s">
        <v>165</v>
      </c>
      <c r="AK1096" s="802" t="s">
        <v>165</v>
      </c>
      <c r="AL1096" s="802" t="s">
        <v>165</v>
      </c>
      <c r="AM1096" s="802" t="s">
        <v>165</v>
      </c>
      <c r="AN1096" s="802" t="s">
        <v>165</v>
      </c>
      <c r="AO1096" s="802" t="s">
        <v>165</v>
      </c>
      <c r="AP1096" s="802" t="s">
        <v>165</v>
      </c>
      <c r="AQ1096" s="801">
        <v>2.2629999999999999</v>
      </c>
      <c r="AR1096" s="801">
        <v>6.3449999999999998</v>
      </c>
      <c r="AS1096" s="801">
        <v>1.4999999999999999E-2</v>
      </c>
      <c r="AT1096" s="801">
        <v>2.2629999999999999</v>
      </c>
      <c r="AU1096" s="801">
        <v>6.35</v>
      </c>
      <c r="AV1096" s="801">
        <v>1.4999999999999999E-2</v>
      </c>
      <c r="AW1096" s="801">
        <v>2.2629999999999999</v>
      </c>
      <c r="AX1096" s="801">
        <v>6.35</v>
      </c>
      <c r="AY1096" s="801">
        <v>1.4999999999999999E-2</v>
      </c>
      <c r="AZ1096" s="801">
        <v>2.2629999999999999</v>
      </c>
      <c r="BA1096" s="801">
        <v>6.35</v>
      </c>
      <c r="BB1096" s="801">
        <v>1.4999999999999999E-2</v>
      </c>
      <c r="BC1096" s="779"/>
      <c r="BD1096" s="779"/>
      <c r="BE1096" s="779"/>
      <c r="BF1096" s="779"/>
      <c r="BG1096" s="779"/>
      <c r="BH1096" s="779"/>
      <c r="BI1096" s="779"/>
      <c r="BJ1096" s="779"/>
      <c r="BK1096" s="779"/>
      <c r="BL1096" s="779"/>
      <c r="BM1096" s="779"/>
      <c r="BN1096" s="779"/>
      <c r="BO1096" s="779"/>
      <c r="BP1096" s="779"/>
      <c r="BQ1096" s="779"/>
      <c r="BR1096" s="779"/>
    </row>
    <row r="1097" spans="2:70" ht="16.5" customHeight="1" x14ac:dyDescent="0.3">
      <c r="B1097" s="972"/>
      <c r="E1097" s="787"/>
      <c r="F1097" s="784" t="s">
        <v>744</v>
      </c>
      <c r="G1097" s="802" t="s">
        <v>165</v>
      </c>
      <c r="H1097" s="802" t="s">
        <v>165</v>
      </c>
      <c r="I1097" s="802" t="s">
        <v>165</v>
      </c>
      <c r="J1097" s="802" t="s">
        <v>165</v>
      </c>
      <c r="K1097" s="802" t="s">
        <v>165</v>
      </c>
      <c r="L1097" s="802" t="s">
        <v>165</v>
      </c>
      <c r="M1097" s="802" t="s">
        <v>165</v>
      </c>
      <c r="N1097" s="802" t="s">
        <v>165</v>
      </c>
      <c r="O1097" s="802" t="s">
        <v>165</v>
      </c>
      <c r="P1097" s="802" t="s">
        <v>165</v>
      </c>
      <c r="Q1097" s="802" t="s">
        <v>165</v>
      </c>
      <c r="R1097" s="802" t="s">
        <v>165</v>
      </c>
      <c r="S1097" s="802" t="s">
        <v>165</v>
      </c>
      <c r="T1097" s="802" t="s">
        <v>165</v>
      </c>
      <c r="U1097" s="802" t="s">
        <v>165</v>
      </c>
      <c r="V1097" s="802" t="s">
        <v>165</v>
      </c>
      <c r="W1097" s="802" t="s">
        <v>165</v>
      </c>
      <c r="X1097" s="802" t="s">
        <v>165</v>
      </c>
      <c r="Y1097" s="802" t="s">
        <v>165</v>
      </c>
      <c r="Z1097" s="802" t="s">
        <v>165</v>
      </c>
      <c r="AA1097" s="802" t="s">
        <v>165</v>
      </c>
      <c r="AB1097" s="802" t="s">
        <v>165</v>
      </c>
      <c r="AC1097" s="802" t="s">
        <v>165</v>
      </c>
      <c r="AD1097" s="802" t="s">
        <v>165</v>
      </c>
      <c r="AE1097" s="802" t="s">
        <v>165</v>
      </c>
      <c r="AF1097" s="802" t="s">
        <v>165</v>
      </c>
      <c r="AG1097" s="802" t="s">
        <v>165</v>
      </c>
      <c r="AH1097" s="802" t="s">
        <v>165</v>
      </c>
      <c r="AI1097" s="802" t="s">
        <v>165</v>
      </c>
      <c r="AJ1097" s="802" t="s">
        <v>165</v>
      </c>
      <c r="AK1097" s="802" t="s">
        <v>165</v>
      </c>
      <c r="AL1097" s="802" t="s">
        <v>165</v>
      </c>
      <c r="AM1097" s="802" t="s">
        <v>165</v>
      </c>
      <c r="AN1097" s="802" t="s">
        <v>165</v>
      </c>
      <c r="AO1097" s="802" t="s">
        <v>165</v>
      </c>
      <c r="AP1097" s="802" t="s">
        <v>165</v>
      </c>
      <c r="AQ1097" s="801">
        <v>2.2629999999999999</v>
      </c>
      <c r="AR1097" s="801">
        <v>12.744999999999999</v>
      </c>
      <c r="AS1097" s="801">
        <v>1.2999999999999999E-2</v>
      </c>
      <c r="AT1097" s="801">
        <v>2.2629999999999999</v>
      </c>
      <c r="AU1097" s="801">
        <v>12.744999999999999</v>
      </c>
      <c r="AV1097" s="801">
        <v>1.2999999999999999E-2</v>
      </c>
      <c r="AW1097" s="801">
        <v>2.2629999999999999</v>
      </c>
      <c r="AX1097" s="801">
        <v>12.744999999999999</v>
      </c>
      <c r="AY1097" s="801">
        <v>1.2999999999999999E-2</v>
      </c>
      <c r="AZ1097" s="801">
        <v>2.2629999999999999</v>
      </c>
      <c r="BA1097" s="801">
        <v>12.744999999999999</v>
      </c>
      <c r="BB1097" s="801">
        <v>1.2999999999999999E-2</v>
      </c>
      <c r="BC1097" s="779"/>
      <c r="BD1097" s="779"/>
      <c r="BE1097" s="779"/>
      <c r="BF1097" s="779"/>
      <c r="BG1097" s="779"/>
      <c r="BH1097" s="779"/>
      <c r="BI1097" s="779"/>
      <c r="BJ1097" s="779"/>
      <c r="BK1097" s="779"/>
      <c r="BL1097" s="779"/>
      <c r="BM1097" s="779"/>
      <c r="BN1097" s="779"/>
      <c r="BO1097" s="779"/>
      <c r="BP1097" s="779"/>
      <c r="BQ1097" s="779"/>
      <c r="BR1097" s="779"/>
    </row>
    <row r="1098" spans="2:70" ht="16.5" customHeight="1" x14ac:dyDescent="0.3">
      <c r="B1098" s="972"/>
      <c r="E1098" s="788" t="s">
        <v>33</v>
      </c>
      <c r="F1098" s="784" t="s">
        <v>743</v>
      </c>
      <c r="G1098" s="802" t="s">
        <v>165</v>
      </c>
      <c r="H1098" s="802" t="s">
        <v>165</v>
      </c>
      <c r="I1098" s="802" t="s">
        <v>165</v>
      </c>
      <c r="J1098" s="802" t="s">
        <v>165</v>
      </c>
      <c r="K1098" s="802" t="s">
        <v>165</v>
      </c>
      <c r="L1098" s="802" t="s">
        <v>165</v>
      </c>
      <c r="M1098" s="802" t="s">
        <v>165</v>
      </c>
      <c r="N1098" s="802" t="s">
        <v>165</v>
      </c>
      <c r="O1098" s="802" t="s">
        <v>165</v>
      </c>
      <c r="P1098" s="802" t="s">
        <v>165</v>
      </c>
      <c r="Q1098" s="802" t="s">
        <v>165</v>
      </c>
      <c r="R1098" s="802" t="s">
        <v>165</v>
      </c>
      <c r="S1098" s="802" t="s">
        <v>165</v>
      </c>
      <c r="T1098" s="802" t="s">
        <v>165</v>
      </c>
      <c r="U1098" s="802" t="s">
        <v>165</v>
      </c>
      <c r="V1098" s="802" t="s">
        <v>165</v>
      </c>
      <c r="W1098" s="802" t="s">
        <v>165</v>
      </c>
      <c r="X1098" s="802" t="s">
        <v>165</v>
      </c>
      <c r="Y1098" s="802" t="s">
        <v>165</v>
      </c>
      <c r="Z1098" s="802" t="s">
        <v>165</v>
      </c>
      <c r="AA1098" s="802" t="s">
        <v>165</v>
      </c>
      <c r="AB1098" s="802" t="s">
        <v>165</v>
      </c>
      <c r="AC1098" s="802" t="s">
        <v>165</v>
      </c>
      <c r="AD1098" s="802" t="s">
        <v>165</v>
      </c>
      <c r="AE1098" s="802" t="s">
        <v>165</v>
      </c>
      <c r="AF1098" s="802" t="s">
        <v>165</v>
      </c>
      <c r="AG1098" s="802" t="s">
        <v>165</v>
      </c>
      <c r="AH1098" s="802" t="s">
        <v>165</v>
      </c>
      <c r="AI1098" s="802" t="s">
        <v>165</v>
      </c>
      <c r="AJ1098" s="802" t="s">
        <v>165</v>
      </c>
      <c r="AK1098" s="802" t="s">
        <v>165</v>
      </c>
      <c r="AL1098" s="802" t="s">
        <v>165</v>
      </c>
      <c r="AM1098" s="802" t="s">
        <v>165</v>
      </c>
      <c r="AN1098" s="802" t="s">
        <v>165</v>
      </c>
      <c r="AO1098" s="802" t="s">
        <v>165</v>
      </c>
      <c r="AP1098" s="802" t="s">
        <v>165</v>
      </c>
      <c r="AQ1098" s="801">
        <v>2.1440000000000001</v>
      </c>
      <c r="AR1098" s="801">
        <v>6.3449999999999998</v>
      </c>
      <c r="AS1098" s="801">
        <v>1.4999999999999999E-2</v>
      </c>
      <c r="AT1098" s="801">
        <v>2.1440000000000001</v>
      </c>
      <c r="AU1098" s="801">
        <v>6.35</v>
      </c>
      <c r="AV1098" s="801">
        <v>1.4999999999999999E-2</v>
      </c>
      <c r="AW1098" s="801">
        <v>2.1440000000000001</v>
      </c>
      <c r="AX1098" s="801">
        <v>6.35</v>
      </c>
      <c r="AY1098" s="801">
        <v>1.4999999999999999E-2</v>
      </c>
      <c r="AZ1098" s="801">
        <v>2.1440000000000001</v>
      </c>
      <c r="BA1098" s="801">
        <v>6.35</v>
      </c>
      <c r="BB1098" s="801">
        <v>1.4999999999999999E-2</v>
      </c>
      <c r="BC1098" s="779"/>
      <c r="BD1098" s="779"/>
      <c r="BE1098" s="779"/>
      <c r="BF1098" s="779"/>
      <c r="BG1098" s="779"/>
      <c r="BH1098" s="779"/>
      <c r="BI1098" s="779"/>
      <c r="BJ1098" s="779"/>
      <c r="BK1098" s="779"/>
      <c r="BL1098" s="779"/>
      <c r="BM1098" s="779"/>
      <c r="BN1098" s="779"/>
      <c r="BO1098" s="779"/>
      <c r="BP1098" s="779"/>
      <c r="BQ1098" s="779"/>
      <c r="BR1098" s="779"/>
    </row>
    <row r="1099" spans="2:70" ht="16.5" customHeight="1" x14ac:dyDescent="0.3">
      <c r="B1099" s="972"/>
      <c r="E1099" s="787"/>
      <c r="F1099" s="784" t="s">
        <v>744</v>
      </c>
      <c r="G1099" s="802" t="s">
        <v>165</v>
      </c>
      <c r="H1099" s="802" t="s">
        <v>165</v>
      </c>
      <c r="I1099" s="802" t="s">
        <v>165</v>
      </c>
      <c r="J1099" s="802" t="s">
        <v>165</v>
      </c>
      <c r="K1099" s="802" t="s">
        <v>165</v>
      </c>
      <c r="L1099" s="802" t="s">
        <v>165</v>
      </c>
      <c r="M1099" s="802" t="s">
        <v>165</v>
      </c>
      <c r="N1099" s="802" t="s">
        <v>165</v>
      </c>
      <c r="O1099" s="802" t="s">
        <v>165</v>
      </c>
      <c r="P1099" s="802" t="s">
        <v>165</v>
      </c>
      <c r="Q1099" s="802" t="s">
        <v>165</v>
      </c>
      <c r="R1099" s="802" t="s">
        <v>165</v>
      </c>
      <c r="S1099" s="802" t="s">
        <v>165</v>
      </c>
      <c r="T1099" s="802" t="s">
        <v>165</v>
      </c>
      <c r="U1099" s="802" t="s">
        <v>165</v>
      </c>
      <c r="V1099" s="802" t="s">
        <v>165</v>
      </c>
      <c r="W1099" s="802" t="s">
        <v>165</v>
      </c>
      <c r="X1099" s="802" t="s">
        <v>165</v>
      </c>
      <c r="Y1099" s="802" t="s">
        <v>165</v>
      </c>
      <c r="Z1099" s="802" t="s">
        <v>165</v>
      </c>
      <c r="AA1099" s="802" t="s">
        <v>165</v>
      </c>
      <c r="AB1099" s="802" t="s">
        <v>165</v>
      </c>
      <c r="AC1099" s="802" t="s">
        <v>165</v>
      </c>
      <c r="AD1099" s="802" t="s">
        <v>165</v>
      </c>
      <c r="AE1099" s="802" t="s">
        <v>165</v>
      </c>
      <c r="AF1099" s="802" t="s">
        <v>165</v>
      </c>
      <c r="AG1099" s="802" t="s">
        <v>165</v>
      </c>
      <c r="AH1099" s="802" t="s">
        <v>165</v>
      </c>
      <c r="AI1099" s="802" t="s">
        <v>165</v>
      </c>
      <c r="AJ1099" s="802" t="s">
        <v>165</v>
      </c>
      <c r="AK1099" s="802" t="s">
        <v>165</v>
      </c>
      <c r="AL1099" s="802" t="s">
        <v>165</v>
      </c>
      <c r="AM1099" s="802" t="s">
        <v>165</v>
      </c>
      <c r="AN1099" s="802" t="s">
        <v>165</v>
      </c>
      <c r="AO1099" s="802" t="s">
        <v>165</v>
      </c>
      <c r="AP1099" s="802" t="s">
        <v>165</v>
      </c>
      <c r="AQ1099" s="801">
        <v>2.1440000000000001</v>
      </c>
      <c r="AR1099" s="801">
        <v>12.744999999999999</v>
      </c>
      <c r="AS1099" s="801">
        <v>1.2999999999999999E-2</v>
      </c>
      <c r="AT1099" s="801">
        <v>2.1440000000000001</v>
      </c>
      <c r="AU1099" s="801">
        <v>12.744999999999999</v>
      </c>
      <c r="AV1099" s="801">
        <v>1.2999999999999999E-2</v>
      </c>
      <c r="AW1099" s="801">
        <v>2.1440000000000001</v>
      </c>
      <c r="AX1099" s="801">
        <v>12.744999999999999</v>
      </c>
      <c r="AY1099" s="801">
        <v>1.2999999999999999E-2</v>
      </c>
      <c r="AZ1099" s="801">
        <v>2.1440000000000001</v>
      </c>
      <c r="BA1099" s="801">
        <v>12.744999999999999</v>
      </c>
      <c r="BB1099" s="801">
        <v>1.2999999999999999E-2</v>
      </c>
      <c r="BC1099" s="779"/>
      <c r="BD1099" s="779"/>
      <c r="BE1099" s="779"/>
      <c r="BF1099" s="779"/>
      <c r="BG1099" s="779"/>
      <c r="BH1099" s="779"/>
      <c r="BI1099" s="779"/>
      <c r="BJ1099" s="779"/>
      <c r="BK1099" s="779"/>
      <c r="BL1099" s="779"/>
      <c r="BM1099" s="779"/>
      <c r="BN1099" s="779"/>
      <c r="BO1099" s="779"/>
      <c r="BP1099" s="779"/>
      <c r="BQ1099" s="779"/>
      <c r="BR1099" s="779"/>
    </row>
    <row r="1100" spans="2:70" ht="16.5" customHeight="1" x14ac:dyDescent="0.3">
      <c r="B1100" s="972"/>
      <c r="E1100" s="788" t="s">
        <v>34</v>
      </c>
      <c r="F1100" s="784" t="s">
        <v>743</v>
      </c>
      <c r="G1100" s="802" t="s">
        <v>165</v>
      </c>
      <c r="H1100" s="802" t="s">
        <v>165</v>
      </c>
      <c r="I1100" s="802" t="s">
        <v>165</v>
      </c>
      <c r="J1100" s="802" t="s">
        <v>165</v>
      </c>
      <c r="K1100" s="802" t="s">
        <v>165</v>
      </c>
      <c r="L1100" s="802" t="s">
        <v>165</v>
      </c>
      <c r="M1100" s="802" t="s">
        <v>165</v>
      </c>
      <c r="N1100" s="802" t="s">
        <v>165</v>
      </c>
      <c r="O1100" s="802" t="s">
        <v>165</v>
      </c>
      <c r="P1100" s="802" t="s">
        <v>165</v>
      </c>
      <c r="Q1100" s="802" t="s">
        <v>165</v>
      </c>
      <c r="R1100" s="802" t="s">
        <v>165</v>
      </c>
      <c r="S1100" s="802" t="s">
        <v>165</v>
      </c>
      <c r="T1100" s="802" t="s">
        <v>165</v>
      </c>
      <c r="U1100" s="802" t="s">
        <v>165</v>
      </c>
      <c r="V1100" s="802" t="s">
        <v>165</v>
      </c>
      <c r="W1100" s="802" t="s">
        <v>165</v>
      </c>
      <c r="X1100" s="802" t="s">
        <v>165</v>
      </c>
      <c r="Y1100" s="802" t="s">
        <v>165</v>
      </c>
      <c r="Z1100" s="802" t="s">
        <v>165</v>
      </c>
      <c r="AA1100" s="802" t="s">
        <v>165</v>
      </c>
      <c r="AB1100" s="802" t="s">
        <v>165</v>
      </c>
      <c r="AC1100" s="802" t="s">
        <v>165</v>
      </c>
      <c r="AD1100" s="802" t="s">
        <v>165</v>
      </c>
      <c r="AE1100" s="802" t="s">
        <v>165</v>
      </c>
      <c r="AF1100" s="802" t="s">
        <v>165</v>
      </c>
      <c r="AG1100" s="802" t="s">
        <v>165</v>
      </c>
      <c r="AH1100" s="802" t="s">
        <v>165</v>
      </c>
      <c r="AI1100" s="802" t="s">
        <v>165</v>
      </c>
      <c r="AJ1100" s="802" t="s">
        <v>165</v>
      </c>
      <c r="AK1100" s="802" t="s">
        <v>165</v>
      </c>
      <c r="AL1100" s="802" t="s">
        <v>165</v>
      </c>
      <c r="AM1100" s="802" t="s">
        <v>165</v>
      </c>
      <c r="AN1100" s="802" t="s">
        <v>165</v>
      </c>
      <c r="AO1100" s="802" t="s">
        <v>165</v>
      </c>
      <c r="AP1100" s="802" t="s">
        <v>165</v>
      </c>
      <c r="AQ1100" s="801">
        <v>0.35699999999999998</v>
      </c>
      <c r="AR1100" s="801">
        <v>6.3449999999999998</v>
      </c>
      <c r="AS1100" s="801">
        <v>1.4999999999999999E-2</v>
      </c>
      <c r="AT1100" s="801">
        <v>0.35699999999999998</v>
      </c>
      <c r="AU1100" s="801">
        <v>6.35</v>
      </c>
      <c r="AV1100" s="801">
        <v>1.4999999999999999E-2</v>
      </c>
      <c r="AW1100" s="801">
        <v>0.35699999999999998</v>
      </c>
      <c r="AX1100" s="801">
        <v>6.35</v>
      </c>
      <c r="AY1100" s="801">
        <v>1.4999999999999999E-2</v>
      </c>
      <c r="AZ1100" s="801">
        <v>0.35699999999999998</v>
      </c>
      <c r="BA1100" s="801">
        <v>6.35</v>
      </c>
      <c r="BB1100" s="801">
        <v>1.4999999999999999E-2</v>
      </c>
      <c r="BC1100" s="779"/>
      <c r="BD1100" s="779"/>
      <c r="BE1100" s="779"/>
      <c r="BF1100" s="779"/>
      <c r="BG1100" s="779"/>
      <c r="BH1100" s="779"/>
      <c r="BI1100" s="779"/>
      <c r="BJ1100" s="779"/>
      <c r="BK1100" s="779"/>
      <c r="BL1100" s="779"/>
      <c r="BM1100" s="779"/>
      <c r="BN1100" s="779"/>
      <c r="BO1100" s="779"/>
      <c r="BP1100" s="779"/>
      <c r="BQ1100" s="779"/>
      <c r="BR1100" s="779"/>
    </row>
    <row r="1101" spans="2:70" ht="16.5" customHeight="1" x14ac:dyDescent="0.3">
      <c r="B1101" s="972"/>
      <c r="E1101" s="787"/>
      <c r="F1101" s="784" t="s">
        <v>744</v>
      </c>
      <c r="G1101" s="802" t="s">
        <v>165</v>
      </c>
      <c r="H1101" s="802" t="s">
        <v>165</v>
      </c>
      <c r="I1101" s="802" t="s">
        <v>165</v>
      </c>
      <c r="J1101" s="802" t="s">
        <v>165</v>
      </c>
      <c r="K1101" s="802" t="s">
        <v>165</v>
      </c>
      <c r="L1101" s="802" t="s">
        <v>165</v>
      </c>
      <c r="M1101" s="802" t="s">
        <v>165</v>
      </c>
      <c r="N1101" s="802" t="s">
        <v>165</v>
      </c>
      <c r="O1101" s="802" t="s">
        <v>165</v>
      </c>
      <c r="P1101" s="802" t="s">
        <v>165</v>
      </c>
      <c r="Q1101" s="802" t="s">
        <v>165</v>
      </c>
      <c r="R1101" s="802" t="s">
        <v>165</v>
      </c>
      <c r="S1101" s="802" t="s">
        <v>165</v>
      </c>
      <c r="T1101" s="802" t="s">
        <v>165</v>
      </c>
      <c r="U1101" s="802" t="s">
        <v>165</v>
      </c>
      <c r="V1101" s="802" t="s">
        <v>165</v>
      </c>
      <c r="W1101" s="802" t="s">
        <v>165</v>
      </c>
      <c r="X1101" s="802" t="s">
        <v>165</v>
      </c>
      <c r="Y1101" s="802" t="s">
        <v>165</v>
      </c>
      <c r="Z1101" s="802" t="s">
        <v>165</v>
      </c>
      <c r="AA1101" s="802" t="s">
        <v>165</v>
      </c>
      <c r="AB1101" s="802" t="s">
        <v>165</v>
      </c>
      <c r="AC1101" s="802" t="s">
        <v>165</v>
      </c>
      <c r="AD1101" s="802" t="s">
        <v>165</v>
      </c>
      <c r="AE1101" s="802" t="s">
        <v>165</v>
      </c>
      <c r="AF1101" s="802" t="s">
        <v>165</v>
      </c>
      <c r="AG1101" s="802" t="s">
        <v>165</v>
      </c>
      <c r="AH1101" s="802" t="s">
        <v>165</v>
      </c>
      <c r="AI1101" s="802" t="s">
        <v>165</v>
      </c>
      <c r="AJ1101" s="802" t="s">
        <v>165</v>
      </c>
      <c r="AK1101" s="802" t="s">
        <v>165</v>
      </c>
      <c r="AL1101" s="802" t="s">
        <v>165</v>
      </c>
      <c r="AM1101" s="802" t="s">
        <v>165</v>
      </c>
      <c r="AN1101" s="802" t="s">
        <v>165</v>
      </c>
      <c r="AO1101" s="802" t="s">
        <v>165</v>
      </c>
      <c r="AP1101" s="802" t="s">
        <v>165</v>
      </c>
      <c r="AQ1101" s="801">
        <v>0.35699999999999998</v>
      </c>
      <c r="AR1101" s="801">
        <v>12.744999999999999</v>
      </c>
      <c r="AS1101" s="801">
        <v>1.2999999999999999E-2</v>
      </c>
      <c r="AT1101" s="801">
        <v>0.35699999999999998</v>
      </c>
      <c r="AU1101" s="801">
        <v>12.744999999999999</v>
      </c>
      <c r="AV1101" s="801">
        <v>1.2999999999999999E-2</v>
      </c>
      <c r="AW1101" s="801">
        <v>0.35699999999999998</v>
      </c>
      <c r="AX1101" s="801">
        <v>12.744999999999999</v>
      </c>
      <c r="AY1101" s="801">
        <v>1.2999999999999999E-2</v>
      </c>
      <c r="AZ1101" s="801">
        <v>0.35699999999999998</v>
      </c>
      <c r="BA1101" s="801">
        <v>12.744999999999999</v>
      </c>
      <c r="BB1101" s="801">
        <v>1.2999999999999999E-2</v>
      </c>
      <c r="BC1101" s="779"/>
      <c r="BD1101" s="779"/>
      <c r="BE1101" s="779"/>
      <c r="BF1101" s="779"/>
      <c r="BG1101" s="779"/>
      <c r="BH1101" s="779"/>
      <c r="BI1101" s="779"/>
      <c r="BJ1101" s="779"/>
      <c r="BK1101" s="779"/>
      <c r="BL1101" s="779"/>
      <c r="BM1101" s="779"/>
      <c r="BN1101" s="779"/>
      <c r="BO1101" s="779"/>
      <c r="BP1101" s="779"/>
      <c r="BQ1101" s="779"/>
      <c r="BR1101" s="779"/>
    </row>
    <row r="1102" spans="2:70" ht="16.5" customHeight="1" x14ac:dyDescent="0.3">
      <c r="B1102" s="972"/>
      <c r="E1102" s="788" t="s">
        <v>548</v>
      </c>
      <c r="F1102" s="784" t="s">
        <v>743</v>
      </c>
      <c r="G1102" s="802" t="s">
        <v>165</v>
      </c>
      <c r="H1102" s="802" t="s">
        <v>165</v>
      </c>
      <c r="I1102" s="802" t="s">
        <v>165</v>
      </c>
      <c r="J1102" s="802" t="s">
        <v>165</v>
      </c>
      <c r="K1102" s="802" t="s">
        <v>165</v>
      </c>
      <c r="L1102" s="802" t="s">
        <v>165</v>
      </c>
      <c r="M1102" s="802" t="s">
        <v>165</v>
      </c>
      <c r="N1102" s="802" t="s">
        <v>165</v>
      </c>
      <c r="O1102" s="802" t="s">
        <v>165</v>
      </c>
      <c r="P1102" s="802" t="s">
        <v>165</v>
      </c>
      <c r="Q1102" s="802" t="s">
        <v>165</v>
      </c>
      <c r="R1102" s="802" t="s">
        <v>165</v>
      </c>
      <c r="S1102" s="802" t="s">
        <v>165</v>
      </c>
      <c r="T1102" s="802" t="s">
        <v>165</v>
      </c>
      <c r="U1102" s="802" t="s">
        <v>165</v>
      </c>
      <c r="V1102" s="802" t="s">
        <v>165</v>
      </c>
      <c r="W1102" s="802" t="s">
        <v>165</v>
      </c>
      <c r="X1102" s="802" t="s">
        <v>165</v>
      </c>
      <c r="Y1102" s="802" t="s">
        <v>165</v>
      </c>
      <c r="Z1102" s="802" t="s">
        <v>165</v>
      </c>
      <c r="AA1102" s="802" t="s">
        <v>165</v>
      </c>
      <c r="AB1102" s="802" t="s">
        <v>165</v>
      </c>
      <c r="AC1102" s="802" t="s">
        <v>165</v>
      </c>
      <c r="AD1102" s="802" t="s">
        <v>165</v>
      </c>
      <c r="AE1102" s="802" t="s">
        <v>165</v>
      </c>
      <c r="AF1102" s="802" t="s">
        <v>165</v>
      </c>
      <c r="AG1102" s="802" t="s">
        <v>165</v>
      </c>
      <c r="AH1102" s="802" t="s">
        <v>165</v>
      </c>
      <c r="AI1102" s="802" t="s">
        <v>165</v>
      </c>
      <c r="AJ1102" s="802" t="s">
        <v>165</v>
      </c>
      <c r="AK1102" s="802" t="s">
        <v>165</v>
      </c>
      <c r="AL1102" s="802" t="s">
        <v>165</v>
      </c>
      <c r="AM1102" s="802" t="s">
        <v>165</v>
      </c>
      <c r="AN1102" s="802" t="s">
        <v>165</v>
      </c>
      <c r="AO1102" s="802" t="s">
        <v>165</v>
      </c>
      <c r="AP1102" s="802" t="s">
        <v>165</v>
      </c>
      <c r="AQ1102" s="801">
        <v>0</v>
      </c>
      <c r="AR1102" s="801">
        <v>6.3449999999999998</v>
      </c>
      <c r="AS1102" s="801">
        <v>1.4999999999999999E-2</v>
      </c>
      <c r="AT1102" s="801">
        <v>0</v>
      </c>
      <c r="AU1102" s="801">
        <v>6.35</v>
      </c>
      <c r="AV1102" s="801">
        <v>1.4999999999999999E-2</v>
      </c>
      <c r="AW1102" s="801">
        <v>0</v>
      </c>
      <c r="AX1102" s="801">
        <v>6.35</v>
      </c>
      <c r="AY1102" s="801">
        <v>1.4999999999999999E-2</v>
      </c>
      <c r="AZ1102" s="801">
        <v>0</v>
      </c>
      <c r="BA1102" s="801">
        <v>6.35</v>
      </c>
      <c r="BB1102" s="801">
        <v>1.4999999999999999E-2</v>
      </c>
      <c r="BC1102" s="779"/>
      <c r="BD1102" s="779"/>
      <c r="BE1102" s="779"/>
      <c r="BF1102" s="779"/>
      <c r="BG1102" s="779"/>
      <c r="BH1102" s="779"/>
      <c r="BI1102" s="779"/>
      <c r="BJ1102" s="779"/>
      <c r="BK1102" s="779"/>
      <c r="BL1102" s="779"/>
      <c r="BM1102" s="779"/>
      <c r="BN1102" s="779"/>
      <c r="BO1102" s="779"/>
      <c r="BP1102" s="779"/>
      <c r="BQ1102" s="779"/>
      <c r="BR1102" s="779"/>
    </row>
    <row r="1103" spans="2:70" ht="16.5" customHeight="1" x14ac:dyDescent="0.3">
      <c r="B1103" s="972"/>
      <c r="E1103" s="787"/>
      <c r="F1103" s="784" t="s">
        <v>744</v>
      </c>
      <c r="G1103" s="802" t="s">
        <v>165</v>
      </c>
      <c r="H1103" s="802" t="s">
        <v>165</v>
      </c>
      <c r="I1103" s="802" t="s">
        <v>165</v>
      </c>
      <c r="J1103" s="802" t="s">
        <v>165</v>
      </c>
      <c r="K1103" s="802" t="s">
        <v>165</v>
      </c>
      <c r="L1103" s="802" t="s">
        <v>165</v>
      </c>
      <c r="M1103" s="802" t="s">
        <v>165</v>
      </c>
      <c r="N1103" s="802" t="s">
        <v>165</v>
      </c>
      <c r="O1103" s="802" t="s">
        <v>165</v>
      </c>
      <c r="P1103" s="802" t="s">
        <v>165</v>
      </c>
      <c r="Q1103" s="802" t="s">
        <v>165</v>
      </c>
      <c r="R1103" s="802" t="s">
        <v>165</v>
      </c>
      <c r="S1103" s="802" t="s">
        <v>165</v>
      </c>
      <c r="T1103" s="802" t="s">
        <v>165</v>
      </c>
      <c r="U1103" s="802" t="s">
        <v>165</v>
      </c>
      <c r="V1103" s="802" t="s">
        <v>165</v>
      </c>
      <c r="W1103" s="802" t="s">
        <v>165</v>
      </c>
      <c r="X1103" s="802" t="s">
        <v>165</v>
      </c>
      <c r="Y1103" s="802" t="s">
        <v>165</v>
      </c>
      <c r="Z1103" s="802" t="s">
        <v>165</v>
      </c>
      <c r="AA1103" s="802" t="s">
        <v>165</v>
      </c>
      <c r="AB1103" s="802" t="s">
        <v>165</v>
      </c>
      <c r="AC1103" s="802" t="s">
        <v>165</v>
      </c>
      <c r="AD1103" s="802" t="s">
        <v>165</v>
      </c>
      <c r="AE1103" s="802" t="s">
        <v>165</v>
      </c>
      <c r="AF1103" s="802" t="s">
        <v>165</v>
      </c>
      <c r="AG1103" s="802" t="s">
        <v>165</v>
      </c>
      <c r="AH1103" s="802" t="s">
        <v>165</v>
      </c>
      <c r="AI1103" s="802" t="s">
        <v>165</v>
      </c>
      <c r="AJ1103" s="802" t="s">
        <v>165</v>
      </c>
      <c r="AK1103" s="802" t="s">
        <v>165</v>
      </c>
      <c r="AL1103" s="802" t="s">
        <v>165</v>
      </c>
      <c r="AM1103" s="802" t="s">
        <v>165</v>
      </c>
      <c r="AN1103" s="802" t="s">
        <v>165</v>
      </c>
      <c r="AO1103" s="802" t="s">
        <v>165</v>
      </c>
      <c r="AP1103" s="802" t="s">
        <v>165</v>
      </c>
      <c r="AQ1103" s="801">
        <v>0</v>
      </c>
      <c r="AR1103" s="801">
        <v>12.744999999999999</v>
      </c>
      <c r="AS1103" s="801">
        <v>1.2999999999999999E-2</v>
      </c>
      <c r="AT1103" s="801">
        <v>0</v>
      </c>
      <c r="AU1103" s="801">
        <v>12.744999999999999</v>
      </c>
      <c r="AV1103" s="801">
        <v>1.2999999999999999E-2</v>
      </c>
      <c r="AW1103" s="801">
        <v>0</v>
      </c>
      <c r="AX1103" s="801">
        <v>12.744999999999999</v>
      </c>
      <c r="AY1103" s="801">
        <v>1.2999999999999999E-2</v>
      </c>
      <c r="AZ1103" s="801">
        <v>0</v>
      </c>
      <c r="BA1103" s="801">
        <v>12.744999999999999</v>
      </c>
      <c r="BB1103" s="801">
        <v>1.2999999999999999E-2</v>
      </c>
      <c r="BC1103" s="779"/>
      <c r="BD1103" s="779"/>
      <c r="BE1103" s="779"/>
      <c r="BF1103" s="779"/>
      <c r="BG1103" s="779"/>
      <c r="BH1103" s="779"/>
      <c r="BI1103" s="779"/>
      <c r="BJ1103" s="779"/>
      <c r="BK1103" s="779"/>
      <c r="BL1103" s="779"/>
      <c r="BM1103" s="779"/>
      <c r="BN1103" s="779"/>
      <c r="BO1103" s="779"/>
      <c r="BP1103" s="779"/>
      <c r="BQ1103" s="779"/>
      <c r="BR1103" s="779"/>
    </row>
    <row r="1104" spans="2:70" ht="16.5" customHeight="1" x14ac:dyDescent="0.3">
      <c r="B1104" s="972"/>
      <c r="E1104" s="766" t="s">
        <v>2387</v>
      </c>
      <c r="F1104" s="278"/>
      <c r="G1104" s="278"/>
      <c r="H1104" s="278"/>
      <c r="I1104" s="278"/>
      <c r="J1104" s="278"/>
      <c r="K1104" s="278"/>
      <c r="L1104" s="278"/>
      <c r="M1104" s="278"/>
      <c r="N1104" s="278"/>
      <c r="O1104" s="278"/>
      <c r="P1104" s="278"/>
      <c r="Q1104" s="278"/>
      <c r="R1104" s="278"/>
      <c r="S1104" s="278"/>
      <c r="T1104" s="278"/>
      <c r="U1104" s="278"/>
      <c r="V1104" s="278"/>
      <c r="W1104" s="278"/>
      <c r="X1104" s="278"/>
      <c r="Y1104" s="278"/>
      <c r="Z1104" s="278"/>
      <c r="BB1104" s="779"/>
      <c r="BC1104" s="779"/>
      <c r="BD1104" s="779"/>
      <c r="BE1104" s="779"/>
      <c r="BF1104" s="779"/>
      <c r="BG1104" s="779"/>
      <c r="BH1104" s="779"/>
      <c r="BI1104" s="779"/>
      <c r="BJ1104" s="779"/>
      <c r="BK1104" s="779"/>
      <c r="BL1104" s="779"/>
      <c r="BM1104" s="779"/>
      <c r="BN1104" s="779"/>
      <c r="BO1104" s="779"/>
      <c r="BP1104" s="779"/>
      <c r="BQ1104" s="779"/>
      <c r="BR1104" s="779"/>
    </row>
    <row r="1105" spans="1:43" ht="16.5" customHeight="1" x14ac:dyDescent="0.3">
      <c r="B1105" s="972"/>
      <c r="E1105" s="778"/>
      <c r="F1105" s="778"/>
      <c r="G1105" s="778"/>
      <c r="H1105" s="778"/>
      <c r="I1105" s="778"/>
      <c r="J1105" s="778"/>
      <c r="K1105" s="778"/>
      <c r="L1105" s="778"/>
      <c r="M1105" s="778"/>
      <c r="N1105" s="778"/>
      <c r="O1105" s="778"/>
      <c r="P1105" s="778"/>
      <c r="Q1105" s="778"/>
      <c r="R1105" s="778"/>
      <c r="S1105" s="778"/>
      <c r="T1105" s="778"/>
      <c r="U1105" s="778"/>
      <c r="V1105" s="778"/>
      <c r="W1105" s="778"/>
      <c r="X1105" s="778"/>
      <c r="Y1105" s="778"/>
      <c r="Z1105" s="778"/>
      <c r="AA1105" s="778"/>
      <c r="AB1105" s="778"/>
      <c r="AC1105" s="778"/>
      <c r="AD1105" s="778"/>
      <c r="AE1105" s="778"/>
      <c r="AF1105" s="778"/>
      <c r="AG1105" s="778"/>
      <c r="AH1105" s="778"/>
      <c r="AI1105" s="778"/>
      <c r="AJ1105" s="778"/>
      <c r="AK1105" s="778"/>
      <c r="AL1105" s="778"/>
      <c r="AM1105" s="778"/>
      <c r="AN1105" s="778"/>
      <c r="AO1105" s="778"/>
      <c r="AP1105" s="778"/>
      <c r="AQ1105" s="778"/>
    </row>
    <row r="1106" spans="1:43" s="980" customFormat="1" ht="16.5" customHeight="1" x14ac:dyDescent="0.3">
      <c r="A1106" s="390"/>
      <c r="B1106" s="979"/>
      <c r="C1106" s="398"/>
      <c r="D1106" s="398"/>
      <c r="E1106" s="1405" t="s">
        <v>1890</v>
      </c>
      <c r="F1106" s="395"/>
      <c r="G1106" s="395"/>
      <c r="H1106" s="395"/>
      <c r="I1106" s="395"/>
      <c r="J1106" s="395"/>
      <c r="K1106" s="395"/>
      <c r="L1106" s="395"/>
      <c r="U1106" s="395"/>
      <c r="V1106" s="395"/>
      <c r="W1106" s="395"/>
      <c r="X1106" s="395"/>
      <c r="Y1106" s="395"/>
      <c r="Z1106" s="395"/>
      <c r="AA1106" s="395"/>
    </row>
    <row r="1107" spans="1:43" s="980" customFormat="1" ht="16.5" customHeight="1" x14ac:dyDescent="0.3">
      <c r="A1107" s="390"/>
      <c r="B1107" s="979"/>
      <c r="C1107" s="398"/>
      <c r="D1107" s="398"/>
      <c r="E1107" s="395"/>
      <c r="F1107" s="395"/>
      <c r="G1107" s="395"/>
      <c r="H1107" s="395"/>
      <c r="I1107" s="395"/>
      <c r="J1107" s="395"/>
      <c r="K1107" s="395"/>
      <c r="L1107" s="395"/>
      <c r="M1107" s="395"/>
      <c r="N1107" s="395"/>
      <c r="O1107" s="395"/>
      <c r="P1107" s="395"/>
      <c r="Q1107" s="395"/>
      <c r="R1107" s="395"/>
      <c r="S1107" s="395"/>
      <c r="T1107" s="395"/>
      <c r="U1107" s="395"/>
      <c r="V1107" s="395"/>
      <c r="W1107" s="395"/>
      <c r="X1107" s="395"/>
      <c r="Y1107" s="395"/>
      <c r="Z1107" s="395"/>
      <c r="AA1107" s="395"/>
    </row>
    <row r="1108" spans="1:43" s="980" customFormat="1" ht="16.5" customHeight="1" x14ac:dyDescent="0.3">
      <c r="A1108" s="390"/>
      <c r="B1108" s="979"/>
      <c r="C1108" s="398"/>
      <c r="D1108" s="398"/>
      <c r="E1108" s="1032" t="s">
        <v>1938</v>
      </c>
      <c r="F1108" s="395"/>
      <c r="G1108" s="395"/>
      <c r="H1108" s="395"/>
      <c r="I1108" s="395"/>
      <c r="J1108" s="395"/>
      <c r="K1108" s="395"/>
      <c r="L1108" s="395"/>
      <c r="M1108" s="395"/>
      <c r="N1108" s="395"/>
      <c r="O1108" s="395"/>
      <c r="P1108" s="395"/>
      <c r="Q1108" s="395"/>
      <c r="R1108" s="395"/>
      <c r="S1108" s="395"/>
      <c r="T1108" s="395"/>
      <c r="U1108" s="395"/>
      <c r="V1108" s="395"/>
      <c r="W1108" s="395"/>
      <c r="X1108" s="395"/>
      <c r="Y1108" s="395"/>
      <c r="Z1108" s="395"/>
      <c r="AA1108" s="395"/>
    </row>
    <row r="1109" spans="1:43" s="980" customFormat="1" ht="16.5" customHeight="1" x14ac:dyDescent="0.3">
      <c r="A1109" s="390"/>
      <c r="B1109" s="979"/>
      <c r="C1109" s="398"/>
      <c r="D1109" s="398"/>
      <c r="E1109" s="395"/>
      <c r="F1109" s="395"/>
      <c r="G1109" s="395"/>
      <c r="H1109" s="395"/>
      <c r="I1109" s="395"/>
      <c r="J1109" s="395"/>
      <c r="K1109" s="395"/>
      <c r="L1109" s="395"/>
      <c r="M1109" s="395"/>
      <c r="N1109" s="395"/>
      <c r="O1109" s="395"/>
      <c r="P1109" s="395"/>
      <c r="Q1109" s="395"/>
      <c r="R1109" s="395"/>
      <c r="S1109" s="395"/>
      <c r="T1109" s="395"/>
      <c r="U1109" s="395"/>
      <c r="V1109" s="395"/>
      <c r="W1109" s="395"/>
      <c r="X1109" s="395"/>
      <c r="Y1109" s="395"/>
      <c r="Z1109" s="395"/>
      <c r="AA1109" s="395"/>
    </row>
    <row r="1110" spans="1:43" s="980" customFormat="1" ht="16.5" customHeight="1" x14ac:dyDescent="0.3">
      <c r="A1110" s="390"/>
      <c r="B1110" s="979"/>
      <c r="C1110" s="398"/>
      <c r="D1110" s="398"/>
      <c r="E1110" s="1872" t="s">
        <v>1524</v>
      </c>
      <c r="F1110" s="1873"/>
      <c r="G1110" s="1869" t="s">
        <v>1525</v>
      </c>
      <c r="H1110" s="1871"/>
      <c r="I1110" s="1871"/>
      <c r="J1110" s="1870"/>
      <c r="K1110" s="1867" t="s">
        <v>1526</v>
      </c>
      <c r="Q1110" s="395"/>
      <c r="R1110" s="395"/>
      <c r="S1110" s="395"/>
      <c r="T1110" s="395"/>
      <c r="U1110" s="395"/>
      <c r="V1110" s="395"/>
      <c r="W1110" s="395"/>
      <c r="X1110" s="395"/>
      <c r="Y1110" s="395"/>
      <c r="Z1110" s="395"/>
      <c r="AA1110" s="395"/>
    </row>
    <row r="1111" spans="1:43" s="980" customFormat="1" ht="16.5" customHeight="1" x14ac:dyDescent="0.3">
      <c r="A1111" s="390"/>
      <c r="B1111" s="979"/>
      <c r="C1111" s="398"/>
      <c r="D1111" s="398"/>
      <c r="E1111" s="1874"/>
      <c r="F1111" s="1875"/>
      <c r="G1111" s="978" t="s">
        <v>1527</v>
      </c>
      <c r="H1111" s="978" t="s">
        <v>1927</v>
      </c>
      <c r="I1111" s="978" t="s">
        <v>1928</v>
      </c>
      <c r="J1111" s="978" t="s">
        <v>1929</v>
      </c>
      <c r="K1111" s="1868"/>
      <c r="Q1111" s="395"/>
      <c r="R1111" s="395"/>
      <c r="S1111" s="395"/>
      <c r="T1111" s="395"/>
      <c r="U1111" s="395"/>
      <c r="V1111" s="395"/>
      <c r="W1111" s="395"/>
      <c r="X1111" s="395"/>
      <c r="Y1111" s="395"/>
      <c r="Z1111" s="395"/>
      <c r="AA1111" s="395"/>
    </row>
    <row r="1112" spans="1:43" s="980" customFormat="1" ht="16.5" customHeight="1" x14ac:dyDescent="0.3">
      <c r="A1112" s="390"/>
      <c r="B1112" s="979"/>
      <c r="C1112" s="398"/>
      <c r="D1112" s="398"/>
      <c r="E1112" s="1013" t="s">
        <v>1531</v>
      </c>
      <c r="F1112" s="1012"/>
      <c r="G1112" s="1011">
        <v>18</v>
      </c>
      <c r="H1112" s="1011">
        <v>23</v>
      </c>
      <c r="I1112" s="1011">
        <v>27</v>
      </c>
      <c r="J1112" s="1011">
        <v>30</v>
      </c>
      <c r="K1112" s="1011">
        <v>45</v>
      </c>
      <c r="Q1112" s="395"/>
      <c r="R1112" s="395"/>
      <c r="S1112" s="395"/>
      <c r="T1112" s="395"/>
      <c r="U1112" s="395"/>
      <c r="V1112" s="395"/>
      <c r="W1112" s="395"/>
      <c r="X1112" s="395"/>
      <c r="Y1112" s="395"/>
      <c r="Z1112" s="395"/>
      <c r="AA1112" s="395"/>
    </row>
    <row r="1113" spans="1:43" s="980" customFormat="1" ht="16.5" customHeight="1" x14ac:dyDescent="0.3">
      <c r="A1113" s="390"/>
      <c r="B1113" s="979"/>
      <c r="C1113" s="398"/>
      <c r="D1113" s="398"/>
      <c r="E1113" s="1013" t="s">
        <v>1532</v>
      </c>
      <c r="F1113" s="1012"/>
      <c r="G1113" s="1011">
        <v>18</v>
      </c>
      <c r="H1113" s="1011">
        <v>22</v>
      </c>
      <c r="I1113" s="1011">
        <v>26</v>
      </c>
      <c r="J1113" s="1011">
        <v>30</v>
      </c>
      <c r="K1113" s="1011">
        <v>28</v>
      </c>
      <c r="Q1113" s="395"/>
      <c r="R1113" s="395"/>
      <c r="S1113" s="395"/>
      <c r="T1113" s="395"/>
      <c r="U1113" s="395"/>
      <c r="V1113" s="395"/>
      <c r="W1113" s="395"/>
      <c r="X1113" s="395"/>
      <c r="Y1113" s="395"/>
      <c r="Z1113" s="395"/>
      <c r="AA1113" s="395"/>
    </row>
    <row r="1114" spans="1:43" s="980" customFormat="1" ht="16.5" customHeight="1" x14ac:dyDescent="0.3">
      <c r="A1114" s="390"/>
      <c r="B1114" s="979"/>
      <c r="C1114" s="398"/>
      <c r="D1114" s="398"/>
      <c r="E1114" s="1013" t="s">
        <v>1533</v>
      </c>
      <c r="F1114" s="1012"/>
      <c r="G1114" s="1011">
        <v>15</v>
      </c>
      <c r="H1114" s="1011">
        <v>19</v>
      </c>
      <c r="I1114" s="1011">
        <v>23</v>
      </c>
      <c r="J1114" s="1011">
        <v>27</v>
      </c>
      <c r="K1114" s="1011">
        <v>26</v>
      </c>
      <c r="V1114" s="395"/>
      <c r="W1114" s="395"/>
      <c r="X1114" s="395"/>
      <c r="Y1114" s="395"/>
      <c r="Z1114" s="395"/>
      <c r="AA1114" s="395"/>
    </row>
    <row r="1115" spans="1:43" s="980" customFormat="1" ht="16.5" customHeight="1" x14ac:dyDescent="0.3">
      <c r="A1115" s="390"/>
      <c r="B1115" s="979"/>
      <c r="C1115" s="398"/>
      <c r="D1115" s="398"/>
      <c r="E1115" s="1013" t="s">
        <v>1534</v>
      </c>
      <c r="F1115" s="1012"/>
      <c r="G1115" s="1011">
        <v>9</v>
      </c>
      <c r="H1115" s="1011">
        <v>12</v>
      </c>
      <c r="I1115" s="1011">
        <v>15</v>
      </c>
      <c r="J1115" s="1011">
        <v>18</v>
      </c>
      <c r="K1115" s="1011">
        <v>22</v>
      </c>
      <c r="V1115" s="395"/>
      <c r="W1115" s="395"/>
      <c r="X1115" s="395"/>
      <c r="Y1115" s="395"/>
      <c r="Z1115" s="395"/>
      <c r="AA1115" s="395"/>
    </row>
    <row r="1116" spans="1:43" s="980" customFormat="1" ht="16.5" customHeight="1" x14ac:dyDescent="0.3">
      <c r="A1116" s="390"/>
      <c r="B1116" s="979"/>
      <c r="C1116" s="398"/>
      <c r="D1116" s="398"/>
      <c r="E1116" s="1013" t="s">
        <v>1535</v>
      </c>
      <c r="F1116" s="1012"/>
      <c r="G1116" s="1011">
        <v>12</v>
      </c>
      <c r="H1116" s="1011">
        <v>14</v>
      </c>
      <c r="I1116" s="1011">
        <v>18</v>
      </c>
      <c r="J1116" s="1011">
        <v>20</v>
      </c>
      <c r="K1116" s="1011">
        <v>10</v>
      </c>
      <c r="V1116" s="395"/>
      <c r="W1116" s="395"/>
      <c r="X1116" s="395"/>
      <c r="Y1116" s="395"/>
      <c r="Z1116" s="395"/>
      <c r="AA1116" s="395"/>
    </row>
    <row r="1117" spans="1:43" s="980" customFormat="1" ht="16.5" customHeight="1" x14ac:dyDescent="0.3">
      <c r="A1117" s="390"/>
      <c r="B1117" s="979"/>
      <c r="C1117" s="398"/>
      <c r="D1117" s="398"/>
      <c r="E1117" s="1013" t="s">
        <v>1536</v>
      </c>
      <c r="F1117" s="1012"/>
      <c r="G1117" s="1011">
        <v>6</v>
      </c>
      <c r="H1117" s="1011">
        <v>7</v>
      </c>
      <c r="I1117" s="1011">
        <v>9</v>
      </c>
      <c r="J1117" s="1011">
        <v>10</v>
      </c>
      <c r="K1117" s="1011">
        <v>13</v>
      </c>
      <c r="Q1117" s="395"/>
      <c r="R1117" s="395"/>
      <c r="S1117" s="395"/>
      <c r="T1117" s="395"/>
      <c r="U1117" s="395"/>
      <c r="V1117" s="395"/>
      <c r="W1117" s="395"/>
      <c r="X1117" s="395"/>
      <c r="Y1117" s="395"/>
      <c r="Z1117" s="395"/>
      <c r="AA1117" s="395"/>
    </row>
    <row r="1118" spans="1:43" s="980" customFormat="1" ht="16.5" customHeight="1" x14ac:dyDescent="0.3">
      <c r="A1118" s="390"/>
      <c r="B1118" s="979"/>
      <c r="C1118" s="398"/>
      <c r="D1118" s="398"/>
      <c r="E1118" s="1013" t="s">
        <v>1537</v>
      </c>
      <c r="F1118" s="1012"/>
      <c r="G1118" s="1011">
        <v>4</v>
      </c>
      <c r="H1118" s="1011">
        <v>6</v>
      </c>
      <c r="I1118" s="1011">
        <v>8</v>
      </c>
      <c r="J1118" s="1011">
        <v>10</v>
      </c>
      <c r="K1118" s="1011">
        <v>15</v>
      </c>
      <c r="Q1118" s="395"/>
      <c r="R1118" s="395"/>
      <c r="S1118" s="395"/>
      <c r="T1118" s="395"/>
      <c r="U1118" s="395"/>
      <c r="V1118" s="395"/>
      <c r="W1118" s="395"/>
      <c r="X1118" s="395"/>
      <c r="Y1118" s="395"/>
      <c r="Z1118" s="395"/>
      <c r="AA1118" s="395"/>
    </row>
    <row r="1119" spans="1:43" s="980" customFormat="1" ht="16.5" customHeight="1" x14ac:dyDescent="0.3">
      <c r="A1119" s="390"/>
      <c r="B1119" s="979"/>
      <c r="C1119" s="398"/>
      <c r="D1119" s="398"/>
      <c r="E1119" s="1013" t="s">
        <v>1538</v>
      </c>
      <c r="F1119" s="1012"/>
      <c r="G1119" s="1011">
        <v>6</v>
      </c>
      <c r="H1119" s="1011">
        <v>6</v>
      </c>
      <c r="I1119" s="1011">
        <v>6</v>
      </c>
      <c r="J1119" s="1011">
        <v>6</v>
      </c>
      <c r="K1119" s="1011">
        <v>10</v>
      </c>
      <c r="Q1119" s="395"/>
      <c r="R1119" s="395"/>
      <c r="S1119" s="395"/>
      <c r="T1119" s="395"/>
      <c r="U1119" s="395"/>
      <c r="V1119" s="395"/>
      <c r="W1119" s="395"/>
      <c r="X1119" s="395"/>
      <c r="Y1119" s="395"/>
      <c r="Z1119" s="395"/>
      <c r="AA1119" s="395"/>
    </row>
    <row r="1120" spans="1:43" s="980" customFormat="1" ht="16.5" customHeight="1" x14ac:dyDescent="0.3">
      <c r="A1120" s="390"/>
      <c r="B1120" s="979"/>
      <c r="C1120" s="398"/>
      <c r="D1120" s="398"/>
      <c r="E1120" s="1013" t="s">
        <v>1539</v>
      </c>
      <c r="F1120" s="1012"/>
      <c r="G1120" s="1011">
        <v>5</v>
      </c>
      <c r="H1120" s="1011">
        <v>5</v>
      </c>
      <c r="I1120" s="1011">
        <v>5</v>
      </c>
      <c r="J1120" s="1011">
        <v>5</v>
      </c>
      <c r="K1120" s="1011">
        <v>5</v>
      </c>
      <c r="Q1120" s="395"/>
      <c r="R1120" s="395"/>
      <c r="S1120" s="395"/>
      <c r="T1120" s="395"/>
      <c r="U1120" s="395"/>
      <c r="V1120" s="395"/>
      <c r="W1120" s="395"/>
      <c r="X1120" s="395"/>
      <c r="Y1120" s="395"/>
      <c r="Z1120" s="395"/>
      <c r="AA1120" s="395"/>
    </row>
    <row r="1121" spans="1:27" s="980" customFormat="1" ht="16.5" customHeight="1" x14ac:dyDescent="0.3">
      <c r="A1121" s="390"/>
      <c r="B1121" s="979"/>
      <c r="C1121" s="398"/>
      <c r="D1121" s="398"/>
      <c r="E1121" s="1854" t="s">
        <v>2170</v>
      </c>
      <c r="F1121" s="1855"/>
      <c r="G1121" s="1855"/>
      <c r="H1121" s="1855"/>
      <c r="I1121" s="1855"/>
      <c r="J1121" s="1855"/>
      <c r="K1121" s="1855"/>
      <c r="L1121" s="1855"/>
      <c r="M1121" s="1855"/>
      <c r="N1121" s="1855"/>
      <c r="O1121" s="1855"/>
      <c r="P1121" s="1855"/>
      <c r="Q1121" s="1855"/>
      <c r="R1121" s="1855"/>
      <c r="S1121" s="1855"/>
      <c r="T1121" s="1855"/>
      <c r="U1121" s="395"/>
      <c r="V1121" s="395"/>
      <c r="W1121" s="395"/>
      <c r="X1121" s="395"/>
      <c r="Y1121" s="395"/>
      <c r="Z1121" s="395"/>
      <c r="AA1121" s="395"/>
    </row>
    <row r="1122" spans="1:27" s="980" customFormat="1" ht="23.25" customHeight="1" x14ac:dyDescent="0.3">
      <c r="A1122" s="390"/>
      <c r="B1122" s="979"/>
      <c r="C1122" s="398"/>
      <c r="D1122" s="398"/>
      <c r="E1122" s="1880" t="s">
        <v>1540</v>
      </c>
      <c r="F1122" s="1880"/>
      <c r="G1122" s="1880"/>
      <c r="H1122" s="1880"/>
      <c r="I1122" s="1880"/>
      <c r="J1122" s="1880"/>
      <c r="K1122" s="1880"/>
      <c r="L1122" s="1880"/>
      <c r="M1122" s="1880"/>
      <c r="N1122" s="1880"/>
      <c r="O1122" s="1880"/>
      <c r="P1122" s="1880"/>
      <c r="Q1122" s="1880"/>
      <c r="R1122" s="1880"/>
      <c r="S1122" s="395"/>
      <c r="T1122" s="395"/>
      <c r="U1122" s="395"/>
      <c r="V1122" s="395"/>
      <c r="W1122" s="395"/>
      <c r="X1122" s="395"/>
      <c r="Y1122" s="395"/>
      <c r="Z1122" s="395"/>
      <c r="AA1122" s="395"/>
    </row>
    <row r="1123" spans="1:27" s="980" customFormat="1" ht="23.25" customHeight="1" x14ac:dyDescent="0.3">
      <c r="A1123" s="390"/>
      <c r="B1123" s="979"/>
      <c r="C1123" s="398"/>
      <c r="D1123" s="398"/>
      <c r="E1123" s="1880"/>
      <c r="F1123" s="1880"/>
      <c r="G1123" s="1880"/>
      <c r="H1123" s="1880"/>
      <c r="I1123" s="1880"/>
      <c r="J1123" s="1880"/>
      <c r="K1123" s="1880"/>
      <c r="L1123" s="1880"/>
      <c r="M1123" s="1880"/>
      <c r="N1123" s="1880"/>
      <c r="O1123" s="1880"/>
      <c r="P1123" s="1880"/>
      <c r="Q1123" s="1880"/>
      <c r="R1123" s="1880"/>
      <c r="S1123" s="395"/>
      <c r="T1123" s="395"/>
      <c r="U1123" s="395"/>
      <c r="V1123" s="395"/>
      <c r="W1123" s="395"/>
      <c r="X1123" s="395"/>
      <c r="Y1123" s="395"/>
      <c r="Z1123" s="395"/>
      <c r="AA1123" s="395"/>
    </row>
    <row r="1124" spans="1:27" s="980" customFormat="1" ht="16.5" customHeight="1" x14ac:dyDescent="0.3">
      <c r="A1124" s="390"/>
      <c r="B1124" s="979"/>
      <c r="C1124" s="398"/>
      <c r="D1124" s="398"/>
      <c r="E1124" s="1032" t="s">
        <v>1939</v>
      </c>
      <c r="F1124" s="414"/>
      <c r="G1124" s="414"/>
      <c r="H1124" s="414"/>
      <c r="I1124" s="414"/>
      <c r="J1124" s="414"/>
      <c r="K1124" s="395"/>
      <c r="L1124" s="395"/>
      <c r="M1124" s="395"/>
      <c r="N1124" s="395"/>
      <c r="O1124" s="395"/>
      <c r="P1124" s="395"/>
      <c r="Q1124" s="395"/>
      <c r="R1124" s="395"/>
      <c r="S1124" s="395"/>
      <c r="T1124" s="395"/>
      <c r="U1124" s="395"/>
      <c r="V1124" s="395"/>
      <c r="W1124" s="395"/>
      <c r="X1124" s="395"/>
      <c r="Y1124" s="395"/>
      <c r="Z1124" s="395"/>
      <c r="AA1124" s="395"/>
    </row>
    <row r="1125" spans="1:27" s="980" customFormat="1" ht="16.5" customHeight="1" x14ac:dyDescent="0.3">
      <c r="A1125" s="390"/>
      <c r="B1125" s="979"/>
      <c r="C1125" s="398"/>
      <c r="D1125" s="398"/>
      <c r="E1125" s="414"/>
      <c r="F1125" s="414"/>
      <c r="G1125" s="414"/>
      <c r="H1125" s="414"/>
      <c r="I1125" s="414"/>
      <c r="J1125" s="414"/>
      <c r="K1125" s="395"/>
      <c r="L1125" s="395"/>
      <c r="M1125" s="395"/>
      <c r="N1125" s="395"/>
      <c r="O1125" s="395"/>
      <c r="P1125" s="395"/>
      <c r="Q1125" s="395"/>
      <c r="R1125" s="395"/>
      <c r="S1125" s="395"/>
      <c r="T1125" s="395"/>
      <c r="U1125" s="395"/>
      <c r="V1125" s="395"/>
      <c r="W1125" s="395"/>
      <c r="X1125" s="395"/>
      <c r="Y1125" s="395"/>
      <c r="Z1125" s="395"/>
      <c r="AA1125" s="395"/>
    </row>
    <row r="1126" spans="1:27" s="980" customFormat="1" ht="27.75" customHeight="1" x14ac:dyDescent="0.3">
      <c r="A1126" s="390"/>
      <c r="B1126" s="979"/>
      <c r="C1126" s="398"/>
      <c r="D1126" s="398"/>
      <c r="E1126" s="1046" t="s">
        <v>1926</v>
      </c>
      <c r="F1126" s="1047"/>
      <c r="G1126" s="1856" t="s">
        <v>1948</v>
      </c>
      <c r="H1126" s="1857"/>
      <c r="I1126" s="1856" t="s">
        <v>1949</v>
      </c>
      <c r="J1126" s="1857"/>
      <c r="L1126" s="395"/>
      <c r="M1126" s="395"/>
      <c r="N1126" s="395"/>
      <c r="O1126" s="395"/>
      <c r="P1126" s="395"/>
      <c r="Q1126" s="395"/>
      <c r="R1126" s="395"/>
      <c r="S1126" s="395"/>
      <c r="T1126" s="395"/>
      <c r="U1126" s="395"/>
      <c r="V1126" s="395"/>
      <c r="W1126" s="395"/>
      <c r="X1126" s="395"/>
      <c r="Y1126" s="395"/>
      <c r="Z1126" s="395"/>
      <c r="AA1126" s="395"/>
    </row>
    <row r="1127" spans="1:27" s="980" customFormat="1" ht="16.5" customHeight="1" x14ac:dyDescent="0.3">
      <c r="A1127" s="390"/>
      <c r="B1127" s="979"/>
      <c r="C1127" s="398"/>
      <c r="D1127" s="398"/>
      <c r="E1127" s="1048"/>
      <c r="F1127" s="1049"/>
      <c r="G1127" s="1014" t="s">
        <v>1674</v>
      </c>
      <c r="H1127" s="1014" t="s">
        <v>1950</v>
      </c>
      <c r="I1127" s="1014" t="s">
        <v>1951</v>
      </c>
      <c r="J1127" s="1014" t="s">
        <v>1950</v>
      </c>
      <c r="R1127" s="395"/>
      <c r="S1127" s="395"/>
      <c r="T1127" s="395"/>
      <c r="U1127" s="395"/>
      <c r="V1127" s="395"/>
      <c r="W1127" s="395"/>
      <c r="X1127" s="395"/>
      <c r="Y1127" s="395"/>
      <c r="Z1127" s="395"/>
      <c r="AA1127" s="395"/>
    </row>
    <row r="1128" spans="1:27" s="980" customFormat="1" ht="16.5" customHeight="1" x14ac:dyDescent="0.3">
      <c r="A1128" s="390"/>
      <c r="B1128" s="979"/>
      <c r="C1128" s="398"/>
      <c r="D1128" s="398"/>
      <c r="E1128" s="1013" t="s">
        <v>1971</v>
      </c>
      <c r="F1128" s="1012"/>
      <c r="G1128" s="1050">
        <v>1.5</v>
      </c>
      <c r="H1128" s="1051" t="s">
        <v>1952</v>
      </c>
      <c r="I1128" s="1050">
        <v>0.75</v>
      </c>
      <c r="J1128" s="1051" t="s">
        <v>1960</v>
      </c>
      <c r="R1128" s="395"/>
      <c r="S1128" s="395"/>
      <c r="T1128" s="395"/>
      <c r="U1128" s="395"/>
      <c r="V1128" s="395"/>
      <c r="W1128" s="395"/>
      <c r="X1128" s="395"/>
      <c r="Y1128" s="395"/>
      <c r="Z1128" s="395"/>
      <c r="AA1128" s="395"/>
    </row>
    <row r="1129" spans="1:27" s="980" customFormat="1" ht="16.5" customHeight="1" x14ac:dyDescent="0.3">
      <c r="A1129" s="390"/>
      <c r="B1129" s="979"/>
      <c r="C1129" s="398"/>
      <c r="D1129" s="398"/>
      <c r="E1129" s="1013" t="s">
        <v>1972</v>
      </c>
      <c r="F1129" s="1012"/>
      <c r="G1129" s="1050">
        <v>6</v>
      </c>
      <c r="H1129" s="1051" t="s">
        <v>1953</v>
      </c>
      <c r="I1129" s="1050">
        <v>4</v>
      </c>
      <c r="J1129" s="1051" t="s">
        <v>1961</v>
      </c>
      <c r="R1129" s="395"/>
      <c r="S1129" s="395"/>
      <c r="T1129" s="395"/>
      <c r="U1129" s="395"/>
      <c r="V1129" s="395"/>
      <c r="W1129" s="395"/>
      <c r="X1129" s="395"/>
      <c r="Y1129" s="395"/>
      <c r="Z1129" s="395"/>
      <c r="AA1129" s="395"/>
    </row>
    <row r="1130" spans="1:27" s="980" customFormat="1" ht="16.5" customHeight="1" x14ac:dyDescent="0.3">
      <c r="A1130" s="390"/>
      <c r="B1130" s="979"/>
      <c r="C1130" s="398"/>
      <c r="D1130" s="398"/>
      <c r="E1130" s="1013" t="s">
        <v>1973</v>
      </c>
      <c r="F1130" s="1012"/>
      <c r="G1130" s="1050">
        <v>7</v>
      </c>
      <c r="H1130" s="1051" t="s">
        <v>1954</v>
      </c>
      <c r="I1130" s="1050">
        <v>4</v>
      </c>
      <c r="J1130" s="1051" t="s">
        <v>1962</v>
      </c>
      <c r="L1130" s="395"/>
      <c r="M1130" s="395"/>
      <c r="N1130" s="395"/>
      <c r="O1130" s="395"/>
      <c r="P1130" s="395"/>
      <c r="Q1130" s="395"/>
      <c r="R1130" s="395"/>
      <c r="S1130" s="395"/>
      <c r="T1130" s="395"/>
      <c r="U1130" s="395"/>
      <c r="V1130" s="395"/>
      <c r="W1130" s="395"/>
      <c r="X1130" s="395"/>
      <c r="Y1130" s="395"/>
      <c r="Z1130" s="395"/>
      <c r="AA1130" s="395"/>
    </row>
    <row r="1131" spans="1:27" s="980" customFormat="1" ht="16.5" customHeight="1" x14ac:dyDescent="0.3">
      <c r="A1131" s="390"/>
      <c r="B1131" s="979"/>
      <c r="C1131" s="398"/>
      <c r="D1131" s="398"/>
      <c r="E1131" s="1013" t="s">
        <v>1974</v>
      </c>
      <c r="F1131" s="1012"/>
      <c r="G1131" s="1050">
        <v>11</v>
      </c>
      <c r="H1131" s="1051" t="s">
        <v>1954</v>
      </c>
      <c r="I1131" s="1050">
        <v>6</v>
      </c>
      <c r="J1131" s="1051" t="s">
        <v>1962</v>
      </c>
      <c r="L1131" s="395"/>
      <c r="M1131" s="395"/>
      <c r="N1131" s="395"/>
      <c r="O1131" s="395"/>
      <c r="P1131" s="395"/>
      <c r="Q1131" s="395"/>
      <c r="R1131" s="395"/>
      <c r="S1131" s="395"/>
      <c r="T1131" s="395"/>
      <c r="U1131" s="395"/>
      <c r="V1131" s="395"/>
      <c r="W1131" s="395"/>
      <c r="X1131" s="395"/>
      <c r="Y1131" s="395"/>
      <c r="Z1131" s="395"/>
      <c r="AA1131" s="395"/>
    </row>
    <row r="1132" spans="1:27" s="980" customFormat="1" ht="16.5" customHeight="1" x14ac:dyDescent="0.3">
      <c r="A1132" s="390"/>
      <c r="B1132" s="979"/>
      <c r="C1132" s="398"/>
      <c r="D1132" s="398"/>
      <c r="E1132" s="1013" t="s">
        <v>1975</v>
      </c>
      <c r="F1132" s="1012"/>
      <c r="G1132" s="1050">
        <v>6.5</v>
      </c>
      <c r="H1132" s="1051" t="s">
        <v>1955</v>
      </c>
      <c r="I1132" s="1050">
        <v>4.5</v>
      </c>
      <c r="J1132" s="1051" t="s">
        <v>1963</v>
      </c>
      <c r="L1132" s="395"/>
      <c r="M1132" s="395"/>
      <c r="N1132" s="395"/>
      <c r="O1132" s="395"/>
      <c r="P1132" s="395"/>
      <c r="Q1132" s="395"/>
      <c r="R1132" s="395"/>
      <c r="S1132" s="395"/>
      <c r="T1132" s="395"/>
      <c r="U1132" s="395"/>
      <c r="V1132" s="395"/>
      <c r="W1132" s="395"/>
      <c r="X1132" s="395"/>
      <c r="Y1132" s="395"/>
      <c r="Z1132" s="395"/>
      <c r="AA1132" s="395"/>
    </row>
    <row r="1133" spans="1:27" s="980" customFormat="1" ht="16.5" customHeight="1" x14ac:dyDescent="0.3">
      <c r="A1133" s="390"/>
      <c r="B1133" s="979"/>
      <c r="C1133" s="398"/>
      <c r="D1133" s="398"/>
      <c r="E1133" s="1013" t="s">
        <v>1976</v>
      </c>
      <c r="F1133" s="1012"/>
      <c r="G1133" s="1050">
        <v>7</v>
      </c>
      <c r="H1133" s="1051" t="s">
        <v>1955</v>
      </c>
      <c r="I1133" s="1050">
        <v>5</v>
      </c>
      <c r="J1133" s="1051" t="s">
        <v>1963</v>
      </c>
      <c r="L1133" s="395"/>
      <c r="M1133" s="395"/>
      <c r="N1133" s="395"/>
      <c r="O1133" s="395"/>
      <c r="P1133" s="395"/>
      <c r="Q1133" s="395"/>
      <c r="R1133" s="395"/>
      <c r="S1133" s="395"/>
      <c r="T1133" s="395"/>
      <c r="U1133" s="395"/>
      <c r="V1133" s="395"/>
      <c r="W1133" s="395"/>
      <c r="X1133" s="395"/>
      <c r="Y1133" s="395"/>
      <c r="Z1133" s="395"/>
      <c r="AA1133" s="395"/>
    </row>
    <row r="1134" spans="1:27" s="980" customFormat="1" ht="16.5" customHeight="1" x14ac:dyDescent="0.3">
      <c r="A1134" s="390"/>
      <c r="B1134" s="979"/>
      <c r="C1134" s="398"/>
      <c r="D1134" s="398"/>
      <c r="E1134" s="1013" t="s">
        <v>1977</v>
      </c>
      <c r="F1134" s="1012"/>
      <c r="G1134" s="1050">
        <v>6.5</v>
      </c>
      <c r="H1134" s="1051" t="s">
        <v>1956</v>
      </c>
      <c r="I1134" s="1050">
        <v>5</v>
      </c>
      <c r="J1134" s="1051" t="s">
        <v>1964</v>
      </c>
      <c r="L1134" s="395"/>
      <c r="M1134" s="395"/>
      <c r="N1134" s="395"/>
      <c r="O1134" s="395"/>
      <c r="P1134" s="395"/>
      <c r="Q1134" s="395"/>
      <c r="R1134" s="395"/>
      <c r="S1134" s="395"/>
      <c r="T1134" s="395"/>
      <c r="U1134" s="395"/>
      <c r="V1134" s="395"/>
      <c r="W1134" s="395"/>
      <c r="X1134" s="395"/>
      <c r="Y1134" s="395"/>
      <c r="Z1134" s="395"/>
      <c r="AA1134" s="395"/>
    </row>
    <row r="1135" spans="1:27" s="980" customFormat="1" ht="16.5" customHeight="1" x14ac:dyDescent="0.3">
      <c r="A1135" s="390"/>
      <c r="B1135" s="979"/>
      <c r="C1135" s="398"/>
      <c r="D1135" s="398"/>
      <c r="E1135" s="1013" t="s">
        <v>1978</v>
      </c>
      <c r="F1135" s="1012"/>
      <c r="G1135" s="1050">
        <v>4.5</v>
      </c>
      <c r="H1135" s="1051" t="s">
        <v>1955</v>
      </c>
      <c r="I1135" s="1050">
        <v>3.5</v>
      </c>
      <c r="J1135" s="1051" t="s">
        <v>1963</v>
      </c>
      <c r="L1135" s="395"/>
      <c r="M1135" s="395"/>
      <c r="N1135" s="395"/>
      <c r="O1135" s="395"/>
      <c r="P1135" s="395"/>
      <c r="Q1135" s="395"/>
      <c r="R1135" s="395"/>
      <c r="S1135" s="395"/>
      <c r="T1135" s="395"/>
      <c r="U1135" s="395"/>
      <c r="V1135" s="395"/>
      <c r="W1135" s="395"/>
      <c r="X1135" s="395"/>
      <c r="Y1135" s="395"/>
      <c r="Z1135" s="395"/>
      <c r="AA1135" s="395"/>
    </row>
    <row r="1136" spans="1:27" s="980" customFormat="1" ht="16.5" customHeight="1" x14ac:dyDescent="0.3">
      <c r="A1136" s="390"/>
      <c r="B1136" s="979"/>
      <c r="C1136" s="398"/>
      <c r="D1136" s="398"/>
      <c r="E1136" s="1013" t="s">
        <v>1979</v>
      </c>
      <c r="F1136" s="1012"/>
      <c r="G1136" s="1050">
        <v>4.5</v>
      </c>
      <c r="H1136" s="1051" t="s">
        <v>1955</v>
      </c>
      <c r="I1136" s="1050">
        <v>3.5</v>
      </c>
      <c r="J1136" s="1051" t="s">
        <v>1963</v>
      </c>
      <c r="L1136" s="395"/>
      <c r="M1136" s="395"/>
      <c r="N1136" s="395"/>
      <c r="O1136" s="395"/>
      <c r="P1136" s="395"/>
      <c r="Q1136" s="395"/>
      <c r="R1136" s="395"/>
      <c r="S1136" s="395"/>
      <c r="T1136" s="395"/>
      <c r="U1136" s="395"/>
      <c r="V1136" s="395"/>
      <c r="W1136" s="395"/>
      <c r="X1136" s="395"/>
      <c r="Y1136" s="395"/>
      <c r="Z1136" s="395"/>
      <c r="AA1136" s="395"/>
    </row>
    <row r="1137" spans="1:27" s="980" customFormat="1" ht="16.5" customHeight="1" x14ac:dyDescent="0.3">
      <c r="A1137" s="390"/>
      <c r="B1137" s="979"/>
      <c r="C1137" s="398"/>
      <c r="D1137" s="398"/>
      <c r="E1137" s="1013" t="s">
        <v>1980</v>
      </c>
      <c r="F1137" s="1012"/>
      <c r="G1137" s="1050">
        <v>5</v>
      </c>
      <c r="H1137" s="1051" t="s">
        <v>1957</v>
      </c>
      <c r="I1137" s="1050">
        <v>4</v>
      </c>
      <c r="J1137" s="1051" t="s">
        <v>1965</v>
      </c>
      <c r="L1137" s="395"/>
      <c r="M1137" s="395"/>
      <c r="N1137" s="395"/>
      <c r="O1137" s="395"/>
      <c r="P1137" s="395"/>
      <c r="Q1137" s="395"/>
      <c r="R1137" s="395"/>
      <c r="S1137" s="395"/>
      <c r="T1137" s="395"/>
      <c r="U1137" s="395"/>
      <c r="V1137" s="395"/>
      <c r="W1137" s="395"/>
      <c r="X1137" s="395"/>
      <c r="Y1137" s="395"/>
      <c r="Z1137" s="395"/>
      <c r="AA1137" s="395"/>
    </row>
    <row r="1138" spans="1:27" s="980" customFormat="1" ht="16.5" customHeight="1" x14ac:dyDescent="0.3">
      <c r="A1138" s="390"/>
      <c r="B1138" s="979"/>
      <c r="C1138" s="398"/>
      <c r="D1138" s="398"/>
      <c r="E1138" s="1013" t="s">
        <v>1981</v>
      </c>
      <c r="F1138" s="1012"/>
      <c r="G1138" s="1050">
        <v>1.1000000000000001</v>
      </c>
      <c r="H1138" s="1051" t="s">
        <v>1958</v>
      </c>
      <c r="I1138" s="1050">
        <v>0.75</v>
      </c>
      <c r="J1138" s="1051" t="s">
        <v>1966</v>
      </c>
      <c r="L1138" s="395"/>
      <c r="M1138" s="395"/>
      <c r="N1138" s="395"/>
      <c r="O1138" s="395"/>
      <c r="P1138" s="395"/>
      <c r="Q1138" s="395"/>
      <c r="R1138" s="395"/>
      <c r="S1138" s="395"/>
      <c r="T1138" s="395"/>
      <c r="U1138" s="395"/>
      <c r="V1138" s="395"/>
      <c r="W1138" s="395"/>
      <c r="X1138" s="395"/>
      <c r="Y1138" s="395"/>
      <c r="Z1138" s="395"/>
      <c r="AA1138" s="395"/>
    </row>
    <row r="1139" spans="1:27" s="980" customFormat="1" ht="16.5" customHeight="1" x14ac:dyDescent="0.3">
      <c r="A1139" s="390"/>
      <c r="B1139" s="979"/>
      <c r="C1139" s="398"/>
      <c r="D1139" s="398"/>
      <c r="E1139" s="1013" t="s">
        <v>1982</v>
      </c>
      <c r="F1139" s="1012"/>
      <c r="G1139" s="1050">
        <v>4</v>
      </c>
      <c r="H1139" s="1051" t="s">
        <v>1957</v>
      </c>
      <c r="I1139" s="1050">
        <v>2</v>
      </c>
      <c r="J1139" s="1051" t="s">
        <v>1965</v>
      </c>
      <c r="L1139" s="395"/>
      <c r="M1139" s="395"/>
      <c r="N1139" s="395"/>
      <c r="O1139" s="395"/>
      <c r="P1139" s="395"/>
      <c r="Q1139" s="395"/>
      <c r="R1139" s="395"/>
      <c r="S1139" s="395"/>
      <c r="T1139" s="395"/>
      <c r="U1139" s="395"/>
      <c r="V1139" s="395"/>
      <c r="W1139" s="395"/>
      <c r="X1139" s="395"/>
      <c r="Y1139" s="395"/>
      <c r="Z1139" s="395"/>
      <c r="AA1139" s="395"/>
    </row>
    <row r="1140" spans="1:27" s="980" customFormat="1" ht="16.5" customHeight="1" x14ac:dyDescent="0.3">
      <c r="A1140" s="390"/>
      <c r="B1140" s="979"/>
      <c r="C1140" s="398"/>
      <c r="D1140" s="398"/>
      <c r="E1140" s="1013" t="s">
        <v>1983</v>
      </c>
      <c r="F1140" s="1012"/>
      <c r="G1140" s="1050">
        <v>7</v>
      </c>
      <c r="H1140" s="1051" t="s">
        <v>1959</v>
      </c>
      <c r="I1140" s="1050">
        <v>5</v>
      </c>
      <c r="J1140" s="1051" t="s">
        <v>1967</v>
      </c>
      <c r="L1140" s="395"/>
      <c r="M1140" s="395"/>
      <c r="N1140" s="395"/>
      <c r="O1140" s="395"/>
      <c r="P1140" s="395"/>
      <c r="Q1140" s="395"/>
      <c r="R1140" s="395"/>
      <c r="S1140" s="395"/>
      <c r="T1140" s="395"/>
      <c r="U1140" s="395"/>
      <c r="V1140" s="395"/>
      <c r="W1140" s="395"/>
      <c r="X1140" s="395"/>
      <c r="Y1140" s="395"/>
      <c r="Z1140" s="395"/>
      <c r="AA1140" s="395"/>
    </row>
    <row r="1141" spans="1:27" s="980" customFormat="1" ht="16.5" customHeight="1" x14ac:dyDescent="0.3">
      <c r="A1141" s="390"/>
      <c r="B1141" s="979"/>
      <c r="C1141" s="398"/>
      <c r="D1141" s="398"/>
      <c r="E1141" s="1854" t="s">
        <v>2170</v>
      </c>
      <c r="F1141" s="1855"/>
      <c r="G1141" s="1855"/>
      <c r="H1141" s="1855"/>
      <c r="I1141" s="1855"/>
      <c r="J1141" s="1855"/>
      <c r="K1141" s="1855"/>
      <c r="L1141" s="1855"/>
      <c r="M1141" s="1855"/>
      <c r="N1141" s="1855"/>
      <c r="O1141" s="1855"/>
      <c r="P1141" s="1855"/>
      <c r="Q1141" s="1855"/>
      <c r="R1141" s="1855"/>
      <c r="S1141" s="1855"/>
      <c r="T1141" s="1855"/>
      <c r="U1141" s="395"/>
      <c r="V1141" s="395"/>
      <c r="W1141" s="395"/>
      <c r="X1141" s="395"/>
      <c r="Y1141" s="395"/>
      <c r="Z1141" s="395"/>
      <c r="AA1141" s="395"/>
    </row>
    <row r="1142" spans="1:27" s="980" customFormat="1" ht="54" customHeight="1" x14ac:dyDescent="0.3">
      <c r="A1142" s="390"/>
      <c r="B1142" s="979"/>
      <c r="C1142" s="398"/>
      <c r="D1142" s="398"/>
      <c r="E1142" s="1888" t="s">
        <v>2093</v>
      </c>
      <c r="F1142" s="1888"/>
      <c r="G1142" s="1888"/>
      <c r="H1142" s="1888"/>
      <c r="I1142" s="1888"/>
      <c r="J1142" s="1888"/>
      <c r="K1142" s="1888"/>
      <c r="L1142" s="1888"/>
      <c r="M1142" s="1888"/>
      <c r="N1142" s="1888"/>
      <c r="O1142" s="1888"/>
      <c r="P1142" s="1888"/>
      <c r="Q1142" s="1888"/>
      <c r="R1142" s="1888"/>
      <c r="S1142" s="1888"/>
      <c r="T1142" s="395"/>
      <c r="U1142" s="395"/>
      <c r="V1142" s="395"/>
      <c r="W1142" s="395"/>
      <c r="X1142" s="395"/>
      <c r="Y1142" s="395"/>
      <c r="Z1142" s="395"/>
      <c r="AA1142" s="395"/>
    </row>
    <row r="1143" spans="1:27" s="980" customFormat="1" ht="16.5" customHeight="1" x14ac:dyDescent="0.3">
      <c r="A1143" s="390"/>
      <c r="B1143" s="979"/>
      <c r="C1143" s="398"/>
      <c r="D1143" s="398"/>
      <c r="E1143" s="1052" t="s">
        <v>1970</v>
      </c>
      <c r="F1143" s="1015"/>
      <c r="G1143" s="1015"/>
      <c r="H1143" s="1015"/>
      <c r="I1143" s="1015"/>
      <c r="J1143" s="1015"/>
      <c r="K1143" s="1015"/>
      <c r="L1143" s="1015"/>
      <c r="M1143" s="1015"/>
      <c r="N1143" s="1015"/>
      <c r="O1143" s="1015"/>
      <c r="P1143" s="1015"/>
      <c r="Q1143" s="1015"/>
      <c r="R1143" s="1015"/>
      <c r="S1143" s="1015"/>
      <c r="T1143" s="395"/>
      <c r="U1143" s="395"/>
      <c r="V1143" s="395"/>
      <c r="W1143" s="395"/>
      <c r="X1143" s="395"/>
      <c r="Y1143" s="395"/>
      <c r="Z1143" s="395"/>
      <c r="AA1143" s="395"/>
    </row>
    <row r="1144" spans="1:27" s="980" customFormat="1" ht="16.5" customHeight="1" x14ac:dyDescent="0.3">
      <c r="A1144" s="390"/>
      <c r="B1144" s="979"/>
      <c r="C1144" s="398"/>
      <c r="D1144" s="398"/>
      <c r="E1144" s="1852" t="s">
        <v>1968</v>
      </c>
      <c r="F1144" s="1852"/>
      <c r="G1144" s="1852"/>
      <c r="H1144" s="1852"/>
      <c r="I1144" s="1852"/>
      <c r="J1144" s="1852"/>
      <c r="K1144" s="1852"/>
      <c r="L1144" s="1852"/>
      <c r="M1144" s="1852"/>
      <c r="N1144" s="1015"/>
      <c r="O1144" s="1015"/>
      <c r="P1144" s="1015"/>
      <c r="Q1144" s="1015"/>
      <c r="R1144" s="1015"/>
      <c r="S1144" s="1015"/>
      <c r="T1144" s="395"/>
      <c r="U1144" s="395"/>
      <c r="V1144" s="395"/>
      <c r="W1144" s="395"/>
      <c r="X1144" s="395"/>
      <c r="Y1144" s="395"/>
      <c r="Z1144" s="395"/>
      <c r="AA1144" s="395"/>
    </row>
    <row r="1145" spans="1:27" s="980" customFormat="1" ht="16.5" customHeight="1" x14ac:dyDescent="0.3">
      <c r="A1145" s="390"/>
      <c r="B1145" s="979"/>
      <c r="C1145" s="398"/>
      <c r="D1145" s="398"/>
      <c r="E1145" s="1852" t="s">
        <v>1969</v>
      </c>
      <c r="F1145" s="1852"/>
      <c r="G1145" s="1852"/>
      <c r="H1145" s="1852"/>
      <c r="I1145" s="1852"/>
      <c r="J1145" s="1852"/>
      <c r="K1145" s="1852"/>
      <c r="L1145" s="1852"/>
      <c r="M1145" s="1852"/>
      <c r="N1145" s="1015"/>
      <c r="O1145" s="1015"/>
      <c r="P1145" s="1015"/>
      <c r="Q1145" s="1015"/>
      <c r="R1145" s="1015"/>
      <c r="S1145" s="1015"/>
      <c r="T1145" s="395"/>
      <c r="U1145" s="395"/>
      <c r="V1145" s="395"/>
      <c r="W1145" s="395"/>
      <c r="X1145" s="395"/>
      <c r="Y1145" s="395"/>
      <c r="Z1145" s="395"/>
      <c r="AA1145" s="395"/>
    </row>
    <row r="1146" spans="1:27" s="980" customFormat="1" ht="16.5" customHeight="1" x14ac:dyDescent="0.3">
      <c r="A1146" s="390"/>
      <c r="B1146" s="979"/>
      <c r="C1146" s="398"/>
      <c r="D1146" s="398"/>
      <c r="E1146" s="1032"/>
      <c r="F1146" s="414"/>
      <c r="G1146" s="414"/>
      <c r="H1146" s="414"/>
      <c r="I1146" s="414"/>
      <c r="J1146" s="414"/>
      <c r="K1146" s="395"/>
      <c r="L1146" s="395"/>
      <c r="M1146" s="395"/>
      <c r="N1146" s="395"/>
      <c r="O1146" s="395"/>
      <c r="P1146" s="395"/>
      <c r="Q1146" s="395"/>
      <c r="R1146" s="395"/>
      <c r="S1146" s="395"/>
      <c r="T1146" s="395"/>
      <c r="U1146" s="395"/>
      <c r="V1146" s="395"/>
      <c r="W1146" s="395"/>
      <c r="X1146" s="395"/>
      <c r="Y1146" s="395"/>
      <c r="Z1146" s="395"/>
      <c r="AA1146" s="395"/>
    </row>
    <row r="1147" spans="1:27" s="980" customFormat="1" ht="16.5" customHeight="1" x14ac:dyDescent="0.3">
      <c r="A1147" s="390"/>
      <c r="B1147" s="979"/>
      <c r="C1147" s="398"/>
      <c r="D1147" s="398"/>
      <c r="E1147" s="1032" t="s">
        <v>1887</v>
      </c>
      <c r="F1147" s="414"/>
      <c r="G1147" s="414"/>
      <c r="H1147" s="414"/>
      <c r="I1147" s="414"/>
      <c r="J1147" s="414"/>
      <c r="K1147" s="395"/>
      <c r="L1147" s="395"/>
      <c r="M1147" s="395"/>
      <c r="N1147" s="395"/>
      <c r="O1147" s="395"/>
      <c r="P1147" s="395"/>
      <c r="Q1147" s="395"/>
      <c r="R1147" s="395"/>
      <c r="S1147" s="395"/>
      <c r="T1147" s="395"/>
      <c r="U1147" s="395"/>
      <c r="V1147" s="395"/>
      <c r="W1147" s="395"/>
      <c r="X1147" s="395"/>
      <c r="Y1147" s="395"/>
      <c r="Z1147" s="395"/>
      <c r="AA1147" s="395"/>
    </row>
    <row r="1148" spans="1:27" s="980" customFormat="1" ht="16.5" customHeight="1" x14ac:dyDescent="0.3">
      <c r="A1148" s="390"/>
      <c r="B1148" s="979"/>
      <c r="C1148" s="398"/>
      <c r="D1148" s="398"/>
      <c r="E1148" s="414"/>
      <c r="F1148" s="414"/>
      <c r="G1148" s="414"/>
      <c r="H1148" s="414"/>
      <c r="I1148" s="414"/>
      <c r="J1148" s="414"/>
      <c r="K1148" s="395"/>
      <c r="L1148" s="395"/>
      <c r="M1148" s="395"/>
      <c r="N1148" s="395"/>
      <c r="O1148" s="395"/>
      <c r="P1148" s="395"/>
      <c r="Q1148" s="395"/>
      <c r="R1148" s="395"/>
      <c r="S1148" s="395"/>
      <c r="T1148" s="395"/>
      <c r="U1148" s="395"/>
      <c r="V1148" s="395"/>
      <c r="W1148" s="395"/>
      <c r="X1148" s="395"/>
      <c r="Y1148" s="395"/>
      <c r="Z1148" s="395"/>
      <c r="AA1148" s="395"/>
    </row>
    <row r="1149" spans="1:27" s="980" customFormat="1" ht="16.5" customHeight="1" x14ac:dyDescent="0.3">
      <c r="A1149" s="390"/>
      <c r="B1149" s="979"/>
      <c r="C1149" s="398"/>
      <c r="D1149" s="398"/>
      <c r="E1149" s="1851" t="s">
        <v>738</v>
      </c>
      <c r="F1149" s="1851"/>
      <c r="G1149" s="1879" t="s">
        <v>1984</v>
      </c>
      <c r="H1149" s="1879"/>
      <c r="I1149" s="1879"/>
      <c r="J1149" s="1879" t="s">
        <v>1985</v>
      </c>
      <c r="K1149" s="1879"/>
      <c r="L1149" s="1879"/>
      <c r="S1149" s="395"/>
      <c r="T1149" s="395"/>
      <c r="U1149" s="395"/>
      <c r="V1149" s="395"/>
      <c r="W1149" s="395"/>
      <c r="X1149" s="395"/>
      <c r="Y1149" s="395"/>
      <c r="Z1149" s="395"/>
      <c r="AA1149" s="395"/>
    </row>
    <row r="1150" spans="1:27" s="980" customFormat="1" ht="16.5" customHeight="1" x14ac:dyDescent="0.3">
      <c r="A1150" s="390"/>
      <c r="B1150" s="979"/>
      <c r="C1150" s="398"/>
      <c r="D1150" s="398"/>
      <c r="E1150" s="1851"/>
      <c r="F1150" s="1851"/>
      <c r="G1150" s="1003" t="s">
        <v>1674</v>
      </c>
      <c r="H1150" s="1879" t="s">
        <v>1417</v>
      </c>
      <c r="I1150" s="1879"/>
      <c r="J1150" s="1003" t="s">
        <v>1674</v>
      </c>
      <c r="K1150" s="1879" t="s">
        <v>1417</v>
      </c>
      <c r="L1150" s="1879"/>
      <c r="S1150" s="395"/>
      <c r="T1150" s="395"/>
      <c r="U1150" s="395"/>
      <c r="V1150" s="395"/>
      <c r="W1150" s="395"/>
      <c r="X1150" s="395"/>
      <c r="Y1150" s="395"/>
      <c r="Z1150" s="395"/>
      <c r="AA1150" s="395"/>
    </row>
    <row r="1151" spans="1:27" s="980" customFormat="1" ht="29.25" customHeight="1" x14ac:dyDescent="0.3">
      <c r="A1151" s="390"/>
      <c r="B1151" s="979"/>
      <c r="C1151" s="398"/>
      <c r="D1151" s="398"/>
      <c r="E1151" s="1001" t="s">
        <v>1559</v>
      </c>
      <c r="F1151" s="998"/>
      <c r="G1151" s="1217">
        <v>15</v>
      </c>
      <c r="H1151" s="1878" t="s">
        <v>1986</v>
      </c>
      <c r="I1151" s="1878"/>
      <c r="J1151" s="1218">
        <v>9</v>
      </c>
      <c r="K1151" s="1878" t="s">
        <v>1987</v>
      </c>
      <c r="L1151" s="1878"/>
      <c r="S1151" s="395"/>
      <c r="T1151" s="395"/>
      <c r="U1151" s="395"/>
      <c r="V1151" s="395"/>
      <c r="W1151" s="395"/>
      <c r="X1151" s="395"/>
      <c r="Y1151" s="395"/>
      <c r="Z1151" s="395"/>
      <c r="AA1151" s="395"/>
    </row>
    <row r="1152" spans="1:27" s="980" customFormat="1" ht="29.25" customHeight="1" x14ac:dyDescent="0.3">
      <c r="A1152" s="390"/>
      <c r="B1152" s="979"/>
      <c r="C1152" s="398"/>
      <c r="D1152" s="398"/>
      <c r="E1152" s="1001" t="s">
        <v>1560</v>
      </c>
      <c r="F1152" s="998"/>
      <c r="G1152" s="1217">
        <v>20</v>
      </c>
      <c r="H1152" s="1878" t="s">
        <v>1988</v>
      </c>
      <c r="I1152" s="1878"/>
      <c r="J1152" s="1218">
        <v>12</v>
      </c>
      <c r="K1152" s="1878" t="s">
        <v>1989</v>
      </c>
      <c r="L1152" s="1878"/>
      <c r="M1152" s="395"/>
      <c r="N1152" s="395"/>
      <c r="O1152" s="395"/>
      <c r="P1152" s="395"/>
      <c r="Q1152" s="395"/>
      <c r="R1152" s="395"/>
      <c r="S1152" s="395"/>
      <c r="T1152" s="395"/>
      <c r="U1152" s="395"/>
      <c r="V1152" s="395"/>
      <c r="W1152" s="395"/>
      <c r="X1152" s="395"/>
      <c r="Y1152" s="395"/>
      <c r="Z1152" s="395"/>
      <c r="AA1152" s="395"/>
    </row>
    <row r="1153" spans="1:27" s="980" customFormat="1" ht="29.25" customHeight="1" x14ac:dyDescent="0.3">
      <c r="A1153" s="390"/>
      <c r="B1153" s="979"/>
      <c r="C1153" s="398"/>
      <c r="D1153" s="398"/>
      <c r="E1153" s="1001" t="s">
        <v>1561</v>
      </c>
      <c r="F1153" s="998"/>
      <c r="G1153" s="1217">
        <v>8</v>
      </c>
      <c r="H1153" s="1878" t="s">
        <v>1986</v>
      </c>
      <c r="I1153" s="1878"/>
      <c r="J1153" s="1218">
        <v>4</v>
      </c>
      <c r="K1153" s="1878" t="s">
        <v>1987</v>
      </c>
      <c r="L1153" s="1878"/>
      <c r="M1153" s="395"/>
      <c r="N1153" s="395"/>
      <c r="O1153" s="395"/>
      <c r="P1153" s="395"/>
      <c r="Q1153" s="395"/>
      <c r="R1153" s="395"/>
      <c r="S1153" s="395"/>
      <c r="T1153" s="395"/>
      <c r="U1153" s="395"/>
      <c r="V1153" s="395"/>
      <c r="W1153" s="395"/>
      <c r="X1153" s="395"/>
      <c r="Y1153" s="395"/>
      <c r="Z1153" s="395"/>
      <c r="AA1153" s="395"/>
    </row>
    <row r="1154" spans="1:27" s="980" customFormat="1" ht="29.25" customHeight="1" x14ac:dyDescent="0.3">
      <c r="A1154" s="390"/>
      <c r="B1154" s="979"/>
      <c r="C1154" s="398"/>
      <c r="D1154" s="398"/>
      <c r="E1154" s="1001" t="s">
        <v>2054</v>
      </c>
      <c r="F1154" s="998"/>
      <c r="G1154" s="1217">
        <v>12</v>
      </c>
      <c r="H1154" s="1878" t="s">
        <v>1990</v>
      </c>
      <c r="I1154" s="1878"/>
      <c r="J1154" s="1218">
        <v>10</v>
      </c>
      <c r="K1154" s="1878" t="s">
        <v>1996</v>
      </c>
      <c r="L1154" s="1878"/>
      <c r="M1154" s="395"/>
      <c r="N1154" s="395"/>
      <c r="O1154" s="395"/>
      <c r="P1154" s="395"/>
      <c r="Q1154" s="395"/>
      <c r="R1154" s="395"/>
      <c r="S1154" s="395"/>
      <c r="T1154" s="395"/>
      <c r="U1154" s="395"/>
      <c r="V1154" s="395"/>
      <c r="W1154" s="395"/>
      <c r="X1154" s="395"/>
      <c r="Y1154" s="395"/>
      <c r="Z1154" s="395"/>
      <c r="AA1154" s="395"/>
    </row>
    <row r="1155" spans="1:27" s="980" customFormat="1" ht="29.25" customHeight="1" x14ac:dyDescent="0.3">
      <c r="A1155" s="390"/>
      <c r="B1155" s="979"/>
      <c r="C1155" s="398"/>
      <c r="D1155" s="398"/>
      <c r="E1155" s="1001" t="s">
        <v>2055</v>
      </c>
      <c r="F1155" s="998"/>
      <c r="G1155" s="1217">
        <v>9</v>
      </c>
      <c r="H1155" s="1878" t="s">
        <v>1990</v>
      </c>
      <c r="I1155" s="1878"/>
      <c r="J1155" s="1218">
        <v>7</v>
      </c>
      <c r="K1155" s="1878" t="s">
        <v>1991</v>
      </c>
      <c r="L1155" s="1878"/>
      <c r="M1155" s="395"/>
      <c r="N1155" s="395"/>
      <c r="O1155" s="395"/>
      <c r="P1155" s="395"/>
      <c r="Q1155" s="395"/>
      <c r="R1155" s="395"/>
      <c r="S1155" s="395"/>
      <c r="T1155" s="395"/>
      <c r="U1155" s="395"/>
      <c r="V1155" s="395"/>
      <c r="W1155" s="395"/>
      <c r="X1155" s="395"/>
      <c r="Y1155" s="395"/>
      <c r="Z1155" s="395"/>
      <c r="AA1155" s="395"/>
    </row>
    <row r="1156" spans="1:27" s="980" customFormat="1" ht="29.25" customHeight="1" x14ac:dyDescent="0.3">
      <c r="A1156" s="390"/>
      <c r="B1156" s="979"/>
      <c r="C1156" s="398"/>
      <c r="D1156" s="398"/>
      <c r="E1156" s="1001" t="s">
        <v>2056</v>
      </c>
      <c r="F1156" s="998"/>
      <c r="G1156" s="1217">
        <v>11</v>
      </c>
      <c r="H1156" s="1878" t="s">
        <v>1992</v>
      </c>
      <c r="I1156" s="1878"/>
      <c r="J1156" s="1218">
        <v>8</v>
      </c>
      <c r="K1156" s="1878" t="s">
        <v>1993</v>
      </c>
      <c r="L1156" s="1878"/>
      <c r="M1156" s="395"/>
      <c r="N1156" s="395"/>
      <c r="O1156" s="395"/>
      <c r="P1156" s="395"/>
      <c r="Q1156" s="395"/>
      <c r="R1156" s="395"/>
      <c r="S1156" s="395"/>
      <c r="T1156" s="395"/>
      <c r="U1156" s="395"/>
      <c r="V1156" s="395"/>
      <c r="W1156" s="395"/>
      <c r="X1156" s="395"/>
      <c r="Y1156" s="395"/>
      <c r="Z1156" s="395"/>
      <c r="AA1156" s="395"/>
    </row>
    <row r="1157" spans="1:27" s="980" customFormat="1" ht="29.25" customHeight="1" x14ac:dyDescent="0.3">
      <c r="A1157" s="390"/>
      <c r="B1157" s="979"/>
      <c r="C1157" s="398"/>
      <c r="D1157" s="398"/>
      <c r="E1157" s="1001" t="s">
        <v>1562</v>
      </c>
      <c r="F1157" s="998"/>
      <c r="G1157" s="1217">
        <v>33</v>
      </c>
      <c r="H1157" s="1878" t="s">
        <v>1988</v>
      </c>
      <c r="I1157" s="1878"/>
      <c r="J1157" s="1218">
        <v>25</v>
      </c>
      <c r="K1157" s="1878" t="s">
        <v>1989</v>
      </c>
      <c r="L1157" s="1878"/>
      <c r="M1157" s="395"/>
      <c r="N1157" s="395"/>
      <c r="O1157" s="395"/>
      <c r="P1157" s="395"/>
      <c r="Q1157" s="395"/>
      <c r="R1157" s="395"/>
      <c r="S1157" s="395"/>
      <c r="T1157" s="395"/>
      <c r="U1157" s="395"/>
      <c r="V1157" s="395"/>
      <c r="W1157" s="395"/>
      <c r="X1157" s="395"/>
      <c r="Y1157" s="395"/>
      <c r="Z1157" s="395"/>
      <c r="AA1157" s="395"/>
    </row>
    <row r="1158" spans="1:27" s="980" customFormat="1" ht="29.25" customHeight="1" x14ac:dyDescent="0.3">
      <c r="A1158" s="390"/>
      <c r="B1158" s="979"/>
      <c r="C1158" s="398"/>
      <c r="D1158" s="398"/>
      <c r="E1158" s="1001" t="s">
        <v>1563</v>
      </c>
      <c r="F1158" s="998"/>
      <c r="G1158" s="1217">
        <v>7.5</v>
      </c>
      <c r="H1158" s="1878" t="s">
        <v>1994</v>
      </c>
      <c r="I1158" s="1878"/>
      <c r="J1158" s="1218">
        <v>6</v>
      </c>
      <c r="K1158" s="1878" t="s">
        <v>1995</v>
      </c>
      <c r="L1158" s="1878"/>
      <c r="M1158" s="395"/>
      <c r="N1158" s="395"/>
      <c r="O1158" s="395"/>
      <c r="P1158" s="395"/>
      <c r="Q1158" s="395"/>
      <c r="R1158" s="395"/>
      <c r="S1158" s="395"/>
      <c r="T1158" s="395"/>
      <c r="U1158" s="395"/>
      <c r="V1158" s="395"/>
      <c r="W1158" s="395"/>
      <c r="X1158" s="395"/>
      <c r="Y1158" s="395"/>
      <c r="Z1158" s="395"/>
      <c r="AA1158" s="395"/>
    </row>
    <row r="1159" spans="1:27" s="980" customFormat="1" ht="29.25" customHeight="1" x14ac:dyDescent="0.3">
      <c r="A1159" s="390"/>
      <c r="B1159" s="979"/>
      <c r="C1159" s="398"/>
      <c r="D1159" s="398"/>
      <c r="E1159" s="1001" t="s">
        <v>2057</v>
      </c>
      <c r="F1159" s="998"/>
      <c r="G1159" s="1217">
        <v>7.5</v>
      </c>
      <c r="H1159" s="1878" t="s">
        <v>1994</v>
      </c>
      <c r="I1159" s="1878"/>
      <c r="J1159" s="1218">
        <v>6</v>
      </c>
      <c r="K1159" s="1878" t="s">
        <v>1995</v>
      </c>
      <c r="L1159" s="1878"/>
      <c r="M1159" s="395"/>
      <c r="N1159" s="395"/>
      <c r="O1159" s="395"/>
      <c r="P1159" s="395"/>
      <c r="Q1159" s="395"/>
      <c r="R1159" s="395"/>
      <c r="S1159" s="395"/>
      <c r="T1159" s="395"/>
      <c r="U1159" s="395"/>
      <c r="V1159" s="395"/>
      <c r="W1159" s="395"/>
      <c r="X1159" s="395"/>
      <c r="Y1159" s="395"/>
      <c r="Z1159" s="395"/>
      <c r="AA1159" s="395"/>
    </row>
    <row r="1160" spans="1:27" s="980" customFormat="1" ht="29.25" customHeight="1" x14ac:dyDescent="0.3">
      <c r="A1160" s="390"/>
      <c r="B1160" s="979"/>
      <c r="C1160" s="398"/>
      <c r="D1160" s="398"/>
      <c r="E1160" s="1001" t="s">
        <v>1564</v>
      </c>
      <c r="F1160" s="998"/>
      <c r="G1160" s="1217">
        <v>7</v>
      </c>
      <c r="H1160" s="1878" t="s">
        <v>1994</v>
      </c>
      <c r="I1160" s="1878"/>
      <c r="J1160" s="1218">
        <v>6</v>
      </c>
      <c r="K1160" s="1878" t="s">
        <v>1995</v>
      </c>
      <c r="L1160" s="1878"/>
      <c r="M1160" s="395"/>
      <c r="N1160" s="395"/>
      <c r="O1160" s="395"/>
      <c r="P1160" s="395"/>
      <c r="Q1160" s="395"/>
      <c r="R1160" s="395"/>
      <c r="S1160" s="395"/>
      <c r="T1160" s="395"/>
      <c r="U1160" s="395"/>
      <c r="V1160" s="395"/>
      <c r="W1160" s="395"/>
      <c r="X1160" s="395"/>
      <c r="Y1160" s="395"/>
      <c r="Z1160" s="395"/>
      <c r="AA1160" s="395"/>
    </row>
    <row r="1161" spans="1:27" s="980" customFormat="1" ht="29.25" customHeight="1" x14ac:dyDescent="0.3">
      <c r="A1161" s="390"/>
      <c r="B1161" s="979"/>
      <c r="C1161" s="398"/>
      <c r="D1161" s="398"/>
      <c r="E1161" s="1001" t="s">
        <v>1565</v>
      </c>
      <c r="F1161" s="998"/>
      <c r="G1161" s="1217">
        <v>4</v>
      </c>
      <c r="H1161" s="1878" t="s">
        <v>1994</v>
      </c>
      <c r="I1161" s="1878"/>
      <c r="J1161" s="1218">
        <v>1</v>
      </c>
      <c r="K1161" s="1878" t="s">
        <v>1995</v>
      </c>
      <c r="L1161" s="1878"/>
      <c r="M1161" s="395"/>
      <c r="N1161" s="395"/>
      <c r="O1161" s="395"/>
      <c r="P1161" s="395"/>
      <c r="Q1161" s="395"/>
      <c r="R1161" s="395"/>
      <c r="S1161" s="395"/>
      <c r="T1161" s="395"/>
      <c r="U1161" s="395"/>
      <c r="V1161" s="395"/>
      <c r="W1161" s="395"/>
      <c r="X1161" s="395"/>
      <c r="Y1161" s="395"/>
      <c r="Z1161" s="395"/>
      <c r="AA1161" s="395"/>
    </row>
    <row r="1162" spans="1:27" s="980" customFormat="1" ht="29.25" customHeight="1" x14ac:dyDescent="0.3">
      <c r="A1162" s="390"/>
      <c r="B1162" s="979"/>
      <c r="C1162" s="398"/>
      <c r="D1162" s="398"/>
      <c r="E1162" s="1001" t="s">
        <v>1566</v>
      </c>
      <c r="F1162" s="998"/>
      <c r="G1162" s="1217">
        <v>10</v>
      </c>
      <c r="H1162" s="1878" t="s">
        <v>1994</v>
      </c>
      <c r="I1162" s="1878"/>
      <c r="J1162" s="1218">
        <v>5.5</v>
      </c>
      <c r="K1162" s="1878" t="s">
        <v>1995</v>
      </c>
      <c r="L1162" s="1878"/>
      <c r="M1162" s="395"/>
      <c r="N1162" s="395"/>
      <c r="O1162" s="395"/>
      <c r="P1162" s="395"/>
      <c r="Q1162" s="395"/>
      <c r="R1162" s="395"/>
      <c r="S1162" s="395"/>
      <c r="T1162" s="395"/>
      <c r="U1162" s="395"/>
      <c r="V1162" s="395"/>
      <c r="W1162" s="395"/>
      <c r="X1162" s="395"/>
      <c r="Y1162" s="395"/>
      <c r="Z1162" s="395"/>
      <c r="AA1162" s="395"/>
    </row>
    <row r="1163" spans="1:27" s="980" customFormat="1" ht="29.25" customHeight="1" x14ac:dyDescent="0.3">
      <c r="A1163" s="390"/>
      <c r="B1163" s="979"/>
      <c r="C1163" s="398"/>
      <c r="D1163" s="398"/>
      <c r="E1163" s="1001" t="s">
        <v>1567</v>
      </c>
      <c r="F1163" s="998"/>
      <c r="G1163" s="1217">
        <v>1.2</v>
      </c>
      <c r="H1163" s="1878" t="s">
        <v>1988</v>
      </c>
      <c r="I1163" s="1878"/>
      <c r="J1163" s="1218">
        <v>0.8</v>
      </c>
      <c r="K1163" s="1878" t="s">
        <v>1989</v>
      </c>
      <c r="L1163" s="1878"/>
      <c r="S1163" s="395"/>
      <c r="T1163" s="395"/>
      <c r="U1163" s="395"/>
      <c r="V1163" s="395"/>
      <c r="W1163" s="395"/>
      <c r="X1163" s="395"/>
      <c r="Y1163" s="395"/>
      <c r="Z1163" s="395"/>
      <c r="AA1163" s="395"/>
    </row>
    <row r="1164" spans="1:27" s="980" customFormat="1" ht="29.25" customHeight="1" x14ac:dyDescent="0.3">
      <c r="A1164" s="390"/>
      <c r="B1164" s="979"/>
      <c r="C1164" s="398"/>
      <c r="D1164" s="398"/>
      <c r="E1164" s="1001" t="s">
        <v>1568</v>
      </c>
      <c r="F1164" s="998"/>
      <c r="G1164" s="1217">
        <v>2.5</v>
      </c>
      <c r="H1164" s="1878" t="s">
        <v>1988</v>
      </c>
      <c r="I1164" s="1878"/>
      <c r="J1164" s="1218">
        <v>2</v>
      </c>
      <c r="K1164" s="1878" t="s">
        <v>1989</v>
      </c>
      <c r="L1164" s="1878"/>
      <c r="S1164" s="395"/>
      <c r="T1164" s="395"/>
      <c r="U1164" s="395"/>
      <c r="V1164" s="395"/>
      <c r="W1164" s="395"/>
      <c r="X1164" s="395"/>
      <c r="Y1164" s="395"/>
      <c r="Z1164" s="395"/>
      <c r="AA1164" s="395"/>
    </row>
    <row r="1165" spans="1:27" s="980" customFormat="1" ht="29.25" customHeight="1" x14ac:dyDescent="0.3">
      <c r="A1165" s="390"/>
      <c r="B1165" s="979"/>
      <c r="C1165" s="398"/>
      <c r="D1165" s="398"/>
      <c r="E1165" s="1001" t="s">
        <v>1569</v>
      </c>
      <c r="F1165" s="998"/>
      <c r="G1165" s="1217">
        <v>2.5</v>
      </c>
      <c r="H1165" s="1878" t="s">
        <v>1988</v>
      </c>
      <c r="I1165" s="1878"/>
      <c r="J1165" s="1218">
        <v>1.5</v>
      </c>
      <c r="K1165" s="1878" t="s">
        <v>1989</v>
      </c>
      <c r="L1165" s="1878"/>
      <c r="S1165" s="395"/>
      <c r="T1165" s="395"/>
      <c r="U1165" s="395"/>
      <c r="V1165" s="395"/>
      <c r="W1165" s="395"/>
      <c r="X1165" s="395"/>
      <c r="Y1165" s="395"/>
      <c r="Z1165" s="395"/>
      <c r="AA1165" s="395"/>
    </row>
    <row r="1166" spans="1:27" s="980" customFormat="1" ht="29.25" customHeight="1" x14ac:dyDescent="0.3">
      <c r="A1166" s="390"/>
      <c r="B1166" s="979"/>
      <c r="C1166" s="398"/>
      <c r="D1166" s="398"/>
      <c r="E1166" s="1001" t="s">
        <v>1570</v>
      </c>
      <c r="F1166" s="998"/>
      <c r="G1166" s="1217">
        <v>25</v>
      </c>
      <c r="H1166" s="1878" t="s">
        <v>1988</v>
      </c>
      <c r="I1166" s="1878"/>
      <c r="J1166" s="1218">
        <v>20</v>
      </c>
      <c r="K1166" s="1878" t="s">
        <v>1989</v>
      </c>
      <c r="L1166" s="1878"/>
      <c r="M1166" s="395"/>
      <c r="N1166" s="395"/>
      <c r="O1166" s="395"/>
      <c r="P1166" s="395"/>
      <c r="Q1166" s="395"/>
      <c r="R1166" s="395"/>
      <c r="S1166" s="395"/>
      <c r="T1166" s="395"/>
      <c r="U1166" s="395"/>
      <c r="V1166" s="395"/>
      <c r="W1166" s="395"/>
      <c r="X1166" s="395"/>
      <c r="Y1166" s="395"/>
      <c r="Z1166" s="395"/>
      <c r="AA1166" s="395"/>
    </row>
    <row r="1167" spans="1:27" s="980" customFormat="1" ht="29.25" customHeight="1" x14ac:dyDescent="0.3">
      <c r="A1167" s="390"/>
      <c r="B1167" s="979"/>
      <c r="C1167" s="398"/>
      <c r="D1167" s="398"/>
      <c r="E1167" s="1001" t="s">
        <v>1571</v>
      </c>
      <c r="F1167" s="998"/>
      <c r="G1167" s="1217">
        <v>36</v>
      </c>
      <c r="H1167" s="1878" t="s">
        <v>1988</v>
      </c>
      <c r="I1167" s="1878"/>
      <c r="J1167" s="1218">
        <v>27</v>
      </c>
      <c r="K1167" s="1878" t="s">
        <v>1989</v>
      </c>
      <c r="L1167" s="1878"/>
      <c r="M1167" s="395"/>
      <c r="N1167" s="395"/>
      <c r="O1167" s="395"/>
      <c r="P1167" s="395"/>
      <c r="Q1167" s="395"/>
      <c r="R1167" s="395"/>
      <c r="S1167" s="395"/>
      <c r="T1167" s="395"/>
      <c r="U1167" s="395"/>
      <c r="V1167" s="395"/>
      <c r="W1167" s="395"/>
      <c r="X1167" s="395"/>
      <c r="Y1167" s="395"/>
      <c r="Z1167" s="395"/>
      <c r="AA1167" s="395"/>
    </row>
    <row r="1168" spans="1:27" s="980" customFormat="1" ht="29.25" customHeight="1" x14ac:dyDescent="0.3">
      <c r="A1168" s="390"/>
      <c r="B1168" s="979"/>
      <c r="C1168" s="398"/>
      <c r="D1168" s="398"/>
      <c r="E1168" s="1001" t="s">
        <v>1572</v>
      </c>
      <c r="F1168" s="998"/>
      <c r="G1168" s="1217">
        <v>19</v>
      </c>
      <c r="H1168" s="1878" t="s">
        <v>1986</v>
      </c>
      <c r="I1168" s="1878"/>
      <c r="J1168" s="1218">
        <v>12.5</v>
      </c>
      <c r="K1168" s="1878" t="s">
        <v>1987</v>
      </c>
      <c r="L1168" s="1878"/>
      <c r="M1168" s="395"/>
      <c r="N1168" s="395"/>
      <c r="O1168" s="395"/>
      <c r="P1168" s="395"/>
      <c r="Q1168" s="395"/>
      <c r="R1168" s="395"/>
      <c r="S1168" s="395"/>
      <c r="T1168" s="395"/>
      <c r="U1168" s="395"/>
      <c r="V1168" s="395"/>
      <c r="W1168" s="395"/>
      <c r="X1168" s="395"/>
      <c r="Y1168" s="395"/>
      <c r="Z1168" s="395"/>
      <c r="AA1168" s="395"/>
    </row>
    <row r="1169" spans="1:27" s="980" customFormat="1" ht="16.5" customHeight="1" x14ac:dyDescent="0.3">
      <c r="A1169" s="390"/>
      <c r="B1169" s="979"/>
      <c r="C1169" s="398"/>
      <c r="D1169" s="398"/>
      <c r="E1169" s="1854" t="s">
        <v>2170</v>
      </c>
      <c r="F1169" s="1855"/>
      <c r="G1169" s="1855"/>
      <c r="H1169" s="1855"/>
      <c r="I1169" s="1855"/>
      <c r="J1169" s="1855"/>
      <c r="K1169" s="1855"/>
      <c r="L1169" s="1855"/>
      <c r="M1169" s="1855"/>
      <c r="N1169" s="1855"/>
      <c r="O1169" s="1855"/>
      <c r="P1169" s="1855"/>
      <c r="Q1169" s="1855"/>
      <c r="R1169" s="1855"/>
      <c r="S1169" s="1855"/>
      <c r="T1169" s="1855"/>
      <c r="U1169" s="395"/>
      <c r="V1169" s="395"/>
      <c r="W1169" s="395"/>
      <c r="X1169" s="395"/>
      <c r="Y1169" s="395"/>
      <c r="Z1169" s="395"/>
      <c r="AA1169" s="395"/>
    </row>
    <row r="1170" spans="1:27" s="980" customFormat="1" ht="32.25" customHeight="1" x14ac:dyDescent="0.3">
      <c r="A1170" s="390"/>
      <c r="B1170" s="979"/>
      <c r="C1170" s="398"/>
      <c r="D1170" s="398"/>
      <c r="E1170" s="1880" t="s">
        <v>2064</v>
      </c>
      <c r="F1170" s="1880"/>
      <c r="G1170" s="1880"/>
      <c r="H1170" s="1880"/>
      <c r="I1170" s="1880"/>
      <c r="J1170" s="1880"/>
      <c r="K1170" s="1880"/>
      <c r="L1170" s="1880"/>
      <c r="M1170" s="1880"/>
      <c r="N1170" s="1880"/>
      <c r="O1170" s="1880"/>
      <c r="P1170" s="1880"/>
      <c r="Q1170" s="1880"/>
      <c r="R1170" s="1880"/>
      <c r="S1170" s="1880"/>
      <c r="T1170" s="1002"/>
      <c r="U1170" s="395"/>
      <c r="V1170" s="395"/>
      <c r="W1170" s="395"/>
      <c r="X1170" s="395"/>
      <c r="Y1170" s="395"/>
      <c r="Z1170" s="395"/>
      <c r="AA1170" s="395"/>
    </row>
    <row r="1171" spans="1:27" s="980" customFormat="1" ht="32.25" customHeight="1" x14ac:dyDescent="0.3">
      <c r="A1171" s="390"/>
      <c r="B1171" s="979"/>
      <c r="C1171" s="398"/>
      <c r="D1171" s="398"/>
      <c r="E1171" s="1880" t="s">
        <v>2065</v>
      </c>
      <c r="F1171" s="1880"/>
      <c r="G1171" s="1880"/>
      <c r="H1171" s="1880"/>
      <c r="I1171" s="1880"/>
      <c r="J1171" s="1880"/>
      <c r="K1171" s="1880"/>
      <c r="L1171" s="1880"/>
      <c r="M1171" s="1880"/>
      <c r="N1171" s="1880"/>
      <c r="O1171" s="1880"/>
      <c r="P1171" s="1880"/>
      <c r="Q1171" s="1880"/>
      <c r="R1171" s="1880"/>
      <c r="S1171" s="1880"/>
      <c r="T1171" s="1002"/>
      <c r="U1171" s="395"/>
      <c r="V1171" s="395"/>
      <c r="W1171" s="395"/>
      <c r="X1171" s="395"/>
      <c r="Y1171" s="395"/>
      <c r="Z1171" s="395"/>
      <c r="AA1171" s="395"/>
    </row>
    <row r="1172" spans="1:27" s="980" customFormat="1" ht="16.5" customHeight="1" x14ac:dyDescent="0.3">
      <c r="A1172" s="390"/>
      <c r="B1172" s="979"/>
      <c r="C1172" s="398"/>
      <c r="D1172" s="398"/>
      <c r="E1172" s="1853" t="s">
        <v>2066</v>
      </c>
      <c r="F1172" s="1853"/>
      <c r="G1172" s="1853"/>
      <c r="H1172" s="1853"/>
      <c r="I1172" s="1853"/>
      <c r="J1172" s="1853"/>
      <c r="K1172" s="1853"/>
      <c r="L1172" s="1853"/>
      <c r="M1172" s="1853"/>
      <c r="N1172" s="1853"/>
      <c r="O1172" s="1853"/>
      <c r="P1172" s="1853"/>
      <c r="Q1172" s="1853"/>
      <c r="R1172" s="1853"/>
      <c r="S1172" s="1853"/>
      <c r="T1172" s="1111"/>
      <c r="U1172" s="395"/>
      <c r="V1172" s="395"/>
      <c r="W1172" s="395"/>
      <c r="X1172" s="395"/>
      <c r="Y1172" s="395"/>
      <c r="Z1172" s="395"/>
      <c r="AA1172" s="395"/>
    </row>
    <row r="1173" spans="1:27" s="980" customFormat="1" ht="16.5" customHeight="1" x14ac:dyDescent="0.3">
      <c r="A1173" s="390"/>
      <c r="B1173" s="979"/>
      <c r="C1173" s="398"/>
      <c r="D1173" s="398"/>
      <c r="E1173" s="414"/>
      <c r="F1173" s="414"/>
      <c r="G1173" s="414"/>
      <c r="H1173" s="414"/>
      <c r="I1173" s="414"/>
      <c r="J1173" s="414"/>
      <c r="S1173" s="395"/>
      <c r="T1173" s="395"/>
      <c r="U1173" s="395"/>
      <c r="V1173" s="395"/>
      <c r="W1173" s="395"/>
      <c r="X1173" s="395"/>
      <c r="Y1173" s="395"/>
      <c r="Z1173" s="395"/>
      <c r="AA1173" s="395"/>
    </row>
    <row r="1174" spans="1:27" ht="16.5" customHeight="1" x14ac:dyDescent="0.3">
      <c r="B1174" s="972"/>
      <c r="E1174" s="782" t="s">
        <v>1936</v>
      </c>
      <c r="F1174" s="278"/>
      <c r="G1174" s="278"/>
      <c r="H1174" s="278"/>
      <c r="I1174" s="278"/>
      <c r="J1174" s="278"/>
      <c r="K1174" s="278"/>
      <c r="L1174" s="278"/>
      <c r="M1174" s="278"/>
      <c r="N1174" s="278"/>
      <c r="O1174" s="278"/>
      <c r="P1174" s="278"/>
      <c r="Q1174" s="278"/>
      <c r="R1174" s="278"/>
      <c r="S1174" s="278"/>
      <c r="T1174" s="278"/>
      <c r="U1174" s="278"/>
      <c r="V1174" s="278"/>
      <c r="W1174" s="278"/>
      <c r="X1174" s="278"/>
      <c r="Y1174" s="278"/>
      <c r="Z1174" s="278"/>
    </row>
    <row r="1175" spans="1:27" ht="16.5" customHeight="1" x14ac:dyDescent="0.3">
      <c r="B1175" s="972"/>
      <c r="E1175" s="782"/>
      <c r="F1175" s="278"/>
      <c r="G1175" s="278"/>
      <c r="H1175" s="278"/>
      <c r="I1175" s="278"/>
      <c r="J1175" s="278"/>
      <c r="K1175" s="278"/>
      <c r="L1175" s="278"/>
      <c r="M1175" s="278"/>
      <c r="N1175" s="278"/>
      <c r="O1175" s="278"/>
      <c r="P1175" s="278"/>
      <c r="Q1175" s="278"/>
      <c r="R1175" s="278"/>
      <c r="S1175" s="278"/>
      <c r="T1175" s="278"/>
      <c r="U1175" s="278"/>
      <c r="V1175" s="278"/>
      <c r="W1175" s="278"/>
      <c r="X1175" s="278"/>
      <c r="Y1175" s="278"/>
      <c r="Z1175" s="278"/>
    </row>
    <row r="1176" spans="1:27" ht="16.5" customHeight="1" x14ac:dyDescent="0.3">
      <c r="B1176" s="972"/>
      <c r="E1176" s="1032" t="s">
        <v>2326</v>
      </c>
      <c r="F1176" s="278"/>
      <c r="G1176" s="278"/>
      <c r="H1176" s="278"/>
      <c r="I1176" s="278"/>
      <c r="J1176" s="278"/>
      <c r="K1176" s="278"/>
      <c r="L1176" s="278"/>
      <c r="M1176" s="278"/>
      <c r="N1176" s="278"/>
      <c r="O1176" s="278"/>
      <c r="P1176" s="278"/>
      <c r="Q1176" s="278"/>
      <c r="R1176" s="278"/>
      <c r="S1176" s="278"/>
      <c r="T1176" s="278"/>
      <c r="U1176" s="278"/>
      <c r="V1176" s="278"/>
      <c r="W1176" s="278"/>
      <c r="X1176" s="278"/>
      <c r="Y1176" s="278"/>
      <c r="Z1176" s="278"/>
    </row>
    <row r="1177" spans="1:27" ht="16.5" customHeight="1" x14ac:dyDescent="0.3">
      <c r="B1177" s="972"/>
      <c r="E1177" s="782"/>
      <c r="F1177" s="278"/>
      <c r="G1177" s="278"/>
      <c r="H1177" s="278"/>
      <c r="I1177" s="278"/>
      <c r="J1177" s="278"/>
      <c r="K1177" s="278"/>
      <c r="L1177" s="278"/>
      <c r="M1177" s="278"/>
      <c r="N1177" s="278"/>
      <c r="O1177" s="278"/>
      <c r="P1177" s="278"/>
      <c r="Q1177" s="278"/>
      <c r="R1177" s="278"/>
      <c r="S1177" s="278"/>
      <c r="T1177" s="278"/>
      <c r="U1177" s="278"/>
      <c r="V1177" s="278"/>
      <c r="W1177" s="278"/>
      <c r="X1177" s="278"/>
      <c r="Y1177" s="278"/>
      <c r="Z1177" s="278"/>
    </row>
    <row r="1178" spans="1:27" ht="16.5" customHeight="1" x14ac:dyDescent="0.3">
      <c r="B1178" s="972"/>
      <c r="E1178" s="782"/>
      <c r="F1178" s="278"/>
      <c r="G1178" s="1348">
        <v>2007</v>
      </c>
      <c r="H1178" s="1348">
        <v>2008</v>
      </c>
      <c r="I1178" s="1348">
        <v>2009</v>
      </c>
      <c r="J1178" s="1348">
        <v>2010</v>
      </c>
      <c r="K1178" s="1348">
        <v>2011</v>
      </c>
      <c r="L1178" s="1348">
        <v>2012</v>
      </c>
      <c r="M1178" s="1348">
        <v>2013</v>
      </c>
      <c r="N1178" s="1348">
        <v>2014</v>
      </c>
      <c r="O1178" s="1348">
        <v>2015</v>
      </c>
      <c r="P1178" s="1348">
        <v>2016</v>
      </c>
      <c r="Q1178" s="1348">
        <v>2017</v>
      </c>
      <c r="R1178" s="1348">
        <v>2018</v>
      </c>
      <c r="S1178" s="1348">
        <v>2019</v>
      </c>
      <c r="T1178" s="1348">
        <v>2020</v>
      </c>
      <c r="U1178" s="1348">
        <v>2021</v>
      </c>
      <c r="V1178" s="1348">
        <v>2022</v>
      </c>
      <c r="W1178" s="278"/>
      <c r="X1178" s="278"/>
      <c r="Y1178" s="278"/>
      <c r="Z1178" s="278"/>
    </row>
    <row r="1179" spans="1:27" ht="16.5" customHeight="1" x14ac:dyDescent="0.3">
      <c r="B1179" s="972"/>
      <c r="E1179" s="783" t="s">
        <v>1007</v>
      </c>
      <c r="F1179" s="784" t="s">
        <v>735</v>
      </c>
      <c r="G1179" s="1394">
        <v>2.7090000000000001</v>
      </c>
      <c r="H1179" s="1394">
        <v>2.7090000000000001</v>
      </c>
      <c r="I1179" s="1394">
        <v>2.7090000000000001</v>
      </c>
      <c r="J1179" s="1394">
        <v>2.7090000000000001</v>
      </c>
      <c r="K1179" s="1394">
        <v>2.7090000000000001</v>
      </c>
      <c r="L1179" s="1394">
        <v>2.7090000000000001</v>
      </c>
      <c r="M1179" s="1394">
        <v>2.7090000000000001</v>
      </c>
      <c r="N1179" s="1394">
        <v>2.7090000000000001</v>
      </c>
      <c r="O1179" s="1394">
        <v>2.7090000000000001</v>
      </c>
      <c r="P1179" s="1394">
        <v>2.7090000000000001</v>
      </c>
      <c r="Q1179" s="1394">
        <v>2.7090000000000001</v>
      </c>
      <c r="R1179" s="1394">
        <v>2.7090000000000001</v>
      </c>
      <c r="S1179" s="1394">
        <v>2.7090000000000001</v>
      </c>
      <c r="T1179" s="1394">
        <v>2.7090000000000001</v>
      </c>
      <c r="U1179" s="1394">
        <v>2.7090000000000001</v>
      </c>
      <c r="V1179" s="1394">
        <v>2.7090000000000001</v>
      </c>
      <c r="W1179" s="278"/>
      <c r="X1179" s="278"/>
      <c r="Y1179" s="278"/>
      <c r="Z1179" s="278"/>
    </row>
    <row r="1180" spans="1:27" ht="16.5" customHeight="1" x14ac:dyDescent="0.3">
      <c r="B1180" s="972"/>
      <c r="E1180" s="785"/>
      <c r="F1180" s="784" t="s">
        <v>671</v>
      </c>
      <c r="G1180" s="1394">
        <v>2.774</v>
      </c>
      <c r="H1180" s="1394">
        <v>2.774</v>
      </c>
      <c r="I1180" s="1394">
        <v>2.774</v>
      </c>
      <c r="J1180" s="1394">
        <v>2.774</v>
      </c>
      <c r="K1180" s="1394">
        <v>2.774</v>
      </c>
      <c r="L1180" s="1394">
        <v>2.774</v>
      </c>
      <c r="M1180" s="1394">
        <v>2.774</v>
      </c>
      <c r="N1180" s="1394">
        <v>2.774</v>
      </c>
      <c r="O1180" s="1394">
        <v>2.774</v>
      </c>
      <c r="P1180" s="1394">
        <v>2.774</v>
      </c>
      <c r="Q1180" s="1394">
        <v>2.774</v>
      </c>
      <c r="R1180" s="1394">
        <v>2.774</v>
      </c>
      <c r="S1180" s="1394">
        <v>2.774</v>
      </c>
      <c r="T1180" s="1394">
        <v>2.774</v>
      </c>
      <c r="U1180" s="1394">
        <v>2.774</v>
      </c>
      <c r="V1180" s="1394">
        <v>2.774</v>
      </c>
      <c r="W1180" s="278"/>
      <c r="X1180" s="278"/>
      <c r="Y1180" s="278"/>
      <c r="Z1180" s="278"/>
    </row>
    <row r="1181" spans="1:27" ht="16.5" customHeight="1" x14ac:dyDescent="0.3">
      <c r="B1181" s="972"/>
      <c r="E1181" s="784" t="s">
        <v>737</v>
      </c>
      <c r="F1181" s="784" t="s">
        <v>671</v>
      </c>
      <c r="G1181" s="1394">
        <v>3.2229999999999999</v>
      </c>
      <c r="H1181" s="1394">
        <v>3.2309999999999999</v>
      </c>
      <c r="I1181" s="1394">
        <v>3.23</v>
      </c>
      <c r="J1181" s="1394">
        <v>3.226</v>
      </c>
      <c r="K1181" s="1394">
        <v>3.22</v>
      </c>
      <c r="L1181" s="1394">
        <v>3.226</v>
      </c>
      <c r="M1181" s="1394">
        <v>3.2090000000000001</v>
      </c>
      <c r="N1181" s="1394">
        <v>3.1779999999999999</v>
      </c>
      <c r="O1181" s="1394">
        <v>3.234</v>
      </c>
      <c r="P1181" s="1394">
        <v>3.2360000000000002</v>
      </c>
      <c r="Q1181" s="1394">
        <v>3.238</v>
      </c>
      <c r="R1181" s="1394">
        <v>3.218</v>
      </c>
      <c r="S1181" s="1394">
        <v>3.2330000000000001</v>
      </c>
      <c r="T1181" s="1394">
        <v>3.222</v>
      </c>
      <c r="U1181" s="1394">
        <v>3.2229999999999999</v>
      </c>
      <c r="V1181" s="1394">
        <v>3.2120000000000002</v>
      </c>
      <c r="W1181" s="278"/>
      <c r="X1181" s="278"/>
      <c r="Y1181" s="278"/>
      <c r="Z1181" s="278"/>
    </row>
    <row r="1182" spans="1:27" ht="16.5" customHeight="1" x14ac:dyDescent="0.3">
      <c r="B1182" s="972"/>
      <c r="E1182" s="784" t="s">
        <v>802</v>
      </c>
      <c r="F1182" s="784" t="s">
        <v>672</v>
      </c>
      <c r="G1182" s="1394">
        <v>2.5390000000000001</v>
      </c>
      <c r="H1182" s="1394">
        <v>2.5390000000000001</v>
      </c>
      <c r="I1182" s="1394">
        <v>2.5390000000000001</v>
      </c>
      <c r="J1182" s="1394">
        <v>2.5390000000000001</v>
      </c>
      <c r="K1182" s="1394">
        <v>2.5390000000000001</v>
      </c>
      <c r="L1182" s="1394">
        <v>2.5390000000000001</v>
      </c>
      <c r="M1182" s="1394">
        <v>2.5390000000000001</v>
      </c>
      <c r="N1182" s="1394">
        <v>2.5390000000000001</v>
      </c>
      <c r="O1182" s="1394">
        <v>2.5390000000000001</v>
      </c>
      <c r="P1182" s="1394">
        <v>2.5390000000000001</v>
      </c>
      <c r="Q1182" s="1394">
        <v>2.5390000000000001</v>
      </c>
      <c r="R1182" s="1394">
        <v>2.5390000000000001</v>
      </c>
      <c r="S1182" s="1394">
        <v>2.5390000000000001</v>
      </c>
      <c r="T1182" s="1394">
        <v>2.5390000000000001</v>
      </c>
      <c r="U1182" s="1394">
        <v>2.5390000000000001</v>
      </c>
      <c r="V1182" s="1394">
        <v>2.5390000000000001</v>
      </c>
      <c r="W1182" s="278"/>
      <c r="X1182" s="278"/>
      <c r="Y1182" s="278"/>
      <c r="Z1182" s="278"/>
    </row>
    <row r="1183" spans="1:27" ht="16.5" customHeight="1" x14ac:dyDescent="0.3">
      <c r="B1183" s="972"/>
      <c r="E1183" s="784" t="s">
        <v>2375</v>
      </c>
      <c r="F1183" s="784" t="s">
        <v>672</v>
      </c>
      <c r="G1183" s="1394">
        <v>2.3039999999999998</v>
      </c>
      <c r="H1183" s="1394">
        <v>2.3039999999999998</v>
      </c>
      <c r="I1183" s="1394">
        <v>2.3039999999999998</v>
      </c>
      <c r="J1183" s="1394">
        <v>2.3050000000000002</v>
      </c>
      <c r="K1183" s="1394">
        <v>2.3039999999999998</v>
      </c>
      <c r="L1183" s="1394">
        <v>2.3039999999999998</v>
      </c>
      <c r="M1183" s="1394">
        <v>2.3039999999999998</v>
      </c>
      <c r="N1183" s="1394">
        <v>2.3039999999999998</v>
      </c>
      <c r="O1183" s="1394">
        <v>2.3039999999999998</v>
      </c>
      <c r="P1183" s="1394">
        <v>2.3039999999999998</v>
      </c>
      <c r="Q1183" s="1394">
        <v>2.3039999999999998</v>
      </c>
      <c r="R1183" s="1394">
        <v>2.3039999999999998</v>
      </c>
      <c r="S1183" s="1394">
        <v>2.3039999999999998</v>
      </c>
      <c r="T1183" s="1394">
        <v>2.3039999999999998</v>
      </c>
      <c r="U1183" s="1394">
        <v>2.3039999999999998</v>
      </c>
      <c r="V1183" s="1394">
        <v>2.3039999999999998</v>
      </c>
      <c r="W1183" s="278"/>
      <c r="X1183" s="278"/>
      <c r="Y1183" s="278"/>
      <c r="Z1183" s="278"/>
    </row>
    <row r="1184" spans="1:27" ht="16.5" customHeight="1" x14ac:dyDescent="0.3">
      <c r="B1184" s="972"/>
      <c r="E1184" s="782"/>
      <c r="F1184" s="278"/>
      <c r="G1184" s="278"/>
      <c r="H1184" s="278"/>
      <c r="I1184" s="278"/>
      <c r="J1184" s="278"/>
      <c r="K1184" s="278"/>
      <c r="L1184" s="278"/>
      <c r="M1184" s="278"/>
      <c r="N1184" s="278"/>
      <c r="O1184" s="278"/>
      <c r="P1184" s="278"/>
      <c r="Q1184" s="278"/>
      <c r="R1184" s="278"/>
      <c r="S1184" s="278"/>
      <c r="T1184" s="278"/>
      <c r="U1184" s="278"/>
      <c r="V1184" s="278"/>
      <c r="W1184" s="278"/>
      <c r="X1184" s="278"/>
      <c r="Y1184" s="278"/>
      <c r="Z1184" s="278"/>
    </row>
    <row r="1185" spans="2:54" ht="16.5" customHeight="1" x14ac:dyDescent="0.3">
      <c r="B1185" s="972"/>
      <c r="E1185" s="1420" t="s">
        <v>803</v>
      </c>
      <c r="F1185" s="278"/>
      <c r="G1185" s="278"/>
      <c r="H1185" s="278"/>
      <c r="I1185" s="278"/>
      <c r="J1185" s="278"/>
      <c r="K1185" s="278"/>
      <c r="L1185" s="278"/>
      <c r="M1185" s="278"/>
      <c r="N1185" s="278"/>
      <c r="O1185" s="278"/>
      <c r="P1185" s="278"/>
      <c r="Q1185" s="278"/>
      <c r="R1185" s="278"/>
      <c r="S1185" s="278"/>
      <c r="T1185" s="278"/>
      <c r="U1185" s="278"/>
      <c r="V1185" s="278"/>
      <c r="W1185" s="278"/>
      <c r="X1185" s="278"/>
      <c r="Y1185" s="278"/>
      <c r="Z1185" s="278"/>
    </row>
    <row r="1186" spans="2:54" ht="16.5" customHeight="1" x14ac:dyDescent="0.3">
      <c r="B1186" s="972"/>
      <c r="E1186" s="1421" t="s">
        <v>2341</v>
      </c>
      <c r="F1186" s="278"/>
      <c r="G1186" s="278"/>
      <c r="H1186" s="278"/>
      <c r="I1186" s="278"/>
      <c r="J1186" s="278"/>
      <c r="K1186" s="278"/>
      <c r="L1186" s="278"/>
      <c r="M1186" s="278"/>
      <c r="N1186" s="278"/>
      <c r="O1186" s="278"/>
      <c r="P1186" s="278"/>
      <c r="Q1186" s="278"/>
      <c r="R1186" s="278"/>
      <c r="S1186" s="278"/>
      <c r="T1186" s="278"/>
      <c r="U1186" s="278"/>
      <c r="V1186" s="278"/>
      <c r="W1186" s="278"/>
      <c r="X1186" s="278"/>
      <c r="Y1186" s="278"/>
      <c r="Z1186" s="278"/>
    </row>
    <row r="1187" spans="2:54" ht="16.5" customHeight="1" x14ac:dyDescent="0.3">
      <c r="B1187" s="972"/>
      <c r="E1187" s="1409" t="s">
        <v>2210</v>
      </c>
      <c r="F1187" s="278"/>
      <c r="G1187" s="278"/>
      <c r="H1187" s="278"/>
      <c r="I1187" s="278"/>
      <c r="J1187" s="278"/>
      <c r="K1187" s="278"/>
      <c r="L1187" s="278"/>
      <c r="M1187" s="278"/>
      <c r="N1187" s="278"/>
      <c r="O1187" s="278"/>
      <c r="P1187" s="278"/>
      <c r="Q1187" s="278"/>
      <c r="R1187" s="278"/>
      <c r="S1187" s="278"/>
      <c r="T1187" s="278"/>
      <c r="U1187" s="278"/>
      <c r="V1187" s="278"/>
      <c r="W1187" s="278"/>
      <c r="X1187" s="278"/>
      <c r="Y1187" s="278"/>
      <c r="Z1187" s="278"/>
    </row>
    <row r="1188" spans="2:54" ht="16.5" customHeight="1" x14ac:dyDescent="0.3">
      <c r="B1188" s="972"/>
      <c r="E1188" s="1420" t="s">
        <v>966</v>
      </c>
      <c r="F1188" s="278"/>
      <c r="G1188" s="278"/>
      <c r="H1188" s="278"/>
      <c r="I1188" s="278"/>
      <c r="J1188" s="278"/>
      <c r="K1188" s="278"/>
      <c r="L1188" s="278"/>
      <c r="M1188" s="278"/>
      <c r="N1188" s="278"/>
      <c r="O1188" s="278"/>
      <c r="P1188" s="278"/>
      <c r="Q1188" s="278"/>
      <c r="R1188" s="278"/>
      <c r="S1188" s="278"/>
      <c r="T1188" s="278"/>
      <c r="U1188" s="278"/>
      <c r="V1188" s="278"/>
      <c r="W1188" s="278"/>
      <c r="X1188" s="278"/>
      <c r="Y1188" s="278"/>
      <c r="Z1188" s="278"/>
    </row>
    <row r="1189" spans="2:54" ht="16.5" customHeight="1" x14ac:dyDescent="0.3">
      <c r="B1189" s="972"/>
      <c r="E1189" s="1422" t="s">
        <v>2350</v>
      </c>
      <c r="F1189" s="278"/>
      <c r="G1189" s="278"/>
      <c r="H1189" s="278"/>
      <c r="I1189" s="278"/>
      <c r="J1189" s="278"/>
      <c r="K1189" s="278"/>
      <c r="L1189" s="278"/>
      <c r="M1189" s="278"/>
      <c r="N1189" s="278"/>
      <c r="O1189" s="278"/>
      <c r="P1189" s="278"/>
      <c r="Q1189" s="278"/>
      <c r="R1189" s="278"/>
      <c r="S1189" s="278"/>
      <c r="T1189" s="278"/>
      <c r="U1189" s="278"/>
      <c r="V1189" s="278"/>
      <c r="W1189" s="278"/>
      <c r="X1189" s="278"/>
      <c r="Y1189" s="278"/>
      <c r="Z1189" s="278"/>
    </row>
    <row r="1190" spans="2:54" ht="16.5" customHeight="1" x14ac:dyDescent="0.3">
      <c r="B1190" s="972"/>
      <c r="E1190" s="1420" t="s">
        <v>965</v>
      </c>
      <c r="F1190" s="278"/>
      <c r="G1190" s="278"/>
      <c r="H1190" s="278"/>
      <c r="I1190" s="278"/>
      <c r="J1190" s="278"/>
      <c r="K1190" s="278"/>
      <c r="L1190" s="278"/>
      <c r="M1190" s="278"/>
      <c r="N1190" s="278"/>
      <c r="O1190" s="278"/>
      <c r="P1190" s="278"/>
      <c r="Q1190" s="278"/>
      <c r="R1190" s="278"/>
      <c r="S1190" s="278"/>
      <c r="T1190" s="278"/>
      <c r="U1190" s="278"/>
      <c r="V1190" s="278"/>
      <c r="W1190" s="278"/>
      <c r="X1190" s="278"/>
      <c r="Y1190" s="278"/>
      <c r="Z1190" s="278"/>
    </row>
    <row r="1191" spans="2:54" ht="16.5" customHeight="1" x14ac:dyDescent="0.3">
      <c r="B1191" s="972"/>
      <c r="E1191" s="1421" t="s">
        <v>2335</v>
      </c>
      <c r="F1191" s="278"/>
      <c r="G1191" s="278"/>
      <c r="H1191" s="278"/>
      <c r="I1191" s="278"/>
      <c r="J1191" s="278"/>
      <c r="K1191" s="278"/>
      <c r="L1191" s="278"/>
      <c r="M1191" s="278"/>
      <c r="N1191" s="278"/>
      <c r="O1191" s="278"/>
      <c r="P1191" s="278"/>
      <c r="Q1191" s="278"/>
      <c r="R1191" s="278"/>
      <c r="S1191" s="278"/>
      <c r="T1191" s="278"/>
      <c r="U1191" s="278"/>
      <c r="V1191" s="278"/>
      <c r="W1191" s="278"/>
      <c r="X1191" s="278"/>
      <c r="Y1191" s="278"/>
      <c r="Z1191" s="278"/>
    </row>
    <row r="1192" spans="2:54" ht="16.5" customHeight="1" x14ac:dyDescent="0.3">
      <c r="B1192" s="972"/>
      <c r="E1192" s="1409" t="s">
        <v>2336</v>
      </c>
      <c r="F1192" s="278"/>
      <c r="G1192" s="278"/>
      <c r="H1192" s="278"/>
      <c r="I1192" s="278"/>
      <c r="J1192" s="278"/>
      <c r="K1192" s="278"/>
      <c r="L1192" s="278"/>
      <c r="M1192" s="278"/>
      <c r="N1192" s="278"/>
      <c r="O1192" s="278"/>
      <c r="P1192" s="278"/>
      <c r="Q1192" s="278"/>
      <c r="R1192" s="278"/>
      <c r="S1192" s="278"/>
      <c r="T1192" s="278"/>
      <c r="U1192" s="278"/>
      <c r="V1192" s="278"/>
      <c r="W1192" s="278"/>
      <c r="X1192" s="278"/>
      <c r="Y1192" s="278"/>
      <c r="Z1192" s="278"/>
    </row>
    <row r="1193" spans="2:54" ht="16.5" customHeight="1" x14ac:dyDescent="0.3">
      <c r="B1193" s="972"/>
      <c r="E1193" s="782"/>
      <c r="F1193" s="278"/>
      <c r="G1193" s="278"/>
      <c r="H1193" s="278"/>
      <c r="I1193" s="278"/>
      <c r="J1193" s="278"/>
      <c r="K1193" s="278"/>
      <c r="L1193" s="278"/>
      <c r="M1193" s="278"/>
      <c r="N1193" s="278"/>
      <c r="O1193" s="278"/>
      <c r="P1193" s="278"/>
      <c r="Q1193" s="278"/>
      <c r="R1193" s="278"/>
      <c r="S1193" s="278"/>
      <c r="T1193" s="278"/>
      <c r="U1193" s="278"/>
      <c r="V1193" s="278"/>
      <c r="W1193" s="278"/>
      <c r="X1193" s="278"/>
      <c r="Y1193" s="278"/>
      <c r="Z1193" s="278"/>
    </row>
    <row r="1194" spans="2:54" ht="16.5" customHeight="1" x14ac:dyDescent="0.3">
      <c r="B1194" s="972"/>
      <c r="E1194" s="1032" t="s">
        <v>1319</v>
      </c>
      <c r="F1194" s="278"/>
      <c r="G1194" s="278"/>
      <c r="H1194" s="278"/>
      <c r="I1194" s="278"/>
      <c r="J1194" s="278"/>
      <c r="K1194" s="278"/>
      <c r="L1194" s="278"/>
      <c r="M1194" s="278"/>
      <c r="N1194" s="278"/>
      <c r="O1194" s="278"/>
      <c r="P1194" s="278"/>
      <c r="Q1194" s="278"/>
      <c r="R1194" s="278"/>
      <c r="S1194" s="278"/>
      <c r="T1194" s="278"/>
      <c r="U1194" s="278"/>
      <c r="V1194" s="278"/>
      <c r="W1194" s="278"/>
      <c r="X1194" s="278"/>
      <c r="Y1194" s="278"/>
      <c r="Z1194" s="278"/>
    </row>
    <row r="1195" spans="2:54" ht="16.5" customHeight="1" x14ac:dyDescent="0.3">
      <c r="B1195" s="972"/>
      <c r="E1195" s="280"/>
      <c r="F1195" s="278"/>
      <c r="G1195" s="1851">
        <v>2007</v>
      </c>
      <c r="H1195" s="1851"/>
      <c r="I1195" s="1851"/>
      <c r="J1195" s="1848">
        <v>2008</v>
      </c>
      <c r="K1195" s="1849"/>
      <c r="L1195" s="1850"/>
      <c r="M1195" s="1851">
        <v>2009</v>
      </c>
      <c r="N1195" s="1851"/>
      <c r="O1195" s="1851"/>
      <c r="P1195" s="1851">
        <v>2010</v>
      </c>
      <c r="Q1195" s="1851"/>
      <c r="R1195" s="1851"/>
      <c r="S1195" s="1851">
        <v>2011</v>
      </c>
      <c r="T1195" s="1851"/>
      <c r="U1195" s="1851"/>
      <c r="V1195" s="1851">
        <v>2012</v>
      </c>
      <c r="W1195" s="1851"/>
      <c r="X1195" s="1851"/>
      <c r="Y1195" s="1851">
        <v>2013</v>
      </c>
      <c r="Z1195" s="1851"/>
      <c r="AA1195" s="1851"/>
      <c r="AB1195" s="1851">
        <v>2014</v>
      </c>
      <c r="AC1195" s="1851"/>
      <c r="AD1195" s="1851"/>
      <c r="AE1195" s="1851">
        <v>2015</v>
      </c>
      <c r="AF1195" s="1851"/>
      <c r="AG1195" s="1851"/>
      <c r="AH1195" s="1851">
        <v>2016</v>
      </c>
      <c r="AI1195" s="1851"/>
      <c r="AJ1195" s="1851"/>
      <c r="AK1195" s="1851">
        <v>2017</v>
      </c>
      <c r="AL1195" s="1851"/>
      <c r="AM1195" s="1851"/>
      <c r="AN1195" s="1851">
        <v>2018</v>
      </c>
      <c r="AO1195" s="1851"/>
      <c r="AP1195" s="1851"/>
      <c r="AQ1195" s="1851">
        <v>2019</v>
      </c>
      <c r="AR1195" s="1851"/>
      <c r="AS1195" s="1851"/>
      <c r="AT1195" s="1851">
        <v>2020</v>
      </c>
      <c r="AU1195" s="1851"/>
      <c r="AV1195" s="1851"/>
      <c r="AW1195" s="1851">
        <v>2021</v>
      </c>
      <c r="AX1195" s="1851"/>
      <c r="AY1195" s="1851"/>
      <c r="AZ1195" s="1851">
        <v>2022</v>
      </c>
      <c r="BA1195" s="1851"/>
      <c r="BB1195" s="1851"/>
    </row>
    <row r="1196" spans="2:54" ht="16.5" customHeight="1" x14ac:dyDescent="0.3">
      <c r="B1196" s="972"/>
      <c r="E1196" s="280"/>
      <c r="F1196" s="278"/>
      <c r="G1196" s="803" t="s">
        <v>1004</v>
      </c>
      <c r="H1196" s="803" t="s">
        <v>1005</v>
      </c>
      <c r="I1196" s="803" t="s">
        <v>1006</v>
      </c>
      <c r="J1196" s="803" t="s">
        <v>1004</v>
      </c>
      <c r="K1196" s="803" t="s">
        <v>1005</v>
      </c>
      <c r="L1196" s="803" t="s">
        <v>1006</v>
      </c>
      <c r="M1196" s="803" t="s">
        <v>1004</v>
      </c>
      <c r="N1196" s="803" t="s">
        <v>1005</v>
      </c>
      <c r="O1196" s="803" t="s">
        <v>1006</v>
      </c>
      <c r="P1196" s="803" t="s">
        <v>1004</v>
      </c>
      <c r="Q1196" s="803" t="s">
        <v>1005</v>
      </c>
      <c r="R1196" s="803" t="s">
        <v>1006</v>
      </c>
      <c r="S1196" s="803" t="s">
        <v>1004</v>
      </c>
      <c r="T1196" s="803" t="s">
        <v>1005</v>
      </c>
      <c r="U1196" s="803" t="s">
        <v>1006</v>
      </c>
      <c r="V1196" s="803" t="s">
        <v>1004</v>
      </c>
      <c r="W1196" s="803" t="s">
        <v>1005</v>
      </c>
      <c r="X1196" s="803" t="s">
        <v>1006</v>
      </c>
      <c r="Y1196" s="803" t="s">
        <v>1004</v>
      </c>
      <c r="Z1196" s="803" t="s">
        <v>1005</v>
      </c>
      <c r="AA1196" s="803" t="s">
        <v>1006</v>
      </c>
      <c r="AB1196" s="803" t="s">
        <v>1004</v>
      </c>
      <c r="AC1196" s="803" t="s">
        <v>1005</v>
      </c>
      <c r="AD1196" s="803" t="s">
        <v>1006</v>
      </c>
      <c r="AE1196" s="803" t="s">
        <v>1004</v>
      </c>
      <c r="AF1196" s="803" t="s">
        <v>1005</v>
      </c>
      <c r="AG1196" s="803" t="s">
        <v>1006</v>
      </c>
      <c r="AH1196" s="803" t="s">
        <v>1004</v>
      </c>
      <c r="AI1196" s="803" t="s">
        <v>1005</v>
      </c>
      <c r="AJ1196" s="803" t="s">
        <v>1006</v>
      </c>
      <c r="AK1196" s="803" t="s">
        <v>1004</v>
      </c>
      <c r="AL1196" s="803" t="s">
        <v>1005</v>
      </c>
      <c r="AM1196" s="803" t="s">
        <v>1006</v>
      </c>
      <c r="AN1196" s="803" t="s">
        <v>1004</v>
      </c>
      <c r="AO1196" s="803" t="s">
        <v>1005</v>
      </c>
      <c r="AP1196" s="803" t="s">
        <v>1006</v>
      </c>
      <c r="AQ1196" s="803" t="s">
        <v>1004</v>
      </c>
      <c r="AR1196" s="803" t="s">
        <v>1005</v>
      </c>
      <c r="AS1196" s="803" t="s">
        <v>1006</v>
      </c>
      <c r="AT1196" s="803" t="s">
        <v>1004</v>
      </c>
      <c r="AU1196" s="803" t="s">
        <v>1005</v>
      </c>
      <c r="AV1196" s="803" t="s">
        <v>1006</v>
      </c>
      <c r="AW1196" s="803" t="s">
        <v>1004</v>
      </c>
      <c r="AX1196" s="803" t="s">
        <v>1005</v>
      </c>
      <c r="AY1196" s="803" t="s">
        <v>1006</v>
      </c>
      <c r="AZ1196" s="803" t="s">
        <v>1004</v>
      </c>
      <c r="BA1196" s="803" t="s">
        <v>1005</v>
      </c>
      <c r="BB1196" s="803" t="s">
        <v>1006</v>
      </c>
    </row>
    <row r="1197" spans="2:54" ht="16.5" customHeight="1" x14ac:dyDescent="0.3">
      <c r="B1197" s="972"/>
      <c r="E1197" s="783" t="s">
        <v>1007</v>
      </c>
      <c r="F1197" s="784" t="s">
        <v>735</v>
      </c>
      <c r="G1197" s="801">
        <v>2.6989999999999998</v>
      </c>
      <c r="H1197" s="801">
        <v>0.151</v>
      </c>
      <c r="I1197" s="801">
        <v>0.02</v>
      </c>
      <c r="J1197" s="801">
        <v>2.6989999999999998</v>
      </c>
      <c r="K1197" s="801">
        <v>0.151</v>
      </c>
      <c r="L1197" s="801">
        <v>0.02</v>
      </c>
      <c r="M1197" s="801">
        <v>2.6989999999999998</v>
      </c>
      <c r="N1197" s="801">
        <v>0.151</v>
      </c>
      <c r="O1197" s="801">
        <v>0.02</v>
      </c>
      <c r="P1197" s="801">
        <v>2.6989999999999998</v>
      </c>
      <c r="Q1197" s="801">
        <v>0.151</v>
      </c>
      <c r="R1197" s="801">
        <v>0.02</v>
      </c>
      <c r="S1197" s="801">
        <v>2.6989999999999998</v>
      </c>
      <c r="T1197" s="801">
        <v>0.151</v>
      </c>
      <c r="U1197" s="801">
        <v>0.02</v>
      </c>
      <c r="V1197" s="801">
        <v>2.6989999999999998</v>
      </c>
      <c r="W1197" s="801">
        <v>0.151</v>
      </c>
      <c r="X1197" s="801">
        <v>0.02</v>
      </c>
      <c r="Y1197" s="801">
        <v>2.6989999999999998</v>
      </c>
      <c r="Z1197" s="801">
        <v>0.151</v>
      </c>
      <c r="AA1197" s="801">
        <v>0.02</v>
      </c>
      <c r="AB1197" s="801">
        <v>2.6989999999999998</v>
      </c>
      <c r="AC1197" s="801">
        <v>0.151</v>
      </c>
      <c r="AD1197" s="801">
        <v>0.02</v>
      </c>
      <c r="AE1197" s="801">
        <v>2.6989999999999998</v>
      </c>
      <c r="AF1197" s="801">
        <v>0.151</v>
      </c>
      <c r="AG1197" s="801">
        <v>0.02</v>
      </c>
      <c r="AH1197" s="801">
        <v>2.6989999999999998</v>
      </c>
      <c r="AI1197" s="801">
        <v>0.151</v>
      </c>
      <c r="AJ1197" s="801">
        <v>0.02</v>
      </c>
      <c r="AK1197" s="801">
        <v>2.6989999999999998</v>
      </c>
      <c r="AL1197" s="801">
        <v>0.151</v>
      </c>
      <c r="AM1197" s="801">
        <v>0.02</v>
      </c>
      <c r="AN1197" s="801">
        <v>2.6989999999999998</v>
      </c>
      <c r="AO1197" s="801">
        <v>0.151</v>
      </c>
      <c r="AP1197" s="801">
        <v>0.02</v>
      </c>
      <c r="AQ1197" s="801">
        <v>2.6989999999999998</v>
      </c>
      <c r="AR1197" s="801">
        <v>0.151</v>
      </c>
      <c r="AS1197" s="801">
        <v>0.02</v>
      </c>
      <c r="AT1197" s="801">
        <v>2.6989999999999998</v>
      </c>
      <c r="AU1197" s="801">
        <v>0.151</v>
      </c>
      <c r="AV1197" s="801">
        <v>0.02</v>
      </c>
      <c r="AW1197" s="801">
        <v>2.6989999999999998</v>
      </c>
      <c r="AX1197" s="801">
        <v>0.151</v>
      </c>
      <c r="AY1197" s="801">
        <v>0.02</v>
      </c>
      <c r="AZ1197" s="801">
        <v>2.6989999999999998</v>
      </c>
      <c r="BA1197" s="801">
        <v>0.151</v>
      </c>
      <c r="BB1197" s="801">
        <v>0.02</v>
      </c>
    </row>
    <row r="1198" spans="2:54" ht="16.5" customHeight="1" x14ac:dyDescent="0.3">
      <c r="B1198" s="972"/>
      <c r="E1198" s="785"/>
      <c r="F1198" s="784" t="s">
        <v>671</v>
      </c>
      <c r="G1198" s="801">
        <v>2.7469999999999999</v>
      </c>
      <c r="H1198" s="801">
        <v>0.25900000000000001</v>
      </c>
      <c r="I1198" s="801">
        <v>7.3999999999999996E-2</v>
      </c>
      <c r="J1198" s="801">
        <v>2.7469999999999999</v>
      </c>
      <c r="K1198" s="801">
        <v>0.25900000000000001</v>
      </c>
      <c r="L1198" s="801">
        <v>7.3999999999999996E-2</v>
      </c>
      <c r="M1198" s="801">
        <v>2.7469999999999999</v>
      </c>
      <c r="N1198" s="801">
        <v>0.25900000000000001</v>
      </c>
      <c r="O1198" s="801">
        <v>7.3999999999999996E-2</v>
      </c>
      <c r="P1198" s="801">
        <v>2.7469999999999999</v>
      </c>
      <c r="Q1198" s="801">
        <v>0.25900000000000001</v>
      </c>
      <c r="R1198" s="801">
        <v>7.3999999999999996E-2</v>
      </c>
      <c r="S1198" s="801">
        <v>2.7469999999999999</v>
      </c>
      <c r="T1198" s="801">
        <v>0.25900000000000001</v>
      </c>
      <c r="U1198" s="801">
        <v>7.3999999999999996E-2</v>
      </c>
      <c r="V1198" s="801">
        <v>2.7469999999999999</v>
      </c>
      <c r="W1198" s="801">
        <v>0.25900000000000001</v>
      </c>
      <c r="X1198" s="801">
        <v>7.3999999999999996E-2</v>
      </c>
      <c r="Y1198" s="801">
        <v>2.7469999999999999</v>
      </c>
      <c r="Z1198" s="801">
        <v>0.25900000000000001</v>
      </c>
      <c r="AA1198" s="801">
        <v>7.3999999999999996E-2</v>
      </c>
      <c r="AB1198" s="801">
        <v>2.7469999999999999</v>
      </c>
      <c r="AC1198" s="801">
        <v>0.25900000000000001</v>
      </c>
      <c r="AD1198" s="801">
        <v>7.3999999999999996E-2</v>
      </c>
      <c r="AE1198" s="801">
        <v>2.7469999999999999</v>
      </c>
      <c r="AF1198" s="801">
        <v>0.25900000000000001</v>
      </c>
      <c r="AG1198" s="801">
        <v>7.3999999999999996E-2</v>
      </c>
      <c r="AH1198" s="801">
        <v>2.7469999999999999</v>
      </c>
      <c r="AI1198" s="801">
        <v>0.25900000000000001</v>
      </c>
      <c r="AJ1198" s="801">
        <v>7.3999999999999996E-2</v>
      </c>
      <c r="AK1198" s="801">
        <v>2.7469999999999999</v>
      </c>
      <c r="AL1198" s="801">
        <v>0.25900000000000001</v>
      </c>
      <c r="AM1198" s="801">
        <v>7.3999999999999996E-2</v>
      </c>
      <c r="AN1198" s="801">
        <v>2.7469999999999999</v>
      </c>
      <c r="AO1198" s="801">
        <v>0.25900000000000001</v>
      </c>
      <c r="AP1198" s="801">
        <v>7.3999999999999996E-2</v>
      </c>
      <c r="AQ1198" s="801">
        <v>2.7469999999999999</v>
      </c>
      <c r="AR1198" s="801">
        <v>0.25900000000000001</v>
      </c>
      <c r="AS1198" s="801">
        <v>7.3999999999999996E-2</v>
      </c>
      <c r="AT1198" s="801">
        <v>2.7469999999999999</v>
      </c>
      <c r="AU1198" s="801">
        <v>0.25900000000000001</v>
      </c>
      <c r="AV1198" s="801">
        <v>7.3999999999999996E-2</v>
      </c>
      <c r="AW1198" s="801">
        <v>2.7469999999999999</v>
      </c>
      <c r="AX1198" s="801">
        <v>0.25900000000000001</v>
      </c>
      <c r="AY1198" s="801">
        <v>7.3999999999999996E-2</v>
      </c>
      <c r="AZ1198" s="801">
        <v>2.7469999999999999</v>
      </c>
      <c r="BA1198" s="801">
        <v>0.25900000000000001</v>
      </c>
      <c r="BB1198" s="801">
        <v>7.3999999999999996E-2</v>
      </c>
    </row>
    <row r="1199" spans="2:54" ht="16.5" customHeight="1" x14ac:dyDescent="0.3">
      <c r="B1199" s="972"/>
      <c r="E1199" s="784" t="s">
        <v>737</v>
      </c>
      <c r="F1199" s="784" t="s">
        <v>671</v>
      </c>
      <c r="G1199" s="801">
        <v>3.1930000000000001</v>
      </c>
      <c r="H1199" s="801">
        <v>0.28599999999999998</v>
      </c>
      <c r="I1199" s="801">
        <v>8.2000000000000003E-2</v>
      </c>
      <c r="J1199" s="801">
        <v>3.202</v>
      </c>
      <c r="K1199" s="801">
        <v>0.28399999999999997</v>
      </c>
      <c r="L1199" s="801">
        <v>8.1000000000000003E-2</v>
      </c>
      <c r="M1199" s="801">
        <v>3.2</v>
      </c>
      <c r="N1199" s="801">
        <v>0.28599999999999998</v>
      </c>
      <c r="O1199" s="801">
        <v>8.2000000000000003E-2</v>
      </c>
      <c r="P1199" s="801">
        <v>3.1960000000000002</v>
      </c>
      <c r="Q1199" s="801">
        <v>0.28599999999999998</v>
      </c>
      <c r="R1199" s="801">
        <v>8.2000000000000003E-2</v>
      </c>
      <c r="S1199" s="801">
        <v>3.1909999999999998</v>
      </c>
      <c r="T1199" s="801">
        <v>0.28399999999999997</v>
      </c>
      <c r="U1199" s="801">
        <v>8.1000000000000003E-2</v>
      </c>
      <c r="V1199" s="801">
        <v>3.1970000000000001</v>
      </c>
      <c r="W1199" s="801">
        <v>0.28399999999999997</v>
      </c>
      <c r="X1199" s="801">
        <v>8.1000000000000003E-2</v>
      </c>
      <c r="Y1199" s="801">
        <v>3.18</v>
      </c>
      <c r="Z1199" s="801">
        <v>0.28399999999999997</v>
      </c>
      <c r="AA1199" s="801">
        <v>8.1000000000000003E-2</v>
      </c>
      <c r="AB1199" s="801">
        <v>3.149</v>
      </c>
      <c r="AC1199" s="801">
        <v>0.28399999999999997</v>
      </c>
      <c r="AD1199" s="801">
        <v>8.1000000000000003E-2</v>
      </c>
      <c r="AE1199" s="801">
        <v>3.2040000000000002</v>
      </c>
      <c r="AF1199" s="801">
        <v>0.28599999999999998</v>
      </c>
      <c r="AG1199" s="801">
        <v>8.2000000000000003E-2</v>
      </c>
      <c r="AH1199" s="801">
        <v>3.2069999999999999</v>
      </c>
      <c r="AI1199" s="801">
        <v>0.28399999999999997</v>
      </c>
      <c r="AJ1199" s="801">
        <v>8.1000000000000003E-2</v>
      </c>
      <c r="AK1199" s="801">
        <v>3.2090000000000001</v>
      </c>
      <c r="AL1199" s="801">
        <v>0.28399999999999997</v>
      </c>
      <c r="AM1199" s="801">
        <v>8.1000000000000003E-2</v>
      </c>
      <c r="AN1199" s="801">
        <v>3.1890000000000001</v>
      </c>
      <c r="AO1199" s="801">
        <v>0.28499999999999998</v>
      </c>
      <c r="AP1199" s="801">
        <v>8.1000000000000003E-2</v>
      </c>
      <c r="AQ1199" s="801">
        <v>3.2040000000000002</v>
      </c>
      <c r="AR1199" s="801">
        <v>0.28299999999999997</v>
      </c>
      <c r="AS1199" s="801">
        <v>8.1000000000000003E-2</v>
      </c>
      <c r="AT1199" s="801">
        <v>3.1930000000000001</v>
      </c>
      <c r="AU1199" s="801">
        <v>0.28399999999999997</v>
      </c>
      <c r="AV1199" s="801">
        <v>8.1000000000000003E-2</v>
      </c>
      <c r="AW1199" s="801">
        <v>3.194</v>
      </c>
      <c r="AX1199" s="801">
        <v>0.28399999999999997</v>
      </c>
      <c r="AY1199" s="801">
        <v>8.1000000000000003E-2</v>
      </c>
      <c r="AZ1199" s="801">
        <v>3.1829999999999998</v>
      </c>
      <c r="BA1199" s="801">
        <v>0.28399999999999997</v>
      </c>
      <c r="BB1199" s="801">
        <v>8.1000000000000003E-2</v>
      </c>
    </row>
    <row r="1200" spans="2:54" ht="16.5" customHeight="1" x14ac:dyDescent="0.3">
      <c r="B1200" s="972"/>
      <c r="E1200" s="784" t="s">
        <v>802</v>
      </c>
      <c r="F1200" s="784" t="s">
        <v>672</v>
      </c>
      <c r="G1200" s="801">
        <v>2.52</v>
      </c>
      <c r="H1200" s="801">
        <v>0.04</v>
      </c>
      <c r="I1200" s="801">
        <v>6.8000000000000005E-2</v>
      </c>
      <c r="J1200" s="801">
        <v>2.52</v>
      </c>
      <c r="K1200" s="801">
        <v>0.04</v>
      </c>
      <c r="L1200" s="801">
        <v>6.8000000000000005E-2</v>
      </c>
      <c r="M1200" s="801">
        <v>2.52</v>
      </c>
      <c r="N1200" s="801">
        <v>3.9E-2</v>
      </c>
      <c r="O1200" s="801">
        <v>6.8000000000000005E-2</v>
      </c>
      <c r="P1200" s="801">
        <v>2.52</v>
      </c>
      <c r="Q1200" s="801">
        <v>3.9E-2</v>
      </c>
      <c r="R1200" s="801">
        <v>6.8000000000000005E-2</v>
      </c>
      <c r="S1200" s="801">
        <v>2.52</v>
      </c>
      <c r="T1200" s="801">
        <v>3.7999999999999999E-2</v>
      </c>
      <c r="U1200" s="801">
        <v>6.8000000000000005E-2</v>
      </c>
      <c r="V1200" s="801">
        <v>2.52</v>
      </c>
      <c r="W1200" s="801">
        <v>3.7999999999999999E-2</v>
      </c>
      <c r="X1200" s="801">
        <v>6.8000000000000005E-2</v>
      </c>
      <c r="Y1200" s="801">
        <v>2.52</v>
      </c>
      <c r="Z1200" s="801">
        <v>3.7999999999999999E-2</v>
      </c>
      <c r="AA1200" s="801">
        <v>6.8000000000000005E-2</v>
      </c>
      <c r="AB1200" s="801">
        <v>2.52</v>
      </c>
      <c r="AC1200" s="801">
        <v>3.6999999999999998E-2</v>
      </c>
      <c r="AD1200" s="801">
        <v>6.8000000000000005E-2</v>
      </c>
      <c r="AE1200" s="801">
        <v>2.52</v>
      </c>
      <c r="AF1200" s="801">
        <v>3.6999999999999998E-2</v>
      </c>
      <c r="AG1200" s="801">
        <v>6.8000000000000005E-2</v>
      </c>
      <c r="AH1200" s="801">
        <v>2.52</v>
      </c>
      <c r="AI1200" s="801">
        <v>3.7999999999999999E-2</v>
      </c>
      <c r="AJ1200" s="801">
        <v>6.8000000000000005E-2</v>
      </c>
      <c r="AK1200" s="801">
        <v>2.52</v>
      </c>
      <c r="AL1200" s="801">
        <v>3.6999999999999998E-2</v>
      </c>
      <c r="AM1200" s="801">
        <v>6.8000000000000005E-2</v>
      </c>
      <c r="AN1200" s="801">
        <v>2.52</v>
      </c>
      <c r="AO1200" s="801">
        <v>3.7999999999999999E-2</v>
      </c>
      <c r="AP1200" s="801">
        <v>6.8000000000000005E-2</v>
      </c>
      <c r="AQ1200" s="801">
        <v>2.52</v>
      </c>
      <c r="AR1200" s="801">
        <v>3.7999999999999999E-2</v>
      </c>
      <c r="AS1200" s="801">
        <v>6.8000000000000005E-2</v>
      </c>
      <c r="AT1200" s="801">
        <v>2.52</v>
      </c>
      <c r="AU1200" s="801">
        <v>3.6999999999999998E-2</v>
      </c>
      <c r="AV1200" s="801">
        <v>6.8000000000000005E-2</v>
      </c>
      <c r="AW1200" s="801">
        <v>2.52</v>
      </c>
      <c r="AX1200" s="801">
        <v>3.6999999999999998E-2</v>
      </c>
      <c r="AY1200" s="801">
        <v>6.8000000000000005E-2</v>
      </c>
      <c r="AZ1200" s="801">
        <v>2.52</v>
      </c>
      <c r="BA1200" s="801">
        <v>3.5999999999999997E-2</v>
      </c>
      <c r="BB1200" s="801">
        <v>6.8000000000000005E-2</v>
      </c>
    </row>
    <row r="1201" spans="2:70" ht="16.5" customHeight="1" x14ac:dyDescent="0.3">
      <c r="B1201" s="972"/>
      <c r="E1201" s="784" t="s">
        <v>2375</v>
      </c>
      <c r="F1201" s="784" t="s">
        <v>672</v>
      </c>
      <c r="G1201" s="801">
        <v>2.2869999999999999</v>
      </c>
      <c r="H1201" s="801">
        <v>1.6E-2</v>
      </c>
      <c r="I1201" s="801">
        <v>6.4000000000000001E-2</v>
      </c>
      <c r="J1201" s="801">
        <v>2.2869999999999999</v>
      </c>
      <c r="K1201" s="801">
        <v>1.7999999999999999E-2</v>
      </c>
      <c r="L1201" s="801">
        <v>6.4000000000000001E-2</v>
      </c>
      <c r="M1201" s="801">
        <v>2.2869999999999999</v>
      </c>
      <c r="N1201" s="801">
        <v>1.9E-2</v>
      </c>
      <c r="O1201" s="801">
        <v>6.4000000000000001E-2</v>
      </c>
      <c r="P1201" s="801">
        <v>2.2869999999999999</v>
      </c>
      <c r="Q1201" s="801">
        <v>0.02</v>
      </c>
      <c r="R1201" s="801">
        <v>6.4000000000000001E-2</v>
      </c>
      <c r="S1201" s="801">
        <v>2.2869999999999999</v>
      </c>
      <c r="T1201" s="801">
        <v>1.9E-2</v>
      </c>
      <c r="U1201" s="801">
        <v>6.4000000000000001E-2</v>
      </c>
      <c r="V1201" s="801">
        <v>2.2869999999999999</v>
      </c>
      <c r="W1201" s="801">
        <v>1.7999999999999999E-2</v>
      </c>
      <c r="X1201" s="801">
        <v>6.4000000000000001E-2</v>
      </c>
      <c r="Y1201" s="801">
        <v>2.2869999999999999</v>
      </c>
      <c r="Z1201" s="801">
        <v>1.7999999999999999E-2</v>
      </c>
      <c r="AA1201" s="801">
        <v>6.4000000000000001E-2</v>
      </c>
      <c r="AB1201" s="801">
        <v>2.2869999999999999</v>
      </c>
      <c r="AC1201" s="801">
        <v>1.7000000000000001E-2</v>
      </c>
      <c r="AD1201" s="801">
        <v>6.4000000000000001E-2</v>
      </c>
      <c r="AE1201" s="801">
        <v>2.2869999999999999</v>
      </c>
      <c r="AF1201" s="801">
        <v>1.7000000000000001E-2</v>
      </c>
      <c r="AG1201" s="801">
        <v>6.4000000000000001E-2</v>
      </c>
      <c r="AH1201" s="801">
        <v>2.2869999999999999</v>
      </c>
      <c r="AI1201" s="801">
        <v>1.6E-2</v>
      </c>
      <c r="AJ1201" s="801">
        <v>6.4000000000000001E-2</v>
      </c>
      <c r="AK1201" s="801">
        <v>2.2869999999999999</v>
      </c>
      <c r="AL1201" s="801">
        <v>1.7999999999999999E-2</v>
      </c>
      <c r="AM1201" s="801">
        <v>6.4000000000000001E-2</v>
      </c>
      <c r="AN1201" s="801">
        <v>2.2869999999999999</v>
      </c>
      <c r="AO1201" s="801">
        <v>1.6E-2</v>
      </c>
      <c r="AP1201" s="801">
        <v>6.4000000000000001E-2</v>
      </c>
      <c r="AQ1201" s="801">
        <v>2.2869999999999999</v>
      </c>
      <c r="AR1201" s="801">
        <v>1.6E-2</v>
      </c>
      <c r="AS1201" s="801">
        <v>6.4000000000000001E-2</v>
      </c>
      <c r="AT1201" s="801">
        <v>2.2869999999999999</v>
      </c>
      <c r="AU1201" s="801">
        <v>1.6E-2</v>
      </c>
      <c r="AV1201" s="801">
        <v>6.4000000000000001E-2</v>
      </c>
      <c r="AW1201" s="801">
        <v>2.2869999999999999</v>
      </c>
      <c r="AX1201" s="801">
        <v>1.6E-2</v>
      </c>
      <c r="AY1201" s="801">
        <v>6.4000000000000001E-2</v>
      </c>
      <c r="AZ1201" s="801">
        <v>2.2869999999999999</v>
      </c>
      <c r="BA1201" s="801">
        <v>1.6E-2</v>
      </c>
      <c r="BB1201" s="801">
        <v>6.4000000000000001E-2</v>
      </c>
    </row>
    <row r="1202" spans="2:70" ht="16.5" customHeight="1" x14ac:dyDescent="0.3">
      <c r="B1202" s="972"/>
      <c r="E1202" s="766" t="s">
        <v>2387</v>
      </c>
      <c r="F1202" s="278"/>
      <c r="G1202" s="278"/>
      <c r="H1202" s="278"/>
      <c r="I1202" s="278"/>
      <c r="J1202" s="278"/>
      <c r="K1202" s="278"/>
      <c r="L1202" s="278"/>
      <c r="M1202" s="278"/>
    </row>
    <row r="1203" spans="2:70" ht="16.5" customHeight="1" x14ac:dyDescent="0.3">
      <c r="B1203" s="972"/>
      <c r="E1203" s="280"/>
      <c r="F1203" s="279"/>
      <c r="G1203" s="278"/>
      <c r="H1203" s="278"/>
      <c r="I1203" s="278"/>
      <c r="J1203" s="278"/>
      <c r="K1203" s="278"/>
      <c r="L1203" s="278"/>
      <c r="M1203" s="278"/>
      <c r="N1203" s="278"/>
      <c r="O1203" s="278"/>
      <c r="P1203" s="278"/>
      <c r="Q1203" s="278"/>
      <c r="R1203" s="278"/>
      <c r="S1203" s="278"/>
      <c r="T1203" s="278"/>
      <c r="U1203" s="278"/>
      <c r="V1203" s="278"/>
      <c r="W1203" s="278"/>
      <c r="X1203" s="278"/>
      <c r="Y1203" s="278"/>
      <c r="Z1203" s="278"/>
    </row>
    <row r="1204" spans="2:70" ht="16.5" customHeight="1" x14ac:dyDescent="0.3">
      <c r="B1204" s="972"/>
      <c r="D1204" s="1876" t="s">
        <v>1946</v>
      </c>
      <c r="E1204" s="1876"/>
      <c r="F1204" s="1876"/>
      <c r="G1204" s="1877"/>
      <c r="H1204" s="1877"/>
      <c r="I1204" s="1877"/>
      <c r="J1204" s="1877"/>
      <c r="K1204" s="1877"/>
      <c r="L1204" s="1877"/>
      <c r="M1204" s="1877"/>
      <c r="N1204" s="1877"/>
      <c r="O1204" s="1877"/>
      <c r="P1204" s="1877"/>
      <c r="Q1204" s="1877"/>
      <c r="R1204" s="1877"/>
      <c r="S1204" s="1877"/>
      <c r="T1204" s="1877"/>
      <c r="U1204" s="1877"/>
      <c r="V1204" s="1877"/>
      <c r="W1204" s="1877"/>
      <c r="X1204" s="1877"/>
      <c r="Y1204" s="1877"/>
      <c r="Z1204" s="1877"/>
      <c r="AA1204" s="1877"/>
      <c r="AB1204" s="1877"/>
      <c r="AC1204" s="1877"/>
      <c r="AD1204" s="1877"/>
      <c r="AE1204" s="1877"/>
      <c r="AF1204" s="1877"/>
      <c r="AG1204" s="1877"/>
      <c r="AH1204" s="1877"/>
      <c r="AI1204" s="1877"/>
      <c r="AJ1204" s="1877"/>
      <c r="AK1204" s="1877"/>
      <c r="AL1204" s="1877"/>
      <c r="AM1204" s="1877"/>
      <c r="AN1204" s="1877"/>
      <c r="AO1204" s="1877"/>
      <c r="AP1204" s="1877"/>
      <c r="AQ1204" s="1877"/>
      <c r="AR1204" s="1877"/>
      <c r="AS1204" s="1877"/>
      <c r="AT1204" s="1877"/>
      <c r="AU1204" s="1877"/>
      <c r="AV1204" s="1877"/>
      <c r="AW1204" s="1877"/>
      <c r="AX1204" s="1877"/>
      <c r="AY1204" s="1877"/>
      <c r="AZ1204" s="1877"/>
      <c r="BA1204" s="1877"/>
      <c r="BB1204" s="1877"/>
      <c r="BC1204" s="1877"/>
      <c r="BD1204" s="1877"/>
      <c r="BE1204" s="1877"/>
      <c r="BF1204" s="1877"/>
      <c r="BG1204" s="1877"/>
      <c r="BH1204" s="1877"/>
      <c r="BI1204" s="1877"/>
      <c r="BJ1204" s="1877"/>
      <c r="BK1204" s="1877"/>
      <c r="BL1204" s="1877"/>
      <c r="BM1204" s="1877"/>
      <c r="BN1204" s="1877"/>
      <c r="BO1204" s="1877"/>
      <c r="BP1204" s="1877"/>
      <c r="BQ1204" s="1877"/>
      <c r="BR1204" s="1877"/>
    </row>
    <row r="1205" spans="2:70" ht="16.5" customHeight="1" x14ac:dyDescent="0.3">
      <c r="B1205" s="972"/>
      <c r="E1205" s="278"/>
      <c r="F1205" s="278"/>
      <c r="G1205" s="278"/>
      <c r="H1205" s="278"/>
      <c r="I1205" s="278"/>
      <c r="J1205" s="278"/>
      <c r="K1205" s="278"/>
      <c r="L1205" s="278"/>
      <c r="M1205" s="278"/>
      <c r="N1205" s="278"/>
      <c r="O1205" s="278"/>
      <c r="P1205" s="278"/>
      <c r="Q1205" s="278"/>
      <c r="R1205" s="278"/>
      <c r="S1205" s="278"/>
      <c r="T1205" s="278"/>
      <c r="U1205" s="278"/>
      <c r="V1205" s="278"/>
      <c r="W1205" s="278"/>
      <c r="X1205" s="278"/>
      <c r="Y1205" s="278"/>
      <c r="Z1205" s="278"/>
    </row>
    <row r="1206" spans="2:70" ht="16.5" customHeight="1" x14ac:dyDescent="0.3">
      <c r="B1206" s="972"/>
      <c r="E1206" s="782" t="s">
        <v>992</v>
      </c>
      <c r="F1206" s="278"/>
      <c r="G1206" s="278"/>
      <c r="H1206" s="278"/>
      <c r="I1206" s="278"/>
      <c r="J1206" s="278"/>
      <c r="K1206" s="278"/>
      <c r="L1206" s="278"/>
      <c r="M1206" s="278"/>
      <c r="N1206" s="278"/>
      <c r="O1206" s="278"/>
      <c r="P1206" s="278"/>
      <c r="Q1206" s="278"/>
      <c r="R1206" s="278"/>
      <c r="S1206" s="278"/>
      <c r="T1206" s="278"/>
      <c r="U1206" s="278"/>
      <c r="V1206" s="278"/>
      <c r="W1206" s="278"/>
      <c r="X1206" s="278"/>
      <c r="Y1206" s="278"/>
      <c r="Z1206" s="278"/>
    </row>
    <row r="1207" spans="2:70" ht="16.5" customHeight="1" x14ac:dyDescent="0.3">
      <c r="B1207" s="972"/>
      <c r="E1207" s="280"/>
      <c r="F1207" s="278"/>
      <c r="G1207" s="278"/>
      <c r="H1207" s="278"/>
      <c r="I1207" s="278"/>
      <c r="J1207" s="278"/>
      <c r="K1207" s="278"/>
      <c r="L1207" s="278"/>
      <c r="M1207" s="278"/>
      <c r="N1207" s="278"/>
      <c r="O1207" s="278"/>
      <c r="P1207" s="278"/>
      <c r="Q1207" s="278"/>
      <c r="R1207" s="278"/>
      <c r="S1207" s="278"/>
      <c r="T1207" s="278"/>
      <c r="U1207" s="278"/>
      <c r="V1207" s="278"/>
      <c r="W1207" s="278"/>
      <c r="X1207" s="278"/>
      <c r="Y1207" s="278"/>
      <c r="Z1207" s="278"/>
    </row>
    <row r="1208" spans="2:70" ht="16.5" customHeight="1" x14ac:dyDescent="0.3">
      <c r="B1208" s="972"/>
      <c r="E1208" s="1352" t="s">
        <v>163</v>
      </c>
      <c r="F1208" s="1884" t="s">
        <v>164</v>
      </c>
      <c r="G1208" s="1884"/>
      <c r="H1208" s="1884"/>
      <c r="I1208" s="1352" t="s">
        <v>1008</v>
      </c>
      <c r="J1208" s="278"/>
      <c r="K1208" s="278"/>
      <c r="L1208" s="278"/>
      <c r="M1208" s="278"/>
      <c r="N1208" s="278"/>
      <c r="O1208" s="278"/>
      <c r="P1208" s="278"/>
      <c r="Q1208" s="278"/>
      <c r="R1208" s="278"/>
      <c r="S1208" s="278"/>
      <c r="T1208" s="278"/>
      <c r="U1208" s="278"/>
      <c r="V1208" s="278"/>
      <c r="W1208" s="278"/>
      <c r="X1208" s="278"/>
      <c r="Y1208" s="278"/>
      <c r="Z1208" s="278"/>
    </row>
    <row r="1209" spans="2:70" ht="16.5" customHeight="1" x14ac:dyDescent="0.3">
      <c r="B1209" s="972"/>
      <c r="E1209" s="1423" t="s">
        <v>148</v>
      </c>
      <c r="F1209" s="1881" t="s">
        <v>565</v>
      </c>
      <c r="G1209" s="1881"/>
      <c r="H1209" s="1881"/>
      <c r="I1209" s="1424">
        <v>12400</v>
      </c>
      <c r="J1209" s="278"/>
      <c r="K1209" s="278"/>
      <c r="L1209" s="278"/>
      <c r="M1209" s="278"/>
      <c r="N1209" s="278"/>
      <c r="O1209" s="278"/>
      <c r="P1209" s="278"/>
      <c r="Q1209" s="278"/>
      <c r="R1209" s="278"/>
      <c r="S1209" s="278"/>
      <c r="T1209" s="278"/>
      <c r="U1209" s="278"/>
      <c r="V1209" s="278"/>
      <c r="W1209" s="278"/>
      <c r="X1209" s="278"/>
      <c r="Y1209" s="278"/>
      <c r="Z1209" s="278"/>
    </row>
    <row r="1210" spans="2:70" ht="16.5" customHeight="1" x14ac:dyDescent="0.3">
      <c r="B1210" s="972"/>
      <c r="E1210" s="1423" t="s">
        <v>149</v>
      </c>
      <c r="F1210" s="1881" t="s">
        <v>566</v>
      </c>
      <c r="G1210" s="1881"/>
      <c r="H1210" s="1881"/>
      <c r="I1210" s="1425">
        <v>677</v>
      </c>
      <c r="J1210" s="278"/>
      <c r="K1210" s="278"/>
      <c r="L1210" s="278"/>
      <c r="M1210" s="278"/>
      <c r="N1210" s="278"/>
      <c r="O1210" s="278"/>
      <c r="P1210" s="278"/>
      <c r="Q1210" s="278"/>
      <c r="R1210" s="278"/>
      <c r="S1210" s="278"/>
      <c r="T1210" s="278"/>
      <c r="U1210" s="278"/>
      <c r="V1210" s="278"/>
      <c r="W1210" s="278"/>
      <c r="X1210" s="278"/>
      <c r="Y1210" s="278"/>
      <c r="Z1210" s="278"/>
    </row>
    <row r="1211" spans="2:70" ht="16.5" customHeight="1" x14ac:dyDescent="0.3">
      <c r="B1211" s="972"/>
      <c r="E1211" s="1423" t="s">
        <v>150</v>
      </c>
      <c r="F1211" s="1881" t="s">
        <v>567</v>
      </c>
      <c r="G1211" s="1881"/>
      <c r="H1211" s="1881"/>
      <c r="I1211" s="1425">
        <v>116</v>
      </c>
      <c r="J1211" s="278"/>
      <c r="K1211" s="278"/>
      <c r="L1211" s="278"/>
      <c r="M1211" s="278"/>
      <c r="N1211" s="278"/>
      <c r="O1211" s="278"/>
      <c r="P1211" s="278"/>
      <c r="Q1211" s="278"/>
      <c r="R1211" s="278"/>
      <c r="S1211" s="278"/>
      <c r="T1211" s="278"/>
      <c r="U1211" s="278"/>
      <c r="V1211" s="278"/>
      <c r="W1211" s="278"/>
      <c r="X1211" s="278"/>
      <c r="Y1211" s="278"/>
      <c r="Z1211" s="278"/>
    </row>
    <row r="1212" spans="2:70" ht="16.5" customHeight="1" x14ac:dyDescent="0.3">
      <c r="B1212" s="972"/>
      <c r="E1212" s="1423" t="s">
        <v>152</v>
      </c>
      <c r="F1212" s="1881" t="s">
        <v>568</v>
      </c>
      <c r="G1212" s="1881"/>
      <c r="H1212" s="1881"/>
      <c r="I1212" s="1424">
        <v>3170</v>
      </c>
      <c r="J1212" s="278"/>
      <c r="K1212" s="278"/>
      <c r="L1212" s="278"/>
      <c r="M1212" s="278"/>
      <c r="N1212" s="278"/>
      <c r="O1212" s="278"/>
      <c r="P1212" s="278"/>
      <c r="Q1212" s="278"/>
      <c r="R1212" s="278"/>
      <c r="S1212" s="278"/>
      <c r="T1212" s="278"/>
      <c r="U1212" s="278"/>
      <c r="V1212" s="278"/>
      <c r="W1212" s="278"/>
      <c r="X1212" s="278"/>
      <c r="Y1212" s="278"/>
      <c r="Z1212" s="278"/>
    </row>
    <row r="1213" spans="2:70" ht="16.5" customHeight="1" x14ac:dyDescent="0.3">
      <c r="B1213" s="972"/>
      <c r="E1213" s="1423" t="s">
        <v>153</v>
      </c>
      <c r="F1213" s="1881" t="s">
        <v>569</v>
      </c>
      <c r="G1213" s="1881"/>
      <c r="H1213" s="1881"/>
      <c r="I1213" s="1424">
        <v>1120</v>
      </c>
      <c r="J1213" s="278"/>
      <c r="K1213" s="278"/>
      <c r="L1213" s="278"/>
      <c r="M1213" s="278"/>
      <c r="N1213" s="278"/>
      <c r="O1213" s="278"/>
      <c r="P1213" s="278"/>
      <c r="Q1213" s="278"/>
      <c r="R1213" s="278"/>
      <c r="S1213" s="278"/>
      <c r="T1213" s="278"/>
      <c r="U1213" s="278"/>
      <c r="V1213" s="278"/>
      <c r="W1213" s="278"/>
      <c r="X1213" s="278"/>
      <c r="Y1213" s="278"/>
      <c r="Z1213" s="278"/>
    </row>
    <row r="1214" spans="2:70" ht="16.5" customHeight="1" x14ac:dyDescent="0.3">
      <c r="B1214" s="972"/>
      <c r="E1214" s="1423" t="s">
        <v>154</v>
      </c>
      <c r="F1214" s="1881" t="s">
        <v>570</v>
      </c>
      <c r="G1214" s="1881"/>
      <c r="H1214" s="1881"/>
      <c r="I1214" s="1424">
        <v>1300</v>
      </c>
      <c r="J1214" s="278"/>
      <c r="K1214" s="278"/>
      <c r="L1214" s="278"/>
      <c r="M1214" s="278"/>
      <c r="N1214" s="278"/>
      <c r="O1214" s="278"/>
      <c r="P1214" s="278"/>
      <c r="Q1214" s="278"/>
      <c r="R1214" s="278"/>
      <c r="S1214" s="278"/>
      <c r="T1214" s="278"/>
      <c r="U1214" s="278"/>
      <c r="V1214" s="278"/>
      <c r="W1214" s="278"/>
      <c r="X1214" s="278"/>
      <c r="Y1214" s="278"/>
      <c r="Z1214" s="278"/>
    </row>
    <row r="1215" spans="2:70" ht="16.5" customHeight="1" x14ac:dyDescent="0.3">
      <c r="B1215" s="972"/>
      <c r="E1215" s="1423" t="s">
        <v>156</v>
      </c>
      <c r="F1215" s="1881" t="s">
        <v>571</v>
      </c>
      <c r="G1215" s="1881"/>
      <c r="H1215" s="1881"/>
      <c r="I1215" s="1425">
        <v>328</v>
      </c>
      <c r="J1215" s="278"/>
      <c r="K1215" s="278"/>
      <c r="L1215" s="278"/>
      <c r="M1215" s="278"/>
      <c r="N1215" s="278"/>
      <c r="O1215" s="278"/>
      <c r="P1215" s="278"/>
      <c r="Q1215" s="278"/>
      <c r="R1215" s="278"/>
      <c r="S1215" s="278"/>
      <c r="T1215" s="278"/>
      <c r="U1215" s="278"/>
      <c r="V1215" s="278"/>
      <c r="W1215" s="278"/>
      <c r="X1215" s="278"/>
      <c r="Y1215" s="278"/>
      <c r="Z1215" s="278"/>
    </row>
    <row r="1216" spans="2:70" ht="16.5" customHeight="1" x14ac:dyDescent="0.3">
      <c r="B1216" s="972"/>
      <c r="E1216" s="1423" t="s">
        <v>157</v>
      </c>
      <c r="F1216" s="1881" t="s">
        <v>572</v>
      </c>
      <c r="G1216" s="1881"/>
      <c r="H1216" s="1881"/>
      <c r="I1216" s="1424">
        <v>4800</v>
      </c>
      <c r="J1216" s="278"/>
      <c r="K1216" s="278"/>
      <c r="L1216" s="278"/>
      <c r="M1216" s="278"/>
      <c r="N1216" s="278"/>
      <c r="O1216" s="278"/>
      <c r="P1216" s="278"/>
      <c r="Q1216" s="278"/>
      <c r="R1216" s="278"/>
      <c r="S1216" s="278"/>
      <c r="T1216" s="278"/>
      <c r="U1216" s="278"/>
      <c r="V1216" s="278"/>
      <c r="W1216" s="278"/>
      <c r="X1216" s="278"/>
      <c r="Y1216" s="278"/>
      <c r="Z1216" s="278"/>
    </row>
    <row r="1217" spans="2:26" ht="16.5" customHeight="1" x14ac:dyDescent="0.3">
      <c r="B1217" s="972"/>
      <c r="E1217" s="1423" t="s">
        <v>166</v>
      </c>
      <c r="F1217" s="1881" t="s">
        <v>573</v>
      </c>
      <c r="G1217" s="1881"/>
      <c r="H1217" s="1881"/>
      <c r="I1217" s="1425">
        <v>16</v>
      </c>
      <c r="J1217" s="278"/>
      <c r="K1217" s="278"/>
      <c r="L1217" s="278"/>
      <c r="M1217" s="278"/>
      <c r="N1217" s="278"/>
      <c r="O1217" s="278"/>
      <c r="P1217" s="278"/>
      <c r="Q1217" s="278"/>
      <c r="R1217" s="278"/>
      <c r="S1217" s="278"/>
      <c r="T1217" s="278"/>
      <c r="U1217" s="278"/>
      <c r="V1217" s="278"/>
      <c r="W1217" s="278"/>
      <c r="X1217" s="278"/>
      <c r="Y1217" s="278"/>
      <c r="Z1217" s="278"/>
    </row>
    <row r="1218" spans="2:26" ht="16.5" customHeight="1" x14ac:dyDescent="0.3">
      <c r="B1218" s="972"/>
      <c r="E1218" s="1423" t="s">
        <v>155</v>
      </c>
      <c r="F1218" s="1881" t="s">
        <v>574</v>
      </c>
      <c r="G1218" s="1881"/>
      <c r="H1218" s="1881"/>
      <c r="I1218" s="1425">
        <v>138</v>
      </c>
      <c r="J1218" s="278"/>
      <c r="K1218" s="278"/>
      <c r="L1218" s="278"/>
      <c r="M1218" s="278"/>
      <c r="N1218" s="278"/>
      <c r="O1218" s="278"/>
      <c r="P1218" s="278"/>
      <c r="Q1218" s="278"/>
      <c r="R1218" s="278"/>
      <c r="S1218" s="278"/>
      <c r="T1218" s="278"/>
      <c r="U1218" s="278"/>
      <c r="V1218" s="278"/>
      <c r="W1218" s="278"/>
      <c r="X1218" s="278"/>
      <c r="Y1218" s="278"/>
      <c r="Z1218" s="278"/>
    </row>
    <row r="1219" spans="2:26" ht="16.5" customHeight="1" x14ac:dyDescent="0.3">
      <c r="B1219" s="972"/>
      <c r="E1219" s="1423" t="s">
        <v>167</v>
      </c>
      <c r="F1219" s="1881" t="s">
        <v>575</v>
      </c>
      <c r="G1219" s="1881"/>
      <c r="H1219" s="1881"/>
      <c r="I1219" s="1425">
        <v>4</v>
      </c>
      <c r="J1219" s="278"/>
      <c r="K1219" s="278"/>
      <c r="L1219" s="278"/>
      <c r="M1219" s="278"/>
      <c r="N1219" s="278"/>
      <c r="O1219" s="278"/>
      <c r="P1219" s="278"/>
      <c r="Q1219" s="278"/>
      <c r="R1219" s="278"/>
      <c r="S1219" s="278"/>
      <c r="T1219" s="278"/>
      <c r="U1219" s="278"/>
      <c r="V1219" s="278"/>
      <c r="W1219" s="278"/>
      <c r="X1219" s="278"/>
      <c r="Y1219" s="278"/>
      <c r="Z1219" s="278"/>
    </row>
    <row r="1220" spans="2:26" ht="16.5" customHeight="1" x14ac:dyDescent="0.3">
      <c r="B1220" s="972"/>
      <c r="E1220" s="1423" t="s">
        <v>158</v>
      </c>
      <c r="F1220" s="1881" t="s">
        <v>576</v>
      </c>
      <c r="G1220" s="1881"/>
      <c r="H1220" s="1881"/>
      <c r="I1220" s="1424">
        <v>3350</v>
      </c>
      <c r="J1220" s="278"/>
      <c r="K1220" s="278"/>
      <c r="L1220" s="278"/>
      <c r="M1220" s="278"/>
      <c r="N1220" s="278"/>
      <c r="O1220" s="278"/>
      <c r="P1220" s="278"/>
      <c r="Q1220" s="278"/>
      <c r="R1220" s="278"/>
      <c r="S1220" s="278"/>
      <c r="T1220" s="278"/>
      <c r="U1220" s="278"/>
      <c r="V1220" s="278"/>
      <c r="W1220" s="278"/>
      <c r="X1220" s="278"/>
      <c r="Y1220" s="278"/>
      <c r="Z1220" s="278"/>
    </row>
    <row r="1221" spans="2:26" ht="16.5" customHeight="1" x14ac:dyDescent="0.3">
      <c r="B1221" s="972"/>
      <c r="E1221" s="1423" t="s">
        <v>161</v>
      </c>
      <c r="F1221" s="1881" t="s">
        <v>577</v>
      </c>
      <c r="G1221" s="1881"/>
      <c r="H1221" s="1881"/>
      <c r="I1221" s="1424">
        <v>1210</v>
      </c>
      <c r="J1221" s="278"/>
      <c r="K1221" s="278"/>
      <c r="L1221" s="278"/>
      <c r="M1221" s="278"/>
      <c r="N1221" s="278"/>
      <c r="O1221" s="278"/>
      <c r="P1221" s="278"/>
      <c r="Q1221" s="278"/>
      <c r="R1221" s="278"/>
      <c r="S1221" s="278"/>
      <c r="T1221" s="278"/>
      <c r="U1221" s="278"/>
      <c r="V1221" s="278"/>
      <c r="W1221" s="278"/>
      <c r="X1221" s="278"/>
      <c r="Y1221" s="278"/>
      <c r="Z1221" s="278"/>
    </row>
    <row r="1222" spans="2:26" ht="16.5" customHeight="1" x14ac:dyDescent="0.3">
      <c r="B1222" s="972"/>
      <c r="E1222" s="1423" t="s">
        <v>162</v>
      </c>
      <c r="F1222" s="1881" t="s">
        <v>578</v>
      </c>
      <c r="G1222" s="1881"/>
      <c r="H1222" s="1881"/>
      <c r="I1222" s="1424">
        <v>1330</v>
      </c>
      <c r="J1222" s="278"/>
      <c r="K1222" s="278"/>
      <c r="L1222" s="278"/>
      <c r="M1222" s="278"/>
      <c r="N1222" s="278"/>
      <c r="O1222" s="278"/>
      <c r="P1222" s="278"/>
      <c r="Q1222" s="278"/>
      <c r="R1222" s="278"/>
      <c r="S1222" s="278"/>
      <c r="T1222" s="278"/>
      <c r="U1222" s="278"/>
      <c r="V1222" s="278"/>
      <c r="W1222" s="278"/>
      <c r="X1222" s="278"/>
      <c r="Y1222" s="278"/>
      <c r="Z1222" s="278"/>
    </row>
    <row r="1223" spans="2:26" ht="16.5" customHeight="1" x14ac:dyDescent="0.3">
      <c r="B1223" s="972"/>
      <c r="E1223" s="1423" t="s">
        <v>159</v>
      </c>
      <c r="F1223" s="1881" t="s">
        <v>579</v>
      </c>
      <c r="G1223" s="1881"/>
      <c r="H1223" s="1881"/>
      <c r="I1223" s="1424">
        <v>8060</v>
      </c>
      <c r="J1223" s="278"/>
      <c r="K1223" s="278"/>
      <c r="L1223" s="278"/>
      <c r="M1223" s="278"/>
      <c r="N1223" s="278"/>
      <c r="O1223" s="278"/>
      <c r="P1223" s="278"/>
      <c r="Q1223" s="278"/>
      <c r="R1223" s="278"/>
      <c r="S1223" s="278"/>
      <c r="T1223" s="278"/>
      <c r="U1223" s="278"/>
      <c r="V1223" s="278"/>
      <c r="W1223" s="278"/>
      <c r="X1223" s="278"/>
      <c r="Y1223" s="278"/>
      <c r="Z1223" s="278"/>
    </row>
    <row r="1224" spans="2:26" ht="16.5" customHeight="1" x14ac:dyDescent="0.3">
      <c r="B1224" s="972"/>
      <c r="E1224" s="1423" t="s">
        <v>160</v>
      </c>
      <c r="F1224" s="1881" t="s">
        <v>580</v>
      </c>
      <c r="G1224" s="1881"/>
      <c r="H1224" s="1881"/>
      <c r="I1224" s="1425">
        <v>716</v>
      </c>
      <c r="J1224" s="278"/>
      <c r="K1224" s="278"/>
      <c r="L1224" s="278"/>
      <c r="M1224" s="278"/>
      <c r="N1224" s="278"/>
      <c r="O1224" s="278"/>
      <c r="P1224" s="278"/>
      <c r="Q1224" s="278"/>
      <c r="R1224" s="278"/>
      <c r="S1224" s="278"/>
      <c r="T1224" s="278"/>
      <c r="U1224" s="278"/>
      <c r="V1224" s="278"/>
      <c r="W1224" s="278"/>
      <c r="X1224" s="278"/>
      <c r="Y1224" s="278"/>
      <c r="Z1224" s="278"/>
    </row>
    <row r="1225" spans="2:26" ht="16.5" customHeight="1" x14ac:dyDescent="0.3">
      <c r="B1225" s="972"/>
      <c r="E1225" s="1423" t="s">
        <v>441</v>
      </c>
      <c r="F1225" s="1881" t="s">
        <v>580</v>
      </c>
      <c r="G1225" s="1881"/>
      <c r="H1225" s="1881"/>
      <c r="I1225" s="1425">
        <v>858</v>
      </c>
      <c r="J1225" s="278"/>
      <c r="K1225" s="278"/>
      <c r="L1225" s="278"/>
      <c r="M1225" s="278"/>
      <c r="N1225" s="278"/>
      <c r="O1225" s="278"/>
      <c r="P1225" s="278"/>
      <c r="Q1225" s="278"/>
      <c r="R1225" s="278"/>
      <c r="S1225" s="278"/>
      <c r="T1225" s="278"/>
      <c r="U1225" s="278"/>
      <c r="V1225" s="278"/>
      <c r="W1225" s="278"/>
      <c r="X1225" s="278"/>
      <c r="Y1225" s="278"/>
      <c r="Z1225" s="278"/>
    </row>
    <row r="1226" spans="2:26" ht="16.5" customHeight="1" x14ac:dyDescent="0.3">
      <c r="B1226" s="972"/>
      <c r="E1226" s="1423" t="s">
        <v>442</v>
      </c>
      <c r="F1226" s="1881" t="s">
        <v>581</v>
      </c>
      <c r="G1226" s="1881"/>
      <c r="H1226" s="1881"/>
      <c r="I1226" s="1425">
        <v>804</v>
      </c>
      <c r="J1226" s="278"/>
      <c r="K1226" s="278"/>
      <c r="L1226" s="278"/>
      <c r="M1226" s="278"/>
      <c r="N1226" s="278"/>
      <c r="O1226" s="278"/>
      <c r="P1226" s="278"/>
      <c r="Q1226" s="278"/>
      <c r="R1226" s="278"/>
      <c r="S1226" s="278"/>
      <c r="T1226" s="278"/>
      <c r="U1226" s="278"/>
      <c r="V1226" s="278"/>
      <c r="W1226" s="278"/>
      <c r="X1226" s="278"/>
      <c r="Y1226" s="278"/>
      <c r="Z1226" s="278"/>
    </row>
    <row r="1227" spans="2:26" ht="16.5" customHeight="1" x14ac:dyDescent="0.3">
      <c r="B1227" s="972"/>
      <c r="E1227" s="800" t="s">
        <v>151</v>
      </c>
      <c r="F1227" s="1881" t="s">
        <v>582</v>
      </c>
      <c r="G1227" s="1881"/>
      <c r="H1227" s="1881"/>
      <c r="I1227" s="790">
        <v>1650</v>
      </c>
      <c r="J1227" s="278"/>
      <c r="K1227" s="278"/>
      <c r="L1227" s="278"/>
      <c r="M1227" s="278"/>
      <c r="N1227" s="278"/>
      <c r="O1227" s="278"/>
      <c r="P1227" s="278"/>
      <c r="Q1227" s="278"/>
      <c r="R1227" s="278"/>
      <c r="S1227" s="278"/>
      <c r="T1227" s="278"/>
      <c r="U1227" s="278"/>
      <c r="V1227" s="278"/>
      <c r="W1227" s="278"/>
      <c r="X1227" s="278"/>
      <c r="Y1227" s="278"/>
      <c r="Z1227" s="278"/>
    </row>
    <row r="1228" spans="2:26" ht="16.5" customHeight="1" x14ac:dyDescent="0.3">
      <c r="B1228" s="972"/>
      <c r="E1228" s="800" t="s">
        <v>73</v>
      </c>
      <c r="F1228" s="1881" t="s">
        <v>94</v>
      </c>
      <c r="G1228" s="1881"/>
      <c r="H1228" s="1881"/>
      <c r="I1228" s="790">
        <v>3942.8</v>
      </c>
      <c r="J1228" s="278"/>
      <c r="K1228" s="278"/>
      <c r="L1228" s="278"/>
      <c r="M1228" s="278"/>
      <c r="N1228" s="278"/>
      <c r="O1228" s="278"/>
      <c r="P1228" s="278"/>
      <c r="Q1228" s="278"/>
      <c r="R1228" s="278"/>
      <c r="S1228" s="278"/>
      <c r="T1228" s="278"/>
      <c r="U1228" s="278"/>
      <c r="V1228" s="278"/>
      <c r="W1228" s="278"/>
      <c r="X1228" s="278"/>
      <c r="Y1228" s="278"/>
      <c r="Z1228" s="278"/>
    </row>
    <row r="1229" spans="2:26" ht="16.5" customHeight="1" x14ac:dyDescent="0.3">
      <c r="B1229" s="972"/>
      <c r="E1229" s="800" t="s">
        <v>74</v>
      </c>
      <c r="F1229" s="1881" t="s">
        <v>95</v>
      </c>
      <c r="G1229" s="1881"/>
      <c r="H1229" s="1881"/>
      <c r="I1229" s="790">
        <v>1923.4</v>
      </c>
      <c r="J1229" s="278"/>
      <c r="K1229" s="278"/>
      <c r="L1229" s="278"/>
      <c r="M1229" s="278"/>
      <c r="N1229" s="278"/>
      <c r="O1229" s="278"/>
      <c r="P1229" s="278"/>
      <c r="Q1229" s="278"/>
      <c r="R1229" s="278"/>
      <c r="S1229" s="278"/>
      <c r="T1229" s="278"/>
      <c r="U1229" s="278"/>
      <c r="V1229" s="278"/>
      <c r="W1229" s="278"/>
      <c r="X1229" s="278"/>
      <c r="Y1229" s="278"/>
      <c r="Z1229" s="278"/>
    </row>
    <row r="1230" spans="2:26" ht="16.5" customHeight="1" x14ac:dyDescent="0.3">
      <c r="B1230" s="972"/>
      <c r="E1230" s="800" t="s">
        <v>75</v>
      </c>
      <c r="F1230" s="1881" t="s">
        <v>96</v>
      </c>
      <c r="G1230" s="1881"/>
      <c r="H1230" s="1881"/>
      <c r="I1230" s="790">
        <v>2546.6999999999998</v>
      </c>
      <c r="J1230" s="278"/>
      <c r="K1230" s="278"/>
      <c r="L1230" s="278"/>
      <c r="M1230" s="278"/>
      <c r="N1230" s="278"/>
      <c r="O1230" s="278"/>
      <c r="P1230" s="278"/>
      <c r="Q1230" s="278"/>
      <c r="R1230" s="278"/>
      <c r="S1230" s="278"/>
      <c r="T1230" s="278"/>
      <c r="U1230" s="278"/>
      <c r="V1230" s="278"/>
      <c r="W1230" s="278"/>
      <c r="X1230" s="278"/>
      <c r="Y1230" s="278"/>
      <c r="Z1230" s="278"/>
    </row>
    <row r="1231" spans="2:26" ht="16.5" customHeight="1" x14ac:dyDescent="0.3">
      <c r="B1231" s="972"/>
      <c r="E1231" s="800" t="s">
        <v>76</v>
      </c>
      <c r="F1231" s="1881" t="s">
        <v>97</v>
      </c>
      <c r="G1231" s="1881"/>
      <c r="H1231" s="1881"/>
      <c r="I1231" s="790">
        <v>1624.21</v>
      </c>
      <c r="J1231" s="278"/>
      <c r="K1231" s="278"/>
      <c r="L1231" s="278"/>
      <c r="M1231" s="278"/>
      <c r="N1231" s="278"/>
      <c r="O1231" s="278"/>
      <c r="P1231" s="278"/>
      <c r="Q1231" s="278"/>
      <c r="R1231" s="278"/>
      <c r="S1231" s="278"/>
      <c r="T1231" s="278"/>
      <c r="U1231" s="278"/>
      <c r="V1231" s="278"/>
      <c r="W1231" s="278"/>
      <c r="X1231" s="278"/>
      <c r="Y1231" s="278"/>
      <c r="Z1231" s="278"/>
    </row>
    <row r="1232" spans="2:26" ht="16.5" customHeight="1" x14ac:dyDescent="0.3">
      <c r="B1232" s="972"/>
      <c r="E1232" s="800" t="s">
        <v>77</v>
      </c>
      <c r="F1232" s="1881" t="s">
        <v>98</v>
      </c>
      <c r="G1232" s="1881"/>
      <c r="H1232" s="1881"/>
      <c r="I1232" s="790">
        <v>1674.1</v>
      </c>
      <c r="J1232" s="278"/>
      <c r="K1232" s="278"/>
      <c r="L1232" s="278"/>
      <c r="M1232" s="278"/>
      <c r="N1232" s="278"/>
      <c r="O1232" s="278"/>
      <c r="P1232" s="278"/>
      <c r="Q1232" s="278"/>
      <c r="R1232" s="278"/>
      <c r="S1232" s="278"/>
      <c r="T1232" s="278"/>
      <c r="U1232" s="278"/>
      <c r="V1232" s="278"/>
      <c r="W1232" s="278"/>
      <c r="X1232" s="278"/>
      <c r="Y1232" s="278"/>
      <c r="Z1232" s="278"/>
    </row>
    <row r="1233" spans="2:26" ht="16.5" customHeight="1" x14ac:dyDescent="0.3">
      <c r="B1233" s="972"/>
      <c r="E1233" s="800" t="s">
        <v>78</v>
      </c>
      <c r="F1233" s="1881" t="s">
        <v>99</v>
      </c>
      <c r="G1233" s="1881"/>
      <c r="H1233" s="1881"/>
      <c r="I1233" s="790">
        <v>1923.5</v>
      </c>
      <c r="J1233" s="278"/>
      <c r="K1233" s="278"/>
      <c r="L1233" s="278"/>
      <c r="M1233" s="278"/>
      <c r="N1233" s="278"/>
      <c r="O1233" s="278"/>
      <c r="P1233" s="278"/>
      <c r="Q1233" s="278"/>
      <c r="R1233" s="278"/>
      <c r="S1233" s="278"/>
      <c r="T1233" s="278"/>
      <c r="U1233" s="278"/>
      <c r="V1233" s="278"/>
      <c r="W1233" s="278"/>
      <c r="X1233" s="278"/>
      <c r="Y1233" s="278"/>
      <c r="Z1233" s="278"/>
    </row>
    <row r="1234" spans="2:26" ht="16.5" customHeight="1" x14ac:dyDescent="0.3">
      <c r="B1234" s="972"/>
      <c r="E1234" s="800" t="s">
        <v>79</v>
      </c>
      <c r="F1234" s="1881" t="s">
        <v>100</v>
      </c>
      <c r="G1234" s="1881"/>
      <c r="H1234" s="1881"/>
      <c r="I1234" s="790">
        <v>2048.15</v>
      </c>
      <c r="J1234" s="278"/>
      <c r="K1234" s="278"/>
      <c r="L1234" s="278"/>
      <c r="M1234" s="278"/>
      <c r="N1234" s="278"/>
      <c r="O1234" s="278"/>
      <c r="P1234" s="278"/>
      <c r="Q1234" s="278"/>
      <c r="R1234" s="278"/>
      <c r="S1234" s="278"/>
      <c r="T1234" s="278"/>
      <c r="U1234" s="278"/>
      <c r="V1234" s="278"/>
      <c r="W1234" s="278"/>
      <c r="X1234" s="278"/>
      <c r="Y1234" s="278"/>
      <c r="Z1234" s="278"/>
    </row>
    <row r="1235" spans="2:26" ht="16.5" customHeight="1" x14ac:dyDescent="0.3">
      <c r="B1235" s="972"/>
      <c r="E1235" s="800" t="s">
        <v>80</v>
      </c>
      <c r="F1235" s="1881" t="s">
        <v>101</v>
      </c>
      <c r="G1235" s="1881"/>
      <c r="H1235" s="1881"/>
      <c r="I1235" s="790">
        <v>1945</v>
      </c>
      <c r="J1235" s="278"/>
      <c r="K1235" s="278"/>
      <c r="L1235" s="278"/>
      <c r="M1235" s="278"/>
      <c r="N1235" s="278"/>
      <c r="O1235" s="278"/>
      <c r="P1235" s="278"/>
      <c r="Q1235" s="278"/>
      <c r="R1235" s="278"/>
      <c r="S1235" s="278"/>
      <c r="T1235" s="278"/>
      <c r="U1235" s="278"/>
      <c r="V1235" s="278"/>
      <c r="W1235" s="278"/>
      <c r="X1235" s="278"/>
      <c r="Y1235" s="278"/>
      <c r="Z1235" s="278"/>
    </row>
    <row r="1236" spans="2:26" ht="16.5" customHeight="1" x14ac:dyDescent="0.3">
      <c r="B1236" s="972"/>
      <c r="E1236" s="800" t="s">
        <v>81</v>
      </c>
      <c r="F1236" s="1881" t="s">
        <v>102</v>
      </c>
      <c r="G1236" s="1881"/>
      <c r="H1236" s="1881"/>
      <c r="I1236" s="790">
        <v>2127.2200000000003</v>
      </c>
      <c r="J1236" s="278"/>
      <c r="K1236" s="278"/>
      <c r="L1236" s="278"/>
      <c r="M1236" s="278"/>
      <c r="N1236" s="278"/>
      <c r="O1236" s="278"/>
      <c r="P1236" s="278"/>
      <c r="Q1236" s="278"/>
      <c r="R1236" s="278"/>
      <c r="S1236" s="278"/>
      <c r="T1236" s="278"/>
      <c r="U1236" s="278"/>
      <c r="V1236" s="278"/>
      <c r="W1236" s="278"/>
      <c r="X1236" s="278"/>
      <c r="Y1236" s="278"/>
      <c r="Z1236" s="278"/>
    </row>
    <row r="1237" spans="2:26" ht="16.5" customHeight="1" x14ac:dyDescent="0.3">
      <c r="B1237" s="972"/>
      <c r="E1237" s="800" t="s">
        <v>82</v>
      </c>
      <c r="F1237" s="1881" t="s">
        <v>103</v>
      </c>
      <c r="G1237" s="1881"/>
      <c r="H1237" s="1881"/>
      <c r="I1237" s="790">
        <v>2741.55</v>
      </c>
      <c r="J1237" s="278"/>
      <c r="K1237" s="278"/>
      <c r="L1237" s="278"/>
      <c r="M1237" s="278"/>
      <c r="N1237" s="278"/>
      <c r="O1237" s="278"/>
      <c r="P1237" s="278"/>
      <c r="Q1237" s="278"/>
      <c r="R1237" s="278"/>
      <c r="S1237" s="278"/>
      <c r="T1237" s="278"/>
      <c r="U1237" s="278"/>
      <c r="V1237" s="278"/>
      <c r="W1237" s="278"/>
      <c r="X1237" s="278"/>
      <c r="Y1237" s="278"/>
      <c r="Z1237" s="278"/>
    </row>
    <row r="1238" spans="2:26" ht="16.5" customHeight="1" x14ac:dyDescent="0.3">
      <c r="B1238" s="972"/>
      <c r="E1238" s="800" t="s">
        <v>83</v>
      </c>
      <c r="F1238" s="1881" t="s">
        <v>104</v>
      </c>
      <c r="G1238" s="1881"/>
      <c r="H1238" s="1881"/>
      <c r="I1238" s="790">
        <v>2847.17</v>
      </c>
      <c r="J1238" s="278"/>
      <c r="K1238" s="278"/>
      <c r="L1238" s="278"/>
      <c r="M1238" s="278"/>
      <c r="N1238" s="278"/>
      <c r="O1238" s="278"/>
      <c r="P1238" s="278"/>
      <c r="Q1238" s="278"/>
      <c r="R1238" s="278"/>
      <c r="S1238" s="278"/>
      <c r="T1238" s="278"/>
      <c r="U1238" s="278"/>
      <c r="V1238" s="278"/>
      <c r="W1238" s="278"/>
      <c r="X1238" s="278"/>
      <c r="Y1238" s="278"/>
      <c r="Z1238" s="278"/>
    </row>
    <row r="1239" spans="2:26" ht="16.5" customHeight="1" x14ac:dyDescent="0.3">
      <c r="B1239" s="972"/>
      <c r="E1239" s="800" t="s">
        <v>84</v>
      </c>
      <c r="F1239" s="1881" t="s">
        <v>105</v>
      </c>
      <c r="G1239" s="1881"/>
      <c r="H1239" s="1881"/>
      <c r="I1239" s="790">
        <v>2473.1699999999996</v>
      </c>
      <c r="J1239" s="278"/>
      <c r="K1239" s="278"/>
      <c r="L1239" s="278"/>
      <c r="M1239" s="278"/>
      <c r="N1239" s="278"/>
      <c r="O1239" s="278"/>
      <c r="P1239" s="278"/>
      <c r="Q1239" s="278"/>
      <c r="R1239" s="278"/>
      <c r="S1239" s="278"/>
      <c r="T1239" s="278"/>
      <c r="U1239" s="278"/>
      <c r="V1239" s="278"/>
      <c r="W1239" s="278"/>
      <c r="X1239" s="278"/>
      <c r="Y1239" s="278"/>
      <c r="Z1239" s="278"/>
    </row>
    <row r="1240" spans="2:26" ht="16.5" customHeight="1" x14ac:dyDescent="0.3">
      <c r="B1240" s="972"/>
      <c r="E1240" s="800" t="s">
        <v>85</v>
      </c>
      <c r="F1240" s="1881" t="s">
        <v>106</v>
      </c>
      <c r="G1240" s="1881"/>
      <c r="H1240" s="1881"/>
      <c r="I1240" s="790">
        <v>2211.85</v>
      </c>
      <c r="J1240" s="278"/>
      <c r="K1240" s="278"/>
      <c r="L1240" s="278"/>
      <c r="M1240" s="278"/>
      <c r="N1240" s="278"/>
      <c r="O1240" s="278"/>
      <c r="P1240" s="278"/>
      <c r="Q1240" s="278"/>
      <c r="R1240" s="278"/>
      <c r="S1240" s="278"/>
      <c r="T1240" s="278"/>
      <c r="U1240" s="278"/>
      <c r="V1240" s="278"/>
      <c r="W1240" s="278"/>
      <c r="X1240" s="278"/>
      <c r="Y1240" s="278"/>
      <c r="Z1240" s="278"/>
    </row>
    <row r="1241" spans="2:26" ht="16.5" customHeight="1" x14ac:dyDescent="0.3">
      <c r="B1241" s="972"/>
      <c r="E1241" s="800" t="s">
        <v>86</v>
      </c>
      <c r="F1241" s="1881" t="s">
        <v>107</v>
      </c>
      <c r="G1241" s="1881"/>
      <c r="H1241" s="1881"/>
      <c r="I1241" s="790">
        <v>1370.67</v>
      </c>
      <c r="J1241" s="278"/>
      <c r="K1241" s="278"/>
      <c r="L1241" s="278"/>
      <c r="M1241" s="278"/>
      <c r="N1241" s="278"/>
      <c r="O1241" s="278"/>
      <c r="P1241" s="278"/>
      <c r="Q1241" s="278"/>
      <c r="R1241" s="278"/>
      <c r="S1241" s="278"/>
      <c r="T1241" s="278"/>
      <c r="U1241" s="278"/>
      <c r="V1241" s="278"/>
      <c r="W1241" s="278"/>
      <c r="X1241" s="278"/>
      <c r="Y1241" s="278"/>
      <c r="Z1241" s="278"/>
    </row>
    <row r="1242" spans="2:26" ht="16.5" customHeight="1" x14ac:dyDescent="0.3">
      <c r="B1242" s="972"/>
      <c r="E1242" s="800" t="s">
        <v>87</v>
      </c>
      <c r="F1242" s="1881" t="s">
        <v>108</v>
      </c>
      <c r="G1242" s="1881"/>
      <c r="H1242" s="1881"/>
      <c r="I1242" s="790">
        <v>2024.05</v>
      </c>
      <c r="J1242" s="278"/>
      <c r="K1242" s="278"/>
      <c r="L1242" s="278"/>
      <c r="M1242" s="278"/>
      <c r="N1242" s="278"/>
      <c r="O1242" s="278"/>
      <c r="P1242" s="278"/>
      <c r="Q1242" s="278"/>
      <c r="R1242" s="278"/>
      <c r="S1242" s="278"/>
      <c r="T1242" s="278"/>
      <c r="U1242" s="278"/>
      <c r="V1242" s="278"/>
      <c r="W1242" s="278"/>
      <c r="X1242" s="278"/>
      <c r="Y1242" s="278"/>
      <c r="Z1242" s="278"/>
    </row>
    <row r="1243" spans="2:26" ht="16.5" customHeight="1" x14ac:dyDescent="0.3">
      <c r="B1243" s="972"/>
      <c r="E1243" s="800" t="s">
        <v>88</v>
      </c>
      <c r="F1243" s="1881" t="s">
        <v>109</v>
      </c>
      <c r="G1243" s="1881"/>
      <c r="H1243" s="1881"/>
      <c r="I1243" s="790">
        <v>3416.75</v>
      </c>
      <c r="J1243" s="278"/>
      <c r="K1243" s="278"/>
      <c r="L1243" s="278"/>
      <c r="M1243" s="278"/>
      <c r="N1243" s="278"/>
      <c r="O1243" s="278"/>
      <c r="P1243" s="278"/>
      <c r="Q1243" s="278"/>
      <c r="R1243" s="278"/>
      <c r="S1243" s="278"/>
      <c r="T1243" s="278"/>
      <c r="U1243" s="278"/>
      <c r="V1243" s="278"/>
      <c r="W1243" s="278"/>
      <c r="X1243" s="278"/>
      <c r="Y1243" s="278"/>
      <c r="Z1243" s="278"/>
    </row>
    <row r="1244" spans="2:26" ht="16.5" customHeight="1" x14ac:dyDescent="0.3">
      <c r="B1244" s="972"/>
      <c r="E1244" s="800" t="s">
        <v>89</v>
      </c>
      <c r="F1244" s="1881" t="s">
        <v>110</v>
      </c>
      <c r="G1244" s="1881"/>
      <c r="H1244" s="1881"/>
      <c r="I1244" s="790">
        <v>3075.44</v>
      </c>
      <c r="J1244" s="278"/>
      <c r="K1244" s="278"/>
      <c r="L1244" s="278"/>
      <c r="M1244" s="278"/>
      <c r="N1244" s="278"/>
      <c r="O1244" s="278"/>
      <c r="P1244" s="278"/>
      <c r="Q1244" s="278"/>
      <c r="R1244" s="278"/>
      <c r="S1244" s="278"/>
      <c r="T1244" s="278"/>
      <c r="U1244" s="278"/>
      <c r="V1244" s="278"/>
      <c r="W1244" s="278"/>
      <c r="X1244" s="278"/>
      <c r="Y1244" s="278"/>
      <c r="Z1244" s="278"/>
    </row>
    <row r="1245" spans="2:26" ht="16.5" customHeight="1" x14ac:dyDescent="0.3">
      <c r="B1245" s="972"/>
      <c r="E1245" s="800" t="s">
        <v>90</v>
      </c>
      <c r="F1245" s="1881" t="s">
        <v>111</v>
      </c>
      <c r="G1245" s="1881"/>
      <c r="H1245" s="1881"/>
      <c r="I1245" s="790">
        <v>1638.65</v>
      </c>
      <c r="J1245" s="278"/>
      <c r="K1245" s="278"/>
      <c r="L1245" s="278"/>
      <c r="M1245" s="278"/>
      <c r="N1245" s="278"/>
      <c r="O1245" s="278"/>
      <c r="P1245" s="278"/>
      <c r="Q1245" s="278"/>
      <c r="R1245" s="278"/>
      <c r="S1245" s="278"/>
      <c r="T1245" s="278"/>
      <c r="U1245" s="278"/>
      <c r="V1245" s="278"/>
      <c r="W1245" s="278"/>
      <c r="X1245" s="278"/>
      <c r="Y1245" s="278"/>
      <c r="Z1245" s="278"/>
    </row>
    <row r="1246" spans="2:26" ht="16.5" customHeight="1" x14ac:dyDescent="0.3">
      <c r="B1246" s="972"/>
      <c r="E1246" s="800" t="s">
        <v>91</v>
      </c>
      <c r="F1246" s="1881" t="s">
        <v>112</v>
      </c>
      <c r="G1246" s="1881"/>
      <c r="H1246" s="1881"/>
      <c r="I1246" s="790">
        <v>2058.645</v>
      </c>
      <c r="J1246" s="278"/>
      <c r="K1246" s="278"/>
      <c r="L1246" s="278"/>
      <c r="M1246" s="278"/>
      <c r="N1246" s="278"/>
      <c r="O1246" s="278"/>
      <c r="P1246" s="278"/>
      <c r="Q1246" s="278"/>
      <c r="R1246" s="278"/>
      <c r="S1246" s="278"/>
      <c r="T1246" s="278"/>
      <c r="U1246" s="278"/>
      <c r="V1246" s="278"/>
      <c r="W1246" s="278"/>
      <c r="X1246" s="278"/>
      <c r="Y1246" s="278"/>
      <c r="Z1246" s="278"/>
    </row>
    <row r="1247" spans="2:26" ht="16.5" customHeight="1" x14ac:dyDescent="0.3">
      <c r="B1247" s="972"/>
      <c r="E1247" s="800" t="s">
        <v>92</v>
      </c>
      <c r="F1247" s="1881" t="s">
        <v>113</v>
      </c>
      <c r="G1247" s="1881"/>
      <c r="H1247" s="1881"/>
      <c r="I1247" s="790">
        <v>1754.2100000000003</v>
      </c>
      <c r="J1247" s="278"/>
      <c r="K1247" s="278"/>
      <c r="L1247" s="278"/>
      <c r="M1247" s="278"/>
      <c r="N1247" s="278"/>
      <c r="O1247" s="278"/>
      <c r="P1247" s="278"/>
      <c r="Q1247" s="278"/>
      <c r="R1247" s="278"/>
      <c r="S1247" s="278"/>
      <c r="T1247" s="278"/>
      <c r="U1247" s="278"/>
      <c r="V1247" s="278"/>
      <c r="W1247" s="278"/>
      <c r="X1247" s="278"/>
      <c r="Y1247" s="278"/>
      <c r="Z1247" s="278"/>
    </row>
    <row r="1248" spans="2:26" ht="16.5" customHeight="1" x14ac:dyDescent="0.3">
      <c r="B1248" s="972"/>
      <c r="E1248" s="800" t="s">
        <v>379</v>
      </c>
      <c r="F1248" s="1881" t="s">
        <v>380</v>
      </c>
      <c r="G1248" s="1881"/>
      <c r="H1248" s="1881"/>
      <c r="I1248" s="790">
        <v>1281.6010000000001</v>
      </c>
      <c r="J1248" s="278"/>
      <c r="K1248" s="278"/>
      <c r="L1248" s="278"/>
      <c r="M1248" s="278"/>
      <c r="N1248" s="278"/>
      <c r="O1248" s="278"/>
      <c r="P1248" s="278"/>
      <c r="Q1248" s="278"/>
      <c r="R1248" s="278"/>
      <c r="S1248" s="278"/>
      <c r="T1248" s="278"/>
      <c r="U1248" s="278"/>
      <c r="V1248" s="278"/>
      <c r="W1248" s="278"/>
      <c r="X1248" s="278"/>
      <c r="Y1248" s="278"/>
      <c r="Z1248" s="278"/>
    </row>
    <row r="1249" spans="2:26" ht="16.5" customHeight="1" x14ac:dyDescent="0.3">
      <c r="B1249" s="972"/>
      <c r="E1249" s="800" t="s">
        <v>543</v>
      </c>
      <c r="F1249" s="1881" t="s">
        <v>544</v>
      </c>
      <c r="G1249" s="1881"/>
      <c r="H1249" s="1881"/>
      <c r="I1249" s="790">
        <v>1945</v>
      </c>
      <c r="J1249" s="278"/>
      <c r="K1249" s="278"/>
      <c r="L1249" s="278"/>
      <c r="M1249" s="278"/>
      <c r="N1249" s="278"/>
      <c r="O1249" s="278"/>
      <c r="P1249" s="278"/>
      <c r="Q1249" s="278"/>
      <c r="R1249" s="278"/>
      <c r="S1249" s="278"/>
      <c r="T1249" s="278"/>
      <c r="U1249" s="278"/>
      <c r="V1249" s="278"/>
      <c r="W1249" s="278"/>
      <c r="X1249" s="278"/>
      <c r="Y1249" s="278"/>
      <c r="Z1249" s="278"/>
    </row>
    <row r="1250" spans="2:26" ht="16.5" customHeight="1" x14ac:dyDescent="0.3">
      <c r="B1250" s="972"/>
      <c r="E1250" s="800" t="s">
        <v>542</v>
      </c>
      <c r="F1250" s="1881" t="s">
        <v>545</v>
      </c>
      <c r="G1250" s="1881"/>
      <c r="H1250" s="1881"/>
      <c r="I1250" s="790">
        <v>1636</v>
      </c>
      <c r="J1250" s="278"/>
      <c r="K1250" s="278"/>
      <c r="L1250" s="278"/>
      <c r="M1250" s="278"/>
      <c r="N1250" s="278"/>
      <c r="O1250" s="278"/>
      <c r="P1250" s="278"/>
      <c r="Q1250" s="278"/>
      <c r="R1250" s="278"/>
      <c r="S1250" s="278"/>
      <c r="T1250" s="278"/>
      <c r="U1250" s="278"/>
      <c r="V1250" s="278"/>
      <c r="W1250" s="278"/>
      <c r="X1250" s="278"/>
      <c r="Y1250" s="278"/>
      <c r="Z1250" s="278"/>
    </row>
    <row r="1251" spans="2:26" ht="16.5" customHeight="1" x14ac:dyDescent="0.3">
      <c r="B1251" s="972"/>
      <c r="E1251" s="800" t="s">
        <v>93</v>
      </c>
      <c r="F1251" s="1881" t="s">
        <v>114</v>
      </c>
      <c r="G1251" s="1881"/>
      <c r="H1251" s="1881"/>
      <c r="I1251" s="790">
        <v>3985</v>
      </c>
      <c r="J1251" s="278"/>
      <c r="K1251" s="278"/>
      <c r="L1251" s="278"/>
      <c r="M1251" s="278"/>
      <c r="N1251" s="278"/>
      <c r="O1251" s="278"/>
      <c r="P1251" s="278"/>
      <c r="Q1251" s="278"/>
      <c r="R1251" s="278"/>
      <c r="S1251" s="278"/>
      <c r="T1251" s="278"/>
      <c r="U1251" s="278"/>
      <c r="V1251" s="278"/>
      <c r="W1251" s="278"/>
      <c r="X1251" s="278"/>
      <c r="Y1251" s="278"/>
      <c r="Z1251" s="278"/>
    </row>
    <row r="1252" spans="2:26" ht="16.5" customHeight="1" x14ac:dyDescent="0.3">
      <c r="B1252" s="972"/>
      <c r="E1252" s="800" t="s">
        <v>176</v>
      </c>
      <c r="F1252" s="1881" t="s">
        <v>176</v>
      </c>
      <c r="G1252" s="1881"/>
      <c r="H1252" s="1881"/>
      <c r="I1252" s="789" t="s">
        <v>165</v>
      </c>
      <c r="J1252" s="278"/>
      <c r="K1252" s="278"/>
      <c r="L1252" s="278"/>
      <c r="M1252" s="278"/>
      <c r="N1252" s="278"/>
      <c r="O1252" s="278"/>
      <c r="P1252" s="278"/>
      <c r="Q1252" s="278"/>
      <c r="R1252" s="278"/>
      <c r="S1252" s="278"/>
      <c r="T1252" s="278"/>
      <c r="U1252" s="278"/>
      <c r="V1252" s="278"/>
      <c r="W1252" s="278"/>
      <c r="X1252" s="278"/>
      <c r="Y1252" s="278"/>
      <c r="Z1252" s="278"/>
    </row>
    <row r="1253" spans="2:26" ht="16.5" customHeight="1" x14ac:dyDescent="0.3">
      <c r="B1253" s="972"/>
      <c r="E1253" s="280"/>
      <c r="F1253" s="278"/>
      <c r="G1253" s="278"/>
      <c r="H1253" s="278"/>
      <c r="I1253" s="278"/>
      <c r="J1253" s="278"/>
      <c r="K1253" s="278"/>
      <c r="L1253" s="278"/>
      <c r="M1253" s="278"/>
      <c r="N1253" s="278"/>
      <c r="O1253" s="278"/>
      <c r="P1253" s="278"/>
      <c r="Q1253" s="278"/>
      <c r="R1253" s="278"/>
      <c r="S1253" s="278"/>
      <c r="T1253" s="278"/>
      <c r="U1253" s="278"/>
      <c r="V1253" s="278"/>
      <c r="W1253" s="278"/>
      <c r="X1253" s="278"/>
      <c r="Y1253" s="278"/>
      <c r="Z1253" s="278"/>
    </row>
    <row r="1254" spans="2:26" ht="16.5" customHeight="1" x14ac:dyDescent="0.3">
      <c r="B1254" s="972"/>
      <c r="E1254" s="1885" t="s">
        <v>1918</v>
      </c>
      <c r="F1254" s="1885"/>
      <c r="G1254" s="1885"/>
      <c r="H1254" s="1885"/>
      <c r="I1254" s="1885"/>
      <c r="J1254" s="1885"/>
      <c r="K1254" s="1885"/>
      <c r="L1254" s="1885"/>
      <c r="M1254" s="1885"/>
      <c r="N1254" s="1885"/>
      <c r="O1254" s="1885"/>
      <c r="P1254" s="1885"/>
      <c r="Q1254" s="1885"/>
      <c r="R1254" s="1885"/>
      <c r="S1254" s="278"/>
      <c r="T1254" s="278"/>
      <c r="U1254" s="278"/>
      <c r="V1254" s="278"/>
      <c r="W1254" s="278"/>
      <c r="X1254" s="278"/>
      <c r="Y1254" s="278"/>
      <c r="Z1254" s="278"/>
    </row>
    <row r="1255" spans="2:26" ht="16.5" customHeight="1" x14ac:dyDescent="0.3">
      <c r="B1255" s="972"/>
      <c r="E1255" s="280"/>
      <c r="F1255" s="278"/>
      <c r="G1255" s="278"/>
      <c r="H1255" s="278"/>
      <c r="I1255" s="278"/>
      <c r="J1255" s="278"/>
      <c r="K1255" s="278"/>
      <c r="L1255" s="278"/>
      <c r="M1255" s="278"/>
      <c r="N1255" s="278"/>
      <c r="O1255" s="278"/>
      <c r="P1255" s="278"/>
      <c r="Q1255" s="278"/>
      <c r="R1255" s="278"/>
      <c r="S1255" s="278"/>
      <c r="T1255" s="278"/>
      <c r="U1255" s="278"/>
      <c r="V1255" s="278"/>
      <c r="W1255" s="278"/>
      <c r="X1255" s="278"/>
      <c r="Y1255" s="278"/>
      <c r="Z1255" s="278"/>
    </row>
    <row r="1256" spans="2:26" ht="16.5" customHeight="1" x14ac:dyDescent="0.3">
      <c r="B1256" s="972"/>
      <c r="E1256" s="782" t="s">
        <v>993</v>
      </c>
      <c r="F1256" s="278"/>
      <c r="G1256" s="278"/>
      <c r="H1256" s="278"/>
      <c r="I1256" s="278"/>
      <c r="J1256" s="278"/>
      <c r="K1256" s="278"/>
      <c r="L1256" s="278"/>
      <c r="M1256" s="278"/>
      <c r="N1256" s="278"/>
      <c r="O1256" s="278"/>
      <c r="P1256" s="278"/>
      <c r="Q1256" s="278"/>
      <c r="R1256" s="278"/>
      <c r="S1256" s="278"/>
      <c r="T1256" s="278"/>
      <c r="U1256" s="278"/>
      <c r="V1256" s="278"/>
      <c r="W1256" s="278"/>
      <c r="X1256" s="278"/>
      <c r="Y1256" s="278"/>
      <c r="Z1256" s="278"/>
    </row>
    <row r="1257" spans="2:26" ht="16.5" customHeight="1" x14ac:dyDescent="0.3">
      <c r="B1257" s="972"/>
      <c r="E1257" s="280"/>
      <c r="F1257" s="278"/>
      <c r="G1257" s="278"/>
      <c r="H1257" s="278"/>
      <c r="I1257" s="278"/>
      <c r="J1257" s="278"/>
      <c r="K1257" s="278"/>
      <c r="L1257" s="278"/>
      <c r="M1257" s="278"/>
      <c r="N1257" s="278"/>
      <c r="O1257" s="278"/>
      <c r="P1257" s="278"/>
      <c r="Q1257" s="278"/>
      <c r="R1257" s="278"/>
      <c r="S1257" s="278"/>
      <c r="T1257" s="278"/>
      <c r="U1257" s="278"/>
      <c r="V1257" s="278"/>
      <c r="W1257" s="278"/>
      <c r="X1257" s="278"/>
      <c r="Y1257" s="278"/>
      <c r="Z1257" s="278"/>
    </row>
    <row r="1258" spans="2:26" ht="16.5" customHeight="1" x14ac:dyDescent="0.3">
      <c r="B1258" s="972"/>
      <c r="E1258" s="1883" t="s">
        <v>844</v>
      </c>
      <c r="F1258" s="1883"/>
      <c r="G1258" s="1884" t="s">
        <v>163</v>
      </c>
      <c r="H1258" s="1884"/>
      <c r="I1258" s="1352" t="s">
        <v>692</v>
      </c>
      <c r="M1258" s="278"/>
      <c r="N1258" s="278"/>
      <c r="O1258" s="278"/>
      <c r="P1258" s="278"/>
      <c r="Q1258" s="278"/>
      <c r="R1258" s="278"/>
      <c r="S1258" s="278"/>
      <c r="T1258" s="278"/>
      <c r="U1258" s="278"/>
      <c r="V1258" s="278"/>
      <c r="W1258" s="278"/>
      <c r="X1258" s="278"/>
      <c r="Y1258" s="278"/>
      <c r="Z1258" s="278"/>
    </row>
    <row r="1259" spans="2:26" ht="16.5" customHeight="1" x14ac:dyDescent="0.3">
      <c r="B1259" s="972"/>
      <c r="E1259" s="1882" t="s">
        <v>1009</v>
      </c>
      <c r="F1259" s="1882"/>
      <c r="G1259" s="1882" t="s">
        <v>704</v>
      </c>
      <c r="H1259" s="1882"/>
      <c r="I1259" s="1425">
        <v>1</v>
      </c>
      <c r="M1259" s="278"/>
      <c r="N1259" s="278"/>
      <c r="O1259" s="278"/>
      <c r="P1259" s="278"/>
      <c r="Q1259" s="278"/>
      <c r="R1259" s="278"/>
      <c r="S1259" s="278"/>
      <c r="T1259" s="278"/>
      <c r="U1259" s="278"/>
      <c r="V1259" s="278"/>
      <c r="W1259" s="278"/>
      <c r="X1259" s="278"/>
      <c r="Y1259" s="278"/>
      <c r="Z1259" s="278"/>
    </row>
    <row r="1260" spans="2:26" ht="16.5" customHeight="1" x14ac:dyDescent="0.3">
      <c r="B1260" s="972"/>
      <c r="E1260" s="1882" t="s">
        <v>1010</v>
      </c>
      <c r="F1260" s="1882"/>
      <c r="G1260" s="1882" t="s">
        <v>842</v>
      </c>
      <c r="H1260" s="1882"/>
      <c r="I1260" s="1425">
        <v>28</v>
      </c>
      <c r="M1260" s="278"/>
      <c r="N1260" s="278"/>
      <c r="O1260" s="278"/>
      <c r="P1260" s="278"/>
      <c r="Q1260" s="278"/>
      <c r="R1260" s="278"/>
      <c r="S1260" s="278"/>
      <c r="T1260" s="278"/>
      <c r="U1260" s="278"/>
      <c r="V1260" s="278"/>
      <c r="W1260" s="278"/>
      <c r="X1260" s="278"/>
      <c r="Y1260" s="278"/>
      <c r="Z1260" s="278"/>
    </row>
    <row r="1261" spans="2:26" ht="16.5" customHeight="1" x14ac:dyDescent="0.3">
      <c r="B1261" s="972"/>
      <c r="E1261" s="1882" t="s">
        <v>1011</v>
      </c>
      <c r="F1261" s="1882"/>
      <c r="G1261" s="1882" t="s">
        <v>843</v>
      </c>
      <c r="H1261" s="1882"/>
      <c r="I1261" s="1425">
        <v>265</v>
      </c>
      <c r="M1261" s="278"/>
      <c r="N1261" s="278"/>
      <c r="O1261" s="278"/>
      <c r="P1261" s="278"/>
      <c r="Q1261" s="278"/>
      <c r="R1261" s="278"/>
      <c r="S1261" s="278"/>
      <c r="T1261" s="278"/>
      <c r="U1261" s="278"/>
      <c r="V1261" s="278"/>
      <c r="W1261" s="278"/>
      <c r="X1261" s="278"/>
      <c r="Y1261" s="278"/>
      <c r="Z1261" s="278"/>
    </row>
    <row r="1262" spans="2:26" ht="16.5" customHeight="1" x14ac:dyDescent="0.3">
      <c r="B1262" s="972"/>
      <c r="E1262" s="1882" t="s">
        <v>1013</v>
      </c>
      <c r="F1262" s="1882"/>
      <c r="G1262" s="1882" t="s">
        <v>838</v>
      </c>
      <c r="H1262" s="1882"/>
      <c r="I1262" s="1424">
        <v>23500</v>
      </c>
      <c r="M1262" s="278"/>
      <c r="N1262" s="278"/>
      <c r="O1262" s="278"/>
      <c r="P1262" s="278"/>
      <c r="Q1262" s="278"/>
      <c r="R1262" s="278"/>
      <c r="S1262" s="278"/>
      <c r="T1262" s="278"/>
      <c r="U1262" s="278"/>
      <c r="V1262" s="278"/>
      <c r="W1262" s="278"/>
      <c r="X1262" s="278"/>
      <c r="Y1262" s="278"/>
      <c r="Z1262" s="278"/>
    </row>
    <row r="1263" spans="2:26" ht="16.5" customHeight="1" x14ac:dyDescent="0.3">
      <c r="B1263" s="972"/>
      <c r="E1263" s="1882" t="s">
        <v>1012</v>
      </c>
      <c r="F1263" s="1882"/>
      <c r="G1263" s="1882" t="s">
        <v>839</v>
      </c>
      <c r="H1263" s="1882"/>
      <c r="I1263" s="1426">
        <v>16100</v>
      </c>
      <c r="M1263" s="278"/>
      <c r="N1263" s="278"/>
      <c r="O1263" s="278"/>
      <c r="P1263" s="278"/>
      <c r="Q1263" s="278"/>
      <c r="R1263" s="278"/>
      <c r="S1263" s="278"/>
      <c r="T1263" s="278"/>
      <c r="U1263" s="278"/>
      <c r="V1263" s="278"/>
      <c r="W1263" s="278"/>
      <c r="X1263" s="278"/>
      <c r="Y1263" s="278"/>
      <c r="Z1263" s="278"/>
    </row>
    <row r="1264" spans="2:26" ht="16.5" customHeight="1" x14ac:dyDescent="0.3">
      <c r="B1264" s="972"/>
      <c r="E1264" s="1882" t="s">
        <v>706</v>
      </c>
      <c r="F1264" s="1882"/>
      <c r="G1264" s="1882" t="s">
        <v>705</v>
      </c>
      <c r="H1264" s="1882"/>
      <c r="I1264" s="1427">
        <v>491</v>
      </c>
      <c r="M1264" s="278"/>
      <c r="N1264" s="278"/>
      <c r="O1264" s="278"/>
      <c r="P1264" s="278"/>
      <c r="Q1264" s="278"/>
      <c r="R1264" s="278"/>
      <c r="S1264" s="278"/>
      <c r="T1264" s="278"/>
      <c r="U1264" s="278"/>
      <c r="V1264" s="278"/>
      <c r="W1264" s="278"/>
      <c r="X1264" s="278"/>
      <c r="Y1264" s="278"/>
      <c r="Z1264" s="278"/>
    </row>
    <row r="1265" spans="1:99" ht="16.5" customHeight="1" x14ac:dyDescent="0.3">
      <c r="B1265" s="972"/>
      <c r="E1265" s="1882" t="s">
        <v>708</v>
      </c>
      <c r="F1265" s="1882"/>
      <c r="G1265" s="1882" t="s">
        <v>707</v>
      </c>
      <c r="H1265" s="1882"/>
      <c r="I1265" s="1428">
        <v>1790</v>
      </c>
      <c r="M1265" s="278"/>
      <c r="N1265" s="278"/>
      <c r="O1265" s="278"/>
      <c r="P1265" s="278"/>
      <c r="Q1265" s="278"/>
      <c r="R1265" s="278"/>
      <c r="S1265" s="278"/>
      <c r="T1265" s="278"/>
      <c r="U1265" s="278"/>
      <c r="V1265" s="278"/>
      <c r="W1265" s="278"/>
      <c r="X1265" s="278"/>
      <c r="Y1265" s="278"/>
      <c r="Z1265" s="278"/>
    </row>
    <row r="1266" spans="1:99" ht="16.5" customHeight="1" x14ac:dyDescent="0.3">
      <c r="B1266" s="972"/>
      <c r="E1266" s="1882" t="s">
        <v>709</v>
      </c>
      <c r="F1266" s="1882"/>
      <c r="G1266" s="1882" t="s">
        <v>845</v>
      </c>
      <c r="H1266" s="1882"/>
      <c r="I1266" s="1427">
        <v>216</v>
      </c>
      <c r="M1266" s="278"/>
      <c r="N1266" s="278"/>
      <c r="O1266" s="278"/>
      <c r="P1266" s="278"/>
      <c r="Q1266" s="278"/>
      <c r="R1266" s="278"/>
      <c r="S1266" s="278"/>
      <c r="T1266" s="278"/>
      <c r="U1266" s="278"/>
      <c r="V1266" s="278"/>
      <c r="W1266" s="278"/>
      <c r="X1266" s="278"/>
      <c r="Y1266" s="278"/>
      <c r="Z1266" s="278"/>
    </row>
    <row r="1267" spans="1:99" ht="16.5" customHeight="1" x14ac:dyDescent="0.3">
      <c r="B1267" s="972"/>
      <c r="E1267" s="1882" t="s">
        <v>1014</v>
      </c>
      <c r="F1267" s="1882"/>
      <c r="G1267" s="1882" t="s">
        <v>846</v>
      </c>
      <c r="H1267" s="1882"/>
      <c r="I1267" s="1428">
        <v>11100</v>
      </c>
      <c r="M1267" s="278"/>
      <c r="N1267" s="278"/>
      <c r="O1267" s="278"/>
      <c r="P1267" s="278"/>
      <c r="Q1267" s="278"/>
      <c r="R1267" s="278"/>
      <c r="S1267" s="278"/>
      <c r="T1267" s="278"/>
      <c r="U1267" s="278"/>
      <c r="V1267" s="278"/>
      <c r="W1267" s="278"/>
      <c r="X1267" s="278"/>
      <c r="Y1267" s="278"/>
      <c r="Z1267" s="278"/>
    </row>
    <row r="1268" spans="1:99" ht="16.5" customHeight="1" x14ac:dyDescent="0.3">
      <c r="B1268" s="972"/>
      <c r="E1268" s="1882" t="s">
        <v>1015</v>
      </c>
      <c r="F1268" s="1882"/>
      <c r="G1268" s="1882" t="s">
        <v>711</v>
      </c>
      <c r="H1268" s="1882"/>
      <c r="I1268" s="1428">
        <v>8900</v>
      </c>
      <c r="M1268" s="278"/>
      <c r="N1268" s="278"/>
      <c r="O1268" s="278"/>
      <c r="P1268" s="278"/>
      <c r="Q1268" s="278"/>
      <c r="R1268" s="278"/>
      <c r="S1268" s="278"/>
      <c r="T1268" s="278"/>
      <c r="U1268" s="278"/>
      <c r="V1268" s="278"/>
      <c r="W1268" s="278"/>
      <c r="X1268" s="278"/>
      <c r="Y1268" s="278"/>
      <c r="Z1268" s="278"/>
    </row>
    <row r="1269" spans="1:99" ht="16.5" customHeight="1" x14ac:dyDescent="0.3">
      <c r="B1269" s="972"/>
      <c r="E1269" s="1882" t="s">
        <v>176</v>
      </c>
      <c r="F1269" s="1882"/>
      <c r="G1269" s="1882" t="s">
        <v>165</v>
      </c>
      <c r="H1269" s="1882"/>
      <c r="I1269" s="1425" t="s">
        <v>165</v>
      </c>
      <c r="M1269" s="278"/>
      <c r="N1269" s="278"/>
      <c r="O1269" s="278"/>
      <c r="P1269" s="278"/>
      <c r="Q1269" s="278"/>
      <c r="R1269" s="278"/>
      <c r="S1269" s="278"/>
      <c r="T1269" s="278"/>
      <c r="U1269" s="278"/>
      <c r="V1269" s="278"/>
      <c r="W1269" s="278"/>
      <c r="X1269" s="278"/>
      <c r="Y1269" s="278"/>
      <c r="Z1269" s="278"/>
    </row>
    <row r="1270" spans="1:99" ht="16.5" customHeight="1" x14ac:dyDescent="0.3">
      <c r="B1270" s="972"/>
      <c r="E1270" s="280"/>
      <c r="F1270" s="278"/>
      <c r="G1270" s="278"/>
      <c r="H1270" s="278"/>
      <c r="I1270" s="278"/>
      <c r="J1270" s="278"/>
      <c r="K1270" s="278"/>
      <c r="L1270" s="278"/>
      <c r="M1270" s="278"/>
      <c r="N1270" s="278"/>
      <c r="O1270" s="278"/>
      <c r="P1270" s="278"/>
      <c r="Q1270" s="278"/>
      <c r="R1270" s="278"/>
      <c r="S1270" s="278"/>
      <c r="T1270" s="278"/>
      <c r="U1270" s="278"/>
      <c r="V1270" s="278"/>
      <c r="W1270" s="278"/>
      <c r="X1270" s="278"/>
      <c r="Y1270" s="278"/>
      <c r="Z1270" s="278"/>
    </row>
    <row r="1271" spans="1:99" ht="16.5" customHeight="1" x14ac:dyDescent="0.3">
      <c r="B1271" s="972"/>
      <c r="E1271" s="1885" t="s">
        <v>1918</v>
      </c>
      <c r="F1271" s="1885"/>
      <c r="G1271" s="1885"/>
      <c r="H1271" s="1885"/>
      <c r="I1271" s="1885"/>
      <c r="J1271" s="1885"/>
      <c r="K1271" s="1885"/>
      <c r="L1271" s="1885"/>
      <c r="M1271" s="1885"/>
      <c r="N1271" s="1885"/>
      <c r="O1271" s="1885"/>
      <c r="P1271" s="1885"/>
      <c r="Q1271" s="1885"/>
      <c r="R1271" s="1885"/>
      <c r="S1271" s="278"/>
      <c r="T1271" s="278"/>
      <c r="U1271" s="278"/>
      <c r="V1271" s="278"/>
      <c r="W1271" s="278"/>
      <c r="X1271" s="278"/>
      <c r="Y1271" s="278"/>
      <c r="Z1271" s="278"/>
    </row>
    <row r="1272" spans="1:99" ht="16.5" customHeight="1" x14ac:dyDescent="0.3">
      <c r="B1272" s="972"/>
      <c r="E1272" s="280"/>
      <c r="F1272" s="278"/>
      <c r="G1272" s="278"/>
      <c r="H1272" s="278"/>
      <c r="I1272" s="278"/>
      <c r="J1272" s="278"/>
      <c r="K1272" s="278"/>
      <c r="L1272" s="278"/>
      <c r="M1272" s="278"/>
      <c r="N1272" s="278"/>
      <c r="O1272" s="278"/>
      <c r="P1272" s="278"/>
      <c r="Q1272" s="278"/>
      <c r="R1272" s="278"/>
      <c r="S1272" s="278"/>
      <c r="T1272" s="278"/>
      <c r="U1272" s="278"/>
      <c r="V1272" s="278"/>
      <c r="W1272" s="278"/>
      <c r="X1272" s="278"/>
      <c r="Y1272" s="278"/>
      <c r="Z1272" s="278"/>
    </row>
    <row r="1273" spans="1:99" ht="16.5" customHeight="1" x14ac:dyDescent="0.3">
      <c r="B1273" s="972"/>
      <c r="D1273" s="1456" t="s">
        <v>1947</v>
      </c>
      <c r="E1273" s="1456"/>
      <c r="F1273" s="1456"/>
      <c r="G1273" s="1456"/>
      <c r="H1273" s="1456"/>
      <c r="I1273" s="1456"/>
      <c r="J1273" s="1456"/>
      <c r="K1273" s="1456"/>
      <c r="L1273" s="1456"/>
      <c r="M1273" s="1456"/>
      <c r="N1273" s="1456"/>
      <c r="O1273" s="1456"/>
      <c r="P1273" s="1456"/>
      <c r="Q1273" s="1456"/>
      <c r="R1273" s="1456"/>
      <c r="S1273" s="1456"/>
      <c r="T1273" s="1456"/>
      <c r="U1273" s="1456"/>
      <c r="V1273" s="1456"/>
      <c r="W1273" s="1456"/>
      <c r="X1273" s="1456"/>
      <c r="Y1273" s="1456"/>
      <c r="Z1273" s="1456"/>
      <c r="AA1273" s="1456"/>
      <c r="AB1273" s="1456"/>
      <c r="AC1273" s="1456"/>
      <c r="AD1273" s="1456"/>
      <c r="AE1273" s="1456"/>
      <c r="AF1273" s="1456"/>
      <c r="AG1273" s="1456"/>
      <c r="AH1273" s="1456"/>
      <c r="AI1273" s="1456"/>
      <c r="AJ1273" s="1456"/>
      <c r="AK1273" s="1456"/>
      <c r="AL1273" s="1456"/>
      <c r="AM1273" s="1456"/>
      <c r="AN1273" s="1456"/>
      <c r="AO1273" s="1456"/>
      <c r="AP1273" s="1456"/>
      <c r="AQ1273" s="1456"/>
      <c r="AR1273" s="1456"/>
      <c r="AS1273" s="1456"/>
      <c r="AT1273" s="1456"/>
      <c r="AU1273" s="1456"/>
      <c r="AV1273" s="1456"/>
      <c r="AW1273" s="1456"/>
      <c r="AX1273" s="1456"/>
      <c r="AY1273" s="1456"/>
      <c r="AZ1273" s="1456"/>
      <c r="BA1273" s="1456"/>
      <c r="BB1273" s="1456"/>
      <c r="BC1273" s="1456"/>
      <c r="BD1273" s="1456"/>
      <c r="BE1273" s="1456"/>
      <c r="BF1273" s="1456"/>
      <c r="BG1273" s="1456"/>
      <c r="BH1273" s="1456"/>
      <c r="BI1273" s="1456"/>
      <c r="BJ1273" s="1456"/>
      <c r="BK1273" s="1456"/>
      <c r="BL1273" s="1456"/>
      <c r="BM1273" s="1456"/>
      <c r="BN1273" s="1456"/>
      <c r="BO1273" s="1456"/>
      <c r="BP1273" s="1456"/>
      <c r="BQ1273" s="1456"/>
      <c r="BR1273" s="1456"/>
      <c r="BS1273" s="1456"/>
      <c r="BT1273" s="1456"/>
      <c r="BU1273" s="1456"/>
      <c r="BV1273" s="1456"/>
      <c r="BW1273" s="1456"/>
      <c r="BX1273" s="1456"/>
      <c r="BY1273" s="1456"/>
      <c r="BZ1273" s="1456"/>
      <c r="CA1273" s="1456"/>
      <c r="CB1273" s="1456"/>
      <c r="CC1273" s="1456"/>
      <c r="CD1273" s="1456"/>
      <c r="CE1273" s="1456"/>
      <c r="CF1273" s="1456"/>
      <c r="CG1273" s="1456"/>
      <c r="CH1273" s="1456"/>
      <c r="CI1273" s="1456"/>
      <c r="CJ1273" s="1456"/>
      <c r="CK1273" s="1456"/>
      <c r="CL1273" s="1456"/>
      <c r="CM1273" s="1456"/>
      <c r="CN1273" s="1456"/>
      <c r="CO1273" s="1456"/>
      <c r="CP1273" s="1456"/>
      <c r="CQ1273" s="1456"/>
      <c r="CR1273" s="1456"/>
      <c r="CS1273" s="1456"/>
      <c r="CT1273" s="1456"/>
      <c r="CU1273" s="1456"/>
    </row>
    <row r="1274" spans="1:99" s="284" customFormat="1" ht="16.5" customHeight="1" x14ac:dyDescent="0.3">
      <c r="A1274" s="390"/>
      <c r="B1274" s="977"/>
      <c r="C1274" s="283"/>
      <c r="D1274" s="274"/>
      <c r="E1274" s="274"/>
      <c r="F1274" s="274"/>
      <c r="G1274" s="274"/>
      <c r="H1274" s="274"/>
      <c r="I1274" s="274"/>
      <c r="J1274" s="274"/>
      <c r="K1274" s="274"/>
      <c r="L1274" s="274"/>
      <c r="M1274" s="274"/>
      <c r="N1274" s="274"/>
      <c r="O1274" s="274"/>
      <c r="P1274" s="274"/>
      <c r="Q1274" s="274"/>
      <c r="R1274" s="274"/>
    </row>
    <row r="1275" spans="1:99" ht="18.75" x14ac:dyDescent="0.3">
      <c r="E1275" s="799">
        <v>2022</v>
      </c>
      <c r="F1275" s="285"/>
      <c r="G1275" s="285"/>
      <c r="H1275" s="286"/>
      <c r="I1275" s="287"/>
      <c r="K1275" s="799">
        <v>2021</v>
      </c>
      <c r="L1275" s="285"/>
      <c r="M1275" s="285"/>
      <c r="N1275" s="286"/>
      <c r="O1275" s="287"/>
      <c r="Q1275" s="799">
        <v>2020</v>
      </c>
      <c r="R1275" s="285"/>
      <c r="S1275" s="285"/>
      <c r="T1275" s="286"/>
      <c r="U1275" s="287"/>
      <c r="W1275" s="1452">
        <v>2019</v>
      </c>
      <c r="X1275" s="278"/>
      <c r="Y1275" s="1444"/>
      <c r="AA1275" s="289"/>
      <c r="AC1275" s="799">
        <v>2018</v>
      </c>
      <c r="AD1275" s="1443"/>
      <c r="AE1275" s="278"/>
      <c r="AI1275" s="1452">
        <v>2017</v>
      </c>
      <c r="AJ1275" s="288"/>
      <c r="AK1275" s="288"/>
      <c r="AM1275" s="289"/>
      <c r="AO1275" s="799">
        <v>2016</v>
      </c>
      <c r="AP1275" s="1353"/>
      <c r="AQ1275" s="286"/>
      <c r="AR1275" s="287"/>
      <c r="AS1275" s="286"/>
      <c r="AU1275" s="1448">
        <v>2015</v>
      </c>
      <c r="AV1275" s="290"/>
      <c r="AX1275" s="289"/>
      <c r="BA1275" s="1448">
        <v>2014</v>
      </c>
      <c r="BB1275" s="290"/>
      <c r="BG1275" s="1452">
        <v>2013</v>
      </c>
      <c r="BH1275" s="288"/>
      <c r="BI1275" s="279"/>
      <c r="BJ1275" s="279"/>
      <c r="BM1275" s="1453">
        <v>2012</v>
      </c>
      <c r="BN1275" s="291"/>
      <c r="BS1275" s="1452">
        <v>2011</v>
      </c>
      <c r="BT1275" s="288"/>
      <c r="BU1275" s="279"/>
      <c r="BV1275" s="279"/>
      <c r="BY1275" s="1452">
        <v>2010</v>
      </c>
      <c r="BZ1275" s="288"/>
      <c r="CA1275" s="279"/>
      <c r="CB1275" s="279"/>
      <c r="CE1275" s="1452">
        <v>2009</v>
      </c>
      <c r="CF1275" s="288"/>
      <c r="CG1275" s="279"/>
      <c r="CH1275" s="279"/>
      <c r="CK1275" s="1452">
        <v>2008</v>
      </c>
      <c r="CL1275" s="288"/>
      <c r="CM1275" s="279"/>
      <c r="CN1275" s="279"/>
      <c r="CQ1275" s="1452">
        <v>2007</v>
      </c>
      <c r="CR1275" s="288"/>
      <c r="CS1275" s="279"/>
      <c r="CT1275" s="279"/>
    </row>
    <row r="1276" spans="1:99" ht="16.5" customHeight="1" x14ac:dyDescent="0.3">
      <c r="E1276" s="279"/>
      <c r="F1276" s="279"/>
      <c r="G1276" s="1449" t="s">
        <v>1017</v>
      </c>
      <c r="H1276" s="797">
        <v>0.27300000000000002</v>
      </c>
      <c r="I1276" s="798" t="s">
        <v>1061</v>
      </c>
      <c r="K1276" s="279"/>
      <c r="L1276" s="279"/>
      <c r="M1276" s="1449" t="s">
        <v>1017</v>
      </c>
      <c r="N1276" s="797">
        <v>0.25900000000000001</v>
      </c>
      <c r="O1276" s="798" t="s">
        <v>1061</v>
      </c>
      <c r="Q1276" s="279"/>
      <c r="R1276" s="279"/>
      <c r="S1276" s="1449" t="s">
        <v>1017</v>
      </c>
      <c r="T1276" s="1454">
        <v>0.25</v>
      </c>
      <c r="U1276" s="1129" t="s">
        <v>1016</v>
      </c>
      <c r="W1276" s="278"/>
      <c r="X1276" s="278"/>
      <c r="Y1276" s="1451" t="s">
        <v>1017</v>
      </c>
      <c r="Z1276" s="1454">
        <v>0.31000000238418579</v>
      </c>
      <c r="AA1276" s="1129" t="s">
        <v>1016</v>
      </c>
      <c r="AC1276" s="278"/>
      <c r="AD1276" s="278"/>
      <c r="AE1276" s="1449" t="s">
        <v>1017</v>
      </c>
      <c r="AF1276" s="1454">
        <v>0.41</v>
      </c>
      <c r="AG1276" s="1129" t="s">
        <v>1016</v>
      </c>
      <c r="AK1276" s="1449" t="s">
        <v>1017</v>
      </c>
      <c r="AL1276" s="1454">
        <v>0.43</v>
      </c>
      <c r="AM1276" s="1129" t="s">
        <v>1016</v>
      </c>
      <c r="AO1276" s="279"/>
      <c r="AP1276" s="292"/>
      <c r="AQ1276" s="1449" t="s">
        <v>1017</v>
      </c>
      <c r="AR1276" s="1454">
        <v>0.36</v>
      </c>
      <c r="AS1276" s="1129" t="s">
        <v>1016</v>
      </c>
      <c r="AW1276" s="1449" t="s">
        <v>1017</v>
      </c>
      <c r="AX1276" s="1454">
        <v>0.4</v>
      </c>
      <c r="AY1276" s="1129" t="s">
        <v>1016</v>
      </c>
      <c r="BA1276" s="279"/>
      <c r="BC1276" s="1449" t="s">
        <v>1017</v>
      </c>
      <c r="BD1276" s="1454">
        <v>0.37</v>
      </c>
      <c r="BE1276" s="1129" t="s">
        <v>1016</v>
      </c>
      <c r="BI1276" s="1449" t="s">
        <v>1017</v>
      </c>
      <c r="BJ1276" s="1454">
        <v>0.36</v>
      </c>
      <c r="BK1276" s="1129" t="s">
        <v>1016</v>
      </c>
      <c r="BM1276" s="279"/>
      <c r="BO1276" s="1449" t="s">
        <v>1017</v>
      </c>
      <c r="BP1276" s="1454">
        <v>0.4</v>
      </c>
      <c r="BQ1276" s="1129" t="s">
        <v>1016</v>
      </c>
      <c r="BU1276" s="1449" t="s">
        <v>1017</v>
      </c>
      <c r="BV1276" s="1454">
        <v>0.36</v>
      </c>
      <c r="BW1276" s="1129" t="s">
        <v>1016</v>
      </c>
      <c r="CA1276" s="1449" t="s">
        <v>1017</v>
      </c>
      <c r="CB1276" s="1454">
        <v>0.31</v>
      </c>
      <c r="CC1276" s="1129" t="s">
        <v>1016</v>
      </c>
      <c r="CG1276" s="1449" t="s">
        <v>1017</v>
      </c>
      <c r="CH1276" s="1454">
        <v>0.33</v>
      </c>
      <c r="CI1276" s="1129" t="s">
        <v>1016</v>
      </c>
      <c r="CM1276" s="1449" t="s">
        <v>1017</v>
      </c>
      <c r="CN1276" s="1454">
        <v>0.42</v>
      </c>
      <c r="CO1276" s="1129" t="s">
        <v>1016</v>
      </c>
      <c r="CS1276" s="1449" t="s">
        <v>1017</v>
      </c>
      <c r="CT1276" s="1454">
        <v>0.45</v>
      </c>
      <c r="CU1276" s="1129" t="s">
        <v>1016</v>
      </c>
    </row>
    <row r="1277" spans="1:99" ht="4.5" customHeight="1" x14ac:dyDescent="0.3">
      <c r="E1277" s="279"/>
      <c r="F1277" s="279"/>
      <c r="G1277" s="796"/>
      <c r="H1277" s="295"/>
      <c r="I1277" s="296"/>
      <c r="K1277" s="279"/>
      <c r="L1277" s="279"/>
      <c r="M1277" s="796"/>
      <c r="N1277" s="295"/>
      <c r="O1277" s="296"/>
      <c r="Q1277" s="279"/>
      <c r="R1277" s="279"/>
      <c r="S1277" s="294"/>
      <c r="T1277" s="296"/>
      <c r="U1277" s="296"/>
      <c r="W1277" s="278"/>
      <c r="X1277" s="1445"/>
      <c r="Y1277" s="278"/>
      <c r="Z1277" s="298"/>
      <c r="AA1277" s="298"/>
      <c r="AB1277" s="279"/>
      <c r="AC1277" s="278"/>
      <c r="AD1277" s="278"/>
      <c r="AE1277" s="1446"/>
      <c r="AF1277" s="296"/>
      <c r="AG1277" s="298"/>
      <c r="AK1277" s="294"/>
      <c r="AL1277" s="298"/>
      <c r="AM1277" s="298"/>
      <c r="AO1277" s="279"/>
      <c r="AP1277" s="294"/>
      <c r="AQ1277" s="294"/>
      <c r="AR1277" s="296"/>
      <c r="AS1277" s="296"/>
      <c r="AV1277" s="297"/>
      <c r="AW1277" s="294"/>
      <c r="AX1277" s="298"/>
      <c r="AY1277" s="298"/>
      <c r="BA1277" s="279"/>
      <c r="BC1277" s="294"/>
      <c r="BD1277" s="296"/>
      <c r="BE1277" s="296"/>
      <c r="BH1277" s="297"/>
      <c r="BI1277" s="294"/>
      <c r="BJ1277" s="298"/>
      <c r="BK1277" s="298"/>
      <c r="BM1277" s="279"/>
      <c r="BO1277" s="294"/>
      <c r="BP1277" s="296"/>
      <c r="BQ1277" s="296"/>
      <c r="BT1277" s="297"/>
      <c r="BU1277" s="294"/>
      <c r="BV1277" s="298"/>
      <c r="BW1277" s="298"/>
      <c r="BZ1277" s="297"/>
      <c r="CA1277" s="294"/>
      <c r="CB1277" s="298"/>
      <c r="CC1277" s="298"/>
      <c r="CF1277" s="297"/>
      <c r="CG1277" s="294"/>
      <c r="CH1277" s="298"/>
      <c r="CI1277" s="298"/>
      <c r="CL1277" s="297"/>
      <c r="CM1277" s="294"/>
      <c r="CN1277" s="298"/>
      <c r="CO1277" s="298"/>
      <c r="CR1277" s="297"/>
      <c r="CS1277" s="294"/>
      <c r="CT1277" s="298"/>
      <c r="CU1277" s="298"/>
    </row>
    <row r="1278" spans="1:99" ht="16.5" customHeight="1" x14ac:dyDescent="0.3">
      <c r="E1278" s="279"/>
      <c r="F1278" s="279"/>
      <c r="G1278" s="1449" t="s">
        <v>1018</v>
      </c>
      <c r="H1278" s="797">
        <v>0</v>
      </c>
      <c r="I1278" s="798" t="s">
        <v>1016</v>
      </c>
      <c r="K1278" s="279"/>
      <c r="L1278" s="279"/>
      <c r="M1278" s="1449" t="s">
        <v>1018</v>
      </c>
      <c r="N1278" s="797">
        <v>0</v>
      </c>
      <c r="O1278" s="798" t="s">
        <v>1016</v>
      </c>
      <c r="Q1278" s="279"/>
      <c r="R1278" s="279"/>
      <c r="S1278" s="1449" t="s">
        <v>1018</v>
      </c>
      <c r="T1278" s="1454">
        <v>0</v>
      </c>
      <c r="U1278" s="1129" t="s">
        <v>1016</v>
      </c>
      <c r="W1278" s="278"/>
      <c r="X1278" s="278"/>
      <c r="Y1278" s="1449" t="s">
        <v>1018</v>
      </c>
      <c r="Z1278" s="1454">
        <v>0</v>
      </c>
      <c r="AA1278" s="1129" t="s">
        <v>1016</v>
      </c>
      <c r="AC1278" s="278"/>
      <c r="AD1278" s="278"/>
      <c r="AE1278" s="1449" t="s">
        <v>1018</v>
      </c>
      <c r="AF1278" s="1454">
        <v>0</v>
      </c>
      <c r="AG1278" s="1129" t="s">
        <v>1016</v>
      </c>
      <c r="AK1278" s="1449" t="s">
        <v>1018</v>
      </c>
      <c r="AL1278" s="1454">
        <v>0</v>
      </c>
      <c r="AM1278" s="1129" t="s">
        <v>1016</v>
      </c>
      <c r="AO1278" s="279"/>
      <c r="AP1278" s="292"/>
      <c r="AQ1278" s="1449" t="s">
        <v>1018</v>
      </c>
      <c r="AR1278" s="1454">
        <v>0</v>
      </c>
      <c r="AS1278" s="1129" t="s">
        <v>1016</v>
      </c>
      <c r="AV1278" s="279"/>
      <c r="AW1278" s="1449" t="s">
        <v>1018</v>
      </c>
      <c r="AX1278" s="1454">
        <v>0</v>
      </c>
      <c r="AY1278" s="1129" t="s">
        <v>1016</v>
      </c>
      <c r="BA1278" s="279"/>
      <c r="BC1278" s="1449" t="s">
        <v>1018</v>
      </c>
      <c r="BD1278" s="1454">
        <v>0</v>
      </c>
      <c r="BE1278" s="1129" t="s">
        <v>1016</v>
      </c>
      <c r="BH1278" s="279"/>
      <c r="BI1278" s="1449" t="s">
        <v>1018</v>
      </c>
      <c r="BJ1278" s="1454">
        <v>0</v>
      </c>
      <c r="BK1278" s="1129" t="s">
        <v>1016</v>
      </c>
      <c r="BM1278" s="279"/>
      <c r="BO1278" s="1449" t="s">
        <v>1018</v>
      </c>
      <c r="BP1278" s="1454">
        <v>0</v>
      </c>
      <c r="BQ1278" s="1129" t="s">
        <v>1016</v>
      </c>
      <c r="BT1278" s="1450"/>
      <c r="BU1278" s="1449" t="s">
        <v>1018</v>
      </c>
      <c r="BV1278" s="1454">
        <v>0</v>
      </c>
      <c r="BW1278" s="1129" t="s">
        <v>1016</v>
      </c>
      <c r="BZ1278" s="1450"/>
      <c r="CA1278" s="1449" t="s">
        <v>1018</v>
      </c>
      <c r="CB1278" s="1454">
        <v>0</v>
      </c>
      <c r="CC1278" s="1129" t="s">
        <v>1016</v>
      </c>
      <c r="CF1278" s="279"/>
      <c r="CG1278" s="1449" t="s">
        <v>1018</v>
      </c>
      <c r="CH1278" s="1454">
        <v>0</v>
      </c>
      <c r="CI1278" s="1129" t="s">
        <v>1016</v>
      </c>
      <c r="CL1278" s="279"/>
      <c r="CM1278" s="1449" t="s">
        <v>1018</v>
      </c>
      <c r="CN1278" s="1454">
        <v>0</v>
      </c>
      <c r="CO1278" s="1129" t="s">
        <v>1016</v>
      </c>
      <c r="CR1278" s="279"/>
      <c r="CS1278" s="1449" t="s">
        <v>1018</v>
      </c>
      <c r="CT1278" s="1454">
        <v>0</v>
      </c>
      <c r="CU1278" s="1129" t="s">
        <v>1016</v>
      </c>
    </row>
    <row r="1279" spans="1:99" ht="4.5" customHeight="1" x14ac:dyDescent="0.3">
      <c r="E1279" s="279"/>
      <c r="F1279" s="279"/>
      <c r="G1279" s="796"/>
      <c r="H1279" s="300"/>
      <c r="I1279" s="301"/>
      <c r="K1279" s="279"/>
      <c r="L1279" s="279"/>
      <c r="M1279" s="796"/>
      <c r="N1279" s="300"/>
      <c r="O1279" s="301"/>
      <c r="Q1279" s="279"/>
      <c r="R1279" s="279"/>
      <c r="S1279" s="299"/>
      <c r="T1279" s="301"/>
      <c r="U1279" s="301"/>
      <c r="W1279" s="278"/>
      <c r="X1279" s="278"/>
      <c r="Y1279" s="1446"/>
      <c r="Z1279" s="301"/>
      <c r="AA1279" s="301"/>
      <c r="AB1279" s="286"/>
      <c r="AC1279" s="278"/>
      <c r="AD1279" s="278"/>
      <c r="AE1279" s="1446"/>
      <c r="AF1279" s="301"/>
      <c r="AG1279" s="301"/>
      <c r="AK1279" s="299"/>
      <c r="AL1279" s="301"/>
      <c r="AM1279" s="301"/>
      <c r="AO1279" s="279"/>
      <c r="AP1279" s="299"/>
      <c r="AQ1279" s="299"/>
      <c r="AR1279" s="301"/>
      <c r="AS1279" s="301"/>
      <c r="AV1279" s="279"/>
      <c r="AW1279" s="299"/>
      <c r="AX1279" s="301"/>
      <c r="AY1279" s="301"/>
      <c r="BA1279" s="279"/>
      <c r="BC1279" s="299"/>
      <c r="BD1279" s="301"/>
      <c r="BE1279" s="301"/>
      <c r="BH1279" s="279"/>
      <c r="BI1279" s="299"/>
      <c r="BJ1279" s="301"/>
      <c r="BK1279" s="301"/>
      <c r="BM1279" s="279"/>
      <c r="BO1279" s="299"/>
      <c r="BP1279" s="301"/>
      <c r="BQ1279" s="301"/>
      <c r="BT1279" s="279"/>
      <c r="BU1279" s="299"/>
      <c r="BV1279" s="301"/>
      <c r="BW1279" s="301"/>
      <c r="BZ1279" s="279"/>
      <c r="CA1279" s="299"/>
      <c r="CB1279" s="301"/>
      <c r="CC1279" s="301"/>
      <c r="CF1279" s="279"/>
      <c r="CG1279" s="299"/>
      <c r="CH1279" s="301"/>
      <c r="CI1279" s="301"/>
      <c r="CL1279" s="279"/>
      <c r="CM1279" s="299"/>
      <c r="CN1279" s="301"/>
      <c r="CO1279" s="301"/>
      <c r="CR1279" s="279"/>
      <c r="CS1279" s="299"/>
      <c r="CT1279" s="301"/>
      <c r="CU1279" s="301"/>
    </row>
    <row r="1280" spans="1:99" ht="16.5" customHeight="1" x14ac:dyDescent="0.3">
      <c r="E1280" s="279"/>
      <c r="F1280" s="279"/>
      <c r="G1280" s="1451" t="s">
        <v>1019</v>
      </c>
      <c r="H1280" s="797">
        <v>0.30199999999999999</v>
      </c>
      <c r="I1280" s="798" t="s">
        <v>1016</v>
      </c>
      <c r="K1280" s="279"/>
      <c r="L1280" s="279"/>
      <c r="M1280" s="1451" t="s">
        <v>1019</v>
      </c>
      <c r="N1280" s="797">
        <v>0.30199999999999999</v>
      </c>
      <c r="O1280" s="798" t="s">
        <v>1016</v>
      </c>
      <c r="Q1280" s="279"/>
      <c r="R1280" s="279"/>
      <c r="S1280" s="1451" t="s">
        <v>1019</v>
      </c>
      <c r="T1280" s="1454">
        <v>0.30199999999999999</v>
      </c>
      <c r="U1280" s="1129" t="s">
        <v>1016</v>
      </c>
      <c r="W1280" s="278"/>
      <c r="X1280" s="278"/>
      <c r="Y1280" s="1451" t="s">
        <v>1019</v>
      </c>
      <c r="Z1280" s="1454">
        <v>0.30199999999999999</v>
      </c>
      <c r="AA1280" s="1129" t="s">
        <v>1016</v>
      </c>
      <c r="AC1280" s="278"/>
      <c r="AD1280" s="278"/>
      <c r="AE1280" s="1451" t="s">
        <v>1019</v>
      </c>
      <c r="AF1280" s="1454">
        <v>0.30199999999999999</v>
      </c>
      <c r="AG1280" s="1129" t="s">
        <v>1016</v>
      </c>
      <c r="AK1280" s="1451" t="s">
        <v>1019</v>
      </c>
      <c r="AL1280" s="1454">
        <v>0.30199999999999999</v>
      </c>
      <c r="AM1280" s="1129" t="s">
        <v>1016</v>
      </c>
      <c r="AO1280" s="279"/>
      <c r="AP1280" s="293"/>
      <c r="AQ1280" s="1451" t="s">
        <v>1019</v>
      </c>
      <c r="AR1280" s="1454">
        <v>0.30199999999999999</v>
      </c>
      <c r="AS1280" s="1129" t="s">
        <v>1016</v>
      </c>
      <c r="AV1280" s="279"/>
      <c r="AW1280" s="1451" t="s">
        <v>1019</v>
      </c>
      <c r="AX1280" s="1454">
        <v>0.30199999999999999</v>
      </c>
      <c r="AY1280" s="1129" t="s">
        <v>1016</v>
      </c>
      <c r="BA1280" s="279"/>
      <c r="BC1280" s="1451" t="s">
        <v>1019</v>
      </c>
      <c r="BD1280" s="1454">
        <v>0.30199999999999999</v>
      </c>
      <c r="BE1280" s="1129" t="s">
        <v>1016</v>
      </c>
      <c r="BH1280" s="279"/>
      <c r="BI1280" s="1451" t="s">
        <v>1019</v>
      </c>
      <c r="BJ1280" s="1454">
        <v>0.30199999999999999</v>
      </c>
      <c r="BK1280" s="1129" t="s">
        <v>1016</v>
      </c>
      <c r="BM1280" s="279"/>
      <c r="BO1280" s="1451" t="s">
        <v>1019</v>
      </c>
      <c r="BP1280" s="1454">
        <v>0.30199999999999999</v>
      </c>
      <c r="BQ1280" s="1129" t="s">
        <v>1016</v>
      </c>
      <c r="BT1280" s="1450"/>
      <c r="BU1280" s="1451" t="s">
        <v>1019</v>
      </c>
      <c r="BV1280" s="1454">
        <v>0.30199999999999999</v>
      </c>
      <c r="BW1280" s="1129" t="s">
        <v>1016</v>
      </c>
      <c r="BZ1280" s="1450"/>
      <c r="CA1280" s="1451" t="s">
        <v>1019</v>
      </c>
      <c r="CB1280" s="1454">
        <v>0.30199999999999999</v>
      </c>
      <c r="CC1280" s="1129" t="s">
        <v>1016</v>
      </c>
      <c r="CF1280" s="1450"/>
      <c r="CG1280" s="1451" t="s">
        <v>1019</v>
      </c>
      <c r="CH1280" s="1454">
        <v>0.30199999999999999</v>
      </c>
      <c r="CI1280" s="1129" t="s">
        <v>1016</v>
      </c>
      <c r="CL1280" s="279"/>
      <c r="CM1280" s="1451" t="s">
        <v>1019</v>
      </c>
      <c r="CN1280" s="1454">
        <v>0.30199999999999999</v>
      </c>
      <c r="CO1280" s="1129" t="s">
        <v>1016</v>
      </c>
      <c r="CR1280" s="279"/>
      <c r="CS1280" s="1451" t="s">
        <v>1019</v>
      </c>
      <c r="CT1280" s="1454">
        <v>0.30199999999999999</v>
      </c>
      <c r="CU1280" s="1129" t="s">
        <v>1016</v>
      </c>
    </row>
    <row r="1281" spans="5:99" ht="3.75" customHeight="1" x14ac:dyDescent="0.3">
      <c r="K1281" s="297"/>
      <c r="L1281" s="297"/>
      <c r="M1281" s="279"/>
      <c r="N1281" s="279"/>
      <c r="O1281" s="279"/>
      <c r="Q1281" s="297"/>
      <c r="R1281" s="297"/>
      <c r="S1281" s="279"/>
      <c r="T1281" s="279"/>
      <c r="U1281" s="279"/>
      <c r="AB1281" s="279"/>
      <c r="AC1281" s="302"/>
      <c r="AD1281" s="286"/>
      <c r="AE1281" s="286"/>
      <c r="AO1281" s="302">
        <v>0.36</v>
      </c>
      <c r="AP1281" s="286"/>
      <c r="AQ1281" s="286"/>
      <c r="AS1281" s="286"/>
      <c r="BA1281" s="297"/>
      <c r="BB1281" s="279"/>
      <c r="BF1281" s="297"/>
      <c r="BG1281" s="297"/>
      <c r="BH1281" s="279"/>
      <c r="BI1281" s="279"/>
      <c r="BJ1281" s="279"/>
      <c r="BM1281" s="297"/>
      <c r="BN1281" s="279"/>
      <c r="BR1281" s="297"/>
      <c r="BS1281" s="297"/>
      <c r="BT1281" s="279"/>
      <c r="BU1281" s="279"/>
      <c r="BV1281" s="279"/>
      <c r="BY1281" s="297"/>
      <c r="BZ1281" s="279"/>
      <c r="CA1281" s="279"/>
      <c r="CB1281" s="279"/>
      <c r="CE1281" s="297"/>
      <c r="CF1281" s="279"/>
      <c r="CG1281" s="279"/>
      <c r="CH1281" s="279"/>
      <c r="CK1281" s="297"/>
      <c r="CL1281" s="279"/>
      <c r="CM1281" s="279"/>
      <c r="CN1281" s="279"/>
      <c r="CQ1281" s="297"/>
      <c r="CR1281" s="279"/>
      <c r="CS1281" s="279"/>
      <c r="CT1281" s="279"/>
    </row>
    <row r="1283" spans="5:99" x14ac:dyDescent="0.3">
      <c r="E1283" s="1447" t="s">
        <v>1280</v>
      </c>
      <c r="K1283" s="1447" t="s">
        <v>2377</v>
      </c>
      <c r="Q1283" s="1447" t="s">
        <v>1284</v>
      </c>
      <c r="R1283" s="278"/>
      <c r="W1283" s="1447" t="s">
        <v>1284</v>
      </c>
      <c r="AC1283" s="1447" t="s">
        <v>1284</v>
      </c>
      <c r="AI1283" s="1447" t="s">
        <v>1284</v>
      </c>
      <c r="AO1283" s="1447" t="s">
        <v>1284</v>
      </c>
      <c r="AQ1283" s="278"/>
      <c r="AU1283" s="297" t="s">
        <v>1284</v>
      </c>
      <c r="AW1283" s="1450"/>
      <c r="BA1283" s="1447" t="s">
        <v>1284</v>
      </c>
      <c r="BB1283" s="1450"/>
      <c r="BG1283" s="1447" t="s">
        <v>1284</v>
      </c>
      <c r="BI1283" s="1450"/>
      <c r="BM1283" s="1447" t="s">
        <v>1284</v>
      </c>
      <c r="BO1283" s="1450"/>
      <c r="BS1283" s="1447" t="s">
        <v>1284</v>
      </c>
      <c r="BY1283" s="1447" t="s">
        <v>1284</v>
      </c>
      <c r="CE1283" s="1447" t="s">
        <v>1284</v>
      </c>
      <c r="CK1283" s="1447" t="s">
        <v>1284</v>
      </c>
      <c r="CQ1283" s="1447" t="s">
        <v>1284</v>
      </c>
    </row>
    <row r="1284" spans="5:99" x14ac:dyDescent="0.3">
      <c r="E1284" s="1845" t="s">
        <v>50</v>
      </c>
      <c r="F1284" s="1846"/>
      <c r="G1284" s="1846"/>
      <c r="H1284" s="1847"/>
      <c r="I1284" s="1438" t="s">
        <v>1062</v>
      </c>
      <c r="K1284" s="1429" t="s">
        <v>50</v>
      </c>
      <c r="L1284" s="1432"/>
      <c r="M1284" s="1430"/>
      <c r="N1284" s="1431"/>
      <c r="O1284" s="795" t="s">
        <v>1062</v>
      </c>
      <c r="Q1284" s="1433" t="s">
        <v>50</v>
      </c>
      <c r="R1284" s="1434"/>
      <c r="S1284" s="1434"/>
      <c r="T1284" s="1435"/>
      <c r="U1284" s="795" t="s">
        <v>1020</v>
      </c>
      <c r="W1284" s="1429" t="s">
        <v>50</v>
      </c>
      <c r="X1284" s="1432"/>
      <c r="Y1284" s="1430"/>
      <c r="Z1284" s="1431"/>
      <c r="AA1284" s="795" t="s">
        <v>1020</v>
      </c>
      <c r="AC1284" s="1429" t="s">
        <v>50</v>
      </c>
      <c r="AD1284" s="1432"/>
      <c r="AE1284" s="1430"/>
      <c r="AF1284" s="1431"/>
      <c r="AG1284" s="795" t="s">
        <v>1020</v>
      </c>
      <c r="AI1284" s="1436" t="s">
        <v>50</v>
      </c>
      <c r="AJ1284" s="1432"/>
      <c r="AK1284" s="1432"/>
      <c r="AL1284" s="1437"/>
      <c r="AM1284" s="795" t="s">
        <v>1020</v>
      </c>
      <c r="AO1284" s="1436" t="s">
        <v>50</v>
      </c>
      <c r="AP1284" s="1432"/>
      <c r="AQ1284" s="1432"/>
      <c r="AR1284" s="1437"/>
      <c r="AS1284" s="795" t="s">
        <v>1020</v>
      </c>
      <c r="AU1284" s="1436" t="s">
        <v>50</v>
      </c>
      <c r="AV1284" s="1432"/>
      <c r="AW1284" s="1432"/>
      <c r="AX1284" s="1437"/>
      <c r="AY1284" s="795" t="s">
        <v>1020</v>
      </c>
      <c r="BA1284" s="1436" t="s">
        <v>50</v>
      </c>
      <c r="BB1284" s="1432"/>
      <c r="BC1284" s="1432"/>
      <c r="BD1284" s="1437"/>
      <c r="BE1284" s="795" t="s">
        <v>1020</v>
      </c>
      <c r="BG1284" s="1436" t="s">
        <v>50</v>
      </c>
      <c r="BH1284" s="1432"/>
      <c r="BI1284" s="1432"/>
      <c r="BJ1284" s="1437"/>
      <c r="BK1284" s="795" t="s">
        <v>1020</v>
      </c>
      <c r="BM1284" s="1436" t="s">
        <v>50</v>
      </c>
      <c r="BN1284" s="1432"/>
      <c r="BO1284" s="1432"/>
      <c r="BP1284" s="1437"/>
      <c r="BQ1284" s="795" t="s">
        <v>1020</v>
      </c>
      <c r="BR1284" s="297"/>
      <c r="BS1284" s="1436" t="s">
        <v>50</v>
      </c>
      <c r="BT1284" s="1432"/>
      <c r="BU1284" s="1432"/>
      <c r="BV1284" s="1437"/>
      <c r="BW1284" s="795" t="s">
        <v>1020</v>
      </c>
      <c r="BY1284" s="1436" t="s">
        <v>50</v>
      </c>
      <c r="BZ1284" s="1432"/>
      <c r="CA1284" s="1432"/>
      <c r="CB1284" s="1437"/>
      <c r="CC1284" s="795" t="s">
        <v>1020</v>
      </c>
      <c r="CE1284" s="1436" t="s">
        <v>50</v>
      </c>
      <c r="CF1284" s="1432"/>
      <c r="CG1284" s="1432"/>
      <c r="CH1284" s="1437"/>
      <c r="CI1284" s="795" t="s">
        <v>1020</v>
      </c>
      <c r="CK1284" s="1436" t="s">
        <v>50</v>
      </c>
      <c r="CL1284" s="1432"/>
      <c r="CM1284" s="1432"/>
      <c r="CN1284" s="1437"/>
      <c r="CO1284" s="795" t="s">
        <v>1020</v>
      </c>
      <c r="CQ1284" s="1436" t="s">
        <v>50</v>
      </c>
      <c r="CR1284" s="1432"/>
      <c r="CS1284" s="1432"/>
      <c r="CT1284" s="1437"/>
      <c r="CU1284" s="795" t="s">
        <v>1020</v>
      </c>
    </row>
    <row r="1285" spans="5:99" x14ac:dyDescent="0.3">
      <c r="E1285" s="1439" t="s">
        <v>1107</v>
      </c>
      <c r="F1285" s="1440"/>
      <c r="G1285" s="1440"/>
      <c r="H1285" s="1441"/>
      <c r="I1285" s="1442">
        <v>0.27300000000000002</v>
      </c>
      <c r="K1285" s="791" t="s">
        <v>1109</v>
      </c>
      <c r="L1285" s="792"/>
      <c r="M1285" s="793"/>
      <c r="N1285" s="793"/>
      <c r="O1285" s="794">
        <v>0</v>
      </c>
      <c r="Q1285" s="1117" t="s">
        <v>62</v>
      </c>
      <c r="R1285" s="1118"/>
      <c r="S1285" s="1119"/>
      <c r="T1285" s="1119"/>
      <c r="U1285" s="1455">
        <v>0</v>
      </c>
      <c r="W1285" s="1117" t="s">
        <v>275</v>
      </c>
      <c r="X1285" s="1119"/>
      <c r="Y1285" s="1119"/>
      <c r="Z1285" s="1120"/>
      <c r="AA1285" s="1455">
        <v>0</v>
      </c>
      <c r="AC1285" s="1117" t="s">
        <v>388</v>
      </c>
      <c r="AD1285" s="1119"/>
      <c r="AE1285" s="1119"/>
      <c r="AF1285" s="1119"/>
      <c r="AG1285" s="1455">
        <v>0</v>
      </c>
      <c r="AI1285" s="1117" t="s">
        <v>357</v>
      </c>
      <c r="AJ1285" s="1118"/>
      <c r="AK1285" s="1119"/>
      <c r="AL1285" s="1123"/>
      <c r="AM1285" s="1455">
        <v>0.34000000357627869</v>
      </c>
      <c r="AO1285" s="1117" t="s">
        <v>62</v>
      </c>
      <c r="AP1285" s="1119"/>
      <c r="AQ1285" s="1119"/>
      <c r="AR1285" s="1119"/>
      <c r="AS1285" s="1455">
        <v>0</v>
      </c>
      <c r="AU1285" s="1117" t="s">
        <v>62</v>
      </c>
      <c r="AV1285" s="1117"/>
      <c r="AW1285" s="1123"/>
      <c r="AX1285" s="1120"/>
      <c r="AY1285" s="1455">
        <v>0</v>
      </c>
      <c r="BA1285" s="1117" t="s">
        <v>62</v>
      </c>
      <c r="BB1285" s="1119"/>
      <c r="BC1285" s="1119"/>
      <c r="BD1285" s="1119"/>
      <c r="BE1285" s="1455">
        <v>0</v>
      </c>
      <c r="BG1285" s="1117" t="s">
        <v>62</v>
      </c>
      <c r="BH1285" s="1119"/>
      <c r="BI1285" s="1119"/>
      <c r="BJ1285" s="1125"/>
      <c r="BK1285" s="1455">
        <v>0</v>
      </c>
      <c r="BM1285" s="1127" t="s">
        <v>62</v>
      </c>
      <c r="BN1285" s="1128"/>
      <c r="BO1285" s="1128"/>
      <c r="BP1285" s="1128"/>
      <c r="BQ1285" s="1455">
        <v>0</v>
      </c>
      <c r="BR1285" s="297"/>
      <c r="BS1285" s="1127" t="s">
        <v>62</v>
      </c>
      <c r="BT1285" s="1128"/>
      <c r="BU1285" s="1128"/>
      <c r="BV1285" s="1125"/>
      <c r="BW1285" s="1455">
        <v>0</v>
      </c>
      <c r="BY1285" s="1127" t="s">
        <v>62</v>
      </c>
      <c r="BZ1285" s="1128"/>
      <c r="CA1285" s="1128"/>
      <c r="CB1285" s="1125"/>
      <c r="CC1285" s="1455">
        <v>0</v>
      </c>
      <c r="CE1285" s="1127" t="s">
        <v>62</v>
      </c>
      <c r="CF1285" s="1128"/>
      <c r="CG1285" s="1128"/>
      <c r="CH1285" s="1125"/>
      <c r="CI1285" s="1455">
        <v>0</v>
      </c>
      <c r="CK1285" s="1127" t="s">
        <v>62</v>
      </c>
      <c r="CL1285" s="1128"/>
      <c r="CM1285" s="1128"/>
      <c r="CN1285" s="1125"/>
      <c r="CO1285" s="1455">
        <v>0</v>
      </c>
      <c r="CQ1285" s="1127" t="s">
        <v>62</v>
      </c>
      <c r="CR1285" s="1128"/>
      <c r="CS1285" s="1128"/>
      <c r="CT1285" s="1125"/>
      <c r="CU1285" s="1455">
        <v>0</v>
      </c>
    </row>
    <row r="1286" spans="5:99" x14ac:dyDescent="0.3">
      <c r="E1286" s="1439" t="s">
        <v>1109</v>
      </c>
      <c r="F1286" s="1440"/>
      <c r="G1286" s="1440"/>
      <c r="H1286" s="1441"/>
      <c r="I1286" s="1442">
        <v>0</v>
      </c>
      <c r="K1286" s="791" t="s">
        <v>1111</v>
      </c>
      <c r="L1286" s="792"/>
      <c r="M1286" s="793"/>
      <c r="N1286" s="793"/>
      <c r="O1286" s="794">
        <v>0.25900000000000001</v>
      </c>
      <c r="Q1286" s="1117" t="s">
        <v>275</v>
      </c>
      <c r="R1286" s="1118"/>
      <c r="S1286" s="1119"/>
      <c r="T1286" s="1119"/>
      <c r="U1286" s="1455">
        <v>0</v>
      </c>
      <c r="W1286" s="1117" t="s">
        <v>62</v>
      </c>
      <c r="X1286" s="1119"/>
      <c r="Y1286" s="1119"/>
      <c r="Z1286" s="1120"/>
      <c r="AA1286" s="1455">
        <v>0</v>
      </c>
      <c r="AC1286" s="1117" t="s">
        <v>62</v>
      </c>
      <c r="AD1286" s="1119"/>
      <c r="AE1286" s="1119"/>
      <c r="AF1286" s="1119"/>
      <c r="AG1286" s="1455">
        <v>0</v>
      </c>
      <c r="AI1286" s="1117" t="s">
        <v>62</v>
      </c>
      <c r="AJ1286" s="1118"/>
      <c r="AK1286" s="1119"/>
      <c r="AL1286" s="1123"/>
      <c r="AM1286" s="1455">
        <v>0</v>
      </c>
      <c r="AO1286" s="1117" t="s">
        <v>275</v>
      </c>
      <c r="AP1286" s="1119"/>
      <c r="AQ1286" s="1119"/>
      <c r="AR1286" s="1119"/>
      <c r="AS1286" s="1455">
        <v>0</v>
      </c>
      <c r="AU1286" s="1117" t="s">
        <v>219</v>
      </c>
      <c r="AV1286" s="1117"/>
      <c r="AW1286" s="1123"/>
      <c r="AX1286" s="1120"/>
      <c r="AY1286" s="1455">
        <v>0.40000000596046448</v>
      </c>
      <c r="BA1286" s="1117" t="s">
        <v>198</v>
      </c>
      <c r="BB1286" s="1119"/>
      <c r="BC1286" s="1119"/>
      <c r="BD1286" s="1119"/>
      <c r="BE1286" s="1455">
        <v>0.37000000476837158</v>
      </c>
      <c r="BG1286" s="1117" t="s">
        <v>56</v>
      </c>
      <c r="BH1286" s="1119"/>
      <c r="BI1286" s="1119"/>
      <c r="BJ1286" s="1125"/>
      <c r="BK1286" s="1455">
        <v>0.25</v>
      </c>
      <c r="BM1286" s="1127" t="s">
        <v>56</v>
      </c>
      <c r="BN1286" s="1127"/>
      <c r="BO1286" s="1128"/>
      <c r="BP1286" s="1128"/>
      <c r="BQ1286" s="1455">
        <v>0.38999998569488525</v>
      </c>
      <c r="BS1286" s="1117" t="s">
        <v>141</v>
      </c>
      <c r="BT1286" s="1119"/>
      <c r="BU1286" s="1119"/>
      <c r="BV1286" s="1125"/>
      <c r="BW1286" s="1455">
        <v>0.36</v>
      </c>
      <c r="BY1286" s="1117" t="s">
        <v>127</v>
      </c>
      <c r="BZ1286" s="1119"/>
      <c r="CA1286" s="1119"/>
      <c r="CB1286" s="1125"/>
      <c r="CC1286" s="1455">
        <v>0.33</v>
      </c>
      <c r="CE1286" s="1117" t="s">
        <v>822</v>
      </c>
      <c r="CF1286" s="1119"/>
      <c r="CG1286" s="1119"/>
      <c r="CH1286" s="1125"/>
      <c r="CI1286" s="1455">
        <v>0</v>
      </c>
      <c r="CK1286" s="1117" t="s">
        <v>822</v>
      </c>
      <c r="CL1286" s="1119"/>
      <c r="CM1286" s="1119"/>
      <c r="CN1286" s="1125"/>
      <c r="CO1286" s="1455">
        <v>0</v>
      </c>
      <c r="CQ1286" s="1127" t="s">
        <v>822</v>
      </c>
      <c r="CR1286" s="1119"/>
      <c r="CS1286" s="1119"/>
      <c r="CT1286" s="1125"/>
      <c r="CU1286" s="1455">
        <v>0</v>
      </c>
    </row>
    <row r="1287" spans="5:99" x14ac:dyDescent="0.3">
      <c r="E1287" s="1439" t="s">
        <v>360</v>
      </c>
      <c r="F1287" s="1440"/>
      <c r="G1287" s="1440"/>
      <c r="H1287" s="1441"/>
      <c r="I1287" s="1442">
        <v>0.27200000000000002</v>
      </c>
      <c r="K1287" s="791" t="s">
        <v>1112</v>
      </c>
      <c r="L1287" s="792"/>
      <c r="M1287" s="793"/>
      <c r="N1287" s="793"/>
      <c r="O1287" s="794">
        <v>0</v>
      </c>
      <c r="Q1287" s="1117" t="s">
        <v>360</v>
      </c>
      <c r="R1287" s="1118"/>
      <c r="S1287" s="1119"/>
      <c r="T1287" s="1119"/>
      <c r="U1287" s="1455">
        <v>0</v>
      </c>
      <c r="W1287" s="1117" t="s">
        <v>360</v>
      </c>
      <c r="X1287" s="1119"/>
      <c r="Y1287" s="1121"/>
      <c r="Z1287" s="1122"/>
      <c r="AA1287" s="1455">
        <v>0.28999999165534973</v>
      </c>
      <c r="AC1287" s="1117" t="s">
        <v>1022</v>
      </c>
      <c r="AD1287" s="1119"/>
      <c r="AE1287" s="1119"/>
      <c r="AF1287" s="1119"/>
      <c r="AG1287" s="1455">
        <v>0</v>
      </c>
      <c r="AI1287" s="1117" t="s">
        <v>275</v>
      </c>
      <c r="AJ1287" s="1118"/>
      <c r="AK1287" s="1119"/>
      <c r="AL1287" s="1123"/>
      <c r="AM1287" s="1455">
        <v>7.0000000298023224E-2</v>
      </c>
      <c r="AO1287" s="1117" t="s">
        <v>276</v>
      </c>
      <c r="AP1287" s="1119"/>
      <c r="AQ1287" s="1119"/>
      <c r="AR1287" s="1119"/>
      <c r="AS1287" s="1455">
        <v>0.33000001311302185</v>
      </c>
      <c r="AU1287" s="1117" t="s">
        <v>220</v>
      </c>
      <c r="AV1287" s="1117"/>
      <c r="AW1287" s="1123"/>
      <c r="AX1287" s="1120"/>
      <c r="AY1287" s="1455">
        <v>0</v>
      </c>
      <c r="BA1287" s="1117" t="s">
        <v>199</v>
      </c>
      <c r="BB1287" s="1119"/>
      <c r="BC1287" s="1119"/>
      <c r="BD1287" s="1119"/>
      <c r="BE1287" s="1455">
        <v>0.28999999165534973</v>
      </c>
      <c r="BG1287" s="1117" t="s">
        <v>128</v>
      </c>
      <c r="BH1287" s="1119"/>
      <c r="BI1287" s="1119"/>
      <c r="BJ1287" s="1125"/>
      <c r="BK1287" s="1455">
        <v>2.9999999329447746E-2</v>
      </c>
      <c r="BM1287" s="1127" t="s">
        <v>51</v>
      </c>
      <c r="BN1287" s="1127"/>
      <c r="BO1287" s="1128"/>
      <c r="BP1287" s="1128"/>
      <c r="BQ1287" s="1455">
        <v>0.40000000596046448</v>
      </c>
      <c r="BS1287" s="1117" t="s">
        <v>56</v>
      </c>
      <c r="BT1287" s="1119"/>
      <c r="BU1287" s="1119"/>
      <c r="BV1287" s="1125"/>
      <c r="BW1287" s="1455">
        <v>0.35</v>
      </c>
      <c r="BY1287" s="1117" t="s">
        <v>829</v>
      </c>
      <c r="BZ1287" s="1119"/>
      <c r="CA1287" s="1119"/>
      <c r="CB1287" s="1125"/>
      <c r="CC1287" s="1455">
        <v>0.13</v>
      </c>
      <c r="CE1287" s="1117" t="s">
        <v>127</v>
      </c>
      <c r="CF1287" s="1119"/>
      <c r="CG1287" s="1119"/>
      <c r="CH1287" s="1125"/>
      <c r="CI1287" s="1455">
        <v>0.34000000357627869</v>
      </c>
      <c r="CK1287" s="1117" t="s">
        <v>127</v>
      </c>
      <c r="CL1287" s="1119"/>
      <c r="CM1287" s="1119"/>
      <c r="CN1287" s="1125"/>
      <c r="CO1287" s="1455">
        <v>0.38</v>
      </c>
      <c r="CQ1287" s="1127" t="s">
        <v>127</v>
      </c>
      <c r="CR1287" s="1119"/>
      <c r="CS1287" s="1119"/>
      <c r="CT1287" s="1125"/>
      <c r="CU1287" s="1455">
        <v>0.38</v>
      </c>
    </row>
    <row r="1288" spans="5:99" x14ac:dyDescent="0.3">
      <c r="E1288" s="1439" t="s">
        <v>1111</v>
      </c>
      <c r="F1288" s="1440"/>
      <c r="G1288" s="1440"/>
      <c r="H1288" s="1441"/>
      <c r="I1288" s="1442">
        <v>0.27300000000000002</v>
      </c>
      <c r="K1288" s="791" t="s">
        <v>1107</v>
      </c>
      <c r="L1288" s="792"/>
      <c r="M1288" s="793"/>
      <c r="N1288" s="793"/>
      <c r="O1288" s="794">
        <v>0.25900000000000001</v>
      </c>
      <c r="Q1288" s="1117" t="s">
        <v>584</v>
      </c>
      <c r="R1288" s="1118"/>
      <c r="S1288" s="1119"/>
      <c r="T1288" s="1119"/>
      <c r="U1288" s="1455">
        <v>0</v>
      </c>
      <c r="W1288" s="1117" t="s">
        <v>276</v>
      </c>
      <c r="X1288" s="1119"/>
      <c r="Y1288" s="1121"/>
      <c r="Z1288" s="1122"/>
      <c r="AA1288" s="1455">
        <v>0.11999999731779099</v>
      </c>
      <c r="AC1288" s="1117" t="s">
        <v>1023</v>
      </c>
      <c r="AD1288" s="1119"/>
      <c r="AE1288" s="1119"/>
      <c r="AF1288" s="1119"/>
      <c r="AG1288" s="1455">
        <v>0.40999999642372131</v>
      </c>
      <c r="AI1288" s="1117" t="s">
        <v>360</v>
      </c>
      <c r="AJ1288" s="1118"/>
      <c r="AK1288" s="1119"/>
      <c r="AL1288" s="1123"/>
      <c r="AM1288" s="1455">
        <v>0.43000000715255737</v>
      </c>
      <c r="AO1288" s="1117" t="s">
        <v>277</v>
      </c>
      <c r="AP1288" s="1119"/>
      <c r="AQ1288" s="1119"/>
      <c r="AR1288" s="1119"/>
      <c r="AS1288" s="1455">
        <v>0</v>
      </c>
      <c r="AU1288" s="1117" t="s">
        <v>221</v>
      </c>
      <c r="AV1288" s="1117"/>
      <c r="AW1288" s="1123"/>
      <c r="AX1288" s="1120"/>
      <c r="AY1288" s="1455">
        <v>0.40000000596046448</v>
      </c>
      <c r="BA1288" s="1117" t="s">
        <v>200</v>
      </c>
      <c r="BB1288" s="1119"/>
      <c r="BC1288" s="1119"/>
      <c r="BD1288" s="1119"/>
      <c r="BE1288" s="1455">
        <v>0</v>
      </c>
      <c r="BG1288" s="1117" t="s">
        <v>129</v>
      </c>
      <c r="BH1288" s="1119"/>
      <c r="BI1288" s="1119"/>
      <c r="BJ1288" s="1125"/>
      <c r="BK1288" s="1455">
        <v>0</v>
      </c>
      <c r="BM1288" s="1127" t="s">
        <v>127</v>
      </c>
      <c r="BN1288" s="1127"/>
      <c r="BO1288" s="1128"/>
      <c r="BP1288" s="1128"/>
      <c r="BQ1288" s="1455">
        <v>0.31000000238418579</v>
      </c>
      <c r="BS1288" s="1117" t="s">
        <v>51</v>
      </c>
      <c r="BT1288" s="1119"/>
      <c r="BU1288" s="1119"/>
      <c r="BV1288" s="1125"/>
      <c r="BW1288" s="1455">
        <v>0.36</v>
      </c>
      <c r="BY1288" s="1117" t="s">
        <v>830</v>
      </c>
      <c r="BZ1288" s="1119"/>
      <c r="CA1288" s="1119"/>
      <c r="CB1288" s="1125"/>
      <c r="CC1288" s="1455">
        <v>0</v>
      </c>
      <c r="CE1288" s="1117" t="s">
        <v>829</v>
      </c>
      <c r="CF1288" s="1119"/>
      <c r="CG1288" s="1119"/>
      <c r="CH1288" s="1125"/>
      <c r="CI1288" s="1455">
        <v>0.17000000178813934</v>
      </c>
      <c r="CK1288" s="1117" t="s">
        <v>829</v>
      </c>
      <c r="CL1288" s="1119"/>
      <c r="CM1288" s="1119"/>
      <c r="CN1288" s="1125"/>
      <c r="CO1288" s="1455">
        <v>0</v>
      </c>
      <c r="CQ1288" s="1127" t="s">
        <v>823</v>
      </c>
      <c r="CR1288" s="1119"/>
      <c r="CS1288" s="1119"/>
      <c r="CT1288" s="1125"/>
      <c r="CU1288" s="1455">
        <v>0.37</v>
      </c>
    </row>
    <row r="1289" spans="5:99" x14ac:dyDescent="0.3">
      <c r="E1289" s="1439" t="s">
        <v>1112</v>
      </c>
      <c r="F1289" s="1440"/>
      <c r="G1289" s="1440"/>
      <c r="H1289" s="1441"/>
      <c r="I1289" s="1442">
        <v>0</v>
      </c>
      <c r="K1289" s="791" t="s">
        <v>219</v>
      </c>
      <c r="L1289" s="792"/>
      <c r="M1289" s="793"/>
      <c r="N1289" s="793"/>
      <c r="O1289" s="794">
        <v>0</v>
      </c>
      <c r="Q1289" s="1117" t="s">
        <v>276</v>
      </c>
      <c r="R1289" s="1118"/>
      <c r="S1289" s="1119"/>
      <c r="T1289" s="1119"/>
      <c r="U1289" s="1455">
        <v>0</v>
      </c>
      <c r="W1289" s="1117" t="s">
        <v>499</v>
      </c>
      <c r="X1289" s="1119"/>
      <c r="Y1289" s="1121"/>
      <c r="Z1289" s="1122"/>
      <c r="AA1289" s="1455">
        <v>3.9999999105930328E-2</v>
      </c>
      <c r="AC1289" s="1117" t="s">
        <v>276</v>
      </c>
      <c r="AD1289" s="1119"/>
      <c r="AE1289" s="1119"/>
      <c r="AF1289" s="1119"/>
      <c r="AG1289" s="1455">
        <v>0.31000000238418579</v>
      </c>
      <c r="AI1289" s="1117" t="s">
        <v>276</v>
      </c>
      <c r="AJ1289" s="1118"/>
      <c r="AK1289" s="1119"/>
      <c r="AL1289" s="1123"/>
      <c r="AM1289" s="1455">
        <v>0.38999998569488525</v>
      </c>
      <c r="AO1289" s="1117" t="s">
        <v>361</v>
      </c>
      <c r="AP1289" s="1119"/>
      <c r="AQ1289" s="1119"/>
      <c r="AR1289" s="1119"/>
      <c r="AS1289" s="1455">
        <v>0.30000001192092896</v>
      </c>
      <c r="AU1289" s="1117" t="s">
        <v>199</v>
      </c>
      <c r="AV1289" s="1119"/>
      <c r="AW1289" s="1119"/>
      <c r="AX1289" s="1120"/>
      <c r="AY1289" s="1455">
        <v>0</v>
      </c>
      <c r="BA1289" s="1117" t="s">
        <v>128</v>
      </c>
      <c r="BB1289" s="1119"/>
      <c r="BC1289" s="1119"/>
      <c r="BD1289" s="1119"/>
      <c r="BE1289" s="1455">
        <v>0</v>
      </c>
      <c r="BG1289" s="1117" t="s">
        <v>130</v>
      </c>
      <c r="BH1289" s="1119"/>
      <c r="BI1289" s="1119"/>
      <c r="BJ1289" s="1125"/>
      <c r="BK1289" s="1455">
        <v>0</v>
      </c>
      <c r="BM1289" s="1127" t="s">
        <v>487</v>
      </c>
      <c r="BN1289" s="1128"/>
      <c r="BO1289" s="1128"/>
      <c r="BP1289" s="1128"/>
      <c r="BQ1289" s="1455">
        <v>0.30000001192092896</v>
      </c>
      <c r="BS1289" s="1117" t="s">
        <v>127</v>
      </c>
      <c r="BT1289" s="1119"/>
      <c r="BU1289" s="1119"/>
      <c r="BV1289" s="1125"/>
      <c r="BW1289" s="1455">
        <v>0.16</v>
      </c>
      <c r="BY1289" s="1117" t="s">
        <v>823</v>
      </c>
      <c r="BZ1289" s="1119"/>
      <c r="CA1289" s="1119"/>
      <c r="CB1289" s="1125"/>
      <c r="CC1289" s="1455">
        <v>0.26</v>
      </c>
      <c r="CE1289" s="1117" t="s">
        <v>830</v>
      </c>
      <c r="CF1289" s="1119"/>
      <c r="CG1289" s="1119"/>
      <c r="CH1289" s="1125"/>
      <c r="CI1289" s="1455">
        <v>9.9999997764825821E-3</v>
      </c>
      <c r="CK1289" s="1117" t="s">
        <v>823</v>
      </c>
      <c r="CL1289" s="1119"/>
      <c r="CM1289" s="1119"/>
      <c r="CN1289" s="1125"/>
      <c r="CO1289" s="1455">
        <v>0.37</v>
      </c>
      <c r="CQ1289" s="1127" t="s">
        <v>824</v>
      </c>
      <c r="CR1289" s="1119"/>
      <c r="CS1289" s="1119"/>
      <c r="CT1289" s="1125"/>
      <c r="CU1289" s="1455">
        <v>0.18</v>
      </c>
    </row>
    <row r="1290" spans="5:99" x14ac:dyDescent="0.3">
      <c r="E1290" s="1439" t="s">
        <v>1115</v>
      </c>
      <c r="F1290" s="1440"/>
      <c r="G1290" s="1440"/>
      <c r="H1290" s="1441"/>
      <c r="I1290" s="1442">
        <v>0.215</v>
      </c>
      <c r="K1290" s="791" t="s">
        <v>1117</v>
      </c>
      <c r="L1290" s="792"/>
      <c r="M1290" s="793"/>
      <c r="N1290" s="793"/>
      <c r="O1290" s="794">
        <v>0.25900000000000001</v>
      </c>
      <c r="Q1290" s="1117" t="s">
        <v>499</v>
      </c>
      <c r="R1290" s="1118"/>
      <c r="S1290" s="1119"/>
      <c r="T1290" s="1119"/>
      <c r="U1290" s="1455">
        <v>0</v>
      </c>
      <c r="W1290" s="1117" t="s">
        <v>446</v>
      </c>
      <c r="X1290" s="1119"/>
      <c r="Y1290" s="1121"/>
      <c r="Z1290" s="1122"/>
      <c r="AA1290" s="1455">
        <v>0</v>
      </c>
      <c r="AC1290" s="1117" t="s">
        <v>1024</v>
      </c>
      <c r="AD1290" s="1119"/>
      <c r="AE1290" s="1119"/>
      <c r="AF1290" s="1119"/>
      <c r="AG1290" s="1455">
        <v>0.34999999403953552</v>
      </c>
      <c r="AI1290" s="1117" t="s">
        <v>198</v>
      </c>
      <c r="AJ1290" s="1118"/>
      <c r="AK1290" s="1119"/>
      <c r="AL1290" s="1123"/>
      <c r="AM1290" s="1455">
        <v>0.41999998688697815</v>
      </c>
      <c r="AO1290" s="1117" t="s">
        <v>219</v>
      </c>
      <c r="AP1290" s="1119"/>
      <c r="AQ1290" s="1119"/>
      <c r="AR1290" s="1119"/>
      <c r="AS1290" s="1455">
        <v>0.36000001430511475</v>
      </c>
      <c r="AU1290" s="1117" t="s">
        <v>200</v>
      </c>
      <c r="AV1290" s="1119"/>
      <c r="AW1290" s="1119"/>
      <c r="AX1290" s="1120"/>
      <c r="AY1290" s="1455">
        <v>0.25</v>
      </c>
      <c r="BA1290" s="1117" t="s">
        <v>201</v>
      </c>
      <c r="BB1290" s="1119"/>
      <c r="BC1290" s="1119"/>
      <c r="BD1290" s="1119"/>
      <c r="BE1290" s="1455">
        <v>0</v>
      </c>
      <c r="BG1290" s="1117" t="s">
        <v>51</v>
      </c>
      <c r="BH1290" s="1119"/>
      <c r="BI1290" s="1119"/>
      <c r="BJ1290" s="1125"/>
      <c r="BK1290" s="1455">
        <v>0.34999999403953552</v>
      </c>
      <c r="BM1290" s="1127" t="s">
        <v>489</v>
      </c>
      <c r="BN1290" s="1127"/>
      <c r="BO1290" s="1128"/>
      <c r="BP1290" s="1128"/>
      <c r="BQ1290" s="1455">
        <v>0</v>
      </c>
      <c r="BS1290" s="1117" t="s">
        <v>829</v>
      </c>
      <c r="BT1290" s="1119"/>
      <c r="BU1290" s="1119"/>
      <c r="BV1290" s="1125"/>
      <c r="BW1290" s="1455">
        <v>0.21</v>
      </c>
      <c r="BY1290" s="1117" t="s">
        <v>61</v>
      </c>
      <c r="BZ1290" s="1119"/>
      <c r="CA1290" s="1119"/>
      <c r="CB1290" s="1125"/>
      <c r="CC1290" s="1455">
        <v>0</v>
      </c>
      <c r="CE1290" s="1117" t="s">
        <v>823</v>
      </c>
      <c r="CF1290" s="1119"/>
      <c r="CG1290" s="1119"/>
      <c r="CH1290" s="1125"/>
      <c r="CI1290" s="1455">
        <v>0.2800000011920929</v>
      </c>
      <c r="CK1290" s="1117" t="s">
        <v>58</v>
      </c>
      <c r="CL1290" s="1119"/>
      <c r="CM1290" s="1119"/>
      <c r="CN1290" s="1125"/>
      <c r="CO1290" s="1455">
        <v>0.42</v>
      </c>
      <c r="CQ1290" s="1127" t="s">
        <v>58</v>
      </c>
      <c r="CR1290" s="1119"/>
      <c r="CS1290" s="1119"/>
      <c r="CT1290" s="1125"/>
      <c r="CU1290" s="1455">
        <v>0.22</v>
      </c>
    </row>
    <row r="1291" spans="5:99" x14ac:dyDescent="0.3">
      <c r="E1291" s="1439" t="s">
        <v>448</v>
      </c>
      <c r="F1291" s="1440"/>
      <c r="G1291" s="1440"/>
      <c r="H1291" s="1441"/>
      <c r="I1291" s="1442">
        <v>0.252</v>
      </c>
      <c r="K1291" s="791" t="s">
        <v>1120</v>
      </c>
      <c r="L1291" s="792"/>
      <c r="M1291" s="793"/>
      <c r="N1291" s="793"/>
      <c r="O1291" s="794">
        <v>0.25800000000000001</v>
      </c>
      <c r="Q1291" s="1117" t="s">
        <v>446</v>
      </c>
      <c r="R1291" s="1118"/>
      <c r="S1291" s="1119"/>
      <c r="T1291" s="1119"/>
      <c r="U1291" s="1455">
        <v>0</v>
      </c>
      <c r="W1291" s="1117" t="s">
        <v>447</v>
      </c>
      <c r="X1291" s="1119"/>
      <c r="Y1291" s="1121"/>
      <c r="Z1291" s="1122"/>
      <c r="AA1291" s="1455">
        <v>0</v>
      </c>
      <c r="AC1291" s="1117" t="s">
        <v>198</v>
      </c>
      <c r="AD1291" s="1119"/>
      <c r="AE1291" s="1119"/>
      <c r="AF1291" s="1119"/>
      <c r="AG1291" s="1455">
        <v>0.36000001430511475</v>
      </c>
      <c r="AI1291" s="1117" t="s">
        <v>277</v>
      </c>
      <c r="AJ1291" s="1118"/>
      <c r="AK1291" s="1119"/>
      <c r="AL1291" s="1123"/>
      <c r="AM1291" s="1455">
        <v>0</v>
      </c>
      <c r="AO1291" s="1117" t="s">
        <v>220</v>
      </c>
      <c r="AP1291" s="1119"/>
      <c r="AQ1291" s="1119"/>
      <c r="AR1291" s="1119"/>
      <c r="AS1291" s="1455">
        <v>0</v>
      </c>
      <c r="AU1291" s="1117" t="s">
        <v>128</v>
      </c>
      <c r="AV1291" s="1119"/>
      <c r="AW1291" s="1119"/>
      <c r="AX1291" s="1120"/>
      <c r="AY1291" s="1455">
        <v>0</v>
      </c>
      <c r="BA1291" s="1117" t="s">
        <v>202</v>
      </c>
      <c r="BB1291" s="1119"/>
      <c r="BC1291" s="1119"/>
      <c r="BD1291" s="1119"/>
      <c r="BE1291" s="1455">
        <v>0.37000000476837158</v>
      </c>
      <c r="BG1291" s="1117" t="s">
        <v>487</v>
      </c>
      <c r="BH1291" s="1119"/>
      <c r="BI1291" s="1119"/>
      <c r="BJ1291" s="1125"/>
      <c r="BK1291" s="1455">
        <v>0.25</v>
      </c>
      <c r="BM1291" s="1127" t="s">
        <v>67</v>
      </c>
      <c r="BN1291" s="1127"/>
      <c r="BO1291" s="1128"/>
      <c r="BP1291" s="1128"/>
      <c r="BQ1291" s="1455">
        <v>0</v>
      </c>
      <c r="BS1291" s="1117" t="s">
        <v>834</v>
      </c>
      <c r="BT1291" s="1119"/>
      <c r="BU1291" s="1119"/>
      <c r="BV1291" s="1125"/>
      <c r="BW1291" s="1455">
        <v>0</v>
      </c>
      <c r="BY1291" s="1117" t="s">
        <v>832</v>
      </c>
      <c r="BZ1291" s="1119"/>
      <c r="CA1291" s="1119"/>
      <c r="CB1291" s="1125"/>
      <c r="CC1291" s="1455">
        <v>0.21</v>
      </c>
      <c r="CE1291" s="1117" t="s">
        <v>54</v>
      </c>
      <c r="CF1291" s="1119"/>
      <c r="CG1291" s="1119"/>
      <c r="CH1291" s="1125"/>
      <c r="CI1291" s="1455">
        <v>0.25999999046325684</v>
      </c>
      <c r="CK1291" s="1117" t="s">
        <v>59</v>
      </c>
      <c r="CL1291" s="1119"/>
      <c r="CM1291" s="1119"/>
      <c r="CN1291" s="1125"/>
      <c r="CO1291" s="1455">
        <v>0.19</v>
      </c>
      <c r="CQ1291" s="1127" t="s">
        <v>59</v>
      </c>
      <c r="CR1291" s="1119"/>
      <c r="CS1291" s="1119"/>
      <c r="CT1291" s="1125"/>
      <c r="CU1291" s="1455">
        <v>0.21</v>
      </c>
    </row>
    <row r="1292" spans="5:99" x14ac:dyDescent="0.3">
      <c r="E1292" s="1439" t="s">
        <v>1025</v>
      </c>
      <c r="F1292" s="1440"/>
      <c r="G1292" s="1440"/>
      <c r="H1292" s="1441"/>
      <c r="I1292" s="1442">
        <v>0.27200000000000002</v>
      </c>
      <c r="K1292" s="791" t="s">
        <v>1121</v>
      </c>
      <c r="L1292" s="792"/>
      <c r="M1292" s="793"/>
      <c r="N1292" s="793"/>
      <c r="O1292" s="794">
        <v>0.25900000000000001</v>
      </c>
      <c r="Q1292" s="1117" t="s">
        <v>447</v>
      </c>
      <c r="R1292" s="1118"/>
      <c r="S1292" s="1119"/>
      <c r="T1292" s="1119"/>
      <c r="U1292" s="1455">
        <v>0</v>
      </c>
      <c r="W1292" s="1117" t="s">
        <v>198</v>
      </c>
      <c r="X1292" s="1119"/>
      <c r="Y1292" s="1119"/>
      <c r="Z1292" s="1120"/>
      <c r="AA1292" s="1455">
        <v>0.27000001072883606</v>
      </c>
      <c r="AC1292" s="1117" t="s">
        <v>277</v>
      </c>
      <c r="AD1292" s="1119"/>
      <c r="AE1292" s="1119"/>
      <c r="AF1292" s="1119"/>
      <c r="AG1292" s="1455">
        <v>0</v>
      </c>
      <c r="AI1292" s="1117" t="s">
        <v>361</v>
      </c>
      <c r="AJ1292" s="1118"/>
      <c r="AK1292" s="1119"/>
      <c r="AL1292" s="1123"/>
      <c r="AM1292" s="1455">
        <v>0.31999999284744263</v>
      </c>
      <c r="AO1292" s="1117" t="s">
        <v>278</v>
      </c>
      <c r="AP1292" s="1119"/>
      <c r="AQ1292" s="1119"/>
      <c r="AR1292" s="1119"/>
      <c r="AS1292" s="1455">
        <v>0</v>
      </c>
      <c r="AU1292" s="1117" t="s">
        <v>222</v>
      </c>
      <c r="AV1292" s="1119"/>
      <c r="AW1292" s="1119"/>
      <c r="AX1292" s="1120"/>
      <c r="AY1292" s="1455">
        <v>0.38999998569488525</v>
      </c>
      <c r="BA1292" s="1117" t="s">
        <v>130</v>
      </c>
      <c r="BB1292" s="1119"/>
      <c r="BC1292" s="1119"/>
      <c r="BD1292" s="1119"/>
      <c r="BE1292" s="1455">
        <v>0</v>
      </c>
      <c r="BG1292" s="1117" t="s">
        <v>131</v>
      </c>
      <c r="BH1292" s="1119"/>
      <c r="BI1292" s="1119"/>
      <c r="BJ1292" s="1125"/>
      <c r="BK1292" s="1455">
        <v>0</v>
      </c>
      <c r="BM1292" s="1127" t="s">
        <v>368</v>
      </c>
      <c r="BN1292" s="1127"/>
      <c r="BO1292" s="1128"/>
      <c r="BP1292" s="1128"/>
      <c r="BQ1292" s="1455">
        <v>0.37000000476837158</v>
      </c>
      <c r="BS1292" s="1117" t="s">
        <v>67</v>
      </c>
      <c r="BT1292" s="1119"/>
      <c r="BU1292" s="1119"/>
      <c r="BV1292" s="1125"/>
      <c r="BW1292" s="1455">
        <v>0.19</v>
      </c>
      <c r="BY1292" s="1117" t="s">
        <v>58</v>
      </c>
      <c r="BZ1292" s="1119"/>
      <c r="CA1292" s="1119"/>
      <c r="CB1292" s="1125"/>
      <c r="CC1292" s="1455">
        <v>0.06</v>
      </c>
      <c r="CE1292" s="1117" t="s">
        <v>58</v>
      </c>
      <c r="CF1292" s="1119"/>
      <c r="CG1292" s="1119"/>
      <c r="CH1292" s="1125"/>
      <c r="CI1292" s="1455">
        <v>0.14000000059604645</v>
      </c>
      <c r="CK1292" s="1117" t="s">
        <v>826</v>
      </c>
      <c r="CL1292" s="1119"/>
      <c r="CM1292" s="1119"/>
      <c r="CN1292" s="1125"/>
      <c r="CO1292" s="1455">
        <v>0.34</v>
      </c>
      <c r="CQ1292" s="1127" t="s">
        <v>825</v>
      </c>
      <c r="CR1292" s="1119"/>
      <c r="CS1292" s="1119"/>
      <c r="CT1292" s="1125"/>
      <c r="CU1292" s="1455">
        <v>0.4</v>
      </c>
    </row>
    <row r="1293" spans="5:99" x14ac:dyDescent="0.3">
      <c r="E1293" s="1439" t="s">
        <v>1117</v>
      </c>
      <c r="F1293" s="1440"/>
      <c r="G1293" s="1440"/>
      <c r="H1293" s="1441"/>
      <c r="I1293" s="1442">
        <v>0.27200000000000002</v>
      </c>
      <c r="K1293" s="791" t="s">
        <v>1123</v>
      </c>
      <c r="L1293" s="792"/>
      <c r="M1293" s="793"/>
      <c r="N1293" s="793"/>
      <c r="O1293" s="794">
        <v>0.25800000000000001</v>
      </c>
      <c r="Q1293" s="1117" t="s">
        <v>198</v>
      </c>
      <c r="R1293" s="1118"/>
      <c r="S1293" s="1119"/>
      <c r="T1293" s="1119"/>
      <c r="U1293" s="1455">
        <v>0.18</v>
      </c>
      <c r="W1293" s="1117" t="s">
        <v>277</v>
      </c>
      <c r="X1293" s="1119"/>
      <c r="Y1293" s="1119"/>
      <c r="Z1293" s="1120"/>
      <c r="AA1293" s="1455">
        <v>0</v>
      </c>
      <c r="AC1293" s="1117" t="s">
        <v>389</v>
      </c>
      <c r="AD1293" s="1119"/>
      <c r="AE1293" s="1119"/>
      <c r="AF1293" s="1119"/>
      <c r="AG1293" s="1455">
        <v>0.40999999642372131</v>
      </c>
      <c r="AI1293" s="1117" t="s">
        <v>219</v>
      </c>
      <c r="AJ1293" s="1118"/>
      <c r="AK1293" s="1119"/>
      <c r="AL1293" s="1123"/>
      <c r="AM1293" s="1455">
        <v>0.41999998688697815</v>
      </c>
      <c r="AO1293" s="1117" t="s">
        <v>221</v>
      </c>
      <c r="AP1293" s="1119"/>
      <c r="AQ1293" s="1119"/>
      <c r="AR1293" s="1119"/>
      <c r="AS1293" s="1455">
        <v>0.36000001430511475</v>
      </c>
      <c r="AU1293" s="1117" t="s">
        <v>201</v>
      </c>
      <c r="AV1293" s="1119"/>
      <c r="AW1293" s="1119"/>
      <c r="AX1293" s="1120"/>
      <c r="AY1293" s="1455">
        <v>0</v>
      </c>
      <c r="BA1293" s="1117" t="s">
        <v>51</v>
      </c>
      <c r="BB1293" s="1119"/>
      <c r="BC1293" s="1119"/>
      <c r="BD1293" s="1119"/>
      <c r="BE1293" s="1455">
        <v>0.36000001430511475</v>
      </c>
      <c r="BG1293" s="1117" t="s">
        <v>67</v>
      </c>
      <c r="BH1293" s="1119"/>
      <c r="BI1293" s="1119"/>
      <c r="BJ1293" s="1125"/>
      <c r="BK1293" s="1455">
        <v>0</v>
      </c>
      <c r="BM1293" s="1127" t="s">
        <v>61</v>
      </c>
      <c r="BN1293" s="1127"/>
      <c r="BO1293" s="1128"/>
      <c r="BP1293" s="1128"/>
      <c r="BQ1293" s="1455">
        <v>0</v>
      </c>
      <c r="BS1293" s="1117" t="s">
        <v>823</v>
      </c>
      <c r="BT1293" s="1119"/>
      <c r="BU1293" s="1119"/>
      <c r="BV1293" s="1125"/>
      <c r="BW1293" s="1455">
        <v>0.33</v>
      </c>
      <c r="BY1293" s="1117" t="s">
        <v>59</v>
      </c>
      <c r="BZ1293" s="1119"/>
      <c r="CA1293" s="1119"/>
      <c r="CB1293" s="1125"/>
      <c r="CC1293" s="1455">
        <v>0.05</v>
      </c>
      <c r="CE1293" s="1117" t="s">
        <v>59</v>
      </c>
      <c r="CF1293" s="1119"/>
      <c r="CG1293" s="1119"/>
      <c r="CH1293" s="1125"/>
      <c r="CI1293" s="1455">
        <v>0.14000000059604645</v>
      </c>
      <c r="CK1293" s="1117" t="s">
        <v>827</v>
      </c>
      <c r="CL1293" s="1119"/>
      <c r="CM1293" s="1119"/>
      <c r="CN1293" s="1125"/>
      <c r="CO1293" s="1455">
        <v>0.04</v>
      </c>
      <c r="CQ1293" s="1127" t="s">
        <v>826</v>
      </c>
      <c r="CR1293" s="1119"/>
      <c r="CS1293" s="1119"/>
      <c r="CT1293" s="1125"/>
      <c r="CU1293" s="1455">
        <v>0.35</v>
      </c>
    </row>
    <row r="1294" spans="5:99" x14ac:dyDescent="0.3">
      <c r="E1294" s="1439" t="s">
        <v>1120</v>
      </c>
      <c r="F1294" s="1440"/>
      <c r="G1294" s="1440"/>
      <c r="H1294" s="1441"/>
      <c r="I1294" s="1442">
        <v>0.26900000000000002</v>
      </c>
      <c r="K1294" s="791" t="s">
        <v>1124</v>
      </c>
      <c r="L1294" s="792"/>
      <c r="M1294" s="793"/>
      <c r="N1294" s="793"/>
      <c r="O1294" s="794">
        <v>0</v>
      </c>
      <c r="Q1294" s="1117" t="s">
        <v>277</v>
      </c>
      <c r="R1294" s="1118"/>
      <c r="S1294" s="1119"/>
      <c r="T1294" s="1119"/>
      <c r="U1294" s="1455">
        <v>0</v>
      </c>
      <c r="W1294" s="1117" t="s">
        <v>389</v>
      </c>
      <c r="X1294" s="1119"/>
      <c r="Y1294" s="1119"/>
      <c r="Z1294" s="1120"/>
      <c r="AA1294" s="1455">
        <v>0.31000000238418579</v>
      </c>
      <c r="AC1294" s="1117" t="s">
        <v>1025</v>
      </c>
      <c r="AD1294" s="1119"/>
      <c r="AE1294" s="1119"/>
      <c r="AF1294" s="1119"/>
      <c r="AG1294" s="1455">
        <v>0.30000001192092896</v>
      </c>
      <c r="AI1294" s="1117" t="s">
        <v>56</v>
      </c>
      <c r="AJ1294" s="1118"/>
      <c r="AK1294" s="1119"/>
      <c r="AL1294" s="1123"/>
      <c r="AM1294" s="1455">
        <v>5.9999998658895493E-2</v>
      </c>
      <c r="AO1294" s="1117" t="s">
        <v>199</v>
      </c>
      <c r="AP1294" s="1119"/>
      <c r="AQ1294" s="1119"/>
      <c r="AR1294" s="1119"/>
      <c r="AS1294" s="1455">
        <v>0</v>
      </c>
      <c r="AU1294" s="1117" t="s">
        <v>130</v>
      </c>
      <c r="AV1294" s="1119"/>
      <c r="AW1294" s="1119"/>
      <c r="AX1294" s="1120"/>
      <c r="AY1294" s="1455">
        <v>0</v>
      </c>
      <c r="BA1294" s="1117" t="s">
        <v>364</v>
      </c>
      <c r="BB1294" s="1119"/>
      <c r="BC1294" s="1119"/>
      <c r="BD1294" s="1119"/>
      <c r="BE1294" s="1455">
        <v>0</v>
      </c>
      <c r="BG1294" s="1117" t="s">
        <v>368</v>
      </c>
      <c r="BH1294" s="1119"/>
      <c r="BI1294" s="1119"/>
      <c r="BJ1294" s="1125"/>
      <c r="BK1294" s="1455">
        <v>0.31000000238418579</v>
      </c>
      <c r="BM1294" s="1127" t="s">
        <v>54</v>
      </c>
      <c r="BN1294" s="1127"/>
      <c r="BO1294" s="1128"/>
      <c r="BP1294" s="1128"/>
      <c r="BQ1294" s="1455">
        <v>0.25</v>
      </c>
      <c r="BS1294" s="1117" t="s">
        <v>61</v>
      </c>
      <c r="BT1294" s="1119"/>
      <c r="BU1294" s="1119"/>
      <c r="BV1294" s="1125"/>
      <c r="BW1294" s="1455">
        <v>0</v>
      </c>
      <c r="BY1294" s="1117" t="s">
        <v>64</v>
      </c>
      <c r="BZ1294" s="1119"/>
      <c r="CA1294" s="1119"/>
      <c r="CB1294" s="1125"/>
      <c r="CC1294" s="1455">
        <v>0</v>
      </c>
      <c r="CE1294" s="1117" t="s">
        <v>831</v>
      </c>
      <c r="CF1294" s="1119"/>
      <c r="CG1294" s="1119"/>
      <c r="CH1294" s="1125"/>
      <c r="CI1294" s="1455">
        <v>0.27000001072883606</v>
      </c>
      <c r="CK1294" s="1117" t="s">
        <v>140</v>
      </c>
      <c r="CL1294" s="1119"/>
      <c r="CM1294" s="1119"/>
      <c r="CN1294" s="1125"/>
      <c r="CO1294" s="1455">
        <v>0.35</v>
      </c>
      <c r="CQ1294" s="1127" t="s">
        <v>827</v>
      </c>
      <c r="CR1294" s="1119"/>
      <c r="CS1294" s="1119"/>
      <c r="CT1294" s="1125"/>
      <c r="CU1294" s="1455">
        <v>0</v>
      </c>
    </row>
    <row r="1295" spans="5:99" x14ac:dyDescent="0.3">
      <c r="E1295" s="1439" t="s">
        <v>1121</v>
      </c>
      <c r="F1295" s="1440"/>
      <c r="G1295" s="1440"/>
      <c r="H1295" s="1441"/>
      <c r="I1295" s="1442">
        <v>0.27300000000000002</v>
      </c>
      <c r="K1295" s="791" t="s">
        <v>1125</v>
      </c>
      <c r="L1295" s="792"/>
      <c r="M1295" s="793"/>
      <c r="N1295" s="793"/>
      <c r="O1295" s="794">
        <v>0.20699999999999999</v>
      </c>
      <c r="Q1295" s="1117" t="s">
        <v>389</v>
      </c>
      <c r="R1295" s="1118"/>
      <c r="S1295" s="1119"/>
      <c r="T1295" s="1119"/>
      <c r="U1295" s="1455">
        <v>0.25</v>
      </c>
      <c r="W1295" s="1117" t="s">
        <v>448</v>
      </c>
      <c r="X1295" s="1119"/>
      <c r="Y1295" s="1119"/>
      <c r="Z1295" s="1120"/>
      <c r="AA1295" s="1455">
        <v>0</v>
      </c>
      <c r="AC1295" s="1117" t="s">
        <v>219</v>
      </c>
      <c r="AD1295" s="1119"/>
      <c r="AE1295" s="1119"/>
      <c r="AF1295" s="1119"/>
      <c r="AG1295" s="1455">
        <v>0.40000000596046448</v>
      </c>
      <c r="AI1295" s="1117" t="s">
        <v>220</v>
      </c>
      <c r="AJ1295" s="1118"/>
      <c r="AK1295" s="1119"/>
      <c r="AL1295" s="1123"/>
      <c r="AM1295" s="1455">
        <v>1.9999999552965164E-2</v>
      </c>
      <c r="AO1295" s="1117" t="s">
        <v>200</v>
      </c>
      <c r="AP1295" s="1119"/>
      <c r="AQ1295" s="1119"/>
      <c r="AR1295" s="1119"/>
      <c r="AS1295" s="1455">
        <v>0.15000000596046448</v>
      </c>
      <c r="AU1295" s="1117" t="s">
        <v>51</v>
      </c>
      <c r="AV1295" s="1119"/>
      <c r="AW1295" s="1119"/>
      <c r="AX1295" s="1120"/>
      <c r="AY1295" s="1455">
        <v>0.40000000596046448</v>
      </c>
      <c r="BA1295" s="1117" t="s">
        <v>487</v>
      </c>
      <c r="BB1295" s="1119"/>
      <c r="BC1295" s="1119"/>
      <c r="BD1295" s="1119"/>
      <c r="BE1295" s="1455">
        <v>0.27000001072883606</v>
      </c>
      <c r="BG1295" s="1117" t="s">
        <v>132</v>
      </c>
      <c r="BH1295" s="1119"/>
      <c r="BI1295" s="1119"/>
      <c r="BJ1295" s="1125"/>
      <c r="BK1295" s="1455">
        <v>0.2800000011920929</v>
      </c>
      <c r="BM1295" s="1127" t="s">
        <v>58</v>
      </c>
      <c r="BN1295" s="1127"/>
      <c r="BO1295" s="1128"/>
      <c r="BP1295" s="1128"/>
      <c r="BQ1295" s="1455">
        <v>0.14000000059604645</v>
      </c>
      <c r="BS1295" s="1117" t="s">
        <v>832</v>
      </c>
      <c r="BT1295" s="1119"/>
      <c r="BU1295" s="1119"/>
      <c r="BV1295" s="1125"/>
      <c r="BW1295" s="1455">
        <v>0.23</v>
      </c>
      <c r="BY1295" s="1117" t="s">
        <v>826</v>
      </c>
      <c r="BZ1295" s="1119"/>
      <c r="CA1295" s="1119"/>
      <c r="CB1295" s="1125"/>
      <c r="CC1295" s="1455">
        <v>0.21</v>
      </c>
      <c r="CE1295" s="1117" t="s">
        <v>64</v>
      </c>
      <c r="CF1295" s="1119"/>
      <c r="CG1295" s="1119"/>
      <c r="CH1295" s="1125"/>
      <c r="CI1295" s="1455">
        <v>0</v>
      </c>
      <c r="CK1295" s="1117" t="s">
        <v>57</v>
      </c>
      <c r="CL1295" s="1119"/>
      <c r="CM1295" s="1119"/>
      <c r="CN1295" s="1125"/>
      <c r="CO1295" s="1455">
        <v>0.36</v>
      </c>
      <c r="CQ1295" s="1127" t="s">
        <v>140</v>
      </c>
      <c r="CR1295" s="1119"/>
      <c r="CS1295" s="1119"/>
      <c r="CT1295" s="1125"/>
      <c r="CU1295" s="1455">
        <v>0.35</v>
      </c>
    </row>
    <row r="1296" spans="5:99" x14ac:dyDescent="0.3">
      <c r="E1296" s="1439" t="s">
        <v>1123</v>
      </c>
      <c r="F1296" s="1440"/>
      <c r="G1296" s="1440"/>
      <c r="H1296" s="1441"/>
      <c r="I1296" s="1442">
        <v>0.27200000000000002</v>
      </c>
      <c r="K1296" s="791" t="s">
        <v>1126</v>
      </c>
      <c r="L1296" s="792"/>
      <c r="M1296" s="793"/>
      <c r="N1296" s="793"/>
      <c r="O1296" s="794">
        <v>0.16800000000000001</v>
      </c>
      <c r="Q1296" s="1117" t="s">
        <v>448</v>
      </c>
      <c r="R1296" s="1118"/>
      <c r="S1296" s="1119"/>
      <c r="T1296" s="1119"/>
      <c r="U1296" s="1455">
        <v>0</v>
      </c>
      <c r="W1296" s="1117" t="s">
        <v>509</v>
      </c>
      <c r="X1296" s="1119"/>
      <c r="Y1296" s="1119"/>
      <c r="Z1296" s="1120"/>
      <c r="AA1296" s="1455">
        <v>0.31000000238418579</v>
      </c>
      <c r="AC1296" s="1117" t="s">
        <v>390</v>
      </c>
      <c r="AD1296" s="1119"/>
      <c r="AE1296" s="1119"/>
      <c r="AF1296" s="1119"/>
      <c r="AG1296" s="1455">
        <v>0</v>
      </c>
      <c r="AI1296" s="1117" t="s">
        <v>343</v>
      </c>
      <c r="AJ1296" s="1118"/>
      <c r="AK1296" s="1119"/>
      <c r="AL1296" s="1123"/>
      <c r="AM1296" s="1455">
        <v>0</v>
      </c>
      <c r="AO1296" s="1117" t="s">
        <v>128</v>
      </c>
      <c r="AP1296" s="1119"/>
      <c r="AQ1296" s="1119"/>
      <c r="AR1296" s="1119"/>
      <c r="AS1296" s="1455">
        <v>0</v>
      </c>
      <c r="AU1296" s="1117" t="s">
        <v>223</v>
      </c>
      <c r="AV1296" s="1117"/>
      <c r="AW1296" s="1123"/>
      <c r="AX1296" s="1120"/>
      <c r="AY1296" s="1455">
        <v>0.40000000596046448</v>
      </c>
      <c r="BA1296" s="1117" t="s">
        <v>131</v>
      </c>
      <c r="BB1296" s="1119"/>
      <c r="BC1296" s="1119"/>
      <c r="BD1296" s="1119"/>
      <c r="BE1296" s="1455">
        <v>0.25999999046325684</v>
      </c>
      <c r="BG1296" s="1117" t="s">
        <v>133</v>
      </c>
      <c r="BH1296" s="1119"/>
      <c r="BI1296" s="1119"/>
      <c r="BJ1296" s="1125"/>
      <c r="BK1296" s="1455">
        <v>0.36000001430511475</v>
      </c>
      <c r="BM1296" s="1127" t="s">
        <v>59</v>
      </c>
      <c r="BN1296" s="1127"/>
      <c r="BO1296" s="1128"/>
      <c r="BP1296" s="1128"/>
      <c r="BQ1296" s="1455">
        <v>0.12999999523162842</v>
      </c>
      <c r="BS1296" s="1117" t="s">
        <v>58</v>
      </c>
      <c r="BT1296" s="1119"/>
      <c r="BU1296" s="1119"/>
      <c r="BV1296" s="1125"/>
      <c r="BW1296" s="1455">
        <v>0.08</v>
      </c>
      <c r="BY1296" s="1117" t="s">
        <v>66</v>
      </c>
      <c r="BZ1296" s="1119"/>
      <c r="CA1296" s="1119"/>
      <c r="CB1296" s="1125"/>
      <c r="CC1296" s="1455">
        <v>0.28000000000000003</v>
      </c>
      <c r="CE1296" s="1117" t="s">
        <v>826</v>
      </c>
      <c r="CF1296" s="1119"/>
      <c r="CG1296" s="1119"/>
      <c r="CH1296" s="1125"/>
      <c r="CI1296" s="1455">
        <v>0.23999999463558197</v>
      </c>
      <c r="CK1296" s="303" t="s">
        <v>1058</v>
      </c>
      <c r="CQ1296" s="1127" t="s">
        <v>828</v>
      </c>
      <c r="CR1296" s="1119"/>
      <c r="CS1296" s="1119"/>
      <c r="CT1296" s="1125"/>
      <c r="CU1296" s="1455">
        <v>0.4</v>
      </c>
    </row>
    <row r="1297" spans="5:99" x14ac:dyDescent="0.3">
      <c r="E1297" s="1439" t="s">
        <v>1124</v>
      </c>
      <c r="F1297" s="1440"/>
      <c r="G1297" s="1440"/>
      <c r="H1297" s="1441"/>
      <c r="I1297" s="1442">
        <v>0</v>
      </c>
      <c r="K1297" s="791" t="s">
        <v>592</v>
      </c>
      <c r="L1297" s="792"/>
      <c r="M1297" s="793"/>
      <c r="N1297" s="793"/>
      <c r="O1297" s="794">
        <v>0.25800000000000001</v>
      </c>
      <c r="Q1297" s="1117" t="s">
        <v>509</v>
      </c>
      <c r="R1297" s="1118"/>
      <c r="S1297" s="1119"/>
      <c r="T1297" s="1119"/>
      <c r="U1297" s="1455">
        <v>0.22</v>
      </c>
      <c r="W1297" s="1117" t="s">
        <v>361</v>
      </c>
      <c r="X1297" s="1119"/>
      <c r="Y1297" s="1119"/>
      <c r="Z1297" s="1120"/>
      <c r="AA1297" s="1455">
        <v>0</v>
      </c>
      <c r="AC1297" s="1117" t="s">
        <v>1026</v>
      </c>
      <c r="AD1297" s="1119"/>
      <c r="AE1297" s="1119"/>
      <c r="AF1297" s="1119"/>
      <c r="AG1297" s="1455">
        <v>0.11999999731779099</v>
      </c>
      <c r="AI1297" s="1117" t="s">
        <v>278</v>
      </c>
      <c r="AJ1297" s="1118"/>
      <c r="AK1297" s="1119"/>
      <c r="AL1297" s="1123"/>
      <c r="AM1297" s="1455">
        <v>0</v>
      </c>
      <c r="AO1297" s="1117" t="s">
        <v>222</v>
      </c>
      <c r="AP1297" s="1119"/>
      <c r="AQ1297" s="1119"/>
      <c r="AR1297" s="1119"/>
      <c r="AS1297" s="1455">
        <v>0</v>
      </c>
      <c r="AU1297" s="1117" t="s">
        <v>224</v>
      </c>
      <c r="AV1297" s="1117"/>
      <c r="AW1297" s="1123"/>
      <c r="AX1297" s="1120"/>
      <c r="AY1297" s="1455">
        <v>0</v>
      </c>
      <c r="BA1297" s="1117" t="s">
        <v>67</v>
      </c>
      <c r="BB1297" s="1119"/>
      <c r="BC1297" s="1119"/>
      <c r="BD1297" s="1119"/>
      <c r="BE1297" s="1455">
        <v>0</v>
      </c>
      <c r="BG1297" s="1117" t="s">
        <v>134</v>
      </c>
      <c r="BH1297" s="1119"/>
      <c r="BI1297" s="1119"/>
      <c r="BJ1297" s="1125"/>
      <c r="BK1297" s="1455">
        <v>0.31999999284744263</v>
      </c>
      <c r="BM1297" s="1127" t="s">
        <v>55</v>
      </c>
      <c r="BN1297" s="1127"/>
      <c r="BO1297" s="1128"/>
      <c r="BP1297" s="1128"/>
      <c r="BQ1297" s="1455">
        <v>9.9999997764825821E-3</v>
      </c>
      <c r="BS1297" s="1117" t="s">
        <v>59</v>
      </c>
      <c r="BT1297" s="1119"/>
      <c r="BU1297" s="1119"/>
      <c r="BV1297" s="1125"/>
      <c r="BW1297" s="1455">
        <v>0.08</v>
      </c>
      <c r="BY1297" s="1117" t="s">
        <v>833</v>
      </c>
      <c r="BZ1297" s="1119"/>
      <c r="CA1297" s="1119"/>
      <c r="CB1297" s="1125"/>
      <c r="CC1297" s="1455">
        <v>0</v>
      </c>
      <c r="CE1297" s="1117" t="s">
        <v>52</v>
      </c>
      <c r="CF1297" s="1119"/>
      <c r="CG1297" s="1119"/>
      <c r="CH1297" s="1125"/>
      <c r="CI1297" s="1455">
        <v>0.12999999523162842</v>
      </c>
      <c r="CQ1297" s="1127" t="s">
        <v>57</v>
      </c>
      <c r="CR1297" s="1119"/>
      <c r="CS1297" s="1119"/>
      <c r="CT1297" s="1125"/>
      <c r="CU1297" s="1455">
        <v>0.31</v>
      </c>
    </row>
    <row r="1298" spans="5:99" x14ac:dyDescent="0.3">
      <c r="E1298" s="1439" t="s">
        <v>1125</v>
      </c>
      <c r="F1298" s="1440"/>
      <c r="G1298" s="1440"/>
      <c r="H1298" s="1441"/>
      <c r="I1298" s="1442">
        <v>0.20399999999999999</v>
      </c>
      <c r="K1298" s="791" t="s">
        <v>1130</v>
      </c>
      <c r="L1298" s="792"/>
      <c r="M1298" s="793"/>
      <c r="N1298" s="793"/>
      <c r="O1298" s="794">
        <v>0</v>
      </c>
      <c r="Q1298" s="1117" t="s">
        <v>585</v>
      </c>
      <c r="R1298" s="1118"/>
      <c r="S1298" s="1119"/>
      <c r="T1298" s="1119"/>
      <c r="U1298" s="1455">
        <v>0</v>
      </c>
      <c r="W1298" s="1117" t="s">
        <v>219</v>
      </c>
      <c r="X1298" s="1119"/>
      <c r="Y1298" s="1119"/>
      <c r="Z1298" s="1120"/>
      <c r="AA1298" s="1455">
        <v>0.30000001192092896</v>
      </c>
      <c r="AC1298" s="1117" t="s">
        <v>220</v>
      </c>
      <c r="AD1298" s="1119"/>
      <c r="AE1298" s="1119"/>
      <c r="AF1298" s="1119"/>
      <c r="AG1298" s="1455">
        <v>0.34999999403953552</v>
      </c>
      <c r="AI1298" s="1117" t="s">
        <v>359</v>
      </c>
      <c r="AJ1298" s="1118"/>
      <c r="AK1298" s="1119"/>
      <c r="AL1298" s="1123"/>
      <c r="AM1298" s="1455">
        <v>0</v>
      </c>
      <c r="AO1298" s="1117" t="s">
        <v>279</v>
      </c>
      <c r="AP1298" s="1119"/>
      <c r="AQ1298" s="1119"/>
      <c r="AR1298" s="1119"/>
      <c r="AS1298" s="1455">
        <v>0</v>
      </c>
      <c r="AU1298" s="1117" t="s">
        <v>225</v>
      </c>
      <c r="AV1298" s="1117"/>
      <c r="AW1298" s="1123"/>
      <c r="AX1298" s="1120"/>
      <c r="AY1298" s="1455">
        <v>0</v>
      </c>
      <c r="BA1298" s="1117" t="s">
        <v>368</v>
      </c>
      <c r="BB1298" s="1119"/>
      <c r="BC1298" s="1119"/>
      <c r="BD1298" s="1119"/>
      <c r="BE1298" s="1455">
        <v>0.33000001311302185</v>
      </c>
      <c r="BG1298" s="1117" t="s">
        <v>61</v>
      </c>
      <c r="BH1298" s="1119"/>
      <c r="BI1298" s="1119"/>
      <c r="BJ1298" s="1125"/>
      <c r="BK1298" s="1455">
        <v>0</v>
      </c>
      <c r="BM1298" s="1127" t="s">
        <v>63</v>
      </c>
      <c r="BN1298" s="1128"/>
      <c r="BO1298" s="1128"/>
      <c r="BP1298" s="1128"/>
      <c r="BQ1298" s="1455">
        <v>0</v>
      </c>
      <c r="BS1298" s="1117" t="s">
        <v>55</v>
      </c>
      <c r="BT1298" s="1119"/>
      <c r="BU1298" s="1119"/>
      <c r="BV1298" s="1125"/>
      <c r="BW1298" s="1455">
        <v>0</v>
      </c>
      <c r="BY1298" s="1117" t="s">
        <v>52</v>
      </c>
      <c r="BZ1298" s="1119"/>
      <c r="CA1298" s="1119"/>
      <c r="CB1298" s="1125"/>
      <c r="CC1298" s="1455">
        <v>0.1</v>
      </c>
      <c r="CE1298" s="1117" t="s">
        <v>140</v>
      </c>
      <c r="CF1298" s="1119"/>
      <c r="CG1298" s="1119"/>
      <c r="CH1298" s="1125"/>
      <c r="CI1298" s="1455">
        <v>0.28999999165534973</v>
      </c>
      <c r="CQ1298" s="303" t="s">
        <v>1059</v>
      </c>
    </row>
    <row r="1299" spans="5:99" x14ac:dyDescent="0.3">
      <c r="E1299" s="1439" t="s">
        <v>1126</v>
      </c>
      <c r="F1299" s="1440"/>
      <c r="G1299" s="1440"/>
      <c r="H1299" s="1441"/>
      <c r="I1299" s="1442">
        <v>0.26400000000000001</v>
      </c>
      <c r="K1299" s="791" t="s">
        <v>1135</v>
      </c>
      <c r="L1299" s="792"/>
      <c r="M1299" s="793"/>
      <c r="N1299" s="793"/>
      <c r="O1299" s="794">
        <v>0.13100000000000001</v>
      </c>
      <c r="Q1299" s="1117" t="s">
        <v>586</v>
      </c>
      <c r="R1299" s="1118"/>
      <c r="S1299" s="1119"/>
      <c r="T1299" s="1119"/>
      <c r="U1299" s="1455">
        <v>0</v>
      </c>
      <c r="W1299" s="1117" t="s">
        <v>510</v>
      </c>
      <c r="X1299" s="1119"/>
      <c r="Y1299" s="1119"/>
      <c r="Z1299" s="1120"/>
      <c r="AA1299" s="1455">
        <v>0</v>
      </c>
      <c r="AC1299" s="1117" t="s">
        <v>278</v>
      </c>
      <c r="AD1299" s="1119"/>
      <c r="AE1299" s="1119"/>
      <c r="AF1299" s="1119"/>
      <c r="AG1299" s="1455">
        <v>0</v>
      </c>
      <c r="AI1299" s="1117" t="s">
        <v>221</v>
      </c>
      <c r="AJ1299" s="1118"/>
      <c r="AK1299" s="1119"/>
      <c r="AL1299" s="1123"/>
      <c r="AM1299" s="1455">
        <v>0.40999999642372131</v>
      </c>
      <c r="AO1299" s="1117" t="s">
        <v>280</v>
      </c>
      <c r="AP1299" s="1119"/>
      <c r="AQ1299" s="1119"/>
      <c r="AR1299" s="1119"/>
      <c r="AS1299" s="1455">
        <v>0.18000000715255737</v>
      </c>
      <c r="AU1299" s="1117" t="s">
        <v>364</v>
      </c>
      <c r="AV1299" s="1119"/>
      <c r="AW1299" s="1119"/>
      <c r="AX1299" s="1120"/>
      <c r="AY1299" s="1455">
        <v>2.9999999329447746E-2</v>
      </c>
      <c r="BA1299" s="1117" t="s">
        <v>132</v>
      </c>
      <c r="BB1299" s="1119"/>
      <c r="BC1299" s="1119"/>
      <c r="BD1299" s="1119"/>
      <c r="BE1299" s="1455">
        <v>0</v>
      </c>
      <c r="BG1299" s="1117" t="s">
        <v>54</v>
      </c>
      <c r="BH1299" s="1119"/>
      <c r="BI1299" s="1119"/>
      <c r="BJ1299" s="1125"/>
      <c r="BK1299" s="1455">
        <v>0.23999999463558197</v>
      </c>
      <c r="BM1299" s="1127" t="s">
        <v>64</v>
      </c>
      <c r="BN1299" s="1128"/>
      <c r="BO1299" s="1128"/>
      <c r="BP1299" s="1128"/>
      <c r="BQ1299" s="1455">
        <v>0</v>
      </c>
      <c r="BS1299" s="1117" t="s">
        <v>64</v>
      </c>
      <c r="BT1299" s="1119"/>
      <c r="BU1299" s="1119"/>
      <c r="BV1299" s="1125"/>
      <c r="BW1299" s="1455">
        <v>0</v>
      </c>
      <c r="BY1299" s="1117" t="s">
        <v>140</v>
      </c>
      <c r="BZ1299" s="1119"/>
      <c r="CA1299" s="1119"/>
      <c r="CB1299" s="1125"/>
      <c r="CC1299" s="1455">
        <v>0.23</v>
      </c>
      <c r="CE1299" s="1117" t="s">
        <v>828</v>
      </c>
      <c r="CF1299" s="1119"/>
      <c r="CG1299" s="1119"/>
      <c r="CH1299" s="1125"/>
      <c r="CI1299" s="1455">
        <v>0.27000001072883606</v>
      </c>
    </row>
    <row r="1300" spans="5:99" x14ac:dyDescent="0.3">
      <c r="E1300" s="1439" t="s">
        <v>592</v>
      </c>
      <c r="F1300" s="1440"/>
      <c r="G1300" s="1440"/>
      <c r="H1300" s="1441"/>
      <c r="I1300" s="1442">
        <v>0.27</v>
      </c>
      <c r="K1300" s="791" t="s">
        <v>1136</v>
      </c>
      <c r="L1300" s="792"/>
      <c r="M1300" s="793"/>
      <c r="N1300" s="793"/>
      <c r="O1300" s="794">
        <v>0.25900000000000001</v>
      </c>
      <c r="Q1300" s="1117" t="s">
        <v>361</v>
      </c>
      <c r="R1300" s="1118"/>
      <c r="S1300" s="1119"/>
      <c r="T1300" s="1119"/>
      <c r="U1300" s="1455">
        <v>0</v>
      </c>
      <c r="W1300" s="1117" t="s">
        <v>56</v>
      </c>
      <c r="X1300" s="1119"/>
      <c r="Y1300" s="1119"/>
      <c r="Z1300" s="1120"/>
      <c r="AA1300" s="1455">
        <v>0.18000000715255737</v>
      </c>
      <c r="AC1300" s="1117" t="s">
        <v>1027</v>
      </c>
      <c r="AD1300" s="1119"/>
      <c r="AE1300" s="1119"/>
      <c r="AF1300" s="1119"/>
      <c r="AG1300" s="1455">
        <v>0</v>
      </c>
      <c r="AI1300" s="1117" t="s">
        <v>199</v>
      </c>
      <c r="AJ1300" s="1118"/>
      <c r="AK1300" s="1119"/>
      <c r="AL1300" s="1123"/>
      <c r="AM1300" s="1455">
        <v>0</v>
      </c>
      <c r="AO1300" s="1117" t="s">
        <v>201</v>
      </c>
      <c r="AP1300" s="1119"/>
      <c r="AQ1300" s="1119"/>
      <c r="AR1300" s="1119"/>
      <c r="AS1300" s="1455">
        <v>0</v>
      </c>
      <c r="AU1300" s="1117" t="s">
        <v>226</v>
      </c>
      <c r="AV1300" s="1119"/>
      <c r="AW1300" s="1119"/>
      <c r="AX1300" s="1120"/>
      <c r="AY1300" s="1455">
        <v>1.9999999552965164E-2</v>
      </c>
      <c r="BA1300" s="1117" t="s">
        <v>203</v>
      </c>
      <c r="BB1300" s="1119"/>
      <c r="BC1300" s="1119"/>
      <c r="BD1300" s="1119"/>
      <c r="BE1300" s="1455">
        <v>0</v>
      </c>
      <c r="BG1300" s="1117" t="s">
        <v>491</v>
      </c>
      <c r="BH1300" s="1119"/>
      <c r="BI1300" s="1119"/>
      <c r="BJ1300" s="1125"/>
      <c r="BK1300" s="1455">
        <v>0.34999999403953552</v>
      </c>
      <c r="BM1300" s="1127" t="s">
        <v>490</v>
      </c>
      <c r="BN1300" s="1128"/>
      <c r="BO1300" s="1128"/>
      <c r="BP1300" s="1128"/>
      <c r="BQ1300" s="1455">
        <v>0.23999999463558197</v>
      </c>
      <c r="BS1300" s="1117" t="s">
        <v>826</v>
      </c>
      <c r="BT1300" s="1119"/>
      <c r="BU1300" s="1119"/>
      <c r="BV1300" s="1125"/>
      <c r="BW1300" s="1455">
        <v>0.23</v>
      </c>
      <c r="BY1300" s="1117" t="s">
        <v>828</v>
      </c>
      <c r="BZ1300" s="1119"/>
      <c r="CA1300" s="1119"/>
      <c r="CB1300" s="1125"/>
      <c r="CC1300" s="1455">
        <v>0.28000000000000003</v>
      </c>
      <c r="CE1300" s="1117" t="s">
        <v>57</v>
      </c>
      <c r="CF1300" s="1119"/>
      <c r="CG1300" s="1119"/>
      <c r="CH1300" s="1125"/>
      <c r="CI1300" s="1455">
        <v>0.30000001192092896</v>
      </c>
    </row>
    <row r="1301" spans="5:99" x14ac:dyDescent="0.3">
      <c r="E1301" s="1439" t="s">
        <v>2273</v>
      </c>
      <c r="F1301" s="1440"/>
      <c r="G1301" s="1440"/>
      <c r="H1301" s="1441"/>
      <c r="I1301" s="1442">
        <v>0</v>
      </c>
      <c r="K1301" s="791" t="s">
        <v>1142</v>
      </c>
      <c r="L1301" s="792"/>
      <c r="M1301" s="793"/>
      <c r="N1301" s="793"/>
      <c r="O1301" s="794">
        <v>0.25600000000000001</v>
      </c>
      <c r="Q1301" s="1117" t="s">
        <v>219</v>
      </c>
      <c r="R1301" s="1118"/>
      <c r="S1301" s="1119"/>
      <c r="T1301" s="1119"/>
      <c r="U1301" s="1455">
        <v>0</v>
      </c>
      <c r="W1301" s="1117" t="s">
        <v>220</v>
      </c>
      <c r="X1301" s="1119"/>
      <c r="Y1301" s="1119"/>
      <c r="Z1301" s="1120"/>
      <c r="AA1301" s="1455">
        <v>0</v>
      </c>
      <c r="AC1301" s="1117" t="s">
        <v>221</v>
      </c>
      <c r="AD1301" s="1119"/>
      <c r="AE1301" s="1119"/>
      <c r="AF1301" s="1119"/>
      <c r="AG1301" s="1455">
        <v>0.28999999165534973</v>
      </c>
      <c r="AI1301" s="1117" t="s">
        <v>344</v>
      </c>
      <c r="AJ1301" s="1118"/>
      <c r="AK1301" s="1119"/>
      <c r="AL1301" s="1123"/>
      <c r="AM1301" s="1455">
        <v>0</v>
      </c>
      <c r="AO1301" s="1117" t="s">
        <v>130</v>
      </c>
      <c r="AP1301" s="1119"/>
      <c r="AQ1301" s="1119"/>
      <c r="AR1301" s="1119"/>
      <c r="AS1301" s="1455">
        <v>0</v>
      </c>
      <c r="AU1301" s="1117" t="s">
        <v>487</v>
      </c>
      <c r="AV1301" s="1119"/>
      <c r="AW1301" s="1119"/>
      <c r="AX1301" s="1120"/>
      <c r="AY1301" s="1455">
        <v>0.34000000357627869</v>
      </c>
      <c r="BA1301" s="1117" t="s">
        <v>133</v>
      </c>
      <c r="BB1301" s="1119"/>
      <c r="BC1301" s="1119"/>
      <c r="BD1301" s="1119"/>
      <c r="BE1301" s="1455">
        <v>0.31000000238418579</v>
      </c>
      <c r="BG1301" s="1117" t="s">
        <v>58</v>
      </c>
      <c r="BH1301" s="1119"/>
      <c r="BI1301" s="1119"/>
      <c r="BJ1301" s="1125"/>
      <c r="BK1301" s="1455">
        <v>0.23000000417232513</v>
      </c>
      <c r="BM1301" s="1127" t="s">
        <v>66</v>
      </c>
      <c r="BN1301" s="1128"/>
      <c r="BO1301" s="1128"/>
      <c r="BP1301" s="1128"/>
      <c r="BQ1301" s="1455">
        <v>0</v>
      </c>
      <c r="BS1301" s="1117" t="s">
        <v>66</v>
      </c>
      <c r="BT1301" s="1119"/>
      <c r="BU1301" s="1119"/>
      <c r="BV1301" s="1125"/>
      <c r="BW1301" s="1455">
        <v>0.33</v>
      </c>
      <c r="BY1301" s="1117" t="s">
        <v>65</v>
      </c>
      <c r="BZ1301" s="1119"/>
      <c r="CA1301" s="1119"/>
      <c r="CB1301" s="1125"/>
      <c r="CC1301" s="1455">
        <v>0</v>
      </c>
      <c r="CE1301" s="303" t="s">
        <v>1057</v>
      </c>
    </row>
    <row r="1302" spans="5:99" x14ac:dyDescent="0.3">
      <c r="E1302" s="1439" t="s">
        <v>1132</v>
      </c>
      <c r="F1302" s="1440"/>
      <c r="G1302" s="1440"/>
      <c r="H1302" s="1441"/>
      <c r="I1302" s="1442">
        <v>0</v>
      </c>
      <c r="K1302" s="791" t="s">
        <v>1153</v>
      </c>
      <c r="L1302" s="792"/>
      <c r="M1302" s="793"/>
      <c r="N1302" s="793"/>
      <c r="O1302" s="794">
        <v>0</v>
      </c>
      <c r="Q1302" s="1117" t="s">
        <v>587</v>
      </c>
      <c r="R1302" s="1118"/>
      <c r="S1302" s="1119"/>
      <c r="T1302" s="1119"/>
      <c r="U1302" s="1455">
        <v>0</v>
      </c>
      <c r="W1302" s="1117" t="s">
        <v>278</v>
      </c>
      <c r="X1302" s="1119"/>
      <c r="Y1302" s="1119"/>
      <c r="Z1302" s="1120"/>
      <c r="AA1302" s="1455">
        <v>0</v>
      </c>
      <c r="AC1302" s="1117" t="s">
        <v>199</v>
      </c>
      <c r="AD1302" s="1119"/>
      <c r="AE1302" s="1119"/>
      <c r="AF1302" s="1119"/>
      <c r="AG1302" s="1455">
        <v>0</v>
      </c>
      <c r="AI1302" s="1117" t="s">
        <v>200</v>
      </c>
      <c r="AJ1302" s="1118"/>
      <c r="AK1302" s="1119"/>
      <c r="AL1302" s="1123"/>
      <c r="AM1302" s="1455">
        <v>0.10999999940395355</v>
      </c>
      <c r="AO1302" s="1117" t="s">
        <v>281</v>
      </c>
      <c r="AP1302" s="1119"/>
      <c r="AQ1302" s="1119"/>
      <c r="AR1302" s="1119"/>
      <c r="AS1302" s="1455">
        <v>0</v>
      </c>
      <c r="AU1302" s="1117" t="s">
        <v>227</v>
      </c>
      <c r="AV1302" s="1123"/>
      <c r="AW1302" s="1123"/>
      <c r="AX1302" s="1120"/>
      <c r="AY1302" s="1455">
        <v>0</v>
      </c>
      <c r="BA1302" s="1117" t="s">
        <v>61</v>
      </c>
      <c r="BB1302" s="1119"/>
      <c r="BC1302" s="1119"/>
      <c r="BD1302" s="1119"/>
      <c r="BE1302" s="1455">
        <v>0</v>
      </c>
      <c r="BG1302" s="1117" t="s">
        <v>59</v>
      </c>
      <c r="BH1302" s="1119"/>
      <c r="BI1302" s="1119"/>
      <c r="BJ1302" s="1125"/>
      <c r="BK1302" s="1455">
        <v>0.23000000417232513</v>
      </c>
      <c r="BM1302" s="1127" t="s">
        <v>52</v>
      </c>
      <c r="BN1302" s="1128"/>
      <c r="BO1302" s="1128"/>
      <c r="BP1302" s="1128"/>
      <c r="BQ1302" s="1455">
        <v>0.23999999463558197</v>
      </c>
      <c r="BS1302" s="1117" t="s">
        <v>52</v>
      </c>
      <c r="BT1302" s="1119"/>
      <c r="BU1302" s="1119"/>
      <c r="BV1302" s="1125"/>
      <c r="BW1302" s="1455">
        <v>0.17</v>
      </c>
      <c r="BY1302" s="1117" t="s">
        <v>57</v>
      </c>
      <c r="BZ1302" s="1119"/>
      <c r="CA1302" s="1119"/>
      <c r="CB1302" s="1125"/>
      <c r="CC1302" s="1455">
        <v>0.26</v>
      </c>
    </row>
    <row r="1303" spans="5:99" x14ac:dyDescent="0.3">
      <c r="E1303" s="1439" t="s">
        <v>1135</v>
      </c>
      <c r="F1303" s="1440"/>
      <c r="G1303" s="1440"/>
      <c r="H1303" s="1441"/>
      <c r="I1303" s="1442">
        <v>0.19500000000000001</v>
      </c>
      <c r="K1303" s="791" t="s">
        <v>1155</v>
      </c>
      <c r="L1303" s="792"/>
      <c r="M1303" s="793"/>
      <c r="N1303" s="793"/>
      <c r="O1303" s="794">
        <v>0.254</v>
      </c>
      <c r="Q1303" s="1117" t="s">
        <v>56</v>
      </c>
      <c r="R1303" s="1118"/>
      <c r="S1303" s="1119"/>
      <c r="T1303" s="1119"/>
      <c r="U1303" s="1455">
        <v>0.14000000000000001</v>
      </c>
      <c r="W1303" s="1117" t="s">
        <v>359</v>
      </c>
      <c r="X1303" s="1119"/>
      <c r="Y1303" s="1119"/>
      <c r="Z1303" s="1120"/>
      <c r="AA1303" s="1455">
        <v>0</v>
      </c>
      <c r="AC1303" s="1117" t="s">
        <v>344</v>
      </c>
      <c r="AD1303" s="1119"/>
      <c r="AE1303" s="1119"/>
      <c r="AF1303" s="1119"/>
      <c r="AG1303" s="1455">
        <v>0</v>
      </c>
      <c r="AI1303" s="1117" t="s">
        <v>128</v>
      </c>
      <c r="AJ1303" s="1118"/>
      <c r="AK1303" s="1119"/>
      <c r="AL1303" s="1123"/>
      <c r="AM1303" s="1455">
        <v>0</v>
      </c>
      <c r="AO1303" s="1117" t="s">
        <v>51</v>
      </c>
      <c r="AP1303" s="1119"/>
      <c r="AQ1303" s="1119"/>
      <c r="AR1303" s="1119"/>
      <c r="AS1303" s="1455">
        <v>5.000000074505806E-2</v>
      </c>
      <c r="AU1303" s="1117" t="s">
        <v>228</v>
      </c>
      <c r="AV1303" s="1123"/>
      <c r="AW1303" s="1123"/>
      <c r="AX1303" s="1120"/>
      <c r="AY1303" s="1455">
        <v>0</v>
      </c>
      <c r="BA1303" s="1117" t="s">
        <v>54</v>
      </c>
      <c r="BB1303" s="1119"/>
      <c r="BC1303" s="1119"/>
      <c r="BD1303" s="1119"/>
      <c r="BE1303" s="1455">
        <v>0.27000001072883606</v>
      </c>
      <c r="BG1303" s="1117" t="s">
        <v>55</v>
      </c>
      <c r="BH1303" s="1119"/>
      <c r="BI1303" s="1119"/>
      <c r="BJ1303" s="1125"/>
      <c r="BK1303" s="1455">
        <v>0.31999999284744263</v>
      </c>
      <c r="BM1303" s="1127" t="s">
        <v>53</v>
      </c>
      <c r="BN1303" s="1128"/>
      <c r="BO1303" s="1128"/>
      <c r="BP1303" s="1128"/>
      <c r="BQ1303" s="1455">
        <v>0.34999999403953552</v>
      </c>
      <c r="BS1303" s="1117" t="s">
        <v>140</v>
      </c>
      <c r="BT1303" s="1119"/>
      <c r="BU1303" s="1119"/>
      <c r="BV1303" s="1125"/>
      <c r="BW1303" s="1455">
        <v>0.26</v>
      </c>
      <c r="BY1303" s="303" t="s">
        <v>1060</v>
      </c>
    </row>
    <row r="1304" spans="5:99" x14ac:dyDescent="0.3">
      <c r="E1304" s="1439" t="s">
        <v>1137</v>
      </c>
      <c r="F1304" s="1440"/>
      <c r="G1304" s="1440"/>
      <c r="H1304" s="1441"/>
      <c r="I1304" s="1442">
        <v>0.27200000000000002</v>
      </c>
      <c r="K1304" s="791" t="s">
        <v>1156</v>
      </c>
      <c r="L1304" s="792"/>
      <c r="M1304" s="793"/>
      <c r="N1304" s="793"/>
      <c r="O1304" s="794">
        <v>0.25900000000000001</v>
      </c>
      <c r="Q1304" s="1117" t="s">
        <v>588</v>
      </c>
      <c r="R1304" s="1118"/>
      <c r="S1304" s="1119"/>
      <c r="T1304" s="1119"/>
      <c r="U1304" s="1455">
        <v>0</v>
      </c>
      <c r="W1304" s="1117" t="s">
        <v>511</v>
      </c>
      <c r="X1304" s="1119"/>
      <c r="Y1304" s="1119"/>
      <c r="Z1304" s="1120"/>
      <c r="AA1304" s="1455">
        <v>0.2800000011920929</v>
      </c>
      <c r="AC1304" s="1117" t="s">
        <v>200</v>
      </c>
      <c r="AD1304" s="1119"/>
      <c r="AE1304" s="1119"/>
      <c r="AF1304" s="1119"/>
      <c r="AG1304" s="1455">
        <v>0.25</v>
      </c>
      <c r="AI1304" s="1117" t="s">
        <v>222</v>
      </c>
      <c r="AJ1304" s="1118"/>
      <c r="AK1304" s="1119"/>
      <c r="AL1304" s="1123"/>
      <c r="AM1304" s="1455">
        <v>0</v>
      </c>
      <c r="AO1304" s="1117" t="s">
        <v>224</v>
      </c>
      <c r="AP1304" s="1119"/>
      <c r="AQ1304" s="1119"/>
      <c r="AR1304" s="1119"/>
      <c r="AS1304" s="1455">
        <v>0</v>
      </c>
      <c r="AU1304" s="1117" t="s">
        <v>131</v>
      </c>
      <c r="AV1304" s="1123"/>
      <c r="AW1304" s="1123"/>
      <c r="AX1304" s="1120"/>
      <c r="AY1304" s="1455">
        <v>0.33000001311302185</v>
      </c>
      <c r="BA1304" s="1117" t="s">
        <v>491</v>
      </c>
      <c r="BB1304" s="1119"/>
      <c r="BC1304" s="1119"/>
      <c r="BD1304" s="1119"/>
      <c r="BE1304" s="1455">
        <v>0.31999999284744263</v>
      </c>
      <c r="BG1304" s="1117" t="s">
        <v>63</v>
      </c>
      <c r="BH1304" s="1119"/>
      <c r="BI1304" s="1119"/>
      <c r="BJ1304" s="1125"/>
      <c r="BK1304" s="1455">
        <v>0</v>
      </c>
      <c r="BM1304" s="1127" t="s">
        <v>60</v>
      </c>
      <c r="BN1304" s="1128"/>
      <c r="BO1304" s="1128"/>
      <c r="BP1304" s="1128"/>
      <c r="BQ1304" s="1455">
        <v>0.25</v>
      </c>
      <c r="BS1304" s="1117" t="s">
        <v>828</v>
      </c>
      <c r="BT1304" s="1119"/>
      <c r="BU1304" s="1119"/>
      <c r="BV1304" s="1125"/>
      <c r="BW1304" s="1455">
        <v>0.36</v>
      </c>
    </row>
    <row r="1305" spans="5:99" x14ac:dyDescent="0.3">
      <c r="E1305" s="1439" t="s">
        <v>2275</v>
      </c>
      <c r="F1305" s="1440"/>
      <c r="G1305" s="1440"/>
      <c r="H1305" s="1441"/>
      <c r="I1305" s="1442">
        <v>0.26800000000000002</v>
      </c>
      <c r="K1305" s="791" t="s">
        <v>604</v>
      </c>
      <c r="L1305" s="792"/>
      <c r="M1305" s="793"/>
      <c r="N1305" s="793"/>
      <c r="O1305" s="794">
        <v>0.253</v>
      </c>
      <c r="Q1305" s="1117" t="s">
        <v>220</v>
      </c>
      <c r="R1305" s="1118"/>
      <c r="S1305" s="1119"/>
      <c r="T1305" s="1119"/>
      <c r="U1305" s="1455">
        <v>0</v>
      </c>
      <c r="W1305" s="1117" t="s">
        <v>221</v>
      </c>
      <c r="X1305" s="1119"/>
      <c r="Y1305" s="1119"/>
      <c r="Z1305" s="1120"/>
      <c r="AA1305" s="1455">
        <v>0</v>
      </c>
      <c r="AC1305" s="1117" t="s">
        <v>128</v>
      </c>
      <c r="AD1305" s="1119"/>
      <c r="AE1305" s="1119"/>
      <c r="AF1305" s="1119"/>
      <c r="AG1305" s="1455">
        <v>0</v>
      </c>
      <c r="AI1305" s="1117" t="s">
        <v>201</v>
      </c>
      <c r="AJ1305" s="1118"/>
      <c r="AK1305" s="1119"/>
      <c r="AL1305" s="1123"/>
      <c r="AM1305" s="1455">
        <v>0</v>
      </c>
      <c r="AO1305" s="1117" t="s">
        <v>282</v>
      </c>
      <c r="AP1305" s="1119"/>
      <c r="AQ1305" s="1119"/>
      <c r="AR1305" s="1119"/>
      <c r="AS1305" s="1455">
        <v>1.9999999552965164E-2</v>
      </c>
      <c r="AU1305" s="1117" t="s">
        <v>229</v>
      </c>
      <c r="AV1305" s="1123"/>
      <c r="AW1305" s="1123"/>
      <c r="AX1305" s="1120"/>
      <c r="AY1305" s="1455">
        <v>0</v>
      </c>
      <c r="BA1305" s="1117" t="s">
        <v>58</v>
      </c>
      <c r="BB1305" s="1119"/>
      <c r="BC1305" s="1119"/>
      <c r="BD1305" s="1119"/>
      <c r="BE1305" s="1455">
        <v>0.28999999165534973</v>
      </c>
      <c r="BG1305" s="1117" t="s">
        <v>64</v>
      </c>
      <c r="BH1305" s="1119"/>
      <c r="BI1305" s="1119"/>
      <c r="BJ1305" s="1125"/>
      <c r="BK1305" s="1455">
        <v>0</v>
      </c>
      <c r="BM1305" s="1127" t="s">
        <v>488</v>
      </c>
      <c r="BN1305" s="1128"/>
      <c r="BO1305" s="1128"/>
      <c r="BP1305" s="1128"/>
      <c r="BQ1305" s="1455">
        <v>0.30000001192092896</v>
      </c>
      <c r="BS1305" s="1117" t="s">
        <v>65</v>
      </c>
      <c r="BT1305" s="1119"/>
      <c r="BU1305" s="1119"/>
      <c r="BV1305" s="1125"/>
      <c r="BW1305" s="1455">
        <v>0</v>
      </c>
    </row>
    <row r="1306" spans="5:99" x14ac:dyDescent="0.3">
      <c r="E1306" s="1439" t="s">
        <v>1142</v>
      </c>
      <c r="F1306" s="1440"/>
      <c r="G1306" s="1440"/>
      <c r="H1306" s="1441"/>
      <c r="I1306" s="1442">
        <v>0.27300000000000002</v>
      </c>
      <c r="K1306" s="791" t="s">
        <v>1157</v>
      </c>
      <c r="L1306" s="792"/>
      <c r="M1306" s="793"/>
      <c r="N1306" s="793"/>
      <c r="O1306" s="794">
        <v>0.25900000000000001</v>
      </c>
      <c r="Q1306" s="1117" t="s">
        <v>278</v>
      </c>
      <c r="R1306" s="1118"/>
      <c r="S1306" s="1119"/>
      <c r="T1306" s="1119"/>
      <c r="U1306" s="1455">
        <v>0</v>
      </c>
      <c r="W1306" s="1117" t="s">
        <v>199</v>
      </c>
      <c r="X1306" s="1119"/>
      <c r="Y1306" s="1119"/>
      <c r="Z1306" s="1120"/>
      <c r="AA1306" s="1455">
        <v>0</v>
      </c>
      <c r="AC1306" s="1117" t="s">
        <v>222</v>
      </c>
      <c r="AD1306" s="1119"/>
      <c r="AE1306" s="1119"/>
      <c r="AF1306" s="1119"/>
      <c r="AG1306" s="1455">
        <v>0</v>
      </c>
      <c r="AI1306" s="1117" t="s">
        <v>130</v>
      </c>
      <c r="AJ1306" s="1118"/>
      <c r="AK1306" s="1119"/>
      <c r="AL1306" s="1123"/>
      <c r="AM1306" s="1455">
        <v>0</v>
      </c>
      <c r="AO1306" s="1117" t="s">
        <v>283</v>
      </c>
      <c r="AP1306" s="1119"/>
      <c r="AQ1306" s="1119"/>
      <c r="AR1306" s="1119"/>
      <c r="AS1306" s="1455">
        <v>0</v>
      </c>
      <c r="AU1306" s="1117" t="s">
        <v>230</v>
      </c>
      <c r="AV1306" s="1123"/>
      <c r="AW1306" s="1123"/>
      <c r="AX1306" s="1120"/>
      <c r="AY1306" s="1455">
        <v>0</v>
      </c>
      <c r="BA1306" s="1117" t="s">
        <v>59</v>
      </c>
      <c r="BB1306" s="1119"/>
      <c r="BC1306" s="1119"/>
      <c r="BD1306" s="1119"/>
      <c r="BE1306" s="1455">
        <v>0.28999999165534973</v>
      </c>
      <c r="BG1306" s="1117" t="s">
        <v>135</v>
      </c>
      <c r="BH1306" s="1119"/>
      <c r="BI1306" s="1119"/>
      <c r="BJ1306" s="1125"/>
      <c r="BK1306" s="1455">
        <v>0</v>
      </c>
      <c r="BM1306" s="1127" t="s">
        <v>65</v>
      </c>
      <c r="BN1306" s="1128"/>
      <c r="BO1306" s="1128"/>
      <c r="BP1306" s="1128"/>
      <c r="BQ1306" s="1455">
        <v>9.9999997764825821E-3</v>
      </c>
      <c r="BS1306" s="1117" t="s">
        <v>68</v>
      </c>
      <c r="BT1306" s="1119"/>
      <c r="BU1306" s="1119"/>
      <c r="BV1306" s="1125"/>
      <c r="BW1306" s="1455">
        <v>0</v>
      </c>
    </row>
    <row r="1307" spans="5:99" x14ac:dyDescent="0.3">
      <c r="E1307" s="1439" t="s">
        <v>1151</v>
      </c>
      <c r="F1307" s="1440"/>
      <c r="G1307" s="1440"/>
      <c r="H1307" s="1441"/>
      <c r="I1307" s="1442">
        <v>0.27200000000000002</v>
      </c>
      <c r="K1307" s="791" t="s">
        <v>1161</v>
      </c>
      <c r="L1307" s="792"/>
      <c r="M1307" s="793"/>
      <c r="N1307" s="793"/>
      <c r="O1307" s="794">
        <v>0.25800000000000001</v>
      </c>
      <c r="Q1307" s="1117" t="s">
        <v>589</v>
      </c>
      <c r="R1307" s="1118"/>
      <c r="S1307" s="1119"/>
      <c r="T1307" s="1119"/>
      <c r="U1307" s="1455">
        <v>0.24</v>
      </c>
      <c r="W1307" s="1117" t="s">
        <v>344</v>
      </c>
      <c r="X1307" s="1119"/>
      <c r="Y1307" s="1119"/>
      <c r="Z1307" s="1120"/>
      <c r="AA1307" s="1455">
        <v>0</v>
      </c>
      <c r="AC1307" s="1117" t="s">
        <v>391</v>
      </c>
      <c r="AD1307" s="1119"/>
      <c r="AE1307" s="1119"/>
      <c r="AF1307" s="1119"/>
      <c r="AG1307" s="1455">
        <v>0.40000000596046448</v>
      </c>
      <c r="AI1307" s="1117" t="s">
        <v>362</v>
      </c>
      <c r="AJ1307" s="1118"/>
      <c r="AK1307" s="1119"/>
      <c r="AL1307" s="1123"/>
      <c r="AM1307" s="1455">
        <v>0</v>
      </c>
      <c r="AO1307" s="1117" t="s">
        <v>284</v>
      </c>
      <c r="AP1307" s="1119"/>
      <c r="AQ1307" s="1119"/>
      <c r="AR1307" s="1119"/>
      <c r="AS1307" s="1455">
        <v>0</v>
      </c>
      <c r="AU1307" s="1117" t="s">
        <v>231</v>
      </c>
      <c r="AV1307" s="1123"/>
      <c r="AW1307" s="1123"/>
      <c r="AX1307" s="1120"/>
      <c r="AY1307" s="1455">
        <v>0.20999999344348907</v>
      </c>
      <c r="BA1307" s="1117" t="s">
        <v>204</v>
      </c>
      <c r="BB1307" s="1119"/>
      <c r="BC1307" s="1119"/>
      <c r="BD1307" s="1119"/>
      <c r="BE1307" s="1455">
        <v>0.34000000357627869</v>
      </c>
      <c r="BG1307" s="1117" t="s">
        <v>490</v>
      </c>
      <c r="BH1307" s="1119"/>
      <c r="BI1307" s="1119"/>
      <c r="BJ1307" s="1125"/>
      <c r="BK1307" s="1455">
        <v>0.17000000178813934</v>
      </c>
      <c r="BM1307" s="1127" t="s">
        <v>68</v>
      </c>
      <c r="BN1307" s="1128"/>
      <c r="BO1307" s="1128"/>
      <c r="BP1307" s="1128"/>
      <c r="BQ1307" s="1455">
        <v>0</v>
      </c>
      <c r="BS1307" s="1117" t="s">
        <v>57</v>
      </c>
      <c r="BT1307" s="1119"/>
      <c r="BU1307" s="1119"/>
      <c r="BV1307" s="1125"/>
      <c r="BW1307" s="1455">
        <v>0.33</v>
      </c>
    </row>
    <row r="1308" spans="5:99" x14ac:dyDescent="0.3">
      <c r="E1308" s="1439" t="s">
        <v>1153</v>
      </c>
      <c r="F1308" s="1440"/>
      <c r="G1308" s="1440"/>
      <c r="H1308" s="1441"/>
      <c r="I1308" s="1442">
        <v>0</v>
      </c>
      <c r="K1308" s="791" t="s">
        <v>1164</v>
      </c>
      <c r="L1308" s="792"/>
      <c r="M1308" s="793"/>
      <c r="N1308" s="793"/>
      <c r="O1308" s="794">
        <v>0.247</v>
      </c>
      <c r="Q1308" s="1117" t="s">
        <v>590</v>
      </c>
      <c r="R1308" s="1118"/>
      <c r="S1308" s="1119"/>
      <c r="T1308" s="1119"/>
      <c r="U1308" s="1455">
        <v>0.25</v>
      </c>
      <c r="W1308" s="1117" t="s">
        <v>200</v>
      </c>
      <c r="X1308" s="1119"/>
      <c r="Y1308" s="1119"/>
      <c r="Z1308" s="1119"/>
      <c r="AA1308" s="1455">
        <v>0.18999999761581421</v>
      </c>
      <c r="AC1308" s="1117" t="s">
        <v>280</v>
      </c>
      <c r="AD1308" s="1119"/>
      <c r="AE1308" s="1119"/>
      <c r="AF1308" s="1119"/>
      <c r="AG1308" s="1455">
        <v>0.37999999523162842</v>
      </c>
      <c r="AI1308" s="1117" t="s">
        <v>345</v>
      </c>
      <c r="AJ1308" s="1118"/>
      <c r="AK1308" s="1119"/>
      <c r="AL1308" s="1123"/>
      <c r="AM1308" s="1455">
        <v>0</v>
      </c>
      <c r="AO1308" s="1117" t="s">
        <v>285</v>
      </c>
      <c r="AP1308" s="1119"/>
      <c r="AQ1308" s="1119"/>
      <c r="AR1308" s="1119"/>
      <c r="AS1308" s="1455">
        <v>0</v>
      </c>
      <c r="AU1308" s="1117" t="s">
        <v>232</v>
      </c>
      <c r="AV1308" s="1123"/>
      <c r="AW1308" s="1123"/>
      <c r="AX1308" s="1120"/>
      <c r="AY1308" s="1455">
        <v>0</v>
      </c>
      <c r="BA1308" s="1117" t="s">
        <v>63</v>
      </c>
      <c r="BB1308" s="1119"/>
      <c r="BC1308" s="1119"/>
      <c r="BD1308" s="1119"/>
      <c r="BE1308" s="1455">
        <v>0</v>
      </c>
      <c r="BG1308" s="1117" t="s">
        <v>136</v>
      </c>
      <c r="BH1308" s="1119"/>
      <c r="BI1308" s="1119"/>
      <c r="BJ1308" s="1125"/>
      <c r="BK1308" s="1455">
        <v>0.14000000059604645</v>
      </c>
      <c r="BM1308" s="1127" t="s">
        <v>57</v>
      </c>
      <c r="BN1308" s="1128"/>
      <c r="BO1308" s="1128"/>
      <c r="BP1308" s="1128"/>
      <c r="BQ1308" s="1455">
        <v>0.38999998569488525</v>
      </c>
      <c r="BS1308" s="303" t="s">
        <v>142</v>
      </c>
    </row>
    <row r="1309" spans="5:99" x14ac:dyDescent="0.3">
      <c r="E1309" s="1439" t="s">
        <v>604</v>
      </c>
      <c r="F1309" s="1440"/>
      <c r="G1309" s="1440"/>
      <c r="H1309" s="1441"/>
      <c r="I1309" s="1442">
        <v>0.27200000000000002</v>
      </c>
      <c r="K1309" s="791" t="s">
        <v>1167</v>
      </c>
      <c r="L1309" s="792"/>
      <c r="M1309" s="793"/>
      <c r="N1309" s="793"/>
      <c r="O1309" s="794">
        <v>0.255</v>
      </c>
      <c r="Q1309" s="1117" t="s">
        <v>359</v>
      </c>
      <c r="R1309" s="1118"/>
      <c r="S1309" s="1119"/>
      <c r="T1309" s="1119"/>
      <c r="U1309" s="1455">
        <v>0</v>
      </c>
      <c r="W1309" s="1117" t="s">
        <v>128</v>
      </c>
      <c r="X1309" s="1119"/>
      <c r="Y1309" s="1119"/>
      <c r="Z1309" s="1119"/>
      <c r="AA1309" s="1455">
        <v>0</v>
      </c>
      <c r="AC1309" s="1117" t="s">
        <v>392</v>
      </c>
      <c r="AD1309" s="1119"/>
      <c r="AE1309" s="1119"/>
      <c r="AF1309" s="1119"/>
      <c r="AG1309" s="1455">
        <v>0</v>
      </c>
      <c r="AI1309" s="1117" t="s">
        <v>51</v>
      </c>
      <c r="AJ1309" s="1118"/>
      <c r="AK1309" s="1119"/>
      <c r="AL1309" s="1123"/>
      <c r="AM1309" s="1455">
        <v>0</v>
      </c>
      <c r="AO1309" s="1117" t="s">
        <v>286</v>
      </c>
      <c r="AP1309" s="1119"/>
      <c r="AQ1309" s="1119"/>
      <c r="AR1309" s="1119"/>
      <c r="AS1309" s="1455">
        <v>0</v>
      </c>
      <c r="AU1309" s="1117" t="s">
        <v>67</v>
      </c>
      <c r="AV1309" s="1123"/>
      <c r="AW1309" s="1123"/>
      <c r="AX1309" s="1120"/>
      <c r="AY1309" s="1455">
        <v>0</v>
      </c>
      <c r="BA1309" s="1117" t="s">
        <v>64</v>
      </c>
      <c r="BB1309" s="1119"/>
      <c r="BC1309" s="1119"/>
      <c r="BD1309" s="1119"/>
      <c r="BE1309" s="1455">
        <v>0</v>
      </c>
      <c r="BG1309" s="1117" t="s">
        <v>66</v>
      </c>
      <c r="BH1309" s="1119"/>
      <c r="BI1309" s="1119"/>
      <c r="BJ1309" s="1125"/>
      <c r="BK1309" s="1455">
        <v>0</v>
      </c>
      <c r="BM1309" s="1127" t="s">
        <v>69</v>
      </c>
      <c r="BN1309" s="1127"/>
      <c r="BO1309" s="1128"/>
      <c r="BP1309" s="1128"/>
      <c r="BQ1309" s="1455">
        <v>0</v>
      </c>
    </row>
    <row r="1310" spans="5:99" x14ac:dyDescent="0.3">
      <c r="E1310" s="1439" t="s">
        <v>1157</v>
      </c>
      <c r="F1310" s="1440"/>
      <c r="G1310" s="1440"/>
      <c r="H1310" s="1441"/>
      <c r="I1310" s="1442">
        <v>0.27300000000000002</v>
      </c>
      <c r="K1310" s="791" t="s">
        <v>404</v>
      </c>
      <c r="L1310" s="792"/>
      <c r="M1310" s="793"/>
      <c r="N1310" s="793"/>
      <c r="O1310" s="794">
        <v>0.249</v>
      </c>
      <c r="Q1310" s="1117" t="s">
        <v>591</v>
      </c>
      <c r="R1310" s="1118"/>
      <c r="S1310" s="1119"/>
      <c r="T1310" s="1119"/>
      <c r="U1310" s="1455">
        <v>0</v>
      </c>
      <c r="W1310" s="1117" t="s">
        <v>222</v>
      </c>
      <c r="X1310" s="1119"/>
      <c r="Y1310" s="1119"/>
      <c r="Z1310" s="1119"/>
      <c r="AA1310" s="1455">
        <v>0</v>
      </c>
      <c r="AC1310" s="1117" t="s">
        <v>201</v>
      </c>
      <c r="AD1310" s="1119"/>
      <c r="AE1310" s="1119"/>
      <c r="AF1310" s="1119"/>
      <c r="AG1310" s="1455">
        <v>0</v>
      </c>
      <c r="AI1310" s="1117" t="s">
        <v>224</v>
      </c>
      <c r="AJ1310" s="1118"/>
      <c r="AK1310" s="1119"/>
      <c r="AL1310" s="1123"/>
      <c r="AM1310" s="1455">
        <v>0</v>
      </c>
      <c r="AO1310" s="1117" t="s">
        <v>364</v>
      </c>
      <c r="AP1310" s="1119"/>
      <c r="AQ1310" s="1119"/>
      <c r="AR1310" s="1119"/>
      <c r="AS1310" s="1455">
        <v>0</v>
      </c>
      <c r="AU1310" s="1117" t="s">
        <v>368</v>
      </c>
      <c r="AV1310" s="1123"/>
      <c r="AW1310" s="1123"/>
      <c r="AX1310" s="1120"/>
      <c r="AY1310" s="1455">
        <v>0.37999999523162842</v>
      </c>
      <c r="BA1310" s="1117" t="s">
        <v>135</v>
      </c>
      <c r="BB1310" s="1119"/>
      <c r="BC1310" s="1119"/>
      <c r="BD1310" s="1119"/>
      <c r="BE1310" s="1455">
        <v>0</v>
      </c>
      <c r="BG1310" s="1117" t="s">
        <v>52</v>
      </c>
      <c r="BH1310" s="1119"/>
      <c r="BI1310" s="1119"/>
      <c r="BJ1310" s="1125"/>
      <c r="BK1310" s="1455">
        <v>0.15999999642372131</v>
      </c>
      <c r="BM1310" s="303" t="s">
        <v>143</v>
      </c>
    </row>
    <row r="1311" spans="5:99" x14ac:dyDescent="0.3">
      <c r="E1311" s="1439" t="s">
        <v>1164</v>
      </c>
      <c r="F1311" s="1440"/>
      <c r="G1311" s="1440"/>
      <c r="H1311" s="1441"/>
      <c r="I1311" s="1442">
        <v>0.25600000000000001</v>
      </c>
      <c r="K1311" s="791" t="s">
        <v>454</v>
      </c>
      <c r="L1311" s="792"/>
      <c r="M1311" s="793"/>
      <c r="N1311" s="793"/>
      <c r="O1311" s="794">
        <v>0.25900000000000001</v>
      </c>
      <c r="Q1311" s="1117" t="s">
        <v>511</v>
      </c>
      <c r="R1311" s="1118"/>
      <c r="S1311" s="1119"/>
      <c r="T1311" s="1119"/>
      <c r="U1311" s="1455">
        <v>0.21</v>
      </c>
      <c r="W1311" s="1117" t="s">
        <v>449</v>
      </c>
      <c r="X1311" s="1119"/>
      <c r="Y1311" s="1119"/>
      <c r="Z1311" s="1119"/>
      <c r="AA1311" s="1455">
        <v>0</v>
      </c>
      <c r="AC1311" s="1117" t="s">
        <v>393</v>
      </c>
      <c r="AD1311" s="1119"/>
      <c r="AE1311" s="1119"/>
      <c r="AF1311" s="1119"/>
      <c r="AG1311" s="1455">
        <v>0</v>
      </c>
      <c r="AI1311" s="1117" t="s">
        <v>283</v>
      </c>
      <c r="AJ1311" s="1118"/>
      <c r="AK1311" s="1119"/>
      <c r="AL1311" s="1123"/>
      <c r="AM1311" s="1455">
        <v>0</v>
      </c>
      <c r="AO1311" s="1117" t="s">
        <v>287</v>
      </c>
      <c r="AP1311" s="1119"/>
      <c r="AQ1311" s="1119"/>
      <c r="AR1311" s="1119"/>
      <c r="AS1311" s="1455">
        <v>0.36000001430511475</v>
      </c>
      <c r="AU1311" s="1117" t="s">
        <v>133</v>
      </c>
      <c r="AV1311" s="1123"/>
      <c r="AW1311" s="1123"/>
      <c r="AX1311" s="1120"/>
      <c r="AY1311" s="1455">
        <v>0.33000001311302185</v>
      </c>
      <c r="BA1311" s="1117" t="s">
        <v>490</v>
      </c>
      <c r="BB1311" s="1119"/>
      <c r="BC1311" s="1119"/>
      <c r="BD1311" s="1119"/>
      <c r="BE1311" s="1455">
        <v>0.18999999761581421</v>
      </c>
      <c r="BG1311" s="1117" t="s">
        <v>53</v>
      </c>
      <c r="BH1311" s="1119"/>
      <c r="BI1311" s="1119"/>
      <c r="BJ1311" s="1125"/>
      <c r="BK1311" s="1455">
        <v>0</v>
      </c>
    </row>
    <row r="1312" spans="5:99" x14ac:dyDescent="0.3">
      <c r="E1312" s="1439" t="s">
        <v>1167</v>
      </c>
      <c r="F1312" s="1440"/>
      <c r="G1312" s="1440"/>
      <c r="H1312" s="1441"/>
      <c r="I1312" s="1442">
        <v>0.27300000000000002</v>
      </c>
      <c r="K1312" s="791" t="s">
        <v>405</v>
      </c>
      <c r="L1312" s="792"/>
      <c r="M1312" s="793"/>
      <c r="N1312" s="793"/>
      <c r="O1312" s="794">
        <v>0.23400000000000001</v>
      </c>
      <c r="Q1312" s="1117" t="s">
        <v>221</v>
      </c>
      <c r="R1312" s="1118"/>
      <c r="S1312" s="1119"/>
      <c r="T1312" s="1119"/>
      <c r="U1312" s="1455">
        <v>0</v>
      </c>
      <c r="W1312" s="1117" t="s">
        <v>512</v>
      </c>
      <c r="X1312" s="1119"/>
      <c r="Y1312" s="1119"/>
      <c r="Z1312" s="1119"/>
      <c r="AA1312" s="1455">
        <v>0.28999999165534973</v>
      </c>
      <c r="AC1312" s="1117" t="s">
        <v>130</v>
      </c>
      <c r="AD1312" s="1119"/>
      <c r="AE1312" s="1119"/>
      <c r="AF1312" s="1119"/>
      <c r="AG1312" s="1455">
        <v>0</v>
      </c>
      <c r="AI1312" s="1117" t="s">
        <v>284</v>
      </c>
      <c r="AJ1312" s="1118"/>
      <c r="AK1312" s="1119"/>
      <c r="AL1312" s="1123"/>
      <c r="AM1312" s="1455">
        <v>0</v>
      </c>
      <c r="AO1312" s="1117" t="s">
        <v>226</v>
      </c>
      <c r="AP1312" s="1119"/>
      <c r="AQ1312" s="1119"/>
      <c r="AR1312" s="1119"/>
      <c r="AS1312" s="1455">
        <v>0</v>
      </c>
      <c r="AU1312" s="1117" t="s">
        <v>233</v>
      </c>
      <c r="AV1312" s="1123"/>
      <c r="AW1312" s="1123"/>
      <c r="AX1312" s="1120"/>
      <c r="AY1312" s="1455">
        <v>0.40000000596046448</v>
      </c>
      <c r="BA1312" s="1117" t="s">
        <v>136</v>
      </c>
      <c r="BB1312" s="1119"/>
      <c r="BC1312" s="1119"/>
      <c r="BD1312" s="1119"/>
      <c r="BE1312" s="1455">
        <v>0.14000000059604645</v>
      </c>
      <c r="BG1312" s="1117" t="s">
        <v>60</v>
      </c>
      <c r="BH1312" s="1119"/>
      <c r="BI1312" s="1119"/>
      <c r="BJ1312" s="1125"/>
      <c r="BK1312" s="1455">
        <v>0.20999999344348907</v>
      </c>
    </row>
    <row r="1313" spans="5:63" x14ac:dyDescent="0.3">
      <c r="E1313" s="1439" t="s">
        <v>404</v>
      </c>
      <c r="F1313" s="1440"/>
      <c r="G1313" s="1440"/>
      <c r="H1313" s="1441"/>
      <c r="I1313" s="1442">
        <v>0.27200000000000002</v>
      </c>
      <c r="K1313" s="791" t="s">
        <v>612</v>
      </c>
      <c r="L1313" s="792"/>
      <c r="M1313" s="793"/>
      <c r="N1313" s="793"/>
      <c r="O1313" s="794">
        <v>0</v>
      </c>
      <c r="Q1313" s="1117" t="s">
        <v>199</v>
      </c>
      <c r="R1313" s="1118"/>
      <c r="S1313" s="1119"/>
      <c r="T1313" s="1119"/>
      <c r="U1313" s="1455">
        <v>0</v>
      </c>
      <c r="W1313" s="1117" t="s">
        <v>513</v>
      </c>
      <c r="X1313" s="1119"/>
      <c r="Y1313" s="1119"/>
      <c r="Z1313" s="1119"/>
      <c r="AA1313" s="1455">
        <v>0</v>
      </c>
      <c r="AC1313" s="1117" t="s">
        <v>394</v>
      </c>
      <c r="AD1313" s="1119"/>
      <c r="AE1313" s="1119"/>
      <c r="AF1313" s="1119"/>
      <c r="AG1313" s="1455">
        <v>0</v>
      </c>
      <c r="AI1313" s="1117" t="s">
        <v>285</v>
      </c>
      <c r="AJ1313" s="1118"/>
      <c r="AK1313" s="1119"/>
      <c r="AL1313" s="1123"/>
      <c r="AM1313" s="1455">
        <v>0</v>
      </c>
      <c r="AO1313" s="1117" t="s">
        <v>288</v>
      </c>
      <c r="AP1313" s="1119"/>
      <c r="AQ1313" s="1119"/>
      <c r="AR1313" s="1119"/>
      <c r="AS1313" s="1455">
        <v>0</v>
      </c>
      <c r="AU1313" s="1117" t="s">
        <v>234</v>
      </c>
      <c r="AV1313" s="1123"/>
      <c r="AW1313" s="1123"/>
      <c r="AX1313" s="1120"/>
      <c r="AY1313" s="1455">
        <v>0</v>
      </c>
      <c r="BA1313" s="1117" t="s">
        <v>66</v>
      </c>
      <c r="BB1313" s="1119"/>
      <c r="BC1313" s="1119"/>
      <c r="BD1313" s="1119"/>
      <c r="BE1313" s="1455">
        <v>0</v>
      </c>
      <c r="BG1313" s="1117" t="s">
        <v>488</v>
      </c>
      <c r="BH1313" s="1119"/>
      <c r="BI1313" s="1119"/>
      <c r="BJ1313" s="1125"/>
      <c r="BK1313" s="1455">
        <v>0.11999999731779099</v>
      </c>
    </row>
    <row r="1314" spans="5:63" x14ac:dyDescent="0.3">
      <c r="E1314" s="1439" t="s">
        <v>454</v>
      </c>
      <c r="F1314" s="1440"/>
      <c r="G1314" s="1440"/>
      <c r="H1314" s="1441"/>
      <c r="I1314" s="1442">
        <v>0.27300000000000002</v>
      </c>
      <c r="K1314" s="791" t="s">
        <v>1174</v>
      </c>
      <c r="L1314" s="792"/>
      <c r="M1314" s="793"/>
      <c r="N1314" s="793"/>
      <c r="O1314" s="794">
        <v>0.25800000000000001</v>
      </c>
      <c r="Q1314" s="1117" t="s">
        <v>344</v>
      </c>
      <c r="R1314" s="1118"/>
      <c r="S1314" s="1119"/>
      <c r="T1314" s="1119"/>
      <c r="U1314" s="1455">
        <v>0</v>
      </c>
      <c r="W1314" s="1117" t="s">
        <v>391</v>
      </c>
      <c r="X1314" s="1119"/>
      <c r="Y1314" s="1119"/>
      <c r="Z1314" s="1119"/>
      <c r="AA1314" s="1455">
        <v>0</v>
      </c>
      <c r="AC1314" s="1117" t="s">
        <v>395</v>
      </c>
      <c r="AD1314" s="1119"/>
      <c r="AE1314" s="1119"/>
      <c r="AF1314" s="1119"/>
      <c r="AG1314" s="1455">
        <v>0</v>
      </c>
      <c r="AI1314" s="1117" t="s">
        <v>286</v>
      </c>
      <c r="AJ1314" s="1118"/>
      <c r="AK1314" s="1119"/>
      <c r="AL1314" s="1123"/>
      <c r="AM1314" s="1455">
        <v>0</v>
      </c>
      <c r="AO1314" s="1117" t="s">
        <v>289</v>
      </c>
      <c r="AP1314" s="1119"/>
      <c r="AQ1314" s="1119"/>
      <c r="AR1314" s="1119"/>
      <c r="AS1314" s="1455">
        <v>0.23999999463558197</v>
      </c>
      <c r="AU1314" s="1117" t="s">
        <v>235</v>
      </c>
      <c r="AV1314" s="1123"/>
      <c r="AW1314" s="1123"/>
      <c r="AX1314" s="1120"/>
      <c r="AY1314" s="1455">
        <v>9.9999997764825821E-3</v>
      </c>
      <c r="BA1314" s="1117" t="s">
        <v>205</v>
      </c>
      <c r="BB1314" s="1119"/>
      <c r="BC1314" s="1119"/>
      <c r="BD1314" s="1119"/>
      <c r="BE1314" s="1455">
        <v>0.119999997317791</v>
      </c>
      <c r="BG1314" s="1117" t="s">
        <v>65</v>
      </c>
      <c r="BH1314" s="1119"/>
      <c r="BI1314" s="1119"/>
      <c r="BJ1314" s="1125"/>
      <c r="BK1314" s="1455">
        <v>0</v>
      </c>
    </row>
    <row r="1315" spans="5:63" x14ac:dyDescent="0.3">
      <c r="E1315" s="1439" t="s">
        <v>405</v>
      </c>
      <c r="F1315" s="1440"/>
      <c r="G1315" s="1440"/>
      <c r="H1315" s="1441"/>
      <c r="I1315" s="1442">
        <v>0.27300000000000002</v>
      </c>
      <c r="K1315" s="791" t="s">
        <v>1176</v>
      </c>
      <c r="L1315" s="792"/>
      <c r="M1315" s="793"/>
      <c r="N1315" s="793"/>
      <c r="O1315" s="794">
        <v>0.255</v>
      </c>
      <c r="Q1315" s="1117" t="s">
        <v>200</v>
      </c>
      <c r="R1315" s="1118"/>
      <c r="S1315" s="1119"/>
      <c r="T1315" s="1119"/>
      <c r="U1315" s="1455">
        <v>0.2</v>
      </c>
      <c r="W1315" s="1117" t="s">
        <v>471</v>
      </c>
      <c r="X1315" s="1119"/>
      <c r="Y1315" s="1119"/>
      <c r="Z1315" s="1119"/>
      <c r="AA1315" s="1455">
        <v>0</v>
      </c>
      <c r="AC1315" s="1117" t="s">
        <v>396</v>
      </c>
      <c r="AD1315" s="1119"/>
      <c r="AE1315" s="1119"/>
      <c r="AF1315" s="1119"/>
      <c r="AG1315" s="1455">
        <v>0</v>
      </c>
      <c r="AI1315" s="1117" t="s">
        <v>346</v>
      </c>
      <c r="AJ1315" s="1118"/>
      <c r="AK1315" s="1119"/>
      <c r="AL1315" s="1123"/>
      <c r="AM1315" s="1455">
        <v>0</v>
      </c>
      <c r="AO1315" s="1117" t="s">
        <v>290</v>
      </c>
      <c r="AP1315" s="1119"/>
      <c r="AQ1315" s="1119"/>
      <c r="AR1315" s="1119"/>
      <c r="AS1315" s="1455">
        <v>0.23999999463558197</v>
      </c>
      <c r="AU1315" s="1117" t="s">
        <v>61</v>
      </c>
      <c r="AV1315" s="1123"/>
      <c r="AW1315" s="1123"/>
      <c r="AX1315" s="1120"/>
      <c r="AY1315" s="1455">
        <v>0</v>
      </c>
      <c r="BA1315" s="1117" t="s">
        <v>53</v>
      </c>
      <c r="BB1315" s="1119"/>
      <c r="BC1315" s="1119"/>
      <c r="BD1315" s="1119"/>
      <c r="BE1315" s="1455">
        <v>3.9999999105930328E-2</v>
      </c>
      <c r="BG1315" s="1117" t="s">
        <v>137</v>
      </c>
      <c r="BH1315" s="1119"/>
      <c r="BI1315" s="1119"/>
      <c r="BJ1315" s="1125"/>
      <c r="BK1315" s="1455">
        <v>0.34000000357627869</v>
      </c>
    </row>
    <row r="1316" spans="5:63" x14ac:dyDescent="0.3">
      <c r="E1316" s="1439" t="s">
        <v>612</v>
      </c>
      <c r="F1316" s="1440"/>
      <c r="G1316" s="1440"/>
      <c r="H1316" s="1441"/>
      <c r="I1316" s="1442">
        <v>0</v>
      </c>
      <c r="K1316" s="791" t="s">
        <v>1177</v>
      </c>
      <c r="L1316" s="792"/>
      <c r="M1316" s="793"/>
      <c r="N1316" s="793"/>
      <c r="O1316" s="794">
        <v>0.25900000000000001</v>
      </c>
      <c r="Q1316" s="1117" t="s">
        <v>128</v>
      </c>
      <c r="R1316" s="1118"/>
      <c r="S1316" s="1119"/>
      <c r="T1316" s="1119"/>
      <c r="U1316" s="1455">
        <v>0</v>
      </c>
      <c r="W1316" s="1117" t="s">
        <v>201</v>
      </c>
      <c r="X1316" s="1119"/>
      <c r="Y1316" s="1119"/>
      <c r="Z1316" s="1119"/>
      <c r="AA1316" s="1455">
        <v>0</v>
      </c>
      <c r="AC1316" s="1117" t="s">
        <v>345</v>
      </c>
      <c r="AD1316" s="1119"/>
      <c r="AE1316" s="1119"/>
      <c r="AF1316" s="1119"/>
      <c r="AG1316" s="1455">
        <v>0</v>
      </c>
      <c r="AI1316" s="1117" t="s">
        <v>363</v>
      </c>
      <c r="AJ1316" s="1118"/>
      <c r="AK1316" s="1119"/>
      <c r="AL1316" s="1123"/>
      <c r="AM1316" s="1455">
        <v>0</v>
      </c>
      <c r="AO1316" s="1117" t="s">
        <v>291</v>
      </c>
      <c r="AP1316" s="1119"/>
      <c r="AQ1316" s="1119"/>
      <c r="AR1316" s="1119"/>
      <c r="AS1316" s="1455">
        <v>0</v>
      </c>
      <c r="AU1316" s="1117" t="s">
        <v>54</v>
      </c>
      <c r="AV1316" s="1123"/>
      <c r="AW1316" s="1123"/>
      <c r="AX1316" s="1120"/>
      <c r="AY1316" s="1455">
        <v>0.31000000238418579</v>
      </c>
      <c r="BA1316" s="1117" t="s">
        <v>60</v>
      </c>
      <c r="BB1316" s="1119"/>
      <c r="BC1316" s="1119"/>
      <c r="BD1316" s="1119"/>
      <c r="BE1316" s="1455">
        <v>0.20000000298023224</v>
      </c>
      <c r="BG1316" s="1117" t="s">
        <v>68</v>
      </c>
      <c r="BH1316" s="1119"/>
      <c r="BI1316" s="1119"/>
      <c r="BJ1316" s="1125"/>
      <c r="BK1316" s="1455">
        <v>0</v>
      </c>
    </row>
    <row r="1317" spans="5:63" x14ac:dyDescent="0.3">
      <c r="E1317" s="1439" t="s">
        <v>1174</v>
      </c>
      <c r="F1317" s="1440"/>
      <c r="G1317" s="1440"/>
      <c r="H1317" s="1441"/>
      <c r="I1317" s="1442">
        <v>0.27200000000000002</v>
      </c>
      <c r="K1317" s="791" t="s">
        <v>1182</v>
      </c>
      <c r="L1317" s="792"/>
      <c r="M1317" s="793"/>
      <c r="N1317" s="793"/>
      <c r="O1317" s="794">
        <v>0.23699999999999999</v>
      </c>
      <c r="Q1317" s="1117" t="s">
        <v>222</v>
      </c>
      <c r="R1317" s="1118"/>
      <c r="S1317" s="1119"/>
      <c r="T1317" s="1119"/>
      <c r="U1317" s="1455">
        <v>0</v>
      </c>
      <c r="W1317" s="1117" t="s">
        <v>202</v>
      </c>
      <c r="X1317" s="1119"/>
      <c r="Y1317" s="1119"/>
      <c r="Z1317" s="1119"/>
      <c r="AA1317" s="1455">
        <v>0.31000000238418579</v>
      </c>
      <c r="AC1317" s="1117" t="s">
        <v>51</v>
      </c>
      <c r="AD1317" s="1119"/>
      <c r="AE1317" s="1119"/>
      <c r="AF1317" s="1119"/>
      <c r="AG1317" s="1455">
        <v>0</v>
      </c>
      <c r="AI1317" s="1117" t="s">
        <v>364</v>
      </c>
      <c r="AJ1317" s="1118"/>
      <c r="AK1317" s="1119"/>
      <c r="AL1317" s="1123"/>
      <c r="AM1317" s="1455">
        <v>0</v>
      </c>
      <c r="AO1317" s="1117" t="s">
        <v>493</v>
      </c>
      <c r="AP1317" s="1119"/>
      <c r="AQ1317" s="1119"/>
      <c r="AR1317" s="1119"/>
      <c r="AS1317" s="1455">
        <v>0</v>
      </c>
      <c r="AU1317" s="1117" t="s">
        <v>491</v>
      </c>
      <c r="AV1317" s="1123"/>
      <c r="AW1317" s="1123"/>
      <c r="AX1317" s="1120"/>
      <c r="AY1317" s="1455">
        <v>0.36000001430511475</v>
      </c>
      <c r="BA1317" s="1117" t="s">
        <v>488</v>
      </c>
      <c r="BB1317" s="1119"/>
      <c r="BC1317" s="1119"/>
      <c r="BD1317" s="1119"/>
      <c r="BE1317" s="1455">
        <v>0.12999999523162842</v>
      </c>
      <c r="BG1317" s="1117" t="s">
        <v>138</v>
      </c>
      <c r="BH1317" s="1119"/>
      <c r="BI1317" s="1119"/>
      <c r="BJ1317" s="1125"/>
      <c r="BK1317" s="1455">
        <v>0</v>
      </c>
    </row>
    <row r="1318" spans="5:63" x14ac:dyDescent="0.3">
      <c r="E1318" s="1439" t="s">
        <v>1175</v>
      </c>
      <c r="F1318" s="1440"/>
      <c r="G1318" s="1440"/>
      <c r="H1318" s="1441"/>
      <c r="I1318" s="1442">
        <v>0.26700000000000002</v>
      </c>
      <c r="K1318" s="791" t="s">
        <v>1183</v>
      </c>
      <c r="L1318" s="792"/>
      <c r="M1318" s="793"/>
      <c r="N1318" s="793"/>
      <c r="O1318" s="794">
        <v>0.11899999999999999</v>
      </c>
      <c r="Q1318" s="1117" t="s">
        <v>449</v>
      </c>
      <c r="R1318" s="1118"/>
      <c r="S1318" s="1119"/>
      <c r="T1318" s="1119"/>
      <c r="U1318" s="1455">
        <v>0</v>
      </c>
      <c r="W1318" s="1117" t="s">
        <v>130</v>
      </c>
      <c r="X1318" s="1119"/>
      <c r="Y1318" s="1119"/>
      <c r="Z1318" s="1119"/>
      <c r="AA1318" s="1455">
        <v>0</v>
      </c>
      <c r="AC1318" s="1117" t="s">
        <v>1028</v>
      </c>
      <c r="AD1318" s="1119"/>
      <c r="AE1318" s="1119"/>
      <c r="AF1318" s="1119"/>
      <c r="AG1318" s="1455">
        <v>0</v>
      </c>
      <c r="AI1318" s="1117" t="s">
        <v>287</v>
      </c>
      <c r="AJ1318" s="1118"/>
      <c r="AK1318" s="1119"/>
      <c r="AL1318" s="1123"/>
      <c r="AM1318" s="1455">
        <v>0</v>
      </c>
      <c r="AO1318" s="1117" t="s">
        <v>292</v>
      </c>
      <c r="AP1318" s="1119"/>
      <c r="AQ1318" s="1119"/>
      <c r="AR1318" s="1119"/>
      <c r="AS1318" s="1455">
        <v>0</v>
      </c>
      <c r="AU1318" s="1117" t="s">
        <v>58</v>
      </c>
      <c r="AV1318" s="1123"/>
      <c r="AW1318" s="1123"/>
      <c r="AX1318" s="1120"/>
      <c r="AY1318" s="1455">
        <v>0.34999999403953552</v>
      </c>
      <c r="BA1318" s="1117" t="s">
        <v>65</v>
      </c>
      <c r="BB1318" s="1119"/>
      <c r="BC1318" s="1119"/>
      <c r="BD1318" s="1119"/>
      <c r="BE1318" s="1455">
        <v>0</v>
      </c>
      <c r="BG1318" s="1117" t="s">
        <v>57</v>
      </c>
      <c r="BH1318" s="1119"/>
      <c r="BI1318" s="1119"/>
      <c r="BJ1318" s="1125"/>
      <c r="BK1318" s="1455">
        <v>0.36000001430511475</v>
      </c>
    </row>
    <row r="1319" spans="5:63" x14ac:dyDescent="0.3">
      <c r="E1319" s="1439" t="s">
        <v>1177</v>
      </c>
      <c r="F1319" s="1440"/>
      <c r="G1319" s="1440"/>
      <c r="H1319" s="1441"/>
      <c r="I1319" s="1442">
        <v>0.27300000000000002</v>
      </c>
      <c r="K1319" s="791" t="s">
        <v>1184</v>
      </c>
      <c r="L1319" s="792"/>
      <c r="M1319" s="793"/>
      <c r="N1319" s="793"/>
      <c r="O1319" s="794">
        <v>0.25900000000000001</v>
      </c>
      <c r="Q1319" s="1117" t="s">
        <v>592</v>
      </c>
      <c r="R1319" s="1118"/>
      <c r="S1319" s="1119"/>
      <c r="T1319" s="1119"/>
      <c r="U1319" s="1455">
        <v>0.24</v>
      </c>
      <c r="W1319" s="1117" t="s">
        <v>394</v>
      </c>
      <c r="X1319" s="1119"/>
      <c r="Y1319" s="1119"/>
      <c r="Z1319" s="1119"/>
      <c r="AA1319" s="1455">
        <v>0</v>
      </c>
      <c r="AC1319" s="1117" t="s">
        <v>225</v>
      </c>
      <c r="AD1319" s="1119"/>
      <c r="AE1319" s="1119"/>
      <c r="AF1319" s="1119"/>
      <c r="AG1319" s="1455">
        <v>0</v>
      </c>
      <c r="AI1319" s="1117" t="s">
        <v>365</v>
      </c>
      <c r="AJ1319" s="1118"/>
      <c r="AK1319" s="1119"/>
      <c r="AL1319" s="1123"/>
      <c r="AM1319" s="1455">
        <v>0</v>
      </c>
      <c r="AO1319" s="1117" t="s">
        <v>293</v>
      </c>
      <c r="AP1319" s="1119"/>
      <c r="AQ1319" s="1119"/>
      <c r="AR1319" s="1119"/>
      <c r="AS1319" s="1455">
        <v>0</v>
      </c>
      <c r="AU1319" s="1117" t="s">
        <v>59</v>
      </c>
      <c r="AV1319" s="1123"/>
      <c r="AW1319" s="1123"/>
      <c r="AX1319" s="1120"/>
      <c r="AY1319" s="1455">
        <v>0.36000001430511475</v>
      </c>
      <c r="BA1319" s="1117" t="s">
        <v>137</v>
      </c>
      <c r="BB1319" s="1119"/>
      <c r="BC1319" s="1119"/>
      <c r="BD1319" s="1119"/>
      <c r="BE1319" s="1455">
        <v>0.34000000357627869</v>
      </c>
      <c r="BG1319" s="1117" t="s">
        <v>69</v>
      </c>
      <c r="BH1319" s="1119"/>
      <c r="BI1319" s="1119"/>
      <c r="BJ1319" s="1126"/>
      <c r="BK1319" s="1455">
        <v>0</v>
      </c>
    </row>
    <row r="1320" spans="5:63" x14ac:dyDescent="0.3">
      <c r="E1320" s="1439" t="s">
        <v>1182</v>
      </c>
      <c r="F1320" s="1440"/>
      <c r="G1320" s="1440"/>
      <c r="H1320" s="1441"/>
      <c r="I1320" s="1442">
        <v>0.27100000000000002</v>
      </c>
      <c r="K1320" s="791" t="s">
        <v>1186</v>
      </c>
      <c r="L1320" s="792"/>
      <c r="M1320" s="793"/>
      <c r="N1320" s="793"/>
      <c r="O1320" s="794">
        <v>0</v>
      </c>
      <c r="Q1320" s="1117" t="s">
        <v>593</v>
      </c>
      <c r="R1320" s="1118"/>
      <c r="S1320" s="1119"/>
      <c r="T1320" s="1119"/>
      <c r="U1320" s="1455">
        <v>0</v>
      </c>
      <c r="W1320" s="1117" t="s">
        <v>396</v>
      </c>
      <c r="X1320" s="1119"/>
      <c r="Y1320" s="1119"/>
      <c r="Z1320" s="1119"/>
      <c r="AA1320" s="1455">
        <v>0</v>
      </c>
      <c r="AC1320" s="1117" t="s">
        <v>284</v>
      </c>
      <c r="AD1320" s="1119"/>
      <c r="AE1320" s="1119"/>
      <c r="AF1320" s="1119"/>
      <c r="AG1320" s="1455">
        <v>0</v>
      </c>
      <c r="AI1320" s="1117" t="s">
        <v>226</v>
      </c>
      <c r="AJ1320" s="1118"/>
      <c r="AK1320" s="1119"/>
      <c r="AL1320" s="1123"/>
      <c r="AM1320" s="1455">
        <v>0.25999999046325684</v>
      </c>
      <c r="AO1320" s="1117" t="s">
        <v>294</v>
      </c>
      <c r="AP1320" s="1119"/>
      <c r="AQ1320" s="1119"/>
      <c r="AR1320" s="1119"/>
      <c r="AS1320" s="1455">
        <v>2.9999999329447746E-2</v>
      </c>
      <c r="AU1320" s="1117" t="s">
        <v>204</v>
      </c>
      <c r="AV1320" s="1123"/>
      <c r="AW1320" s="1123"/>
      <c r="AX1320" s="1120"/>
      <c r="AY1320" s="1455">
        <v>0.34999999403953552</v>
      </c>
      <c r="BA1320" s="1117" t="s">
        <v>206</v>
      </c>
      <c r="BB1320" s="1119"/>
      <c r="BC1320" s="1119"/>
      <c r="BD1320" s="1119"/>
      <c r="BE1320" s="1455">
        <v>0.37000000476837158</v>
      </c>
      <c r="BG1320" s="303" t="s">
        <v>144</v>
      </c>
    </row>
    <row r="1321" spans="5:63" x14ac:dyDescent="0.3">
      <c r="E1321" s="1439" t="s">
        <v>1183</v>
      </c>
      <c r="F1321" s="1440"/>
      <c r="G1321" s="1440"/>
      <c r="H1321" s="1441"/>
      <c r="I1321" s="1442">
        <v>0.27200000000000002</v>
      </c>
      <c r="K1321" s="791" t="s">
        <v>1187</v>
      </c>
      <c r="L1321" s="792"/>
      <c r="M1321" s="793"/>
      <c r="N1321" s="793"/>
      <c r="O1321" s="794">
        <v>0.25800000000000001</v>
      </c>
      <c r="Q1321" s="1117" t="s">
        <v>594</v>
      </c>
      <c r="R1321" s="1118"/>
      <c r="S1321" s="1119"/>
      <c r="T1321" s="1119"/>
      <c r="U1321" s="1455">
        <v>0</v>
      </c>
      <c r="W1321" s="1117" t="s">
        <v>521</v>
      </c>
      <c r="X1321" s="1119"/>
      <c r="Y1321" s="1119"/>
      <c r="Z1321" s="1119"/>
      <c r="AA1321" s="1455">
        <v>0.31000000238418579</v>
      </c>
      <c r="AC1321" s="1117" t="s">
        <v>285</v>
      </c>
      <c r="AD1321" s="1119"/>
      <c r="AE1321" s="1119"/>
      <c r="AF1321" s="1119"/>
      <c r="AG1321" s="1455">
        <v>0</v>
      </c>
      <c r="AI1321" s="1117" t="s">
        <v>288</v>
      </c>
      <c r="AJ1321" s="1118"/>
      <c r="AK1321" s="1119"/>
      <c r="AL1321" s="1123"/>
      <c r="AM1321" s="1455">
        <v>1.9999999552965164E-2</v>
      </c>
      <c r="AO1321" s="1117" t="s">
        <v>295</v>
      </c>
      <c r="AP1321" s="1119"/>
      <c r="AQ1321" s="1119"/>
      <c r="AR1321" s="1119"/>
      <c r="AS1321" s="1455">
        <v>0</v>
      </c>
      <c r="AU1321" s="1117" t="s">
        <v>63</v>
      </c>
      <c r="AV1321" s="1123"/>
      <c r="AW1321" s="1123"/>
      <c r="AX1321" s="1120"/>
      <c r="AY1321" s="1455">
        <v>0.14000000059604645</v>
      </c>
      <c r="BA1321" s="1117" t="s">
        <v>68</v>
      </c>
      <c r="BB1321" s="1119"/>
      <c r="BC1321" s="1119"/>
      <c r="BD1321" s="1119"/>
      <c r="BE1321" s="1455">
        <v>0</v>
      </c>
    </row>
    <row r="1322" spans="5:63" x14ac:dyDescent="0.3">
      <c r="E1322" s="1439" t="s">
        <v>1184</v>
      </c>
      <c r="F1322" s="1440"/>
      <c r="G1322" s="1440"/>
      <c r="H1322" s="1441"/>
      <c r="I1322" s="1442">
        <v>0.27300000000000002</v>
      </c>
      <c r="K1322" s="791" t="s">
        <v>1188</v>
      </c>
      <c r="L1322" s="792"/>
      <c r="M1322" s="793"/>
      <c r="N1322" s="793"/>
      <c r="O1322" s="794">
        <v>0.25800000000000001</v>
      </c>
      <c r="Q1322" s="1117" t="s">
        <v>595</v>
      </c>
      <c r="R1322" s="1118"/>
      <c r="S1322" s="1119"/>
      <c r="T1322" s="1119"/>
      <c r="U1322" s="1455">
        <v>0</v>
      </c>
      <c r="W1322" s="1117" t="s">
        <v>345</v>
      </c>
      <c r="X1322" s="1119"/>
      <c r="Y1322" s="1119"/>
      <c r="Z1322" s="1119"/>
      <c r="AA1322" s="1455">
        <v>7.0000000298023224E-2</v>
      </c>
      <c r="AC1322" s="1117" t="s">
        <v>286</v>
      </c>
      <c r="AD1322" s="1119"/>
      <c r="AE1322" s="1119"/>
      <c r="AF1322" s="1119"/>
      <c r="AG1322" s="1455">
        <v>0</v>
      </c>
      <c r="AI1322" s="1117" t="s">
        <v>347</v>
      </c>
      <c r="AJ1322" s="1118"/>
      <c r="AK1322" s="1119"/>
      <c r="AL1322" s="1123"/>
      <c r="AM1322" s="1455">
        <v>0</v>
      </c>
      <c r="AO1322" s="1117" t="s">
        <v>296</v>
      </c>
      <c r="AP1322" s="1119"/>
      <c r="AQ1322" s="1119"/>
      <c r="AR1322" s="1119"/>
      <c r="AS1322" s="1455">
        <v>0</v>
      </c>
      <c r="AU1322" s="1117" t="s">
        <v>64</v>
      </c>
      <c r="AV1322" s="1123"/>
      <c r="AW1322" s="1123"/>
      <c r="AX1322" s="1120"/>
      <c r="AY1322" s="1455">
        <v>0</v>
      </c>
      <c r="BA1322" s="1117" t="s">
        <v>207</v>
      </c>
      <c r="BB1322" s="1119"/>
      <c r="BC1322" s="1119"/>
      <c r="BD1322" s="1119"/>
      <c r="BE1322" s="1455">
        <v>0</v>
      </c>
    </row>
    <row r="1323" spans="5:63" x14ac:dyDescent="0.3">
      <c r="E1323" s="1439" t="s">
        <v>1186</v>
      </c>
      <c r="F1323" s="1440"/>
      <c r="G1323" s="1440"/>
      <c r="H1323" s="1441"/>
      <c r="I1323" s="1442">
        <v>0.24</v>
      </c>
      <c r="K1323" s="791" t="s">
        <v>1189</v>
      </c>
      <c r="L1323" s="792"/>
      <c r="M1323" s="793"/>
      <c r="N1323" s="793"/>
      <c r="O1323" s="794">
        <v>0.255</v>
      </c>
      <c r="Q1323" s="1117" t="s">
        <v>391</v>
      </c>
      <c r="R1323" s="1118"/>
      <c r="S1323" s="1119"/>
      <c r="T1323" s="1119"/>
      <c r="U1323" s="1455">
        <v>0</v>
      </c>
      <c r="W1323" s="1117" t="s">
        <v>450</v>
      </c>
      <c r="X1323" s="1119"/>
      <c r="Y1323" s="1119"/>
      <c r="Z1323" s="1119"/>
      <c r="AA1323" s="1455">
        <v>0</v>
      </c>
      <c r="AC1323" s="1117" t="s">
        <v>346</v>
      </c>
      <c r="AD1323" s="1119"/>
      <c r="AE1323" s="1119"/>
      <c r="AF1323" s="1119"/>
      <c r="AG1323" s="1455">
        <v>0</v>
      </c>
      <c r="AI1323" s="1117" t="s">
        <v>289</v>
      </c>
      <c r="AJ1323" s="1118"/>
      <c r="AK1323" s="1119"/>
      <c r="AL1323" s="1123"/>
      <c r="AM1323" s="1455">
        <v>0.25999999046325684</v>
      </c>
      <c r="AO1323" s="1117" t="s">
        <v>297</v>
      </c>
      <c r="AP1323" s="1119"/>
      <c r="AQ1323" s="1119"/>
      <c r="AR1323" s="1119"/>
      <c r="AS1323" s="1455">
        <v>0</v>
      </c>
      <c r="AU1323" s="1117" t="s">
        <v>494</v>
      </c>
      <c r="AV1323" s="1123"/>
      <c r="AW1323" s="1123"/>
      <c r="AX1323" s="1120"/>
      <c r="AY1323" s="1455">
        <v>0</v>
      </c>
      <c r="BA1323" s="1117" t="s">
        <v>208</v>
      </c>
      <c r="BB1323" s="1119"/>
      <c r="BC1323" s="1119"/>
      <c r="BD1323" s="1119"/>
      <c r="BE1323" s="1455">
        <v>0</v>
      </c>
    </row>
    <row r="1324" spans="5:63" x14ac:dyDescent="0.3">
      <c r="E1324" s="1439" t="s">
        <v>304</v>
      </c>
      <c r="F1324" s="1440"/>
      <c r="G1324" s="1440"/>
      <c r="H1324" s="1441"/>
      <c r="I1324" s="1442">
        <v>0.27100000000000002</v>
      </c>
      <c r="K1324" s="791" t="s">
        <v>409</v>
      </c>
      <c r="L1324" s="792"/>
      <c r="M1324" s="793"/>
      <c r="N1324" s="793"/>
      <c r="O1324" s="794">
        <v>0.22500000000000001</v>
      </c>
      <c r="Q1324" s="1117" t="s">
        <v>392</v>
      </c>
      <c r="R1324" s="1118"/>
      <c r="S1324" s="1119"/>
      <c r="T1324" s="1119"/>
      <c r="U1324" s="1455">
        <v>0</v>
      </c>
      <c r="W1324" s="1117" t="s">
        <v>51</v>
      </c>
      <c r="X1324" s="1119"/>
      <c r="Y1324" s="1119"/>
      <c r="Z1324" s="1119"/>
      <c r="AA1324" s="1455">
        <v>9.9999997764825821E-3</v>
      </c>
      <c r="AC1324" s="1117" t="s">
        <v>1029</v>
      </c>
      <c r="AD1324" s="1119"/>
      <c r="AE1324" s="1119"/>
      <c r="AF1324" s="1119"/>
      <c r="AG1324" s="1455">
        <v>0</v>
      </c>
      <c r="AI1324" s="1117" t="s">
        <v>348</v>
      </c>
      <c r="AJ1324" s="1118"/>
      <c r="AK1324" s="1119"/>
      <c r="AL1324" s="1123"/>
      <c r="AM1324" s="1455">
        <v>0.25</v>
      </c>
      <c r="AO1324" s="1117" t="s">
        <v>298</v>
      </c>
      <c r="AP1324" s="1119"/>
      <c r="AQ1324" s="1119"/>
      <c r="AR1324" s="1119"/>
      <c r="AS1324" s="1455">
        <v>0</v>
      </c>
      <c r="AU1324" s="1117" t="s">
        <v>135</v>
      </c>
      <c r="AV1324" s="1123"/>
      <c r="AW1324" s="1123"/>
      <c r="AX1324" s="1120"/>
      <c r="AY1324" s="1455">
        <v>9.9999997764825821E-3</v>
      </c>
      <c r="BA1324" s="1117" t="s">
        <v>492</v>
      </c>
      <c r="BB1324" s="1119"/>
      <c r="BC1324" s="1119"/>
      <c r="BD1324" s="1119"/>
      <c r="BE1324" s="1455">
        <v>1.9999999552965164E-2</v>
      </c>
    </row>
    <row r="1325" spans="5:63" x14ac:dyDescent="0.3">
      <c r="E1325" s="1439" t="s">
        <v>1187</v>
      </c>
      <c r="F1325" s="1440"/>
      <c r="G1325" s="1440"/>
      <c r="H1325" s="1441"/>
      <c r="I1325" s="1442">
        <v>0.27300000000000002</v>
      </c>
      <c r="K1325" s="791" t="s">
        <v>308</v>
      </c>
      <c r="L1325" s="792"/>
      <c r="M1325" s="793"/>
      <c r="N1325" s="793"/>
      <c r="O1325" s="794">
        <v>0.25900000000000001</v>
      </c>
      <c r="Q1325" s="1117" t="s">
        <v>201</v>
      </c>
      <c r="R1325" s="1118"/>
      <c r="S1325" s="1119"/>
      <c r="T1325" s="1119"/>
      <c r="U1325" s="1455">
        <v>0</v>
      </c>
      <c r="W1325" s="1117" t="s">
        <v>224</v>
      </c>
      <c r="X1325" s="1119"/>
      <c r="Y1325" s="1119"/>
      <c r="Z1325" s="1119"/>
      <c r="AA1325" s="1455">
        <v>0</v>
      </c>
      <c r="AC1325" s="1117" t="s">
        <v>1030</v>
      </c>
      <c r="AD1325" s="1119"/>
      <c r="AE1325" s="1119"/>
      <c r="AF1325" s="1119"/>
      <c r="AG1325" s="1455">
        <v>9.9999997764825821E-3</v>
      </c>
      <c r="AI1325" s="1117" t="s">
        <v>291</v>
      </c>
      <c r="AJ1325" s="1118"/>
      <c r="AK1325" s="1119"/>
      <c r="AL1325" s="1123"/>
      <c r="AM1325" s="1455">
        <v>0</v>
      </c>
      <c r="AO1325" s="1117" t="s">
        <v>299</v>
      </c>
      <c r="AP1325" s="1119"/>
      <c r="AQ1325" s="1119"/>
      <c r="AR1325" s="1119"/>
      <c r="AS1325" s="1455">
        <v>0</v>
      </c>
      <c r="AU1325" s="1117" t="s">
        <v>490</v>
      </c>
      <c r="AV1325" s="1123"/>
      <c r="AW1325" s="1123"/>
      <c r="AX1325" s="1120"/>
      <c r="AY1325" s="1455">
        <v>0.23000000417232513</v>
      </c>
      <c r="BA1325" s="1117" t="s">
        <v>69</v>
      </c>
      <c r="BB1325" s="1119"/>
      <c r="BC1325" s="1119"/>
      <c r="BD1325" s="1119"/>
      <c r="BE1325" s="1455">
        <v>0.15999999642372131</v>
      </c>
    </row>
    <row r="1326" spans="5:63" x14ac:dyDescent="0.3">
      <c r="E1326" s="1439" t="s">
        <v>2277</v>
      </c>
      <c r="F1326" s="1440"/>
      <c r="G1326" s="1440"/>
      <c r="H1326" s="1441"/>
      <c r="I1326" s="1442">
        <v>0.27300000000000002</v>
      </c>
      <c r="K1326" s="791" t="s">
        <v>1193</v>
      </c>
      <c r="L1326" s="792"/>
      <c r="M1326" s="793"/>
      <c r="N1326" s="793"/>
      <c r="O1326" s="794">
        <v>0.251</v>
      </c>
      <c r="Q1326" s="1117" t="s">
        <v>393</v>
      </c>
      <c r="R1326" s="1118"/>
      <c r="S1326" s="1119"/>
      <c r="T1326" s="1119"/>
      <c r="U1326" s="1455">
        <v>0.25</v>
      </c>
      <c r="W1326" s="1117" t="s">
        <v>284</v>
      </c>
      <c r="X1326" s="1119"/>
      <c r="Y1326" s="1119"/>
      <c r="Z1326" s="1119"/>
      <c r="AA1326" s="1455">
        <v>0</v>
      </c>
      <c r="AC1326" s="1117" t="s">
        <v>287</v>
      </c>
      <c r="AD1326" s="1119"/>
      <c r="AE1326" s="1119"/>
      <c r="AF1326" s="1119"/>
      <c r="AG1326" s="1455">
        <v>0</v>
      </c>
      <c r="AI1326" s="1117" t="s">
        <v>500</v>
      </c>
      <c r="AJ1326" s="1118"/>
      <c r="AK1326" s="1119"/>
      <c r="AL1326" s="1123"/>
      <c r="AM1326" s="1455">
        <v>0</v>
      </c>
      <c r="AO1326" s="1117" t="s">
        <v>300</v>
      </c>
      <c r="AP1326" s="1119"/>
      <c r="AQ1326" s="1119"/>
      <c r="AR1326" s="1119"/>
      <c r="AS1326" s="1455">
        <v>0</v>
      </c>
      <c r="AU1326" s="1117" t="s">
        <v>136</v>
      </c>
      <c r="AV1326" s="1123"/>
      <c r="AW1326" s="1123"/>
      <c r="AX1326" s="1120"/>
      <c r="AY1326" s="1455">
        <v>0.30000001192092896</v>
      </c>
      <c r="BA1326" s="303" t="s">
        <v>191</v>
      </c>
    </row>
    <row r="1327" spans="5:63" x14ac:dyDescent="0.3">
      <c r="E1327" s="1439" t="s">
        <v>1178</v>
      </c>
      <c r="F1327" s="1440"/>
      <c r="G1327" s="1440"/>
      <c r="H1327" s="1441"/>
      <c r="I1327" s="1442">
        <v>0.27</v>
      </c>
      <c r="K1327" s="791" t="s">
        <v>54</v>
      </c>
      <c r="L1327" s="792"/>
      <c r="M1327" s="793"/>
      <c r="N1327" s="793"/>
      <c r="O1327" s="794">
        <v>0.215</v>
      </c>
      <c r="Q1327" s="1117" t="s">
        <v>202</v>
      </c>
      <c r="R1327" s="1118"/>
      <c r="S1327" s="1119"/>
      <c r="T1327" s="1119"/>
      <c r="U1327" s="1455">
        <v>0.25</v>
      </c>
      <c r="W1327" s="1117" t="s">
        <v>285</v>
      </c>
      <c r="X1327" s="1119"/>
      <c r="Y1327" s="1119"/>
      <c r="Z1327" s="1119"/>
      <c r="AA1327" s="1455">
        <v>9.9999997764825821E-3</v>
      </c>
      <c r="AC1327" s="1117" t="s">
        <v>1031</v>
      </c>
      <c r="AD1327" s="1119"/>
      <c r="AE1327" s="1119"/>
      <c r="AF1327" s="1119"/>
      <c r="AG1327" s="1455">
        <v>0</v>
      </c>
      <c r="AI1327" s="1117" t="s">
        <v>493</v>
      </c>
      <c r="AJ1327" s="1118"/>
      <c r="AK1327" s="1119"/>
      <c r="AL1327" s="1123"/>
      <c r="AM1327" s="1455">
        <v>0</v>
      </c>
      <c r="AO1327" s="1117" t="s">
        <v>229</v>
      </c>
      <c r="AP1327" s="1119"/>
      <c r="AQ1327" s="1119"/>
      <c r="AR1327" s="1119"/>
      <c r="AS1327" s="1455">
        <v>0</v>
      </c>
      <c r="AU1327" s="1117" t="s">
        <v>66</v>
      </c>
      <c r="AV1327" s="1123"/>
      <c r="AW1327" s="1123"/>
      <c r="AX1327" s="1120"/>
      <c r="AY1327" s="1455">
        <v>0</v>
      </c>
    </row>
    <row r="1328" spans="5:63" x14ac:dyDescent="0.3">
      <c r="E1328" s="1439" t="s">
        <v>2278</v>
      </c>
      <c r="F1328" s="1440"/>
      <c r="G1328" s="1440"/>
      <c r="H1328" s="1441"/>
      <c r="I1328" s="1442">
        <v>0.27300000000000002</v>
      </c>
      <c r="K1328" s="791" t="s">
        <v>1195</v>
      </c>
      <c r="L1328" s="792"/>
      <c r="M1328" s="793"/>
      <c r="N1328" s="793"/>
      <c r="O1328" s="794">
        <v>0</v>
      </c>
      <c r="Q1328" s="1117" t="s">
        <v>394</v>
      </c>
      <c r="R1328" s="1118"/>
      <c r="S1328" s="1119"/>
      <c r="T1328" s="1119"/>
      <c r="U1328" s="1455">
        <v>0</v>
      </c>
      <c r="W1328" s="1117" t="s">
        <v>225</v>
      </c>
      <c r="X1328" s="1119"/>
      <c r="Y1328" s="1119"/>
      <c r="Z1328" s="1119"/>
      <c r="AA1328" s="1455">
        <v>0</v>
      </c>
      <c r="AC1328" s="1117" t="s">
        <v>226</v>
      </c>
      <c r="AD1328" s="1119"/>
      <c r="AE1328" s="1119"/>
      <c r="AF1328" s="1119"/>
      <c r="AG1328" s="1455">
        <v>0.40000000596046448</v>
      </c>
      <c r="AI1328" s="1117" t="s">
        <v>292</v>
      </c>
      <c r="AJ1328" s="1118"/>
      <c r="AK1328" s="1119"/>
      <c r="AL1328" s="1123"/>
      <c r="AM1328" s="1455">
        <v>0</v>
      </c>
      <c r="AO1328" s="1117" t="s">
        <v>230</v>
      </c>
      <c r="AP1328" s="1119"/>
      <c r="AQ1328" s="1119"/>
      <c r="AR1328" s="1119"/>
      <c r="AS1328" s="1455">
        <v>0</v>
      </c>
      <c r="AU1328" s="1117" t="s">
        <v>205</v>
      </c>
      <c r="AV1328" s="1123"/>
      <c r="AW1328" s="1123"/>
      <c r="AX1328" s="1120"/>
      <c r="AY1328" s="1455">
        <v>0.20999999344348907</v>
      </c>
    </row>
    <row r="1329" spans="5:51" x14ac:dyDescent="0.3">
      <c r="E1329" s="1439" t="s">
        <v>1188</v>
      </c>
      <c r="F1329" s="1440"/>
      <c r="G1329" s="1440"/>
      <c r="H1329" s="1441"/>
      <c r="I1329" s="1442">
        <v>0.27300000000000002</v>
      </c>
      <c r="K1329" s="791" t="s">
        <v>625</v>
      </c>
      <c r="L1329" s="792"/>
      <c r="M1329" s="793"/>
      <c r="N1329" s="793"/>
      <c r="O1329" s="794">
        <v>0.24099999999999999</v>
      </c>
      <c r="Q1329" s="1117" t="s">
        <v>395</v>
      </c>
      <c r="R1329" s="1118"/>
      <c r="S1329" s="1119"/>
      <c r="T1329" s="1119"/>
      <c r="U1329" s="1455">
        <v>0</v>
      </c>
      <c r="W1329" s="1117" t="s">
        <v>286</v>
      </c>
      <c r="X1329" s="1119"/>
      <c r="Y1329" s="1119"/>
      <c r="Z1329" s="1119"/>
      <c r="AA1329" s="1455">
        <v>0</v>
      </c>
      <c r="AC1329" s="1117" t="s">
        <v>288</v>
      </c>
      <c r="AD1329" s="1119"/>
      <c r="AE1329" s="1119"/>
      <c r="AF1329" s="1119"/>
      <c r="AG1329" s="1455">
        <v>0</v>
      </c>
      <c r="AI1329" s="1117" t="s">
        <v>294</v>
      </c>
      <c r="AJ1329" s="1118"/>
      <c r="AK1329" s="1119"/>
      <c r="AL1329" s="1123"/>
      <c r="AM1329" s="1455">
        <v>0</v>
      </c>
      <c r="AO1329" s="1117" t="s">
        <v>231</v>
      </c>
      <c r="AP1329" s="1119"/>
      <c r="AQ1329" s="1119"/>
      <c r="AR1329" s="1119"/>
      <c r="AS1329" s="1455">
        <v>3.9999999105930328E-2</v>
      </c>
      <c r="AU1329" s="1117" t="s">
        <v>371</v>
      </c>
      <c r="AV1329" s="1123"/>
      <c r="AW1329" s="1123"/>
      <c r="AX1329" s="1120"/>
      <c r="AY1329" s="1455">
        <v>0.10000000149011612</v>
      </c>
    </row>
    <row r="1330" spans="5:51" x14ac:dyDescent="0.3">
      <c r="E1330" s="1439" t="s">
        <v>1189</v>
      </c>
      <c r="F1330" s="1440"/>
      <c r="G1330" s="1440"/>
      <c r="H1330" s="1441"/>
      <c r="I1330" s="1442">
        <v>0.27200000000000002</v>
      </c>
      <c r="K1330" s="791" t="s">
        <v>1196</v>
      </c>
      <c r="L1330" s="792"/>
      <c r="M1330" s="793"/>
      <c r="N1330" s="793"/>
      <c r="O1330" s="794">
        <v>0.25900000000000001</v>
      </c>
      <c r="Q1330" s="1117" t="s">
        <v>281</v>
      </c>
      <c r="R1330" s="1118"/>
      <c r="S1330" s="1119"/>
      <c r="T1330" s="1119"/>
      <c r="U1330" s="1455">
        <v>0</v>
      </c>
      <c r="W1330" s="1117" t="s">
        <v>346</v>
      </c>
      <c r="X1330" s="1119"/>
      <c r="Y1330" s="1119"/>
      <c r="Z1330" s="1119"/>
      <c r="AA1330" s="1455">
        <v>0</v>
      </c>
      <c r="AC1330" s="1117" t="s">
        <v>397</v>
      </c>
      <c r="AD1330" s="1119"/>
      <c r="AE1330" s="1119"/>
      <c r="AF1330" s="1119"/>
      <c r="AG1330" s="1455">
        <v>0.40000000596046448</v>
      </c>
      <c r="AI1330" s="1117" t="s">
        <v>295</v>
      </c>
      <c r="AJ1330" s="1118"/>
      <c r="AK1330" s="1119"/>
      <c r="AL1330" s="1123"/>
      <c r="AM1330" s="1455">
        <v>0</v>
      </c>
      <c r="AO1330" s="1117" t="s">
        <v>301</v>
      </c>
      <c r="AP1330" s="1119"/>
      <c r="AQ1330" s="1119"/>
      <c r="AR1330" s="1119"/>
      <c r="AS1330" s="1455">
        <v>0</v>
      </c>
      <c r="AU1330" s="1117" t="s">
        <v>236</v>
      </c>
      <c r="AV1330" s="1123"/>
      <c r="AW1330" s="1123"/>
      <c r="AX1330" s="1120"/>
      <c r="AY1330" s="1455">
        <v>0</v>
      </c>
    </row>
    <row r="1331" spans="5:51" x14ac:dyDescent="0.3">
      <c r="E1331" s="1439" t="s">
        <v>2279</v>
      </c>
      <c r="F1331" s="1440"/>
      <c r="G1331" s="1440"/>
      <c r="H1331" s="1441"/>
      <c r="I1331" s="1442">
        <v>0</v>
      </c>
      <c r="K1331" s="791" t="s">
        <v>1198</v>
      </c>
      <c r="L1331" s="792"/>
      <c r="M1331" s="793"/>
      <c r="N1331" s="793"/>
      <c r="O1331" s="794">
        <v>0.25600000000000001</v>
      </c>
      <c r="Q1331" s="1117" t="s">
        <v>596</v>
      </c>
      <c r="R1331" s="1118"/>
      <c r="S1331" s="1119"/>
      <c r="T1331" s="1119"/>
      <c r="U1331" s="1455">
        <v>0</v>
      </c>
      <c r="W1331" s="1117" t="s">
        <v>363</v>
      </c>
      <c r="X1331" s="1119"/>
      <c r="Y1331" s="1119"/>
      <c r="Z1331" s="1119"/>
      <c r="AA1331" s="1455">
        <v>0</v>
      </c>
      <c r="AC1331" s="1117" t="s">
        <v>347</v>
      </c>
      <c r="AD1331" s="1119"/>
      <c r="AE1331" s="1119"/>
      <c r="AF1331" s="1119"/>
      <c r="AG1331" s="1455">
        <v>0.15000000596046448</v>
      </c>
      <c r="AI1331" s="1117" t="s">
        <v>296</v>
      </c>
      <c r="AJ1331" s="1118"/>
      <c r="AK1331" s="1119"/>
      <c r="AL1331" s="1123"/>
      <c r="AM1331" s="1455">
        <v>0</v>
      </c>
      <c r="AO1331" s="1117" t="s">
        <v>302</v>
      </c>
      <c r="AP1331" s="1119"/>
      <c r="AQ1331" s="1119"/>
      <c r="AR1331" s="1119"/>
      <c r="AS1331" s="1455">
        <v>0</v>
      </c>
      <c r="AU1331" s="1117" t="s">
        <v>53</v>
      </c>
      <c r="AV1331" s="1123"/>
      <c r="AW1331" s="1123"/>
      <c r="AX1331" s="1120"/>
      <c r="AY1331" s="1455">
        <v>0</v>
      </c>
    </row>
    <row r="1332" spans="5:51" x14ac:dyDescent="0.3">
      <c r="E1332" s="1439" t="s">
        <v>1191</v>
      </c>
      <c r="F1332" s="1440"/>
      <c r="G1332" s="1440"/>
      <c r="H1332" s="1441"/>
      <c r="I1332" s="1442">
        <v>0.27100000000000002</v>
      </c>
      <c r="K1332" s="791" t="s">
        <v>1200</v>
      </c>
      <c r="L1332" s="792"/>
      <c r="M1332" s="793"/>
      <c r="N1332" s="793"/>
      <c r="O1332" s="794">
        <v>0.254</v>
      </c>
      <c r="Q1332" s="1117" t="s">
        <v>345</v>
      </c>
      <c r="R1332" s="1118"/>
      <c r="S1332" s="1119"/>
      <c r="T1332" s="1119"/>
      <c r="U1332" s="1455">
        <v>0</v>
      </c>
      <c r="W1332" s="1117" t="s">
        <v>364</v>
      </c>
      <c r="X1332" s="1119"/>
      <c r="Y1332" s="1119"/>
      <c r="Z1332" s="1119"/>
      <c r="AA1332" s="1455">
        <v>0</v>
      </c>
      <c r="AC1332" s="1117" t="s">
        <v>398</v>
      </c>
      <c r="AD1332" s="1119"/>
      <c r="AE1332" s="1119"/>
      <c r="AF1332" s="1119"/>
      <c r="AG1332" s="1455">
        <v>0</v>
      </c>
      <c r="AI1332" s="1117" t="s">
        <v>366</v>
      </c>
      <c r="AJ1332" s="1118"/>
      <c r="AK1332" s="1119"/>
      <c r="AL1332" s="1123"/>
      <c r="AM1332" s="1455">
        <v>0.30000001192092896</v>
      </c>
      <c r="AO1332" s="1117" t="s">
        <v>232</v>
      </c>
      <c r="AP1332" s="1119"/>
      <c r="AQ1332" s="1119"/>
      <c r="AR1332" s="1119"/>
      <c r="AS1332" s="1455">
        <v>0</v>
      </c>
      <c r="AU1332" s="1117" t="s">
        <v>237</v>
      </c>
      <c r="AV1332" s="1123"/>
      <c r="AW1332" s="1123"/>
      <c r="AX1332" s="1120"/>
      <c r="AY1332" s="1455">
        <v>0</v>
      </c>
    </row>
    <row r="1333" spans="5:51" x14ac:dyDescent="0.3">
      <c r="E1333" s="1439" t="s">
        <v>308</v>
      </c>
      <c r="F1333" s="1440"/>
      <c r="G1333" s="1440"/>
      <c r="H1333" s="1441"/>
      <c r="I1333" s="1442">
        <v>0.27200000000000002</v>
      </c>
      <c r="K1333" s="791" t="s">
        <v>1201</v>
      </c>
      <c r="L1333" s="792"/>
      <c r="M1333" s="793"/>
      <c r="N1333" s="793"/>
      <c r="O1333" s="794">
        <v>0.25900000000000001</v>
      </c>
      <c r="Q1333" s="1117" t="s">
        <v>450</v>
      </c>
      <c r="R1333" s="1118"/>
      <c r="S1333" s="1119"/>
      <c r="T1333" s="1119"/>
      <c r="U1333" s="1455">
        <v>0</v>
      </c>
      <c r="W1333" s="1117" t="s">
        <v>287</v>
      </c>
      <c r="X1333" s="1119"/>
      <c r="Y1333" s="1119"/>
      <c r="Z1333" s="1119"/>
      <c r="AA1333" s="1455">
        <v>0</v>
      </c>
      <c r="AC1333" s="1117" t="s">
        <v>289</v>
      </c>
      <c r="AD1333" s="1119"/>
      <c r="AE1333" s="1119"/>
      <c r="AF1333" s="1119"/>
      <c r="AG1333" s="1455">
        <v>0.23000000417232513</v>
      </c>
      <c r="AI1333" s="1117" t="s">
        <v>297</v>
      </c>
      <c r="AJ1333" s="1118"/>
      <c r="AK1333" s="1119"/>
      <c r="AL1333" s="1123"/>
      <c r="AM1333" s="1455">
        <v>5.9999998658895493E-2</v>
      </c>
      <c r="AO1333" s="1117" t="s">
        <v>67</v>
      </c>
      <c r="AP1333" s="1119"/>
      <c r="AQ1333" s="1119"/>
      <c r="AR1333" s="1119"/>
      <c r="AS1333" s="1455">
        <v>0</v>
      </c>
      <c r="AU1333" s="1117" t="s">
        <v>238</v>
      </c>
      <c r="AV1333" s="1123"/>
      <c r="AW1333" s="1123"/>
      <c r="AX1333" s="1120"/>
      <c r="AY1333" s="1455">
        <v>0.17000000178813934</v>
      </c>
    </row>
    <row r="1334" spans="5:51" x14ac:dyDescent="0.3">
      <c r="E1334" s="1439" t="s">
        <v>1193</v>
      </c>
      <c r="F1334" s="1440"/>
      <c r="G1334" s="1440"/>
      <c r="H1334" s="1441"/>
      <c r="I1334" s="1442">
        <v>0.27200000000000002</v>
      </c>
      <c r="K1334" s="791" t="s">
        <v>1204</v>
      </c>
      <c r="L1334" s="792"/>
      <c r="M1334" s="793"/>
      <c r="N1334" s="793"/>
      <c r="O1334" s="794">
        <v>0</v>
      </c>
      <c r="Q1334" s="1117" t="s">
        <v>51</v>
      </c>
      <c r="R1334" s="1118"/>
      <c r="S1334" s="1119"/>
      <c r="T1334" s="1119"/>
      <c r="U1334" s="1455">
        <v>0</v>
      </c>
      <c r="W1334" s="1117" t="s">
        <v>365</v>
      </c>
      <c r="X1334" s="1119"/>
      <c r="Y1334" s="1119"/>
      <c r="Z1334" s="1119"/>
      <c r="AA1334" s="1455">
        <v>0</v>
      </c>
      <c r="AC1334" s="1117" t="s">
        <v>348</v>
      </c>
      <c r="AD1334" s="1119"/>
      <c r="AE1334" s="1119"/>
      <c r="AF1334" s="1119"/>
      <c r="AG1334" s="1455">
        <v>0.23000000417232513</v>
      </c>
      <c r="AI1334" s="1117" t="s">
        <v>298</v>
      </c>
      <c r="AJ1334" s="1118"/>
      <c r="AK1334" s="1119"/>
      <c r="AL1334" s="1123"/>
      <c r="AM1334" s="1455">
        <v>0</v>
      </c>
      <c r="AO1334" s="1117" t="s">
        <v>368</v>
      </c>
      <c r="AP1334" s="1119"/>
      <c r="AQ1334" s="1119"/>
      <c r="AR1334" s="1119"/>
      <c r="AS1334" s="1455">
        <v>0.34000000357627869</v>
      </c>
      <c r="AU1334" s="1117" t="s">
        <v>60</v>
      </c>
      <c r="AV1334" s="1123"/>
      <c r="AW1334" s="1123"/>
      <c r="AX1334" s="1120"/>
      <c r="AY1334" s="1455">
        <v>0.23000000417232513</v>
      </c>
    </row>
    <row r="1335" spans="5:51" x14ac:dyDescent="0.3">
      <c r="E1335" s="1439" t="s">
        <v>54</v>
      </c>
      <c r="F1335" s="1440"/>
      <c r="G1335" s="1440"/>
      <c r="H1335" s="1441"/>
      <c r="I1335" s="1442">
        <v>0.255</v>
      </c>
      <c r="K1335" s="791" t="s">
        <v>1205</v>
      </c>
      <c r="L1335" s="792"/>
      <c r="M1335" s="793"/>
      <c r="N1335" s="793"/>
      <c r="O1335" s="794">
        <v>0</v>
      </c>
      <c r="Q1335" s="1117" t="s">
        <v>597</v>
      </c>
      <c r="R1335" s="1118"/>
      <c r="S1335" s="1119"/>
      <c r="T1335" s="1119"/>
      <c r="U1335" s="1455">
        <v>0</v>
      </c>
      <c r="W1335" s="1117" t="s">
        <v>226</v>
      </c>
      <c r="X1335" s="1119"/>
      <c r="Y1335" s="1119"/>
      <c r="Z1335" s="1119"/>
      <c r="AA1335" s="1455">
        <v>0.2800000011920929</v>
      </c>
      <c r="AC1335" s="1117" t="s">
        <v>291</v>
      </c>
      <c r="AD1335" s="1119"/>
      <c r="AE1335" s="1119"/>
      <c r="AF1335" s="1119"/>
      <c r="AG1335" s="1455">
        <v>0.34999999403953552</v>
      </c>
      <c r="AI1335" s="1117" t="s">
        <v>229</v>
      </c>
      <c r="AJ1335" s="1118"/>
      <c r="AK1335" s="1119"/>
      <c r="AL1335" s="1123"/>
      <c r="AM1335" s="1455">
        <v>0</v>
      </c>
      <c r="AO1335" s="1117" t="s">
        <v>133</v>
      </c>
      <c r="AP1335" s="1119"/>
      <c r="AQ1335" s="1119"/>
      <c r="AR1335" s="1119"/>
      <c r="AS1335" s="1455">
        <v>0.30000001192092896</v>
      </c>
      <c r="AU1335" s="1117" t="s">
        <v>488</v>
      </c>
      <c r="AV1335" s="1123"/>
      <c r="AW1335" s="1123"/>
      <c r="AX1335" s="1120"/>
      <c r="AY1335" s="1455">
        <v>0.11999999731779099</v>
      </c>
    </row>
    <row r="1336" spans="5:51" x14ac:dyDescent="0.3">
      <c r="E1336" s="1439" t="s">
        <v>1195</v>
      </c>
      <c r="F1336" s="1440"/>
      <c r="G1336" s="1440"/>
      <c r="H1336" s="1441"/>
      <c r="I1336" s="1442">
        <v>0.26700000000000002</v>
      </c>
      <c r="K1336" s="791" t="s">
        <v>459</v>
      </c>
      <c r="L1336" s="792"/>
      <c r="M1336" s="793"/>
      <c r="N1336" s="793"/>
      <c r="O1336" s="794">
        <v>0.25900000000000001</v>
      </c>
      <c r="Q1336" s="1117" t="s">
        <v>224</v>
      </c>
      <c r="R1336" s="1118"/>
      <c r="S1336" s="1119"/>
      <c r="T1336" s="1119"/>
      <c r="U1336" s="1455">
        <v>0</v>
      </c>
      <c r="W1336" s="1117" t="s">
        <v>288</v>
      </c>
      <c r="X1336" s="1119"/>
      <c r="Y1336" s="1119"/>
      <c r="Z1336" s="1119"/>
      <c r="AA1336" s="1455">
        <v>0.23000000417232513</v>
      </c>
      <c r="AC1336" s="1117" t="s">
        <v>1032</v>
      </c>
      <c r="AD1336" s="1119"/>
      <c r="AE1336" s="1119"/>
      <c r="AF1336" s="1119"/>
      <c r="AG1336" s="1455">
        <v>0.40999999642372131</v>
      </c>
      <c r="AI1336" s="1117" t="s">
        <v>230</v>
      </c>
      <c r="AJ1336" s="1118"/>
      <c r="AK1336" s="1119"/>
      <c r="AL1336" s="1123"/>
      <c r="AM1336" s="1455">
        <v>0</v>
      </c>
      <c r="AO1336" s="1117" t="s">
        <v>303</v>
      </c>
      <c r="AP1336" s="1119"/>
      <c r="AQ1336" s="1119"/>
      <c r="AR1336" s="1119"/>
      <c r="AS1336" s="1455">
        <v>0</v>
      </c>
      <c r="AU1336" s="1117" t="s">
        <v>65</v>
      </c>
      <c r="AV1336" s="1123"/>
      <c r="AW1336" s="1123"/>
      <c r="AX1336" s="1120"/>
      <c r="AY1336" s="1455">
        <v>1.9999999552965164E-2</v>
      </c>
    </row>
    <row r="1337" spans="5:51" x14ac:dyDescent="0.3">
      <c r="E1337" s="1439" t="s">
        <v>625</v>
      </c>
      <c r="F1337" s="1440"/>
      <c r="G1337" s="1440"/>
      <c r="H1337" s="1441"/>
      <c r="I1337" s="1442">
        <v>0.27200000000000002</v>
      </c>
      <c r="K1337" s="791" t="s">
        <v>317</v>
      </c>
      <c r="L1337" s="792"/>
      <c r="M1337" s="793"/>
      <c r="N1337" s="793"/>
      <c r="O1337" s="794">
        <v>0</v>
      </c>
      <c r="Q1337" s="1117" t="s">
        <v>598</v>
      </c>
      <c r="R1337" s="1118"/>
      <c r="S1337" s="1119"/>
      <c r="T1337" s="1119"/>
      <c r="U1337" s="1455">
        <v>0</v>
      </c>
      <c r="W1337" s="1117" t="s">
        <v>397</v>
      </c>
      <c r="X1337" s="1119"/>
      <c r="Y1337" s="1119"/>
      <c r="Z1337" s="1119"/>
      <c r="AA1337" s="1455">
        <v>0.15999999642372131</v>
      </c>
      <c r="AC1337" s="1117" t="s">
        <v>1033</v>
      </c>
      <c r="AD1337" s="1119"/>
      <c r="AE1337" s="1119"/>
      <c r="AF1337" s="1119"/>
      <c r="AG1337" s="1455">
        <v>0</v>
      </c>
      <c r="AI1337" s="1117" t="s">
        <v>231</v>
      </c>
      <c r="AJ1337" s="1118"/>
      <c r="AK1337" s="1119"/>
      <c r="AL1337" s="1123"/>
      <c r="AM1337" s="1455">
        <v>5.9999998658895493E-2</v>
      </c>
      <c r="AO1337" s="1117" t="s">
        <v>495</v>
      </c>
      <c r="AP1337" s="1119"/>
      <c r="AQ1337" s="1119"/>
      <c r="AR1337" s="1119"/>
      <c r="AS1337" s="1455">
        <v>0</v>
      </c>
      <c r="AU1337" s="1117" t="s">
        <v>206</v>
      </c>
      <c r="AV1337" s="1123"/>
      <c r="AW1337" s="1123"/>
      <c r="AX1337" s="1120"/>
      <c r="AY1337" s="1455">
        <v>3.9999999105930328E-2</v>
      </c>
    </row>
    <row r="1338" spans="5:51" x14ac:dyDescent="0.3">
      <c r="E1338" s="1439" t="s">
        <v>1196</v>
      </c>
      <c r="F1338" s="1440"/>
      <c r="G1338" s="1440"/>
      <c r="H1338" s="1441"/>
      <c r="I1338" s="1442">
        <v>0.27200000000000002</v>
      </c>
      <c r="K1338" s="791" t="s">
        <v>1211</v>
      </c>
      <c r="L1338" s="792"/>
      <c r="M1338" s="793"/>
      <c r="N1338" s="793"/>
      <c r="O1338" s="794">
        <v>0</v>
      </c>
      <c r="Q1338" s="1117" t="s">
        <v>283</v>
      </c>
      <c r="R1338" s="1118"/>
      <c r="S1338" s="1119"/>
      <c r="T1338" s="1119"/>
      <c r="U1338" s="1455">
        <v>0</v>
      </c>
      <c r="W1338" s="1117" t="s">
        <v>347</v>
      </c>
      <c r="X1338" s="1119"/>
      <c r="Y1338" s="1119"/>
      <c r="Z1338" s="1119"/>
      <c r="AA1338" s="1455">
        <v>0.30000001192092896</v>
      </c>
      <c r="AC1338" s="1117" t="s">
        <v>399</v>
      </c>
      <c r="AD1338" s="1119"/>
      <c r="AE1338" s="1119"/>
      <c r="AF1338" s="1119"/>
      <c r="AG1338" s="1455">
        <v>0.40999999642372131</v>
      </c>
      <c r="AI1338" s="1117" t="s">
        <v>232</v>
      </c>
      <c r="AJ1338" s="1118"/>
      <c r="AK1338" s="1119"/>
      <c r="AL1338" s="1123"/>
      <c r="AM1338" s="1455">
        <v>0</v>
      </c>
      <c r="AO1338" s="1117" t="s">
        <v>233</v>
      </c>
      <c r="AP1338" s="1119"/>
      <c r="AQ1338" s="1119"/>
      <c r="AR1338" s="1119"/>
      <c r="AS1338" s="1455">
        <v>0.31999999284744263</v>
      </c>
      <c r="AU1338" s="1117" t="s">
        <v>239</v>
      </c>
      <c r="AV1338" s="1123"/>
      <c r="AW1338" s="1123"/>
      <c r="AX1338" s="1120"/>
      <c r="AY1338" s="1455">
        <v>0</v>
      </c>
    </row>
    <row r="1339" spans="5:51" x14ac:dyDescent="0.3">
      <c r="E1339" s="1439" t="s">
        <v>624</v>
      </c>
      <c r="F1339" s="1440"/>
      <c r="G1339" s="1440"/>
      <c r="H1339" s="1441"/>
      <c r="I1339" s="1442">
        <v>0.27</v>
      </c>
      <c r="K1339" s="791" t="s">
        <v>205</v>
      </c>
      <c r="L1339" s="792"/>
      <c r="M1339" s="793"/>
      <c r="N1339" s="793"/>
      <c r="O1339" s="794">
        <v>0.23200000000000001</v>
      </c>
      <c r="Q1339" s="1117" t="s">
        <v>284</v>
      </c>
      <c r="R1339" s="1118"/>
      <c r="S1339" s="1119"/>
      <c r="T1339" s="1119"/>
      <c r="U1339" s="1455">
        <v>0</v>
      </c>
      <c r="W1339" s="1117" t="s">
        <v>398</v>
      </c>
      <c r="X1339" s="1119"/>
      <c r="Y1339" s="1119"/>
      <c r="Z1339" s="1119"/>
      <c r="AA1339" s="1455">
        <v>0</v>
      </c>
      <c r="AC1339" s="1117" t="s">
        <v>1034</v>
      </c>
      <c r="AD1339" s="1119"/>
      <c r="AE1339" s="1119"/>
      <c r="AF1339" s="1119"/>
      <c r="AG1339" s="1455">
        <v>0</v>
      </c>
      <c r="AI1339" s="1117" t="s">
        <v>367</v>
      </c>
      <c r="AJ1339" s="1118"/>
      <c r="AK1339" s="1119"/>
      <c r="AL1339" s="1123"/>
      <c r="AM1339" s="1455">
        <v>0.41999998688697815</v>
      </c>
      <c r="AO1339" s="1117" t="s">
        <v>304</v>
      </c>
      <c r="AP1339" s="1119"/>
      <c r="AQ1339" s="1119"/>
      <c r="AR1339" s="1119"/>
      <c r="AS1339" s="1455">
        <v>0.34000000357627869</v>
      </c>
      <c r="AU1339" s="1117" t="s">
        <v>240</v>
      </c>
      <c r="AV1339" s="1123"/>
      <c r="AW1339" s="1123"/>
      <c r="AX1339" s="1120"/>
      <c r="AY1339" s="1455">
        <v>0</v>
      </c>
    </row>
    <row r="1340" spans="5:51" x14ac:dyDescent="0.3">
      <c r="E1340" s="1439" t="s">
        <v>1198</v>
      </c>
      <c r="F1340" s="1440"/>
      <c r="G1340" s="1440"/>
      <c r="H1340" s="1441"/>
      <c r="I1340" s="1442">
        <v>0.27300000000000002</v>
      </c>
      <c r="K1340" s="791" t="s">
        <v>416</v>
      </c>
      <c r="L1340" s="792"/>
      <c r="M1340" s="793"/>
      <c r="N1340" s="793"/>
      <c r="O1340" s="794">
        <v>0</v>
      </c>
      <c r="Q1340" s="1117" t="s">
        <v>285</v>
      </c>
      <c r="R1340" s="1118"/>
      <c r="S1340" s="1119"/>
      <c r="T1340" s="1119"/>
      <c r="U1340" s="1455">
        <v>0</v>
      </c>
      <c r="W1340" s="1117" t="s">
        <v>289</v>
      </c>
      <c r="X1340" s="1119"/>
      <c r="Y1340" s="1119"/>
      <c r="Z1340" s="1119"/>
      <c r="AA1340" s="1455">
        <v>0.23000000417232513</v>
      </c>
      <c r="AC1340" s="1117" t="s">
        <v>1035</v>
      </c>
      <c r="AD1340" s="1119"/>
      <c r="AE1340" s="1119"/>
      <c r="AF1340" s="1119"/>
      <c r="AG1340" s="1455">
        <v>0.37000000476837158</v>
      </c>
      <c r="AI1340" s="1117" t="s">
        <v>67</v>
      </c>
      <c r="AJ1340" s="1118"/>
      <c r="AK1340" s="1119"/>
      <c r="AL1340" s="1123"/>
      <c r="AM1340" s="1455">
        <v>0</v>
      </c>
      <c r="AO1340" s="1117" t="s">
        <v>234</v>
      </c>
      <c r="AP1340" s="1119"/>
      <c r="AQ1340" s="1119"/>
      <c r="AR1340" s="1119"/>
      <c r="AS1340" s="1455">
        <v>0</v>
      </c>
      <c r="AU1340" s="1117" t="s">
        <v>241</v>
      </c>
      <c r="AV1340" s="1123"/>
      <c r="AW1340" s="1123"/>
      <c r="AX1340" s="1120"/>
      <c r="AY1340" s="1455">
        <v>0.31000000238418579</v>
      </c>
    </row>
    <row r="1341" spans="5:51" x14ac:dyDescent="0.3">
      <c r="E1341" s="1439" t="s">
        <v>1200</v>
      </c>
      <c r="F1341" s="1440"/>
      <c r="G1341" s="1440"/>
      <c r="H1341" s="1441"/>
      <c r="I1341" s="1442">
        <v>0.26200000000000001</v>
      </c>
      <c r="K1341" s="791" t="s">
        <v>1215</v>
      </c>
      <c r="L1341" s="792"/>
      <c r="M1341" s="793"/>
      <c r="N1341" s="793"/>
      <c r="O1341" s="794">
        <v>0.251</v>
      </c>
      <c r="Q1341" s="1117" t="s">
        <v>286</v>
      </c>
      <c r="R1341" s="1118"/>
      <c r="S1341" s="1119"/>
      <c r="T1341" s="1119"/>
      <c r="U1341" s="1455">
        <v>0</v>
      </c>
      <c r="W1341" s="1117" t="s">
        <v>520</v>
      </c>
      <c r="X1341" s="1119"/>
      <c r="Y1341" s="1119"/>
      <c r="Z1341" s="1119"/>
      <c r="AA1341" s="1455">
        <v>0.11999999731779099</v>
      </c>
      <c r="AC1341" s="1117" t="s">
        <v>400</v>
      </c>
      <c r="AD1341" s="1119"/>
      <c r="AE1341" s="1119"/>
      <c r="AF1341" s="1119"/>
      <c r="AG1341" s="1455">
        <v>0.40999999642372131</v>
      </c>
      <c r="AI1341" s="1117" t="s">
        <v>368</v>
      </c>
      <c r="AJ1341" s="1118"/>
      <c r="AK1341" s="1119"/>
      <c r="AL1341" s="1123"/>
      <c r="AM1341" s="1455">
        <v>0.38999998569488525</v>
      </c>
      <c r="AO1341" s="1117" t="s">
        <v>305</v>
      </c>
      <c r="AP1341" s="1119"/>
      <c r="AQ1341" s="1119"/>
      <c r="AR1341" s="1119"/>
      <c r="AS1341" s="1455">
        <v>0.36000001430511475</v>
      </c>
      <c r="AU1341" s="1117" t="s">
        <v>68</v>
      </c>
      <c r="AV1341" s="1123"/>
      <c r="AW1341" s="1123"/>
      <c r="AX1341" s="1120"/>
      <c r="AY1341" s="1455">
        <v>0</v>
      </c>
    </row>
    <row r="1342" spans="5:51" x14ac:dyDescent="0.3">
      <c r="E1342" s="1439" t="s">
        <v>1201</v>
      </c>
      <c r="F1342" s="1440"/>
      <c r="G1342" s="1440"/>
      <c r="H1342" s="1441"/>
      <c r="I1342" s="1442">
        <v>0.27300000000000002</v>
      </c>
      <c r="K1342" s="791" t="s">
        <v>1049</v>
      </c>
      <c r="L1342" s="792"/>
      <c r="M1342" s="793"/>
      <c r="N1342" s="793"/>
      <c r="O1342" s="794">
        <v>0.25900000000000001</v>
      </c>
      <c r="Q1342" s="1117" t="s">
        <v>346</v>
      </c>
      <c r="R1342" s="1118"/>
      <c r="S1342" s="1119"/>
      <c r="T1342" s="1119"/>
      <c r="U1342" s="1455">
        <v>0</v>
      </c>
      <c r="W1342" s="1117" t="s">
        <v>291</v>
      </c>
      <c r="X1342" s="1119"/>
      <c r="Y1342" s="1119"/>
      <c r="Z1342" s="1119"/>
      <c r="AA1342" s="1455">
        <v>0</v>
      </c>
      <c r="AC1342" s="1117" t="s">
        <v>401</v>
      </c>
      <c r="AD1342" s="1119"/>
      <c r="AE1342" s="1119"/>
      <c r="AF1342" s="1119"/>
      <c r="AG1342" s="1455">
        <v>0</v>
      </c>
      <c r="AI1342" s="1117" t="s">
        <v>133</v>
      </c>
      <c r="AJ1342" s="1118"/>
      <c r="AK1342" s="1119"/>
      <c r="AL1342" s="1123"/>
      <c r="AM1342" s="1455">
        <v>0</v>
      </c>
      <c r="AO1342" s="1117" t="s">
        <v>235</v>
      </c>
      <c r="AP1342" s="1119"/>
      <c r="AQ1342" s="1119"/>
      <c r="AR1342" s="1119"/>
      <c r="AS1342" s="1455">
        <v>0</v>
      </c>
      <c r="AU1342" s="1117" t="s">
        <v>242</v>
      </c>
      <c r="AV1342" s="1123"/>
      <c r="AW1342" s="1123"/>
      <c r="AX1342" s="1120"/>
      <c r="AY1342" s="1455">
        <v>0</v>
      </c>
    </row>
    <row r="1343" spans="5:51" x14ac:dyDescent="0.3">
      <c r="E1343" s="1439" t="s">
        <v>1202</v>
      </c>
      <c r="F1343" s="1440"/>
      <c r="G1343" s="1440"/>
      <c r="H1343" s="1441"/>
      <c r="I1343" s="1442">
        <v>0.27300000000000002</v>
      </c>
      <c r="K1343" s="791" t="s">
        <v>637</v>
      </c>
      <c r="L1343" s="792"/>
      <c r="M1343" s="793"/>
      <c r="N1343" s="793"/>
      <c r="O1343" s="794">
        <v>0.21099999999999999</v>
      </c>
      <c r="Q1343" s="1117" t="s">
        <v>599</v>
      </c>
      <c r="R1343" s="1118"/>
      <c r="S1343" s="1119"/>
      <c r="T1343" s="1119"/>
      <c r="U1343" s="1455">
        <v>0.19</v>
      </c>
      <c r="W1343" s="1117" t="s">
        <v>451</v>
      </c>
      <c r="X1343" s="1119"/>
      <c r="Y1343" s="1119"/>
      <c r="Z1343" s="1119"/>
      <c r="AA1343" s="1455">
        <v>0</v>
      </c>
      <c r="AC1343" s="1117" t="s">
        <v>402</v>
      </c>
      <c r="AD1343" s="1119"/>
      <c r="AE1343" s="1119"/>
      <c r="AF1343" s="1119"/>
      <c r="AG1343" s="1455">
        <v>0</v>
      </c>
      <c r="AI1343" s="1117" t="s">
        <v>303</v>
      </c>
      <c r="AJ1343" s="1118"/>
      <c r="AK1343" s="1119"/>
      <c r="AL1343" s="1123"/>
      <c r="AM1343" s="1455">
        <v>0</v>
      </c>
      <c r="AO1343" s="1117" t="s">
        <v>306</v>
      </c>
      <c r="AP1343" s="1119"/>
      <c r="AQ1343" s="1119"/>
      <c r="AR1343" s="1119"/>
      <c r="AS1343" s="1455">
        <v>0.34000000357627869</v>
      </c>
      <c r="AU1343" s="1117" t="s">
        <v>243</v>
      </c>
      <c r="AV1343" s="1123"/>
      <c r="AW1343" s="1123"/>
      <c r="AX1343" s="1120"/>
      <c r="AY1343" s="1455">
        <v>0</v>
      </c>
    </row>
    <row r="1344" spans="5:51" x14ac:dyDescent="0.3">
      <c r="E1344" s="1439" t="s">
        <v>1204</v>
      </c>
      <c r="F1344" s="1440"/>
      <c r="G1344" s="1440"/>
      <c r="H1344" s="1441"/>
      <c r="I1344" s="1442">
        <v>0.191</v>
      </c>
      <c r="K1344" s="791" t="s">
        <v>1223</v>
      </c>
      <c r="L1344" s="792"/>
      <c r="M1344" s="793"/>
      <c r="N1344" s="793"/>
      <c r="O1344" s="794">
        <v>0</v>
      </c>
      <c r="Q1344" s="1117" t="s">
        <v>600</v>
      </c>
      <c r="R1344" s="1118"/>
      <c r="S1344" s="1119"/>
      <c r="T1344" s="1119"/>
      <c r="U1344" s="1455">
        <v>0.28999999999999998</v>
      </c>
      <c r="W1344" s="1117" t="s">
        <v>500</v>
      </c>
      <c r="X1344" s="1119"/>
      <c r="Y1344" s="1119"/>
      <c r="Z1344" s="1119"/>
      <c r="AA1344" s="1455">
        <v>0</v>
      </c>
      <c r="AC1344" s="1117" t="s">
        <v>227</v>
      </c>
      <c r="AD1344" s="1119"/>
      <c r="AE1344" s="1119"/>
      <c r="AF1344" s="1119"/>
      <c r="AG1344" s="1455">
        <v>0</v>
      </c>
      <c r="AI1344" s="1117" t="s">
        <v>233</v>
      </c>
      <c r="AJ1344" s="1118"/>
      <c r="AK1344" s="1119"/>
      <c r="AL1344" s="1123"/>
      <c r="AM1344" s="1455">
        <v>0.37000000476837158</v>
      </c>
      <c r="AO1344" s="1117" t="s">
        <v>61</v>
      </c>
      <c r="AP1344" s="1119"/>
      <c r="AQ1344" s="1119"/>
      <c r="AR1344" s="1119"/>
      <c r="AS1344" s="1455">
        <v>0</v>
      </c>
      <c r="AU1344" s="1117" t="s">
        <v>244</v>
      </c>
      <c r="AV1344" s="1123"/>
      <c r="AW1344" s="1123"/>
      <c r="AX1344" s="1120"/>
      <c r="AY1344" s="1455">
        <v>5.000000074505806E-2</v>
      </c>
    </row>
    <row r="1345" spans="5:51" x14ac:dyDescent="0.3">
      <c r="E1345" s="1439" t="s">
        <v>1205</v>
      </c>
      <c r="F1345" s="1440"/>
      <c r="G1345" s="1440"/>
      <c r="H1345" s="1441"/>
      <c r="I1345" s="1442">
        <v>0</v>
      </c>
      <c r="K1345" s="791" t="s">
        <v>1226</v>
      </c>
      <c r="L1345" s="792"/>
      <c r="M1345" s="793"/>
      <c r="N1345" s="793"/>
      <c r="O1345" s="794">
        <v>0.25900000000000001</v>
      </c>
      <c r="Q1345" s="1117" t="s">
        <v>601</v>
      </c>
      <c r="R1345" s="1118"/>
      <c r="S1345" s="1119"/>
      <c r="T1345" s="1119"/>
      <c r="U1345" s="1455">
        <v>0</v>
      </c>
      <c r="W1345" s="1117" t="s">
        <v>493</v>
      </c>
      <c r="X1345" s="1119"/>
      <c r="Y1345" s="1119"/>
      <c r="Z1345" s="1119"/>
      <c r="AA1345" s="1455">
        <v>0</v>
      </c>
      <c r="AC1345" s="1117" t="s">
        <v>228</v>
      </c>
      <c r="AD1345" s="1119"/>
      <c r="AE1345" s="1119"/>
      <c r="AF1345" s="1119"/>
      <c r="AG1345" s="1455">
        <v>0</v>
      </c>
      <c r="AI1345" s="1117" t="s">
        <v>234</v>
      </c>
      <c r="AJ1345" s="1118"/>
      <c r="AK1345" s="1119"/>
      <c r="AL1345" s="1123"/>
      <c r="AM1345" s="1455">
        <v>0</v>
      </c>
      <c r="AO1345" s="1117" t="s">
        <v>496</v>
      </c>
      <c r="AP1345" s="1119"/>
      <c r="AQ1345" s="1119"/>
      <c r="AR1345" s="1119"/>
      <c r="AS1345" s="1455">
        <v>0</v>
      </c>
      <c r="AU1345" s="1117" t="s">
        <v>207</v>
      </c>
      <c r="AV1345" s="1123"/>
      <c r="AW1345" s="1123"/>
      <c r="AX1345" s="1120"/>
      <c r="AY1345" s="1455">
        <v>0</v>
      </c>
    </row>
    <row r="1346" spans="5:51" x14ac:dyDescent="0.3">
      <c r="E1346" s="1439" t="s">
        <v>1045</v>
      </c>
      <c r="F1346" s="1440"/>
      <c r="G1346" s="1440"/>
      <c r="H1346" s="1441"/>
      <c r="I1346" s="1442">
        <v>0.27300000000000002</v>
      </c>
      <c r="K1346" s="791" t="s">
        <v>465</v>
      </c>
      <c r="L1346" s="792"/>
      <c r="M1346" s="793"/>
      <c r="N1346" s="793"/>
      <c r="O1346" s="794">
        <v>0.25900000000000001</v>
      </c>
      <c r="Q1346" s="1117" t="s">
        <v>364</v>
      </c>
      <c r="R1346" s="1118"/>
      <c r="S1346" s="1119"/>
      <c r="T1346" s="1119"/>
      <c r="U1346" s="1455">
        <v>0</v>
      </c>
      <c r="W1346" s="1117" t="s">
        <v>503</v>
      </c>
      <c r="X1346" s="1119"/>
      <c r="Y1346" s="1119"/>
      <c r="Z1346" s="1119"/>
      <c r="AA1346" s="1455">
        <v>0</v>
      </c>
      <c r="AC1346" s="1117" t="s">
        <v>1036</v>
      </c>
      <c r="AD1346" s="1119"/>
      <c r="AE1346" s="1119"/>
      <c r="AF1346" s="1119"/>
      <c r="AG1346" s="1455">
        <v>0.34999999403953552</v>
      </c>
      <c r="AI1346" s="1117" t="s">
        <v>305</v>
      </c>
      <c r="AJ1346" s="1118"/>
      <c r="AK1346" s="1119"/>
      <c r="AL1346" s="1123"/>
      <c r="AM1346" s="1455">
        <v>0.43000000715255737</v>
      </c>
      <c r="AO1346" s="1117" t="s">
        <v>307</v>
      </c>
      <c r="AP1346" s="1119"/>
      <c r="AQ1346" s="1119"/>
      <c r="AR1346" s="1119"/>
      <c r="AS1346" s="1455">
        <v>0</v>
      </c>
      <c r="AU1346" s="1117" t="s">
        <v>208</v>
      </c>
      <c r="AV1346" s="1123"/>
      <c r="AW1346" s="1123"/>
      <c r="AX1346" s="1120"/>
      <c r="AY1346" s="1455">
        <v>0</v>
      </c>
    </row>
    <row r="1347" spans="5:51" x14ac:dyDescent="0.3">
      <c r="E1347" s="1439" t="s">
        <v>317</v>
      </c>
      <c r="F1347" s="1440"/>
      <c r="G1347" s="1440"/>
      <c r="H1347" s="1441"/>
      <c r="I1347" s="1442">
        <v>0.27300000000000002</v>
      </c>
      <c r="K1347" s="791" t="s">
        <v>643</v>
      </c>
      <c r="L1347" s="792"/>
      <c r="M1347" s="793"/>
      <c r="N1347" s="793"/>
      <c r="O1347" s="794">
        <v>0.254</v>
      </c>
      <c r="Q1347" s="1117" t="s">
        <v>287</v>
      </c>
      <c r="R1347" s="1118"/>
      <c r="S1347" s="1119"/>
      <c r="T1347" s="1119"/>
      <c r="U1347" s="1455">
        <v>0</v>
      </c>
      <c r="W1347" s="1117" t="s">
        <v>400</v>
      </c>
      <c r="X1347" s="1119"/>
      <c r="Y1347" s="1119"/>
      <c r="Z1347" s="1119"/>
      <c r="AA1347" s="1455">
        <v>0.28999999165534973</v>
      </c>
      <c r="AC1347" s="1117" t="s">
        <v>403</v>
      </c>
      <c r="AD1347" s="1119"/>
      <c r="AE1347" s="1119"/>
      <c r="AF1347" s="1119"/>
      <c r="AG1347" s="1455">
        <v>0</v>
      </c>
      <c r="AI1347" s="1117" t="s">
        <v>235</v>
      </c>
      <c r="AJ1347" s="1118"/>
      <c r="AK1347" s="1119"/>
      <c r="AL1347" s="1123"/>
      <c r="AM1347" s="1455">
        <v>0.33000001311302185</v>
      </c>
      <c r="AO1347" s="1117" t="s">
        <v>308</v>
      </c>
      <c r="AP1347" s="1119"/>
      <c r="AQ1347" s="1119"/>
      <c r="AR1347" s="1119"/>
      <c r="AS1347" s="1455">
        <v>0.2800000011920929</v>
      </c>
      <c r="AU1347" s="1117" t="s">
        <v>492</v>
      </c>
      <c r="AV1347" s="1123"/>
      <c r="AW1347" s="1123"/>
      <c r="AX1347" s="1120"/>
      <c r="AY1347" s="1455">
        <v>0</v>
      </c>
    </row>
    <row r="1348" spans="5:51" x14ac:dyDescent="0.3">
      <c r="E1348" s="1439" t="s">
        <v>1211</v>
      </c>
      <c r="F1348" s="1440"/>
      <c r="G1348" s="1440"/>
      <c r="H1348" s="1441"/>
      <c r="I1348" s="1442">
        <v>0</v>
      </c>
      <c r="K1348" s="791" t="s">
        <v>1229</v>
      </c>
      <c r="L1348" s="792"/>
      <c r="M1348" s="793"/>
      <c r="N1348" s="793"/>
      <c r="O1348" s="794">
        <v>0</v>
      </c>
      <c r="Q1348" s="1117" t="s">
        <v>365</v>
      </c>
      <c r="R1348" s="1118"/>
      <c r="S1348" s="1119"/>
      <c r="T1348" s="1119"/>
      <c r="U1348" s="1455">
        <v>0</v>
      </c>
      <c r="W1348" s="1117" t="s">
        <v>401</v>
      </c>
      <c r="X1348" s="1119"/>
      <c r="Y1348" s="1119"/>
      <c r="Z1348" s="1119"/>
      <c r="AA1348" s="1455">
        <v>0</v>
      </c>
      <c r="AC1348" s="1117" t="s">
        <v>404</v>
      </c>
      <c r="AD1348" s="1119"/>
      <c r="AE1348" s="1119"/>
      <c r="AF1348" s="1119"/>
      <c r="AG1348" s="1455">
        <v>0.38999998569488525</v>
      </c>
      <c r="AI1348" s="1117" t="s">
        <v>306</v>
      </c>
      <c r="AJ1348" s="1118"/>
      <c r="AK1348" s="1119"/>
      <c r="AL1348" s="1123"/>
      <c r="AM1348" s="1455">
        <v>0.37999999523162842</v>
      </c>
      <c r="AO1348" s="1117" t="s">
        <v>309</v>
      </c>
      <c r="AP1348" s="1119"/>
      <c r="AQ1348" s="1119"/>
      <c r="AR1348" s="1119"/>
      <c r="AS1348" s="1455">
        <v>0</v>
      </c>
      <c r="AU1348" s="1117" t="s">
        <v>245</v>
      </c>
      <c r="AV1348" s="1123"/>
      <c r="AW1348" s="1123"/>
      <c r="AX1348" s="1120"/>
      <c r="AY1348" s="1455">
        <v>0</v>
      </c>
    </row>
    <row r="1349" spans="5:51" x14ac:dyDescent="0.3">
      <c r="E1349" s="1439" t="s">
        <v>205</v>
      </c>
      <c r="F1349" s="1440"/>
      <c r="G1349" s="1440"/>
      <c r="H1349" s="1441"/>
      <c r="I1349" s="1442">
        <v>0.27</v>
      </c>
      <c r="K1349" s="791" t="s">
        <v>1233</v>
      </c>
      <c r="L1349" s="792"/>
      <c r="M1349" s="793"/>
      <c r="N1349" s="793"/>
      <c r="O1349" s="794">
        <v>0.25600000000000001</v>
      </c>
      <c r="Q1349" s="1117" t="s">
        <v>602</v>
      </c>
      <c r="R1349" s="1118"/>
      <c r="S1349" s="1119"/>
      <c r="T1349" s="1119"/>
      <c r="U1349" s="1455">
        <v>0</v>
      </c>
      <c r="W1349" s="1117" t="s">
        <v>402</v>
      </c>
      <c r="X1349" s="1119"/>
      <c r="Y1349" s="1119"/>
      <c r="Z1349" s="1119"/>
      <c r="AA1349" s="1455">
        <v>0</v>
      </c>
      <c r="AC1349" s="1117" t="s">
        <v>131</v>
      </c>
      <c r="AD1349" s="1119"/>
      <c r="AE1349" s="1119"/>
      <c r="AF1349" s="1119"/>
      <c r="AG1349" s="1455">
        <v>0</v>
      </c>
      <c r="AI1349" s="1117" t="s">
        <v>61</v>
      </c>
      <c r="AJ1349" s="1118"/>
      <c r="AK1349" s="1119"/>
      <c r="AL1349" s="1123"/>
      <c r="AM1349" s="1455">
        <v>0</v>
      </c>
      <c r="AO1349" s="1117" t="s">
        <v>54</v>
      </c>
      <c r="AP1349" s="1119"/>
      <c r="AQ1349" s="1119"/>
      <c r="AR1349" s="1119"/>
      <c r="AS1349" s="1455">
        <v>0.28999999165534973</v>
      </c>
      <c r="AU1349" s="1117" t="s">
        <v>69</v>
      </c>
      <c r="AV1349" s="1124"/>
      <c r="AW1349" s="1124"/>
      <c r="AX1349" s="1120"/>
      <c r="AY1349" s="1455">
        <v>0</v>
      </c>
    </row>
    <row r="1350" spans="5:51" x14ac:dyDescent="0.3">
      <c r="E1350" s="1439" t="s">
        <v>416</v>
      </c>
      <c r="F1350" s="1440"/>
      <c r="G1350" s="1440"/>
      <c r="H1350" s="1441"/>
      <c r="I1350" s="1442">
        <v>0</v>
      </c>
      <c r="K1350" s="791" t="s">
        <v>1235</v>
      </c>
      <c r="L1350" s="792"/>
      <c r="M1350" s="793"/>
      <c r="N1350" s="793"/>
      <c r="O1350" s="794">
        <v>0.18</v>
      </c>
      <c r="Q1350" s="1117" t="s">
        <v>226</v>
      </c>
      <c r="R1350" s="1118"/>
      <c r="S1350" s="1119"/>
      <c r="T1350" s="1119"/>
      <c r="U1350" s="1455">
        <v>0.21</v>
      </c>
      <c r="W1350" s="1117" t="s">
        <v>227</v>
      </c>
      <c r="X1350" s="1119"/>
      <c r="Y1350" s="1119"/>
      <c r="Z1350" s="1119"/>
      <c r="AA1350" s="1455">
        <v>0</v>
      </c>
      <c r="AC1350" s="1117" t="s">
        <v>1037</v>
      </c>
      <c r="AD1350" s="1119"/>
      <c r="AE1350" s="1119"/>
      <c r="AF1350" s="1119"/>
      <c r="AG1350" s="1455">
        <v>0</v>
      </c>
      <c r="AI1350" s="1117" t="s">
        <v>307</v>
      </c>
      <c r="AJ1350" s="1118"/>
      <c r="AK1350" s="1119"/>
      <c r="AL1350" s="1123"/>
      <c r="AM1350" s="1455">
        <v>0</v>
      </c>
      <c r="AO1350" s="1117" t="s">
        <v>491</v>
      </c>
      <c r="AP1350" s="1119"/>
      <c r="AQ1350" s="1119"/>
      <c r="AR1350" s="1119"/>
      <c r="AS1350" s="1455">
        <v>0</v>
      </c>
      <c r="AU1350" s="303" t="s">
        <v>216</v>
      </c>
    </row>
    <row r="1351" spans="5:51" x14ac:dyDescent="0.3">
      <c r="E1351" s="1439" t="s">
        <v>1215</v>
      </c>
      <c r="F1351" s="1440"/>
      <c r="G1351" s="1440"/>
      <c r="H1351" s="1441"/>
      <c r="I1351" s="1442">
        <v>0.27</v>
      </c>
      <c r="K1351" s="791" t="s">
        <v>1051</v>
      </c>
      <c r="L1351" s="792"/>
      <c r="M1351" s="793"/>
      <c r="N1351" s="793"/>
      <c r="O1351" s="794">
        <v>0.25900000000000001</v>
      </c>
      <c r="Q1351" s="1117" t="s">
        <v>288</v>
      </c>
      <c r="R1351" s="1118"/>
      <c r="S1351" s="1119"/>
      <c r="T1351" s="1119"/>
      <c r="U1351" s="1455">
        <v>0</v>
      </c>
      <c r="W1351" s="1117" t="s">
        <v>228</v>
      </c>
      <c r="X1351" s="1119"/>
      <c r="Y1351" s="1119"/>
      <c r="Z1351" s="1119"/>
      <c r="AA1351" s="1455">
        <v>0</v>
      </c>
      <c r="AC1351" s="1117" t="s">
        <v>229</v>
      </c>
      <c r="AD1351" s="1119"/>
      <c r="AE1351" s="1119"/>
      <c r="AF1351" s="1119"/>
      <c r="AG1351" s="1455">
        <v>0</v>
      </c>
      <c r="AI1351" s="1117" t="s">
        <v>308</v>
      </c>
      <c r="AJ1351" s="1118"/>
      <c r="AK1351" s="1119"/>
      <c r="AL1351" s="1123"/>
      <c r="AM1351" s="1455">
        <v>0.31999999284744263</v>
      </c>
      <c r="AO1351" s="1117" t="s">
        <v>310</v>
      </c>
      <c r="AP1351" s="1119"/>
      <c r="AQ1351" s="1119"/>
      <c r="AR1351" s="1119"/>
      <c r="AS1351" s="1455">
        <v>0</v>
      </c>
    </row>
    <row r="1352" spans="5:51" x14ac:dyDescent="0.3">
      <c r="E1352" s="1439" t="s">
        <v>2283</v>
      </c>
      <c r="F1352" s="1440"/>
      <c r="G1352" s="1440"/>
      <c r="H1352" s="1441"/>
      <c r="I1352" s="1442">
        <v>0.26600000000000001</v>
      </c>
      <c r="K1352" s="791" t="s">
        <v>646</v>
      </c>
      <c r="L1352" s="792"/>
      <c r="M1352" s="793"/>
      <c r="N1352" s="793"/>
      <c r="O1352" s="794">
        <v>0.25900000000000001</v>
      </c>
      <c r="Q1352" s="1117" t="s">
        <v>603</v>
      </c>
      <c r="R1352" s="1118"/>
      <c r="S1352" s="1119"/>
      <c r="T1352" s="1119"/>
      <c r="U1352" s="1455">
        <v>0</v>
      </c>
      <c r="W1352" s="1117" t="s">
        <v>433</v>
      </c>
      <c r="X1352" s="1119"/>
      <c r="Y1352" s="1119"/>
      <c r="Z1352" s="1119"/>
      <c r="AA1352" s="1455">
        <v>0.18000000715255737</v>
      </c>
      <c r="AC1352" s="1117" t="s">
        <v>230</v>
      </c>
      <c r="AD1352" s="1119"/>
      <c r="AE1352" s="1119"/>
      <c r="AF1352" s="1119"/>
      <c r="AG1352" s="1455">
        <v>0</v>
      </c>
      <c r="AI1352" s="1117" t="s">
        <v>54</v>
      </c>
      <c r="AJ1352" s="1118"/>
      <c r="AK1352" s="1119"/>
      <c r="AL1352" s="1123"/>
      <c r="AM1352" s="1455">
        <v>0.31999999284744263</v>
      </c>
      <c r="AO1352" s="1117" t="s">
        <v>311</v>
      </c>
      <c r="AP1352" s="1119"/>
      <c r="AQ1352" s="1119"/>
      <c r="AR1352" s="1119"/>
      <c r="AS1352" s="1455">
        <v>0.36000001430511475</v>
      </c>
    </row>
    <row r="1353" spans="5:51" x14ac:dyDescent="0.3">
      <c r="E1353" s="1439" t="s">
        <v>1049</v>
      </c>
      <c r="F1353" s="1440"/>
      <c r="G1353" s="1440"/>
      <c r="H1353" s="1441"/>
      <c r="I1353" s="1442">
        <v>0.27300000000000002</v>
      </c>
      <c r="K1353" s="791" t="s">
        <v>1240</v>
      </c>
      <c r="L1353" s="792"/>
      <c r="M1353" s="793"/>
      <c r="N1353" s="793"/>
      <c r="O1353" s="794">
        <v>0.25900000000000001</v>
      </c>
      <c r="Q1353" s="1117" t="s">
        <v>397</v>
      </c>
      <c r="R1353" s="1118"/>
      <c r="S1353" s="1119"/>
      <c r="T1353" s="1119"/>
      <c r="U1353" s="1455">
        <v>0.24</v>
      </c>
      <c r="W1353" s="1117" t="s">
        <v>229</v>
      </c>
      <c r="X1353" s="1119"/>
      <c r="Y1353" s="1119"/>
      <c r="Z1353" s="1119"/>
      <c r="AA1353" s="1455">
        <v>0</v>
      </c>
      <c r="AC1353" s="1117" t="s">
        <v>231</v>
      </c>
      <c r="AD1353" s="1119"/>
      <c r="AE1353" s="1119"/>
      <c r="AF1353" s="1119"/>
      <c r="AG1353" s="1455">
        <v>0</v>
      </c>
      <c r="AI1353" s="1117" t="s">
        <v>491</v>
      </c>
      <c r="AJ1353" s="1118"/>
      <c r="AK1353" s="1119"/>
      <c r="AL1353" s="1123"/>
      <c r="AM1353" s="1455">
        <v>0</v>
      </c>
      <c r="AO1353" s="1117" t="s">
        <v>312</v>
      </c>
      <c r="AP1353" s="1119"/>
      <c r="AQ1353" s="1119"/>
      <c r="AR1353" s="1119"/>
      <c r="AS1353" s="1455">
        <v>0</v>
      </c>
    </row>
    <row r="1354" spans="5:51" x14ac:dyDescent="0.3">
      <c r="E1354" s="1439" t="s">
        <v>1216</v>
      </c>
      <c r="F1354" s="1440"/>
      <c r="G1354" s="1440"/>
      <c r="H1354" s="1441"/>
      <c r="I1354" s="1442">
        <v>0.26900000000000002</v>
      </c>
      <c r="K1354" s="791" t="s">
        <v>1242</v>
      </c>
      <c r="L1354" s="792"/>
      <c r="M1354" s="793"/>
      <c r="N1354" s="793"/>
      <c r="O1354" s="794">
        <v>0.25900000000000001</v>
      </c>
      <c r="Q1354" s="1117" t="s">
        <v>347</v>
      </c>
      <c r="R1354" s="1118"/>
      <c r="S1354" s="1119"/>
      <c r="T1354" s="1119"/>
      <c r="U1354" s="1455">
        <v>0.25</v>
      </c>
      <c r="W1354" s="1117" t="s">
        <v>230</v>
      </c>
      <c r="X1354" s="1119"/>
      <c r="Y1354" s="1119"/>
      <c r="Z1354" s="1119"/>
      <c r="AA1354" s="1455">
        <v>0</v>
      </c>
      <c r="AC1354" s="1117" t="s">
        <v>302</v>
      </c>
      <c r="AD1354" s="1119"/>
      <c r="AE1354" s="1119"/>
      <c r="AF1354" s="1119"/>
      <c r="AG1354" s="1455">
        <v>0.37000000476837158</v>
      </c>
      <c r="AI1354" s="1117" t="s">
        <v>311</v>
      </c>
      <c r="AJ1354" s="1118"/>
      <c r="AK1354" s="1119"/>
      <c r="AL1354" s="1123"/>
      <c r="AM1354" s="1455">
        <v>0.36000001430511475</v>
      </c>
      <c r="AO1354" s="1117" t="s">
        <v>313</v>
      </c>
      <c r="AP1354" s="1119"/>
      <c r="AQ1354" s="1119"/>
      <c r="AR1354" s="1119"/>
      <c r="AS1354" s="1455">
        <v>0.34000000357627869</v>
      </c>
    </row>
    <row r="1355" spans="5:51" x14ac:dyDescent="0.3">
      <c r="E1355" s="1439" t="s">
        <v>1217</v>
      </c>
      <c r="F1355" s="1440"/>
      <c r="G1355" s="1440"/>
      <c r="H1355" s="1441"/>
      <c r="I1355" s="1442">
        <v>0.26700000000000002</v>
      </c>
      <c r="K1355" s="791" t="s">
        <v>1244</v>
      </c>
      <c r="L1355" s="792"/>
      <c r="M1355" s="793"/>
      <c r="N1355" s="793"/>
      <c r="O1355" s="794">
        <v>0</v>
      </c>
      <c r="Q1355" s="1117" t="s">
        <v>398</v>
      </c>
      <c r="R1355" s="1118"/>
      <c r="S1355" s="1119"/>
      <c r="T1355" s="1119"/>
      <c r="U1355" s="1455">
        <v>0</v>
      </c>
      <c r="W1355" s="1117" t="s">
        <v>404</v>
      </c>
      <c r="X1355" s="1119"/>
      <c r="Y1355" s="1119"/>
      <c r="Z1355" s="1119"/>
      <c r="AA1355" s="1455">
        <v>0.28999999165534973</v>
      </c>
      <c r="AC1355" s="1117" t="s">
        <v>232</v>
      </c>
      <c r="AD1355" s="1119"/>
      <c r="AE1355" s="1119"/>
      <c r="AF1355" s="1119"/>
      <c r="AG1355" s="1455">
        <v>0</v>
      </c>
      <c r="AI1355" s="1117" t="s">
        <v>369</v>
      </c>
      <c r="AJ1355" s="1118"/>
      <c r="AK1355" s="1119"/>
      <c r="AL1355" s="1123"/>
      <c r="AM1355" s="1455">
        <v>0.40999999642372131</v>
      </c>
      <c r="AO1355" s="1117" t="s">
        <v>58</v>
      </c>
      <c r="AP1355" s="1119"/>
      <c r="AQ1355" s="1119"/>
      <c r="AR1355" s="1119"/>
      <c r="AS1355" s="1455">
        <v>0.28999999165534973</v>
      </c>
    </row>
    <row r="1356" spans="5:51" x14ac:dyDescent="0.3">
      <c r="E1356" s="1439" t="s">
        <v>637</v>
      </c>
      <c r="F1356" s="1440"/>
      <c r="G1356" s="1440"/>
      <c r="H1356" s="1441"/>
      <c r="I1356" s="1442">
        <v>0.223</v>
      </c>
      <c r="K1356" s="791" t="s">
        <v>1247</v>
      </c>
      <c r="L1356" s="792"/>
      <c r="M1356" s="793"/>
      <c r="N1356" s="793"/>
      <c r="O1356" s="794">
        <v>0.25900000000000001</v>
      </c>
      <c r="Q1356" s="1117" t="s">
        <v>604</v>
      </c>
      <c r="R1356" s="1118"/>
      <c r="S1356" s="1119"/>
      <c r="T1356" s="1119"/>
      <c r="U1356" s="1455">
        <v>0.12</v>
      </c>
      <c r="W1356" s="1117" t="s">
        <v>131</v>
      </c>
      <c r="X1356" s="1119"/>
      <c r="Y1356" s="1119"/>
      <c r="Z1356" s="1119"/>
      <c r="AA1356" s="1455">
        <v>0</v>
      </c>
      <c r="AC1356" s="1117" t="s">
        <v>405</v>
      </c>
      <c r="AD1356" s="1119"/>
      <c r="AE1356" s="1119"/>
      <c r="AF1356" s="1119"/>
      <c r="AG1356" s="1455">
        <v>0.40999999642372131</v>
      </c>
      <c r="AI1356" s="1117" t="s">
        <v>313</v>
      </c>
      <c r="AJ1356" s="1118"/>
      <c r="AK1356" s="1119"/>
      <c r="AL1356" s="1123"/>
      <c r="AM1356" s="1455">
        <v>0</v>
      </c>
      <c r="AO1356" s="1117" t="s">
        <v>59</v>
      </c>
      <c r="AP1356" s="1119"/>
      <c r="AQ1356" s="1119"/>
      <c r="AR1356" s="1119"/>
      <c r="AS1356" s="1455">
        <v>0.28999999165534973</v>
      </c>
    </row>
    <row r="1357" spans="5:51" x14ac:dyDescent="0.3">
      <c r="E1357" s="1439" t="s">
        <v>1227</v>
      </c>
      <c r="F1357" s="1440"/>
      <c r="G1357" s="1440"/>
      <c r="H1357" s="1441"/>
      <c r="I1357" s="1442">
        <v>0.26600000000000001</v>
      </c>
      <c r="K1357" s="791" t="s">
        <v>1249</v>
      </c>
      <c r="L1357" s="792"/>
      <c r="M1357" s="793"/>
      <c r="N1357" s="793"/>
      <c r="O1357" s="794">
        <v>0.25900000000000001</v>
      </c>
      <c r="Q1357" s="1117" t="s">
        <v>289</v>
      </c>
      <c r="R1357" s="1118"/>
      <c r="S1357" s="1119"/>
      <c r="T1357" s="1119"/>
      <c r="U1357" s="1455">
        <v>0.21</v>
      </c>
      <c r="W1357" s="1117" t="s">
        <v>472</v>
      </c>
      <c r="X1357" s="1119"/>
      <c r="Y1357" s="1119"/>
      <c r="Z1357" s="1119"/>
      <c r="AA1357" s="1455">
        <v>0</v>
      </c>
      <c r="AC1357" s="1117" t="s">
        <v>67</v>
      </c>
      <c r="AD1357" s="1119"/>
      <c r="AE1357" s="1119"/>
      <c r="AF1357" s="1119"/>
      <c r="AG1357" s="1455">
        <v>0</v>
      </c>
      <c r="AI1357" s="1117" t="s">
        <v>58</v>
      </c>
      <c r="AJ1357" s="1118"/>
      <c r="AK1357" s="1119"/>
      <c r="AL1357" s="1123"/>
      <c r="AM1357" s="1455">
        <v>0.34999999403953552</v>
      </c>
      <c r="AO1357" s="1117" t="s">
        <v>314</v>
      </c>
      <c r="AP1357" s="1119"/>
      <c r="AQ1357" s="1119"/>
      <c r="AR1357" s="1119"/>
      <c r="AS1357" s="1455">
        <v>0</v>
      </c>
    </row>
    <row r="1358" spans="5:51" x14ac:dyDescent="0.3">
      <c r="E1358" s="1439" t="s">
        <v>2285</v>
      </c>
      <c r="F1358" s="1440"/>
      <c r="G1358" s="1440"/>
      <c r="H1358" s="1441"/>
      <c r="I1358" s="1442">
        <v>0</v>
      </c>
      <c r="K1358" s="791" t="s">
        <v>1250</v>
      </c>
      <c r="L1358" s="792"/>
      <c r="M1358" s="793"/>
      <c r="N1358" s="793"/>
      <c r="O1358" s="794">
        <v>0.252</v>
      </c>
      <c r="Q1358" s="1117" t="s">
        <v>348</v>
      </c>
      <c r="R1358" s="1118"/>
      <c r="S1358" s="1119"/>
      <c r="T1358" s="1119"/>
      <c r="U1358" s="1455">
        <v>0.22</v>
      </c>
      <c r="W1358" s="1117" t="s">
        <v>452</v>
      </c>
      <c r="X1358" s="1119"/>
      <c r="Y1358" s="1119"/>
      <c r="Z1358" s="1119"/>
      <c r="AA1358" s="1455">
        <v>0</v>
      </c>
      <c r="AC1358" s="1117" t="s">
        <v>823</v>
      </c>
      <c r="AD1358" s="1119"/>
      <c r="AE1358" s="1119"/>
      <c r="AF1358" s="1119"/>
      <c r="AG1358" s="1455">
        <v>0.37999999523162842</v>
      </c>
      <c r="AI1358" s="1117" t="s">
        <v>349</v>
      </c>
      <c r="AJ1358" s="1118"/>
      <c r="AK1358" s="1119"/>
      <c r="AL1358" s="1123"/>
      <c r="AM1358" s="1455">
        <v>0</v>
      </c>
      <c r="AO1358" s="1117" t="s">
        <v>63</v>
      </c>
      <c r="AP1358" s="1119"/>
      <c r="AQ1358" s="1119"/>
      <c r="AR1358" s="1119"/>
      <c r="AS1358" s="1455">
        <v>0</v>
      </c>
    </row>
    <row r="1359" spans="5:51" x14ac:dyDescent="0.3">
      <c r="E1359" s="1439" t="s">
        <v>465</v>
      </c>
      <c r="F1359" s="1440"/>
      <c r="G1359" s="1440"/>
      <c r="H1359" s="1441"/>
      <c r="I1359" s="1442">
        <v>0.27100000000000002</v>
      </c>
      <c r="K1359" s="791" t="s">
        <v>1251</v>
      </c>
      <c r="L1359" s="792"/>
      <c r="M1359" s="793"/>
      <c r="N1359" s="793"/>
      <c r="O1359" s="794">
        <v>0.254</v>
      </c>
      <c r="Q1359" s="1117" t="s">
        <v>291</v>
      </c>
      <c r="R1359" s="1118"/>
      <c r="S1359" s="1119"/>
      <c r="T1359" s="1119"/>
      <c r="U1359" s="1455">
        <v>0.23</v>
      </c>
      <c r="W1359" s="1117" t="s">
        <v>453</v>
      </c>
      <c r="X1359" s="1119"/>
      <c r="Y1359" s="1119"/>
      <c r="Z1359" s="1119"/>
      <c r="AA1359" s="1455">
        <v>0</v>
      </c>
      <c r="AC1359" s="1117" t="s">
        <v>132</v>
      </c>
      <c r="AD1359" s="1119"/>
      <c r="AE1359" s="1119"/>
      <c r="AF1359" s="1119"/>
      <c r="AG1359" s="1455">
        <v>0</v>
      </c>
      <c r="AI1359" s="1117" t="s">
        <v>59</v>
      </c>
      <c r="AJ1359" s="1118"/>
      <c r="AK1359" s="1119"/>
      <c r="AL1359" s="1123"/>
      <c r="AM1359" s="1455">
        <v>0.38999998569488525</v>
      </c>
      <c r="AO1359" s="1117" t="s">
        <v>64</v>
      </c>
      <c r="AP1359" s="1119"/>
      <c r="AQ1359" s="1119"/>
      <c r="AR1359" s="1119"/>
      <c r="AS1359" s="1455">
        <v>0</v>
      </c>
    </row>
    <row r="1360" spans="5:51" x14ac:dyDescent="0.3">
      <c r="E1360" s="1439" t="s">
        <v>2286</v>
      </c>
      <c r="F1360" s="1440"/>
      <c r="G1360" s="1440"/>
      <c r="H1360" s="1441"/>
      <c r="I1360" s="1442">
        <v>0.27300000000000002</v>
      </c>
      <c r="K1360" s="791" t="s">
        <v>1252</v>
      </c>
      <c r="L1360" s="792"/>
      <c r="M1360" s="793"/>
      <c r="N1360" s="793"/>
      <c r="O1360" s="794">
        <v>0.25900000000000001</v>
      </c>
      <c r="Q1360" s="1117" t="s">
        <v>451</v>
      </c>
      <c r="R1360" s="1118"/>
      <c r="S1360" s="1119"/>
      <c r="T1360" s="1119"/>
      <c r="U1360" s="1455">
        <v>0</v>
      </c>
      <c r="W1360" s="1117" t="s">
        <v>454</v>
      </c>
      <c r="X1360" s="1119"/>
      <c r="Y1360" s="1119"/>
      <c r="Z1360" s="1119"/>
      <c r="AA1360" s="1455">
        <v>0</v>
      </c>
      <c r="AC1360" s="1117" t="s">
        <v>133</v>
      </c>
      <c r="AD1360" s="1119"/>
      <c r="AE1360" s="1119"/>
      <c r="AF1360" s="1119"/>
      <c r="AG1360" s="1455">
        <v>0.15999999642372131</v>
      </c>
      <c r="AI1360" s="1117" t="s">
        <v>314</v>
      </c>
      <c r="AJ1360" s="1118"/>
      <c r="AK1360" s="1119"/>
      <c r="AL1360" s="1123"/>
      <c r="AM1360" s="1455">
        <v>0</v>
      </c>
      <c r="AO1360" s="1117" t="s">
        <v>315</v>
      </c>
      <c r="AP1360" s="1119"/>
      <c r="AQ1360" s="1119"/>
      <c r="AR1360" s="1119"/>
      <c r="AS1360" s="1455">
        <v>7.0000000298023224E-2</v>
      </c>
    </row>
    <row r="1361" spans="5:45" x14ac:dyDescent="0.3">
      <c r="E1361" s="1439" t="s">
        <v>1229</v>
      </c>
      <c r="F1361" s="1440"/>
      <c r="G1361" s="1440"/>
      <c r="H1361" s="1441"/>
      <c r="I1361" s="1442">
        <v>0</v>
      </c>
      <c r="K1361" s="791" t="s">
        <v>1253</v>
      </c>
      <c r="L1361" s="792"/>
      <c r="M1361" s="793"/>
      <c r="N1361" s="793"/>
      <c r="O1361" s="794">
        <v>0.25900000000000001</v>
      </c>
      <c r="Q1361" s="1117" t="s">
        <v>500</v>
      </c>
      <c r="R1361" s="1118"/>
      <c r="S1361" s="1119"/>
      <c r="T1361" s="1119"/>
      <c r="U1361" s="1455">
        <v>0</v>
      </c>
      <c r="W1361" s="1117" t="s">
        <v>514</v>
      </c>
      <c r="X1361" s="1119"/>
      <c r="Y1361" s="1119"/>
      <c r="Z1361" s="1119"/>
      <c r="AA1361" s="1455">
        <v>0.23999999463558197</v>
      </c>
      <c r="AC1361" s="1117" t="s">
        <v>303</v>
      </c>
      <c r="AD1361" s="1119"/>
      <c r="AE1361" s="1119"/>
      <c r="AF1361" s="1119"/>
      <c r="AG1361" s="1455">
        <v>0</v>
      </c>
      <c r="AI1361" s="1117" t="s">
        <v>63</v>
      </c>
      <c r="AJ1361" s="1118"/>
      <c r="AK1361" s="1119"/>
      <c r="AL1361" s="1123"/>
      <c r="AM1361" s="1455">
        <v>0</v>
      </c>
      <c r="AO1361" s="1117" t="s">
        <v>316</v>
      </c>
      <c r="AP1361" s="1119"/>
      <c r="AQ1361" s="1119"/>
      <c r="AR1361" s="1119"/>
      <c r="AS1361" s="1455">
        <v>0.31999999284744263</v>
      </c>
    </row>
    <row r="1362" spans="5:45" x14ac:dyDescent="0.3">
      <c r="E1362" s="1439" t="s">
        <v>1230</v>
      </c>
      <c r="F1362" s="1440"/>
      <c r="G1362" s="1440"/>
      <c r="H1362" s="1441"/>
      <c r="I1362" s="1442">
        <v>0.27100000000000002</v>
      </c>
      <c r="K1362" s="791" t="s">
        <v>1254</v>
      </c>
      <c r="L1362" s="792"/>
      <c r="M1362" s="793"/>
      <c r="N1362" s="793"/>
      <c r="O1362" s="794">
        <v>0.25800000000000001</v>
      </c>
      <c r="Q1362" s="1117" t="s">
        <v>493</v>
      </c>
      <c r="R1362" s="1118"/>
      <c r="S1362" s="1119"/>
      <c r="T1362" s="1119"/>
      <c r="U1362" s="1455">
        <v>0</v>
      </c>
      <c r="W1362" s="1117" t="s">
        <v>473</v>
      </c>
      <c r="X1362" s="1119"/>
      <c r="Y1362" s="1119"/>
      <c r="Z1362" s="1119"/>
      <c r="AA1362" s="1455">
        <v>0</v>
      </c>
      <c r="AC1362" s="1117" t="s">
        <v>1038</v>
      </c>
      <c r="AD1362" s="1119"/>
      <c r="AE1362" s="1119"/>
      <c r="AF1362" s="1119"/>
      <c r="AG1362" s="1455">
        <v>0.25</v>
      </c>
      <c r="AI1362" s="1117" t="s">
        <v>64</v>
      </c>
      <c r="AJ1362" s="1118"/>
      <c r="AK1362" s="1119"/>
      <c r="AL1362" s="1123"/>
      <c r="AM1362" s="1455">
        <v>0</v>
      </c>
      <c r="AO1362" s="1117" t="s">
        <v>497</v>
      </c>
      <c r="AP1362" s="1119"/>
      <c r="AQ1362" s="1119"/>
      <c r="AR1362" s="1119"/>
      <c r="AS1362" s="1455">
        <v>0</v>
      </c>
    </row>
    <row r="1363" spans="5:45" x14ac:dyDescent="0.3">
      <c r="E1363" s="1439" t="s">
        <v>1233</v>
      </c>
      <c r="F1363" s="1440"/>
      <c r="G1363" s="1440"/>
      <c r="H1363" s="1441"/>
      <c r="I1363" s="1442">
        <v>0.26800000000000002</v>
      </c>
      <c r="K1363" s="791" t="s">
        <v>1261</v>
      </c>
      <c r="L1363" s="792"/>
      <c r="M1363" s="793"/>
      <c r="N1363" s="793"/>
      <c r="O1363" s="794">
        <v>0.20100000000000001</v>
      </c>
      <c r="Q1363" s="1117" t="s">
        <v>503</v>
      </c>
      <c r="R1363" s="1118"/>
      <c r="S1363" s="1119"/>
      <c r="T1363" s="1119"/>
      <c r="U1363" s="1455">
        <v>0</v>
      </c>
      <c r="W1363" s="1117" t="s">
        <v>232</v>
      </c>
      <c r="X1363" s="1119"/>
      <c r="Y1363" s="1119"/>
      <c r="Z1363" s="1119"/>
      <c r="AA1363" s="1455">
        <v>0</v>
      </c>
      <c r="AC1363" s="1117" t="s">
        <v>233</v>
      </c>
      <c r="AD1363" s="1119"/>
      <c r="AE1363" s="1119"/>
      <c r="AF1363" s="1119"/>
      <c r="AG1363" s="1455">
        <v>0.20000000298023224</v>
      </c>
      <c r="AI1363" s="1117" t="s">
        <v>315</v>
      </c>
      <c r="AJ1363" s="1118"/>
      <c r="AK1363" s="1119"/>
      <c r="AL1363" s="1123"/>
      <c r="AM1363" s="1455">
        <v>0</v>
      </c>
      <c r="AO1363" s="1117" t="s">
        <v>135</v>
      </c>
      <c r="AP1363" s="1119"/>
      <c r="AQ1363" s="1119"/>
      <c r="AR1363" s="1119"/>
      <c r="AS1363" s="1455">
        <v>0</v>
      </c>
    </row>
    <row r="1364" spans="5:45" x14ac:dyDescent="0.3">
      <c r="E1364" s="1439" t="s">
        <v>1235</v>
      </c>
      <c r="F1364" s="1440"/>
      <c r="G1364" s="1440"/>
      <c r="H1364" s="1441"/>
      <c r="I1364" s="1442">
        <v>0.27200000000000002</v>
      </c>
      <c r="K1364" s="791" t="s">
        <v>1263</v>
      </c>
      <c r="L1364" s="792"/>
      <c r="M1364" s="793"/>
      <c r="N1364" s="793"/>
      <c r="O1364" s="794">
        <v>0</v>
      </c>
      <c r="Q1364" s="1117" t="s">
        <v>400</v>
      </c>
      <c r="R1364" s="1118"/>
      <c r="S1364" s="1119"/>
      <c r="T1364" s="1119"/>
      <c r="U1364" s="1455">
        <v>0.23</v>
      </c>
      <c r="W1364" s="1117" t="s">
        <v>67</v>
      </c>
      <c r="X1364" s="1119"/>
      <c r="Y1364" s="1119"/>
      <c r="Z1364" s="1119"/>
      <c r="AA1364" s="1455">
        <v>0</v>
      </c>
      <c r="AC1364" s="1117" t="s">
        <v>304</v>
      </c>
      <c r="AD1364" s="1119"/>
      <c r="AE1364" s="1119"/>
      <c r="AF1364" s="1119"/>
      <c r="AG1364" s="1455">
        <v>0.40999999642372131</v>
      </c>
      <c r="AI1364" s="1117" t="s">
        <v>370</v>
      </c>
      <c r="AJ1364" s="1118"/>
      <c r="AK1364" s="1119"/>
      <c r="AL1364" s="1123"/>
      <c r="AM1364" s="1455">
        <v>0</v>
      </c>
      <c r="AO1364" s="1117" t="s">
        <v>317</v>
      </c>
      <c r="AP1364" s="1119"/>
      <c r="AQ1364" s="1119"/>
      <c r="AR1364" s="1119"/>
      <c r="AS1364" s="1455">
        <v>0</v>
      </c>
    </row>
    <row r="1365" spans="5:45" x14ac:dyDescent="0.3">
      <c r="E1365" s="1439" t="s">
        <v>2287</v>
      </c>
      <c r="F1365" s="1440"/>
      <c r="G1365" s="1440"/>
      <c r="H1365" s="1441"/>
      <c r="I1365" s="1442">
        <v>0</v>
      </c>
      <c r="K1365" s="791" t="s">
        <v>1264</v>
      </c>
      <c r="L1365" s="792"/>
      <c r="M1365" s="793"/>
      <c r="N1365" s="793"/>
      <c r="O1365" s="794">
        <v>0</v>
      </c>
      <c r="Q1365" s="1117" t="s">
        <v>605</v>
      </c>
      <c r="R1365" s="1118"/>
      <c r="S1365" s="1119"/>
      <c r="T1365" s="1119"/>
      <c r="U1365" s="1455">
        <v>0</v>
      </c>
      <c r="W1365" s="1117" t="s">
        <v>368</v>
      </c>
      <c r="X1365" s="1119"/>
      <c r="Y1365" s="1119"/>
      <c r="Z1365" s="1119"/>
      <c r="AA1365" s="1455">
        <v>0.27000001072883606</v>
      </c>
      <c r="AC1365" s="1117" t="s">
        <v>1039</v>
      </c>
      <c r="AD1365" s="1119"/>
      <c r="AE1365" s="1119"/>
      <c r="AF1365" s="1119"/>
      <c r="AG1365" s="1455">
        <v>0</v>
      </c>
      <c r="AI1365" s="1117" t="s">
        <v>135</v>
      </c>
      <c r="AJ1365" s="1118"/>
      <c r="AK1365" s="1119"/>
      <c r="AL1365" s="1123"/>
      <c r="AM1365" s="1455">
        <v>0</v>
      </c>
      <c r="AO1365" s="1117" t="s">
        <v>66</v>
      </c>
      <c r="AP1365" s="1119"/>
      <c r="AQ1365" s="1119"/>
      <c r="AR1365" s="1119"/>
      <c r="AS1365" s="1455">
        <v>0</v>
      </c>
    </row>
    <row r="1366" spans="5:45" x14ac:dyDescent="0.3">
      <c r="E1366" s="1439" t="s">
        <v>1051</v>
      </c>
      <c r="F1366" s="1440"/>
      <c r="G1366" s="1440"/>
      <c r="H1366" s="1441"/>
      <c r="I1366" s="1442">
        <v>0.25</v>
      </c>
      <c r="K1366" s="791" t="s">
        <v>1265</v>
      </c>
      <c r="L1366" s="792"/>
      <c r="M1366" s="793"/>
      <c r="N1366" s="793"/>
      <c r="O1366" s="794">
        <v>0.25900000000000001</v>
      </c>
      <c r="Q1366" s="1117" t="s">
        <v>292</v>
      </c>
      <c r="R1366" s="1118"/>
      <c r="S1366" s="1119"/>
      <c r="T1366" s="1119"/>
      <c r="U1366" s="1455">
        <v>0</v>
      </c>
      <c r="W1366" s="1117" t="s">
        <v>132</v>
      </c>
      <c r="X1366" s="1119"/>
      <c r="Y1366" s="1119"/>
      <c r="Z1366" s="1119"/>
      <c r="AA1366" s="1455">
        <v>0.31000000238418579</v>
      </c>
      <c r="AC1366" s="1117" t="s">
        <v>234</v>
      </c>
      <c r="AD1366" s="1119"/>
      <c r="AE1366" s="1119"/>
      <c r="AF1366" s="1119"/>
      <c r="AG1366" s="1455">
        <v>0</v>
      </c>
      <c r="AI1366" s="1117" t="s">
        <v>317</v>
      </c>
      <c r="AJ1366" s="1118"/>
      <c r="AK1366" s="1119"/>
      <c r="AL1366" s="1123"/>
      <c r="AM1366" s="1455">
        <v>0</v>
      </c>
      <c r="AO1366" s="1117" t="s">
        <v>205</v>
      </c>
      <c r="AP1366" s="1119"/>
      <c r="AQ1366" s="1119"/>
      <c r="AR1366" s="1119"/>
      <c r="AS1366" s="1455">
        <v>0.15000000596046448</v>
      </c>
    </row>
    <row r="1367" spans="5:45" x14ac:dyDescent="0.3">
      <c r="E1367" s="1439" t="s">
        <v>646</v>
      </c>
      <c r="F1367" s="1440"/>
      <c r="G1367" s="1440"/>
      <c r="H1367" s="1441"/>
      <c r="I1367" s="1442">
        <v>0.27300000000000002</v>
      </c>
      <c r="K1367" s="791" t="s">
        <v>1266</v>
      </c>
      <c r="L1367" s="792"/>
      <c r="M1367" s="793"/>
      <c r="N1367" s="793"/>
      <c r="O1367" s="794">
        <v>0.25900000000000001</v>
      </c>
      <c r="Q1367" s="1117" t="s">
        <v>294</v>
      </c>
      <c r="R1367" s="1118"/>
      <c r="S1367" s="1119"/>
      <c r="T1367" s="1119"/>
      <c r="U1367" s="1455">
        <v>0</v>
      </c>
      <c r="W1367" s="1117" t="s">
        <v>474</v>
      </c>
      <c r="X1367" s="1119"/>
      <c r="Y1367" s="1119"/>
      <c r="Z1367" s="1119"/>
      <c r="AA1367" s="1455">
        <v>0</v>
      </c>
      <c r="AC1367" s="1117" t="s">
        <v>305</v>
      </c>
      <c r="AD1367" s="1119"/>
      <c r="AE1367" s="1119"/>
      <c r="AF1367" s="1119"/>
      <c r="AG1367" s="1455">
        <v>0.40999999642372131</v>
      </c>
      <c r="AI1367" s="1117" t="s">
        <v>66</v>
      </c>
      <c r="AJ1367" s="1118"/>
      <c r="AK1367" s="1119"/>
      <c r="AL1367" s="1123"/>
      <c r="AM1367" s="1455">
        <v>0</v>
      </c>
      <c r="AO1367" s="1117" t="s">
        <v>371</v>
      </c>
      <c r="AP1367" s="1119"/>
      <c r="AQ1367" s="1119"/>
      <c r="AR1367" s="1119"/>
      <c r="AS1367" s="1455">
        <v>0.10999999940395355</v>
      </c>
    </row>
    <row r="1368" spans="5:45" x14ac:dyDescent="0.3">
      <c r="E1368" s="1439" t="s">
        <v>1240</v>
      </c>
      <c r="F1368" s="1440"/>
      <c r="G1368" s="1440"/>
      <c r="H1368" s="1441"/>
      <c r="I1368" s="1442">
        <v>0.27300000000000002</v>
      </c>
      <c r="K1368" s="791" t="s">
        <v>1267</v>
      </c>
      <c r="L1368" s="792"/>
      <c r="M1368" s="793"/>
      <c r="N1368" s="793"/>
      <c r="O1368" s="794">
        <v>0.25900000000000001</v>
      </c>
      <c r="Q1368" s="1117" t="s">
        <v>295</v>
      </c>
      <c r="R1368" s="1118"/>
      <c r="S1368" s="1119"/>
      <c r="T1368" s="1119"/>
      <c r="U1368" s="1455">
        <v>0</v>
      </c>
      <c r="W1368" s="1117" t="s">
        <v>455</v>
      </c>
      <c r="X1368" s="1119"/>
      <c r="Y1368" s="1119"/>
      <c r="Z1368" s="1119"/>
      <c r="AA1368" s="1455">
        <v>0</v>
      </c>
      <c r="AC1368" s="1117" t="s">
        <v>406</v>
      </c>
      <c r="AD1368" s="1119"/>
      <c r="AE1368" s="1119"/>
      <c r="AF1368" s="1119"/>
      <c r="AG1368" s="1455">
        <v>0</v>
      </c>
      <c r="AI1368" s="1117" t="s">
        <v>205</v>
      </c>
      <c r="AJ1368" s="1118"/>
      <c r="AK1368" s="1119"/>
      <c r="AL1368" s="1123"/>
      <c r="AM1368" s="1455">
        <v>0.2800000011920929</v>
      </c>
      <c r="AO1368" s="1117" t="s">
        <v>236</v>
      </c>
      <c r="AP1368" s="1119"/>
      <c r="AQ1368" s="1119"/>
      <c r="AR1368" s="1119"/>
      <c r="AS1368" s="1455">
        <v>0</v>
      </c>
    </row>
    <row r="1369" spans="5:45" x14ac:dyDescent="0.3">
      <c r="E1369" s="1439" t="s">
        <v>1242</v>
      </c>
      <c r="F1369" s="1440"/>
      <c r="G1369" s="1440"/>
      <c r="H1369" s="1441"/>
      <c r="I1369" s="1442">
        <v>0.26900000000000002</v>
      </c>
      <c r="K1369" s="791" t="s">
        <v>1268</v>
      </c>
      <c r="L1369" s="792"/>
      <c r="M1369" s="793"/>
      <c r="N1369" s="793"/>
      <c r="O1369" s="794">
        <v>0.23300000000000001</v>
      </c>
      <c r="Q1369" s="1117" t="s">
        <v>296</v>
      </c>
      <c r="R1369" s="1118"/>
      <c r="S1369" s="1119"/>
      <c r="T1369" s="1119"/>
      <c r="U1369" s="1455">
        <v>0</v>
      </c>
      <c r="W1369" s="1117" t="s">
        <v>133</v>
      </c>
      <c r="X1369" s="1119"/>
      <c r="Y1369" s="1119"/>
      <c r="Z1369" s="1119"/>
      <c r="AA1369" s="1455">
        <v>0.25999999046325684</v>
      </c>
      <c r="AC1369" s="1117" t="s">
        <v>407</v>
      </c>
      <c r="AD1369" s="1119"/>
      <c r="AE1369" s="1119"/>
      <c r="AF1369" s="1119"/>
      <c r="AG1369" s="1455">
        <v>0</v>
      </c>
      <c r="AI1369" s="1117" t="s">
        <v>350</v>
      </c>
      <c r="AJ1369" s="1118"/>
      <c r="AK1369" s="1119"/>
      <c r="AL1369" s="1123"/>
      <c r="AM1369" s="1455">
        <v>0</v>
      </c>
      <c r="AO1369" s="1117" t="s">
        <v>358</v>
      </c>
      <c r="AP1369" s="1119"/>
      <c r="AQ1369" s="1119"/>
      <c r="AR1369" s="1119"/>
      <c r="AS1369" s="1455">
        <v>0.36000001430511475</v>
      </c>
    </row>
    <row r="1370" spans="5:45" x14ac:dyDescent="0.3">
      <c r="E1370" s="1439" t="s">
        <v>1244</v>
      </c>
      <c r="F1370" s="1440"/>
      <c r="G1370" s="1440"/>
      <c r="H1370" s="1441"/>
      <c r="I1370" s="1442">
        <v>0</v>
      </c>
      <c r="K1370" s="791" t="s">
        <v>1269</v>
      </c>
      <c r="L1370" s="792"/>
      <c r="M1370" s="793"/>
      <c r="N1370" s="793"/>
      <c r="O1370" s="794">
        <v>0</v>
      </c>
      <c r="Q1370" s="1117" t="s">
        <v>606</v>
      </c>
      <c r="R1370" s="1118"/>
      <c r="S1370" s="1119"/>
      <c r="T1370" s="1119"/>
      <c r="U1370" s="1455">
        <v>0.17</v>
      </c>
      <c r="W1370" s="1117" t="s">
        <v>475</v>
      </c>
      <c r="X1370" s="1119"/>
      <c r="Y1370" s="1119"/>
      <c r="Z1370" s="1119"/>
      <c r="AA1370" s="1455">
        <v>0</v>
      </c>
      <c r="AC1370" s="1117" t="s">
        <v>235</v>
      </c>
      <c r="AD1370" s="1119"/>
      <c r="AE1370" s="1119"/>
      <c r="AF1370" s="1119"/>
      <c r="AG1370" s="1455">
        <v>0.2800000011920929</v>
      </c>
      <c r="AI1370" s="1117" t="s">
        <v>371</v>
      </c>
      <c r="AJ1370" s="1118"/>
      <c r="AK1370" s="1119"/>
      <c r="AL1370" s="1123"/>
      <c r="AM1370" s="1455">
        <v>0.23000000417232513</v>
      </c>
      <c r="AO1370" s="1117" t="s">
        <v>53</v>
      </c>
      <c r="AP1370" s="1119"/>
      <c r="AQ1370" s="1119"/>
      <c r="AR1370" s="1119"/>
      <c r="AS1370" s="1455">
        <v>0</v>
      </c>
    </row>
    <row r="1371" spans="5:45" x14ac:dyDescent="0.3">
      <c r="E1371" s="1439" t="s">
        <v>1245</v>
      </c>
      <c r="F1371" s="1440"/>
      <c r="G1371" s="1440"/>
      <c r="H1371" s="1441"/>
      <c r="I1371" s="1442">
        <v>0.27200000000000002</v>
      </c>
      <c r="K1371" s="791" t="s">
        <v>1272</v>
      </c>
      <c r="L1371" s="792"/>
      <c r="M1371" s="793"/>
      <c r="N1371" s="793"/>
      <c r="O1371" s="794">
        <v>0.25900000000000001</v>
      </c>
      <c r="Q1371" s="1117" t="s">
        <v>298</v>
      </c>
      <c r="R1371" s="1118"/>
      <c r="S1371" s="1119"/>
      <c r="T1371" s="1119"/>
      <c r="U1371" s="1455">
        <v>0</v>
      </c>
      <c r="W1371" s="1117" t="s">
        <v>234</v>
      </c>
      <c r="X1371" s="1119"/>
      <c r="Y1371" s="1119"/>
      <c r="Z1371" s="1119"/>
      <c r="AA1371" s="1455">
        <v>0</v>
      </c>
      <c r="AC1371" s="1117" t="s">
        <v>408</v>
      </c>
      <c r="AD1371" s="1119"/>
      <c r="AE1371" s="1119"/>
      <c r="AF1371" s="1119"/>
      <c r="AG1371" s="1455">
        <v>0</v>
      </c>
      <c r="AI1371" s="1117" t="s">
        <v>236</v>
      </c>
      <c r="AJ1371" s="1118"/>
      <c r="AK1371" s="1119"/>
      <c r="AL1371" s="1123"/>
      <c r="AM1371" s="1455">
        <v>9.9999997764825821E-3</v>
      </c>
      <c r="AO1371" s="1117" t="s">
        <v>318</v>
      </c>
      <c r="AP1371" s="1119"/>
      <c r="AQ1371" s="1119"/>
      <c r="AR1371" s="1119"/>
      <c r="AS1371" s="1455">
        <v>0.28999999165534973</v>
      </c>
    </row>
    <row r="1372" spans="5:45" x14ac:dyDescent="0.3">
      <c r="E1372" s="1439" t="s">
        <v>1246</v>
      </c>
      <c r="F1372" s="1440"/>
      <c r="G1372" s="1440"/>
      <c r="H1372" s="1441"/>
      <c r="I1372" s="1442">
        <v>0.112</v>
      </c>
      <c r="K1372" s="791" t="s">
        <v>1273</v>
      </c>
      <c r="L1372" s="792"/>
      <c r="M1372" s="793"/>
      <c r="N1372" s="793"/>
      <c r="O1372" s="794">
        <v>0.25800000000000001</v>
      </c>
      <c r="Q1372" s="1117" t="s">
        <v>607</v>
      </c>
      <c r="R1372" s="1118"/>
      <c r="S1372" s="1119"/>
      <c r="T1372" s="1119"/>
      <c r="U1372" s="1455">
        <v>0</v>
      </c>
      <c r="W1372" s="1117" t="s">
        <v>305</v>
      </c>
      <c r="X1372" s="1119"/>
      <c r="Y1372" s="1119"/>
      <c r="Z1372" s="1119"/>
      <c r="AA1372" s="1455">
        <v>0.30000001192092896</v>
      </c>
      <c r="AC1372" s="1117" t="s">
        <v>1040</v>
      </c>
      <c r="AD1372" s="1119"/>
      <c r="AE1372" s="1119"/>
      <c r="AF1372" s="1119"/>
      <c r="AG1372" s="1455">
        <v>0.34999999403953552</v>
      </c>
      <c r="AI1372" s="1117" t="s">
        <v>372</v>
      </c>
      <c r="AJ1372" s="1118"/>
      <c r="AK1372" s="1119"/>
      <c r="AL1372" s="1123"/>
      <c r="AM1372" s="1455">
        <v>0.43000000715255737</v>
      </c>
      <c r="AO1372" s="1117" t="s">
        <v>319</v>
      </c>
      <c r="AP1372" s="1119"/>
      <c r="AQ1372" s="1119"/>
      <c r="AR1372" s="1119"/>
      <c r="AS1372" s="1455">
        <v>0</v>
      </c>
    </row>
    <row r="1373" spans="5:45" x14ac:dyDescent="0.3">
      <c r="E1373" s="1439" t="s">
        <v>1247</v>
      </c>
      <c r="F1373" s="1440"/>
      <c r="G1373" s="1440"/>
      <c r="H1373" s="1441"/>
      <c r="I1373" s="1442">
        <v>0.27300000000000002</v>
      </c>
      <c r="K1373" s="791" t="s">
        <v>1276</v>
      </c>
      <c r="L1373" s="792"/>
      <c r="M1373" s="793"/>
      <c r="N1373" s="793"/>
      <c r="O1373" s="794">
        <v>0.25900000000000001</v>
      </c>
      <c r="Q1373" s="1117" t="s">
        <v>608</v>
      </c>
      <c r="R1373" s="1118"/>
      <c r="S1373" s="1119"/>
      <c r="T1373" s="1119"/>
      <c r="U1373" s="1455">
        <v>0</v>
      </c>
      <c r="W1373" s="1117" t="s">
        <v>406</v>
      </c>
      <c r="X1373" s="1119"/>
      <c r="Y1373" s="1119"/>
      <c r="Z1373" s="1119"/>
      <c r="AA1373" s="1455">
        <v>0</v>
      </c>
      <c r="AC1373" s="1117" t="s">
        <v>409</v>
      </c>
      <c r="AD1373" s="1119"/>
      <c r="AE1373" s="1119"/>
      <c r="AF1373" s="1119"/>
      <c r="AG1373" s="1455">
        <v>0.40000000596046448</v>
      </c>
      <c r="AI1373" s="1117" t="s">
        <v>358</v>
      </c>
      <c r="AJ1373" s="1118"/>
      <c r="AK1373" s="1119"/>
      <c r="AL1373" s="1123"/>
      <c r="AM1373" s="1455">
        <v>0.43000000715255737</v>
      </c>
      <c r="AO1373" s="1117" t="s">
        <v>488</v>
      </c>
      <c r="AP1373" s="1119"/>
      <c r="AQ1373" s="1119"/>
      <c r="AR1373" s="1119"/>
      <c r="AS1373" s="1455">
        <v>1.9999999552965164E-2</v>
      </c>
    </row>
    <row r="1374" spans="5:45" x14ac:dyDescent="0.3">
      <c r="E1374" s="1439" t="s">
        <v>1249</v>
      </c>
      <c r="F1374" s="1440"/>
      <c r="G1374" s="1440"/>
      <c r="H1374" s="1441"/>
      <c r="I1374" s="1442">
        <v>0.27100000000000002</v>
      </c>
      <c r="K1374" s="791" t="s">
        <v>245</v>
      </c>
      <c r="L1374" s="792"/>
      <c r="M1374" s="793"/>
      <c r="N1374" s="793"/>
      <c r="O1374" s="794">
        <v>0.25900000000000001</v>
      </c>
      <c r="Q1374" s="1117" t="s">
        <v>454</v>
      </c>
      <c r="R1374" s="1118"/>
      <c r="S1374" s="1119"/>
      <c r="T1374" s="1119"/>
      <c r="U1374" s="1455">
        <v>0.17</v>
      </c>
      <c r="W1374" s="1117" t="s">
        <v>495</v>
      </c>
      <c r="X1374" s="1119"/>
      <c r="Y1374" s="1119"/>
      <c r="Z1374" s="1119"/>
      <c r="AA1374" s="1455">
        <v>0</v>
      </c>
      <c r="AC1374" s="1117" t="s">
        <v>61</v>
      </c>
      <c r="AD1374" s="1119"/>
      <c r="AE1374" s="1119"/>
      <c r="AF1374" s="1119"/>
      <c r="AG1374" s="1455">
        <v>0.14000000059604645</v>
      </c>
      <c r="AI1374" s="1117" t="s">
        <v>351</v>
      </c>
      <c r="AJ1374" s="1118"/>
      <c r="AK1374" s="1119"/>
      <c r="AL1374" s="1123"/>
      <c r="AM1374" s="1455">
        <v>0.11999999731779099</v>
      </c>
      <c r="AO1374" s="1117" t="s">
        <v>65</v>
      </c>
      <c r="AP1374" s="1119"/>
      <c r="AQ1374" s="1119"/>
      <c r="AR1374" s="1119"/>
      <c r="AS1374" s="1455">
        <v>0</v>
      </c>
    </row>
    <row r="1375" spans="5:45" x14ac:dyDescent="0.3">
      <c r="E1375" s="1439" t="s">
        <v>1250</v>
      </c>
      <c r="F1375" s="1440"/>
      <c r="G1375" s="1440"/>
      <c r="H1375" s="1441"/>
      <c r="I1375" s="1442">
        <v>0.26900000000000002</v>
      </c>
      <c r="K1375" s="791" t="s">
        <v>1277</v>
      </c>
      <c r="L1375" s="792"/>
      <c r="M1375" s="793"/>
      <c r="N1375" s="793"/>
      <c r="O1375" s="794">
        <v>0.25900000000000001</v>
      </c>
      <c r="Q1375" s="1117" t="s">
        <v>609</v>
      </c>
      <c r="R1375" s="1118"/>
      <c r="S1375" s="1119"/>
      <c r="T1375" s="1119"/>
      <c r="U1375" s="1455">
        <v>0</v>
      </c>
      <c r="W1375" s="1117" t="s">
        <v>434</v>
      </c>
      <c r="X1375" s="1119"/>
      <c r="Y1375" s="1119"/>
      <c r="Z1375" s="1119"/>
      <c r="AA1375" s="1455">
        <v>0.25999999046325684</v>
      </c>
      <c r="AC1375" s="1117" t="s">
        <v>1041</v>
      </c>
      <c r="AD1375" s="1119"/>
      <c r="AE1375" s="1119"/>
      <c r="AF1375" s="1119"/>
      <c r="AG1375" s="1455">
        <v>0</v>
      </c>
      <c r="AI1375" s="1117" t="s">
        <v>373</v>
      </c>
      <c r="AJ1375" s="1118"/>
      <c r="AK1375" s="1119"/>
      <c r="AL1375" s="1123"/>
      <c r="AM1375" s="1455">
        <v>0</v>
      </c>
      <c r="AO1375" s="1117" t="s">
        <v>320</v>
      </c>
      <c r="AP1375" s="1119"/>
      <c r="AQ1375" s="1119"/>
      <c r="AR1375" s="1119"/>
      <c r="AS1375" s="1455">
        <v>0.27000001072883606</v>
      </c>
    </row>
    <row r="1376" spans="5:45" x14ac:dyDescent="0.3">
      <c r="E1376" s="1439" t="s">
        <v>1251</v>
      </c>
      <c r="F1376" s="1440"/>
      <c r="G1376" s="1440"/>
      <c r="H1376" s="1441"/>
      <c r="I1376" s="1442">
        <v>0.26700000000000002</v>
      </c>
      <c r="K1376" s="303" t="s">
        <v>1021</v>
      </c>
      <c r="L1376" s="278"/>
      <c r="Q1376" s="1117" t="s">
        <v>610</v>
      </c>
      <c r="R1376" s="1118"/>
      <c r="S1376" s="1119"/>
      <c r="T1376" s="1119"/>
      <c r="U1376" s="1455">
        <v>0.21</v>
      </c>
      <c r="W1376" s="1117" t="s">
        <v>515</v>
      </c>
      <c r="X1376" s="1119"/>
      <c r="Y1376" s="1119"/>
      <c r="Z1376" s="1119"/>
      <c r="AA1376" s="1455">
        <v>0.27000001072883606</v>
      </c>
      <c r="AC1376" s="1117" t="s">
        <v>307</v>
      </c>
      <c r="AD1376" s="1119"/>
      <c r="AE1376" s="1119"/>
      <c r="AF1376" s="1119"/>
      <c r="AG1376" s="1455">
        <v>0</v>
      </c>
      <c r="AI1376" s="1117" t="s">
        <v>318</v>
      </c>
      <c r="AJ1376" s="1118"/>
      <c r="AK1376" s="1119"/>
      <c r="AL1376" s="1123"/>
      <c r="AM1376" s="1455">
        <v>0.31000000238418579</v>
      </c>
      <c r="AO1376" s="1117" t="s">
        <v>321</v>
      </c>
      <c r="AP1376" s="1119"/>
      <c r="AQ1376" s="1119"/>
      <c r="AR1376" s="1119"/>
      <c r="AS1376" s="1455">
        <v>0</v>
      </c>
    </row>
    <row r="1377" spans="5:45" x14ac:dyDescent="0.3">
      <c r="E1377" s="1439" t="s">
        <v>1254</v>
      </c>
      <c r="F1377" s="1440"/>
      <c r="G1377" s="1440"/>
      <c r="H1377" s="1441"/>
      <c r="I1377" s="1442">
        <v>0.27300000000000002</v>
      </c>
      <c r="Q1377" s="1117" t="s">
        <v>611</v>
      </c>
      <c r="R1377" s="1118"/>
      <c r="S1377" s="1119"/>
      <c r="T1377" s="1119"/>
      <c r="U1377" s="1455">
        <v>0</v>
      </c>
      <c r="W1377" s="1117" t="s">
        <v>233</v>
      </c>
      <c r="X1377" s="1119"/>
      <c r="Y1377" s="1119"/>
      <c r="Z1377" s="1119"/>
      <c r="AA1377" s="1455">
        <v>0.10000000149011612</v>
      </c>
      <c r="AC1377" s="1117" t="s">
        <v>308</v>
      </c>
      <c r="AD1377" s="1119"/>
      <c r="AE1377" s="1119"/>
      <c r="AF1377" s="1119"/>
      <c r="AG1377" s="1455">
        <v>7.9999998211860657E-2</v>
      </c>
      <c r="AI1377" s="1117" t="s">
        <v>352</v>
      </c>
      <c r="AJ1377" s="1118"/>
      <c r="AK1377" s="1119"/>
      <c r="AL1377" s="1123"/>
      <c r="AM1377" s="1455">
        <v>0</v>
      </c>
      <c r="AO1377" s="1117" t="s">
        <v>322</v>
      </c>
      <c r="AP1377" s="1119"/>
      <c r="AQ1377" s="1119"/>
      <c r="AR1377" s="1119"/>
      <c r="AS1377" s="1455">
        <v>0</v>
      </c>
    </row>
    <row r="1378" spans="5:45" x14ac:dyDescent="0.3">
      <c r="E1378" s="1439" t="s">
        <v>2288</v>
      </c>
      <c r="F1378" s="1440"/>
      <c r="G1378" s="1440"/>
      <c r="H1378" s="1441"/>
      <c r="I1378" s="1442">
        <v>0</v>
      </c>
      <c r="K1378" s="1447" t="s">
        <v>1284</v>
      </c>
      <c r="L1378" s="278"/>
      <c r="Q1378" s="1117" t="s">
        <v>229</v>
      </c>
      <c r="R1378" s="1118"/>
      <c r="S1378" s="1119"/>
      <c r="T1378" s="1119"/>
      <c r="U1378" s="1455">
        <v>0</v>
      </c>
      <c r="W1378" s="1117" t="s">
        <v>61</v>
      </c>
      <c r="X1378" s="1119"/>
      <c r="Y1378" s="1119"/>
      <c r="Z1378" s="1119"/>
      <c r="AA1378" s="1455">
        <v>0.17000000178813934</v>
      </c>
      <c r="AC1378" s="1117" t="s">
        <v>410</v>
      </c>
      <c r="AD1378" s="1119"/>
      <c r="AE1378" s="1119"/>
      <c r="AF1378" s="1119"/>
      <c r="AG1378" s="1455">
        <v>0.40000000596046448</v>
      </c>
      <c r="AI1378" s="1117" t="s">
        <v>504</v>
      </c>
      <c r="AJ1378" s="1118"/>
      <c r="AK1378" s="1119"/>
      <c r="AL1378" s="1123"/>
      <c r="AM1378" s="1455">
        <v>0.34000000357627869</v>
      </c>
      <c r="AO1378" s="1117" t="s">
        <v>323</v>
      </c>
      <c r="AP1378" s="1119"/>
      <c r="AQ1378" s="1119"/>
      <c r="AR1378" s="1119"/>
      <c r="AS1378" s="1455">
        <v>0</v>
      </c>
    </row>
    <row r="1379" spans="5:45" x14ac:dyDescent="0.3">
      <c r="E1379" s="1439" t="s">
        <v>2289</v>
      </c>
      <c r="F1379" s="1440"/>
      <c r="G1379" s="1440"/>
      <c r="H1379" s="1441"/>
      <c r="I1379" s="1442">
        <v>0.25</v>
      </c>
      <c r="K1379" s="1429" t="s">
        <v>50</v>
      </c>
      <c r="L1379" s="1430"/>
      <c r="M1379" s="1430"/>
      <c r="N1379" s="1431"/>
      <c r="O1379" s="795" t="s">
        <v>1062</v>
      </c>
      <c r="Q1379" s="1117" t="s">
        <v>230</v>
      </c>
      <c r="R1379" s="1118"/>
      <c r="S1379" s="1119"/>
      <c r="T1379" s="1119"/>
      <c r="U1379" s="1455">
        <v>0</v>
      </c>
      <c r="W1379" s="1117" t="s">
        <v>408</v>
      </c>
      <c r="X1379" s="1119"/>
      <c r="Y1379" s="1119"/>
      <c r="Z1379" s="1119"/>
      <c r="AA1379" s="1455">
        <v>0</v>
      </c>
      <c r="AC1379" s="1117" t="s">
        <v>54</v>
      </c>
      <c r="AD1379" s="1119"/>
      <c r="AE1379" s="1119"/>
      <c r="AF1379" s="1119"/>
      <c r="AG1379" s="1455">
        <v>0.2800000011920929</v>
      </c>
      <c r="AI1379" s="1117" t="s">
        <v>488</v>
      </c>
      <c r="AJ1379" s="1118"/>
      <c r="AK1379" s="1119"/>
      <c r="AL1379" s="1123"/>
      <c r="AM1379" s="1455">
        <v>0</v>
      </c>
      <c r="AO1379" s="1117" t="s">
        <v>324</v>
      </c>
      <c r="AP1379" s="1119"/>
      <c r="AQ1379" s="1119"/>
      <c r="AR1379" s="1119"/>
      <c r="AS1379" s="1455">
        <v>0</v>
      </c>
    </row>
    <row r="1380" spans="5:45" x14ac:dyDescent="0.3">
      <c r="E1380" s="1439" t="s">
        <v>1259</v>
      </c>
      <c r="F1380" s="1440"/>
      <c r="G1380" s="1440"/>
      <c r="H1380" s="1441"/>
      <c r="I1380" s="1442">
        <v>0.27300000000000002</v>
      </c>
      <c r="K1380" s="791" t="s">
        <v>1108</v>
      </c>
      <c r="L1380" s="792"/>
      <c r="M1380" s="793"/>
      <c r="N1380" s="793"/>
      <c r="O1380" s="794">
        <v>6.8000000000000005E-2</v>
      </c>
      <c r="Q1380" s="1117" t="s">
        <v>232</v>
      </c>
      <c r="R1380" s="1118"/>
      <c r="S1380" s="1119"/>
      <c r="T1380" s="1119"/>
      <c r="U1380" s="1455">
        <v>0</v>
      </c>
      <c r="W1380" s="1117" t="s">
        <v>306</v>
      </c>
      <c r="X1380" s="1119"/>
      <c r="Y1380" s="1119"/>
      <c r="Z1380" s="1119"/>
      <c r="AA1380" s="1455">
        <v>0.25999999046325684</v>
      </c>
      <c r="AC1380" s="1117" t="s">
        <v>1042</v>
      </c>
      <c r="AD1380" s="1119"/>
      <c r="AE1380" s="1119"/>
      <c r="AF1380" s="1119"/>
      <c r="AG1380" s="1455">
        <v>0</v>
      </c>
      <c r="AI1380" s="1117" t="s">
        <v>320</v>
      </c>
      <c r="AJ1380" s="1118"/>
      <c r="AK1380" s="1119"/>
      <c r="AL1380" s="1123"/>
      <c r="AM1380" s="1455">
        <v>0.40000000596046448</v>
      </c>
      <c r="AO1380" s="1117" t="s">
        <v>325</v>
      </c>
      <c r="AP1380" s="1119"/>
      <c r="AQ1380" s="1119"/>
      <c r="AR1380" s="1119"/>
      <c r="AS1380" s="1455">
        <v>0</v>
      </c>
    </row>
    <row r="1381" spans="5:45" x14ac:dyDescent="0.3">
      <c r="E1381" s="1439" t="s">
        <v>1261</v>
      </c>
      <c r="F1381" s="1440"/>
      <c r="G1381" s="1440"/>
      <c r="H1381" s="1441"/>
      <c r="I1381" s="1442">
        <v>0.25800000000000001</v>
      </c>
      <c r="K1381" s="791" t="s">
        <v>360</v>
      </c>
      <c r="L1381" s="792"/>
      <c r="M1381" s="793"/>
      <c r="N1381" s="793"/>
      <c r="O1381" s="794">
        <v>0</v>
      </c>
      <c r="Q1381" s="1117" t="s">
        <v>405</v>
      </c>
      <c r="R1381" s="1118"/>
      <c r="S1381" s="1119"/>
      <c r="T1381" s="1119"/>
      <c r="U1381" s="1455">
        <v>0.25</v>
      </c>
      <c r="W1381" s="1117" t="s">
        <v>409</v>
      </c>
      <c r="X1381" s="1119"/>
      <c r="Y1381" s="1119"/>
      <c r="Z1381" s="1119"/>
      <c r="AA1381" s="1455">
        <v>0.30000001192092896</v>
      </c>
      <c r="AC1381" s="1117" t="s">
        <v>311</v>
      </c>
      <c r="AD1381" s="1119"/>
      <c r="AE1381" s="1119"/>
      <c r="AF1381" s="1119"/>
      <c r="AG1381" s="1455">
        <v>0.36000001430511475</v>
      </c>
      <c r="AI1381" s="1117" t="s">
        <v>321</v>
      </c>
      <c r="AJ1381" s="1118"/>
      <c r="AK1381" s="1119"/>
      <c r="AL1381" s="1123"/>
      <c r="AM1381" s="1455">
        <v>0</v>
      </c>
      <c r="AO1381" s="1117" t="s">
        <v>374</v>
      </c>
      <c r="AP1381" s="1119"/>
      <c r="AQ1381" s="1119"/>
      <c r="AR1381" s="1119"/>
      <c r="AS1381" s="1455">
        <v>0.25999999046325684</v>
      </c>
    </row>
    <row r="1382" spans="5:45" x14ac:dyDescent="0.3">
      <c r="E1382" s="1439" t="s">
        <v>1263</v>
      </c>
      <c r="F1382" s="1440"/>
      <c r="G1382" s="1440"/>
      <c r="H1382" s="1441"/>
      <c r="I1382" s="1442">
        <v>0</v>
      </c>
      <c r="K1382" s="791" t="s">
        <v>1110</v>
      </c>
      <c r="L1382" s="792"/>
      <c r="M1382" s="793"/>
      <c r="N1382" s="793"/>
      <c r="O1382" s="794">
        <v>0.16900000000000001</v>
      </c>
      <c r="Q1382" s="1117" t="s">
        <v>67</v>
      </c>
      <c r="R1382" s="1118"/>
      <c r="S1382" s="1119"/>
      <c r="T1382" s="1119"/>
      <c r="U1382" s="1455">
        <v>0</v>
      </c>
      <c r="W1382" s="1117" t="s">
        <v>307</v>
      </c>
      <c r="X1382" s="1119"/>
      <c r="Y1382" s="1119"/>
      <c r="Z1382" s="1119"/>
      <c r="AA1382" s="1455">
        <v>0</v>
      </c>
      <c r="AC1382" s="1117" t="s">
        <v>411</v>
      </c>
      <c r="AD1382" s="1119"/>
      <c r="AE1382" s="1119"/>
      <c r="AF1382" s="1119"/>
      <c r="AG1382" s="1455">
        <v>9.0000003576278687E-2</v>
      </c>
      <c r="AI1382" s="1117" t="s">
        <v>322</v>
      </c>
      <c r="AJ1382" s="1118"/>
      <c r="AK1382" s="1119"/>
      <c r="AL1382" s="1123"/>
      <c r="AM1382" s="1455">
        <v>0</v>
      </c>
      <c r="AO1382" s="1117" t="s">
        <v>326</v>
      </c>
      <c r="AP1382" s="1119"/>
      <c r="AQ1382" s="1119"/>
      <c r="AR1382" s="1119"/>
      <c r="AS1382" s="1455">
        <v>0</v>
      </c>
    </row>
    <row r="1383" spans="5:45" x14ac:dyDescent="0.3">
      <c r="E1383" s="1439" t="s">
        <v>1265</v>
      </c>
      <c r="F1383" s="1440"/>
      <c r="G1383" s="1440"/>
      <c r="H1383" s="1441"/>
      <c r="I1383" s="1442">
        <v>0.27300000000000002</v>
      </c>
      <c r="K1383" s="791" t="s">
        <v>1113</v>
      </c>
      <c r="L1383" s="792"/>
      <c r="M1383" s="793"/>
      <c r="N1383" s="793"/>
      <c r="O1383" s="794">
        <v>0</v>
      </c>
      <c r="Q1383" s="1117" t="s">
        <v>368</v>
      </c>
      <c r="R1383" s="1118"/>
      <c r="S1383" s="1119"/>
      <c r="T1383" s="1119"/>
      <c r="U1383" s="1455">
        <v>0.2</v>
      </c>
      <c r="W1383" s="1117" t="s">
        <v>308</v>
      </c>
      <c r="X1383" s="1119"/>
      <c r="Y1383" s="1119"/>
      <c r="Z1383" s="1119"/>
      <c r="AA1383" s="1455">
        <v>0.17000000178813934</v>
      </c>
      <c r="AC1383" s="1117" t="s">
        <v>312</v>
      </c>
      <c r="AD1383" s="1119"/>
      <c r="AE1383" s="1119"/>
      <c r="AF1383" s="1119"/>
      <c r="AG1383" s="1455">
        <v>0</v>
      </c>
      <c r="AI1383" s="1117" t="s">
        <v>353</v>
      </c>
      <c r="AJ1383" s="1118"/>
      <c r="AK1383" s="1119"/>
      <c r="AL1383" s="1123"/>
      <c r="AM1383" s="1455">
        <v>0.40000000596046448</v>
      </c>
      <c r="AO1383" s="1117" t="s">
        <v>239</v>
      </c>
      <c r="AP1383" s="1119"/>
      <c r="AQ1383" s="1119"/>
      <c r="AR1383" s="1119"/>
      <c r="AS1383" s="1455">
        <v>0</v>
      </c>
    </row>
    <row r="1384" spans="5:45" x14ac:dyDescent="0.3">
      <c r="E1384" s="1439" t="s">
        <v>1266</v>
      </c>
      <c r="F1384" s="1440"/>
      <c r="G1384" s="1440"/>
      <c r="H1384" s="1441"/>
      <c r="I1384" s="1442">
        <v>5.0999999999999997E-2</v>
      </c>
      <c r="K1384" s="791" t="s">
        <v>1114</v>
      </c>
      <c r="L1384" s="792"/>
      <c r="M1384" s="793"/>
      <c r="N1384" s="793"/>
      <c r="O1384" s="794">
        <v>0</v>
      </c>
      <c r="Q1384" s="1117" t="s">
        <v>612</v>
      </c>
      <c r="R1384" s="1118"/>
      <c r="S1384" s="1119"/>
      <c r="T1384" s="1119"/>
      <c r="U1384" s="1455">
        <v>0</v>
      </c>
      <c r="W1384" s="1117" t="s">
        <v>410</v>
      </c>
      <c r="X1384" s="1119"/>
      <c r="Y1384" s="1119"/>
      <c r="Z1384" s="1119"/>
      <c r="AA1384" s="1455">
        <v>0.31000000238418579</v>
      </c>
      <c r="AC1384" s="1117" t="s">
        <v>1043</v>
      </c>
      <c r="AD1384" s="1119"/>
      <c r="AE1384" s="1119"/>
      <c r="AF1384" s="1119"/>
      <c r="AG1384" s="1455">
        <v>0.34999999403953552</v>
      </c>
      <c r="AI1384" s="1117" t="s">
        <v>323</v>
      </c>
      <c r="AJ1384" s="1118"/>
      <c r="AK1384" s="1119"/>
      <c r="AL1384" s="1123"/>
      <c r="AM1384" s="1455">
        <v>0</v>
      </c>
      <c r="AO1384" s="1117" t="s">
        <v>327</v>
      </c>
      <c r="AP1384" s="1119"/>
      <c r="AQ1384" s="1119"/>
      <c r="AR1384" s="1119"/>
      <c r="AS1384" s="1455">
        <v>0</v>
      </c>
    </row>
    <row r="1385" spans="5:45" x14ac:dyDescent="0.3">
      <c r="E1385" s="1439" t="s">
        <v>1267</v>
      </c>
      <c r="F1385" s="1440"/>
      <c r="G1385" s="1440"/>
      <c r="H1385" s="1441"/>
      <c r="I1385" s="1442">
        <v>0.27</v>
      </c>
      <c r="K1385" s="791" t="s">
        <v>1115</v>
      </c>
      <c r="L1385" s="792"/>
      <c r="M1385" s="793"/>
      <c r="N1385" s="793"/>
      <c r="O1385" s="794">
        <v>0</v>
      </c>
      <c r="Q1385" s="1117" t="s">
        <v>613</v>
      </c>
      <c r="R1385" s="1118"/>
      <c r="S1385" s="1119"/>
      <c r="T1385" s="1119"/>
      <c r="U1385" s="1455">
        <v>0</v>
      </c>
      <c r="W1385" s="1117" t="s">
        <v>54</v>
      </c>
      <c r="X1385" s="1119"/>
      <c r="Y1385" s="1119"/>
      <c r="Z1385" s="1119"/>
      <c r="AA1385" s="1455">
        <v>0.20999999344348907</v>
      </c>
      <c r="AC1385" s="1117" t="s">
        <v>313</v>
      </c>
      <c r="AD1385" s="1119"/>
      <c r="AE1385" s="1119"/>
      <c r="AF1385" s="1119"/>
      <c r="AG1385" s="1455">
        <v>0</v>
      </c>
      <c r="AI1385" s="1117" t="s">
        <v>324</v>
      </c>
      <c r="AJ1385" s="1118"/>
      <c r="AK1385" s="1119"/>
      <c r="AL1385" s="1123"/>
      <c r="AM1385" s="1455">
        <v>5.9999998658895493E-2</v>
      </c>
      <c r="AO1385" s="1117" t="s">
        <v>240</v>
      </c>
      <c r="AP1385" s="1119"/>
      <c r="AQ1385" s="1119"/>
      <c r="AR1385" s="1119"/>
      <c r="AS1385" s="1455">
        <v>0</v>
      </c>
    </row>
    <row r="1386" spans="5:45" x14ac:dyDescent="0.3">
      <c r="E1386" s="1439" t="s">
        <v>1268</v>
      </c>
      <c r="F1386" s="1440"/>
      <c r="G1386" s="1440"/>
      <c r="H1386" s="1441"/>
      <c r="I1386" s="1442">
        <v>0.23</v>
      </c>
      <c r="K1386" s="791" t="s">
        <v>448</v>
      </c>
      <c r="L1386" s="792"/>
      <c r="M1386" s="793"/>
      <c r="N1386" s="793"/>
      <c r="O1386" s="794">
        <v>0</v>
      </c>
      <c r="Q1386" s="1117" t="s">
        <v>455</v>
      </c>
      <c r="R1386" s="1118"/>
      <c r="S1386" s="1119"/>
      <c r="T1386" s="1119"/>
      <c r="U1386" s="1455">
        <v>0</v>
      </c>
      <c r="W1386" s="1117" t="s">
        <v>456</v>
      </c>
      <c r="X1386" s="1119"/>
      <c r="Y1386" s="1119"/>
      <c r="Z1386" s="1119"/>
      <c r="AA1386" s="1455">
        <v>0</v>
      </c>
      <c r="AC1386" s="1117" t="s">
        <v>58</v>
      </c>
      <c r="AD1386" s="1119"/>
      <c r="AE1386" s="1119"/>
      <c r="AF1386" s="1119"/>
      <c r="AG1386" s="1455">
        <v>0.25</v>
      </c>
      <c r="AI1386" s="1117" t="s">
        <v>325</v>
      </c>
      <c r="AJ1386" s="1118"/>
      <c r="AK1386" s="1119"/>
      <c r="AL1386" s="1123"/>
      <c r="AM1386" s="1455">
        <v>0</v>
      </c>
      <c r="AO1386" s="1117" t="s">
        <v>498</v>
      </c>
      <c r="AP1386" s="1119"/>
      <c r="AQ1386" s="1119"/>
      <c r="AR1386" s="1119"/>
      <c r="AS1386" s="1455">
        <v>7.0000000298023224E-2</v>
      </c>
    </row>
    <row r="1387" spans="5:45" x14ac:dyDescent="0.3">
      <c r="E1387" s="1439" t="s">
        <v>1273</v>
      </c>
      <c r="F1387" s="1440"/>
      <c r="G1387" s="1440"/>
      <c r="H1387" s="1441"/>
      <c r="I1387" s="1442">
        <v>0.27300000000000002</v>
      </c>
      <c r="K1387" s="791" t="s">
        <v>585</v>
      </c>
      <c r="L1387" s="792"/>
      <c r="M1387" s="793"/>
      <c r="N1387" s="793"/>
      <c r="O1387" s="794">
        <v>0</v>
      </c>
      <c r="Q1387" s="1117" t="s">
        <v>133</v>
      </c>
      <c r="R1387" s="1118"/>
      <c r="S1387" s="1119"/>
      <c r="T1387" s="1119"/>
      <c r="U1387" s="1455">
        <v>0.21</v>
      </c>
      <c r="W1387" s="1117" t="s">
        <v>491</v>
      </c>
      <c r="X1387" s="1119"/>
      <c r="Y1387" s="1119"/>
      <c r="Z1387" s="1119"/>
      <c r="AA1387" s="1455">
        <v>0</v>
      </c>
      <c r="AC1387" s="1117" t="s">
        <v>349</v>
      </c>
      <c r="AD1387" s="1119"/>
      <c r="AE1387" s="1119"/>
      <c r="AF1387" s="1119"/>
      <c r="AG1387" s="1455">
        <v>0</v>
      </c>
      <c r="AI1387" s="1117" t="s">
        <v>354</v>
      </c>
      <c r="AJ1387" s="1118"/>
      <c r="AK1387" s="1119"/>
      <c r="AL1387" s="1123"/>
      <c r="AM1387" s="1455">
        <v>0</v>
      </c>
      <c r="AO1387" s="1117" t="s">
        <v>328</v>
      </c>
      <c r="AP1387" s="1119"/>
      <c r="AQ1387" s="1119"/>
      <c r="AR1387" s="1119"/>
      <c r="AS1387" s="1455">
        <v>0</v>
      </c>
    </row>
    <row r="1388" spans="5:45" x14ac:dyDescent="0.3">
      <c r="E1388" s="1439" t="s">
        <v>1274</v>
      </c>
      <c r="F1388" s="1440"/>
      <c r="G1388" s="1440"/>
      <c r="H1388" s="1441"/>
      <c r="I1388" s="1442">
        <v>0.27200000000000002</v>
      </c>
      <c r="K1388" s="791" t="s">
        <v>586</v>
      </c>
      <c r="L1388" s="792"/>
      <c r="M1388" s="793"/>
      <c r="N1388" s="793"/>
      <c r="O1388" s="794">
        <v>0.25900000000000001</v>
      </c>
      <c r="Q1388" s="1117" t="s">
        <v>614</v>
      </c>
      <c r="R1388" s="1118"/>
      <c r="S1388" s="1119"/>
      <c r="T1388" s="1119"/>
      <c r="U1388" s="1455">
        <v>0</v>
      </c>
      <c r="W1388" s="1117" t="s">
        <v>457</v>
      </c>
      <c r="X1388" s="1119"/>
      <c r="Y1388" s="1119"/>
      <c r="Z1388" s="1119"/>
      <c r="AA1388" s="1455">
        <v>0.2800000011920929</v>
      </c>
      <c r="AC1388" s="1117" t="s">
        <v>59</v>
      </c>
      <c r="AD1388" s="1119"/>
      <c r="AE1388" s="1119"/>
      <c r="AF1388" s="1119"/>
      <c r="AG1388" s="1455">
        <v>0.40999999642372131</v>
      </c>
      <c r="AI1388" s="1117" t="s">
        <v>374</v>
      </c>
      <c r="AJ1388" s="1118"/>
      <c r="AK1388" s="1119"/>
      <c r="AL1388" s="1123"/>
      <c r="AM1388" s="1455">
        <v>0.38999998569488525</v>
      </c>
      <c r="AO1388" s="1117" t="s">
        <v>241</v>
      </c>
      <c r="AP1388" s="1119"/>
      <c r="AQ1388" s="1119"/>
      <c r="AR1388" s="1119"/>
      <c r="AS1388" s="1455">
        <v>0.30000001192092896</v>
      </c>
    </row>
    <row r="1389" spans="5:45" x14ac:dyDescent="0.3">
      <c r="E1389" s="1439" t="s">
        <v>1276</v>
      </c>
      <c r="F1389" s="1440"/>
      <c r="G1389" s="1440"/>
      <c r="H1389" s="1441"/>
      <c r="I1389" s="1442">
        <v>0.27300000000000002</v>
      </c>
      <c r="K1389" s="791" t="s">
        <v>1025</v>
      </c>
      <c r="L1389" s="792"/>
      <c r="M1389" s="793"/>
      <c r="N1389" s="793"/>
      <c r="O1389" s="794">
        <v>7.0000000000000001E-3</v>
      </c>
      <c r="Q1389" s="1117" t="s">
        <v>615</v>
      </c>
      <c r="R1389" s="1118"/>
      <c r="S1389" s="1119"/>
      <c r="T1389" s="1119"/>
      <c r="U1389" s="1455">
        <v>0.03</v>
      </c>
      <c r="W1389" s="1117" t="s">
        <v>411</v>
      </c>
      <c r="X1389" s="1119"/>
      <c r="Y1389" s="1119"/>
      <c r="Z1389" s="1119"/>
      <c r="AA1389" s="1455">
        <v>0</v>
      </c>
      <c r="AC1389" s="1117" t="s">
        <v>314</v>
      </c>
      <c r="AD1389" s="1119"/>
      <c r="AE1389" s="1119"/>
      <c r="AF1389" s="1119"/>
      <c r="AG1389" s="1455">
        <v>0</v>
      </c>
      <c r="AI1389" s="1117" t="s">
        <v>375</v>
      </c>
      <c r="AJ1389" s="1118"/>
      <c r="AK1389" s="1119"/>
      <c r="AL1389" s="1123"/>
      <c r="AM1389" s="1455">
        <v>0</v>
      </c>
      <c r="AO1389" s="1117" t="s">
        <v>68</v>
      </c>
      <c r="AP1389" s="1119"/>
      <c r="AQ1389" s="1119"/>
      <c r="AR1389" s="1119"/>
      <c r="AS1389" s="1455">
        <v>0</v>
      </c>
    </row>
    <row r="1390" spans="5:45" x14ac:dyDescent="0.3">
      <c r="E1390" s="1439" t="s">
        <v>245</v>
      </c>
      <c r="F1390" s="1440"/>
      <c r="G1390" s="1440"/>
      <c r="H1390" s="1441"/>
      <c r="I1390" s="1442">
        <v>0.27300000000000002</v>
      </c>
      <c r="K1390" s="791" t="s">
        <v>1116</v>
      </c>
      <c r="L1390" s="792"/>
      <c r="M1390" s="793"/>
      <c r="N1390" s="793"/>
      <c r="O1390" s="794">
        <v>0</v>
      </c>
      <c r="Q1390" s="1117" t="s">
        <v>515</v>
      </c>
      <c r="R1390" s="1118"/>
      <c r="S1390" s="1119"/>
      <c r="T1390" s="1119"/>
      <c r="U1390" s="1455">
        <v>0</v>
      </c>
      <c r="W1390" s="1117" t="s">
        <v>476</v>
      </c>
      <c r="X1390" s="1119"/>
      <c r="Y1390" s="1119"/>
      <c r="Z1390" s="1119"/>
      <c r="AA1390" s="1455">
        <v>0.31000000238418579</v>
      </c>
      <c r="AC1390" s="1117" t="s">
        <v>63</v>
      </c>
      <c r="AD1390" s="1119"/>
      <c r="AE1390" s="1119"/>
      <c r="AF1390" s="1119"/>
      <c r="AG1390" s="1455">
        <v>0</v>
      </c>
      <c r="AI1390" s="1117" t="s">
        <v>239</v>
      </c>
      <c r="AJ1390" s="1118"/>
      <c r="AK1390" s="1119"/>
      <c r="AL1390" s="1123"/>
      <c r="AM1390" s="1455">
        <v>0</v>
      </c>
      <c r="AO1390" s="1117" t="s">
        <v>242</v>
      </c>
      <c r="AP1390" s="1119"/>
      <c r="AQ1390" s="1119"/>
      <c r="AR1390" s="1119"/>
      <c r="AS1390" s="1455">
        <v>0</v>
      </c>
    </row>
    <row r="1391" spans="5:45" x14ac:dyDescent="0.3">
      <c r="E1391" s="1439" t="s">
        <v>1277</v>
      </c>
      <c r="F1391" s="1440"/>
      <c r="G1391" s="1440"/>
      <c r="H1391" s="1441"/>
      <c r="I1391" s="1442">
        <v>0.26100000000000001</v>
      </c>
      <c r="K1391" s="791" t="s">
        <v>588</v>
      </c>
      <c r="L1391" s="792"/>
      <c r="M1391" s="793"/>
      <c r="N1391" s="793"/>
      <c r="O1391" s="794">
        <v>0</v>
      </c>
      <c r="Q1391" s="1117" t="s">
        <v>616</v>
      </c>
      <c r="R1391" s="1118"/>
      <c r="S1391" s="1119"/>
      <c r="T1391" s="1119"/>
      <c r="U1391" s="1455">
        <v>0</v>
      </c>
      <c r="W1391" s="1117" t="s">
        <v>312</v>
      </c>
      <c r="X1391" s="1119"/>
      <c r="Y1391" s="1119"/>
      <c r="Z1391" s="1119"/>
      <c r="AA1391" s="1455">
        <v>0</v>
      </c>
      <c r="AC1391" s="1117" t="s">
        <v>412</v>
      </c>
      <c r="AD1391" s="1119"/>
      <c r="AE1391" s="1119"/>
      <c r="AF1391" s="1119"/>
      <c r="AG1391" s="1455">
        <v>0</v>
      </c>
      <c r="AI1391" s="1117" t="s">
        <v>376</v>
      </c>
      <c r="AJ1391" s="1118"/>
      <c r="AK1391" s="1119"/>
      <c r="AL1391" s="1123"/>
      <c r="AM1391" s="1455">
        <v>0</v>
      </c>
      <c r="AO1391" s="1117" t="s">
        <v>329</v>
      </c>
      <c r="AP1391" s="1119"/>
      <c r="AQ1391" s="1119"/>
      <c r="AR1391" s="1119"/>
      <c r="AS1391" s="1455">
        <v>0.31000000238418579</v>
      </c>
    </row>
    <row r="1392" spans="5:45" x14ac:dyDescent="0.3">
      <c r="E1392" s="303" t="s">
        <v>2376</v>
      </c>
      <c r="F1392" s="278"/>
      <c r="K1392" s="791" t="s">
        <v>1118</v>
      </c>
      <c r="L1392" s="792"/>
      <c r="M1392" s="793"/>
      <c r="N1392" s="793"/>
      <c r="O1392" s="794">
        <v>0</v>
      </c>
      <c r="Q1392" s="1117" t="s">
        <v>134</v>
      </c>
      <c r="R1392" s="1118"/>
      <c r="S1392" s="1119"/>
      <c r="T1392" s="1119"/>
      <c r="U1392" s="1455">
        <v>0.26</v>
      </c>
      <c r="W1392" s="1117" t="s">
        <v>458</v>
      </c>
      <c r="X1392" s="1119"/>
      <c r="Y1392" s="1119"/>
      <c r="Z1392" s="1119"/>
      <c r="AA1392" s="1455">
        <v>0</v>
      </c>
      <c r="AC1392" s="1117" t="s">
        <v>64</v>
      </c>
      <c r="AD1392" s="1119"/>
      <c r="AE1392" s="1119"/>
      <c r="AF1392" s="1119"/>
      <c r="AG1392" s="1455">
        <v>0</v>
      </c>
      <c r="AI1392" s="1117" t="s">
        <v>240</v>
      </c>
      <c r="AJ1392" s="1118"/>
      <c r="AK1392" s="1119"/>
      <c r="AL1392" s="1123"/>
      <c r="AM1392" s="1455">
        <v>0</v>
      </c>
      <c r="AO1392" s="1117" t="s">
        <v>243</v>
      </c>
      <c r="AP1392" s="1119"/>
      <c r="AQ1392" s="1119"/>
      <c r="AR1392" s="1119"/>
      <c r="AS1392" s="1455">
        <v>0</v>
      </c>
    </row>
    <row r="1393" spans="5:45" x14ac:dyDescent="0.3">
      <c r="K1393" s="791" t="s">
        <v>1119</v>
      </c>
      <c r="L1393" s="792"/>
      <c r="M1393" s="793"/>
      <c r="N1393" s="793"/>
      <c r="O1393" s="794">
        <v>0.23799999999999999</v>
      </c>
      <c r="Q1393" s="1117" t="s">
        <v>233</v>
      </c>
      <c r="R1393" s="1118"/>
      <c r="S1393" s="1119"/>
      <c r="T1393" s="1119"/>
      <c r="U1393" s="1455">
        <v>0</v>
      </c>
      <c r="W1393" s="1117" t="s">
        <v>369</v>
      </c>
      <c r="X1393" s="1119"/>
      <c r="Y1393" s="1119"/>
      <c r="Z1393" s="1119"/>
      <c r="AA1393" s="1455">
        <v>0.27000001072883606</v>
      </c>
      <c r="AC1393" s="1117" t="s">
        <v>316</v>
      </c>
      <c r="AD1393" s="1119"/>
      <c r="AE1393" s="1119"/>
      <c r="AF1393" s="1119"/>
      <c r="AG1393" s="1455">
        <v>0</v>
      </c>
      <c r="AI1393" s="1117" t="s">
        <v>241</v>
      </c>
      <c r="AJ1393" s="1118"/>
      <c r="AK1393" s="1119"/>
      <c r="AL1393" s="1123"/>
      <c r="AM1393" s="1455">
        <v>0.31999999284744263</v>
      </c>
      <c r="AO1393" s="1117" t="s">
        <v>244</v>
      </c>
      <c r="AP1393" s="1119"/>
      <c r="AQ1393" s="1119"/>
      <c r="AR1393" s="1119"/>
      <c r="AS1393" s="1455">
        <v>0</v>
      </c>
    </row>
    <row r="1394" spans="5:45" x14ac:dyDescent="0.3">
      <c r="E1394" s="1447" t="s">
        <v>1281</v>
      </c>
      <c r="F1394" s="278"/>
      <c r="K1394" s="791" t="s">
        <v>1122</v>
      </c>
      <c r="L1394" s="792"/>
      <c r="M1394" s="793"/>
      <c r="N1394" s="793"/>
      <c r="O1394" s="794">
        <v>0</v>
      </c>
      <c r="Q1394" s="1117" t="s">
        <v>234</v>
      </c>
      <c r="R1394" s="1118"/>
      <c r="S1394" s="1119"/>
      <c r="T1394" s="1119"/>
      <c r="U1394" s="1455">
        <v>0</v>
      </c>
      <c r="W1394" s="1117" t="s">
        <v>313</v>
      </c>
      <c r="X1394" s="1119"/>
      <c r="Y1394" s="1119"/>
      <c r="Z1394" s="1119"/>
      <c r="AA1394" s="1455">
        <v>0</v>
      </c>
      <c r="AC1394" s="1117" t="s">
        <v>1044</v>
      </c>
      <c r="AD1394" s="1119"/>
      <c r="AE1394" s="1119"/>
      <c r="AF1394" s="1119"/>
      <c r="AG1394" s="1455">
        <v>0</v>
      </c>
      <c r="AI1394" s="1117" t="s">
        <v>68</v>
      </c>
      <c r="AJ1394" s="1118"/>
      <c r="AK1394" s="1119"/>
      <c r="AL1394" s="1123"/>
      <c r="AM1394" s="1455">
        <v>0</v>
      </c>
      <c r="AO1394" s="1117" t="s">
        <v>207</v>
      </c>
      <c r="AP1394" s="1119"/>
      <c r="AQ1394" s="1119"/>
      <c r="AR1394" s="1119"/>
      <c r="AS1394" s="1455">
        <v>0</v>
      </c>
    </row>
    <row r="1395" spans="5:45" x14ac:dyDescent="0.3">
      <c r="E1395" s="1845" t="s">
        <v>50</v>
      </c>
      <c r="F1395" s="1846"/>
      <c r="G1395" s="1846"/>
      <c r="H1395" s="1847"/>
      <c r="I1395" s="1457" t="s">
        <v>1061</v>
      </c>
      <c r="K1395" s="791" t="s">
        <v>1127</v>
      </c>
      <c r="L1395" s="792"/>
      <c r="M1395" s="793"/>
      <c r="N1395" s="793"/>
      <c r="O1395" s="794">
        <v>0.113</v>
      </c>
      <c r="Q1395" s="1117" t="s">
        <v>617</v>
      </c>
      <c r="R1395" s="1118"/>
      <c r="S1395" s="1119"/>
      <c r="T1395" s="1119"/>
      <c r="U1395" s="1455">
        <v>0</v>
      </c>
      <c r="W1395" s="1117" t="s">
        <v>58</v>
      </c>
      <c r="X1395" s="1119"/>
      <c r="Y1395" s="1119"/>
      <c r="Z1395" s="1119"/>
      <c r="AA1395" s="1455">
        <v>0.20999999344348907</v>
      </c>
      <c r="AC1395" s="1117" t="s">
        <v>135</v>
      </c>
      <c r="AD1395" s="1119"/>
      <c r="AE1395" s="1119"/>
      <c r="AF1395" s="1119"/>
      <c r="AG1395" s="1455">
        <v>0</v>
      </c>
      <c r="AI1395" s="1117" t="s">
        <v>377</v>
      </c>
      <c r="AJ1395" s="1118"/>
      <c r="AK1395" s="1119"/>
      <c r="AL1395" s="1123"/>
      <c r="AM1395" s="1455">
        <v>0</v>
      </c>
      <c r="AO1395" s="1117" t="s">
        <v>330</v>
      </c>
      <c r="AP1395" s="1119"/>
      <c r="AQ1395" s="1119"/>
      <c r="AR1395" s="1119"/>
      <c r="AS1395" s="1455">
        <v>0</v>
      </c>
    </row>
    <row r="1396" spans="5:45" x14ac:dyDescent="0.3">
      <c r="E1396" s="1458" t="s">
        <v>1113</v>
      </c>
      <c r="F1396" s="1459"/>
      <c r="G1396" s="1441"/>
      <c r="H1396" s="1441"/>
      <c r="I1396" s="1442">
        <v>1E-3</v>
      </c>
      <c r="K1396" s="791" t="s">
        <v>1128</v>
      </c>
      <c r="L1396" s="792"/>
      <c r="M1396" s="793"/>
      <c r="N1396" s="793"/>
      <c r="O1396" s="794">
        <v>0</v>
      </c>
      <c r="Q1396" s="1117" t="s">
        <v>305</v>
      </c>
      <c r="R1396" s="1118"/>
      <c r="S1396" s="1119"/>
      <c r="T1396" s="1119"/>
      <c r="U1396" s="1455">
        <v>0.22</v>
      </c>
      <c r="W1396" s="1117" t="s">
        <v>314</v>
      </c>
      <c r="X1396" s="1119"/>
      <c r="Y1396" s="1119"/>
      <c r="Z1396" s="1119"/>
      <c r="AA1396" s="1455">
        <v>0</v>
      </c>
      <c r="AC1396" s="1117" t="s">
        <v>413</v>
      </c>
      <c r="AD1396" s="1119"/>
      <c r="AE1396" s="1119"/>
      <c r="AF1396" s="1119"/>
      <c r="AG1396" s="1455">
        <v>0.40999999642372131</v>
      </c>
      <c r="AI1396" s="1117" t="s">
        <v>242</v>
      </c>
      <c r="AJ1396" s="1118"/>
      <c r="AK1396" s="1119"/>
      <c r="AL1396" s="1123"/>
      <c r="AM1396" s="1455">
        <v>0</v>
      </c>
      <c r="AO1396" s="1117" t="s">
        <v>331</v>
      </c>
      <c r="AP1396" s="1119"/>
      <c r="AQ1396" s="1119"/>
      <c r="AR1396" s="1119"/>
      <c r="AS1396" s="1455">
        <v>0</v>
      </c>
    </row>
    <row r="1397" spans="5:45" x14ac:dyDescent="0.3">
      <c r="E1397" s="1458" t="s">
        <v>2268</v>
      </c>
      <c r="F1397" s="1459"/>
      <c r="G1397" s="1441"/>
      <c r="H1397" s="1441"/>
      <c r="I1397" s="1442">
        <v>0</v>
      </c>
      <c r="K1397" s="791" t="s">
        <v>1129</v>
      </c>
      <c r="L1397" s="792"/>
      <c r="M1397" s="793"/>
      <c r="N1397" s="793"/>
      <c r="O1397" s="794">
        <v>0</v>
      </c>
      <c r="Q1397" s="1117" t="s">
        <v>406</v>
      </c>
      <c r="R1397" s="1118"/>
      <c r="S1397" s="1119"/>
      <c r="T1397" s="1119"/>
      <c r="U1397" s="1455">
        <v>0</v>
      </c>
      <c r="W1397" s="1117" t="s">
        <v>63</v>
      </c>
      <c r="X1397" s="1119"/>
      <c r="Y1397" s="1119"/>
      <c r="Z1397" s="1119"/>
      <c r="AA1397" s="1455">
        <v>0</v>
      </c>
      <c r="AC1397" s="1117" t="s">
        <v>414</v>
      </c>
      <c r="AD1397" s="1119"/>
      <c r="AE1397" s="1119"/>
      <c r="AF1397" s="1119"/>
      <c r="AG1397" s="1455">
        <v>0</v>
      </c>
      <c r="AI1397" s="1117" t="s">
        <v>378</v>
      </c>
      <c r="AJ1397" s="1118"/>
      <c r="AK1397" s="1119"/>
      <c r="AL1397" s="1123"/>
      <c r="AM1397" s="1455">
        <v>0.38999998569488525</v>
      </c>
      <c r="AO1397" s="1117" t="s">
        <v>208</v>
      </c>
      <c r="AP1397" s="1119"/>
      <c r="AQ1397" s="1119"/>
      <c r="AR1397" s="1119"/>
      <c r="AS1397" s="1455">
        <v>0</v>
      </c>
    </row>
    <row r="1398" spans="5:45" x14ac:dyDescent="0.3">
      <c r="E1398" s="1458" t="s">
        <v>1118</v>
      </c>
      <c r="F1398" s="1459"/>
      <c r="G1398" s="1441"/>
      <c r="H1398" s="1441"/>
      <c r="I1398" s="1442">
        <v>0</v>
      </c>
      <c r="K1398" s="791" t="s">
        <v>593</v>
      </c>
      <c r="L1398" s="792"/>
      <c r="M1398" s="793"/>
      <c r="N1398" s="793"/>
      <c r="O1398" s="794">
        <v>0</v>
      </c>
      <c r="Q1398" s="1117" t="s">
        <v>434</v>
      </c>
      <c r="R1398" s="1118"/>
      <c r="S1398" s="1119"/>
      <c r="T1398" s="1119"/>
      <c r="U1398" s="1455">
        <v>0.25</v>
      </c>
      <c r="W1398" s="1117" t="s">
        <v>412</v>
      </c>
      <c r="X1398" s="1119"/>
      <c r="Y1398" s="1119"/>
      <c r="Z1398" s="1119"/>
      <c r="AA1398" s="1455">
        <v>0</v>
      </c>
      <c r="AC1398" s="1117" t="s">
        <v>1045</v>
      </c>
      <c r="AD1398" s="1119"/>
      <c r="AE1398" s="1119"/>
      <c r="AF1398" s="1119"/>
      <c r="AG1398" s="1455">
        <v>0</v>
      </c>
      <c r="AI1398" s="1117" t="s">
        <v>243</v>
      </c>
      <c r="AJ1398" s="1118"/>
      <c r="AK1398" s="1119"/>
      <c r="AL1398" s="1123"/>
      <c r="AM1398" s="1455">
        <v>0</v>
      </c>
      <c r="AO1398" s="1117" t="s">
        <v>332</v>
      </c>
      <c r="AP1398" s="1119"/>
      <c r="AQ1398" s="1119"/>
      <c r="AR1398" s="1119"/>
      <c r="AS1398" s="1455">
        <v>0.2800000011920929</v>
      </c>
    </row>
    <row r="1399" spans="5:45" x14ac:dyDescent="0.3">
      <c r="E1399" s="1458" t="s">
        <v>2269</v>
      </c>
      <c r="F1399" s="1459"/>
      <c r="G1399" s="1441"/>
      <c r="H1399" s="1441"/>
      <c r="I1399" s="1442">
        <v>0</v>
      </c>
      <c r="K1399" s="791" t="s">
        <v>1131</v>
      </c>
      <c r="L1399" s="792"/>
      <c r="M1399" s="793"/>
      <c r="N1399" s="793"/>
      <c r="O1399" s="794">
        <v>0</v>
      </c>
      <c r="Q1399" s="1117" t="s">
        <v>618</v>
      </c>
      <c r="R1399" s="1118"/>
      <c r="S1399" s="1119"/>
      <c r="T1399" s="1119"/>
      <c r="U1399" s="1455">
        <v>0</v>
      </c>
      <c r="W1399" s="1117" t="s">
        <v>64</v>
      </c>
      <c r="X1399" s="1119"/>
      <c r="Y1399" s="1119"/>
      <c r="Z1399" s="1119"/>
      <c r="AA1399" s="1455">
        <v>0</v>
      </c>
      <c r="AC1399" s="1117" t="s">
        <v>136</v>
      </c>
      <c r="AD1399" s="1119"/>
      <c r="AE1399" s="1119"/>
      <c r="AF1399" s="1119"/>
      <c r="AG1399" s="1455">
        <v>0</v>
      </c>
      <c r="AI1399" s="1117" t="s">
        <v>244</v>
      </c>
      <c r="AJ1399" s="1118"/>
      <c r="AK1399" s="1119"/>
      <c r="AL1399" s="1123"/>
      <c r="AM1399" s="1455">
        <v>0</v>
      </c>
      <c r="AO1399" s="1117" t="s">
        <v>333</v>
      </c>
      <c r="AP1399" s="1119"/>
      <c r="AQ1399" s="1119"/>
      <c r="AR1399" s="1119"/>
      <c r="AS1399" s="1455">
        <v>0.25999999046325684</v>
      </c>
    </row>
    <row r="1400" spans="5:45" x14ac:dyDescent="0.3">
      <c r="E1400" s="1458" t="s">
        <v>2270</v>
      </c>
      <c r="F1400" s="1459"/>
      <c r="G1400" s="1441"/>
      <c r="H1400" s="1441"/>
      <c r="I1400" s="1442">
        <v>0</v>
      </c>
      <c r="K1400" s="791" t="s">
        <v>595</v>
      </c>
      <c r="L1400" s="792"/>
      <c r="M1400" s="793"/>
      <c r="N1400" s="793"/>
      <c r="O1400" s="794">
        <v>0</v>
      </c>
      <c r="Q1400" s="1117" t="s">
        <v>235</v>
      </c>
      <c r="R1400" s="1118"/>
      <c r="S1400" s="1119"/>
      <c r="T1400" s="1119"/>
      <c r="U1400" s="1455">
        <v>0.23</v>
      </c>
      <c r="W1400" s="1117" t="s">
        <v>316</v>
      </c>
      <c r="X1400" s="1119"/>
      <c r="Y1400" s="1119"/>
      <c r="Z1400" s="1119"/>
      <c r="AA1400" s="1455">
        <v>0</v>
      </c>
      <c r="AC1400" s="1117" t="s">
        <v>66</v>
      </c>
      <c r="AD1400" s="1119"/>
      <c r="AE1400" s="1119"/>
      <c r="AF1400" s="1119"/>
      <c r="AG1400" s="1455">
        <v>0</v>
      </c>
      <c r="AI1400" s="1117" t="s">
        <v>207</v>
      </c>
      <c r="AJ1400" s="1118"/>
      <c r="AK1400" s="1119"/>
      <c r="AL1400" s="1123"/>
      <c r="AM1400" s="1455">
        <v>0</v>
      </c>
      <c r="AO1400" s="1117" t="s">
        <v>245</v>
      </c>
      <c r="AP1400" s="1119"/>
      <c r="AQ1400" s="1119"/>
      <c r="AR1400" s="1119"/>
      <c r="AS1400" s="1455">
        <v>0</v>
      </c>
    </row>
    <row r="1401" spans="5:45" x14ac:dyDescent="0.3">
      <c r="E1401" s="1458" t="s">
        <v>2271</v>
      </c>
      <c r="F1401" s="1459"/>
      <c r="G1401" s="1441"/>
      <c r="H1401" s="1441"/>
      <c r="I1401" s="1442">
        <v>3.5999999999999997E-2</v>
      </c>
      <c r="K1401" s="791" t="s">
        <v>1132</v>
      </c>
      <c r="L1401" s="792"/>
      <c r="M1401" s="793"/>
      <c r="N1401" s="793"/>
      <c r="O1401" s="794">
        <v>0</v>
      </c>
      <c r="Q1401" s="1117" t="s">
        <v>306</v>
      </c>
      <c r="R1401" s="1118"/>
      <c r="S1401" s="1119"/>
      <c r="T1401" s="1119"/>
      <c r="U1401" s="1455">
        <v>0.2</v>
      </c>
      <c r="W1401" s="1117" t="s">
        <v>459</v>
      </c>
      <c r="X1401" s="1119"/>
      <c r="Y1401" s="1119"/>
      <c r="Z1401" s="1119"/>
      <c r="AA1401" s="1455">
        <v>0.2199999988079071</v>
      </c>
      <c r="AC1401" s="1117" t="s">
        <v>205</v>
      </c>
      <c r="AD1401" s="1119"/>
      <c r="AE1401" s="1119"/>
      <c r="AF1401" s="1119"/>
      <c r="AG1401" s="1455">
        <v>0.27000001072883606</v>
      </c>
      <c r="AI1401" s="1117" t="s">
        <v>330</v>
      </c>
      <c r="AJ1401" s="1118"/>
      <c r="AK1401" s="1119"/>
      <c r="AL1401" s="1123"/>
      <c r="AM1401" s="1455">
        <v>0</v>
      </c>
      <c r="AO1401" s="1117" t="s">
        <v>334</v>
      </c>
      <c r="AP1401" s="1119"/>
      <c r="AQ1401" s="1119"/>
      <c r="AR1401" s="1119"/>
      <c r="AS1401" s="1455">
        <v>0</v>
      </c>
    </row>
    <row r="1402" spans="5:45" x14ac:dyDescent="0.3">
      <c r="E1402" s="1458" t="s">
        <v>1128</v>
      </c>
      <c r="F1402" s="1459"/>
      <c r="G1402" s="1441"/>
      <c r="H1402" s="1441"/>
      <c r="I1402" s="1442">
        <v>0</v>
      </c>
      <c r="K1402" s="791" t="s">
        <v>1133</v>
      </c>
      <c r="L1402" s="792"/>
      <c r="M1402" s="793"/>
      <c r="N1402" s="793"/>
      <c r="O1402" s="794">
        <v>0.25900000000000001</v>
      </c>
      <c r="Q1402" s="1117" t="s">
        <v>409</v>
      </c>
      <c r="R1402" s="1118"/>
      <c r="S1402" s="1119"/>
      <c r="T1402" s="1119"/>
      <c r="U1402" s="1455">
        <v>0.24</v>
      </c>
      <c r="W1402" s="1117" t="s">
        <v>494</v>
      </c>
      <c r="X1402" s="1119"/>
      <c r="Y1402" s="1119"/>
      <c r="Z1402" s="1119"/>
      <c r="AA1402" s="1455">
        <v>0</v>
      </c>
      <c r="AC1402" s="1117" t="s">
        <v>415</v>
      </c>
      <c r="AD1402" s="1119"/>
      <c r="AE1402" s="1119"/>
      <c r="AF1402" s="1119"/>
      <c r="AG1402" s="1455">
        <v>0</v>
      </c>
      <c r="AI1402" s="1117" t="s">
        <v>208</v>
      </c>
      <c r="AJ1402" s="1118"/>
      <c r="AK1402" s="1119"/>
      <c r="AL1402" s="1123"/>
      <c r="AM1402" s="1455">
        <v>0</v>
      </c>
      <c r="AO1402" s="1117" t="s">
        <v>69</v>
      </c>
      <c r="AP1402" s="1119"/>
      <c r="AQ1402" s="1119"/>
      <c r="AR1402" s="1119"/>
      <c r="AS1402" s="1455">
        <v>0</v>
      </c>
    </row>
    <row r="1403" spans="5:45" x14ac:dyDescent="0.3">
      <c r="E1403" s="1458" t="s">
        <v>2272</v>
      </c>
      <c r="F1403" s="1459"/>
      <c r="G1403" s="1441"/>
      <c r="H1403" s="1441"/>
      <c r="I1403" s="1442">
        <v>0.193</v>
      </c>
      <c r="K1403" s="791" t="s">
        <v>1134</v>
      </c>
      <c r="L1403" s="792"/>
      <c r="M1403" s="793"/>
      <c r="N1403" s="793"/>
      <c r="O1403" s="794">
        <v>0</v>
      </c>
      <c r="Q1403" s="1117" t="s">
        <v>619</v>
      </c>
      <c r="R1403" s="1118"/>
      <c r="S1403" s="1119"/>
      <c r="T1403" s="1119"/>
      <c r="U1403" s="1455">
        <v>0.2</v>
      </c>
      <c r="W1403" s="1117" t="s">
        <v>135</v>
      </c>
      <c r="X1403" s="1119"/>
      <c r="Y1403" s="1119"/>
      <c r="Z1403" s="1119"/>
      <c r="AA1403" s="1455">
        <v>0</v>
      </c>
      <c r="AC1403" s="1117" t="s">
        <v>416</v>
      </c>
      <c r="AD1403" s="1119"/>
      <c r="AE1403" s="1119"/>
      <c r="AF1403" s="1119"/>
      <c r="AG1403" s="1455">
        <v>0</v>
      </c>
      <c r="AI1403" s="1117" t="s">
        <v>332</v>
      </c>
      <c r="AJ1403" s="1118"/>
      <c r="AK1403" s="1119"/>
      <c r="AL1403" s="1123"/>
      <c r="AM1403" s="1455">
        <v>0.37000000476837158</v>
      </c>
      <c r="AO1403" s="303" t="s">
        <v>274</v>
      </c>
      <c r="AP1403" s="286"/>
      <c r="AQ1403" s="286"/>
      <c r="AR1403" s="286"/>
    </row>
    <row r="1404" spans="5:45" x14ac:dyDescent="0.3">
      <c r="E1404" s="1458" t="s">
        <v>593</v>
      </c>
      <c r="F1404" s="1459"/>
      <c r="G1404" s="1441"/>
      <c r="H1404" s="1441"/>
      <c r="I1404" s="1442">
        <v>0</v>
      </c>
      <c r="K1404" s="791" t="s">
        <v>1137</v>
      </c>
      <c r="L1404" s="792"/>
      <c r="M1404" s="793"/>
      <c r="N1404" s="793"/>
      <c r="O1404" s="794">
        <v>0</v>
      </c>
      <c r="Q1404" s="1117" t="s">
        <v>496</v>
      </c>
      <c r="R1404" s="1118"/>
      <c r="S1404" s="1119"/>
      <c r="T1404" s="1119"/>
      <c r="U1404" s="1455">
        <v>0</v>
      </c>
      <c r="W1404" s="1117" t="s">
        <v>413</v>
      </c>
      <c r="X1404" s="1119"/>
      <c r="Y1404" s="1119"/>
      <c r="Z1404" s="1119"/>
      <c r="AA1404" s="1455">
        <v>0.31000000238418579</v>
      </c>
      <c r="AC1404" s="1117" t="s">
        <v>417</v>
      </c>
      <c r="AD1404" s="1119"/>
      <c r="AE1404" s="1119"/>
      <c r="AF1404" s="1119"/>
      <c r="AG1404" s="1455">
        <v>0.40999999642372131</v>
      </c>
      <c r="AI1404" s="1117" t="s">
        <v>355</v>
      </c>
      <c r="AJ1404" s="1118"/>
      <c r="AK1404" s="1119"/>
      <c r="AL1404" s="1123"/>
      <c r="AM1404" s="1455">
        <v>0.31999999284744263</v>
      </c>
    </row>
    <row r="1405" spans="5:45" x14ac:dyDescent="0.3">
      <c r="E1405" s="1458" t="s">
        <v>1136</v>
      </c>
      <c r="F1405" s="1459"/>
      <c r="G1405" s="1441"/>
      <c r="H1405" s="1441"/>
      <c r="I1405" s="1442">
        <v>0.26500000000000001</v>
      </c>
      <c r="K1405" s="791" t="s">
        <v>1138</v>
      </c>
      <c r="L1405" s="792"/>
      <c r="M1405" s="793"/>
      <c r="N1405" s="793"/>
      <c r="O1405" s="794">
        <v>0</v>
      </c>
      <c r="Q1405" s="1117" t="s">
        <v>307</v>
      </c>
      <c r="R1405" s="1118"/>
      <c r="S1405" s="1119"/>
      <c r="T1405" s="1119"/>
      <c r="U1405" s="1455">
        <v>0</v>
      </c>
      <c r="W1405" s="1117" t="s">
        <v>414</v>
      </c>
      <c r="X1405" s="1119"/>
      <c r="Y1405" s="1119"/>
      <c r="Z1405" s="1119"/>
      <c r="AA1405" s="1455">
        <v>0</v>
      </c>
      <c r="AC1405" s="1117" t="s">
        <v>350</v>
      </c>
      <c r="AD1405" s="1119"/>
      <c r="AE1405" s="1119"/>
      <c r="AF1405" s="1119"/>
      <c r="AG1405" s="1455">
        <v>0.31000000238418579</v>
      </c>
      <c r="AI1405" s="1117" t="s">
        <v>245</v>
      </c>
      <c r="AJ1405" s="1118"/>
      <c r="AK1405" s="1119"/>
      <c r="AL1405" s="1123"/>
      <c r="AM1405" s="1455">
        <v>0</v>
      </c>
    </row>
    <row r="1406" spans="5:45" x14ac:dyDescent="0.3">
      <c r="E1406" s="1458" t="s">
        <v>2274</v>
      </c>
      <c r="F1406" s="1459"/>
      <c r="G1406" s="1441"/>
      <c r="H1406" s="1441"/>
      <c r="I1406" s="1442">
        <v>0</v>
      </c>
      <c r="K1406" s="791" t="s">
        <v>1139</v>
      </c>
      <c r="L1406" s="792"/>
      <c r="M1406" s="793"/>
      <c r="N1406" s="793"/>
      <c r="O1406" s="794">
        <v>3.0000000000000001E-3</v>
      </c>
      <c r="Q1406" s="1117" t="s">
        <v>308</v>
      </c>
      <c r="R1406" s="1118"/>
      <c r="S1406" s="1119"/>
      <c r="T1406" s="1119"/>
      <c r="U1406" s="1455">
        <v>0.18</v>
      </c>
      <c r="W1406" s="1117" t="s">
        <v>505</v>
      </c>
      <c r="X1406" s="1119"/>
      <c r="Y1406" s="1119"/>
      <c r="Z1406" s="1119"/>
      <c r="AA1406" s="1455">
        <v>0</v>
      </c>
      <c r="AC1406" s="1117" t="s">
        <v>1046</v>
      </c>
      <c r="AD1406" s="1119"/>
      <c r="AE1406" s="1119"/>
      <c r="AF1406" s="1119"/>
      <c r="AG1406" s="1455">
        <v>0.31000000238418579</v>
      </c>
      <c r="AI1406" s="1117" t="s">
        <v>334</v>
      </c>
      <c r="AJ1406" s="1118"/>
      <c r="AK1406" s="1119"/>
      <c r="AL1406" s="1119"/>
      <c r="AM1406" s="1455">
        <v>0.18000000715255737</v>
      </c>
    </row>
    <row r="1407" spans="5:45" x14ac:dyDescent="0.3">
      <c r="E1407" s="1458" t="s">
        <v>1138</v>
      </c>
      <c r="F1407" s="1459"/>
      <c r="G1407" s="1441"/>
      <c r="H1407" s="1441"/>
      <c r="I1407" s="1442">
        <v>0</v>
      </c>
      <c r="K1407" s="791" t="s">
        <v>1140</v>
      </c>
      <c r="L1407" s="792"/>
      <c r="M1407" s="793"/>
      <c r="N1407" s="793"/>
      <c r="O1407" s="794">
        <v>0</v>
      </c>
      <c r="Q1407" s="1117" t="s">
        <v>620</v>
      </c>
      <c r="R1407" s="1118"/>
      <c r="S1407" s="1119"/>
      <c r="T1407" s="1119"/>
      <c r="U1407" s="1455">
        <v>0</v>
      </c>
      <c r="W1407" s="1117" t="s">
        <v>136</v>
      </c>
      <c r="X1407" s="1119"/>
      <c r="Y1407" s="1119"/>
      <c r="Z1407" s="1119"/>
      <c r="AA1407" s="1455">
        <v>0</v>
      </c>
      <c r="AC1407" s="1117" t="s">
        <v>1047</v>
      </c>
      <c r="AD1407" s="1119"/>
      <c r="AE1407" s="1119"/>
      <c r="AF1407" s="1119"/>
      <c r="AG1407" s="1455">
        <v>0.40999999642372131</v>
      </c>
      <c r="AI1407" s="303" t="s">
        <v>356</v>
      </c>
      <c r="AJ1407" s="303"/>
    </row>
    <row r="1408" spans="5:45" x14ac:dyDescent="0.3">
      <c r="E1408" s="1458" t="s">
        <v>1140</v>
      </c>
      <c r="F1408" s="1459"/>
      <c r="G1408" s="1441"/>
      <c r="H1408" s="1441"/>
      <c r="I1408" s="1442">
        <v>0</v>
      </c>
      <c r="K1408" s="791" t="s">
        <v>1141</v>
      </c>
      <c r="L1408" s="792"/>
      <c r="M1408" s="793"/>
      <c r="N1408" s="793"/>
      <c r="O1408" s="794">
        <v>0.14099999999999999</v>
      </c>
      <c r="Q1408" s="1117" t="s">
        <v>410</v>
      </c>
      <c r="R1408" s="1118"/>
      <c r="S1408" s="1119"/>
      <c r="T1408" s="1119"/>
      <c r="U1408" s="1455">
        <v>0.25</v>
      </c>
      <c r="W1408" s="1117" t="s">
        <v>66</v>
      </c>
      <c r="X1408" s="1119"/>
      <c r="Y1408" s="1119"/>
      <c r="Z1408" s="1119"/>
      <c r="AA1408" s="1455">
        <v>0</v>
      </c>
      <c r="AC1408" s="1117" t="s">
        <v>236</v>
      </c>
      <c r="AD1408" s="1119"/>
      <c r="AE1408" s="1119"/>
      <c r="AF1408" s="1119"/>
      <c r="AG1408" s="1455">
        <v>0</v>
      </c>
    </row>
    <row r="1409" spans="5:33" x14ac:dyDescent="0.3">
      <c r="E1409" s="1458" t="s">
        <v>450</v>
      </c>
      <c r="F1409" s="1459"/>
      <c r="G1409" s="1441"/>
      <c r="H1409" s="1441"/>
      <c r="I1409" s="1442">
        <v>0</v>
      </c>
      <c r="K1409" s="791" t="s">
        <v>1143</v>
      </c>
      <c r="L1409" s="792"/>
      <c r="M1409" s="793"/>
      <c r="N1409" s="793"/>
      <c r="O1409" s="794">
        <v>0</v>
      </c>
      <c r="Q1409" s="1117" t="s">
        <v>54</v>
      </c>
      <c r="R1409" s="1118"/>
      <c r="S1409" s="1119"/>
      <c r="T1409" s="1119"/>
      <c r="U1409" s="1455">
        <v>0.16</v>
      </c>
      <c r="W1409" s="1117" t="s">
        <v>516</v>
      </c>
      <c r="X1409" s="1119"/>
      <c r="Y1409" s="1119"/>
      <c r="Z1409" s="1119"/>
      <c r="AA1409" s="1455">
        <v>0</v>
      </c>
      <c r="AC1409" s="1117" t="s">
        <v>1048</v>
      </c>
      <c r="AD1409" s="1119"/>
      <c r="AE1409" s="1119"/>
      <c r="AF1409" s="1119"/>
      <c r="AG1409" s="1455">
        <v>0.40999999642372131</v>
      </c>
    </row>
    <row r="1410" spans="5:33" x14ac:dyDescent="0.3">
      <c r="E1410" s="1458" t="s">
        <v>1147</v>
      </c>
      <c r="F1410" s="1459"/>
      <c r="G1410" s="1441"/>
      <c r="H1410" s="1441"/>
      <c r="I1410" s="1442">
        <v>0.215</v>
      </c>
      <c r="K1410" s="791" t="s">
        <v>450</v>
      </c>
      <c r="L1410" s="792"/>
      <c r="M1410" s="793"/>
      <c r="N1410" s="793"/>
      <c r="O1410" s="794">
        <v>0</v>
      </c>
      <c r="Q1410" s="1117" t="s">
        <v>621</v>
      </c>
      <c r="R1410" s="1118"/>
      <c r="S1410" s="1119"/>
      <c r="T1410" s="1119"/>
      <c r="U1410" s="1455">
        <v>0</v>
      </c>
      <c r="W1410" s="1117" t="s">
        <v>205</v>
      </c>
      <c r="X1410" s="1119"/>
      <c r="Y1410" s="1119"/>
      <c r="Z1410" s="1119"/>
      <c r="AA1410" s="1455">
        <v>0.20000000298023224</v>
      </c>
      <c r="AC1410" s="1117" t="s">
        <v>1049</v>
      </c>
      <c r="AD1410" s="1119"/>
      <c r="AE1410" s="1119"/>
      <c r="AF1410" s="1119"/>
      <c r="AG1410" s="1455">
        <v>0.40999999642372131</v>
      </c>
    </row>
    <row r="1411" spans="5:33" x14ac:dyDescent="0.3">
      <c r="E1411" s="1458" t="s">
        <v>1149</v>
      </c>
      <c r="F1411" s="1459"/>
      <c r="G1411" s="1441"/>
      <c r="H1411" s="1441"/>
      <c r="I1411" s="1442">
        <v>0</v>
      </c>
      <c r="K1411" s="791" t="s">
        <v>1144</v>
      </c>
      <c r="L1411" s="792"/>
      <c r="M1411" s="793"/>
      <c r="N1411" s="793"/>
      <c r="O1411" s="794">
        <v>0</v>
      </c>
      <c r="Q1411" s="1117" t="s">
        <v>622</v>
      </c>
      <c r="R1411" s="1118"/>
      <c r="S1411" s="1119"/>
      <c r="T1411" s="1119"/>
      <c r="U1411" s="1455">
        <v>0</v>
      </c>
      <c r="W1411" s="1117" t="s">
        <v>415</v>
      </c>
      <c r="X1411" s="1119"/>
      <c r="Y1411" s="1119"/>
      <c r="Z1411" s="1119"/>
      <c r="AA1411" s="1455">
        <v>0</v>
      </c>
      <c r="AC1411" s="1117" t="s">
        <v>351</v>
      </c>
      <c r="AD1411" s="1119"/>
      <c r="AE1411" s="1119"/>
      <c r="AF1411" s="1119"/>
      <c r="AG1411" s="1455">
        <v>9.9999997764825821E-3</v>
      </c>
    </row>
    <row r="1412" spans="5:33" x14ac:dyDescent="0.3">
      <c r="E1412" s="1458" t="s">
        <v>285</v>
      </c>
      <c r="F1412" s="1459"/>
      <c r="G1412" s="1441"/>
      <c r="H1412" s="1441"/>
      <c r="I1412" s="1442">
        <v>0.23799999999999999</v>
      </c>
      <c r="K1412" s="791" t="s">
        <v>1145</v>
      </c>
      <c r="L1412" s="792"/>
      <c r="M1412" s="793"/>
      <c r="N1412" s="793"/>
      <c r="O1412" s="794">
        <v>0</v>
      </c>
      <c r="Q1412" s="1117" t="s">
        <v>491</v>
      </c>
      <c r="R1412" s="1118"/>
      <c r="S1412" s="1119"/>
      <c r="T1412" s="1119"/>
      <c r="U1412" s="1455">
        <v>0</v>
      </c>
      <c r="W1412" s="1117" t="s">
        <v>416</v>
      </c>
      <c r="X1412" s="1119"/>
      <c r="Y1412" s="1119"/>
      <c r="Z1412" s="1119"/>
      <c r="AA1412" s="1455">
        <v>0</v>
      </c>
      <c r="AC1412" s="1117" t="s">
        <v>418</v>
      </c>
      <c r="AD1412" s="1119"/>
      <c r="AE1412" s="1119"/>
      <c r="AF1412" s="1119"/>
      <c r="AG1412" s="1455">
        <v>0</v>
      </c>
    </row>
    <row r="1413" spans="5:33" x14ac:dyDescent="0.3">
      <c r="E1413" s="1458" t="s">
        <v>1150</v>
      </c>
      <c r="F1413" s="1459"/>
      <c r="G1413" s="1441"/>
      <c r="H1413" s="1441"/>
      <c r="I1413" s="1442">
        <v>0</v>
      </c>
      <c r="K1413" s="791" t="s">
        <v>1146</v>
      </c>
      <c r="L1413" s="792"/>
      <c r="M1413" s="793"/>
      <c r="N1413" s="793"/>
      <c r="O1413" s="794">
        <v>0</v>
      </c>
      <c r="Q1413" s="1117" t="s">
        <v>623</v>
      </c>
      <c r="R1413" s="1118"/>
      <c r="S1413" s="1119"/>
      <c r="T1413" s="1119"/>
      <c r="U1413" s="1455">
        <v>0.24</v>
      </c>
      <c r="W1413" s="1117" t="s">
        <v>417</v>
      </c>
      <c r="X1413" s="1119"/>
      <c r="Y1413" s="1119"/>
      <c r="Z1413" s="1119"/>
      <c r="AA1413" s="1455">
        <v>0.31000000238418579</v>
      </c>
      <c r="AC1413" s="1117" t="s">
        <v>419</v>
      </c>
      <c r="AD1413" s="1119"/>
      <c r="AE1413" s="1119"/>
      <c r="AF1413" s="1119"/>
      <c r="AG1413" s="1455">
        <v>0</v>
      </c>
    </row>
    <row r="1414" spans="5:33" x14ac:dyDescent="0.3">
      <c r="E1414" s="1458" t="s">
        <v>1152</v>
      </c>
      <c r="F1414" s="1459"/>
      <c r="G1414" s="1441"/>
      <c r="H1414" s="1441"/>
      <c r="I1414" s="1442">
        <v>0.214</v>
      </c>
      <c r="K1414" s="791" t="s">
        <v>1147</v>
      </c>
      <c r="L1414" s="792"/>
      <c r="M1414" s="793"/>
      <c r="N1414" s="793"/>
      <c r="O1414" s="794">
        <v>0.219</v>
      </c>
      <c r="Q1414" s="1117" t="s">
        <v>411</v>
      </c>
      <c r="R1414" s="1118"/>
      <c r="S1414" s="1119"/>
      <c r="T1414" s="1119"/>
      <c r="U1414" s="1455">
        <v>0</v>
      </c>
      <c r="W1414" s="1117" t="s">
        <v>350</v>
      </c>
      <c r="X1414" s="1119"/>
      <c r="Y1414" s="1119"/>
      <c r="Z1414" s="1119"/>
      <c r="AA1414" s="1455">
        <v>0</v>
      </c>
      <c r="AC1414" s="1117" t="s">
        <v>318</v>
      </c>
      <c r="AD1414" s="1119"/>
      <c r="AE1414" s="1119"/>
      <c r="AF1414" s="1119"/>
      <c r="AG1414" s="1455">
        <v>0.34000000357627869</v>
      </c>
    </row>
    <row r="1415" spans="5:33" x14ac:dyDescent="0.3">
      <c r="E1415" s="1458" t="s">
        <v>1154</v>
      </c>
      <c r="F1415" s="1459"/>
      <c r="G1415" s="1441"/>
      <c r="H1415" s="1441"/>
      <c r="I1415" s="1442">
        <v>0</v>
      </c>
      <c r="K1415" s="791" t="s">
        <v>1148</v>
      </c>
      <c r="L1415" s="792"/>
      <c r="M1415" s="793"/>
      <c r="N1415" s="793"/>
      <c r="O1415" s="794">
        <v>0</v>
      </c>
      <c r="Q1415" s="1117" t="s">
        <v>624</v>
      </c>
      <c r="R1415" s="1118"/>
      <c r="S1415" s="1119"/>
      <c r="T1415" s="1119"/>
      <c r="U1415" s="1455">
        <v>0.31</v>
      </c>
      <c r="W1415" s="1117" t="s">
        <v>371</v>
      </c>
      <c r="X1415" s="1119"/>
      <c r="Y1415" s="1119"/>
      <c r="Z1415" s="1119"/>
      <c r="AA1415" s="1455">
        <v>0.12999999523162842</v>
      </c>
      <c r="AC1415" s="1117" t="s">
        <v>352</v>
      </c>
      <c r="AD1415" s="1119"/>
      <c r="AE1415" s="1119"/>
      <c r="AF1415" s="1119"/>
      <c r="AG1415" s="1455">
        <v>0</v>
      </c>
    </row>
    <row r="1416" spans="5:33" x14ac:dyDescent="0.3">
      <c r="E1416" s="1458" t="s">
        <v>1173</v>
      </c>
      <c r="F1416" s="1459"/>
      <c r="G1416" s="1441"/>
      <c r="H1416" s="1441"/>
      <c r="I1416" s="1442">
        <v>0.128</v>
      </c>
      <c r="K1416" s="791" t="s">
        <v>285</v>
      </c>
      <c r="L1416" s="792"/>
      <c r="M1416" s="793"/>
      <c r="N1416" s="793"/>
      <c r="O1416" s="794">
        <v>0</v>
      </c>
      <c r="Q1416" s="1117" t="s">
        <v>312</v>
      </c>
      <c r="R1416" s="1118"/>
      <c r="S1416" s="1119"/>
      <c r="T1416" s="1119"/>
      <c r="U1416" s="1455">
        <v>0</v>
      </c>
      <c r="W1416" s="1117" t="s">
        <v>506</v>
      </c>
      <c r="X1416" s="1119"/>
      <c r="Y1416" s="1119"/>
      <c r="Z1416" s="1119"/>
      <c r="AA1416" s="1455">
        <v>0.28999999165534973</v>
      </c>
      <c r="AC1416" s="1117" t="s">
        <v>420</v>
      </c>
      <c r="AD1416" s="1119"/>
      <c r="AE1416" s="1119"/>
      <c r="AF1416" s="1119"/>
      <c r="AG1416" s="1455">
        <v>0</v>
      </c>
    </row>
    <row r="1417" spans="5:33" x14ac:dyDescent="0.3">
      <c r="E1417" s="1458" t="s">
        <v>347</v>
      </c>
      <c r="F1417" s="1459"/>
      <c r="G1417" s="1441"/>
      <c r="H1417" s="1441"/>
      <c r="I1417" s="1442">
        <v>0.254</v>
      </c>
      <c r="K1417" s="791" t="s">
        <v>1149</v>
      </c>
      <c r="L1417" s="792"/>
      <c r="M1417" s="793"/>
      <c r="N1417" s="793"/>
      <c r="O1417" s="794">
        <v>0</v>
      </c>
      <c r="Q1417" s="1117" t="s">
        <v>625</v>
      </c>
      <c r="R1417" s="1118"/>
      <c r="S1417" s="1119"/>
      <c r="T1417" s="1119"/>
      <c r="U1417" s="1455">
        <v>0.21</v>
      </c>
      <c r="W1417" s="1117" t="s">
        <v>236</v>
      </c>
      <c r="X1417" s="1119"/>
      <c r="Y1417" s="1119"/>
      <c r="Z1417" s="1119"/>
      <c r="AA1417" s="1455">
        <v>0</v>
      </c>
      <c r="AC1417" s="1117" t="s">
        <v>421</v>
      </c>
      <c r="AD1417" s="1119"/>
      <c r="AE1417" s="1119"/>
      <c r="AF1417" s="1119"/>
      <c r="AG1417" s="1455">
        <v>2.9999999329447746E-2</v>
      </c>
    </row>
    <row r="1418" spans="5:33" x14ac:dyDescent="0.3">
      <c r="E1418" s="1458" t="s">
        <v>1158</v>
      </c>
      <c r="F1418" s="1459"/>
      <c r="G1418" s="1441"/>
      <c r="H1418" s="1441"/>
      <c r="I1418" s="1442">
        <v>0</v>
      </c>
      <c r="K1418" s="791" t="s">
        <v>1150</v>
      </c>
      <c r="L1418" s="792"/>
      <c r="M1418" s="793"/>
      <c r="N1418" s="793"/>
      <c r="O1418" s="794">
        <v>0</v>
      </c>
      <c r="Q1418" s="1117" t="s">
        <v>458</v>
      </c>
      <c r="R1418" s="1118"/>
      <c r="S1418" s="1119"/>
      <c r="T1418" s="1119"/>
      <c r="U1418" s="1455">
        <v>0</v>
      </c>
      <c r="W1418" s="1117" t="s">
        <v>460</v>
      </c>
      <c r="X1418" s="1119"/>
      <c r="Y1418" s="1119"/>
      <c r="Z1418" s="1119"/>
      <c r="AA1418" s="1455">
        <v>0</v>
      </c>
      <c r="AC1418" s="1117" t="s">
        <v>1050</v>
      </c>
      <c r="AD1418" s="1119"/>
      <c r="AE1418" s="1119"/>
      <c r="AF1418" s="1119"/>
      <c r="AG1418" s="1455">
        <v>0.31000000238418579</v>
      </c>
    </row>
    <row r="1419" spans="5:33" x14ac:dyDescent="0.3">
      <c r="E1419" s="1458" t="s">
        <v>1159</v>
      </c>
      <c r="F1419" s="1459"/>
      <c r="G1419" s="1441"/>
      <c r="H1419" s="1441"/>
      <c r="I1419" s="1442">
        <v>0.26900000000000002</v>
      </c>
      <c r="K1419" s="791" t="s">
        <v>1151</v>
      </c>
      <c r="L1419" s="792"/>
      <c r="M1419" s="793"/>
      <c r="N1419" s="793"/>
      <c r="O1419" s="794">
        <v>0</v>
      </c>
      <c r="Q1419" s="1117" t="s">
        <v>369</v>
      </c>
      <c r="R1419" s="1118"/>
      <c r="S1419" s="1119"/>
      <c r="T1419" s="1119"/>
      <c r="U1419" s="1455">
        <v>0.24</v>
      </c>
      <c r="W1419" s="1117" t="s">
        <v>358</v>
      </c>
      <c r="X1419" s="1119"/>
      <c r="Y1419" s="1119"/>
      <c r="Z1419" s="1119"/>
      <c r="AA1419" s="1455">
        <v>0.31000000238418579</v>
      </c>
      <c r="AC1419" s="1117" t="s">
        <v>828</v>
      </c>
      <c r="AD1419" s="1119"/>
      <c r="AE1419" s="1119"/>
      <c r="AF1419" s="1119"/>
      <c r="AG1419" s="1455">
        <v>0</v>
      </c>
    </row>
    <row r="1420" spans="5:33" x14ac:dyDescent="0.3">
      <c r="E1420" s="1458" t="s">
        <v>1162</v>
      </c>
      <c r="F1420" s="1459"/>
      <c r="G1420" s="1441"/>
      <c r="H1420" s="1441"/>
      <c r="I1420" s="1442">
        <v>0</v>
      </c>
      <c r="K1420" s="791" t="s">
        <v>1152</v>
      </c>
      <c r="L1420" s="792"/>
      <c r="M1420" s="793"/>
      <c r="N1420" s="793"/>
      <c r="O1420" s="794">
        <v>0</v>
      </c>
      <c r="Q1420" s="1117" t="s">
        <v>313</v>
      </c>
      <c r="R1420" s="1118"/>
      <c r="S1420" s="1119"/>
      <c r="T1420" s="1119"/>
      <c r="U1420" s="1455">
        <v>0</v>
      </c>
      <c r="W1420" s="1117" t="s">
        <v>507</v>
      </c>
      <c r="X1420" s="1119"/>
      <c r="Y1420" s="1119"/>
      <c r="Z1420" s="1119"/>
      <c r="AA1420" s="1455">
        <v>0.30000001192092896</v>
      </c>
      <c r="AC1420" s="1117" t="s">
        <v>320</v>
      </c>
      <c r="AD1420" s="1119"/>
      <c r="AE1420" s="1119"/>
      <c r="AF1420" s="1119"/>
      <c r="AG1420" s="1455">
        <v>0.37000000476837158</v>
      </c>
    </row>
    <row r="1421" spans="5:33" x14ac:dyDescent="0.3">
      <c r="E1421" s="1458" t="s">
        <v>1033</v>
      </c>
      <c r="F1421" s="1459"/>
      <c r="G1421" s="1441"/>
      <c r="H1421" s="1441"/>
      <c r="I1421" s="1442">
        <v>0</v>
      </c>
      <c r="K1421" s="791" t="s">
        <v>1154</v>
      </c>
      <c r="L1421" s="792"/>
      <c r="M1421" s="793"/>
      <c r="N1421" s="793"/>
      <c r="O1421" s="794">
        <v>0</v>
      </c>
      <c r="Q1421" s="1117" t="s">
        <v>58</v>
      </c>
      <c r="R1421" s="1118"/>
      <c r="S1421" s="1119"/>
      <c r="T1421" s="1119"/>
      <c r="U1421" s="1455">
        <v>0.14000000000000001</v>
      </c>
      <c r="W1421" s="1117" t="s">
        <v>477</v>
      </c>
      <c r="X1421" s="1119"/>
      <c r="Y1421" s="1119"/>
      <c r="Z1421" s="1119"/>
      <c r="AA1421" s="1455">
        <v>0</v>
      </c>
      <c r="AC1421" s="1117" t="s">
        <v>321</v>
      </c>
      <c r="AD1421" s="1119"/>
      <c r="AE1421" s="1119"/>
      <c r="AF1421" s="1119"/>
      <c r="AG1421" s="1455">
        <v>0</v>
      </c>
    </row>
    <row r="1422" spans="5:33" x14ac:dyDescent="0.3">
      <c r="E1422" s="1458" t="s">
        <v>1034</v>
      </c>
      <c r="F1422" s="1459"/>
      <c r="G1422" s="1441"/>
      <c r="H1422" s="1441"/>
      <c r="I1422" s="1442">
        <v>0.249</v>
      </c>
      <c r="K1422" s="791" t="s">
        <v>347</v>
      </c>
      <c r="L1422" s="792"/>
      <c r="M1422" s="793"/>
      <c r="N1422" s="793"/>
      <c r="O1422" s="794">
        <v>0.24399999999999999</v>
      </c>
      <c r="Q1422" s="1117" t="s">
        <v>626</v>
      </c>
      <c r="R1422" s="1118"/>
      <c r="S1422" s="1119"/>
      <c r="T1422" s="1119"/>
      <c r="U1422" s="1455">
        <v>0</v>
      </c>
      <c r="W1422" s="1117" t="s">
        <v>351</v>
      </c>
      <c r="X1422" s="1119"/>
      <c r="Y1422" s="1119"/>
      <c r="Z1422" s="1119"/>
      <c r="AA1422" s="1455">
        <v>0.10999999940395355</v>
      </c>
      <c r="AC1422" s="1117" t="s">
        <v>322</v>
      </c>
      <c r="AD1422" s="1119"/>
      <c r="AE1422" s="1119"/>
      <c r="AF1422" s="1119"/>
      <c r="AG1422" s="1455">
        <v>0</v>
      </c>
    </row>
    <row r="1423" spans="5:33" x14ac:dyDescent="0.3">
      <c r="E1423" s="1458" t="s">
        <v>1163</v>
      </c>
      <c r="F1423" s="1459"/>
      <c r="G1423" s="1441"/>
      <c r="H1423" s="1441"/>
      <c r="I1423" s="1442">
        <v>0.27</v>
      </c>
      <c r="K1423" s="791" t="s">
        <v>1158</v>
      </c>
      <c r="L1423" s="792"/>
      <c r="M1423" s="793"/>
      <c r="N1423" s="793"/>
      <c r="O1423" s="794">
        <v>0</v>
      </c>
      <c r="Q1423" s="1117" t="s">
        <v>314</v>
      </c>
      <c r="R1423" s="1118"/>
      <c r="S1423" s="1119"/>
      <c r="T1423" s="1119"/>
      <c r="U1423" s="1455">
        <v>0</v>
      </c>
      <c r="W1423" s="1117" t="s">
        <v>461</v>
      </c>
      <c r="X1423" s="1119"/>
      <c r="Y1423" s="1119"/>
      <c r="Z1423" s="1119"/>
      <c r="AA1423" s="1455">
        <v>0</v>
      </c>
      <c r="AC1423" s="1117" t="s">
        <v>323</v>
      </c>
      <c r="AD1423" s="1119"/>
      <c r="AE1423" s="1119"/>
      <c r="AF1423" s="1119"/>
      <c r="AG1423" s="1455">
        <v>0</v>
      </c>
    </row>
    <row r="1424" spans="5:33" x14ac:dyDescent="0.3">
      <c r="E1424" s="1458" t="s">
        <v>2276</v>
      </c>
      <c r="F1424" s="1459"/>
      <c r="G1424" s="1441"/>
      <c r="H1424" s="1441"/>
      <c r="I1424" s="1442">
        <v>0</v>
      </c>
      <c r="K1424" s="791" t="s">
        <v>1159</v>
      </c>
      <c r="L1424" s="792"/>
      <c r="M1424" s="793"/>
      <c r="N1424" s="793"/>
      <c r="O1424" s="794">
        <v>0.23499999999999999</v>
      </c>
      <c r="Q1424" s="1117" t="s">
        <v>63</v>
      </c>
      <c r="R1424" s="1118"/>
      <c r="S1424" s="1119"/>
      <c r="T1424" s="1119"/>
      <c r="U1424" s="1455">
        <v>0</v>
      </c>
      <c r="W1424" s="1117" t="s">
        <v>462</v>
      </c>
      <c r="X1424" s="1119"/>
      <c r="Y1424" s="1119"/>
      <c r="Z1424" s="1119"/>
      <c r="AA1424" s="1455">
        <v>0</v>
      </c>
      <c r="AC1424" s="1117" t="s">
        <v>324</v>
      </c>
      <c r="AD1424" s="1119"/>
      <c r="AE1424" s="1119"/>
      <c r="AF1424" s="1119"/>
      <c r="AG1424" s="1455">
        <v>0</v>
      </c>
    </row>
    <row r="1425" spans="5:33" x14ac:dyDescent="0.3">
      <c r="E1425" s="1458" t="s">
        <v>1169</v>
      </c>
      <c r="F1425" s="1459"/>
      <c r="G1425" s="1441"/>
      <c r="H1425" s="1441"/>
      <c r="I1425" s="1442">
        <v>0</v>
      </c>
      <c r="K1425" s="791" t="s">
        <v>1160</v>
      </c>
      <c r="L1425" s="792"/>
      <c r="M1425" s="793"/>
      <c r="N1425" s="793"/>
      <c r="O1425" s="794">
        <v>0.25900000000000001</v>
      </c>
      <c r="Q1425" s="1117" t="s">
        <v>412</v>
      </c>
      <c r="R1425" s="1118"/>
      <c r="S1425" s="1119"/>
      <c r="T1425" s="1119"/>
      <c r="U1425" s="1455">
        <v>0</v>
      </c>
      <c r="W1425" s="1117" t="s">
        <v>418</v>
      </c>
      <c r="X1425" s="1119"/>
      <c r="Y1425" s="1119"/>
      <c r="Z1425" s="1119"/>
      <c r="AA1425" s="1455">
        <v>0</v>
      </c>
      <c r="AC1425" s="1117" t="s">
        <v>325</v>
      </c>
      <c r="AD1425" s="1119"/>
      <c r="AE1425" s="1119"/>
      <c r="AF1425" s="1119"/>
      <c r="AG1425" s="1455">
        <v>0</v>
      </c>
    </row>
    <row r="1426" spans="5:33" x14ac:dyDescent="0.3">
      <c r="E1426" s="1458" t="s">
        <v>131</v>
      </c>
      <c r="F1426" s="1459"/>
      <c r="G1426" s="1441"/>
      <c r="H1426" s="1441"/>
      <c r="I1426" s="1442">
        <v>0</v>
      </c>
      <c r="K1426" s="791" t="s">
        <v>1162</v>
      </c>
      <c r="L1426" s="792"/>
      <c r="M1426" s="793"/>
      <c r="N1426" s="793"/>
      <c r="O1426" s="794">
        <v>0</v>
      </c>
      <c r="Q1426" s="1117" t="s">
        <v>64</v>
      </c>
      <c r="R1426" s="1118"/>
      <c r="S1426" s="1119"/>
      <c r="T1426" s="1119"/>
      <c r="U1426" s="1455">
        <v>0</v>
      </c>
      <c r="W1426" s="1117" t="s">
        <v>318</v>
      </c>
      <c r="X1426" s="1119"/>
      <c r="Y1426" s="1119"/>
      <c r="Z1426" s="1119"/>
      <c r="AA1426" s="1455">
        <v>0.25</v>
      </c>
      <c r="AC1426" s="1117" t="s">
        <v>354</v>
      </c>
      <c r="AD1426" s="1119"/>
      <c r="AE1426" s="1119"/>
      <c r="AF1426" s="1119"/>
      <c r="AG1426" s="1455">
        <v>0</v>
      </c>
    </row>
    <row r="1427" spans="5:33" x14ac:dyDescent="0.3">
      <c r="E1427" s="1458" t="s">
        <v>1172</v>
      </c>
      <c r="F1427" s="1459"/>
      <c r="G1427" s="1441"/>
      <c r="H1427" s="1441"/>
      <c r="I1427" s="1442">
        <v>0</v>
      </c>
      <c r="K1427" s="791" t="s">
        <v>1033</v>
      </c>
      <c r="L1427" s="792"/>
      <c r="M1427" s="793"/>
      <c r="N1427" s="793"/>
      <c r="O1427" s="794">
        <v>0</v>
      </c>
      <c r="Q1427" s="1117" t="s">
        <v>627</v>
      </c>
      <c r="R1427" s="1118"/>
      <c r="S1427" s="1119"/>
      <c r="T1427" s="1119"/>
      <c r="U1427" s="1455">
        <v>0</v>
      </c>
      <c r="W1427" s="1117" t="s">
        <v>463</v>
      </c>
      <c r="X1427" s="1119"/>
      <c r="Y1427" s="1119"/>
      <c r="Z1427" s="1119"/>
      <c r="AA1427" s="1455">
        <v>0</v>
      </c>
      <c r="AC1427" s="1117" t="s">
        <v>1051</v>
      </c>
      <c r="AD1427" s="1119"/>
      <c r="AE1427" s="1119"/>
      <c r="AF1427" s="1119"/>
      <c r="AG1427" s="1455">
        <v>0.38999998569488525</v>
      </c>
    </row>
    <row r="1428" spans="5:33" x14ac:dyDescent="0.3">
      <c r="E1428" s="1458" t="s">
        <v>1170</v>
      </c>
      <c r="F1428" s="1459"/>
      <c r="G1428" s="1441"/>
      <c r="H1428" s="1441"/>
      <c r="I1428" s="1442">
        <v>0.25</v>
      </c>
      <c r="K1428" s="791" t="s">
        <v>1034</v>
      </c>
      <c r="L1428" s="792"/>
      <c r="M1428" s="793"/>
      <c r="N1428" s="793"/>
      <c r="O1428" s="794">
        <v>0</v>
      </c>
      <c r="Q1428" s="1117" t="s">
        <v>316</v>
      </c>
      <c r="R1428" s="1118"/>
      <c r="S1428" s="1119"/>
      <c r="T1428" s="1119"/>
      <c r="U1428" s="1455">
        <v>0</v>
      </c>
      <c r="W1428" s="1117" t="s">
        <v>352</v>
      </c>
      <c r="X1428" s="1119"/>
      <c r="Y1428" s="1119"/>
      <c r="Z1428" s="1119"/>
      <c r="AA1428" s="1455">
        <v>0</v>
      </c>
      <c r="AC1428" s="1117" t="s">
        <v>326</v>
      </c>
      <c r="AD1428" s="1119"/>
      <c r="AE1428" s="1119"/>
      <c r="AF1428" s="1119"/>
      <c r="AG1428" s="1455">
        <v>0</v>
      </c>
    </row>
    <row r="1429" spans="5:33" x14ac:dyDescent="0.3">
      <c r="E1429" s="1458" t="s">
        <v>67</v>
      </c>
      <c r="F1429" s="1459"/>
      <c r="G1429" s="1441"/>
      <c r="H1429" s="1441"/>
      <c r="I1429" s="1442">
        <v>0</v>
      </c>
      <c r="K1429" s="791" t="s">
        <v>1163</v>
      </c>
      <c r="L1429" s="792"/>
      <c r="M1429" s="793"/>
      <c r="N1429" s="793"/>
      <c r="O1429" s="794">
        <v>0</v>
      </c>
      <c r="Q1429" s="1117" t="s">
        <v>459</v>
      </c>
      <c r="R1429" s="1118"/>
      <c r="S1429" s="1119"/>
      <c r="T1429" s="1119"/>
      <c r="U1429" s="1455">
        <v>0.23</v>
      </c>
      <c r="W1429" s="1117" t="s">
        <v>464</v>
      </c>
      <c r="X1429" s="1119"/>
      <c r="Y1429" s="1119"/>
      <c r="Z1429" s="1119"/>
      <c r="AA1429" s="1455">
        <v>0.2800000011920929</v>
      </c>
      <c r="AC1429" s="1117" t="s">
        <v>239</v>
      </c>
      <c r="AD1429" s="1119"/>
      <c r="AE1429" s="1119"/>
      <c r="AF1429" s="1119"/>
      <c r="AG1429" s="1455">
        <v>0</v>
      </c>
    </row>
    <row r="1430" spans="5:33" x14ac:dyDescent="0.3">
      <c r="E1430" s="1458" t="s">
        <v>1176</v>
      </c>
      <c r="F1430" s="1459"/>
      <c r="G1430" s="1441"/>
      <c r="H1430" s="1441"/>
      <c r="I1430" s="1442">
        <v>0.27300000000000002</v>
      </c>
      <c r="K1430" s="791" t="s">
        <v>1165</v>
      </c>
      <c r="L1430" s="792"/>
      <c r="M1430" s="793"/>
      <c r="N1430" s="793"/>
      <c r="O1430" s="794">
        <v>0</v>
      </c>
      <c r="Q1430" s="1117" t="s">
        <v>370</v>
      </c>
      <c r="R1430" s="1118"/>
      <c r="S1430" s="1119"/>
      <c r="T1430" s="1119"/>
      <c r="U1430" s="1455">
        <v>0</v>
      </c>
      <c r="W1430" s="1117" t="s">
        <v>420</v>
      </c>
      <c r="X1430" s="1119"/>
      <c r="Y1430" s="1119"/>
      <c r="Z1430" s="1119"/>
      <c r="AA1430" s="1455">
        <v>0</v>
      </c>
      <c r="AC1430" s="1117" t="s">
        <v>327</v>
      </c>
      <c r="AD1430" s="1119"/>
      <c r="AE1430" s="1119"/>
      <c r="AF1430" s="1119"/>
      <c r="AG1430" s="1455">
        <v>0</v>
      </c>
    </row>
    <row r="1431" spans="5:33" x14ac:dyDescent="0.3">
      <c r="E1431" s="1458" t="s">
        <v>234</v>
      </c>
      <c r="F1431" s="1459"/>
      <c r="G1431" s="1441"/>
      <c r="H1431" s="1441"/>
      <c r="I1431" s="1442">
        <v>0</v>
      </c>
      <c r="K1431" s="791" t="s">
        <v>1166</v>
      </c>
      <c r="L1431" s="792"/>
      <c r="M1431" s="793"/>
      <c r="N1431" s="793"/>
      <c r="O1431" s="794">
        <v>0</v>
      </c>
      <c r="Q1431" s="1117" t="s">
        <v>135</v>
      </c>
      <c r="R1431" s="1118"/>
      <c r="S1431" s="1119"/>
      <c r="T1431" s="1119"/>
      <c r="U1431" s="1455">
        <v>0</v>
      </c>
      <c r="W1431" s="1117" t="s">
        <v>421</v>
      </c>
      <c r="X1431" s="1119"/>
      <c r="Y1431" s="1119"/>
      <c r="Z1431" s="1119"/>
      <c r="AA1431" s="1455">
        <v>0</v>
      </c>
      <c r="AC1431" s="1117" t="s">
        <v>422</v>
      </c>
      <c r="AD1431" s="1119"/>
      <c r="AE1431" s="1119"/>
      <c r="AF1431" s="1119"/>
      <c r="AG1431" s="1455">
        <v>0.23999999463558197</v>
      </c>
    </row>
    <row r="1432" spans="5:33" x14ac:dyDescent="0.3">
      <c r="E1432" s="1458" t="s">
        <v>409</v>
      </c>
      <c r="F1432" s="1459"/>
      <c r="G1432" s="1441"/>
      <c r="H1432" s="1441"/>
      <c r="I1432" s="1442">
        <v>0.22800000000000001</v>
      </c>
      <c r="K1432" s="791" t="s">
        <v>229</v>
      </c>
      <c r="L1432" s="792"/>
      <c r="M1432" s="793"/>
      <c r="N1432" s="793"/>
      <c r="O1432" s="794">
        <v>0</v>
      </c>
      <c r="Q1432" s="1117" t="s">
        <v>628</v>
      </c>
      <c r="R1432" s="1118"/>
      <c r="S1432" s="1119"/>
      <c r="T1432" s="1119"/>
      <c r="U1432" s="1455">
        <v>0</v>
      </c>
      <c r="W1432" s="1117" t="s">
        <v>504</v>
      </c>
      <c r="X1432" s="1119"/>
      <c r="Y1432" s="1119"/>
      <c r="Z1432" s="1119"/>
      <c r="AA1432" s="1455">
        <v>0.14000000059604645</v>
      </c>
      <c r="AC1432" s="1117" t="s">
        <v>240</v>
      </c>
      <c r="AD1432" s="1119"/>
      <c r="AE1432" s="1119"/>
      <c r="AF1432" s="1119"/>
      <c r="AG1432" s="1455">
        <v>0</v>
      </c>
    </row>
    <row r="1433" spans="5:33" x14ac:dyDescent="0.3">
      <c r="E1433" s="1458" t="s">
        <v>1190</v>
      </c>
      <c r="F1433" s="1459"/>
      <c r="G1433" s="1441"/>
      <c r="H1433" s="1441"/>
      <c r="I1433" s="1442">
        <v>0</v>
      </c>
      <c r="K1433" s="791" t="s">
        <v>1168</v>
      </c>
      <c r="L1433" s="792"/>
      <c r="M1433" s="793"/>
      <c r="N1433" s="793"/>
      <c r="O1433" s="794">
        <v>0</v>
      </c>
      <c r="Q1433" s="1117" t="s">
        <v>413</v>
      </c>
      <c r="R1433" s="1118"/>
      <c r="S1433" s="1119"/>
      <c r="T1433" s="1119"/>
      <c r="U1433" s="1455">
        <v>0.25</v>
      </c>
      <c r="W1433" s="1117" t="s">
        <v>465</v>
      </c>
      <c r="X1433" s="1119"/>
      <c r="Y1433" s="1119"/>
      <c r="Z1433" s="1119"/>
      <c r="AA1433" s="1455">
        <v>0.30000001192092896</v>
      </c>
      <c r="AC1433" s="1117" t="s">
        <v>1052</v>
      </c>
      <c r="AD1433" s="1119"/>
      <c r="AE1433" s="1119"/>
      <c r="AF1433" s="1119"/>
      <c r="AG1433" s="1455">
        <v>2.9999999329447746E-2</v>
      </c>
    </row>
    <row r="1434" spans="5:33" x14ac:dyDescent="0.3">
      <c r="E1434" s="1458" t="s">
        <v>1192</v>
      </c>
      <c r="F1434" s="1459"/>
      <c r="G1434" s="1441"/>
      <c r="H1434" s="1441"/>
      <c r="I1434" s="1442">
        <v>0</v>
      </c>
      <c r="K1434" s="791" t="s">
        <v>1169</v>
      </c>
      <c r="L1434" s="792"/>
      <c r="M1434" s="793"/>
      <c r="N1434" s="793"/>
      <c r="O1434" s="794">
        <v>0</v>
      </c>
      <c r="Q1434" s="1117" t="s">
        <v>629</v>
      </c>
      <c r="R1434" s="1118"/>
      <c r="S1434" s="1119"/>
      <c r="T1434" s="1119"/>
      <c r="U1434" s="1455">
        <v>0</v>
      </c>
      <c r="W1434" s="1117" t="s">
        <v>466</v>
      </c>
      <c r="X1434" s="1119"/>
      <c r="Y1434" s="1119"/>
      <c r="Z1434" s="1119"/>
      <c r="AA1434" s="1455">
        <v>0</v>
      </c>
      <c r="AC1434" s="1117" t="s">
        <v>423</v>
      </c>
      <c r="AD1434" s="1119"/>
      <c r="AE1434" s="1119"/>
      <c r="AF1434" s="1119"/>
      <c r="AG1434" s="1455">
        <v>0.37000000476837158</v>
      </c>
    </row>
    <row r="1435" spans="5:33" x14ac:dyDescent="0.3">
      <c r="E1435" s="1458" t="s">
        <v>1197</v>
      </c>
      <c r="F1435" s="1459"/>
      <c r="G1435" s="1441"/>
      <c r="H1435" s="1441"/>
      <c r="I1435" s="1442">
        <v>0</v>
      </c>
      <c r="K1435" s="791" t="s">
        <v>131</v>
      </c>
      <c r="L1435" s="792"/>
      <c r="M1435" s="793"/>
      <c r="N1435" s="793"/>
      <c r="O1435" s="794">
        <v>0</v>
      </c>
      <c r="Q1435" s="1117" t="s">
        <v>414</v>
      </c>
      <c r="R1435" s="1118"/>
      <c r="S1435" s="1119"/>
      <c r="T1435" s="1119"/>
      <c r="U1435" s="1455">
        <v>0</v>
      </c>
      <c r="W1435" s="1117" t="s">
        <v>478</v>
      </c>
      <c r="X1435" s="1119"/>
      <c r="Y1435" s="1119"/>
      <c r="Z1435" s="1119"/>
      <c r="AA1435" s="1455">
        <v>0</v>
      </c>
      <c r="AC1435" s="1117" t="s">
        <v>1053</v>
      </c>
      <c r="AD1435" s="1119"/>
      <c r="AE1435" s="1119"/>
      <c r="AF1435" s="1119"/>
      <c r="AG1435" s="1455">
        <v>0.36000001430511475</v>
      </c>
    </row>
    <row r="1436" spans="5:33" x14ac:dyDescent="0.3">
      <c r="E1436" s="1458" t="s">
        <v>2280</v>
      </c>
      <c r="F1436" s="1459"/>
      <c r="G1436" s="1441"/>
      <c r="H1436" s="1441"/>
      <c r="I1436" s="1442">
        <v>0</v>
      </c>
      <c r="K1436" s="791" t="s">
        <v>1170</v>
      </c>
      <c r="L1436" s="792"/>
      <c r="M1436" s="793"/>
      <c r="N1436" s="793"/>
      <c r="O1436" s="794">
        <v>0</v>
      </c>
      <c r="Q1436" s="1117" t="s">
        <v>630</v>
      </c>
      <c r="R1436" s="1118"/>
      <c r="S1436" s="1119"/>
      <c r="T1436" s="1119"/>
      <c r="U1436" s="1455">
        <v>0</v>
      </c>
      <c r="W1436" s="1117" t="s">
        <v>488</v>
      </c>
      <c r="X1436" s="1119"/>
      <c r="Y1436" s="1119"/>
      <c r="Z1436" s="1119"/>
      <c r="AA1436" s="1455">
        <v>0</v>
      </c>
      <c r="AC1436" s="1117" t="s">
        <v>241</v>
      </c>
      <c r="AD1436" s="1119"/>
      <c r="AE1436" s="1119"/>
      <c r="AF1436" s="1119"/>
      <c r="AG1436" s="1455">
        <v>0.33000001311302185</v>
      </c>
    </row>
    <row r="1437" spans="5:33" x14ac:dyDescent="0.3">
      <c r="E1437" s="1458" t="s">
        <v>626</v>
      </c>
      <c r="F1437" s="1459"/>
      <c r="G1437" s="1441"/>
      <c r="H1437" s="1441"/>
      <c r="I1437" s="1442">
        <v>0</v>
      </c>
      <c r="K1437" s="791" t="s">
        <v>1171</v>
      </c>
      <c r="L1437" s="792"/>
      <c r="M1437" s="793"/>
      <c r="N1437" s="793"/>
      <c r="O1437" s="794">
        <v>0</v>
      </c>
      <c r="Q1437" s="1117" t="s">
        <v>317</v>
      </c>
      <c r="R1437" s="1118"/>
      <c r="S1437" s="1119"/>
      <c r="T1437" s="1119"/>
      <c r="U1437" s="1455">
        <v>0</v>
      </c>
      <c r="W1437" s="1117" t="s">
        <v>320</v>
      </c>
      <c r="X1437" s="1119"/>
      <c r="Y1437" s="1119"/>
      <c r="Z1437" s="1119"/>
      <c r="AA1437" s="1455">
        <v>0.28999999165534973</v>
      </c>
      <c r="AC1437" s="1117" t="s">
        <v>1054</v>
      </c>
      <c r="AD1437" s="1119"/>
      <c r="AE1437" s="1119"/>
      <c r="AF1437" s="1119"/>
      <c r="AG1437" s="1455">
        <v>0</v>
      </c>
    </row>
    <row r="1438" spans="5:33" x14ac:dyDescent="0.3">
      <c r="E1438" s="1458" t="s">
        <v>1203</v>
      </c>
      <c r="F1438" s="1459"/>
      <c r="G1438" s="1441"/>
      <c r="H1438" s="1441"/>
      <c r="I1438" s="1442">
        <v>0</v>
      </c>
      <c r="K1438" s="791" t="s">
        <v>1172</v>
      </c>
      <c r="L1438" s="792"/>
      <c r="M1438" s="793"/>
      <c r="N1438" s="793"/>
      <c r="O1438" s="794">
        <v>0</v>
      </c>
      <c r="Q1438" s="1117" t="s">
        <v>631</v>
      </c>
      <c r="R1438" s="1118"/>
      <c r="S1438" s="1119"/>
      <c r="T1438" s="1119"/>
      <c r="U1438" s="1455">
        <v>0.25</v>
      </c>
      <c r="W1438" s="1117" t="s">
        <v>321</v>
      </c>
      <c r="X1438" s="1119"/>
      <c r="Y1438" s="1119"/>
      <c r="Z1438" s="1119"/>
      <c r="AA1438" s="1455">
        <v>0</v>
      </c>
      <c r="AC1438" s="1117" t="s">
        <v>68</v>
      </c>
      <c r="AD1438" s="1119"/>
      <c r="AE1438" s="1119"/>
      <c r="AF1438" s="1119"/>
      <c r="AG1438" s="1455">
        <v>0</v>
      </c>
    </row>
    <row r="1439" spans="5:33" x14ac:dyDescent="0.3">
      <c r="E1439" s="1458" t="s">
        <v>2281</v>
      </c>
      <c r="F1439" s="1459"/>
      <c r="G1439" s="1441"/>
      <c r="H1439" s="1441"/>
      <c r="I1439" s="1442">
        <v>2.3E-2</v>
      </c>
      <c r="K1439" s="791" t="s">
        <v>1173</v>
      </c>
      <c r="L1439" s="792"/>
      <c r="M1439" s="793"/>
      <c r="N1439" s="793"/>
      <c r="O1439" s="794">
        <v>0</v>
      </c>
      <c r="Q1439" s="1117" t="s">
        <v>66</v>
      </c>
      <c r="R1439" s="1118"/>
      <c r="S1439" s="1119"/>
      <c r="T1439" s="1119"/>
      <c r="U1439" s="1455">
        <v>0</v>
      </c>
      <c r="W1439" s="1117" t="s">
        <v>322</v>
      </c>
      <c r="X1439" s="1119"/>
      <c r="Y1439" s="1119"/>
      <c r="Z1439" s="1119"/>
      <c r="AA1439" s="1455">
        <v>0</v>
      </c>
      <c r="AC1439" s="1117" t="s">
        <v>424</v>
      </c>
      <c r="AD1439" s="1119"/>
      <c r="AE1439" s="1119"/>
      <c r="AF1439" s="1119"/>
      <c r="AG1439" s="1455">
        <v>0.38999998569488525</v>
      </c>
    </row>
    <row r="1440" spans="5:33" x14ac:dyDescent="0.3">
      <c r="E1440" s="1458" t="s">
        <v>459</v>
      </c>
      <c r="F1440" s="1459"/>
      <c r="G1440" s="1441"/>
      <c r="H1440" s="1441"/>
      <c r="I1440" s="1442">
        <v>0.24099999999999999</v>
      </c>
      <c r="K1440" s="791" t="s">
        <v>67</v>
      </c>
      <c r="L1440" s="792"/>
      <c r="M1440" s="793"/>
      <c r="N1440" s="793"/>
      <c r="O1440" s="794">
        <v>0</v>
      </c>
      <c r="Q1440" s="1117" t="s">
        <v>632</v>
      </c>
      <c r="R1440" s="1118"/>
      <c r="S1440" s="1119"/>
      <c r="T1440" s="1119"/>
      <c r="U1440" s="1455">
        <v>0</v>
      </c>
      <c r="W1440" s="1117" t="s">
        <v>323</v>
      </c>
      <c r="X1440" s="1119"/>
      <c r="Y1440" s="1119"/>
      <c r="Z1440" s="1119"/>
      <c r="AA1440" s="1455">
        <v>0</v>
      </c>
      <c r="AC1440" s="1117" t="s">
        <v>425</v>
      </c>
      <c r="AD1440" s="1119"/>
      <c r="AE1440" s="1119"/>
      <c r="AF1440" s="1119"/>
      <c r="AG1440" s="1455">
        <v>0</v>
      </c>
    </row>
    <row r="1441" spans="5:33" x14ac:dyDescent="0.3">
      <c r="E1441" s="1458" t="s">
        <v>1044</v>
      </c>
      <c r="F1441" s="1459"/>
      <c r="G1441" s="1441"/>
      <c r="H1441" s="1441"/>
      <c r="I1441" s="1442">
        <v>0.05</v>
      </c>
      <c r="K1441" s="791" t="s">
        <v>1175</v>
      </c>
      <c r="L1441" s="792"/>
      <c r="M1441" s="793"/>
      <c r="N1441" s="793"/>
      <c r="O1441" s="794">
        <v>0</v>
      </c>
      <c r="Q1441" s="1117" t="s">
        <v>633</v>
      </c>
      <c r="R1441" s="1118"/>
      <c r="S1441" s="1119"/>
      <c r="T1441" s="1119"/>
      <c r="U1441" s="1455">
        <v>0</v>
      </c>
      <c r="W1441" s="1117" t="s">
        <v>324</v>
      </c>
      <c r="X1441" s="1119"/>
      <c r="Y1441" s="1119"/>
      <c r="Z1441" s="1119"/>
      <c r="AA1441" s="1455">
        <v>0</v>
      </c>
      <c r="AC1441" s="1117" t="s">
        <v>242</v>
      </c>
      <c r="AD1441" s="1119"/>
      <c r="AE1441" s="1119"/>
      <c r="AF1441" s="1119"/>
      <c r="AG1441" s="1455">
        <v>0</v>
      </c>
    </row>
    <row r="1442" spans="5:33" x14ac:dyDescent="0.3">
      <c r="E1442" s="1458" t="s">
        <v>135</v>
      </c>
      <c r="F1442" s="1459"/>
      <c r="G1442" s="1441"/>
      <c r="H1442" s="1441"/>
      <c r="I1442" s="1442">
        <v>0</v>
      </c>
      <c r="K1442" s="791" t="s">
        <v>234</v>
      </c>
      <c r="L1442" s="792"/>
      <c r="M1442" s="793"/>
      <c r="N1442" s="793"/>
      <c r="O1442" s="794">
        <v>0</v>
      </c>
      <c r="Q1442" s="1117" t="s">
        <v>516</v>
      </c>
      <c r="R1442" s="1118"/>
      <c r="S1442" s="1119"/>
      <c r="T1442" s="1119"/>
      <c r="U1442" s="1455">
        <v>0</v>
      </c>
      <c r="W1442" s="1117" t="s">
        <v>479</v>
      </c>
      <c r="X1442" s="1119"/>
      <c r="Y1442" s="1119"/>
      <c r="Z1442" s="1119"/>
      <c r="AA1442" s="1455">
        <v>0</v>
      </c>
      <c r="AC1442" s="1117" t="s">
        <v>329</v>
      </c>
      <c r="AD1442" s="1119"/>
      <c r="AE1442" s="1119"/>
      <c r="AF1442" s="1119"/>
      <c r="AG1442" s="1455">
        <v>0.37999999523162842</v>
      </c>
    </row>
    <row r="1443" spans="5:33" x14ac:dyDescent="0.3">
      <c r="E1443" s="1458" t="s">
        <v>1206</v>
      </c>
      <c r="F1443" s="1459"/>
      <c r="G1443" s="1441"/>
      <c r="H1443" s="1441"/>
      <c r="I1443" s="1442">
        <v>0</v>
      </c>
      <c r="K1443" s="791" t="s">
        <v>617</v>
      </c>
      <c r="L1443" s="792"/>
      <c r="M1443" s="793"/>
      <c r="N1443" s="793"/>
      <c r="O1443" s="794">
        <v>0</v>
      </c>
      <c r="Q1443" s="1117" t="s">
        <v>205</v>
      </c>
      <c r="R1443" s="1118"/>
      <c r="S1443" s="1119"/>
      <c r="T1443" s="1119"/>
      <c r="U1443" s="1455">
        <v>0.15</v>
      </c>
      <c r="W1443" s="1117" t="s">
        <v>325</v>
      </c>
      <c r="X1443" s="1119"/>
      <c r="Y1443" s="1119"/>
      <c r="Z1443" s="1119"/>
      <c r="AA1443" s="1455">
        <v>0</v>
      </c>
      <c r="AC1443" s="1117" t="s">
        <v>426</v>
      </c>
      <c r="AD1443" s="1119"/>
      <c r="AE1443" s="1119"/>
      <c r="AF1443" s="1119"/>
      <c r="AG1443" s="1455">
        <v>0.20000000298023224</v>
      </c>
    </row>
    <row r="1444" spans="5:33" x14ac:dyDescent="0.3">
      <c r="E1444" s="1458" t="s">
        <v>1207</v>
      </c>
      <c r="F1444" s="1459"/>
      <c r="G1444" s="1441"/>
      <c r="H1444" s="1441"/>
      <c r="I1444" s="1442">
        <v>0</v>
      </c>
      <c r="K1444" s="791" t="s">
        <v>1178</v>
      </c>
      <c r="L1444" s="792"/>
      <c r="M1444" s="793"/>
      <c r="N1444" s="793"/>
      <c r="O1444" s="794">
        <v>0</v>
      </c>
      <c r="Q1444" s="1117" t="s">
        <v>416</v>
      </c>
      <c r="R1444" s="1118"/>
      <c r="S1444" s="1119"/>
      <c r="T1444" s="1119"/>
      <c r="U1444" s="1455">
        <v>0</v>
      </c>
      <c r="W1444" s="1117" t="s">
        <v>354</v>
      </c>
      <c r="X1444" s="1119"/>
      <c r="Y1444" s="1119"/>
      <c r="Z1444" s="1119"/>
      <c r="AA1444" s="1455">
        <v>0</v>
      </c>
      <c r="AC1444" s="1117" t="s">
        <v>243</v>
      </c>
      <c r="AD1444" s="1119"/>
      <c r="AE1444" s="1119"/>
      <c r="AF1444" s="1119"/>
      <c r="AG1444" s="1455">
        <v>0</v>
      </c>
    </row>
    <row r="1445" spans="5:33" x14ac:dyDescent="0.3">
      <c r="E1445" s="1458" t="s">
        <v>629</v>
      </c>
      <c r="F1445" s="1459"/>
      <c r="G1445" s="1441"/>
      <c r="H1445" s="1441"/>
      <c r="I1445" s="1442">
        <v>0</v>
      </c>
      <c r="K1445" s="791" t="s">
        <v>1179</v>
      </c>
      <c r="L1445" s="792"/>
      <c r="M1445" s="793"/>
      <c r="N1445" s="793"/>
      <c r="O1445" s="794">
        <v>0.219</v>
      </c>
      <c r="Q1445" s="1117" t="s">
        <v>350</v>
      </c>
      <c r="R1445" s="1118"/>
      <c r="S1445" s="1119"/>
      <c r="T1445" s="1119"/>
      <c r="U1445" s="1455">
        <v>0</v>
      </c>
      <c r="W1445" s="1117" t="s">
        <v>375</v>
      </c>
      <c r="X1445" s="1119"/>
      <c r="Y1445" s="1119"/>
      <c r="Z1445" s="1119"/>
      <c r="AA1445" s="1455">
        <v>0</v>
      </c>
      <c r="AC1445" s="1117" t="s">
        <v>427</v>
      </c>
      <c r="AD1445" s="1119"/>
      <c r="AE1445" s="1119"/>
      <c r="AF1445" s="1119"/>
      <c r="AG1445" s="1455">
        <v>0.20000000298023224</v>
      </c>
    </row>
    <row r="1446" spans="5:33" x14ac:dyDescent="0.3">
      <c r="E1446" s="1458" t="s">
        <v>1209</v>
      </c>
      <c r="F1446" s="1459"/>
      <c r="G1446" s="1441"/>
      <c r="H1446" s="1441"/>
      <c r="I1446" s="1442">
        <v>0</v>
      </c>
      <c r="K1446" s="791" t="s">
        <v>1180</v>
      </c>
      <c r="L1446" s="792"/>
      <c r="M1446" s="793"/>
      <c r="N1446" s="793"/>
      <c r="O1446" s="794">
        <v>8.9999999999999993E-3</v>
      </c>
      <c r="Q1446" s="1117" t="s">
        <v>371</v>
      </c>
      <c r="R1446" s="1118"/>
      <c r="S1446" s="1119"/>
      <c r="T1446" s="1119"/>
      <c r="U1446" s="1455">
        <v>0.04</v>
      </c>
      <c r="W1446" s="1117" t="s">
        <v>480</v>
      </c>
      <c r="X1446" s="1119"/>
      <c r="Y1446" s="1119"/>
      <c r="Z1446" s="1119"/>
      <c r="AA1446" s="1455">
        <v>0</v>
      </c>
      <c r="AC1446" s="1117" t="s">
        <v>207</v>
      </c>
      <c r="AD1446" s="1119"/>
      <c r="AE1446" s="1119"/>
      <c r="AF1446" s="1119"/>
      <c r="AG1446" s="1455">
        <v>0</v>
      </c>
    </row>
    <row r="1447" spans="5:33" x14ac:dyDescent="0.3">
      <c r="E1447" s="1458" t="s">
        <v>2282</v>
      </c>
      <c r="F1447" s="1459"/>
      <c r="G1447" s="1441"/>
      <c r="H1447" s="1441"/>
      <c r="I1447" s="1442">
        <v>0.27300000000000002</v>
      </c>
      <c r="K1447" s="791" t="s">
        <v>1181</v>
      </c>
      <c r="L1447" s="792"/>
      <c r="M1447" s="793"/>
      <c r="N1447" s="793"/>
      <c r="O1447" s="794">
        <v>0.05</v>
      </c>
      <c r="Q1447" s="1117" t="s">
        <v>506</v>
      </c>
      <c r="R1447" s="1118"/>
      <c r="S1447" s="1119"/>
      <c r="T1447" s="1119"/>
      <c r="U1447" s="1455">
        <v>0</v>
      </c>
      <c r="W1447" s="1117" t="s">
        <v>239</v>
      </c>
      <c r="X1447" s="1119"/>
      <c r="Y1447" s="1119"/>
      <c r="Z1447" s="1119"/>
      <c r="AA1447" s="1455">
        <v>0</v>
      </c>
      <c r="AC1447" s="1117" t="s">
        <v>1055</v>
      </c>
      <c r="AD1447" s="1119"/>
      <c r="AE1447" s="1119"/>
      <c r="AF1447" s="1119"/>
      <c r="AG1447" s="1455">
        <v>0.37999999523162842</v>
      </c>
    </row>
    <row r="1448" spans="5:33" x14ac:dyDescent="0.3">
      <c r="E1448" s="1458" t="s">
        <v>1214</v>
      </c>
      <c r="F1448" s="1459"/>
      <c r="G1448" s="1441"/>
      <c r="H1448" s="1441"/>
      <c r="I1448" s="1442">
        <v>0.246</v>
      </c>
      <c r="K1448" s="791" t="s">
        <v>618</v>
      </c>
      <c r="L1448" s="792"/>
      <c r="M1448" s="793"/>
      <c r="N1448" s="793"/>
      <c r="O1448" s="794">
        <v>0</v>
      </c>
      <c r="Q1448" s="1117" t="s">
        <v>236</v>
      </c>
      <c r="R1448" s="1118"/>
      <c r="S1448" s="1119"/>
      <c r="T1448" s="1119"/>
      <c r="U1448" s="1455">
        <v>0</v>
      </c>
      <c r="W1448" s="1117" t="s">
        <v>481</v>
      </c>
      <c r="X1448" s="1119"/>
      <c r="Y1448" s="1119"/>
      <c r="Z1448" s="1119"/>
      <c r="AA1448" s="1455">
        <v>0</v>
      </c>
      <c r="AC1448" s="1117" t="s">
        <v>1056</v>
      </c>
      <c r="AD1448" s="1119"/>
      <c r="AE1448" s="1119"/>
      <c r="AF1448" s="1119"/>
      <c r="AG1448" s="1455">
        <v>0</v>
      </c>
    </row>
    <row r="1449" spans="5:33" x14ac:dyDescent="0.3">
      <c r="E1449" s="1458" t="s">
        <v>477</v>
      </c>
      <c r="F1449" s="1459"/>
      <c r="G1449" s="1441"/>
      <c r="H1449" s="1441"/>
      <c r="I1449" s="1442">
        <v>0.251</v>
      </c>
      <c r="K1449" s="791" t="s">
        <v>1185</v>
      </c>
      <c r="L1449" s="792"/>
      <c r="M1449" s="793"/>
      <c r="N1449" s="793"/>
      <c r="O1449" s="794">
        <v>0</v>
      </c>
      <c r="Q1449" s="1117" t="s">
        <v>460</v>
      </c>
      <c r="R1449" s="1118"/>
      <c r="S1449" s="1119"/>
      <c r="T1449" s="1119"/>
      <c r="U1449" s="1455">
        <v>0</v>
      </c>
      <c r="W1449" s="1117" t="s">
        <v>422</v>
      </c>
      <c r="X1449" s="1119"/>
      <c r="Y1449" s="1119"/>
      <c r="Z1449" s="1119"/>
      <c r="AA1449" s="1455">
        <v>0.20999999344348907</v>
      </c>
      <c r="AC1449" s="1117" t="s">
        <v>330</v>
      </c>
      <c r="AD1449" s="1119"/>
      <c r="AE1449" s="1119"/>
      <c r="AF1449" s="1119"/>
      <c r="AG1449" s="1455">
        <v>0</v>
      </c>
    </row>
    <row r="1450" spans="5:33" x14ac:dyDescent="0.3">
      <c r="E1450" s="1458" t="s">
        <v>461</v>
      </c>
      <c r="F1450" s="1459"/>
      <c r="G1450" s="1441"/>
      <c r="H1450" s="1441"/>
      <c r="I1450" s="1442">
        <v>0</v>
      </c>
      <c r="K1450" s="791" t="s">
        <v>1190</v>
      </c>
      <c r="L1450" s="792"/>
      <c r="M1450" s="793"/>
      <c r="N1450" s="793"/>
      <c r="O1450" s="794">
        <v>0</v>
      </c>
      <c r="Q1450" s="1117" t="s">
        <v>634</v>
      </c>
      <c r="R1450" s="1118"/>
      <c r="S1450" s="1119"/>
      <c r="T1450" s="1119"/>
      <c r="U1450" s="1455">
        <v>0.25</v>
      </c>
      <c r="W1450" s="1117" t="s">
        <v>240</v>
      </c>
      <c r="X1450" s="1119"/>
      <c r="Y1450" s="1119"/>
      <c r="Z1450" s="1119"/>
      <c r="AA1450" s="1455">
        <v>0</v>
      </c>
      <c r="AC1450" s="1117" t="s">
        <v>208</v>
      </c>
      <c r="AD1450" s="1119"/>
      <c r="AE1450" s="1119"/>
      <c r="AF1450" s="1119"/>
      <c r="AG1450" s="1455">
        <v>0</v>
      </c>
    </row>
    <row r="1451" spans="5:33" x14ac:dyDescent="0.3">
      <c r="E1451" s="1458" t="s">
        <v>462</v>
      </c>
      <c r="F1451" s="1459"/>
      <c r="G1451" s="1441"/>
      <c r="H1451" s="1441"/>
      <c r="I1451" s="1442">
        <v>0</v>
      </c>
      <c r="K1451" s="791" t="s">
        <v>1191</v>
      </c>
      <c r="L1451" s="792"/>
      <c r="M1451" s="793"/>
      <c r="N1451" s="793"/>
      <c r="O1451" s="794">
        <v>0</v>
      </c>
      <c r="Q1451" s="1117" t="s">
        <v>507</v>
      </c>
      <c r="R1451" s="1118"/>
      <c r="S1451" s="1119"/>
      <c r="T1451" s="1119"/>
      <c r="U1451" s="1455">
        <v>0.25</v>
      </c>
      <c r="W1451" s="1117" t="s">
        <v>467</v>
      </c>
      <c r="X1451" s="1119"/>
      <c r="Y1451" s="1119"/>
      <c r="Z1451" s="1119"/>
      <c r="AA1451" s="1455">
        <v>1.9999999552965164E-2</v>
      </c>
      <c r="AC1451" s="1117" t="s">
        <v>332</v>
      </c>
      <c r="AD1451" s="1119"/>
      <c r="AE1451" s="1119"/>
      <c r="AF1451" s="1119"/>
      <c r="AG1451" s="1455">
        <v>0.30000001192092896</v>
      </c>
    </row>
    <row r="1452" spans="5:33" x14ac:dyDescent="0.3">
      <c r="E1452" s="1458" t="s">
        <v>1219</v>
      </c>
      <c r="F1452" s="1459"/>
      <c r="G1452" s="1441"/>
      <c r="H1452" s="1441"/>
      <c r="I1452" s="1442">
        <v>0</v>
      </c>
      <c r="K1452" s="791" t="s">
        <v>1192</v>
      </c>
      <c r="L1452" s="792"/>
      <c r="M1452" s="793"/>
      <c r="N1452" s="793"/>
      <c r="O1452" s="794">
        <v>0</v>
      </c>
      <c r="Q1452" s="1117" t="s">
        <v>358</v>
      </c>
      <c r="R1452" s="1118"/>
      <c r="S1452" s="1119"/>
      <c r="T1452" s="1119"/>
      <c r="U1452" s="1455">
        <v>0.05</v>
      </c>
      <c r="W1452" s="1117" t="s">
        <v>423</v>
      </c>
      <c r="X1452" s="1119"/>
      <c r="Y1452" s="1119"/>
      <c r="Z1452" s="1119"/>
      <c r="AA1452" s="1455">
        <v>0.31000000238418579</v>
      </c>
      <c r="AC1452" s="1117" t="s">
        <v>355</v>
      </c>
      <c r="AD1452" s="1119"/>
      <c r="AE1452" s="1119"/>
      <c r="AF1452" s="1119"/>
      <c r="AG1452" s="1455">
        <v>0.20999999344348907</v>
      </c>
    </row>
    <row r="1453" spans="5:33" x14ac:dyDescent="0.3">
      <c r="E1453" s="1458" t="s">
        <v>638</v>
      </c>
      <c r="F1453" s="1459"/>
      <c r="G1453" s="1441"/>
      <c r="H1453" s="1441"/>
      <c r="I1453" s="1442">
        <v>0</v>
      </c>
      <c r="K1453" s="791" t="s">
        <v>620</v>
      </c>
      <c r="L1453" s="792"/>
      <c r="M1453" s="793"/>
      <c r="N1453" s="793"/>
      <c r="O1453" s="794">
        <v>0</v>
      </c>
      <c r="Q1453" s="1117" t="s">
        <v>635</v>
      </c>
      <c r="R1453" s="1118"/>
      <c r="S1453" s="1119"/>
      <c r="T1453" s="1119"/>
      <c r="U1453" s="1455">
        <v>0</v>
      </c>
      <c r="W1453" s="1117" t="s">
        <v>508</v>
      </c>
      <c r="X1453" s="1119"/>
      <c r="Y1453" s="1119"/>
      <c r="Z1453" s="1119"/>
      <c r="AA1453" s="1455">
        <v>5.000000074505806E-2</v>
      </c>
      <c r="AC1453" s="1117" t="s">
        <v>428</v>
      </c>
      <c r="AD1453" s="1119"/>
      <c r="AE1453" s="1119"/>
      <c r="AF1453" s="1119"/>
      <c r="AG1453" s="1455">
        <v>0</v>
      </c>
    </row>
    <row r="1454" spans="5:33" x14ac:dyDescent="0.3">
      <c r="E1454" s="1458" t="s">
        <v>640</v>
      </c>
      <c r="F1454" s="1459"/>
      <c r="G1454" s="1441"/>
      <c r="H1454" s="1441"/>
      <c r="I1454" s="1442">
        <v>0</v>
      </c>
      <c r="K1454" s="791" t="s">
        <v>1194</v>
      </c>
      <c r="L1454" s="792"/>
      <c r="M1454" s="793"/>
      <c r="N1454" s="793"/>
      <c r="O1454" s="794">
        <v>0</v>
      </c>
      <c r="Q1454" s="1117" t="s">
        <v>351</v>
      </c>
      <c r="R1454" s="1118"/>
      <c r="S1454" s="1119"/>
      <c r="T1454" s="1119"/>
      <c r="U1454" s="1455">
        <v>0</v>
      </c>
      <c r="W1454" s="1117" t="s">
        <v>517</v>
      </c>
      <c r="X1454" s="1119"/>
      <c r="Y1454" s="1119"/>
      <c r="Z1454" s="1119"/>
      <c r="AA1454" s="1455">
        <v>0.30000001192092896</v>
      </c>
      <c r="AC1454" s="1117" t="s">
        <v>429</v>
      </c>
      <c r="AD1454" s="1119"/>
      <c r="AE1454" s="1119"/>
      <c r="AF1454" s="1119"/>
      <c r="AG1454" s="1455">
        <v>0.40999999642372131</v>
      </c>
    </row>
    <row r="1455" spans="5:33" x14ac:dyDescent="0.3">
      <c r="E1455" s="1458" t="s">
        <v>641</v>
      </c>
      <c r="F1455" s="1459"/>
      <c r="G1455" s="1441"/>
      <c r="H1455" s="1441"/>
      <c r="I1455" s="1442">
        <v>0</v>
      </c>
      <c r="K1455" s="791" t="s">
        <v>1197</v>
      </c>
      <c r="L1455" s="792"/>
      <c r="M1455" s="793"/>
      <c r="N1455" s="793"/>
      <c r="O1455" s="794">
        <v>0</v>
      </c>
      <c r="Q1455" s="1117" t="s">
        <v>636</v>
      </c>
      <c r="R1455" s="1118"/>
      <c r="S1455" s="1119"/>
      <c r="T1455" s="1119"/>
      <c r="U1455" s="1455">
        <v>0</v>
      </c>
      <c r="W1455" s="1117" t="s">
        <v>328</v>
      </c>
      <c r="X1455" s="1119"/>
      <c r="Y1455" s="1119"/>
      <c r="Z1455" s="1119"/>
      <c r="AA1455" s="1455">
        <v>0.28999999165534973</v>
      </c>
      <c r="AC1455" s="1117" t="s">
        <v>430</v>
      </c>
      <c r="AD1455" s="1119"/>
      <c r="AE1455" s="1119"/>
      <c r="AF1455" s="1119"/>
      <c r="AG1455" s="1455">
        <v>0.38999998569488525</v>
      </c>
    </row>
    <row r="1456" spans="5:33" x14ac:dyDescent="0.3">
      <c r="E1456" s="1458" t="s">
        <v>1224</v>
      </c>
      <c r="F1456" s="1459"/>
      <c r="G1456" s="1441"/>
      <c r="H1456" s="1441"/>
      <c r="I1456" s="1442">
        <v>0</v>
      </c>
      <c r="K1456" s="791" t="s">
        <v>624</v>
      </c>
      <c r="L1456" s="792"/>
      <c r="M1456" s="793"/>
      <c r="N1456" s="793"/>
      <c r="O1456" s="794">
        <v>0</v>
      </c>
      <c r="Q1456" s="1117" t="s">
        <v>461</v>
      </c>
      <c r="R1456" s="1118"/>
      <c r="S1456" s="1119"/>
      <c r="T1456" s="1119"/>
      <c r="U1456" s="1455">
        <v>0</v>
      </c>
      <c r="W1456" s="1117" t="s">
        <v>241</v>
      </c>
      <c r="X1456" s="1119"/>
      <c r="Y1456" s="1119"/>
      <c r="Z1456" s="1119"/>
      <c r="AA1456" s="1455">
        <v>0.18000000715255737</v>
      </c>
      <c r="AC1456" s="1117" t="s">
        <v>245</v>
      </c>
      <c r="AD1456" s="1119"/>
      <c r="AE1456" s="1119"/>
      <c r="AF1456" s="1119"/>
      <c r="AG1456" s="1455">
        <v>0.34999999403953552</v>
      </c>
    </row>
    <row r="1457" spans="5:33" x14ac:dyDescent="0.3">
      <c r="E1457" s="1458" t="s">
        <v>2284</v>
      </c>
      <c r="F1457" s="1459"/>
      <c r="G1457" s="1441"/>
      <c r="H1457" s="1441"/>
      <c r="I1457" s="1442">
        <v>0.27300000000000002</v>
      </c>
      <c r="K1457" s="791" t="s">
        <v>1199</v>
      </c>
      <c r="L1457" s="792"/>
      <c r="M1457" s="793"/>
      <c r="N1457" s="793"/>
      <c r="O1457" s="794">
        <v>0</v>
      </c>
      <c r="Q1457" s="1117" t="s">
        <v>462</v>
      </c>
      <c r="R1457" s="1118"/>
      <c r="S1457" s="1119"/>
      <c r="T1457" s="1119"/>
      <c r="U1457" s="1455">
        <v>0</v>
      </c>
      <c r="W1457" s="1117" t="s">
        <v>436</v>
      </c>
      <c r="X1457" s="1119"/>
      <c r="Y1457" s="1119"/>
      <c r="Z1457" s="1119"/>
      <c r="AA1457" s="1455">
        <v>0</v>
      </c>
      <c r="AC1457" s="1117" t="s">
        <v>334</v>
      </c>
      <c r="AD1457" s="1119"/>
      <c r="AE1457" s="1119"/>
      <c r="AF1457" s="1119"/>
      <c r="AG1457" s="1455">
        <v>0.20000000298023224</v>
      </c>
    </row>
    <row r="1458" spans="5:33" x14ac:dyDescent="0.3">
      <c r="E1458" s="1458" t="s">
        <v>1226</v>
      </c>
      <c r="F1458" s="1459"/>
      <c r="G1458" s="1441"/>
      <c r="H1458" s="1441"/>
      <c r="I1458" s="1442">
        <v>0.26</v>
      </c>
      <c r="K1458" s="791" t="s">
        <v>1202</v>
      </c>
      <c r="L1458" s="792"/>
      <c r="M1458" s="793"/>
      <c r="N1458" s="793"/>
      <c r="O1458" s="794">
        <v>0</v>
      </c>
      <c r="Q1458" s="1117" t="s">
        <v>373</v>
      </c>
      <c r="R1458" s="1118"/>
      <c r="S1458" s="1119"/>
      <c r="T1458" s="1119"/>
      <c r="U1458" s="1455">
        <v>0</v>
      </c>
      <c r="W1458" s="1117" t="s">
        <v>68</v>
      </c>
      <c r="X1458" s="1119"/>
      <c r="Y1458" s="1119"/>
      <c r="Z1458" s="1119"/>
      <c r="AA1458" s="1455">
        <v>0</v>
      </c>
      <c r="AC1458" s="303" t="s">
        <v>431</v>
      </c>
    </row>
    <row r="1459" spans="5:33" x14ac:dyDescent="0.3">
      <c r="E1459" s="1458" t="s">
        <v>1228</v>
      </c>
      <c r="F1459" s="1459"/>
      <c r="G1459" s="1441"/>
      <c r="H1459" s="1441"/>
      <c r="I1459" s="1442">
        <v>0</v>
      </c>
      <c r="K1459" s="791" t="s">
        <v>1203</v>
      </c>
      <c r="L1459" s="792"/>
      <c r="M1459" s="793"/>
      <c r="N1459" s="793"/>
      <c r="O1459" s="794">
        <v>0</v>
      </c>
      <c r="Q1459" s="1117" t="s">
        <v>637</v>
      </c>
      <c r="R1459" s="1118"/>
      <c r="S1459" s="1119"/>
      <c r="T1459" s="1119"/>
      <c r="U1459" s="1455">
        <v>0.21</v>
      </c>
      <c r="W1459" s="1117" t="s">
        <v>424</v>
      </c>
      <c r="X1459" s="1119"/>
      <c r="Y1459" s="1119"/>
      <c r="Z1459" s="1119"/>
      <c r="AA1459" s="1455">
        <v>0.23999999463558197</v>
      </c>
    </row>
    <row r="1460" spans="5:33" x14ac:dyDescent="0.3">
      <c r="E1460" s="1458" t="s">
        <v>1231</v>
      </c>
      <c r="F1460" s="1459"/>
      <c r="G1460" s="1441"/>
      <c r="H1460" s="1441"/>
      <c r="I1460" s="1442">
        <v>0</v>
      </c>
      <c r="K1460" s="791" t="s">
        <v>627</v>
      </c>
      <c r="L1460" s="792"/>
      <c r="M1460" s="793"/>
      <c r="N1460" s="793"/>
      <c r="O1460" s="794">
        <v>7.6999999999999999E-2</v>
      </c>
      <c r="Q1460" s="1117" t="s">
        <v>463</v>
      </c>
      <c r="R1460" s="1118"/>
      <c r="S1460" s="1119"/>
      <c r="T1460" s="1119"/>
      <c r="U1460" s="1455">
        <v>0</v>
      </c>
      <c r="W1460" s="1117" t="s">
        <v>482</v>
      </c>
      <c r="X1460" s="1119"/>
      <c r="Y1460" s="1119"/>
      <c r="Z1460" s="1119"/>
      <c r="AA1460" s="1455">
        <v>0</v>
      </c>
    </row>
    <row r="1461" spans="5:33" x14ac:dyDescent="0.3">
      <c r="E1461" s="1458" t="s">
        <v>1232</v>
      </c>
      <c r="F1461" s="1459"/>
      <c r="G1461" s="1441"/>
      <c r="H1461" s="1441"/>
      <c r="I1461" s="1442">
        <v>0</v>
      </c>
      <c r="K1461" s="791" t="s">
        <v>1044</v>
      </c>
      <c r="L1461" s="792"/>
      <c r="M1461" s="793"/>
      <c r="N1461" s="793"/>
      <c r="O1461" s="794">
        <v>0</v>
      </c>
      <c r="Q1461" s="1117" t="s">
        <v>638</v>
      </c>
      <c r="R1461" s="1118"/>
      <c r="S1461" s="1119"/>
      <c r="T1461" s="1119"/>
      <c r="U1461" s="1455">
        <v>0</v>
      </c>
      <c r="W1461" s="1117" t="s">
        <v>242</v>
      </c>
      <c r="X1461" s="1119"/>
      <c r="Y1461" s="1119"/>
      <c r="Z1461" s="1119"/>
      <c r="AA1461" s="1455">
        <v>0</v>
      </c>
    </row>
    <row r="1462" spans="5:33" x14ac:dyDescent="0.3">
      <c r="E1462" s="1458" t="s">
        <v>1236</v>
      </c>
      <c r="F1462" s="1459"/>
      <c r="G1462" s="1441"/>
      <c r="H1462" s="1441"/>
      <c r="I1462" s="1442">
        <v>0</v>
      </c>
      <c r="K1462" s="791" t="s">
        <v>135</v>
      </c>
      <c r="L1462" s="792"/>
      <c r="M1462" s="793"/>
      <c r="N1462" s="793"/>
      <c r="O1462" s="794">
        <v>0</v>
      </c>
      <c r="Q1462" s="1117" t="s">
        <v>639</v>
      </c>
      <c r="R1462" s="1118"/>
      <c r="S1462" s="1119"/>
      <c r="T1462" s="1119"/>
      <c r="U1462" s="1455">
        <v>0</v>
      </c>
      <c r="W1462" s="1117" t="s">
        <v>329</v>
      </c>
      <c r="X1462" s="1119"/>
      <c r="Y1462" s="1119"/>
      <c r="Z1462" s="1119"/>
      <c r="AA1462" s="1455">
        <v>0</v>
      </c>
    </row>
    <row r="1463" spans="5:33" x14ac:dyDescent="0.3">
      <c r="E1463" s="1458" t="s">
        <v>1237</v>
      </c>
      <c r="F1463" s="1459"/>
      <c r="G1463" s="1441"/>
      <c r="H1463" s="1441"/>
      <c r="I1463" s="1442">
        <v>0</v>
      </c>
      <c r="K1463" s="791" t="s">
        <v>1206</v>
      </c>
      <c r="L1463" s="792"/>
      <c r="M1463" s="793"/>
      <c r="N1463" s="793"/>
      <c r="O1463" s="794">
        <v>0</v>
      </c>
      <c r="Q1463" s="1117" t="s">
        <v>464</v>
      </c>
      <c r="R1463" s="1118"/>
      <c r="S1463" s="1119"/>
      <c r="T1463" s="1119"/>
      <c r="U1463" s="1455">
        <v>0.2</v>
      </c>
      <c r="W1463" s="1117" t="s">
        <v>426</v>
      </c>
      <c r="X1463" s="1119"/>
      <c r="Y1463" s="1119"/>
      <c r="Z1463" s="1119"/>
      <c r="AA1463" s="1455">
        <v>0</v>
      </c>
    </row>
    <row r="1464" spans="5:33" x14ac:dyDescent="0.3">
      <c r="E1464" s="1458" t="s">
        <v>1238</v>
      </c>
      <c r="F1464" s="1459"/>
      <c r="G1464" s="1441"/>
      <c r="H1464" s="1441"/>
      <c r="I1464" s="1442">
        <v>0.26900000000000002</v>
      </c>
      <c r="K1464" s="791" t="s">
        <v>1207</v>
      </c>
      <c r="L1464" s="792"/>
      <c r="M1464" s="793"/>
      <c r="N1464" s="793"/>
      <c r="O1464" s="794">
        <v>0</v>
      </c>
      <c r="Q1464" s="1117" t="s">
        <v>640</v>
      </c>
      <c r="R1464" s="1118"/>
      <c r="S1464" s="1119"/>
      <c r="T1464" s="1119"/>
      <c r="U1464" s="1455">
        <v>0</v>
      </c>
      <c r="W1464" s="1117" t="s">
        <v>243</v>
      </c>
      <c r="X1464" s="1119"/>
      <c r="Y1464" s="1119"/>
      <c r="Z1464" s="1119"/>
      <c r="AA1464" s="1455">
        <v>0</v>
      </c>
    </row>
    <row r="1465" spans="5:33" x14ac:dyDescent="0.3">
      <c r="E1465" s="1458" t="s">
        <v>1239</v>
      </c>
      <c r="F1465" s="1459"/>
      <c r="G1465" s="1441"/>
      <c r="H1465" s="1441"/>
      <c r="I1465" s="1442">
        <v>0</v>
      </c>
      <c r="K1465" s="791" t="s">
        <v>629</v>
      </c>
      <c r="L1465" s="792"/>
      <c r="M1465" s="793"/>
      <c r="N1465" s="793"/>
      <c r="O1465" s="794">
        <v>0</v>
      </c>
      <c r="Q1465" s="1117" t="s">
        <v>641</v>
      </c>
      <c r="R1465" s="1118"/>
      <c r="S1465" s="1119"/>
      <c r="T1465" s="1119"/>
      <c r="U1465" s="1455">
        <v>0</v>
      </c>
      <c r="W1465" s="1117" t="s">
        <v>427</v>
      </c>
      <c r="X1465" s="1119"/>
      <c r="Y1465" s="1119"/>
      <c r="Z1465" s="1119"/>
      <c r="AA1465" s="1455">
        <v>0</v>
      </c>
    </row>
    <row r="1466" spans="5:33" x14ac:dyDescent="0.3">
      <c r="E1466" s="1458" t="s">
        <v>1252</v>
      </c>
      <c r="F1466" s="1459"/>
      <c r="G1466" s="1441"/>
      <c r="H1466" s="1441"/>
      <c r="I1466" s="1442">
        <v>0.27300000000000002</v>
      </c>
      <c r="K1466" s="791" t="s">
        <v>414</v>
      </c>
      <c r="L1466" s="792"/>
      <c r="M1466" s="793"/>
      <c r="N1466" s="793"/>
      <c r="O1466" s="794">
        <v>4.2999999999999997E-2</v>
      </c>
      <c r="Q1466" s="1117" t="s">
        <v>420</v>
      </c>
      <c r="R1466" s="1118"/>
      <c r="S1466" s="1119"/>
      <c r="T1466" s="1119"/>
      <c r="U1466" s="1455">
        <v>0</v>
      </c>
      <c r="W1466" s="1117" t="s">
        <v>483</v>
      </c>
      <c r="X1466" s="1119"/>
      <c r="Y1466" s="1119"/>
      <c r="Z1466" s="1119"/>
      <c r="AA1466" s="1455">
        <v>0</v>
      </c>
    </row>
    <row r="1467" spans="5:33" x14ac:dyDescent="0.3">
      <c r="E1467" s="1458" t="s">
        <v>1255</v>
      </c>
      <c r="F1467" s="1459"/>
      <c r="G1467" s="1441"/>
      <c r="H1467" s="1441"/>
      <c r="I1467" s="1442">
        <v>4.0000000000000001E-3</v>
      </c>
      <c r="K1467" s="791" t="s">
        <v>1045</v>
      </c>
      <c r="L1467" s="792"/>
      <c r="M1467" s="793"/>
      <c r="N1467" s="793"/>
      <c r="O1467" s="794">
        <v>0</v>
      </c>
      <c r="Q1467" s="1117" t="s">
        <v>642</v>
      </c>
      <c r="R1467" s="1118"/>
      <c r="S1467" s="1119"/>
      <c r="T1467" s="1119"/>
      <c r="U1467" s="1455">
        <v>0</v>
      </c>
      <c r="W1467" s="1117" t="s">
        <v>468</v>
      </c>
      <c r="X1467" s="1119"/>
      <c r="Y1467" s="1119"/>
      <c r="Z1467" s="1119"/>
      <c r="AA1467" s="1455">
        <v>0</v>
      </c>
    </row>
    <row r="1468" spans="5:33" x14ac:dyDescent="0.3">
      <c r="E1468" s="1458" t="s">
        <v>2290</v>
      </c>
      <c r="F1468" s="1459"/>
      <c r="G1468" s="1441"/>
      <c r="H1468" s="1441"/>
      <c r="I1468" s="1442">
        <v>0</v>
      </c>
      <c r="K1468" s="791" t="s">
        <v>1208</v>
      </c>
      <c r="L1468" s="792"/>
      <c r="M1468" s="793"/>
      <c r="N1468" s="793"/>
      <c r="O1468" s="794">
        <v>0</v>
      </c>
      <c r="Q1468" s="1117" t="s">
        <v>421</v>
      </c>
      <c r="R1468" s="1118"/>
      <c r="S1468" s="1119"/>
      <c r="T1468" s="1119"/>
      <c r="U1468" s="1455">
        <v>0</v>
      </c>
      <c r="W1468" s="1117" t="s">
        <v>207</v>
      </c>
      <c r="X1468" s="1119"/>
      <c r="Y1468" s="1119"/>
      <c r="Z1468" s="1119"/>
      <c r="AA1468" s="1455">
        <v>0</v>
      </c>
    </row>
    <row r="1469" spans="5:33" x14ac:dyDescent="0.3">
      <c r="E1469" s="1458" t="s">
        <v>2291</v>
      </c>
      <c r="F1469" s="1459"/>
      <c r="G1469" s="1441"/>
      <c r="H1469" s="1441"/>
      <c r="I1469" s="1442">
        <v>0</v>
      </c>
      <c r="K1469" s="791" t="s">
        <v>1209</v>
      </c>
      <c r="L1469" s="792"/>
      <c r="M1469" s="793"/>
      <c r="N1469" s="793"/>
      <c r="O1469" s="794">
        <v>0</v>
      </c>
      <c r="Q1469" s="1117" t="s">
        <v>504</v>
      </c>
      <c r="R1469" s="1118"/>
      <c r="S1469" s="1119"/>
      <c r="T1469" s="1119"/>
      <c r="U1469" s="1455">
        <v>0</v>
      </c>
      <c r="W1469" s="1117" t="s">
        <v>484</v>
      </c>
      <c r="X1469" s="1119"/>
      <c r="Y1469" s="1119"/>
      <c r="Z1469" s="1119"/>
      <c r="AA1469" s="1455">
        <v>0.30000001192092896</v>
      </c>
    </row>
    <row r="1470" spans="5:33" x14ac:dyDescent="0.3">
      <c r="E1470" s="1458" t="s">
        <v>1256</v>
      </c>
      <c r="F1470" s="1459"/>
      <c r="G1470" s="1441"/>
      <c r="H1470" s="1441"/>
      <c r="I1470" s="1442">
        <v>0</v>
      </c>
      <c r="K1470" s="791" t="s">
        <v>1210</v>
      </c>
      <c r="L1470" s="792"/>
      <c r="M1470" s="793"/>
      <c r="N1470" s="793"/>
      <c r="O1470" s="794">
        <v>0.24299999999999999</v>
      </c>
      <c r="Q1470" s="1117" t="s">
        <v>465</v>
      </c>
      <c r="R1470" s="1118"/>
      <c r="S1470" s="1119"/>
      <c r="T1470" s="1119"/>
      <c r="U1470" s="1455">
        <v>0.25</v>
      </c>
      <c r="W1470" s="1117" t="s">
        <v>438</v>
      </c>
      <c r="X1470" s="1119"/>
      <c r="Y1470" s="1119"/>
      <c r="Z1470" s="1119"/>
      <c r="AA1470" s="1455">
        <v>0</v>
      </c>
    </row>
    <row r="1471" spans="5:33" x14ac:dyDescent="0.3">
      <c r="E1471" s="1458" t="s">
        <v>1257</v>
      </c>
      <c r="F1471" s="1459"/>
      <c r="G1471" s="1441"/>
      <c r="H1471" s="1441"/>
      <c r="I1471" s="1442">
        <v>0.27300000000000002</v>
      </c>
      <c r="K1471" s="791" t="s">
        <v>1212</v>
      </c>
      <c r="L1471" s="792"/>
      <c r="M1471" s="793"/>
      <c r="N1471" s="793"/>
      <c r="O1471" s="794">
        <v>0.25700000000000001</v>
      </c>
      <c r="Q1471" s="1117" t="s">
        <v>466</v>
      </c>
      <c r="R1471" s="1118"/>
      <c r="S1471" s="1119"/>
      <c r="T1471" s="1119"/>
      <c r="U1471" s="1455">
        <v>0</v>
      </c>
      <c r="W1471" s="1117" t="s">
        <v>330</v>
      </c>
      <c r="X1471" s="1119"/>
      <c r="Y1471" s="1119"/>
      <c r="Z1471" s="1119"/>
      <c r="AA1471" s="1455">
        <v>0</v>
      </c>
    </row>
    <row r="1472" spans="5:33" x14ac:dyDescent="0.3">
      <c r="E1472" s="1458" t="s">
        <v>438</v>
      </c>
      <c r="F1472" s="1459"/>
      <c r="G1472" s="1441"/>
      <c r="H1472" s="1441"/>
      <c r="I1472" s="1442">
        <v>0</v>
      </c>
      <c r="K1472" s="791" t="s">
        <v>1213</v>
      </c>
      <c r="L1472" s="792"/>
      <c r="M1472" s="793"/>
      <c r="N1472" s="793"/>
      <c r="O1472" s="794">
        <v>0.25900000000000001</v>
      </c>
      <c r="Q1472" s="1117" t="s">
        <v>643</v>
      </c>
      <c r="R1472" s="1118"/>
      <c r="S1472" s="1119"/>
      <c r="T1472" s="1119"/>
      <c r="U1472" s="1455">
        <v>0.24</v>
      </c>
      <c r="W1472" s="1117" t="s">
        <v>208</v>
      </c>
      <c r="X1472" s="1119"/>
      <c r="Y1472" s="1119"/>
      <c r="Z1472" s="1119"/>
      <c r="AA1472" s="1455">
        <v>0</v>
      </c>
    </row>
    <row r="1473" spans="5:28" x14ac:dyDescent="0.3">
      <c r="E1473" s="1458" t="s">
        <v>1269</v>
      </c>
      <c r="F1473" s="1459"/>
      <c r="G1473" s="1441"/>
      <c r="H1473" s="1441"/>
      <c r="I1473" s="1442">
        <v>0</v>
      </c>
      <c r="K1473" s="791" t="s">
        <v>1214</v>
      </c>
      <c r="L1473" s="792"/>
      <c r="M1473" s="793"/>
      <c r="N1473" s="793"/>
      <c r="O1473" s="794">
        <v>0.247</v>
      </c>
      <c r="Q1473" s="1117" t="s">
        <v>644</v>
      </c>
      <c r="R1473" s="1118"/>
      <c r="S1473" s="1119"/>
      <c r="T1473" s="1119"/>
      <c r="U1473" s="1455">
        <v>0</v>
      </c>
      <c r="W1473" s="1117" t="s">
        <v>485</v>
      </c>
      <c r="X1473" s="1119"/>
      <c r="Y1473" s="1119"/>
      <c r="Z1473" s="1119"/>
      <c r="AA1473" s="1455">
        <v>0</v>
      </c>
    </row>
    <row r="1474" spans="5:28" x14ac:dyDescent="0.3">
      <c r="E1474" s="1458" t="s">
        <v>1270</v>
      </c>
      <c r="F1474" s="1459"/>
      <c r="G1474" s="1441"/>
      <c r="H1474" s="1441"/>
      <c r="I1474" s="1442">
        <v>0</v>
      </c>
      <c r="K1474" s="791" t="s">
        <v>477</v>
      </c>
      <c r="L1474" s="792"/>
      <c r="M1474" s="793"/>
      <c r="N1474" s="793"/>
      <c r="O1474" s="794">
        <v>0.24299999999999999</v>
      </c>
      <c r="Q1474" s="1117" t="s">
        <v>488</v>
      </c>
      <c r="R1474" s="1118"/>
      <c r="S1474" s="1119"/>
      <c r="T1474" s="1119"/>
      <c r="U1474" s="1455">
        <v>0</v>
      </c>
      <c r="W1474" s="1117" t="s">
        <v>518</v>
      </c>
      <c r="X1474" s="1119"/>
      <c r="Y1474" s="1119"/>
      <c r="Z1474" s="1119"/>
      <c r="AA1474" s="1455">
        <v>0</v>
      </c>
    </row>
    <row r="1475" spans="5:28" x14ac:dyDescent="0.3">
      <c r="E1475" s="1458" t="s">
        <v>1271</v>
      </c>
      <c r="F1475" s="1459"/>
      <c r="G1475" s="1441"/>
      <c r="H1475" s="1441"/>
      <c r="I1475" s="1442">
        <v>0</v>
      </c>
      <c r="K1475" s="791" t="s">
        <v>1216</v>
      </c>
      <c r="L1475" s="792"/>
      <c r="M1475" s="793"/>
      <c r="N1475" s="793"/>
      <c r="O1475" s="794">
        <v>0</v>
      </c>
      <c r="Q1475" s="1117" t="s">
        <v>320</v>
      </c>
      <c r="R1475" s="1118"/>
      <c r="S1475" s="1119"/>
      <c r="T1475" s="1119"/>
      <c r="U1475" s="1455">
        <v>0</v>
      </c>
      <c r="W1475" s="1117" t="s">
        <v>486</v>
      </c>
      <c r="X1475" s="1119"/>
      <c r="Y1475" s="1119"/>
      <c r="Z1475" s="1119"/>
      <c r="AA1475" s="1455">
        <v>0</v>
      </c>
    </row>
    <row r="1476" spans="5:28" x14ac:dyDescent="0.3">
      <c r="E1476" s="1458" t="s">
        <v>2292</v>
      </c>
      <c r="F1476" s="1459"/>
      <c r="G1476" s="1441"/>
      <c r="H1476" s="1441"/>
      <c r="I1476" s="1442">
        <v>0</v>
      </c>
      <c r="K1476" s="791" t="s">
        <v>1217</v>
      </c>
      <c r="L1476" s="792"/>
      <c r="M1476" s="793"/>
      <c r="N1476" s="793"/>
      <c r="O1476" s="794">
        <v>0</v>
      </c>
      <c r="Q1476" s="1117" t="s">
        <v>321</v>
      </c>
      <c r="R1476" s="1118"/>
      <c r="S1476" s="1119"/>
      <c r="T1476" s="1119"/>
      <c r="U1476" s="1455">
        <v>0</v>
      </c>
      <c r="W1476" s="1117" t="s">
        <v>519</v>
      </c>
      <c r="X1476" s="1119"/>
      <c r="Y1476" s="1119"/>
      <c r="Z1476" s="1119"/>
      <c r="AA1476" s="1455">
        <v>0</v>
      </c>
    </row>
    <row r="1477" spans="5:28" x14ac:dyDescent="0.3">
      <c r="E1477" s="303" t="s">
        <v>2376</v>
      </c>
      <c r="K1477" s="791" t="s">
        <v>1218</v>
      </c>
      <c r="L1477" s="792"/>
      <c r="M1477" s="793"/>
      <c r="N1477" s="793"/>
      <c r="O1477" s="794">
        <v>0.14399999999999999</v>
      </c>
      <c r="Q1477" s="1117" t="s">
        <v>322</v>
      </c>
      <c r="R1477" s="1118"/>
      <c r="S1477" s="1119"/>
      <c r="T1477" s="1119"/>
      <c r="U1477" s="1455">
        <v>0</v>
      </c>
      <c r="W1477" s="1117" t="s">
        <v>469</v>
      </c>
      <c r="X1477" s="1119"/>
      <c r="Y1477" s="1119"/>
      <c r="Z1477" s="1119"/>
      <c r="AA1477" s="1455">
        <v>0</v>
      </c>
    </row>
    <row r="1478" spans="5:28" x14ac:dyDescent="0.3">
      <c r="K1478" s="791" t="s">
        <v>636</v>
      </c>
      <c r="L1478" s="792"/>
      <c r="M1478" s="793"/>
      <c r="N1478" s="793"/>
      <c r="O1478" s="794">
        <v>0.2</v>
      </c>
      <c r="Q1478" s="1117" t="s">
        <v>353</v>
      </c>
      <c r="R1478" s="1118"/>
      <c r="S1478" s="1119"/>
      <c r="T1478" s="1119"/>
      <c r="U1478" s="1455">
        <v>0.02</v>
      </c>
      <c r="W1478" s="1117" t="s">
        <v>332</v>
      </c>
      <c r="X1478" s="1119"/>
      <c r="Y1478" s="1119"/>
      <c r="Z1478" s="1119"/>
      <c r="AA1478" s="1455">
        <v>5.000000074505806E-2</v>
      </c>
    </row>
    <row r="1479" spans="5:28" x14ac:dyDescent="0.3">
      <c r="K1479" s="791" t="s">
        <v>461</v>
      </c>
      <c r="L1479" s="792"/>
      <c r="M1479" s="793"/>
      <c r="N1479" s="793"/>
      <c r="O1479" s="794">
        <v>0</v>
      </c>
      <c r="Q1479" s="1117" t="s">
        <v>323</v>
      </c>
      <c r="R1479" s="1118"/>
      <c r="S1479" s="1119"/>
      <c r="T1479" s="1119"/>
      <c r="U1479" s="1455">
        <v>0</v>
      </c>
      <c r="W1479" s="1117" t="s">
        <v>430</v>
      </c>
      <c r="X1479" s="1119"/>
      <c r="Y1479" s="1119"/>
      <c r="Z1479" s="1119"/>
      <c r="AA1479" s="1455">
        <v>0.27000001072883606</v>
      </c>
    </row>
    <row r="1480" spans="5:28" x14ac:dyDescent="0.3">
      <c r="K1480" s="791" t="s">
        <v>462</v>
      </c>
      <c r="L1480" s="792"/>
      <c r="M1480" s="793"/>
      <c r="N1480" s="793"/>
      <c r="O1480" s="794">
        <v>0</v>
      </c>
      <c r="Q1480" s="1117" t="s">
        <v>324</v>
      </c>
      <c r="R1480" s="1118"/>
      <c r="S1480" s="1119"/>
      <c r="T1480" s="1119"/>
      <c r="U1480" s="1455">
        <v>0</v>
      </c>
      <c r="W1480" s="1117" t="s">
        <v>245</v>
      </c>
      <c r="X1480" s="1119"/>
      <c r="Y1480" s="1119"/>
      <c r="Z1480" s="1119"/>
      <c r="AA1480" s="1455">
        <v>0.2800000011920929</v>
      </c>
    </row>
    <row r="1481" spans="5:28" x14ac:dyDescent="0.3">
      <c r="K1481" s="791" t="s">
        <v>1219</v>
      </c>
      <c r="L1481" s="792"/>
      <c r="M1481" s="793"/>
      <c r="N1481" s="793"/>
      <c r="O1481" s="794">
        <v>0</v>
      </c>
      <c r="Q1481" s="1117" t="s">
        <v>645</v>
      </c>
      <c r="R1481" s="1118"/>
      <c r="S1481" s="1119"/>
      <c r="T1481" s="1119"/>
      <c r="U1481" s="1455">
        <v>0</v>
      </c>
      <c r="W1481" s="1117" t="s">
        <v>334</v>
      </c>
      <c r="X1481" s="1119"/>
      <c r="Y1481" s="1119"/>
      <c r="Z1481" s="1119"/>
      <c r="AA1481" s="1455">
        <v>0.20999999344348907</v>
      </c>
    </row>
    <row r="1482" spans="5:28" x14ac:dyDescent="0.3">
      <c r="K1482" s="791" t="s">
        <v>1220</v>
      </c>
      <c r="L1482" s="792"/>
      <c r="M1482" s="793"/>
      <c r="N1482" s="793"/>
      <c r="O1482" s="794">
        <v>0</v>
      </c>
      <c r="Q1482" s="1117" t="s">
        <v>325</v>
      </c>
      <c r="R1482" s="1118"/>
      <c r="S1482" s="1119"/>
      <c r="T1482" s="1119"/>
      <c r="U1482" s="1455">
        <v>0</v>
      </c>
      <c r="W1482" s="1117" t="s">
        <v>388</v>
      </c>
      <c r="X1482" s="1119"/>
      <c r="Y1482" s="1119"/>
      <c r="Z1482" s="1119"/>
      <c r="AA1482" s="1455">
        <v>0</v>
      </c>
    </row>
    <row r="1483" spans="5:28" x14ac:dyDescent="0.3">
      <c r="K1483" s="791" t="s">
        <v>1221</v>
      </c>
      <c r="L1483" s="792"/>
      <c r="M1483" s="793"/>
      <c r="N1483" s="793"/>
      <c r="O1483" s="794">
        <v>0</v>
      </c>
      <c r="Q1483" s="1117" t="s">
        <v>354</v>
      </c>
      <c r="R1483" s="1118"/>
      <c r="S1483" s="1119"/>
      <c r="T1483" s="1119"/>
      <c r="U1483" s="1455">
        <v>0.22</v>
      </c>
      <c r="W1483" s="303" t="s">
        <v>470</v>
      </c>
    </row>
    <row r="1484" spans="5:28" x14ac:dyDescent="0.3">
      <c r="K1484" s="791" t="s">
        <v>1222</v>
      </c>
      <c r="L1484" s="792"/>
      <c r="M1484" s="793"/>
      <c r="N1484" s="793"/>
      <c r="O1484" s="794">
        <v>0</v>
      </c>
      <c r="Q1484" s="1117" t="s">
        <v>374</v>
      </c>
      <c r="R1484" s="1118"/>
      <c r="S1484" s="1119"/>
      <c r="T1484" s="1119"/>
      <c r="U1484" s="1455">
        <v>0.24</v>
      </c>
      <c r="AB1484" s="303"/>
    </row>
    <row r="1485" spans="5:28" x14ac:dyDescent="0.3">
      <c r="K1485" s="791" t="s">
        <v>638</v>
      </c>
      <c r="L1485" s="792"/>
      <c r="M1485" s="793"/>
      <c r="N1485" s="793"/>
      <c r="O1485" s="794">
        <v>0</v>
      </c>
      <c r="Q1485" s="1117" t="s">
        <v>646</v>
      </c>
      <c r="R1485" s="1118"/>
      <c r="S1485" s="1119"/>
      <c r="T1485" s="1119"/>
      <c r="U1485" s="1455">
        <v>0</v>
      </c>
      <c r="AB1485" s="303"/>
    </row>
    <row r="1486" spans="5:28" x14ac:dyDescent="0.3">
      <c r="K1486" s="791" t="s">
        <v>640</v>
      </c>
      <c r="L1486" s="792"/>
      <c r="M1486" s="793"/>
      <c r="N1486" s="793"/>
      <c r="O1486" s="794">
        <v>0</v>
      </c>
      <c r="Q1486" s="1117" t="s">
        <v>239</v>
      </c>
      <c r="R1486" s="1118"/>
      <c r="S1486" s="1119"/>
      <c r="T1486" s="1119"/>
      <c r="U1486" s="1455">
        <v>0</v>
      </c>
      <c r="AB1486" s="303"/>
    </row>
    <row r="1487" spans="5:28" x14ac:dyDescent="0.3">
      <c r="K1487" s="791" t="s">
        <v>641</v>
      </c>
      <c r="L1487" s="792"/>
      <c r="M1487" s="793"/>
      <c r="N1487" s="793"/>
      <c r="O1487" s="794">
        <v>0</v>
      </c>
      <c r="Q1487" s="1117" t="s">
        <v>327</v>
      </c>
      <c r="R1487" s="1118"/>
      <c r="S1487" s="1119"/>
      <c r="T1487" s="1119"/>
      <c r="U1487" s="1455">
        <v>0</v>
      </c>
      <c r="AB1487" s="303"/>
    </row>
    <row r="1488" spans="5:28" x14ac:dyDescent="0.3">
      <c r="K1488" s="791" t="s">
        <v>1224</v>
      </c>
      <c r="L1488" s="792"/>
      <c r="M1488" s="793"/>
      <c r="N1488" s="793"/>
      <c r="O1488" s="794">
        <v>0</v>
      </c>
      <c r="Q1488" s="1117" t="s">
        <v>647</v>
      </c>
      <c r="R1488" s="1118"/>
      <c r="S1488" s="1119"/>
      <c r="T1488" s="1119"/>
      <c r="U1488" s="1455">
        <v>0</v>
      </c>
      <c r="AB1488" s="303"/>
    </row>
    <row r="1489" spans="11:28" x14ac:dyDescent="0.3">
      <c r="K1489" s="791" t="s">
        <v>1225</v>
      </c>
      <c r="L1489" s="792"/>
      <c r="M1489" s="793"/>
      <c r="N1489" s="793"/>
      <c r="O1489" s="794">
        <v>0.25600000000000001</v>
      </c>
      <c r="Q1489" s="1117" t="s">
        <v>240</v>
      </c>
      <c r="R1489" s="1118"/>
      <c r="S1489" s="1119"/>
      <c r="T1489" s="1119"/>
      <c r="U1489" s="1455">
        <v>0</v>
      </c>
      <c r="AB1489" s="303"/>
    </row>
    <row r="1490" spans="11:28" x14ac:dyDescent="0.3">
      <c r="K1490" s="791" t="s">
        <v>1227</v>
      </c>
      <c r="L1490" s="792"/>
      <c r="M1490" s="793"/>
      <c r="N1490" s="793"/>
      <c r="O1490" s="794">
        <v>0</v>
      </c>
      <c r="Q1490" s="1117" t="s">
        <v>467</v>
      </c>
      <c r="R1490" s="1118"/>
      <c r="S1490" s="1119"/>
      <c r="T1490" s="1119"/>
      <c r="U1490" s="1455">
        <v>0</v>
      </c>
      <c r="AB1490" s="303"/>
    </row>
    <row r="1491" spans="11:28" x14ac:dyDescent="0.3">
      <c r="K1491" s="791" t="s">
        <v>1228</v>
      </c>
      <c r="L1491" s="792"/>
      <c r="M1491" s="793"/>
      <c r="N1491" s="793"/>
      <c r="O1491" s="794">
        <v>0</v>
      </c>
      <c r="Q1491" s="1117" t="s">
        <v>508</v>
      </c>
      <c r="R1491" s="1118"/>
      <c r="S1491" s="1119"/>
      <c r="T1491" s="1119"/>
      <c r="U1491" s="1455">
        <v>0.02</v>
      </c>
      <c r="AB1491" s="303"/>
    </row>
    <row r="1492" spans="11:28" x14ac:dyDescent="0.3">
      <c r="K1492" s="791" t="s">
        <v>1230</v>
      </c>
      <c r="L1492" s="792"/>
      <c r="M1492" s="793"/>
      <c r="N1492" s="793"/>
      <c r="O1492" s="794">
        <v>0</v>
      </c>
      <c r="Q1492" s="1117" t="s">
        <v>423</v>
      </c>
      <c r="R1492" s="1118"/>
      <c r="S1492" s="1119"/>
      <c r="T1492" s="1119"/>
      <c r="U1492" s="1455">
        <v>0.01</v>
      </c>
      <c r="AB1492" s="303"/>
    </row>
    <row r="1493" spans="11:28" x14ac:dyDescent="0.3">
      <c r="K1493" s="791" t="s">
        <v>1231</v>
      </c>
      <c r="L1493" s="792"/>
      <c r="M1493" s="793"/>
      <c r="N1493" s="793"/>
      <c r="O1493" s="794">
        <v>0</v>
      </c>
      <c r="Q1493" s="1117" t="s">
        <v>517</v>
      </c>
      <c r="R1493" s="1118"/>
      <c r="S1493" s="1119"/>
      <c r="T1493" s="1119"/>
      <c r="U1493" s="1455">
        <v>0.21</v>
      </c>
      <c r="AB1493" s="303"/>
    </row>
    <row r="1494" spans="11:28" x14ac:dyDescent="0.3">
      <c r="K1494" s="791" t="s">
        <v>1232</v>
      </c>
      <c r="L1494" s="792"/>
      <c r="M1494" s="793"/>
      <c r="N1494" s="793"/>
      <c r="O1494" s="794">
        <v>0</v>
      </c>
      <c r="Q1494" s="1117" t="s">
        <v>328</v>
      </c>
      <c r="R1494" s="1118"/>
      <c r="S1494" s="1119"/>
      <c r="T1494" s="1119"/>
      <c r="U1494" s="1455">
        <v>0.24</v>
      </c>
      <c r="AB1494" s="303"/>
    </row>
    <row r="1495" spans="11:28" x14ac:dyDescent="0.3">
      <c r="K1495" s="791" t="s">
        <v>1234</v>
      </c>
      <c r="L1495" s="792"/>
      <c r="M1495" s="793"/>
      <c r="N1495" s="793"/>
      <c r="O1495" s="794">
        <v>0</v>
      </c>
      <c r="Q1495" s="1117" t="s">
        <v>241</v>
      </c>
      <c r="R1495" s="1118"/>
      <c r="S1495" s="1119"/>
      <c r="T1495" s="1119"/>
      <c r="U1495" s="1455">
        <v>0.05</v>
      </c>
      <c r="AB1495" s="303"/>
    </row>
    <row r="1496" spans="11:28" x14ac:dyDescent="0.3">
      <c r="K1496" s="791" t="s">
        <v>645</v>
      </c>
      <c r="L1496" s="792"/>
      <c r="M1496" s="793"/>
      <c r="N1496" s="793"/>
      <c r="O1496" s="794">
        <v>0</v>
      </c>
      <c r="Q1496" s="1117" t="s">
        <v>436</v>
      </c>
      <c r="R1496" s="1118"/>
      <c r="S1496" s="1119"/>
      <c r="T1496" s="1119"/>
      <c r="U1496" s="1455">
        <v>0</v>
      </c>
      <c r="AB1496" s="303"/>
    </row>
    <row r="1497" spans="11:28" x14ac:dyDescent="0.3">
      <c r="K1497" s="791" t="s">
        <v>1236</v>
      </c>
      <c r="L1497" s="792"/>
      <c r="M1497" s="793"/>
      <c r="N1497" s="793"/>
      <c r="O1497" s="794">
        <v>0</v>
      </c>
      <c r="Q1497" s="1117" t="s">
        <v>648</v>
      </c>
      <c r="R1497" s="1118"/>
      <c r="S1497" s="1119"/>
      <c r="T1497" s="1119"/>
      <c r="U1497" s="1455">
        <v>0.24</v>
      </c>
      <c r="AB1497" s="303"/>
    </row>
    <row r="1498" spans="11:28" x14ac:dyDescent="0.3">
      <c r="K1498" s="791" t="s">
        <v>1237</v>
      </c>
      <c r="L1498" s="792"/>
      <c r="M1498" s="793"/>
      <c r="N1498" s="793"/>
      <c r="O1498" s="794">
        <v>0</v>
      </c>
      <c r="Q1498" s="1117" t="s">
        <v>649</v>
      </c>
      <c r="R1498" s="1118"/>
      <c r="S1498" s="1119"/>
      <c r="T1498" s="1119"/>
      <c r="U1498" s="1455">
        <v>0.2</v>
      </c>
      <c r="AB1498" s="303"/>
    </row>
    <row r="1499" spans="11:28" x14ac:dyDescent="0.3">
      <c r="K1499" s="791" t="s">
        <v>1238</v>
      </c>
      <c r="L1499" s="792"/>
      <c r="M1499" s="793"/>
      <c r="N1499" s="793"/>
      <c r="O1499" s="794">
        <v>0.22</v>
      </c>
      <c r="Q1499" s="1117" t="s">
        <v>650</v>
      </c>
      <c r="R1499" s="1118"/>
      <c r="S1499" s="1119"/>
      <c r="T1499" s="1119"/>
      <c r="U1499" s="1455">
        <v>0</v>
      </c>
      <c r="AB1499" s="303"/>
    </row>
    <row r="1500" spans="11:28" x14ac:dyDescent="0.3">
      <c r="K1500" s="791" t="s">
        <v>1239</v>
      </c>
      <c r="L1500" s="792"/>
      <c r="M1500" s="793"/>
      <c r="N1500" s="793"/>
      <c r="O1500" s="794">
        <v>0</v>
      </c>
      <c r="Q1500" s="1117" t="s">
        <v>651</v>
      </c>
      <c r="R1500" s="1118"/>
      <c r="S1500" s="1119"/>
      <c r="T1500" s="1119"/>
      <c r="U1500" s="1455">
        <v>0.25</v>
      </c>
      <c r="AB1500" s="303"/>
    </row>
    <row r="1501" spans="11:28" x14ac:dyDescent="0.3">
      <c r="K1501" s="791" t="s">
        <v>376</v>
      </c>
      <c r="L1501" s="792"/>
      <c r="M1501" s="793"/>
      <c r="N1501" s="793"/>
      <c r="O1501" s="794">
        <v>0</v>
      </c>
      <c r="Q1501" s="1117" t="s">
        <v>68</v>
      </c>
      <c r="R1501" s="1118"/>
      <c r="S1501" s="1119"/>
      <c r="T1501" s="1119"/>
      <c r="U1501" s="1455">
        <v>0</v>
      </c>
      <c r="AB1501" s="303"/>
    </row>
    <row r="1502" spans="11:28" x14ac:dyDescent="0.3">
      <c r="K1502" s="791" t="s">
        <v>1241</v>
      </c>
      <c r="L1502" s="792"/>
      <c r="M1502" s="793"/>
      <c r="N1502" s="793"/>
      <c r="O1502" s="794">
        <v>0</v>
      </c>
      <c r="Q1502" s="1117" t="s">
        <v>424</v>
      </c>
      <c r="R1502" s="1118"/>
      <c r="S1502" s="1119"/>
      <c r="T1502" s="1119"/>
      <c r="U1502" s="1455">
        <v>0.23</v>
      </c>
      <c r="AB1502" s="303"/>
    </row>
    <row r="1503" spans="11:28" x14ac:dyDescent="0.3">
      <c r="K1503" s="791" t="s">
        <v>1243</v>
      </c>
      <c r="L1503" s="792"/>
      <c r="M1503" s="793"/>
      <c r="N1503" s="793"/>
      <c r="O1503" s="794">
        <v>0</v>
      </c>
      <c r="Q1503" s="1117" t="s">
        <v>242</v>
      </c>
      <c r="R1503" s="1118"/>
      <c r="S1503" s="1119"/>
      <c r="T1503" s="1119"/>
      <c r="U1503" s="1455">
        <v>0</v>
      </c>
      <c r="AB1503" s="303"/>
    </row>
    <row r="1504" spans="11:28" x14ac:dyDescent="0.3">
      <c r="K1504" s="791" t="s">
        <v>1245</v>
      </c>
      <c r="L1504" s="792"/>
      <c r="M1504" s="793"/>
      <c r="N1504" s="793"/>
      <c r="O1504" s="794">
        <v>0.246</v>
      </c>
      <c r="Q1504" s="1117" t="s">
        <v>652</v>
      </c>
      <c r="R1504" s="1118"/>
      <c r="S1504" s="1119"/>
      <c r="T1504" s="1119"/>
      <c r="U1504" s="1455">
        <v>0</v>
      </c>
      <c r="AB1504" s="303"/>
    </row>
    <row r="1505" spans="11:28" x14ac:dyDescent="0.3">
      <c r="K1505" s="791" t="s">
        <v>1246</v>
      </c>
      <c r="L1505" s="792"/>
      <c r="M1505" s="793"/>
      <c r="N1505" s="793"/>
      <c r="O1505" s="794">
        <v>9.1999999999999998E-2</v>
      </c>
      <c r="Q1505" s="1117" t="s">
        <v>329</v>
      </c>
      <c r="R1505" s="1118"/>
      <c r="S1505" s="1119"/>
      <c r="T1505" s="1119"/>
      <c r="U1505" s="1455">
        <v>0</v>
      </c>
      <c r="AB1505" s="303"/>
    </row>
    <row r="1506" spans="11:28" x14ac:dyDescent="0.3">
      <c r="K1506" s="791" t="s">
        <v>1248</v>
      </c>
      <c r="L1506" s="792"/>
      <c r="M1506" s="793"/>
      <c r="N1506" s="793"/>
      <c r="O1506" s="794">
        <v>1.4E-2</v>
      </c>
      <c r="Q1506" s="1117" t="s">
        <v>426</v>
      </c>
      <c r="R1506" s="1118"/>
      <c r="S1506" s="1119"/>
      <c r="T1506" s="1119"/>
      <c r="U1506" s="1455">
        <v>0</v>
      </c>
      <c r="AB1506" s="303"/>
    </row>
    <row r="1507" spans="11:28" x14ac:dyDescent="0.3">
      <c r="K1507" s="791" t="s">
        <v>1255</v>
      </c>
      <c r="L1507" s="792"/>
      <c r="M1507" s="793"/>
      <c r="N1507" s="793"/>
      <c r="O1507" s="794">
        <v>0</v>
      </c>
      <c r="Q1507" s="1117" t="s">
        <v>243</v>
      </c>
      <c r="R1507" s="1118"/>
      <c r="S1507" s="1119"/>
      <c r="T1507" s="1119"/>
      <c r="U1507" s="1455">
        <v>0</v>
      </c>
      <c r="AB1507" s="303"/>
    </row>
    <row r="1508" spans="11:28" x14ac:dyDescent="0.3">
      <c r="K1508" s="791" t="s">
        <v>1256</v>
      </c>
      <c r="L1508" s="792"/>
      <c r="M1508" s="793"/>
      <c r="N1508" s="793"/>
      <c r="O1508" s="794">
        <v>0</v>
      </c>
      <c r="Q1508" s="1117" t="s">
        <v>427</v>
      </c>
      <c r="R1508" s="1118"/>
      <c r="S1508" s="1119"/>
      <c r="T1508" s="1119"/>
      <c r="U1508" s="1455">
        <v>0</v>
      </c>
      <c r="AB1508" s="303"/>
    </row>
    <row r="1509" spans="11:28" x14ac:dyDescent="0.3">
      <c r="K1509" s="791" t="s">
        <v>1257</v>
      </c>
      <c r="L1509" s="792"/>
      <c r="M1509" s="793"/>
      <c r="N1509" s="793"/>
      <c r="O1509" s="794">
        <v>0.245</v>
      </c>
      <c r="Q1509" s="1117" t="s">
        <v>653</v>
      </c>
      <c r="R1509" s="1118"/>
      <c r="S1509" s="1119"/>
      <c r="T1509" s="1119"/>
      <c r="U1509" s="1455">
        <v>0</v>
      </c>
      <c r="AB1509" s="303"/>
    </row>
    <row r="1510" spans="11:28" x14ac:dyDescent="0.3">
      <c r="K1510" s="791" t="s">
        <v>1258</v>
      </c>
      <c r="L1510" s="792"/>
      <c r="M1510" s="793"/>
      <c r="N1510" s="793"/>
      <c r="O1510" s="794">
        <v>0</v>
      </c>
      <c r="Q1510" s="1117" t="s">
        <v>207</v>
      </c>
      <c r="R1510" s="1118"/>
      <c r="S1510" s="1119"/>
      <c r="T1510" s="1119"/>
      <c r="U1510" s="1455">
        <v>0</v>
      </c>
      <c r="AB1510" s="303"/>
    </row>
    <row r="1511" spans="11:28" x14ac:dyDescent="0.3">
      <c r="K1511" s="791" t="s">
        <v>1259</v>
      </c>
      <c r="L1511" s="792"/>
      <c r="M1511" s="793"/>
      <c r="N1511" s="793"/>
      <c r="O1511" s="794">
        <v>0</v>
      </c>
      <c r="Q1511" s="1117" t="s">
        <v>437</v>
      </c>
      <c r="R1511" s="1118"/>
      <c r="S1511" s="1119"/>
      <c r="T1511" s="1119"/>
      <c r="U1511" s="1455">
        <v>0.19</v>
      </c>
      <c r="AB1511" s="303"/>
    </row>
    <row r="1512" spans="11:28" x14ac:dyDescent="0.3">
      <c r="K1512" s="791" t="s">
        <v>1260</v>
      </c>
      <c r="L1512" s="792"/>
      <c r="M1512" s="793"/>
      <c r="N1512" s="793"/>
      <c r="O1512" s="794">
        <v>0</v>
      </c>
      <c r="Q1512" s="1117" t="s">
        <v>438</v>
      </c>
      <c r="R1512" s="1118"/>
      <c r="S1512" s="1119"/>
      <c r="T1512" s="1119"/>
      <c r="U1512" s="1455">
        <v>0</v>
      </c>
      <c r="AB1512" s="303"/>
    </row>
    <row r="1513" spans="11:28" x14ac:dyDescent="0.3">
      <c r="K1513" s="791" t="s">
        <v>1262</v>
      </c>
      <c r="L1513" s="792"/>
      <c r="M1513" s="793"/>
      <c r="N1513" s="793"/>
      <c r="O1513" s="794">
        <v>8.5999999999999993E-2</v>
      </c>
      <c r="Q1513" s="1117" t="s">
        <v>330</v>
      </c>
      <c r="R1513" s="1118"/>
      <c r="S1513" s="1119"/>
      <c r="T1513" s="1119"/>
      <c r="U1513" s="1455">
        <v>0</v>
      </c>
      <c r="AB1513" s="303"/>
    </row>
    <row r="1514" spans="11:28" x14ac:dyDescent="0.3">
      <c r="K1514" s="791" t="s">
        <v>438</v>
      </c>
      <c r="L1514" s="792"/>
      <c r="M1514" s="793"/>
      <c r="N1514" s="793"/>
      <c r="O1514" s="794">
        <v>0</v>
      </c>
      <c r="Q1514" s="1117" t="s">
        <v>654</v>
      </c>
      <c r="R1514" s="1118"/>
      <c r="S1514" s="1119"/>
      <c r="T1514" s="1119"/>
      <c r="U1514" s="1455">
        <v>0.19</v>
      </c>
      <c r="AB1514" s="303"/>
    </row>
    <row r="1515" spans="11:28" x14ac:dyDescent="0.3">
      <c r="K1515" s="791" t="s">
        <v>330</v>
      </c>
      <c r="L1515" s="792"/>
      <c r="M1515" s="793"/>
      <c r="N1515" s="793"/>
      <c r="O1515" s="794">
        <v>0.191</v>
      </c>
      <c r="Q1515" s="1117" t="s">
        <v>208</v>
      </c>
      <c r="R1515" s="1118"/>
      <c r="S1515" s="1119"/>
      <c r="T1515" s="1119"/>
      <c r="U1515" s="1455">
        <v>0</v>
      </c>
      <c r="AB1515" s="303"/>
    </row>
    <row r="1516" spans="11:28" x14ac:dyDescent="0.3">
      <c r="K1516" s="791" t="s">
        <v>1270</v>
      </c>
      <c r="L1516" s="792"/>
      <c r="M1516" s="793"/>
      <c r="N1516" s="793"/>
      <c r="O1516" s="794">
        <v>0</v>
      </c>
      <c r="Q1516" s="1117" t="s">
        <v>655</v>
      </c>
      <c r="R1516" s="1118"/>
      <c r="S1516" s="1119"/>
      <c r="T1516" s="1119"/>
      <c r="U1516" s="1455">
        <v>0.01</v>
      </c>
      <c r="AB1516" s="303"/>
    </row>
    <row r="1517" spans="11:28" x14ac:dyDescent="0.3">
      <c r="K1517" s="791" t="s">
        <v>428</v>
      </c>
      <c r="L1517" s="792"/>
      <c r="M1517" s="793"/>
      <c r="N1517" s="793"/>
      <c r="O1517" s="794">
        <v>0.25900000000000001</v>
      </c>
      <c r="Q1517" s="1117" t="s">
        <v>656</v>
      </c>
      <c r="R1517" s="1118"/>
      <c r="S1517" s="1119"/>
      <c r="T1517" s="1119"/>
      <c r="U1517" s="1455">
        <v>0.24</v>
      </c>
      <c r="AB1517" s="303"/>
    </row>
    <row r="1518" spans="11:28" x14ac:dyDescent="0.3">
      <c r="K1518" s="791" t="s">
        <v>1274</v>
      </c>
      <c r="L1518" s="792"/>
      <c r="M1518" s="793"/>
      <c r="N1518" s="793"/>
      <c r="O1518" s="794">
        <v>0</v>
      </c>
      <c r="Q1518" s="1117" t="s">
        <v>428</v>
      </c>
      <c r="R1518" s="1118"/>
      <c r="S1518" s="1119"/>
      <c r="T1518" s="1119"/>
      <c r="U1518" s="1455">
        <v>0</v>
      </c>
      <c r="AB1518" s="303"/>
    </row>
    <row r="1519" spans="11:28" x14ac:dyDescent="0.3">
      <c r="K1519" s="791" t="s">
        <v>1275</v>
      </c>
      <c r="L1519" s="792"/>
      <c r="M1519" s="793"/>
      <c r="N1519" s="793"/>
      <c r="O1519" s="794">
        <v>0</v>
      </c>
      <c r="Q1519" s="1117" t="s">
        <v>657</v>
      </c>
      <c r="R1519" s="1118"/>
      <c r="S1519" s="1119"/>
      <c r="T1519" s="1119"/>
      <c r="U1519" s="1455">
        <v>0.2</v>
      </c>
      <c r="AB1519" s="303"/>
    </row>
    <row r="1520" spans="11:28" x14ac:dyDescent="0.3">
      <c r="K1520" s="791" t="s">
        <v>1271</v>
      </c>
      <c r="L1520" s="792"/>
      <c r="M1520" s="793"/>
      <c r="N1520" s="793"/>
      <c r="O1520" s="794">
        <v>0</v>
      </c>
      <c r="Q1520" s="1117" t="s">
        <v>658</v>
      </c>
      <c r="R1520" s="1118"/>
      <c r="S1520" s="1119"/>
      <c r="T1520" s="1119"/>
      <c r="U1520" s="1455">
        <v>0</v>
      </c>
      <c r="AB1520" s="303"/>
    </row>
    <row r="1521" spans="3:28" x14ac:dyDescent="0.3">
      <c r="K1521" s="791" t="s">
        <v>1278</v>
      </c>
      <c r="L1521" s="792"/>
      <c r="M1521" s="793"/>
      <c r="N1521" s="793"/>
      <c r="O1521" s="794">
        <v>0</v>
      </c>
      <c r="Q1521" s="1117" t="s">
        <v>429</v>
      </c>
      <c r="R1521" s="1118"/>
      <c r="S1521" s="1119"/>
      <c r="T1521" s="1119"/>
      <c r="U1521" s="1455">
        <v>0</v>
      </c>
      <c r="AB1521" s="303"/>
    </row>
    <row r="1522" spans="3:28" x14ac:dyDescent="0.3">
      <c r="K1522" s="791" t="s">
        <v>1279</v>
      </c>
      <c r="L1522" s="792"/>
      <c r="M1522" s="793"/>
      <c r="N1522" s="793"/>
      <c r="O1522" s="794">
        <v>5.3999999999999999E-2</v>
      </c>
      <c r="Q1522" s="1117" t="s">
        <v>659</v>
      </c>
      <c r="R1522" s="1118"/>
      <c r="S1522" s="1119"/>
      <c r="T1522" s="1119"/>
      <c r="U1522" s="1455">
        <v>0</v>
      </c>
      <c r="AB1522" s="303"/>
    </row>
    <row r="1523" spans="3:28" x14ac:dyDescent="0.3">
      <c r="K1523" s="303" t="s">
        <v>1021</v>
      </c>
      <c r="L1523" s="278"/>
      <c r="M1523" s="278"/>
      <c r="N1523" s="278"/>
      <c r="O1523" s="278"/>
      <c r="Q1523" s="1117" t="s">
        <v>469</v>
      </c>
      <c r="R1523" s="1118"/>
      <c r="S1523" s="1119"/>
      <c r="T1523" s="1119"/>
      <c r="U1523" s="1455">
        <v>0</v>
      </c>
      <c r="AB1523" s="303"/>
    </row>
    <row r="1524" spans="3:28" x14ac:dyDescent="0.3">
      <c r="K1524" s="278"/>
      <c r="L1524" s="278"/>
      <c r="M1524" s="278"/>
      <c r="N1524" s="278"/>
      <c r="O1524" s="278"/>
      <c r="Q1524" s="1117" t="s">
        <v>430</v>
      </c>
      <c r="R1524" s="1118"/>
      <c r="S1524" s="1119"/>
      <c r="T1524" s="1119"/>
      <c r="U1524" s="1455">
        <v>0.17</v>
      </c>
      <c r="AB1524" s="303"/>
    </row>
    <row r="1525" spans="3:28" x14ac:dyDescent="0.3">
      <c r="K1525" s="278"/>
      <c r="L1525" s="278"/>
      <c r="M1525" s="278"/>
      <c r="N1525" s="278"/>
      <c r="O1525" s="278"/>
      <c r="Q1525" s="1117" t="s">
        <v>245</v>
      </c>
      <c r="R1525" s="1118"/>
      <c r="S1525" s="1119"/>
      <c r="T1525" s="1119"/>
      <c r="U1525" s="1455">
        <v>0.25</v>
      </c>
      <c r="AB1525" s="303"/>
    </row>
    <row r="1526" spans="3:28" x14ac:dyDescent="0.3">
      <c r="K1526" s="278"/>
      <c r="L1526" s="278"/>
      <c r="M1526" s="278"/>
      <c r="N1526" s="278"/>
      <c r="O1526" s="278"/>
      <c r="Q1526" s="1117" t="s">
        <v>334</v>
      </c>
      <c r="R1526" s="1118"/>
      <c r="S1526" s="1119"/>
      <c r="T1526" s="1119"/>
      <c r="U1526" s="1455">
        <v>0.16</v>
      </c>
      <c r="AB1526" s="303"/>
    </row>
    <row r="1527" spans="3:28" x14ac:dyDescent="0.3">
      <c r="K1527" s="278"/>
      <c r="L1527" s="278"/>
      <c r="M1527" s="278"/>
      <c r="N1527" s="278"/>
      <c r="O1527" s="278"/>
      <c r="Q1527" s="1117" t="s">
        <v>660</v>
      </c>
      <c r="R1527" s="1118"/>
      <c r="S1527" s="1119"/>
      <c r="T1527" s="1119"/>
      <c r="U1527" s="1455">
        <v>0.24</v>
      </c>
      <c r="AB1527" s="303"/>
    </row>
    <row r="1528" spans="3:28" x14ac:dyDescent="0.3">
      <c r="K1528" s="278"/>
      <c r="L1528" s="278"/>
      <c r="M1528" s="278"/>
      <c r="N1528" s="278"/>
      <c r="O1528" s="278"/>
      <c r="Q1528" s="303" t="s">
        <v>555</v>
      </c>
      <c r="R1528" s="303"/>
      <c r="AB1528" s="303"/>
    </row>
    <row r="1529" spans="3:28" ht="16.5" customHeight="1" x14ac:dyDescent="0.3">
      <c r="K1529" s="278"/>
      <c r="L1529" s="278"/>
      <c r="M1529" s="278"/>
      <c r="N1529" s="278"/>
      <c r="O1529" s="278"/>
    </row>
    <row r="1530" spans="3:28" x14ac:dyDescent="0.3">
      <c r="C1530" s="274"/>
      <c r="D1530" s="274"/>
    </row>
    <row r="1616" ht="9" customHeight="1" x14ac:dyDescent="0.3"/>
    <row r="1617" spans="3:16" x14ac:dyDescent="0.3">
      <c r="C1617" s="274"/>
      <c r="D1617" s="274"/>
      <c r="P1617" s="286"/>
    </row>
    <row r="1618" spans="3:16" ht="16.5" customHeight="1" x14ac:dyDescent="0.3"/>
    <row r="1619" spans="3:16" ht="4.5" customHeight="1" x14ac:dyDescent="0.3">
      <c r="P1619" s="279"/>
    </row>
    <row r="1620" spans="3:16" ht="16.5" customHeight="1" x14ac:dyDescent="0.3"/>
    <row r="1621" spans="3:16" ht="4.5" customHeight="1" x14ac:dyDescent="0.3">
      <c r="P1621" s="286"/>
    </row>
    <row r="1622" spans="3:16" ht="16.5" customHeight="1" x14ac:dyDescent="0.3"/>
    <row r="1623" spans="3:16" ht="9" customHeight="1" x14ac:dyDescent="0.3"/>
    <row r="1744" ht="7.5" customHeight="1" x14ac:dyDescent="0.3"/>
    <row r="1745" spans="3:16" x14ac:dyDescent="0.3">
      <c r="C1745" s="274"/>
      <c r="D1745" s="274"/>
    </row>
    <row r="1746" spans="3:16" ht="16.5" customHeight="1" x14ac:dyDescent="0.3"/>
    <row r="1747" spans="3:16" ht="4.5" customHeight="1" x14ac:dyDescent="0.3">
      <c r="P1747" s="279"/>
    </row>
    <row r="1748" spans="3:16" ht="16.5" customHeight="1" x14ac:dyDescent="0.3"/>
    <row r="1749" spans="3:16" ht="4.5" customHeight="1" x14ac:dyDescent="0.3">
      <c r="P1749" s="286"/>
    </row>
    <row r="1750" spans="3:16" ht="16.5" customHeight="1" x14ac:dyDescent="0.3"/>
    <row r="1751" spans="3:16" ht="9" customHeight="1" x14ac:dyDescent="0.3">
      <c r="C1751" s="274"/>
      <c r="D1751" s="274"/>
    </row>
    <row r="1752" spans="3:16" x14ac:dyDescent="0.3">
      <c r="C1752" s="274"/>
      <c r="D1752" s="274"/>
      <c r="P1752" s="286"/>
    </row>
    <row r="1753" spans="3:16" x14ac:dyDescent="0.3">
      <c r="D1753" s="274"/>
    </row>
    <row r="1754" spans="3:16" x14ac:dyDescent="0.3">
      <c r="D1754" s="274"/>
    </row>
    <row r="1755" spans="3:16" x14ac:dyDescent="0.3">
      <c r="D1755" s="274"/>
    </row>
    <row r="1756" spans="3:16" x14ac:dyDescent="0.3">
      <c r="D1756" s="274"/>
    </row>
    <row r="1757" spans="3:16" x14ac:dyDescent="0.3">
      <c r="D1757" s="274"/>
    </row>
    <row r="1758" spans="3:16" x14ac:dyDescent="0.3">
      <c r="D1758" s="274"/>
    </row>
    <row r="1759" spans="3:16" x14ac:dyDescent="0.3">
      <c r="D1759" s="274"/>
    </row>
    <row r="1760" spans="3:16" x14ac:dyDescent="0.3">
      <c r="D1760" s="274"/>
    </row>
    <row r="1761" spans="4:4" x14ac:dyDescent="0.3">
      <c r="D1761" s="274"/>
    </row>
    <row r="1762" spans="4:4" x14ac:dyDescent="0.3">
      <c r="D1762" s="274"/>
    </row>
    <row r="1763" spans="4:4" x14ac:dyDescent="0.3">
      <c r="D1763" s="274"/>
    </row>
    <row r="1764" spans="4:4" x14ac:dyDescent="0.3">
      <c r="D1764" s="274"/>
    </row>
    <row r="1765" spans="4:4" x14ac:dyDescent="0.3">
      <c r="D1765" s="274"/>
    </row>
    <row r="1766" spans="4:4" x14ac:dyDescent="0.3">
      <c r="D1766" s="274"/>
    </row>
    <row r="1767" spans="4:4" x14ac:dyDescent="0.3">
      <c r="D1767" s="274"/>
    </row>
    <row r="1768" spans="4:4" x14ac:dyDescent="0.3">
      <c r="D1768" s="274"/>
    </row>
    <row r="1769" spans="4:4" x14ac:dyDescent="0.3">
      <c r="D1769" s="274"/>
    </row>
    <row r="1770" spans="4:4" x14ac:dyDescent="0.3">
      <c r="D1770" s="274"/>
    </row>
    <row r="1771" spans="4:4" x14ac:dyDescent="0.3">
      <c r="D1771" s="274"/>
    </row>
    <row r="1772" spans="4:4" x14ac:dyDescent="0.3">
      <c r="D1772" s="274"/>
    </row>
    <row r="1773" spans="4:4" x14ac:dyDescent="0.3">
      <c r="D1773" s="274"/>
    </row>
    <row r="1774" spans="4:4" x14ac:dyDescent="0.3">
      <c r="D1774" s="274"/>
    </row>
    <row r="1775" spans="4:4" x14ac:dyDescent="0.3">
      <c r="D1775" s="274"/>
    </row>
    <row r="1776" spans="4:4" x14ac:dyDescent="0.3">
      <c r="D1776" s="274"/>
    </row>
    <row r="1777" spans="4:4" x14ac:dyDescent="0.3">
      <c r="D1777" s="274"/>
    </row>
    <row r="1778" spans="4:4" x14ac:dyDescent="0.3">
      <c r="D1778" s="274"/>
    </row>
    <row r="1779" spans="4:4" x14ac:dyDescent="0.3">
      <c r="D1779" s="274"/>
    </row>
    <row r="1780" spans="4:4" x14ac:dyDescent="0.3">
      <c r="D1780" s="274"/>
    </row>
    <row r="1781" spans="4:4" x14ac:dyDescent="0.3">
      <c r="D1781" s="274"/>
    </row>
    <row r="1782" spans="4:4" x14ac:dyDescent="0.3">
      <c r="D1782" s="274"/>
    </row>
    <row r="1783" spans="4:4" x14ac:dyDescent="0.3">
      <c r="D1783" s="274"/>
    </row>
    <row r="1784" spans="4:4" x14ac:dyDescent="0.3">
      <c r="D1784" s="274"/>
    </row>
    <row r="1785" spans="4:4" x14ac:dyDescent="0.3">
      <c r="D1785" s="274"/>
    </row>
    <row r="1786" spans="4:4" x14ac:dyDescent="0.3">
      <c r="D1786" s="274"/>
    </row>
    <row r="1787" spans="4:4" x14ac:dyDescent="0.3">
      <c r="D1787" s="274"/>
    </row>
    <row r="1788" spans="4:4" x14ac:dyDescent="0.3">
      <c r="D1788" s="274"/>
    </row>
    <row r="1789" spans="4:4" x14ac:dyDescent="0.3">
      <c r="D1789" s="274"/>
    </row>
    <row r="1790" spans="4:4" x14ac:dyDescent="0.3">
      <c r="D1790" s="274"/>
    </row>
    <row r="1791" spans="4:4" x14ac:dyDescent="0.3">
      <c r="D1791" s="274"/>
    </row>
    <row r="1792" spans="4:4" x14ac:dyDescent="0.3">
      <c r="D1792" s="274"/>
    </row>
    <row r="1793" spans="3:16" x14ac:dyDescent="0.3">
      <c r="D1793" s="274"/>
    </row>
    <row r="1794" spans="3:16" x14ac:dyDescent="0.3">
      <c r="D1794" s="274"/>
    </row>
    <row r="1795" spans="3:16" ht="15" customHeight="1" x14ac:dyDescent="0.3">
      <c r="C1795" s="274"/>
      <c r="D1795" s="274"/>
    </row>
    <row r="1796" spans="3:16" x14ac:dyDescent="0.3">
      <c r="D1796" s="274"/>
    </row>
    <row r="1797" spans="3:16" ht="16.5" customHeight="1" x14ac:dyDescent="0.3"/>
    <row r="1798" spans="3:16" ht="4.5" customHeight="1" x14ac:dyDescent="0.3">
      <c r="P1798" s="279"/>
    </row>
    <row r="1799" spans="3:16" ht="16.5" customHeight="1" x14ac:dyDescent="0.3"/>
    <row r="1800" spans="3:16" ht="4.5" customHeight="1" x14ac:dyDescent="0.3">
      <c r="P1800" s="286"/>
    </row>
    <row r="1801" spans="3:16" ht="16.5" customHeight="1" x14ac:dyDescent="0.3"/>
    <row r="1802" spans="3:16" ht="11.25" customHeight="1" x14ac:dyDescent="0.3">
      <c r="D1802" s="274"/>
    </row>
  </sheetData>
  <sheetProtection algorithmName="SHA-512" hashValue="kyo0MHDkDoXTeYnlRbb/NWNETgETO7IdmBiadXvx0gBraS0ES2AMGkOCJ7sCMeRFtMjXMhzIQBvNz6lSeyJfYA==" saltValue="EnPMwWWDpLS2qN5jRTE/8A==" spinCount="100000" sheet="1" objects="1" scenarios="1"/>
  <mergeCells count="325">
    <mergeCell ref="H744:I744"/>
    <mergeCell ref="H745:I745"/>
    <mergeCell ref="K1162:L1162"/>
    <mergeCell ref="K1163:L1163"/>
    <mergeCell ref="K1153:L1153"/>
    <mergeCell ref="K1154:L1154"/>
    <mergeCell ref="K1155:L1155"/>
    <mergeCell ref="K1156:L1156"/>
    <mergeCell ref="K1157:L1157"/>
    <mergeCell ref="K1158:L1158"/>
    <mergeCell ref="K1159:L1159"/>
    <mergeCell ref="K1160:L1160"/>
    <mergeCell ref="K1161:L1161"/>
    <mergeCell ref="G16:H16"/>
    <mergeCell ref="G17:H17"/>
    <mergeCell ref="G18:H18"/>
    <mergeCell ref="G19:H19"/>
    <mergeCell ref="G20:H20"/>
    <mergeCell ref="G21:H21"/>
    <mergeCell ref="G22:H22"/>
    <mergeCell ref="G23:H23"/>
    <mergeCell ref="E16:F16"/>
    <mergeCell ref="E17:F17"/>
    <mergeCell ref="E18:F18"/>
    <mergeCell ref="E19:F19"/>
    <mergeCell ref="E20:F20"/>
    <mergeCell ref="E21:F21"/>
    <mergeCell ref="E22:F22"/>
    <mergeCell ref="E23:F23"/>
    <mergeCell ref="E7:F7"/>
    <mergeCell ref="E8:F8"/>
    <mergeCell ref="E9:F9"/>
    <mergeCell ref="E10:F10"/>
    <mergeCell ref="E11:F11"/>
    <mergeCell ref="E12:F12"/>
    <mergeCell ref="E13:F13"/>
    <mergeCell ref="E14:F14"/>
    <mergeCell ref="E15:F15"/>
    <mergeCell ref="G7:H7"/>
    <mergeCell ref="G8:H8"/>
    <mergeCell ref="G9:H9"/>
    <mergeCell ref="G10:H10"/>
    <mergeCell ref="G11:H11"/>
    <mergeCell ref="G12:H12"/>
    <mergeCell ref="G13:H13"/>
    <mergeCell ref="G14:H14"/>
    <mergeCell ref="G15:H15"/>
    <mergeCell ref="E743:F743"/>
    <mergeCell ref="H743:I743"/>
    <mergeCell ref="L503:O503"/>
    <mergeCell ref="E530:F530"/>
    <mergeCell ref="I530:L530"/>
    <mergeCell ref="J537:M537"/>
    <mergeCell ref="E537:H537"/>
    <mergeCell ref="E397:E403"/>
    <mergeCell ref="E445:E446"/>
    <mergeCell ref="E654:V654"/>
    <mergeCell ref="E1284:H1284"/>
    <mergeCell ref="E841:F841"/>
    <mergeCell ref="E842:F842"/>
    <mergeCell ref="F1208:H1208"/>
    <mergeCell ref="F1209:H1209"/>
    <mergeCell ref="F1210:H1210"/>
    <mergeCell ref="E836:F836"/>
    <mergeCell ref="E837:F837"/>
    <mergeCell ref="E838:F838"/>
    <mergeCell ref="E839:F839"/>
    <mergeCell ref="E840:F840"/>
    <mergeCell ref="F1216:H1216"/>
    <mergeCell ref="F1217:H1217"/>
    <mergeCell ref="F1218:H1218"/>
    <mergeCell ref="F1219:H1219"/>
    <mergeCell ref="F1214:H1214"/>
    <mergeCell ref="F1215:H1215"/>
    <mergeCell ref="F1226:H1226"/>
    <mergeCell ref="F1227:H1227"/>
    <mergeCell ref="F1228:H1228"/>
    <mergeCell ref="F1229:H1229"/>
    <mergeCell ref="F1230:H1230"/>
    <mergeCell ref="F1221:H1221"/>
    <mergeCell ref="F1222:H1222"/>
    <mergeCell ref="C1:S1"/>
    <mergeCell ref="E828:F828"/>
    <mergeCell ref="E830:F830"/>
    <mergeCell ref="E831:F831"/>
    <mergeCell ref="E832:F832"/>
    <mergeCell ref="E834:F834"/>
    <mergeCell ref="E835:F835"/>
    <mergeCell ref="F1223:H1223"/>
    <mergeCell ref="E1149:F1150"/>
    <mergeCell ref="E1142:S1142"/>
    <mergeCell ref="E1122:R1123"/>
    <mergeCell ref="E717:F717"/>
    <mergeCell ref="H717:I717"/>
    <mergeCell ref="G939:I939"/>
    <mergeCell ref="D781:BR781"/>
    <mergeCell ref="AT939:AV939"/>
    <mergeCell ref="AT826:AV826"/>
    <mergeCell ref="AW826:AY826"/>
    <mergeCell ref="P826:R826"/>
    <mergeCell ref="AK826:AM826"/>
    <mergeCell ref="J826:L826"/>
    <mergeCell ref="AW939:AY939"/>
    <mergeCell ref="J939:L939"/>
    <mergeCell ref="E849:R849"/>
    <mergeCell ref="E1263:F1263"/>
    <mergeCell ref="E1271:R1271"/>
    <mergeCell ref="F1232:H1232"/>
    <mergeCell ref="F1233:H1233"/>
    <mergeCell ref="F1234:H1234"/>
    <mergeCell ref="G1263:H1263"/>
    <mergeCell ref="G1269:H1269"/>
    <mergeCell ref="E1264:F1264"/>
    <mergeCell ref="E1265:F1265"/>
    <mergeCell ref="E1254:R1254"/>
    <mergeCell ref="F1252:H1252"/>
    <mergeCell ref="F1249:H1249"/>
    <mergeCell ref="F1250:H1250"/>
    <mergeCell ref="K1165:L1165"/>
    <mergeCell ref="E1269:F1269"/>
    <mergeCell ref="E1259:F1259"/>
    <mergeCell ref="E1260:F1260"/>
    <mergeCell ref="E1262:F1262"/>
    <mergeCell ref="E1261:F1261"/>
    <mergeCell ref="AT1195:AV1195"/>
    <mergeCell ref="AW1195:AY1195"/>
    <mergeCell ref="AN1195:AP1195"/>
    <mergeCell ref="AQ1195:AS1195"/>
    <mergeCell ref="AE1195:AG1195"/>
    <mergeCell ref="AH1195:AJ1195"/>
    <mergeCell ref="AK1195:AM1195"/>
    <mergeCell ref="G1264:H1264"/>
    <mergeCell ref="G1265:H1265"/>
    <mergeCell ref="G1266:H1266"/>
    <mergeCell ref="G1267:H1267"/>
    <mergeCell ref="G1268:H1268"/>
    <mergeCell ref="E1258:F1258"/>
    <mergeCell ref="G1258:H1258"/>
    <mergeCell ref="G1259:H1259"/>
    <mergeCell ref="G1260:H1260"/>
    <mergeCell ref="G1261:H1261"/>
    <mergeCell ref="G1262:H1262"/>
    <mergeCell ref="E1171:S1171"/>
    <mergeCell ref="E1266:F1266"/>
    <mergeCell ref="E1267:F1267"/>
    <mergeCell ref="E1268:F1268"/>
    <mergeCell ref="M826:O826"/>
    <mergeCell ref="G826:I826"/>
    <mergeCell ref="AE939:AG939"/>
    <mergeCell ref="AB1195:AD1195"/>
    <mergeCell ref="M939:O939"/>
    <mergeCell ref="P939:R939"/>
    <mergeCell ref="F1244:H1244"/>
    <mergeCell ref="S1195:U1195"/>
    <mergeCell ref="V1195:X1195"/>
    <mergeCell ref="Y1195:AA1195"/>
    <mergeCell ref="G1195:I1195"/>
    <mergeCell ref="F1213:H1213"/>
    <mergeCell ref="F1240:H1240"/>
    <mergeCell ref="F1236:H1236"/>
    <mergeCell ref="F1231:H1231"/>
    <mergeCell ref="M1195:O1195"/>
    <mergeCell ref="F1235:H1235"/>
    <mergeCell ref="F1220:H1220"/>
    <mergeCell ref="F1211:H1211"/>
    <mergeCell ref="K1164:L1164"/>
    <mergeCell ref="D1204:BR1204"/>
    <mergeCell ref="F1251:H1251"/>
    <mergeCell ref="F1241:H1241"/>
    <mergeCell ref="F1242:H1242"/>
    <mergeCell ref="F1243:H1243"/>
    <mergeCell ref="F1224:H1224"/>
    <mergeCell ref="F1225:H1225"/>
    <mergeCell ref="F1247:H1247"/>
    <mergeCell ref="F1246:H1246"/>
    <mergeCell ref="F1248:H1248"/>
    <mergeCell ref="F1212:H1212"/>
    <mergeCell ref="F1239:H1239"/>
    <mergeCell ref="F1245:H1245"/>
    <mergeCell ref="F1237:H1237"/>
    <mergeCell ref="F1238:H1238"/>
    <mergeCell ref="P1195:R1195"/>
    <mergeCell ref="H1150:I1150"/>
    <mergeCell ref="H1151:I1151"/>
    <mergeCell ref="H1152:I1152"/>
    <mergeCell ref="H1153:I1153"/>
    <mergeCell ref="H1154:I1154"/>
    <mergeCell ref="H1155:I1155"/>
    <mergeCell ref="H1156:I1156"/>
    <mergeCell ref="H1157:I1157"/>
    <mergeCell ref="H1158:I1158"/>
    <mergeCell ref="H1159:I1159"/>
    <mergeCell ref="H1160:I1160"/>
    <mergeCell ref="H1161:I1161"/>
    <mergeCell ref="H1162:I1162"/>
    <mergeCell ref="H1163:I1163"/>
    <mergeCell ref="H1164:I1164"/>
    <mergeCell ref="J1195:L1195"/>
    <mergeCell ref="K1150:L1150"/>
    <mergeCell ref="K1151:L1151"/>
    <mergeCell ref="K1152:L1152"/>
    <mergeCell ref="K1166:L1166"/>
    <mergeCell ref="K1167:L1167"/>
    <mergeCell ref="K1168:L1168"/>
    <mergeCell ref="E1170:S1170"/>
    <mergeCell ref="E1169:T1169"/>
    <mergeCell ref="E1110:F1111"/>
    <mergeCell ref="AH939:AJ939"/>
    <mergeCell ref="D853:BR853"/>
    <mergeCell ref="E829:F829"/>
    <mergeCell ref="S939:U939"/>
    <mergeCell ref="V939:X939"/>
    <mergeCell ref="Y939:AA939"/>
    <mergeCell ref="AN939:AP939"/>
    <mergeCell ref="AQ939:AS939"/>
    <mergeCell ref="G1110:J1110"/>
    <mergeCell ref="I1126:J1126"/>
    <mergeCell ref="K1110:K1111"/>
    <mergeCell ref="AK939:AM939"/>
    <mergeCell ref="AB939:AD939"/>
    <mergeCell ref="H1165:I1165"/>
    <mergeCell ref="H1166:I1166"/>
    <mergeCell ref="H1167:I1167"/>
    <mergeCell ref="H1168:I1168"/>
    <mergeCell ref="G1149:I1149"/>
    <mergeCell ref="J1149:L1149"/>
    <mergeCell ref="E843:F843"/>
    <mergeCell ref="E844:F844"/>
    <mergeCell ref="E845:F845"/>
    <mergeCell ref="E846:F846"/>
    <mergeCell ref="E847:F847"/>
    <mergeCell ref="D4:S4"/>
    <mergeCell ref="E711:V711"/>
    <mergeCell ref="E777:O777"/>
    <mergeCell ref="E778:O778"/>
    <mergeCell ref="E388:AC388"/>
    <mergeCell ref="E389:AC389"/>
    <mergeCell ref="E411:AC411"/>
    <mergeCell ref="E412:AC412"/>
    <mergeCell ref="E524:T524"/>
    <mergeCell ref="E525:T525"/>
    <mergeCell ref="E533:T533"/>
    <mergeCell ref="E5:T5"/>
    <mergeCell ref="E27:F27"/>
    <mergeCell ref="E404:E407"/>
    <mergeCell ref="E408:E409"/>
    <mergeCell ref="E433:U433"/>
    <mergeCell ref="E387:AC387"/>
    <mergeCell ref="E755:E756"/>
    <mergeCell ref="F755:G755"/>
    <mergeCell ref="E438:F438"/>
    <mergeCell ref="I438:K438"/>
    <mergeCell ref="G734:H734"/>
    <mergeCell ref="E848:F848"/>
    <mergeCell ref="E786:F786"/>
    <mergeCell ref="E787:F787"/>
    <mergeCell ref="E788:F788"/>
    <mergeCell ref="E789:F789"/>
    <mergeCell ref="E790:F790"/>
    <mergeCell ref="E792:F792"/>
    <mergeCell ref="E793:F793"/>
    <mergeCell ref="E794:F794"/>
    <mergeCell ref="E795:F795"/>
    <mergeCell ref="E796:F796"/>
    <mergeCell ref="E797:F797"/>
    <mergeCell ref="E798:F798"/>
    <mergeCell ref="E799:F799"/>
    <mergeCell ref="E800:F800"/>
    <mergeCell ref="E801:F801"/>
    <mergeCell ref="E802:F802"/>
    <mergeCell ref="E803:F803"/>
    <mergeCell ref="E804:F804"/>
    <mergeCell ref="E805:F805"/>
    <mergeCell ref="E806:F806"/>
    <mergeCell ref="E807:V807"/>
    <mergeCell ref="S826:U826"/>
    <mergeCell ref="V826:X826"/>
    <mergeCell ref="AZ826:BB826"/>
    <mergeCell ref="AZ939:BB939"/>
    <mergeCell ref="G1003:I1003"/>
    <mergeCell ref="J1003:L1003"/>
    <mergeCell ref="M1003:O1003"/>
    <mergeCell ref="P1003:R1003"/>
    <mergeCell ref="S1003:U1003"/>
    <mergeCell ref="V1003:X1003"/>
    <mergeCell ref="Y1003:AA1003"/>
    <mergeCell ref="AB1003:AD1003"/>
    <mergeCell ref="AE1003:AG1003"/>
    <mergeCell ref="AH1003:AJ1003"/>
    <mergeCell ref="AK1003:AM1003"/>
    <mergeCell ref="AN1003:AP1003"/>
    <mergeCell ref="AQ1003:AS1003"/>
    <mergeCell ref="AT1003:AV1003"/>
    <mergeCell ref="AW1003:AY1003"/>
    <mergeCell ref="AZ1003:BB1003"/>
    <mergeCell ref="AN826:AP826"/>
    <mergeCell ref="AQ826:AS826"/>
    <mergeCell ref="Y826:AA826"/>
    <mergeCell ref="AB826:AD826"/>
    <mergeCell ref="AE826:AG826"/>
    <mergeCell ref="AH826:AJ826"/>
    <mergeCell ref="E1395:H1395"/>
    <mergeCell ref="AH1071:AJ1071"/>
    <mergeCell ref="AK1071:AM1071"/>
    <mergeCell ref="AN1071:AP1071"/>
    <mergeCell ref="AQ1071:AS1071"/>
    <mergeCell ref="AT1071:AV1071"/>
    <mergeCell ref="AW1071:AY1071"/>
    <mergeCell ref="AZ1071:BB1071"/>
    <mergeCell ref="AZ1195:BB1195"/>
    <mergeCell ref="G1071:I1071"/>
    <mergeCell ref="J1071:L1071"/>
    <mergeCell ref="M1071:O1071"/>
    <mergeCell ref="P1071:R1071"/>
    <mergeCell ref="S1071:U1071"/>
    <mergeCell ref="V1071:X1071"/>
    <mergeCell ref="Y1071:AA1071"/>
    <mergeCell ref="AB1071:AD1071"/>
    <mergeCell ref="AE1071:AG1071"/>
    <mergeCell ref="E1144:M1144"/>
    <mergeCell ref="E1145:M1145"/>
    <mergeCell ref="E1172:S1172"/>
    <mergeCell ref="E1121:T1121"/>
    <mergeCell ref="G1126:H1126"/>
    <mergeCell ref="E1141:T1141"/>
  </mergeCells>
  <conditionalFormatting sqref="F427:F428">
    <cfRule type="expression" dxfId="9" priority="2" stopIfTrue="1">
      <formula>#REF!&lt;&gt;""</formula>
    </cfRule>
  </conditionalFormatting>
  <conditionalFormatting sqref="E735:E736">
    <cfRule type="expression" dxfId="8" priority="1" stopIfTrue="1">
      <formula>E735&lt;&gt;""</formula>
    </cfRule>
  </conditionalFormatting>
  <dataValidations count="1">
    <dataValidation allowBlank="1" showInputMessage="1" showErrorMessage="1" sqref="G727:V727 F726:F727"/>
  </dataValidations>
  <hyperlinks>
    <hyperlink ref="BS1308" r:id="rId1"/>
    <hyperlink ref="BM1310" r:id="rId2"/>
    <hyperlink ref="BG1320" r:id="rId3"/>
    <hyperlink ref="BA1326" r:id="rId4"/>
    <hyperlink ref="AU1320" r:id="rId5" display="http://gdo.cnmc.es/CNE/resumenGdo.do?anio=2015"/>
    <hyperlink ref="AU1350" r:id="rId6"/>
    <hyperlink ref="AO1320" r:id="rId7" display="http://gdo.cnmc.es/CNE/resumenGdo.do?anio=2015"/>
    <hyperlink ref="AO1403" r:id="rId8"/>
    <hyperlink ref="AI1320" r:id="rId9" display="http://gdo.cnmc.es/CNE/resumenGdo.do?anio=2015"/>
    <hyperlink ref="AI1384" r:id="rId10" display="http://gdo.cnmc.es/CNE/resumenGdo.do?anio=2017"/>
    <hyperlink ref="AI1337" r:id="rId11" display="http://gdo.cnmc.es/CNE/resumenGdo.do?anio=2015"/>
    <hyperlink ref="AI1407" r:id="rId12"/>
    <hyperlink ref="AC1458" r:id="rId13"/>
    <hyperlink ref="W1320" r:id="rId14" display="http://gdo.cnmc.es/CNE/resumenGdo.do?anio=2015"/>
    <hyperlink ref="W1384" r:id="rId15" display="http://gdo.cnmc.es/CNE/resumenGdo.do?anio=2017"/>
    <hyperlink ref="W1337" r:id="rId16" display="http://gdo.cnmc.es/CNE/resumenGdo.do?anio=2015"/>
    <hyperlink ref="W1407" r:id="rId17" display="https://gdo.cnmc.es/CNE/resumenGdo.do?anio=2019"/>
    <hyperlink ref="W1483" r:id="rId18"/>
    <hyperlink ref="Q1528" r:id="rId19"/>
    <hyperlink ref="BY1303" r:id="rId20"/>
    <hyperlink ref="CE1301" r:id="rId21"/>
    <hyperlink ref="CK1296" r:id="rId22"/>
    <hyperlink ref="CQ1298" r:id="rId23"/>
    <hyperlink ref="K1523" r:id="rId24"/>
    <hyperlink ref="K1376" r:id="rId25"/>
    <hyperlink ref="E1254:R1254" r:id="rId26" display="Capítulo 8 del Quinto Informe de Evaluación del IPCC (https://www.ipcc.ch/site/assets/uploads/2018/02/WG1AR5_Chapter08_FINAL.pdf)"/>
    <hyperlink ref="E1271:R1271" r:id="rId27" display="Capítulo 8 del Quinto Informe de Evaluación del IPCC (https://www.ipcc.ch/site/assets/uploads/2018/02/WG1AR5_Chapter08_FINAL.pdf)"/>
    <hyperlink ref="A5" location="'3. Datos Cultivos'!A1" display="3. Datos cultivos"/>
    <hyperlink ref="A7" location="'5. Instalaciones fijas'!A1" display="5. Instalaciones fijas"/>
    <hyperlink ref="A9" location="'7. Emisiones Fugitivas'!A1" display="7. Emisiones fugitivas"/>
    <hyperlink ref="A10" location="'8. Emisiones de proceso'!A1" display="8. Emisiones de proceso"/>
    <hyperlink ref="A11" location="'9. Información adicional'!A1" display="9. Información adicional"/>
    <hyperlink ref="A13" location="'11. Informe final. Resultados'!A1" display="11. Informe final: Resultados"/>
    <hyperlink ref="A15" location="'13. Revisiones calculadora'!A1" display="13. Revisiones de la calculadora"/>
    <hyperlink ref="A8" location="'6. Vehículos y maquinaria'!A1" display="6. Vehículos y maquinaria"/>
    <hyperlink ref="A3" location="'1.Datos generales organización '!A1" display="1. Datos de la organización"/>
    <hyperlink ref="A4" location="'2. Hoja de trabajo. Consumos'!A1" display="2. Hoja de trabajo. Consumos"/>
    <hyperlink ref="A12" location="'10. Electricidad y otras energ.'!A1" display="10. Electricidad y otras energías"/>
    <hyperlink ref="E24" r:id="rId28"/>
    <hyperlink ref="E389" r:id="rId29" display="Las tipologías de estiércol/purín se definen de la siguiente manera según la Guía práctica de la fertilización racional de los cultivos de España (MAGRAMA): "/>
    <hyperlink ref="E411" r:id="rId30"/>
    <hyperlink ref="E412" r:id="rId31" display="1. Fuente: Tabla 14 de Informaciones Técnicas Agrarias Nº93 (Gobierno de Aragón) elaborada a partir de Ziegler D. y Heduit M., (1991). Engrais de ferme. Valeur fertilisante. Gestion, environnement. ITCF."/>
    <hyperlink ref="E524" r:id="rId32"/>
    <hyperlink ref="E441" r:id="rId33"/>
    <hyperlink ref="E525" r:id="rId34"/>
    <hyperlink ref="E721" r:id="rId35"/>
    <hyperlink ref="F728:AQ728" r:id="rId36" display="Fuente:  Tabla 3.C de las Tablas de reporte (CRF) del Inventario Nacional de Gases de Efecto Invernadero Edición 2022 (1990 - 2020)."/>
    <hyperlink ref="E533" r:id="rId37" display="Fuente: Tabla 5.6.6. Factores de emisión por defecto y fracciones de volatilización y lixiviación (Guía IPCC 2006) del Inventario Nacional de Gases de Efecto Invernadero. Edición 2022 (1990 - 2020),"/>
    <hyperlink ref="E737" r:id="rId38"/>
    <hyperlink ref="E746" r:id="rId39"/>
    <hyperlink ref="E777" r:id="rId40" display="Inventario Nacional de Gases de Efecto Invernader. Edición 2022 (1990 - 2020). Apartados 5.7 Quema en campo de residuos agrícolas (3F) y 7.6.1 Incineración y quema al aire libre de residuos (5C)."/>
    <hyperlink ref="E778" r:id="rId41" display="Inventario Nacional de Gases de Efecto Invernader. Edición 2022 (1990 - 2020). Apartados 5.7 Quema en campo de residuos agrícolas (3F) y 7.6.1 Incineración y quema al aire libre de residuos (5C)."/>
    <hyperlink ref="E1121:T1121" r:id="rId42" display="Fuente: apartado 6.1 Resultados finales del estudio &quot;Consumos energéticos en las operaciones agrícolas en España&quot; del IDAE"/>
    <hyperlink ref="E1144" r:id="rId43" display="* Las fichas técnicas de maquinaria agrícola del Observatorio de Tecnologías Probadas del Ministerio de Agricultura, Pesca y Alimentación."/>
    <hyperlink ref="E1145" r:id="rId44"/>
    <hyperlink ref="A6" location="'4. Emisiones cultivos'!A1" display="4. Emisiones cultivos"/>
    <hyperlink ref="E1172" r:id="rId45"/>
    <hyperlink ref="E388" r:id="rId46" display="Los documentos &quot;Bases zootécnicas para el cálculo del balance alimentario de nitrógeno y de fósforo” pueden consultarse en el siguiente enlace: https://www.mapa.gob.es/es/ganaderia/temas/ganaderia-y-medio-ambiente/balance-de-nitrogeno-e-inventario-de-emis"/>
    <hyperlink ref="E711" r:id="rId47"/>
    <hyperlink ref="E1141:T1141" r:id="rId48" display="Fuente: apartado 6.1 Resultados finales del estudio &quot;Consumos energéticos en las operaciones agrícolas en España&quot; del IDAE"/>
    <hyperlink ref="E1169:T1169" r:id="rId49" display="Fuente: apartado 6.1 Resultados finales del estudio &quot;Consumos energéticos en las operaciones agrícolas en España&quot; del IDAE"/>
    <hyperlink ref="E500" r:id="rId50"/>
    <hyperlink ref="E533:T533" r:id="rId51" display="Fuente: Tabla 5.6.7 Factores de emisión por defecto y fracciones de volatilización y lixiviación del Inventario Nacional de Gases de Efecto Invernadero."/>
    <hyperlink ref="E423" r:id="rId52"/>
    <hyperlink ref="E417" r:id="rId53"/>
    <hyperlink ref="E540" r:id="rId54"/>
    <hyperlink ref="E654" r:id="rId55" display="Se asignan a las ciudades autónomas de Ceuta y Melilla las fracciones de lixiviación promedio estimadas para España disponibles en la tabla 3.D de las Tablas de reporte (CRF) del Inventario Nacional de Gases de Efecto Invernadero Edición 2022 (1990 - 2020"/>
    <hyperlink ref="E654:V654" r:id="rId56" display="Se asignan a las ciudades autónomas de Ceuta y Melilla las fracciones promedio estimadas para España disponibles en la tabla 3.D de las Tablas de reporte (CRF) del Inventario Nacional de Gases de Efecto Invernadero Edición 2022 (1990 - 2020"/>
    <hyperlink ref="E777:O777" r:id="rId57" display="Fuente para cultivos herbáceos: Apartado 5.7 Quema en campo de residuos agrícolas (3F) del Inventario Nacional de Gases de Efecto Invernader."/>
    <hyperlink ref="E778:O778" r:id="rId58" display="Fuente para cultivos leñosos: Apartado 7.6.1 Incineración y quema al aire libre de residuos (5C) del Inventario Nacional de Gases de Efecto Invernader."/>
    <hyperlink ref="E814" r:id="rId59"/>
    <hyperlink ref="E818" r:id="rId60"/>
    <hyperlink ref="E823" r:id="rId61"/>
    <hyperlink ref="E906" r:id="rId62"/>
    <hyperlink ref="E909" r:id="rId63"/>
    <hyperlink ref="E914" r:id="rId64"/>
    <hyperlink ref="E929" r:id="rId65"/>
    <hyperlink ref="E1059" r:id="rId66"/>
    <hyperlink ref="E1066" r:id="rId67"/>
    <hyperlink ref="E1068" r:id="rId68"/>
    <hyperlink ref="E1187" r:id="rId69"/>
    <hyperlink ref="E1192" r:id="rId70"/>
    <hyperlink ref="E1392" r:id="rId71"/>
    <hyperlink ref="E1477" r:id="rId72"/>
  </hyperlinks>
  <pageMargins left="0.7" right="0.7" top="0.75" bottom="0.75" header="0.3" footer="0.3"/>
  <pageSetup paperSize="9" scale="54" orientation="portrait" horizontalDpi="300" verticalDpi="300" r:id="rId73"/>
  <colBreaks count="1" manualBreakCount="1">
    <brk id="18" max="1048575" man="1"/>
  </colBreaks>
  <drawing r:id="rId7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P25"/>
  <sheetViews>
    <sheetView showRowColHeaders="0" zoomScaleNormal="100" workbookViewId="0">
      <selection sqref="A1:O1"/>
    </sheetView>
  </sheetViews>
  <sheetFormatPr baseColWidth="10" defaultColWidth="11.42578125" defaultRowHeight="16.5" x14ac:dyDescent="0.3"/>
  <cols>
    <col min="1" max="1" width="4" style="275" customWidth="1"/>
    <col min="2" max="2" width="11.42578125" style="275"/>
    <col min="3" max="3" width="20.7109375" style="275" customWidth="1"/>
    <col min="4" max="5" width="11.42578125" style="275"/>
    <col min="6" max="6" width="8.7109375" style="275" customWidth="1"/>
    <col min="7" max="7" width="26.7109375" style="275" customWidth="1"/>
    <col min="8" max="14" width="11.42578125" style="275"/>
    <col min="15" max="15" width="11.85546875" style="275" customWidth="1"/>
    <col min="16" max="16384" width="11.42578125" style="275"/>
  </cols>
  <sheetData>
    <row r="1" spans="1:16" s="274" customFormat="1" ht="32.25" customHeight="1" x14ac:dyDescent="0.3">
      <c r="A1" s="1886" t="s">
        <v>182</v>
      </c>
      <c r="B1" s="1887"/>
      <c r="C1" s="1886"/>
      <c r="D1" s="1886"/>
      <c r="E1" s="1886"/>
      <c r="F1" s="1886"/>
      <c r="G1" s="1886"/>
      <c r="H1" s="1886"/>
      <c r="I1" s="1886"/>
      <c r="J1" s="1886"/>
      <c r="K1" s="1886"/>
      <c r="L1" s="1886"/>
      <c r="M1" s="1886"/>
      <c r="N1" s="1886"/>
      <c r="O1" s="1886"/>
    </row>
    <row r="2" spans="1:16" ht="34.5" customHeight="1" x14ac:dyDescent="0.3"/>
    <row r="3" spans="1:16" s="276" customFormat="1" ht="39.75" customHeight="1" x14ac:dyDescent="0.3">
      <c r="A3" s="850"/>
      <c r="B3" s="1220" t="s">
        <v>178</v>
      </c>
      <c r="C3" s="852" t="s">
        <v>181</v>
      </c>
      <c r="D3" s="1901" t="s">
        <v>183</v>
      </c>
      <c r="E3" s="1901"/>
      <c r="F3" s="1901"/>
      <c r="G3" s="1901"/>
      <c r="H3" s="1901"/>
      <c r="I3" s="1901"/>
      <c r="J3" s="1901"/>
      <c r="K3" s="1901"/>
      <c r="L3" s="1901"/>
      <c r="M3" s="1901"/>
      <c r="N3" s="1901"/>
      <c r="O3" s="1902"/>
      <c r="P3" s="275"/>
    </row>
    <row r="4" spans="1:16" s="276" customFormat="1" ht="58.5" customHeight="1" x14ac:dyDescent="0.3">
      <c r="A4" s="850"/>
      <c r="B4" s="1219" t="s">
        <v>2378</v>
      </c>
      <c r="C4" s="846">
        <v>45091</v>
      </c>
      <c r="D4" s="1906" t="s">
        <v>2379</v>
      </c>
      <c r="E4" s="1907"/>
      <c r="F4" s="1907"/>
      <c r="G4" s="1907"/>
      <c r="H4" s="1907"/>
      <c r="I4" s="1907"/>
      <c r="J4" s="1907"/>
      <c r="K4" s="1907"/>
      <c r="L4" s="1907"/>
      <c r="M4" s="1907"/>
      <c r="N4" s="1907"/>
      <c r="O4" s="1908"/>
      <c r="P4" s="275"/>
    </row>
    <row r="5" spans="1:16" s="277" customFormat="1" ht="33" customHeight="1" x14ac:dyDescent="0.3">
      <c r="A5" s="851"/>
      <c r="B5" s="1219" t="s">
        <v>2175</v>
      </c>
      <c r="C5" s="846">
        <v>44746</v>
      </c>
      <c r="D5" s="1898" t="s">
        <v>2177</v>
      </c>
      <c r="E5" s="1899"/>
      <c r="F5" s="1899"/>
      <c r="G5" s="1899"/>
      <c r="H5" s="1899"/>
      <c r="I5" s="1899"/>
      <c r="J5" s="1899"/>
      <c r="K5" s="1899"/>
      <c r="L5" s="1899"/>
      <c r="M5" s="1899"/>
      <c r="N5" s="1899"/>
      <c r="O5" s="1900"/>
      <c r="P5" s="275"/>
    </row>
    <row r="6" spans="1:16" s="277" customFormat="1" ht="24" customHeight="1" x14ac:dyDescent="0.3">
      <c r="A6" s="851"/>
      <c r="B6" s="1219" t="s">
        <v>2171</v>
      </c>
      <c r="C6" s="846">
        <v>44735</v>
      </c>
      <c r="D6" s="1898" t="s">
        <v>2172</v>
      </c>
      <c r="E6" s="1899"/>
      <c r="F6" s="1899"/>
      <c r="G6" s="1899"/>
      <c r="H6" s="1899"/>
      <c r="I6" s="1899"/>
      <c r="J6" s="1899"/>
      <c r="K6" s="1899"/>
      <c r="L6" s="1899"/>
      <c r="M6" s="1899"/>
      <c r="N6" s="1899"/>
      <c r="O6" s="1900"/>
      <c r="P6" s="275"/>
    </row>
    <row r="7" spans="1:16" s="277" customFormat="1" ht="119.25" customHeight="1" x14ac:dyDescent="0.3">
      <c r="A7" s="851"/>
      <c r="B7" s="853" t="s">
        <v>550</v>
      </c>
      <c r="C7" s="846">
        <v>44719</v>
      </c>
      <c r="D7" s="1898" t="s">
        <v>2165</v>
      </c>
      <c r="E7" s="1899"/>
      <c r="F7" s="1899"/>
      <c r="G7" s="1899"/>
      <c r="H7" s="1899"/>
      <c r="I7" s="1899"/>
      <c r="J7" s="1899"/>
      <c r="K7" s="1899"/>
      <c r="L7" s="1899"/>
      <c r="M7" s="1899"/>
      <c r="N7" s="1899"/>
      <c r="O7" s="1900"/>
      <c r="P7" s="275"/>
    </row>
    <row r="8" spans="1:16" s="277" customFormat="1" ht="57" customHeight="1" x14ac:dyDescent="0.3">
      <c r="A8" s="851"/>
      <c r="B8" s="853" t="s">
        <v>546</v>
      </c>
      <c r="C8" s="846">
        <v>44315</v>
      </c>
      <c r="D8" s="1898" t="s">
        <v>1852</v>
      </c>
      <c r="E8" s="1899"/>
      <c r="F8" s="1899"/>
      <c r="G8" s="1899"/>
      <c r="H8" s="1899"/>
      <c r="I8" s="1899"/>
      <c r="J8" s="1899"/>
      <c r="K8" s="1899"/>
      <c r="L8" s="1899"/>
      <c r="M8" s="1899"/>
      <c r="N8" s="1899"/>
      <c r="O8" s="1900"/>
      <c r="P8" s="275"/>
    </row>
    <row r="9" spans="1:16" s="277" customFormat="1" ht="67.5" customHeight="1" x14ac:dyDescent="0.3">
      <c r="A9" s="851"/>
      <c r="B9" s="853" t="s">
        <v>444</v>
      </c>
      <c r="C9" s="846">
        <v>44309</v>
      </c>
      <c r="D9" s="1898" t="s">
        <v>1853</v>
      </c>
      <c r="E9" s="1899"/>
      <c r="F9" s="1899"/>
      <c r="G9" s="1899"/>
      <c r="H9" s="1899"/>
      <c r="I9" s="1899"/>
      <c r="J9" s="1899"/>
      <c r="K9" s="1899"/>
      <c r="L9" s="1899"/>
      <c r="M9" s="1899"/>
      <c r="N9" s="1899"/>
      <c r="O9" s="1900"/>
      <c r="P9" s="275"/>
    </row>
    <row r="10" spans="1:16" s="277" customFormat="1" ht="42.75" customHeight="1" x14ac:dyDescent="0.3">
      <c r="A10" s="851"/>
      <c r="B10" s="853" t="s">
        <v>443</v>
      </c>
      <c r="C10" s="846">
        <v>44006</v>
      </c>
      <c r="D10" s="1898" t="s">
        <v>1854</v>
      </c>
      <c r="E10" s="1899"/>
      <c r="F10" s="1899"/>
      <c r="G10" s="1899"/>
      <c r="H10" s="1899"/>
      <c r="I10" s="1899"/>
      <c r="J10" s="1899"/>
      <c r="K10" s="1899"/>
      <c r="L10" s="1899"/>
      <c r="M10" s="1899"/>
      <c r="N10" s="1899"/>
      <c r="O10" s="1900"/>
      <c r="P10" s="275"/>
    </row>
    <row r="11" spans="1:16" ht="24" customHeight="1" x14ac:dyDescent="0.3">
      <c r="A11" s="851"/>
      <c r="B11" s="853" t="s">
        <v>439</v>
      </c>
      <c r="C11" s="846">
        <v>43992</v>
      </c>
      <c r="D11" s="1898" t="s">
        <v>1855</v>
      </c>
      <c r="E11" s="1899"/>
      <c r="F11" s="1899"/>
      <c r="G11" s="1899"/>
      <c r="H11" s="1899"/>
      <c r="I11" s="1899"/>
      <c r="J11" s="1899"/>
      <c r="K11" s="1899"/>
      <c r="L11" s="1899"/>
      <c r="M11" s="1899"/>
      <c r="N11" s="1899"/>
      <c r="O11" s="1900"/>
    </row>
    <row r="12" spans="1:16" ht="67.5" customHeight="1" x14ac:dyDescent="0.3">
      <c r="A12" s="851"/>
      <c r="B12" s="853" t="s">
        <v>385</v>
      </c>
      <c r="C12" s="846">
        <v>43986</v>
      </c>
      <c r="D12" s="1898" t="s">
        <v>1856</v>
      </c>
      <c r="E12" s="1899"/>
      <c r="F12" s="1899"/>
      <c r="G12" s="1899"/>
      <c r="H12" s="1899"/>
      <c r="I12" s="1899"/>
      <c r="J12" s="1899"/>
      <c r="K12" s="1899"/>
      <c r="L12" s="1899"/>
      <c r="M12" s="1899"/>
      <c r="N12" s="1899"/>
      <c r="O12" s="1900"/>
    </row>
    <row r="13" spans="1:16" ht="60.75" customHeight="1" x14ac:dyDescent="0.3">
      <c r="A13" s="851"/>
      <c r="B13" s="853" t="s">
        <v>383</v>
      </c>
      <c r="C13" s="847">
        <v>43944</v>
      </c>
      <c r="D13" s="1912" t="s">
        <v>1857</v>
      </c>
      <c r="E13" s="1899"/>
      <c r="F13" s="1899"/>
      <c r="G13" s="1899"/>
      <c r="H13" s="1899"/>
      <c r="I13" s="1899"/>
      <c r="J13" s="1899"/>
      <c r="K13" s="1899"/>
      <c r="L13" s="1899"/>
      <c r="M13" s="1899"/>
      <c r="N13" s="1899"/>
      <c r="O13" s="1900"/>
    </row>
    <row r="14" spans="1:16" ht="27" customHeight="1" x14ac:dyDescent="0.3">
      <c r="A14" s="851"/>
      <c r="B14" s="853" t="s">
        <v>381</v>
      </c>
      <c r="C14" s="847">
        <v>43826</v>
      </c>
      <c r="D14" s="1903" t="s">
        <v>1858</v>
      </c>
      <c r="E14" s="1904"/>
      <c r="F14" s="1904"/>
      <c r="G14" s="1904"/>
      <c r="H14" s="1904"/>
      <c r="I14" s="1904"/>
      <c r="J14" s="1904"/>
      <c r="K14" s="1904"/>
      <c r="L14" s="1904"/>
      <c r="M14" s="1904"/>
      <c r="N14" s="1904"/>
      <c r="O14" s="1905"/>
    </row>
    <row r="15" spans="1:16" ht="42" customHeight="1" x14ac:dyDescent="0.3">
      <c r="A15" s="851"/>
      <c r="B15" s="853" t="s">
        <v>341</v>
      </c>
      <c r="C15" s="847">
        <v>43738</v>
      </c>
      <c r="D15" s="1903" t="s">
        <v>440</v>
      </c>
      <c r="E15" s="1904"/>
      <c r="F15" s="1904"/>
      <c r="G15" s="1904"/>
      <c r="H15" s="1904"/>
      <c r="I15" s="1904"/>
      <c r="J15" s="1904"/>
      <c r="K15" s="1904"/>
      <c r="L15" s="1904"/>
      <c r="M15" s="1904"/>
      <c r="N15" s="1904"/>
      <c r="O15" s="1905"/>
    </row>
    <row r="16" spans="1:16" ht="36" customHeight="1" x14ac:dyDescent="0.3">
      <c r="A16" s="851"/>
      <c r="B16" s="853" t="s">
        <v>338</v>
      </c>
      <c r="C16" s="847">
        <v>43560</v>
      </c>
      <c r="D16" s="1903" t="s">
        <v>432</v>
      </c>
      <c r="E16" s="1904"/>
      <c r="F16" s="1904"/>
      <c r="G16" s="1904"/>
      <c r="H16" s="1904"/>
      <c r="I16" s="1904"/>
      <c r="J16" s="1904"/>
      <c r="K16" s="1904"/>
      <c r="L16" s="1904"/>
      <c r="M16" s="1904"/>
      <c r="N16" s="1904"/>
      <c r="O16" s="1905"/>
    </row>
    <row r="17" spans="2:15" ht="67.5" customHeight="1" x14ac:dyDescent="0.3">
      <c r="B17" s="853" t="s">
        <v>269</v>
      </c>
      <c r="C17" s="847">
        <v>43452</v>
      </c>
      <c r="D17" s="1909" t="s">
        <v>1859</v>
      </c>
      <c r="E17" s="1910"/>
      <c r="F17" s="1910"/>
      <c r="G17" s="1910"/>
      <c r="H17" s="1910"/>
      <c r="I17" s="1910"/>
      <c r="J17" s="1910"/>
      <c r="K17" s="1910"/>
      <c r="L17" s="1910"/>
      <c r="M17" s="1910"/>
      <c r="N17" s="1910"/>
      <c r="O17" s="1911"/>
    </row>
    <row r="18" spans="2:15" ht="39" customHeight="1" x14ac:dyDescent="0.3">
      <c r="B18" s="853" t="s">
        <v>249</v>
      </c>
      <c r="C18" s="847">
        <v>43201</v>
      </c>
      <c r="D18" s="1909" t="s">
        <v>1860</v>
      </c>
      <c r="E18" s="1910"/>
      <c r="F18" s="1910"/>
      <c r="G18" s="1910"/>
      <c r="H18" s="1910"/>
      <c r="I18" s="1910"/>
      <c r="J18" s="1910"/>
      <c r="K18" s="1910"/>
      <c r="L18" s="1910"/>
      <c r="M18" s="1910"/>
      <c r="N18" s="1910"/>
      <c r="O18" s="1911"/>
    </row>
    <row r="19" spans="2:15" ht="24.75" customHeight="1" x14ac:dyDescent="0.3">
      <c r="B19" s="853" t="s">
        <v>246</v>
      </c>
      <c r="C19" s="848">
        <v>42979</v>
      </c>
      <c r="D19" s="1909" t="s">
        <v>1861</v>
      </c>
      <c r="E19" s="1910"/>
      <c r="F19" s="1910"/>
      <c r="G19" s="1910"/>
      <c r="H19" s="1910"/>
      <c r="I19" s="1910"/>
      <c r="J19" s="1910"/>
      <c r="K19" s="1910"/>
      <c r="L19" s="1910"/>
      <c r="M19" s="1910"/>
      <c r="N19" s="1910"/>
      <c r="O19" s="1911"/>
    </row>
    <row r="20" spans="2:15" ht="90" customHeight="1" x14ac:dyDescent="0.3">
      <c r="B20" s="853" t="s">
        <v>215</v>
      </c>
      <c r="C20" s="847">
        <v>42846</v>
      </c>
      <c r="D20" s="1919" t="s">
        <v>1862</v>
      </c>
      <c r="E20" s="1920"/>
      <c r="F20" s="1920"/>
      <c r="G20" s="1920"/>
      <c r="H20" s="1920"/>
      <c r="I20" s="1920"/>
      <c r="J20" s="1920"/>
      <c r="K20" s="1920"/>
      <c r="L20" s="1920"/>
      <c r="M20" s="1920"/>
      <c r="N20" s="1920"/>
      <c r="O20" s="1921"/>
    </row>
    <row r="21" spans="2:15" ht="25.5" customHeight="1" x14ac:dyDescent="0.3">
      <c r="B21" s="853" t="s">
        <v>214</v>
      </c>
      <c r="C21" s="848">
        <v>42660</v>
      </c>
      <c r="D21" s="1909" t="s">
        <v>1863</v>
      </c>
      <c r="E21" s="1910"/>
      <c r="F21" s="1910"/>
      <c r="G21" s="1910"/>
      <c r="H21" s="1910"/>
      <c r="I21" s="1910"/>
      <c r="J21" s="1910"/>
      <c r="K21" s="1910"/>
      <c r="L21" s="1910"/>
      <c r="M21" s="1910"/>
      <c r="N21" s="1910"/>
      <c r="O21" s="1911"/>
    </row>
    <row r="22" spans="2:15" ht="67.5" customHeight="1" x14ac:dyDescent="0.3">
      <c r="B22" s="853" t="s">
        <v>213</v>
      </c>
      <c r="C22" s="849">
        <v>42580</v>
      </c>
      <c r="D22" s="1916" t="s">
        <v>1864</v>
      </c>
      <c r="E22" s="1917"/>
      <c r="F22" s="1917"/>
      <c r="G22" s="1917"/>
      <c r="H22" s="1917"/>
      <c r="I22" s="1917"/>
      <c r="J22" s="1917"/>
      <c r="K22" s="1917"/>
      <c r="L22" s="1917"/>
      <c r="M22" s="1917"/>
      <c r="N22" s="1917"/>
      <c r="O22" s="1918"/>
    </row>
    <row r="23" spans="2:15" ht="108.75" customHeight="1" x14ac:dyDescent="0.3">
      <c r="B23" s="853" t="s">
        <v>184</v>
      </c>
      <c r="C23" s="848">
        <v>42468</v>
      </c>
      <c r="D23" s="1913" t="s">
        <v>1865</v>
      </c>
      <c r="E23" s="1910"/>
      <c r="F23" s="1910"/>
      <c r="G23" s="1910"/>
      <c r="H23" s="1910"/>
      <c r="I23" s="1910"/>
      <c r="J23" s="1910"/>
      <c r="K23" s="1910"/>
      <c r="L23" s="1910"/>
      <c r="M23" s="1910"/>
      <c r="N23" s="1910"/>
      <c r="O23" s="1911"/>
    </row>
    <row r="24" spans="2:15" ht="36" customHeight="1" x14ac:dyDescent="0.3">
      <c r="B24" s="853" t="s">
        <v>180</v>
      </c>
      <c r="C24" s="848">
        <v>42445</v>
      </c>
      <c r="D24" s="1913" t="s">
        <v>1866</v>
      </c>
      <c r="E24" s="1910"/>
      <c r="F24" s="1910"/>
      <c r="G24" s="1910"/>
      <c r="H24" s="1910"/>
      <c r="I24" s="1910"/>
      <c r="J24" s="1910"/>
      <c r="K24" s="1910"/>
      <c r="L24" s="1910"/>
      <c r="M24" s="1910"/>
      <c r="N24" s="1910"/>
      <c r="O24" s="1911"/>
    </row>
    <row r="25" spans="2:15" ht="20.25" customHeight="1" x14ac:dyDescent="0.3">
      <c r="B25" s="854" t="s">
        <v>179</v>
      </c>
      <c r="C25" s="855">
        <v>42412</v>
      </c>
      <c r="D25" s="1914" t="s">
        <v>165</v>
      </c>
      <c r="E25" s="1914"/>
      <c r="F25" s="1914"/>
      <c r="G25" s="1914"/>
      <c r="H25" s="1914"/>
      <c r="I25" s="1914"/>
      <c r="J25" s="1914"/>
      <c r="K25" s="1914"/>
      <c r="L25" s="1914"/>
      <c r="M25" s="1914"/>
      <c r="N25" s="1914"/>
      <c r="O25" s="1915"/>
    </row>
  </sheetData>
  <sheetProtection algorithmName="SHA-512" hashValue="xrz5XhaOaSfp6t5rOLJyK1dVulTML8luXt1xWjD3wjM7TJEFaCfEYUbTngmdQym6PQg3JXgwAiVItn2fqUj3Yg==" saltValue="XMkkxT77O2Moq8fPNt3ang==" spinCount="100000" sheet="1" objects="1" scenarios="1"/>
  <mergeCells count="24">
    <mergeCell ref="D24:O24"/>
    <mergeCell ref="D25:O25"/>
    <mergeCell ref="D22:O22"/>
    <mergeCell ref="D23:O23"/>
    <mergeCell ref="D20:O20"/>
    <mergeCell ref="D19:O19"/>
    <mergeCell ref="D13:O13"/>
    <mergeCell ref="D17:O17"/>
    <mergeCell ref="D18:O18"/>
    <mergeCell ref="D21:O21"/>
    <mergeCell ref="D7:O7"/>
    <mergeCell ref="D3:O3"/>
    <mergeCell ref="A1:O1"/>
    <mergeCell ref="D11:O11"/>
    <mergeCell ref="D16:O16"/>
    <mergeCell ref="D14:O14"/>
    <mergeCell ref="D15:O15"/>
    <mergeCell ref="D12:O12"/>
    <mergeCell ref="D8:O8"/>
    <mergeCell ref="D9:O9"/>
    <mergeCell ref="D10:O10"/>
    <mergeCell ref="D6:O6"/>
    <mergeCell ref="D5:O5"/>
    <mergeCell ref="D4:O4"/>
  </mergeCells>
  <phoneticPr fontId="3" type="noConversion"/>
  <pageMargins left="0.7" right="0.7" top="0.75" bottom="0.75" header="0.3" footer="0.3"/>
  <pageSetup paperSize="9"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BN2406"/>
  <sheetViews>
    <sheetView zoomScaleNormal="100" workbookViewId="0"/>
  </sheetViews>
  <sheetFormatPr baseColWidth="10" defaultColWidth="11.42578125" defaultRowHeight="15.75" x14ac:dyDescent="0.25"/>
  <cols>
    <col min="1" max="1" width="3.7109375" style="918" customWidth="1"/>
    <col min="2" max="2" width="5.7109375" style="15" customWidth="1"/>
    <col min="3" max="3" width="42.85546875" style="15" customWidth="1"/>
    <col min="4" max="4" width="21.42578125" style="15" customWidth="1"/>
    <col min="5" max="5" width="33.5703125" style="15" customWidth="1"/>
    <col min="6" max="6" width="18.7109375" style="15" customWidth="1"/>
    <col min="7" max="7" width="17" style="15" customWidth="1"/>
    <col min="8" max="8" width="15.28515625" style="15" customWidth="1"/>
    <col min="9" max="9" width="19.42578125" style="15" customWidth="1"/>
    <col min="10" max="10" width="33.42578125" style="15" customWidth="1"/>
    <col min="11" max="11" width="14" style="15" customWidth="1"/>
    <col min="12" max="14" width="13.7109375" style="15" customWidth="1"/>
    <col min="15" max="15" width="14.28515625" style="15" customWidth="1"/>
    <col min="16" max="16" width="13.140625" style="15" customWidth="1"/>
    <col min="17" max="17" width="13.140625" style="16" customWidth="1"/>
    <col min="18" max="18" width="13.140625" style="15" customWidth="1"/>
    <col min="19" max="22" width="13.5703125" style="15" customWidth="1"/>
    <col min="23" max="26" width="13" style="15" customWidth="1"/>
    <col min="27" max="30" width="14.140625" style="15" customWidth="1"/>
    <col min="31" max="32" width="13.140625" style="15" customWidth="1"/>
    <col min="33" max="33" width="13.140625" style="16" customWidth="1"/>
    <col min="34" max="34" width="13.140625" style="15" customWidth="1"/>
    <col min="35" max="38" width="15.42578125" style="15" customWidth="1"/>
    <col min="39" max="42" width="14" style="15" customWidth="1"/>
    <col min="43" max="46" width="13.85546875" style="15" customWidth="1"/>
    <col min="47" max="50" width="15.28515625" style="15" customWidth="1"/>
    <col min="51" max="53" width="16.5703125" style="15" customWidth="1"/>
    <col min="54" max="62" width="11.42578125" style="15"/>
    <col min="63" max="66" width="20.42578125" style="15" customWidth="1"/>
    <col min="67" max="16384" width="11.42578125" style="15"/>
  </cols>
  <sheetData>
    <row r="1" spans="1:33" ht="18" customHeight="1" x14ac:dyDescent="0.25"/>
    <row r="2" spans="1:33" ht="18" customHeight="1" x14ac:dyDescent="0.25"/>
    <row r="3" spans="1:33" ht="18" customHeight="1" x14ac:dyDescent="0.25"/>
    <row r="4" spans="1:33" s="942" customFormat="1" ht="18" customHeight="1" x14ac:dyDescent="0.25">
      <c r="A4" s="941" t="s">
        <v>37</v>
      </c>
      <c r="B4" s="532" t="s">
        <v>4</v>
      </c>
      <c r="C4" s="533"/>
      <c r="D4" s="533"/>
      <c r="E4" s="533"/>
      <c r="F4" s="533"/>
      <c r="G4" s="533"/>
      <c r="H4" s="533"/>
      <c r="I4" s="533"/>
      <c r="J4" s="533"/>
      <c r="K4" s="533"/>
      <c r="L4" s="533"/>
      <c r="M4" s="533"/>
      <c r="Q4" s="943"/>
      <c r="AG4" s="943"/>
    </row>
    <row r="5" spans="1:33" ht="18" customHeight="1" x14ac:dyDescent="0.25"/>
    <row r="6" spans="1:33" ht="18" customHeight="1" x14ac:dyDescent="0.25">
      <c r="C6" s="173" t="s">
        <v>5</v>
      </c>
      <c r="D6" s="18" t="str">
        <f>IF(ISNUMBER('1.Datos generales organización '!G5),'1.Datos generales organización '!G5,"")</f>
        <v/>
      </c>
      <c r="E6" s="3"/>
      <c r="G6" s="173" t="s">
        <v>1332</v>
      </c>
      <c r="H6" s="18" t="str">
        <f>IF(ISTEXT('1.Datos generales organización '!K5),'1.Datos generales organización '!K5,"")</f>
        <v/>
      </c>
    </row>
    <row r="7" spans="1:33" ht="18" customHeight="1" x14ac:dyDescent="0.25">
      <c r="C7" s="3"/>
      <c r="D7" s="3"/>
      <c r="E7" s="3"/>
      <c r="F7" s="3"/>
      <c r="G7" s="3"/>
    </row>
    <row r="8" spans="1:33" ht="18" customHeight="1" x14ac:dyDescent="0.25">
      <c r="C8" s="169" t="s">
        <v>196</v>
      </c>
      <c r="D8" s="170" t="s">
        <v>783</v>
      </c>
      <c r="E8" s="169" t="s">
        <v>784</v>
      </c>
      <c r="G8" s="171" t="s">
        <v>683</v>
      </c>
      <c r="H8" s="172"/>
    </row>
    <row r="9" spans="1:33" ht="18" customHeight="1" x14ac:dyDescent="0.25">
      <c r="C9" s="19">
        <v>2022</v>
      </c>
      <c r="D9" s="20" t="s">
        <v>661</v>
      </c>
      <c r="E9" s="21" t="s">
        <v>10</v>
      </c>
      <c r="G9" s="11" t="s">
        <v>684</v>
      </c>
      <c r="H9" s="11">
        <v>28</v>
      </c>
    </row>
    <row r="10" spans="1:33" ht="18" customHeight="1" x14ac:dyDescent="0.25">
      <c r="C10" s="19">
        <v>2021</v>
      </c>
      <c r="D10" s="20" t="s">
        <v>662</v>
      </c>
      <c r="E10" s="21" t="s">
        <v>11</v>
      </c>
      <c r="G10" s="11" t="s">
        <v>685</v>
      </c>
      <c r="H10" s="11">
        <v>265</v>
      </c>
    </row>
    <row r="11" spans="1:33" ht="18" customHeight="1" x14ac:dyDescent="0.25">
      <c r="C11" s="19">
        <v>2020</v>
      </c>
      <c r="D11" s="20" t="s">
        <v>663</v>
      </c>
      <c r="E11" s="21" t="s">
        <v>12</v>
      </c>
    </row>
    <row r="12" spans="1:33" ht="18" customHeight="1" x14ac:dyDescent="0.25">
      <c r="C12" s="19">
        <v>2019</v>
      </c>
      <c r="D12" s="20" t="s">
        <v>664</v>
      </c>
      <c r="E12" s="21" t="s">
        <v>13</v>
      </c>
    </row>
    <row r="13" spans="1:33" ht="18" customHeight="1" x14ac:dyDescent="0.25">
      <c r="C13" s="19">
        <v>2018</v>
      </c>
      <c r="D13" s="20" t="s">
        <v>665</v>
      </c>
      <c r="E13" s="21" t="s">
        <v>14</v>
      </c>
    </row>
    <row r="14" spans="1:33" ht="18" customHeight="1" x14ac:dyDescent="0.25">
      <c r="C14" s="19">
        <v>2017</v>
      </c>
      <c r="D14" s="20" t="s">
        <v>666</v>
      </c>
      <c r="E14" s="21" t="s">
        <v>15</v>
      </c>
    </row>
    <row r="15" spans="1:33" ht="18" customHeight="1" x14ac:dyDescent="0.25">
      <c r="C15" s="19">
        <v>2016</v>
      </c>
      <c r="D15" s="22" t="s">
        <v>176</v>
      </c>
      <c r="E15" s="21" t="s">
        <v>16</v>
      </c>
    </row>
    <row r="16" spans="1:33" ht="18" customHeight="1" x14ac:dyDescent="0.25">
      <c r="C16" s="19">
        <v>2015</v>
      </c>
      <c r="E16" s="21" t="s">
        <v>17</v>
      </c>
    </row>
    <row r="17" spans="3:5" ht="18" customHeight="1" x14ac:dyDescent="0.25">
      <c r="C17" s="19">
        <v>2014</v>
      </c>
      <c r="E17" s="21" t="s">
        <v>18</v>
      </c>
    </row>
    <row r="18" spans="3:5" ht="18" customHeight="1" x14ac:dyDescent="0.25">
      <c r="C18" s="19">
        <v>2013</v>
      </c>
      <c r="E18" s="21" t="s">
        <v>19</v>
      </c>
    </row>
    <row r="19" spans="3:5" ht="18" customHeight="1" x14ac:dyDescent="0.25">
      <c r="C19" s="19">
        <v>2012</v>
      </c>
      <c r="E19" s="21" t="s">
        <v>20</v>
      </c>
    </row>
    <row r="20" spans="3:5" ht="18" customHeight="1" x14ac:dyDescent="0.25">
      <c r="C20" s="19">
        <v>2011</v>
      </c>
      <c r="E20" s="21" t="s">
        <v>21</v>
      </c>
    </row>
    <row r="21" spans="3:5" ht="18" customHeight="1" x14ac:dyDescent="0.25">
      <c r="C21" s="19">
        <v>2010</v>
      </c>
      <c r="E21" s="21" t="s">
        <v>22</v>
      </c>
    </row>
    <row r="22" spans="3:5" ht="18" customHeight="1" x14ac:dyDescent="0.25">
      <c r="C22" s="19">
        <v>2009</v>
      </c>
      <c r="E22" s="21" t="s">
        <v>23</v>
      </c>
    </row>
    <row r="23" spans="3:5" ht="18" customHeight="1" x14ac:dyDescent="0.25">
      <c r="C23" s="19">
        <v>2008</v>
      </c>
      <c r="E23" s="21" t="s">
        <v>24</v>
      </c>
    </row>
    <row r="24" spans="3:5" ht="18" customHeight="1" x14ac:dyDescent="0.25">
      <c r="C24" s="23">
        <v>2007</v>
      </c>
      <c r="E24" s="21" t="s">
        <v>25</v>
      </c>
    </row>
    <row r="25" spans="3:5" ht="18" customHeight="1" x14ac:dyDescent="0.25">
      <c r="E25" s="21" t="s">
        <v>26</v>
      </c>
    </row>
    <row r="26" spans="3:5" ht="18" customHeight="1" x14ac:dyDescent="0.25">
      <c r="E26" s="21" t="s">
        <v>27</v>
      </c>
    </row>
    <row r="27" spans="3:5" ht="18" customHeight="1" x14ac:dyDescent="0.25">
      <c r="E27" s="21" t="s">
        <v>28</v>
      </c>
    </row>
    <row r="28" spans="3:5" ht="18" customHeight="1" x14ac:dyDescent="0.25">
      <c r="E28" s="21" t="s">
        <v>29</v>
      </c>
    </row>
    <row r="29" spans="3:5" ht="18" customHeight="1" x14ac:dyDescent="0.25">
      <c r="E29" s="24" t="s">
        <v>30</v>
      </c>
    </row>
    <row r="30" spans="3:5" ht="18" customHeight="1" x14ac:dyDescent="0.25"/>
    <row r="31" spans="3:5" ht="18" customHeight="1" x14ac:dyDescent="0.25">
      <c r="C31" s="173" t="s">
        <v>260</v>
      </c>
      <c r="D31" s="189" t="str">
        <f>IF(ISTEXT('1.Datos generales organización '!H3),'1.Datos generales organización '!H3,"")</f>
        <v/>
      </c>
      <c r="E31" s="190"/>
    </row>
    <row r="32" spans="3:5" ht="18" customHeight="1" x14ac:dyDescent="0.25">
      <c r="E32" s="190"/>
    </row>
    <row r="33" spans="1:37" ht="18" customHeight="1" x14ac:dyDescent="0.25">
      <c r="C33" s="173" t="s">
        <v>784</v>
      </c>
      <c r="D33" s="189" t="str">
        <f>IF(ISTEXT('1.Datos generales organización '!I10),'1.Datos generales organización '!I10,"")</f>
        <v/>
      </c>
      <c r="E33" s="190"/>
    </row>
    <row r="34" spans="1:37" ht="18" customHeight="1" x14ac:dyDescent="0.25"/>
    <row r="35" spans="1:37" s="942" customFormat="1" ht="18" customHeight="1" x14ac:dyDescent="0.25">
      <c r="A35" s="941" t="s">
        <v>1687</v>
      </c>
      <c r="B35" s="532"/>
      <c r="C35" s="533"/>
      <c r="D35" s="533"/>
      <c r="E35" s="533"/>
      <c r="F35" s="533"/>
      <c r="G35" s="533"/>
      <c r="H35" s="533"/>
      <c r="I35" s="533"/>
      <c r="J35" s="533"/>
      <c r="K35" s="533"/>
      <c r="L35" s="533"/>
      <c r="M35" s="533"/>
      <c r="Q35" s="943"/>
      <c r="AG35" s="943"/>
    </row>
    <row r="36" spans="1:37" x14ac:dyDescent="0.25">
      <c r="A36" s="919"/>
      <c r="B36" s="517"/>
      <c r="C36" s="517"/>
      <c r="D36" s="517"/>
      <c r="E36" s="517"/>
      <c r="F36" s="517"/>
      <c r="G36" s="517"/>
      <c r="H36" s="517"/>
      <c r="I36" s="517"/>
      <c r="J36" s="517"/>
      <c r="K36" s="517"/>
      <c r="L36" s="517"/>
      <c r="M36" s="517"/>
      <c r="N36" s="517"/>
      <c r="Q36" s="15"/>
      <c r="AG36" s="15"/>
      <c r="AK36" s="16"/>
    </row>
    <row r="37" spans="1:37" x14ac:dyDescent="0.25">
      <c r="A37" s="919"/>
      <c r="B37" s="517"/>
      <c r="C37" s="173" t="s">
        <v>1741</v>
      </c>
      <c r="D37" s="600" t="str">
        <f>'3. Datos cultivos'!F3</f>
        <v/>
      </c>
      <c r="F37" s="517"/>
      <c r="G37" s="517"/>
      <c r="H37" s="517"/>
      <c r="I37" s="517"/>
      <c r="J37" s="517"/>
      <c r="K37" s="517"/>
      <c r="L37" s="517"/>
      <c r="M37" s="517"/>
      <c r="N37" s="517"/>
      <c r="Q37" s="15"/>
      <c r="AG37" s="15"/>
      <c r="AK37" s="16"/>
    </row>
    <row r="38" spans="1:37" x14ac:dyDescent="0.25">
      <c r="A38" s="919"/>
      <c r="B38" s="517"/>
      <c r="C38" s="173" t="s">
        <v>1636</v>
      </c>
      <c r="D38" s="600" t="str">
        <f>UPPER('3. Datos cultivos'!F3)</f>
        <v/>
      </c>
      <c r="E38" s="517"/>
      <c r="F38" s="517"/>
      <c r="G38" s="517"/>
      <c r="H38" s="517"/>
      <c r="I38" s="517"/>
      <c r="J38" s="517"/>
      <c r="K38" s="517"/>
      <c r="L38" s="517"/>
      <c r="M38" s="517"/>
      <c r="N38" s="517"/>
      <c r="Q38" s="15"/>
      <c r="AG38" s="15"/>
      <c r="AK38" s="16"/>
    </row>
    <row r="39" spans="1:37" x14ac:dyDescent="0.25">
      <c r="A39" s="919"/>
      <c r="B39" s="517"/>
      <c r="C39" s="517"/>
      <c r="D39" s="517"/>
      <c r="E39" s="517"/>
      <c r="F39" s="517"/>
      <c r="G39" s="517"/>
      <c r="H39" s="517"/>
      <c r="I39" s="517"/>
      <c r="J39" s="517"/>
      <c r="K39" s="517"/>
      <c r="L39" s="517"/>
      <c r="M39" s="517"/>
      <c r="N39" s="517"/>
      <c r="Q39" s="15"/>
      <c r="AG39" s="15"/>
      <c r="AK39" s="16"/>
    </row>
    <row r="40" spans="1:37" ht="15.75" customHeight="1" x14ac:dyDescent="0.25">
      <c r="A40" s="919"/>
      <c r="B40" s="517"/>
      <c r="C40" s="169" t="s">
        <v>1688</v>
      </c>
      <c r="D40" s="517"/>
      <c r="E40" s="169" t="s">
        <v>1637</v>
      </c>
      <c r="F40" s="517"/>
      <c r="G40" s="516" t="s">
        <v>1647</v>
      </c>
      <c r="I40" s="517"/>
      <c r="J40" s="461" t="s">
        <v>1638</v>
      </c>
      <c r="K40" s="461" t="s">
        <v>1639</v>
      </c>
      <c r="L40" s="517"/>
      <c r="M40" s="169" t="s">
        <v>1640</v>
      </c>
      <c r="N40" s="517"/>
      <c r="O40" s="169" t="s">
        <v>1641</v>
      </c>
      <c r="Q40" s="512" t="s">
        <v>676</v>
      </c>
      <c r="T40" s="512" t="s">
        <v>1642</v>
      </c>
      <c r="U40" s="512" t="s">
        <v>1643</v>
      </c>
      <c r="V40" s="512" t="s">
        <v>1644</v>
      </c>
      <c r="AG40" s="15"/>
      <c r="AK40" s="16"/>
    </row>
    <row r="41" spans="1:37" ht="15.75" customHeight="1" x14ac:dyDescent="0.25">
      <c r="A41" s="919"/>
      <c r="B41" s="517"/>
      <c r="C41" s="19" t="s">
        <v>1455</v>
      </c>
      <c r="D41" s="517"/>
      <c r="E41" s="19" t="s">
        <v>1418</v>
      </c>
      <c r="F41" s="517"/>
      <c r="G41" s="513" t="s">
        <v>2187</v>
      </c>
      <c r="H41" s="513" t="s">
        <v>1400</v>
      </c>
      <c r="I41" s="517"/>
      <c r="J41" s="514" t="s">
        <v>2016</v>
      </c>
      <c r="K41" s="534">
        <v>0.34</v>
      </c>
      <c r="L41" s="517"/>
      <c r="M41" s="480" t="s">
        <v>1333</v>
      </c>
      <c r="N41" s="517"/>
      <c r="O41" s="221" t="s">
        <v>1333</v>
      </c>
      <c r="P41" s="221">
        <v>1</v>
      </c>
      <c r="Q41" s="221" t="e">
        <f t="shared" ref="Q41:Q46" si="0">VLOOKUP($D493,$O$41:$P$43,2,0)</f>
        <v>#N/A</v>
      </c>
      <c r="T41" s="480" t="s">
        <v>1391</v>
      </c>
      <c r="U41" s="480" t="s">
        <v>1391</v>
      </c>
      <c r="V41" s="481" t="s">
        <v>1391</v>
      </c>
      <c r="AG41" s="15"/>
      <c r="AK41" s="16"/>
    </row>
    <row r="42" spans="1:37" ht="15.75" customHeight="1" x14ac:dyDescent="0.25">
      <c r="A42" s="919"/>
      <c r="B42" s="517"/>
      <c r="C42" s="19" t="s">
        <v>1456</v>
      </c>
      <c r="D42" s="517"/>
      <c r="E42" s="19" t="s">
        <v>1419</v>
      </c>
      <c r="F42" s="517"/>
      <c r="G42" s="518" t="s">
        <v>1403</v>
      </c>
      <c r="H42" s="519">
        <v>0.04</v>
      </c>
      <c r="I42" s="517"/>
      <c r="J42" s="514" t="s">
        <v>2028</v>
      </c>
      <c r="K42" s="534">
        <v>0.27</v>
      </c>
      <c r="L42" s="517"/>
      <c r="M42" s="463" t="s">
        <v>1334</v>
      </c>
      <c r="N42" s="517"/>
      <c r="O42" s="221" t="s">
        <v>1334</v>
      </c>
      <c r="P42" s="221">
        <v>2</v>
      </c>
      <c r="Q42" s="221" t="e">
        <f t="shared" si="0"/>
        <v>#N/A</v>
      </c>
      <c r="T42" s="463" t="s">
        <v>1389</v>
      </c>
      <c r="U42" s="463" t="s">
        <v>1390</v>
      </c>
      <c r="V42" s="470" t="s">
        <v>1390</v>
      </c>
      <c r="AG42" s="15"/>
      <c r="AK42" s="16"/>
    </row>
    <row r="43" spans="1:37" ht="15.75" customHeight="1" x14ac:dyDescent="0.25">
      <c r="A43" s="919"/>
      <c r="B43" s="517"/>
      <c r="C43" s="19" t="s">
        <v>1457</v>
      </c>
      <c r="D43" s="517"/>
      <c r="E43" s="19" t="s">
        <v>1420</v>
      </c>
      <c r="F43" s="517"/>
      <c r="G43" s="518" t="s">
        <v>1404</v>
      </c>
      <c r="H43" s="519">
        <v>1.2999999999999999E-2</v>
      </c>
      <c r="I43" s="517"/>
      <c r="J43" s="514" t="s">
        <v>2018</v>
      </c>
      <c r="K43" s="534">
        <v>0.15</v>
      </c>
      <c r="L43" s="517"/>
      <c r="M43" s="465" t="s">
        <v>1335</v>
      </c>
      <c r="N43" s="517"/>
      <c r="O43" s="221" t="s">
        <v>1335</v>
      </c>
      <c r="P43" s="221">
        <v>3</v>
      </c>
      <c r="Q43" s="221" t="e">
        <f t="shared" si="0"/>
        <v>#N/A</v>
      </c>
      <c r="T43" s="463" t="s">
        <v>1390</v>
      </c>
      <c r="U43" s="463" t="s">
        <v>1336</v>
      </c>
      <c r="V43" s="470" t="s">
        <v>176</v>
      </c>
      <c r="AG43" s="15"/>
      <c r="AK43" s="16"/>
    </row>
    <row r="44" spans="1:37" ht="15.75" customHeight="1" x14ac:dyDescent="0.25">
      <c r="A44" s="919"/>
      <c r="B44" s="517"/>
      <c r="C44" s="19" t="s">
        <v>1458</v>
      </c>
      <c r="D44" s="517"/>
      <c r="E44" s="19" t="s">
        <v>1421</v>
      </c>
      <c r="F44" s="517"/>
      <c r="G44" s="518" t="s">
        <v>176</v>
      </c>
      <c r="H44" s="520" t="s">
        <v>165</v>
      </c>
      <c r="I44" s="517"/>
      <c r="J44" s="514" t="s">
        <v>2019</v>
      </c>
      <c r="K44" s="534">
        <v>0.11</v>
      </c>
      <c r="L44" s="517"/>
      <c r="M44" s="517"/>
      <c r="N44" s="517"/>
      <c r="Q44" s="221" t="e">
        <f t="shared" si="0"/>
        <v>#N/A</v>
      </c>
      <c r="T44" s="463" t="s">
        <v>1387</v>
      </c>
      <c r="U44" s="32" t="s">
        <v>2178</v>
      </c>
      <c r="V44" s="473"/>
      <c r="AG44" s="15"/>
      <c r="AK44" s="16"/>
    </row>
    <row r="45" spans="1:37" ht="15.75" customHeight="1" x14ac:dyDescent="0.25">
      <c r="A45" s="919"/>
      <c r="B45" s="517"/>
      <c r="C45" s="19" t="s">
        <v>1459</v>
      </c>
      <c r="D45" s="517"/>
      <c r="E45" s="19" t="s">
        <v>1422</v>
      </c>
      <c r="F45" s="517"/>
      <c r="G45" s="1277" t="s">
        <v>2213</v>
      </c>
      <c r="H45" s="535"/>
      <c r="I45" s="517"/>
      <c r="J45" s="514" t="s">
        <v>2020</v>
      </c>
      <c r="K45" s="534">
        <v>0.13</v>
      </c>
      <c r="L45" s="517"/>
      <c r="M45" s="517"/>
      <c r="N45" s="517"/>
      <c r="Q45" s="221" t="e">
        <f t="shared" si="0"/>
        <v>#N/A</v>
      </c>
      <c r="T45" s="463" t="s">
        <v>1388</v>
      </c>
      <c r="U45" s="465" t="s">
        <v>176</v>
      </c>
      <c r="V45" s="25"/>
      <c r="AG45" s="15"/>
      <c r="AK45" s="16"/>
    </row>
    <row r="46" spans="1:37" ht="15.75" customHeight="1" x14ac:dyDescent="0.25">
      <c r="A46" s="919"/>
      <c r="B46" s="517"/>
      <c r="C46" s="19" t="s">
        <v>1460</v>
      </c>
      <c r="D46" s="517"/>
      <c r="E46" s="19" t="s">
        <v>1423</v>
      </c>
      <c r="F46" s="517"/>
      <c r="G46" s="517"/>
      <c r="H46" s="517"/>
      <c r="I46" s="517"/>
      <c r="J46" s="514" t="s">
        <v>2021</v>
      </c>
      <c r="K46" s="534">
        <v>0.22</v>
      </c>
      <c r="L46" s="517"/>
      <c r="M46" s="517"/>
      <c r="N46" s="517"/>
      <c r="Q46" s="221" t="e">
        <f t="shared" si="0"/>
        <v>#N/A</v>
      </c>
      <c r="T46" s="463" t="s">
        <v>1336</v>
      </c>
      <c r="V46" s="32"/>
      <c r="AG46" s="15"/>
      <c r="AK46" s="16"/>
    </row>
    <row r="47" spans="1:37" ht="15.75" customHeight="1" x14ac:dyDescent="0.25">
      <c r="A47" s="919"/>
      <c r="B47" s="517"/>
      <c r="C47" s="19" t="s">
        <v>1461</v>
      </c>
      <c r="D47" s="517"/>
      <c r="E47" s="19" t="s">
        <v>1425</v>
      </c>
      <c r="F47" s="517"/>
      <c r="G47" s="517"/>
      <c r="H47" s="517"/>
      <c r="I47" s="517"/>
      <c r="J47" s="514" t="s">
        <v>2029</v>
      </c>
      <c r="K47" s="534">
        <v>0.26</v>
      </c>
      <c r="L47" s="517"/>
      <c r="M47" s="517"/>
      <c r="N47" s="517"/>
      <c r="Q47" s="221" t="e">
        <f>VLOOKUP(#REF!,$O$41:$P$43,2,0)</f>
        <v>#REF!</v>
      </c>
      <c r="T47" s="470" t="s">
        <v>2178</v>
      </c>
      <c r="V47" s="32"/>
      <c r="AG47" s="15"/>
      <c r="AK47" s="16"/>
    </row>
    <row r="48" spans="1:37" ht="15.75" customHeight="1" x14ac:dyDescent="0.25">
      <c r="A48" s="919"/>
      <c r="B48" s="517"/>
      <c r="C48" s="19" t="s">
        <v>1462</v>
      </c>
      <c r="D48" s="517"/>
      <c r="E48" s="19" t="s">
        <v>1426</v>
      </c>
      <c r="F48" s="517"/>
      <c r="G48" s="517"/>
      <c r="H48" s="517"/>
      <c r="I48" s="517"/>
      <c r="J48" s="515" t="s">
        <v>2095</v>
      </c>
      <c r="K48" s="534">
        <v>0.2</v>
      </c>
      <c r="L48" s="517"/>
      <c r="M48" s="517"/>
      <c r="N48" s="517"/>
      <c r="O48" s="517"/>
      <c r="P48" s="517"/>
      <c r="Q48" s="517"/>
      <c r="R48" s="517"/>
      <c r="T48" s="465" t="s">
        <v>176</v>
      </c>
      <c r="AG48" s="15"/>
      <c r="AK48" s="16"/>
    </row>
    <row r="49" spans="1:37" ht="15.75" customHeight="1" x14ac:dyDescent="0.25">
      <c r="A49" s="919"/>
      <c r="B49" s="517"/>
      <c r="C49" s="19" t="s">
        <v>1463</v>
      </c>
      <c r="D49" s="517"/>
      <c r="E49" s="19" t="s">
        <v>1428</v>
      </c>
      <c r="F49" s="517"/>
      <c r="G49" s="517"/>
      <c r="H49" s="517"/>
      <c r="I49" s="517"/>
      <c r="J49" s="514" t="s">
        <v>2030</v>
      </c>
      <c r="K49" s="534">
        <v>0.32</v>
      </c>
      <c r="L49" s="517"/>
      <c r="M49" s="517"/>
      <c r="N49" s="517"/>
      <c r="O49" s="517"/>
      <c r="P49" s="517"/>
      <c r="Q49" s="517"/>
      <c r="R49" s="517"/>
      <c r="AG49" s="15"/>
      <c r="AK49" s="16"/>
    </row>
    <row r="50" spans="1:37" ht="15.75" customHeight="1" x14ac:dyDescent="0.25">
      <c r="A50" s="919"/>
      <c r="B50" s="517"/>
      <c r="C50" s="19" t="s">
        <v>1464</v>
      </c>
      <c r="D50" s="517"/>
      <c r="E50" s="19" t="s">
        <v>1430</v>
      </c>
      <c r="F50" s="517"/>
      <c r="G50" s="517"/>
      <c r="H50" s="517"/>
      <c r="I50" s="517"/>
      <c r="J50" s="514" t="s">
        <v>2023</v>
      </c>
      <c r="K50" s="534">
        <v>0.08</v>
      </c>
      <c r="L50" s="517"/>
      <c r="M50" s="517"/>
      <c r="N50" s="517"/>
      <c r="O50" s="517"/>
      <c r="P50" s="517"/>
      <c r="Q50" s="517"/>
      <c r="R50" s="517"/>
      <c r="AG50" s="15"/>
      <c r="AK50" s="16"/>
    </row>
    <row r="51" spans="1:37" ht="15.75" customHeight="1" x14ac:dyDescent="0.25">
      <c r="A51" s="919"/>
      <c r="B51" s="517"/>
      <c r="C51" s="19" t="s">
        <v>1465</v>
      </c>
      <c r="D51" s="517"/>
      <c r="E51" s="19" t="s">
        <v>1432</v>
      </c>
      <c r="F51" s="517"/>
      <c r="G51" s="517"/>
      <c r="H51" s="517"/>
      <c r="I51" s="517"/>
      <c r="J51" s="514" t="s">
        <v>2024</v>
      </c>
      <c r="K51" s="534">
        <v>7.0000000000000007E-2</v>
      </c>
      <c r="L51" s="517"/>
      <c r="M51" s="517"/>
      <c r="N51" s="517"/>
      <c r="O51" s="517"/>
      <c r="P51" s="517"/>
      <c r="Q51" s="517"/>
      <c r="R51" s="517"/>
      <c r="AG51" s="15"/>
      <c r="AK51" s="16"/>
    </row>
    <row r="52" spans="1:37" ht="15.75" customHeight="1" x14ac:dyDescent="0.25">
      <c r="A52" s="919"/>
      <c r="B52" s="517"/>
      <c r="C52" s="19" t="s">
        <v>1466</v>
      </c>
      <c r="D52" s="517"/>
      <c r="E52" s="19" t="s">
        <v>1434</v>
      </c>
      <c r="F52" s="517"/>
      <c r="G52" s="517"/>
      <c r="H52" s="517"/>
      <c r="I52" s="517"/>
      <c r="J52" s="514" t="s">
        <v>2031</v>
      </c>
      <c r="K52" s="534">
        <v>0.21</v>
      </c>
      <c r="L52" s="517"/>
      <c r="M52" s="517"/>
      <c r="N52" s="517"/>
      <c r="O52" s="517"/>
      <c r="P52" s="517"/>
      <c r="Q52" s="517"/>
      <c r="R52" s="517"/>
      <c r="AG52" s="15"/>
      <c r="AK52" s="16"/>
    </row>
    <row r="53" spans="1:37" ht="15.75" customHeight="1" x14ac:dyDescent="0.25">
      <c r="A53" s="919"/>
      <c r="B53" s="517"/>
      <c r="C53" s="19" t="s">
        <v>1467</v>
      </c>
      <c r="D53" s="517"/>
      <c r="E53" s="19" t="s">
        <v>1435</v>
      </c>
      <c r="F53" s="517"/>
      <c r="G53" s="517"/>
      <c r="H53" s="517"/>
      <c r="I53" s="517"/>
      <c r="J53" s="514" t="s">
        <v>2026</v>
      </c>
      <c r="K53" s="534">
        <v>0.46</v>
      </c>
      <c r="L53" s="517"/>
      <c r="M53" s="517"/>
      <c r="N53" s="517"/>
      <c r="O53" s="517"/>
      <c r="P53" s="517"/>
      <c r="Q53" s="517"/>
      <c r="R53" s="517"/>
      <c r="AG53" s="15"/>
      <c r="AK53" s="16"/>
    </row>
    <row r="54" spans="1:37" ht="15.75" customHeight="1" x14ac:dyDescent="0.25">
      <c r="A54" s="919"/>
      <c r="B54" s="517"/>
      <c r="C54" s="19" t="s">
        <v>1468</v>
      </c>
      <c r="D54" s="517"/>
      <c r="E54" s="19" t="s">
        <v>1437</v>
      </c>
      <c r="F54" s="517"/>
      <c r="G54" s="517"/>
      <c r="H54" s="517"/>
      <c r="I54" s="517"/>
      <c r="J54" s="514" t="s">
        <v>2027</v>
      </c>
      <c r="K54" s="534">
        <v>0.46</v>
      </c>
      <c r="L54" s="517"/>
      <c r="M54" s="517"/>
      <c r="N54" s="517"/>
      <c r="O54" s="517"/>
      <c r="P54" s="517"/>
      <c r="Q54" s="517"/>
      <c r="R54" s="517"/>
      <c r="AG54" s="15"/>
      <c r="AK54" s="16"/>
    </row>
    <row r="55" spans="1:37" ht="15.75" customHeight="1" x14ac:dyDescent="0.25">
      <c r="A55" s="919"/>
      <c r="B55" s="517"/>
      <c r="C55" s="19" t="s">
        <v>1469</v>
      </c>
      <c r="D55" s="517"/>
      <c r="E55" s="19" t="s">
        <v>1438</v>
      </c>
      <c r="F55" s="517"/>
      <c r="G55" s="517"/>
      <c r="H55" s="517"/>
      <c r="I55" s="517"/>
      <c r="J55" s="514" t="s">
        <v>1327</v>
      </c>
      <c r="K55" s="536"/>
      <c r="L55" s="517"/>
      <c r="M55" s="517"/>
      <c r="N55" s="517"/>
      <c r="O55" s="517"/>
      <c r="P55" s="517"/>
      <c r="Q55" s="517"/>
      <c r="R55" s="517"/>
      <c r="AG55" s="15"/>
      <c r="AK55" s="16"/>
    </row>
    <row r="56" spans="1:37" ht="15.75" customHeight="1" x14ac:dyDescent="0.25">
      <c r="A56" s="919"/>
      <c r="B56" s="517"/>
      <c r="C56" s="19" t="s">
        <v>1999</v>
      </c>
      <c r="D56" s="517"/>
      <c r="E56" s="19" t="s">
        <v>1439</v>
      </c>
      <c r="F56" s="517"/>
      <c r="G56" s="517"/>
      <c r="H56" s="517"/>
      <c r="I56" s="517"/>
      <c r="J56" s="514" t="s">
        <v>1329</v>
      </c>
      <c r="K56" s="536"/>
      <c r="L56" s="517"/>
      <c r="M56" s="517"/>
      <c r="N56" s="517"/>
      <c r="O56" s="517"/>
      <c r="P56" s="517"/>
      <c r="Q56" s="517"/>
      <c r="R56" s="517"/>
      <c r="AG56" s="15"/>
      <c r="AK56" s="16"/>
    </row>
    <row r="57" spans="1:37" ht="15.75" customHeight="1" x14ac:dyDescent="0.25">
      <c r="A57" s="919"/>
      <c r="B57" s="517"/>
      <c r="C57" s="19" t="s">
        <v>1470</v>
      </c>
      <c r="D57" s="517"/>
      <c r="E57" s="19" t="s">
        <v>1440</v>
      </c>
      <c r="F57" s="517"/>
      <c r="G57" s="517"/>
      <c r="H57" s="517"/>
      <c r="I57" s="517"/>
      <c r="J57" s="483" t="s">
        <v>1282</v>
      </c>
      <c r="K57" s="517"/>
      <c r="L57" s="517"/>
      <c r="M57" s="517"/>
      <c r="N57" s="517"/>
      <c r="O57" s="517"/>
      <c r="P57" s="517"/>
      <c r="Q57" s="517"/>
      <c r="R57" s="517"/>
      <c r="AG57" s="15"/>
      <c r="AK57" s="16"/>
    </row>
    <row r="58" spans="1:37" ht="15.75" customHeight="1" x14ac:dyDescent="0.25">
      <c r="A58" s="919"/>
      <c r="B58" s="517"/>
      <c r="C58" s="19" t="s">
        <v>1471</v>
      </c>
      <c r="D58" s="517"/>
      <c r="E58" s="19" t="s">
        <v>1441</v>
      </c>
      <c r="F58" s="517"/>
      <c r="G58" s="517"/>
      <c r="H58" s="517"/>
      <c r="I58" s="517"/>
      <c r="J58" s="521" t="s">
        <v>1646</v>
      </c>
      <c r="K58" s="517"/>
      <c r="L58" s="517"/>
      <c r="M58" s="517"/>
      <c r="N58" s="517"/>
      <c r="O58" s="517"/>
      <c r="P58" s="517"/>
      <c r="Q58" s="517"/>
      <c r="R58" s="517"/>
      <c r="AG58" s="15"/>
      <c r="AK58" s="16"/>
    </row>
    <row r="59" spans="1:37" ht="15.75" customHeight="1" x14ac:dyDescent="0.25">
      <c r="A59" s="919"/>
      <c r="B59" s="517"/>
      <c r="C59" s="19" t="s">
        <v>1472</v>
      </c>
      <c r="D59" s="517"/>
      <c r="E59" s="462" t="s">
        <v>1442</v>
      </c>
      <c r="F59" s="517"/>
      <c r="G59" s="517"/>
      <c r="H59" s="517"/>
      <c r="I59" s="517"/>
      <c r="J59" s="517"/>
      <c r="K59" s="517"/>
      <c r="L59" s="517"/>
      <c r="M59" s="517"/>
      <c r="N59" s="517"/>
      <c r="O59" s="517"/>
      <c r="P59" s="517"/>
      <c r="Q59" s="517"/>
      <c r="R59" s="517"/>
      <c r="AG59" s="15"/>
      <c r="AK59" s="16"/>
    </row>
    <row r="60" spans="1:37" ht="15.75" customHeight="1" x14ac:dyDescent="0.25">
      <c r="A60" s="919"/>
      <c r="B60" s="517"/>
      <c r="C60" s="19" t="s">
        <v>1473</v>
      </c>
      <c r="D60" s="517"/>
      <c r="E60" s="522" t="s">
        <v>1444</v>
      </c>
      <c r="F60" s="517"/>
      <c r="G60" s="517"/>
      <c r="H60" s="517"/>
      <c r="I60" s="517"/>
      <c r="J60" s="517"/>
      <c r="K60" s="517"/>
      <c r="L60" s="517"/>
      <c r="M60" s="517"/>
      <c r="N60" s="517"/>
      <c r="O60" s="517"/>
      <c r="P60" s="517"/>
      <c r="Q60" s="517"/>
      <c r="R60" s="517"/>
      <c r="AG60" s="15"/>
      <c r="AK60" s="16"/>
    </row>
    <row r="61" spans="1:37" ht="15.75" customHeight="1" x14ac:dyDescent="0.25">
      <c r="A61" s="919"/>
      <c r="B61" s="517"/>
      <c r="C61" s="19" t="s">
        <v>1474</v>
      </c>
      <c r="D61" s="517"/>
      <c r="E61" s="517"/>
      <c r="F61" s="517"/>
      <c r="G61" s="517"/>
      <c r="H61" s="517"/>
      <c r="I61" s="517"/>
      <c r="J61" s="517"/>
      <c r="K61" s="517"/>
      <c r="L61" s="517"/>
      <c r="M61" s="517"/>
      <c r="N61" s="517"/>
      <c r="O61" s="517"/>
      <c r="P61" s="517"/>
      <c r="Q61" s="517"/>
      <c r="R61" s="517"/>
      <c r="AG61" s="15"/>
      <c r="AK61" s="16"/>
    </row>
    <row r="62" spans="1:37" ht="15.75" customHeight="1" x14ac:dyDescent="0.25">
      <c r="A62" s="919"/>
      <c r="B62" s="517"/>
      <c r="C62" s="19" t="s">
        <v>1475</v>
      </c>
      <c r="D62" s="517"/>
      <c r="E62" s="517"/>
      <c r="F62" s="517"/>
      <c r="G62" s="517"/>
      <c r="H62" s="517"/>
      <c r="I62" s="517"/>
      <c r="J62" s="517"/>
      <c r="K62" s="517"/>
      <c r="L62" s="517"/>
      <c r="M62" s="517"/>
      <c r="N62" s="517"/>
      <c r="O62" s="517"/>
      <c r="P62" s="517"/>
      <c r="Q62" s="517"/>
      <c r="R62" s="517"/>
      <c r="AG62" s="15"/>
      <c r="AK62" s="16"/>
    </row>
    <row r="63" spans="1:37" ht="15.75" customHeight="1" x14ac:dyDescent="0.25">
      <c r="A63" s="919"/>
      <c r="B63" s="517"/>
      <c r="C63" s="19" t="s">
        <v>1476</v>
      </c>
      <c r="D63" s="517"/>
      <c r="E63" s="517"/>
      <c r="F63" s="517"/>
      <c r="G63" s="517"/>
      <c r="H63" s="517"/>
      <c r="I63" s="517"/>
      <c r="J63" s="517"/>
      <c r="K63" s="517"/>
      <c r="L63" s="517"/>
      <c r="M63" s="517"/>
      <c r="N63" s="517"/>
      <c r="O63" s="517"/>
      <c r="P63" s="517"/>
      <c r="Q63" s="517"/>
      <c r="R63" s="517"/>
      <c r="AG63" s="15"/>
      <c r="AK63" s="16"/>
    </row>
    <row r="64" spans="1:37" ht="15.75" customHeight="1" x14ac:dyDescent="0.25">
      <c r="A64" s="919"/>
      <c r="B64" s="517"/>
      <c r="C64" s="19" t="s">
        <v>1477</v>
      </c>
      <c r="D64" s="517"/>
      <c r="E64" s="517"/>
      <c r="F64" s="517"/>
      <c r="G64" s="517"/>
      <c r="H64" s="517"/>
      <c r="I64" s="517"/>
      <c r="J64" s="517"/>
      <c r="K64" s="517"/>
      <c r="L64" s="517"/>
      <c r="M64" s="517"/>
      <c r="N64" s="517"/>
      <c r="O64" s="517"/>
      <c r="P64" s="517"/>
      <c r="Q64" s="517"/>
      <c r="R64" s="517"/>
      <c r="AG64" s="15"/>
      <c r="AK64" s="16"/>
    </row>
    <row r="65" spans="1:37" ht="15.75" customHeight="1" x14ac:dyDescent="0.25">
      <c r="A65" s="919"/>
      <c r="B65" s="517"/>
      <c r="C65" s="19" t="s">
        <v>1478</v>
      </c>
      <c r="D65" s="517"/>
      <c r="E65" s="517"/>
      <c r="F65" s="517"/>
      <c r="G65" s="517"/>
      <c r="H65" s="517"/>
      <c r="I65" s="517"/>
      <c r="J65" s="517"/>
      <c r="K65" s="517"/>
      <c r="L65" s="517"/>
      <c r="M65" s="517"/>
      <c r="N65" s="517"/>
      <c r="O65" s="517"/>
      <c r="P65" s="517"/>
      <c r="Q65" s="517"/>
      <c r="R65" s="517"/>
      <c r="AG65" s="15"/>
      <c r="AK65" s="16"/>
    </row>
    <row r="66" spans="1:37" ht="15.75" customHeight="1" x14ac:dyDescent="0.25">
      <c r="A66" s="919"/>
      <c r="B66" s="517"/>
      <c r="C66" s="19" t="s">
        <v>1479</v>
      </c>
      <c r="D66" s="517"/>
      <c r="E66" s="517"/>
      <c r="F66" s="517"/>
      <c r="G66" s="517"/>
      <c r="H66" s="517"/>
      <c r="I66" s="517"/>
      <c r="J66" s="517"/>
      <c r="K66" s="517"/>
      <c r="L66" s="517"/>
      <c r="M66" s="517"/>
      <c r="N66" s="517"/>
      <c r="O66" s="517"/>
      <c r="P66" s="517"/>
      <c r="Q66" s="517"/>
      <c r="R66" s="517"/>
      <c r="AG66" s="15"/>
      <c r="AK66" s="16"/>
    </row>
    <row r="67" spans="1:37" ht="15.75" customHeight="1" x14ac:dyDescent="0.25">
      <c r="A67" s="919"/>
      <c r="B67" s="517"/>
      <c r="C67" s="19" t="s">
        <v>1480</v>
      </c>
      <c r="D67" s="517"/>
      <c r="E67" s="517"/>
      <c r="F67" s="517"/>
      <c r="G67" s="517"/>
      <c r="H67" s="517"/>
      <c r="I67" s="517"/>
      <c r="J67" s="517"/>
      <c r="K67" s="517"/>
      <c r="L67" s="517"/>
      <c r="M67" s="517"/>
      <c r="N67" s="517"/>
      <c r="O67" s="517"/>
      <c r="P67" s="517"/>
      <c r="Q67" s="517"/>
      <c r="R67" s="517"/>
      <c r="AG67" s="15"/>
      <c r="AK67" s="16"/>
    </row>
    <row r="68" spans="1:37" ht="15.75" customHeight="1" x14ac:dyDescent="0.25">
      <c r="A68" s="919"/>
      <c r="B68" s="517"/>
      <c r="C68" s="19" t="s">
        <v>1481</v>
      </c>
      <c r="D68" s="517"/>
      <c r="E68" s="517"/>
      <c r="F68" s="517"/>
      <c r="G68" s="517"/>
      <c r="H68" s="517"/>
      <c r="I68" s="517"/>
      <c r="J68" s="517"/>
      <c r="K68" s="517"/>
      <c r="L68" s="517"/>
      <c r="M68" s="517"/>
      <c r="N68" s="517"/>
      <c r="O68" s="517"/>
      <c r="P68" s="517"/>
      <c r="Q68" s="517"/>
      <c r="R68" s="517"/>
      <c r="AG68" s="15"/>
      <c r="AK68" s="16"/>
    </row>
    <row r="69" spans="1:37" ht="15.75" customHeight="1" x14ac:dyDescent="0.25">
      <c r="A69" s="919"/>
      <c r="B69" s="517"/>
      <c r="C69" s="19" t="s">
        <v>1482</v>
      </c>
      <c r="D69" s="517"/>
      <c r="E69" s="517"/>
      <c r="F69" s="517"/>
      <c r="G69" s="517"/>
      <c r="H69" s="517"/>
      <c r="I69" s="517"/>
      <c r="J69" s="517"/>
      <c r="K69" s="517"/>
      <c r="L69" s="517"/>
      <c r="M69" s="517"/>
      <c r="N69" s="517"/>
      <c r="O69" s="517"/>
      <c r="P69" s="517"/>
      <c r="Q69" s="517"/>
      <c r="R69" s="517"/>
      <c r="AG69" s="15"/>
      <c r="AK69" s="16"/>
    </row>
    <row r="70" spans="1:37" ht="15.75" customHeight="1" x14ac:dyDescent="0.25">
      <c r="A70" s="919"/>
      <c r="B70" s="517"/>
      <c r="C70" s="19" t="s">
        <v>1483</v>
      </c>
      <c r="D70" s="517"/>
      <c r="E70" s="517"/>
      <c r="F70" s="517"/>
      <c r="G70" s="517"/>
      <c r="H70" s="517"/>
      <c r="I70" s="517"/>
      <c r="J70" s="517"/>
      <c r="K70" s="517"/>
      <c r="L70" s="517"/>
      <c r="M70" s="517"/>
      <c r="N70" s="517"/>
      <c r="O70" s="517"/>
      <c r="P70" s="517"/>
      <c r="Q70" s="517"/>
      <c r="R70" s="517"/>
      <c r="AG70" s="15"/>
      <c r="AK70" s="16"/>
    </row>
    <row r="71" spans="1:37" ht="15.75" customHeight="1" x14ac:dyDescent="0.25">
      <c r="A71" s="919"/>
      <c r="B71" s="517"/>
      <c r="C71" s="19" t="s">
        <v>1484</v>
      </c>
      <c r="D71" s="517"/>
      <c r="E71" s="517"/>
      <c r="F71" s="517"/>
      <c r="G71" s="517"/>
      <c r="H71" s="517"/>
      <c r="I71" s="517"/>
      <c r="J71" s="517"/>
      <c r="K71" s="517"/>
      <c r="L71" s="517"/>
      <c r="M71" s="517"/>
      <c r="N71" s="517"/>
      <c r="O71" s="517"/>
      <c r="P71" s="517"/>
      <c r="Q71" s="517"/>
      <c r="R71" s="517"/>
      <c r="AG71" s="15"/>
      <c r="AK71" s="16"/>
    </row>
    <row r="72" spans="1:37" ht="15.75" customHeight="1" x14ac:dyDescent="0.25">
      <c r="A72" s="919"/>
      <c r="B72" s="517"/>
      <c r="C72" s="19" t="s">
        <v>1485</v>
      </c>
      <c r="D72" s="517"/>
      <c r="E72" s="517"/>
      <c r="F72" s="517"/>
      <c r="G72" s="517"/>
      <c r="H72" s="517"/>
      <c r="I72" s="517"/>
      <c r="J72" s="517"/>
      <c r="K72" s="517"/>
      <c r="L72" s="517"/>
      <c r="M72" s="517"/>
      <c r="N72" s="517"/>
      <c r="O72" s="517"/>
      <c r="P72" s="517"/>
      <c r="Q72" s="517"/>
      <c r="R72" s="517"/>
      <c r="AG72" s="15"/>
      <c r="AK72" s="16"/>
    </row>
    <row r="73" spans="1:37" ht="15.75" customHeight="1" x14ac:dyDescent="0.25">
      <c r="A73" s="919"/>
      <c r="B73" s="517"/>
      <c r="C73" s="19" t="s">
        <v>1486</v>
      </c>
      <c r="D73" s="517"/>
      <c r="E73" s="517"/>
      <c r="F73" s="517"/>
      <c r="G73" s="517"/>
      <c r="H73" s="517"/>
      <c r="I73" s="517"/>
      <c r="J73" s="517"/>
      <c r="K73" s="517"/>
      <c r="L73" s="517"/>
      <c r="M73" s="517"/>
      <c r="N73" s="517"/>
      <c r="O73" s="517"/>
      <c r="P73" s="517"/>
      <c r="Q73" s="517"/>
      <c r="R73" s="517"/>
      <c r="AG73" s="15"/>
      <c r="AK73" s="16"/>
    </row>
    <row r="74" spans="1:37" ht="15.75" customHeight="1" x14ac:dyDescent="0.25">
      <c r="A74" s="919"/>
      <c r="B74" s="517"/>
      <c r="C74" s="19" t="s">
        <v>1487</v>
      </c>
      <c r="D74" s="517"/>
      <c r="E74" s="517"/>
      <c r="F74" s="517"/>
      <c r="G74" s="517"/>
      <c r="H74" s="517"/>
      <c r="I74" s="517"/>
      <c r="J74" s="517"/>
      <c r="K74" s="517"/>
      <c r="L74" s="517"/>
      <c r="M74" s="517"/>
      <c r="N74" s="517"/>
      <c r="O74" s="517"/>
      <c r="P74" s="517"/>
      <c r="Q74" s="517"/>
      <c r="R74" s="517"/>
      <c r="AG74" s="15"/>
      <c r="AK74" s="16"/>
    </row>
    <row r="75" spans="1:37" ht="15.75" customHeight="1" x14ac:dyDescent="0.25">
      <c r="A75" s="919"/>
      <c r="B75" s="517"/>
      <c r="C75" s="19" t="s">
        <v>1488</v>
      </c>
      <c r="D75" s="517"/>
      <c r="E75" s="517"/>
      <c r="F75" s="517"/>
      <c r="G75" s="517"/>
      <c r="H75" s="517"/>
      <c r="I75" s="517"/>
      <c r="J75" s="517"/>
      <c r="K75" s="517"/>
      <c r="L75" s="517"/>
      <c r="M75" s="517"/>
      <c r="N75" s="517"/>
      <c r="O75" s="517"/>
      <c r="P75" s="517"/>
      <c r="Q75" s="517"/>
      <c r="R75" s="517"/>
      <c r="AG75" s="15"/>
      <c r="AK75" s="16"/>
    </row>
    <row r="76" spans="1:37" ht="15.75" customHeight="1" x14ac:dyDescent="0.25">
      <c r="A76" s="919"/>
      <c r="B76" s="517"/>
      <c r="C76" s="19" t="s">
        <v>1489</v>
      </c>
      <c r="D76" s="517"/>
      <c r="E76" s="517"/>
      <c r="F76" s="517"/>
      <c r="G76" s="517"/>
      <c r="H76" s="517"/>
      <c r="I76" s="517"/>
      <c r="J76" s="517"/>
      <c r="K76" s="517"/>
      <c r="L76" s="517"/>
      <c r="M76" s="517"/>
      <c r="N76" s="517"/>
      <c r="O76" s="517"/>
      <c r="P76" s="517"/>
      <c r="Q76" s="517"/>
      <c r="R76" s="517"/>
      <c r="AG76" s="15"/>
      <c r="AK76" s="16"/>
    </row>
    <row r="77" spans="1:37" ht="15.75" customHeight="1" x14ac:dyDescent="0.25">
      <c r="A77" s="919"/>
      <c r="B77" s="517"/>
      <c r="C77" s="19" t="s">
        <v>1490</v>
      </c>
      <c r="D77" s="517"/>
      <c r="E77" s="517"/>
      <c r="F77" s="517"/>
      <c r="G77" s="517"/>
      <c r="H77" s="517"/>
      <c r="I77" s="517"/>
      <c r="J77" s="517"/>
      <c r="K77" s="517"/>
      <c r="L77" s="517"/>
      <c r="M77" s="517"/>
      <c r="N77" s="517"/>
      <c r="O77" s="517"/>
      <c r="P77" s="517"/>
      <c r="Q77" s="517"/>
      <c r="R77" s="517"/>
      <c r="AG77" s="15"/>
      <c r="AK77" s="16"/>
    </row>
    <row r="78" spans="1:37" ht="15.75" customHeight="1" x14ac:dyDescent="0.25">
      <c r="A78" s="919"/>
      <c r="B78" s="517"/>
      <c r="C78" s="19" t="s">
        <v>1491</v>
      </c>
      <c r="D78" s="517"/>
      <c r="E78" s="517"/>
      <c r="F78" s="517"/>
      <c r="G78" s="517"/>
      <c r="H78" s="517"/>
      <c r="I78" s="517"/>
      <c r="J78" s="517"/>
      <c r="K78" s="517"/>
      <c r="L78" s="517"/>
      <c r="M78" s="517"/>
      <c r="N78" s="517"/>
      <c r="O78" s="517"/>
      <c r="P78" s="517"/>
      <c r="Q78" s="517"/>
      <c r="R78" s="517"/>
      <c r="AG78" s="15"/>
      <c r="AK78" s="16"/>
    </row>
    <row r="79" spans="1:37" ht="15.75" customHeight="1" x14ac:dyDescent="0.25">
      <c r="A79" s="919"/>
      <c r="B79" s="517"/>
      <c r="C79" s="19" t="s">
        <v>1492</v>
      </c>
      <c r="D79" s="517"/>
      <c r="E79" s="517"/>
      <c r="F79" s="517"/>
      <c r="G79" s="517"/>
      <c r="H79" s="517"/>
      <c r="I79" s="517"/>
      <c r="J79" s="517"/>
      <c r="K79" s="517"/>
      <c r="L79" s="517"/>
      <c r="M79" s="517"/>
      <c r="N79" s="517"/>
      <c r="O79" s="517"/>
      <c r="P79" s="517"/>
      <c r="Q79" s="517"/>
      <c r="R79" s="517"/>
      <c r="AG79" s="15"/>
      <c r="AK79" s="16"/>
    </row>
    <row r="80" spans="1:37" ht="15.75" customHeight="1" x14ac:dyDescent="0.25">
      <c r="A80" s="919"/>
      <c r="B80" s="517"/>
      <c r="C80" s="19" t="s">
        <v>1493</v>
      </c>
      <c r="D80" s="517"/>
      <c r="E80" s="517"/>
      <c r="F80" s="517"/>
      <c r="G80" s="517"/>
      <c r="H80" s="517"/>
      <c r="I80" s="517"/>
      <c r="J80" s="517"/>
      <c r="K80" s="517"/>
      <c r="L80" s="517"/>
      <c r="M80" s="517"/>
      <c r="N80" s="517"/>
      <c r="O80" s="517"/>
      <c r="P80" s="517"/>
      <c r="Q80" s="517"/>
      <c r="R80" s="517"/>
      <c r="AG80" s="15"/>
      <c r="AK80" s="16"/>
    </row>
    <row r="81" spans="1:56" ht="15.75" customHeight="1" x14ac:dyDescent="0.25">
      <c r="A81" s="919"/>
      <c r="B81" s="517"/>
      <c r="C81" s="19" t="s">
        <v>1494</v>
      </c>
      <c r="D81" s="517"/>
      <c r="E81" s="517"/>
      <c r="F81" s="517"/>
      <c r="G81" s="517"/>
      <c r="H81" s="517"/>
      <c r="I81" s="517"/>
      <c r="J81" s="517"/>
      <c r="K81" s="517"/>
      <c r="L81" s="517"/>
      <c r="M81" s="517"/>
      <c r="N81" s="517"/>
      <c r="O81" s="517"/>
      <c r="P81" s="517"/>
      <c r="Q81" s="517"/>
      <c r="R81" s="517"/>
      <c r="AG81" s="15"/>
      <c r="AK81" s="16"/>
    </row>
    <row r="82" spans="1:56" ht="15.75" customHeight="1" x14ac:dyDescent="0.25">
      <c r="A82" s="919"/>
      <c r="B82" s="517"/>
      <c r="C82" s="19" t="s">
        <v>1495</v>
      </c>
      <c r="D82" s="517"/>
      <c r="E82" s="517"/>
      <c r="F82" s="517"/>
      <c r="G82" s="517"/>
      <c r="H82" s="517"/>
      <c r="I82" s="517"/>
      <c r="J82" s="517"/>
      <c r="K82" s="517"/>
      <c r="L82" s="517"/>
      <c r="M82" s="517"/>
      <c r="N82" s="517"/>
      <c r="O82" s="517"/>
      <c r="P82" s="517"/>
      <c r="Q82" s="517"/>
      <c r="R82" s="517"/>
      <c r="AG82" s="15"/>
      <c r="AK82" s="16"/>
    </row>
    <row r="83" spans="1:56" ht="15.75" customHeight="1" x14ac:dyDescent="0.25">
      <c r="A83" s="919"/>
      <c r="B83" s="517"/>
      <c r="C83" s="19" t="s">
        <v>1496</v>
      </c>
      <c r="D83" s="517"/>
      <c r="E83" s="517"/>
      <c r="F83" s="517"/>
      <c r="G83" s="517"/>
      <c r="H83" s="517"/>
      <c r="I83" s="517"/>
      <c r="J83" s="517"/>
      <c r="K83" s="517"/>
      <c r="L83" s="517"/>
      <c r="M83" s="517"/>
      <c r="N83" s="517"/>
      <c r="O83" s="517"/>
      <c r="P83" s="517"/>
      <c r="Q83" s="517"/>
      <c r="R83" s="517"/>
      <c r="AG83" s="15"/>
      <c r="AK83" s="16"/>
    </row>
    <row r="84" spans="1:56" ht="15.75" customHeight="1" x14ac:dyDescent="0.25">
      <c r="A84" s="919"/>
      <c r="B84" s="517"/>
      <c r="C84" s="19" t="s">
        <v>1497</v>
      </c>
      <c r="D84" s="517"/>
      <c r="E84" s="517"/>
      <c r="F84" s="517"/>
      <c r="G84" s="517"/>
      <c r="H84" s="517"/>
      <c r="I84" s="517"/>
      <c r="J84" s="517"/>
      <c r="K84" s="517"/>
      <c r="L84" s="517"/>
      <c r="M84" s="517"/>
      <c r="N84" s="517"/>
      <c r="O84" s="517"/>
      <c r="P84" s="517"/>
      <c r="Q84" s="517"/>
      <c r="R84" s="517"/>
      <c r="AG84" s="15"/>
      <c r="AK84" s="16"/>
    </row>
    <row r="85" spans="1:56" ht="15.75" customHeight="1" x14ac:dyDescent="0.25">
      <c r="A85" s="919"/>
      <c r="B85" s="517"/>
      <c r="C85" s="19" t="s">
        <v>1498</v>
      </c>
      <c r="D85" s="517"/>
      <c r="E85" s="517"/>
      <c r="F85" s="517"/>
      <c r="G85" s="517"/>
      <c r="H85" s="517"/>
      <c r="I85" s="517"/>
      <c r="J85" s="517"/>
      <c r="K85" s="517"/>
      <c r="L85" s="517"/>
      <c r="M85" s="517"/>
      <c r="N85" s="517"/>
      <c r="O85" s="517"/>
      <c r="P85" s="517"/>
      <c r="Q85" s="517"/>
      <c r="R85" s="517"/>
      <c r="AG85" s="15"/>
      <c r="AK85" s="16"/>
    </row>
    <row r="86" spans="1:56" ht="15.75" customHeight="1" x14ac:dyDescent="0.25">
      <c r="A86" s="919"/>
      <c r="B86" s="517"/>
      <c r="C86" s="19" t="s">
        <v>1499</v>
      </c>
      <c r="D86" s="517"/>
      <c r="E86" s="517"/>
      <c r="F86" s="517"/>
      <c r="G86" s="517"/>
      <c r="H86" s="517"/>
      <c r="I86" s="517"/>
      <c r="J86" s="517"/>
      <c r="K86" s="517"/>
      <c r="L86" s="517"/>
      <c r="M86" s="517"/>
      <c r="N86" s="517"/>
      <c r="O86" s="517"/>
      <c r="P86" s="517"/>
      <c r="Q86" s="517"/>
      <c r="R86" s="517"/>
      <c r="AG86" s="15"/>
      <c r="AK86" s="16"/>
    </row>
    <row r="87" spans="1:56" ht="15.75" customHeight="1" x14ac:dyDescent="0.25">
      <c r="A87" s="919"/>
      <c r="B87" s="517"/>
      <c r="C87" s="19" t="s">
        <v>1500</v>
      </c>
      <c r="D87" s="517"/>
      <c r="E87" s="517"/>
      <c r="F87" s="517"/>
      <c r="G87" s="517"/>
      <c r="H87" s="517"/>
      <c r="I87" s="517"/>
      <c r="J87" s="517"/>
      <c r="K87" s="517"/>
      <c r="L87" s="517"/>
      <c r="M87" s="517"/>
      <c r="N87" s="517"/>
      <c r="O87" s="517"/>
      <c r="P87" s="517"/>
      <c r="Q87" s="517"/>
      <c r="R87" s="517"/>
      <c r="AG87" s="15"/>
      <c r="AK87" s="16"/>
    </row>
    <row r="88" spans="1:56" ht="15.75" customHeight="1" x14ac:dyDescent="0.25">
      <c r="A88" s="919"/>
      <c r="B88" s="517"/>
      <c r="C88" s="19" t="s">
        <v>1689</v>
      </c>
      <c r="D88" s="517"/>
      <c r="E88" s="517"/>
      <c r="F88" s="517"/>
      <c r="G88" s="517"/>
      <c r="H88" s="517"/>
      <c r="I88" s="517"/>
      <c r="J88" s="517"/>
      <c r="K88" s="517"/>
      <c r="L88" s="517"/>
      <c r="M88" s="517"/>
      <c r="N88" s="517"/>
      <c r="O88" s="517"/>
      <c r="P88" s="517"/>
      <c r="Q88" s="517"/>
      <c r="R88" s="517"/>
      <c r="AG88" s="15"/>
      <c r="AK88" s="16"/>
    </row>
    <row r="89" spans="1:56" ht="15.75" customHeight="1" x14ac:dyDescent="0.25">
      <c r="A89" s="919"/>
      <c r="B89" s="517"/>
      <c r="C89" s="19" t="s">
        <v>1501</v>
      </c>
      <c r="D89" s="517"/>
      <c r="E89" s="517"/>
      <c r="F89" s="517"/>
      <c r="G89" s="517"/>
      <c r="H89" s="517"/>
      <c r="I89" s="517"/>
      <c r="J89" s="517"/>
      <c r="K89" s="517"/>
      <c r="L89" s="517"/>
      <c r="M89" s="517"/>
      <c r="N89" s="517"/>
      <c r="O89" s="517"/>
      <c r="P89" s="517"/>
      <c r="Q89" s="517"/>
      <c r="R89" s="517"/>
      <c r="AG89" s="15"/>
      <c r="AK89" s="16"/>
    </row>
    <row r="90" spans="1:56" ht="15.75" customHeight="1" x14ac:dyDescent="0.25">
      <c r="A90" s="919"/>
      <c r="B90" s="517"/>
      <c r="C90" s="19" t="s">
        <v>1502</v>
      </c>
      <c r="D90" s="517"/>
      <c r="E90" s="517"/>
      <c r="F90" s="517"/>
      <c r="G90" s="517"/>
      <c r="H90" s="517"/>
      <c r="I90" s="517"/>
      <c r="J90" s="517"/>
      <c r="K90" s="517"/>
      <c r="L90" s="517"/>
      <c r="M90" s="517"/>
      <c r="N90" s="517"/>
      <c r="O90" s="517"/>
      <c r="P90" s="517"/>
      <c r="Q90" s="517"/>
      <c r="R90" s="517"/>
      <c r="AG90" s="15"/>
      <c r="AK90" s="16"/>
    </row>
    <row r="91" spans="1:56" ht="15.75" customHeight="1" x14ac:dyDescent="0.25">
      <c r="A91" s="919"/>
      <c r="B91" s="517"/>
      <c r="C91" s="464" t="s">
        <v>1503</v>
      </c>
      <c r="D91" s="517"/>
      <c r="E91" s="517"/>
      <c r="F91" s="517"/>
      <c r="G91" s="517"/>
      <c r="H91" s="517"/>
      <c r="I91" s="517"/>
      <c r="J91" s="517"/>
      <c r="K91" s="517"/>
      <c r="L91" s="517"/>
      <c r="M91" s="517"/>
      <c r="N91" s="517"/>
      <c r="O91" s="517"/>
      <c r="P91" s="517"/>
      <c r="Q91" s="517"/>
      <c r="R91" s="517"/>
      <c r="AG91" s="15"/>
      <c r="AK91" s="16"/>
    </row>
    <row r="92" spans="1:56" ht="15.75" customHeight="1" x14ac:dyDescent="0.25">
      <c r="A92" s="919"/>
      <c r="B92" s="517"/>
      <c r="C92" s="517"/>
      <c r="D92" s="517"/>
      <c r="E92" s="517"/>
      <c r="F92" s="517"/>
      <c r="G92" s="517"/>
      <c r="H92" s="517"/>
      <c r="I92" s="517"/>
      <c r="J92" s="517"/>
      <c r="K92" s="517"/>
      <c r="L92" s="517"/>
      <c r="M92" s="517"/>
      <c r="N92" s="517"/>
      <c r="O92" s="517"/>
      <c r="P92" s="517"/>
      <c r="Q92" s="517"/>
      <c r="R92" s="517"/>
      <c r="AG92" s="15"/>
      <c r="AK92" s="16"/>
    </row>
    <row r="93" spans="1:56" ht="15.75" customHeight="1" x14ac:dyDescent="0.25">
      <c r="A93" s="919"/>
      <c r="C93" s="482" t="s">
        <v>1645</v>
      </c>
      <c r="G93" s="538"/>
      <c r="L93" s="32"/>
      <c r="Q93" s="15"/>
      <c r="AG93" s="15"/>
    </row>
    <row r="94" spans="1:56" ht="15.75" customHeight="1" x14ac:dyDescent="0.25">
      <c r="A94" s="919"/>
      <c r="C94" s="16" t="s">
        <v>2214</v>
      </c>
      <c r="D94" s="16"/>
      <c r="L94" s="16"/>
      <c r="Q94" s="15"/>
      <c r="AF94" s="16"/>
      <c r="AG94" s="15"/>
    </row>
    <row r="95" spans="1:56" ht="15.75" customHeight="1" x14ac:dyDescent="0.25">
      <c r="A95" s="919"/>
      <c r="C95" s="15" t="s">
        <v>2106</v>
      </c>
      <c r="F95" s="1229">
        <v>2007</v>
      </c>
      <c r="G95" s="1230">
        <v>2007</v>
      </c>
      <c r="H95" s="1229">
        <v>2007</v>
      </c>
      <c r="I95" s="1229">
        <v>2008</v>
      </c>
      <c r="J95" s="1229">
        <v>2008</v>
      </c>
      <c r="K95" s="1229">
        <v>2008</v>
      </c>
      <c r="L95" s="1229">
        <v>2009</v>
      </c>
      <c r="M95" s="1229">
        <v>2009</v>
      </c>
      <c r="N95" s="1229">
        <v>2009</v>
      </c>
      <c r="O95" s="1229">
        <v>2010</v>
      </c>
      <c r="P95" s="1229">
        <v>2010</v>
      </c>
      <c r="Q95" s="1229">
        <v>2010</v>
      </c>
      <c r="R95" s="1229">
        <v>2011</v>
      </c>
      <c r="S95" s="1229">
        <v>2011</v>
      </c>
      <c r="T95" s="1229">
        <v>2011</v>
      </c>
      <c r="U95" s="1229">
        <v>2012</v>
      </c>
      <c r="V95" s="1229">
        <v>2012</v>
      </c>
      <c r="W95" s="1229">
        <v>2012</v>
      </c>
      <c r="X95" s="1229">
        <v>2013</v>
      </c>
      <c r="Y95" s="1229">
        <v>2013</v>
      </c>
      <c r="Z95" s="1229">
        <v>2013</v>
      </c>
      <c r="AA95" s="1229">
        <v>2014</v>
      </c>
      <c r="AB95" s="1229">
        <v>2014</v>
      </c>
      <c r="AC95" s="1229">
        <v>2014</v>
      </c>
      <c r="AD95" s="1229">
        <v>2015</v>
      </c>
      <c r="AE95" s="1229">
        <v>2015</v>
      </c>
      <c r="AF95" s="1229">
        <v>2015</v>
      </c>
      <c r="AG95" s="1229">
        <v>2016</v>
      </c>
      <c r="AH95" s="1229">
        <v>2016</v>
      </c>
      <c r="AI95" s="1229">
        <v>2016</v>
      </c>
      <c r="AJ95" s="1229">
        <v>2017</v>
      </c>
      <c r="AK95" s="1229">
        <v>2017</v>
      </c>
      <c r="AL95" s="1229">
        <v>2017</v>
      </c>
      <c r="AM95" s="1229">
        <v>2018</v>
      </c>
      <c r="AN95" s="1229">
        <v>2018</v>
      </c>
      <c r="AO95" s="1229">
        <v>2018</v>
      </c>
      <c r="AP95" s="1229">
        <v>2019</v>
      </c>
      <c r="AQ95" s="1229">
        <v>2019</v>
      </c>
      <c r="AR95" s="1229">
        <v>2019</v>
      </c>
      <c r="AS95" s="1229">
        <v>2020</v>
      </c>
      <c r="AT95" s="1229">
        <v>2020</v>
      </c>
      <c r="AU95" s="1229">
        <v>2020</v>
      </c>
      <c r="AV95" s="1229">
        <v>2021</v>
      </c>
      <c r="AW95" s="1229">
        <v>2021</v>
      </c>
      <c r="AX95" s="1229">
        <v>2021</v>
      </c>
      <c r="AY95" s="1229">
        <v>2022</v>
      </c>
      <c r="AZ95" s="1229">
        <v>2022</v>
      </c>
      <c r="BA95" s="1229">
        <v>2022</v>
      </c>
      <c r="BB95" s="1229">
        <v>2023</v>
      </c>
      <c r="BC95" s="1229">
        <v>2023</v>
      </c>
      <c r="BD95" s="1229">
        <v>2023</v>
      </c>
    </row>
    <row r="96" spans="1:56" ht="15.75" customHeight="1" x14ac:dyDescent="0.25">
      <c r="A96" s="919"/>
      <c r="F96" s="1229" t="s">
        <v>1333</v>
      </c>
      <c r="G96" s="1230" t="s">
        <v>1334</v>
      </c>
      <c r="H96" s="1229" t="s">
        <v>1335</v>
      </c>
      <c r="I96" s="1229" t="s">
        <v>1333</v>
      </c>
      <c r="J96" s="1229" t="s">
        <v>1334</v>
      </c>
      <c r="K96" s="1229" t="s">
        <v>1335</v>
      </c>
      <c r="L96" s="1229" t="s">
        <v>1333</v>
      </c>
      <c r="M96" s="1229" t="s">
        <v>1334</v>
      </c>
      <c r="N96" s="1229" t="s">
        <v>1335</v>
      </c>
      <c r="O96" s="1229" t="s">
        <v>1333</v>
      </c>
      <c r="P96" s="1229" t="s">
        <v>1334</v>
      </c>
      <c r="Q96" s="1229" t="s">
        <v>1335</v>
      </c>
      <c r="R96" s="1229" t="s">
        <v>1333</v>
      </c>
      <c r="S96" s="1229" t="s">
        <v>1334</v>
      </c>
      <c r="T96" s="1229" t="s">
        <v>1335</v>
      </c>
      <c r="U96" s="1229" t="s">
        <v>1333</v>
      </c>
      <c r="V96" s="1229" t="s">
        <v>1334</v>
      </c>
      <c r="W96" s="1229" t="s">
        <v>1335</v>
      </c>
      <c r="X96" s="1229" t="s">
        <v>1333</v>
      </c>
      <c r="Y96" s="1229" t="s">
        <v>1334</v>
      </c>
      <c r="Z96" s="1229" t="s">
        <v>1335</v>
      </c>
      <c r="AA96" s="1229" t="s">
        <v>1333</v>
      </c>
      <c r="AB96" s="1229" t="s">
        <v>1334</v>
      </c>
      <c r="AC96" s="1229" t="s">
        <v>1335</v>
      </c>
      <c r="AD96" s="1229" t="s">
        <v>1333</v>
      </c>
      <c r="AE96" s="1229" t="s">
        <v>1334</v>
      </c>
      <c r="AF96" s="1229" t="s">
        <v>1335</v>
      </c>
      <c r="AG96" s="1229" t="s">
        <v>1333</v>
      </c>
      <c r="AH96" s="1229" t="s">
        <v>1334</v>
      </c>
      <c r="AI96" s="1229" t="s">
        <v>1335</v>
      </c>
      <c r="AJ96" s="1229" t="s">
        <v>1333</v>
      </c>
      <c r="AK96" s="1229" t="s">
        <v>1334</v>
      </c>
      <c r="AL96" s="1229" t="s">
        <v>1335</v>
      </c>
      <c r="AM96" s="1229" t="s">
        <v>1333</v>
      </c>
      <c r="AN96" s="1229" t="s">
        <v>1334</v>
      </c>
      <c r="AO96" s="1229" t="s">
        <v>1335</v>
      </c>
      <c r="AP96" s="1229" t="s">
        <v>1333</v>
      </c>
      <c r="AQ96" s="1229" t="s">
        <v>1334</v>
      </c>
      <c r="AR96" s="1229" t="s">
        <v>1335</v>
      </c>
      <c r="AS96" s="1229" t="s">
        <v>1333</v>
      </c>
      <c r="AT96" s="1229" t="s">
        <v>1334</v>
      </c>
      <c r="AU96" s="1229" t="s">
        <v>1335</v>
      </c>
      <c r="AV96" s="1229" t="s">
        <v>1333</v>
      </c>
      <c r="AW96" s="1229" t="s">
        <v>1334</v>
      </c>
      <c r="AX96" s="1229" t="s">
        <v>1335</v>
      </c>
      <c r="AY96" s="1229" t="s">
        <v>1333</v>
      </c>
      <c r="AZ96" s="1229" t="s">
        <v>1334</v>
      </c>
      <c r="BA96" s="1229" t="s">
        <v>1335</v>
      </c>
      <c r="BB96" s="1229" t="s">
        <v>1333</v>
      </c>
      <c r="BC96" s="1229" t="s">
        <v>1334</v>
      </c>
      <c r="BD96" s="1229" t="s">
        <v>1335</v>
      </c>
    </row>
    <row r="97" spans="1:56" ht="15.75" customHeight="1" x14ac:dyDescent="0.25">
      <c r="A97" s="919"/>
      <c r="F97" s="1231" t="str">
        <f>F95&amp;F96</f>
        <v>2007Estiércol sólido</v>
      </c>
      <c r="G97" s="1231" t="str">
        <f t="shared" ref="G97:BD97" si="1">G95&amp;G96</f>
        <v>2007Estiércol semilíquido</v>
      </c>
      <c r="H97" s="1231" t="str">
        <f t="shared" si="1"/>
        <v>2007Purín</v>
      </c>
      <c r="I97" s="1231" t="str">
        <f t="shared" si="1"/>
        <v>2008Estiércol sólido</v>
      </c>
      <c r="J97" s="1231" t="str">
        <f t="shared" si="1"/>
        <v>2008Estiércol semilíquido</v>
      </c>
      <c r="K97" s="1231" t="str">
        <f t="shared" si="1"/>
        <v>2008Purín</v>
      </c>
      <c r="L97" s="1231" t="str">
        <f t="shared" si="1"/>
        <v>2009Estiércol sólido</v>
      </c>
      <c r="M97" s="1231" t="str">
        <f t="shared" si="1"/>
        <v>2009Estiércol semilíquido</v>
      </c>
      <c r="N97" s="1231" t="str">
        <f t="shared" si="1"/>
        <v>2009Purín</v>
      </c>
      <c r="O97" s="1231" t="str">
        <f t="shared" si="1"/>
        <v>2010Estiércol sólido</v>
      </c>
      <c r="P97" s="1231" t="str">
        <f t="shared" si="1"/>
        <v>2010Estiércol semilíquido</v>
      </c>
      <c r="Q97" s="1231" t="str">
        <f t="shared" si="1"/>
        <v>2010Purín</v>
      </c>
      <c r="R97" s="1231" t="str">
        <f t="shared" si="1"/>
        <v>2011Estiércol sólido</v>
      </c>
      <c r="S97" s="1231" t="str">
        <f t="shared" si="1"/>
        <v>2011Estiércol semilíquido</v>
      </c>
      <c r="T97" s="1231" t="str">
        <f t="shared" si="1"/>
        <v>2011Purín</v>
      </c>
      <c r="U97" s="1231" t="str">
        <f t="shared" si="1"/>
        <v>2012Estiércol sólido</v>
      </c>
      <c r="V97" s="1231" t="str">
        <f t="shared" si="1"/>
        <v>2012Estiércol semilíquido</v>
      </c>
      <c r="W97" s="1231" t="str">
        <f t="shared" si="1"/>
        <v>2012Purín</v>
      </c>
      <c r="X97" s="1231" t="str">
        <f t="shared" si="1"/>
        <v>2013Estiércol sólido</v>
      </c>
      <c r="Y97" s="1231" t="str">
        <f t="shared" si="1"/>
        <v>2013Estiércol semilíquido</v>
      </c>
      <c r="Z97" s="1231" t="str">
        <f t="shared" si="1"/>
        <v>2013Purín</v>
      </c>
      <c r="AA97" s="1231" t="str">
        <f t="shared" si="1"/>
        <v>2014Estiércol sólido</v>
      </c>
      <c r="AB97" s="1231" t="str">
        <f t="shared" si="1"/>
        <v>2014Estiércol semilíquido</v>
      </c>
      <c r="AC97" s="1231" t="str">
        <f t="shared" si="1"/>
        <v>2014Purín</v>
      </c>
      <c r="AD97" s="1231" t="str">
        <f t="shared" si="1"/>
        <v>2015Estiércol sólido</v>
      </c>
      <c r="AE97" s="1231" t="str">
        <f t="shared" si="1"/>
        <v>2015Estiércol semilíquido</v>
      </c>
      <c r="AF97" s="1231" t="str">
        <f t="shared" si="1"/>
        <v>2015Purín</v>
      </c>
      <c r="AG97" s="1231" t="str">
        <f t="shared" si="1"/>
        <v>2016Estiércol sólido</v>
      </c>
      <c r="AH97" s="1231" t="str">
        <f t="shared" si="1"/>
        <v>2016Estiércol semilíquido</v>
      </c>
      <c r="AI97" s="1231" t="str">
        <f t="shared" si="1"/>
        <v>2016Purín</v>
      </c>
      <c r="AJ97" s="1231" t="str">
        <f t="shared" si="1"/>
        <v>2017Estiércol sólido</v>
      </c>
      <c r="AK97" s="1231" t="str">
        <f t="shared" si="1"/>
        <v>2017Estiércol semilíquido</v>
      </c>
      <c r="AL97" s="1231" t="str">
        <f t="shared" si="1"/>
        <v>2017Purín</v>
      </c>
      <c r="AM97" s="1231" t="str">
        <f t="shared" si="1"/>
        <v>2018Estiércol sólido</v>
      </c>
      <c r="AN97" s="1231" t="str">
        <f t="shared" si="1"/>
        <v>2018Estiércol semilíquido</v>
      </c>
      <c r="AO97" s="1231" t="str">
        <f t="shared" si="1"/>
        <v>2018Purín</v>
      </c>
      <c r="AP97" s="1231" t="str">
        <f t="shared" si="1"/>
        <v>2019Estiércol sólido</v>
      </c>
      <c r="AQ97" s="1231" t="str">
        <f t="shared" si="1"/>
        <v>2019Estiércol semilíquido</v>
      </c>
      <c r="AR97" s="1231" t="str">
        <f t="shared" si="1"/>
        <v>2019Purín</v>
      </c>
      <c r="AS97" s="1231" t="str">
        <f t="shared" si="1"/>
        <v>2020Estiércol sólido</v>
      </c>
      <c r="AT97" s="1231" t="str">
        <f t="shared" si="1"/>
        <v>2020Estiércol semilíquido</v>
      </c>
      <c r="AU97" s="1231" t="str">
        <f t="shared" si="1"/>
        <v>2020Purín</v>
      </c>
      <c r="AV97" s="1231" t="str">
        <f t="shared" si="1"/>
        <v>2021Estiércol sólido</v>
      </c>
      <c r="AW97" s="1231" t="str">
        <f t="shared" si="1"/>
        <v>2021Estiércol semilíquido</v>
      </c>
      <c r="AX97" s="1231" t="str">
        <f t="shared" si="1"/>
        <v>2021Purín</v>
      </c>
      <c r="AY97" s="1231" t="str">
        <f t="shared" si="1"/>
        <v>2022Estiércol sólido</v>
      </c>
      <c r="AZ97" s="1231" t="str">
        <f t="shared" si="1"/>
        <v>2022Estiércol semilíquido</v>
      </c>
      <c r="BA97" s="1231" t="str">
        <f t="shared" si="1"/>
        <v>2022Purín</v>
      </c>
      <c r="BB97" s="1231" t="str">
        <f t="shared" si="1"/>
        <v>2023Estiércol sólido</v>
      </c>
      <c r="BC97" s="1231" t="str">
        <f t="shared" si="1"/>
        <v>2023Estiércol semilíquido</v>
      </c>
      <c r="BD97" s="1231" t="str">
        <f t="shared" si="1"/>
        <v>2023Purín</v>
      </c>
    </row>
    <row r="98" spans="1:56" ht="15.75" customHeight="1" x14ac:dyDescent="0.25">
      <c r="A98" s="919"/>
      <c r="C98" s="1229" t="s">
        <v>1336</v>
      </c>
      <c r="D98" s="1229" t="s">
        <v>1337</v>
      </c>
      <c r="E98" s="1231" t="str">
        <f>C98&amp;D98</f>
        <v>AvícolaALBACETE</v>
      </c>
      <c r="F98" s="1224">
        <v>2.69E-2</v>
      </c>
      <c r="G98" s="1225">
        <v>1.3599999999999999E-2</v>
      </c>
      <c r="H98" s="1224" t="s">
        <v>165</v>
      </c>
      <c r="I98" s="1224">
        <v>2.6800000000000001E-2</v>
      </c>
      <c r="J98" s="1224">
        <v>1.3599999999999999E-2</v>
      </c>
      <c r="K98" s="1224" t="s">
        <v>165</v>
      </c>
      <c r="L98" s="1226">
        <v>2.69E-2</v>
      </c>
      <c r="M98" s="1224">
        <v>1.3599999999999999E-2</v>
      </c>
      <c r="N98" s="1224" t="s">
        <v>165</v>
      </c>
      <c r="O98" s="1224">
        <v>2.69E-2</v>
      </c>
      <c r="P98" s="1224">
        <v>1.3599999999999999E-2</v>
      </c>
      <c r="Q98" s="1224" t="s">
        <v>165</v>
      </c>
      <c r="R98" s="1224">
        <v>2.5399999999999999E-2</v>
      </c>
      <c r="S98" s="1224">
        <v>1.29E-2</v>
      </c>
      <c r="T98" s="1224" t="s">
        <v>165</v>
      </c>
      <c r="U98" s="1224">
        <v>2.5399999999999999E-2</v>
      </c>
      <c r="V98" s="1224">
        <v>1.29E-2</v>
      </c>
      <c r="W98" s="1224" t="s">
        <v>165</v>
      </c>
      <c r="X98" s="1224">
        <v>2.5499999999999998E-2</v>
      </c>
      <c r="Y98" s="1224">
        <v>1.29E-2</v>
      </c>
      <c r="Z98" s="1224" t="s">
        <v>165</v>
      </c>
      <c r="AA98" s="1224">
        <v>2.5499999999999998E-2</v>
      </c>
      <c r="AB98" s="1224">
        <v>1.29E-2</v>
      </c>
      <c r="AC98" s="1224" t="s">
        <v>165</v>
      </c>
      <c r="AD98" s="1224">
        <v>2.5499999999999998E-2</v>
      </c>
      <c r="AE98" s="1224">
        <v>1.29E-2</v>
      </c>
      <c r="AF98" s="1224" t="s">
        <v>165</v>
      </c>
      <c r="AG98" s="1224">
        <v>2.4400000000000002E-2</v>
      </c>
      <c r="AH98" s="1224">
        <v>1.23E-2</v>
      </c>
      <c r="AI98" s="1224" t="s">
        <v>165</v>
      </c>
      <c r="AJ98" s="1224">
        <v>2.4400000000000002E-2</v>
      </c>
      <c r="AK98" s="1224">
        <v>1.23E-2</v>
      </c>
      <c r="AL98" s="1224" t="s">
        <v>165</v>
      </c>
      <c r="AM98" s="1224">
        <v>2.46E-2</v>
      </c>
      <c r="AN98" s="1224">
        <v>1.2500000000000001E-2</v>
      </c>
      <c r="AO98" s="1224" t="s">
        <v>165</v>
      </c>
      <c r="AP98" s="1224">
        <v>2.4400000000000002E-2</v>
      </c>
      <c r="AQ98" s="1224">
        <v>1.24E-2</v>
      </c>
      <c r="AR98" s="1224" t="s">
        <v>165</v>
      </c>
      <c r="AS98" s="1224">
        <v>2.4400000000000002E-2</v>
      </c>
      <c r="AT98" s="1224">
        <v>1.24E-2</v>
      </c>
      <c r="AU98" s="1224" t="s">
        <v>165</v>
      </c>
      <c r="AV98" s="1224">
        <v>2.4500000000000001E-2</v>
      </c>
      <c r="AW98" s="1224">
        <v>1.24E-2</v>
      </c>
      <c r="AX98" s="1224" t="s">
        <v>165</v>
      </c>
      <c r="AY98" s="1227">
        <v>2.4500000000000001E-2</v>
      </c>
      <c r="AZ98" s="1227">
        <v>1.24E-2</v>
      </c>
      <c r="BA98" s="1227" t="s">
        <v>165</v>
      </c>
      <c r="BB98" s="1228" t="s">
        <v>165</v>
      </c>
      <c r="BC98" s="1228" t="s">
        <v>165</v>
      </c>
      <c r="BD98" s="1228" t="s">
        <v>165</v>
      </c>
    </row>
    <row r="99" spans="1:56" ht="15.75" customHeight="1" x14ac:dyDescent="0.25">
      <c r="A99" s="919"/>
      <c r="C99" s="1229" t="s">
        <v>1336</v>
      </c>
      <c r="D99" s="1229" t="s">
        <v>1338</v>
      </c>
      <c r="E99" s="1231" t="str">
        <f t="shared" ref="E99:E162" si="2">C99&amp;D99</f>
        <v>AvícolaALICANTE/ALACANT</v>
      </c>
      <c r="F99" s="1224">
        <v>3.5700000000000003E-2</v>
      </c>
      <c r="G99" s="1225">
        <v>1.8100000000000002E-2</v>
      </c>
      <c r="H99" s="1224" t="s">
        <v>165</v>
      </c>
      <c r="I99" s="1224">
        <v>3.5200000000000002E-2</v>
      </c>
      <c r="J99" s="1224">
        <v>1.78E-2</v>
      </c>
      <c r="K99" s="1224" t="s">
        <v>165</v>
      </c>
      <c r="L99" s="1226">
        <v>3.5000000000000003E-2</v>
      </c>
      <c r="M99" s="1224">
        <v>1.77E-2</v>
      </c>
      <c r="N99" s="1224" t="s">
        <v>165</v>
      </c>
      <c r="O99" s="1224">
        <v>3.5400000000000001E-2</v>
      </c>
      <c r="P99" s="1224">
        <v>1.7999999999999999E-2</v>
      </c>
      <c r="Q99" s="1224" t="s">
        <v>165</v>
      </c>
      <c r="R99" s="1224">
        <v>3.4200000000000001E-2</v>
      </c>
      <c r="S99" s="1224">
        <v>1.7299999999999999E-2</v>
      </c>
      <c r="T99" s="1224" t="s">
        <v>165</v>
      </c>
      <c r="U99" s="1224">
        <v>3.3300000000000003E-2</v>
      </c>
      <c r="V99" s="1224">
        <v>1.6899999999999998E-2</v>
      </c>
      <c r="W99" s="1224" t="s">
        <v>165</v>
      </c>
      <c r="X99" s="1224">
        <v>3.27E-2</v>
      </c>
      <c r="Y99" s="1224">
        <v>1.66E-2</v>
      </c>
      <c r="Z99" s="1224" t="s">
        <v>165</v>
      </c>
      <c r="AA99" s="1224">
        <v>3.32E-2</v>
      </c>
      <c r="AB99" s="1224">
        <v>1.6799999999999999E-2</v>
      </c>
      <c r="AC99" s="1224" t="s">
        <v>165</v>
      </c>
      <c r="AD99" s="1224">
        <v>3.4000000000000002E-2</v>
      </c>
      <c r="AE99" s="1224">
        <v>1.72E-2</v>
      </c>
      <c r="AF99" s="1224" t="s">
        <v>165</v>
      </c>
      <c r="AG99" s="1224">
        <v>3.2800000000000003E-2</v>
      </c>
      <c r="AH99" s="1224">
        <v>1.66E-2</v>
      </c>
      <c r="AI99" s="1224" t="s">
        <v>165</v>
      </c>
      <c r="AJ99" s="1224">
        <v>3.2500000000000001E-2</v>
      </c>
      <c r="AK99" s="1224">
        <v>1.6500000000000001E-2</v>
      </c>
      <c r="AL99" s="1224" t="s">
        <v>165</v>
      </c>
      <c r="AM99" s="1224">
        <v>3.2800000000000003E-2</v>
      </c>
      <c r="AN99" s="1224">
        <v>1.66E-2</v>
      </c>
      <c r="AO99" s="1224" t="s">
        <v>165</v>
      </c>
      <c r="AP99" s="1224">
        <v>3.2599999999999997E-2</v>
      </c>
      <c r="AQ99" s="1224">
        <v>1.6500000000000001E-2</v>
      </c>
      <c r="AR99" s="1224" t="s">
        <v>165</v>
      </c>
      <c r="AS99" s="1224">
        <v>3.2099999999999997E-2</v>
      </c>
      <c r="AT99" s="1224">
        <v>1.6299999999999999E-2</v>
      </c>
      <c r="AU99" s="1224" t="s">
        <v>165</v>
      </c>
      <c r="AV99" s="1224">
        <v>3.2599999999999997E-2</v>
      </c>
      <c r="AW99" s="1224">
        <v>1.6500000000000001E-2</v>
      </c>
      <c r="AX99" s="1224" t="s">
        <v>165</v>
      </c>
      <c r="AY99" s="1227">
        <v>3.2300000000000002E-2</v>
      </c>
      <c r="AZ99" s="1227">
        <v>1.6400000000000001E-2</v>
      </c>
      <c r="BA99" s="1227" t="s">
        <v>165</v>
      </c>
      <c r="BB99" s="1228" t="s">
        <v>165</v>
      </c>
      <c r="BC99" s="1228" t="s">
        <v>165</v>
      </c>
      <c r="BD99" s="1228" t="s">
        <v>165</v>
      </c>
    </row>
    <row r="100" spans="1:56" ht="15.75" customHeight="1" x14ac:dyDescent="0.25">
      <c r="A100" s="919"/>
      <c r="C100" s="1229" t="s">
        <v>1336</v>
      </c>
      <c r="D100" s="1229" t="s">
        <v>1339</v>
      </c>
      <c r="E100" s="1231" t="str">
        <f t="shared" si="2"/>
        <v>AvícolaALMERÍA</v>
      </c>
      <c r="F100" s="1224">
        <v>2.9600000000000001E-2</v>
      </c>
      <c r="G100" s="1225">
        <v>1.4999999999999999E-2</v>
      </c>
      <c r="H100" s="1224" t="s">
        <v>165</v>
      </c>
      <c r="I100" s="1224">
        <v>2.9700000000000001E-2</v>
      </c>
      <c r="J100" s="1224">
        <v>1.5100000000000001E-2</v>
      </c>
      <c r="K100" s="1224" t="s">
        <v>165</v>
      </c>
      <c r="L100" s="1226">
        <v>2.9499999999999998E-2</v>
      </c>
      <c r="M100" s="1224">
        <v>1.4999999999999999E-2</v>
      </c>
      <c r="N100" s="1224" t="s">
        <v>165</v>
      </c>
      <c r="O100" s="1224">
        <v>2.8799999999999999E-2</v>
      </c>
      <c r="P100" s="1224">
        <v>1.46E-2</v>
      </c>
      <c r="Q100" s="1224" t="s">
        <v>165</v>
      </c>
      <c r="R100" s="1224">
        <v>2.7300000000000001E-2</v>
      </c>
      <c r="S100" s="1224">
        <v>1.38E-2</v>
      </c>
      <c r="T100" s="1224" t="s">
        <v>165</v>
      </c>
      <c r="U100" s="1224">
        <v>2.7099999999999999E-2</v>
      </c>
      <c r="V100" s="1224">
        <v>1.37E-2</v>
      </c>
      <c r="W100" s="1224" t="s">
        <v>165</v>
      </c>
      <c r="X100" s="1224">
        <v>2.6499999999999999E-2</v>
      </c>
      <c r="Y100" s="1224">
        <v>1.34E-2</v>
      </c>
      <c r="Z100" s="1224" t="s">
        <v>165</v>
      </c>
      <c r="AA100" s="1224">
        <v>2.69E-2</v>
      </c>
      <c r="AB100" s="1224">
        <v>1.3599999999999999E-2</v>
      </c>
      <c r="AC100" s="1224" t="s">
        <v>165</v>
      </c>
      <c r="AD100" s="1224">
        <v>2.6800000000000001E-2</v>
      </c>
      <c r="AE100" s="1224">
        <v>1.3599999999999999E-2</v>
      </c>
      <c r="AF100" s="1224" t="s">
        <v>165</v>
      </c>
      <c r="AG100" s="1224">
        <v>2.6100000000000002E-2</v>
      </c>
      <c r="AH100" s="1224">
        <v>1.32E-2</v>
      </c>
      <c r="AI100" s="1224" t="s">
        <v>165</v>
      </c>
      <c r="AJ100" s="1224">
        <v>2.69E-2</v>
      </c>
      <c r="AK100" s="1224">
        <v>1.3599999999999999E-2</v>
      </c>
      <c r="AL100" s="1224" t="s">
        <v>165</v>
      </c>
      <c r="AM100" s="1224">
        <v>2.7199999999999998E-2</v>
      </c>
      <c r="AN100" s="1224">
        <v>1.38E-2</v>
      </c>
      <c r="AO100" s="1224" t="s">
        <v>165</v>
      </c>
      <c r="AP100" s="1224">
        <v>2.6700000000000002E-2</v>
      </c>
      <c r="AQ100" s="1224">
        <v>1.35E-2</v>
      </c>
      <c r="AR100" s="1224" t="s">
        <v>165</v>
      </c>
      <c r="AS100" s="1224">
        <v>2.6499999999999999E-2</v>
      </c>
      <c r="AT100" s="1224">
        <v>1.35E-2</v>
      </c>
      <c r="AU100" s="1224" t="s">
        <v>165</v>
      </c>
      <c r="AV100" s="1224">
        <v>2.69E-2</v>
      </c>
      <c r="AW100" s="1224">
        <v>1.3599999999999999E-2</v>
      </c>
      <c r="AX100" s="1224" t="s">
        <v>165</v>
      </c>
      <c r="AY100" s="1227">
        <v>2.6700000000000002E-2</v>
      </c>
      <c r="AZ100" s="1227">
        <v>1.35E-2</v>
      </c>
      <c r="BA100" s="1227" t="s">
        <v>165</v>
      </c>
      <c r="BB100" s="1228" t="s">
        <v>165</v>
      </c>
      <c r="BC100" s="1228" t="s">
        <v>165</v>
      </c>
      <c r="BD100" s="1228" t="s">
        <v>165</v>
      </c>
    </row>
    <row r="101" spans="1:56" ht="15.75" customHeight="1" x14ac:dyDescent="0.25">
      <c r="A101" s="919"/>
      <c r="C101" s="1229" t="s">
        <v>1336</v>
      </c>
      <c r="D101" s="1229" t="s">
        <v>1340</v>
      </c>
      <c r="E101" s="1231" t="str">
        <f t="shared" si="2"/>
        <v>AvícolaARABA/ÁLAVA</v>
      </c>
      <c r="F101" s="1224">
        <v>4.0599999999999997E-2</v>
      </c>
      <c r="G101" s="1225">
        <v>2.06E-2</v>
      </c>
      <c r="H101" s="1224" t="s">
        <v>165</v>
      </c>
      <c r="I101" s="1224">
        <v>4.0500000000000001E-2</v>
      </c>
      <c r="J101" s="1224">
        <v>2.0500000000000001E-2</v>
      </c>
      <c r="K101" s="1224" t="s">
        <v>165</v>
      </c>
      <c r="L101" s="1226">
        <v>0.04</v>
      </c>
      <c r="M101" s="1224">
        <v>2.0299999999999999E-2</v>
      </c>
      <c r="N101" s="1224" t="s">
        <v>165</v>
      </c>
      <c r="O101" s="1224">
        <v>4.0099999999999997E-2</v>
      </c>
      <c r="P101" s="1224">
        <v>2.0299999999999999E-2</v>
      </c>
      <c r="Q101" s="1224" t="s">
        <v>165</v>
      </c>
      <c r="R101" s="1224">
        <v>3.8399999999999997E-2</v>
      </c>
      <c r="S101" s="1224">
        <v>1.95E-2</v>
      </c>
      <c r="T101" s="1224" t="s">
        <v>165</v>
      </c>
      <c r="U101" s="1224">
        <v>3.8300000000000001E-2</v>
      </c>
      <c r="V101" s="1224">
        <v>1.9400000000000001E-2</v>
      </c>
      <c r="W101" s="1224" t="s">
        <v>165</v>
      </c>
      <c r="X101" s="1224">
        <v>3.85E-2</v>
      </c>
      <c r="Y101" s="1224">
        <v>1.95E-2</v>
      </c>
      <c r="Z101" s="1224" t="s">
        <v>165</v>
      </c>
      <c r="AA101" s="1224">
        <v>3.8399999999999997E-2</v>
      </c>
      <c r="AB101" s="1224">
        <v>1.95E-2</v>
      </c>
      <c r="AC101" s="1224" t="s">
        <v>165</v>
      </c>
      <c r="AD101" s="1224">
        <v>3.85E-2</v>
      </c>
      <c r="AE101" s="1224">
        <v>1.95E-2</v>
      </c>
      <c r="AF101" s="1224" t="s">
        <v>165</v>
      </c>
      <c r="AG101" s="1224">
        <v>3.73E-2</v>
      </c>
      <c r="AH101" s="1224">
        <v>1.89E-2</v>
      </c>
      <c r="AI101" s="1224" t="s">
        <v>165</v>
      </c>
      <c r="AJ101" s="1224">
        <v>3.73E-2</v>
      </c>
      <c r="AK101" s="1224">
        <v>1.89E-2</v>
      </c>
      <c r="AL101" s="1224" t="s">
        <v>165</v>
      </c>
      <c r="AM101" s="1224">
        <v>3.7400000000000003E-2</v>
      </c>
      <c r="AN101" s="1224">
        <v>1.89E-2</v>
      </c>
      <c r="AO101" s="1224" t="s">
        <v>165</v>
      </c>
      <c r="AP101" s="1224">
        <v>3.7400000000000003E-2</v>
      </c>
      <c r="AQ101" s="1224">
        <v>1.89E-2</v>
      </c>
      <c r="AR101" s="1224" t="s">
        <v>165</v>
      </c>
      <c r="AS101" s="1224">
        <v>3.7199999999999997E-2</v>
      </c>
      <c r="AT101" s="1224">
        <v>1.8800000000000001E-2</v>
      </c>
      <c r="AU101" s="1224" t="s">
        <v>165</v>
      </c>
      <c r="AV101" s="1224">
        <v>3.8199999999999998E-2</v>
      </c>
      <c r="AW101" s="1224">
        <v>1.9400000000000001E-2</v>
      </c>
      <c r="AX101" s="1224" t="s">
        <v>165</v>
      </c>
      <c r="AY101" s="1227">
        <v>3.8399999999999997E-2</v>
      </c>
      <c r="AZ101" s="1227">
        <v>1.95E-2</v>
      </c>
      <c r="BA101" s="1227" t="s">
        <v>165</v>
      </c>
      <c r="BB101" s="1228" t="s">
        <v>165</v>
      </c>
      <c r="BC101" s="1228" t="s">
        <v>165</v>
      </c>
      <c r="BD101" s="1228" t="s">
        <v>165</v>
      </c>
    </row>
    <row r="102" spans="1:56" ht="15.75" customHeight="1" x14ac:dyDescent="0.25">
      <c r="A102" s="919"/>
      <c r="C102" s="1229" t="s">
        <v>1336</v>
      </c>
      <c r="D102" s="1229" t="s">
        <v>1341</v>
      </c>
      <c r="E102" s="1231" t="str">
        <f t="shared" si="2"/>
        <v>AvícolaASTURIAS</v>
      </c>
      <c r="F102" s="1224">
        <v>4.2299999999999997E-2</v>
      </c>
      <c r="G102" s="1225">
        <v>2.1499999999999998E-2</v>
      </c>
      <c r="H102" s="1224" t="s">
        <v>165</v>
      </c>
      <c r="I102" s="1224">
        <v>4.2299999999999997E-2</v>
      </c>
      <c r="J102" s="1224">
        <v>2.1399999999999999E-2</v>
      </c>
      <c r="K102" s="1224" t="s">
        <v>165</v>
      </c>
      <c r="L102" s="1226">
        <v>4.2200000000000001E-2</v>
      </c>
      <c r="M102" s="1224">
        <v>2.1399999999999999E-2</v>
      </c>
      <c r="N102" s="1224" t="s">
        <v>165</v>
      </c>
      <c r="O102" s="1224">
        <v>4.2099999999999999E-2</v>
      </c>
      <c r="P102" s="1224">
        <v>2.1299999999999999E-2</v>
      </c>
      <c r="Q102" s="1224" t="s">
        <v>165</v>
      </c>
      <c r="R102" s="1224">
        <v>4.0399999999999998E-2</v>
      </c>
      <c r="S102" s="1224">
        <v>2.0500000000000001E-2</v>
      </c>
      <c r="T102" s="1224" t="s">
        <v>165</v>
      </c>
      <c r="U102" s="1224">
        <v>4.0300000000000002E-2</v>
      </c>
      <c r="V102" s="1224">
        <v>2.0400000000000001E-2</v>
      </c>
      <c r="W102" s="1224" t="s">
        <v>165</v>
      </c>
      <c r="X102" s="1224">
        <v>4.02E-2</v>
      </c>
      <c r="Y102" s="1224">
        <v>2.0400000000000001E-2</v>
      </c>
      <c r="Z102" s="1224" t="s">
        <v>165</v>
      </c>
      <c r="AA102" s="1224">
        <v>3.9899999999999998E-2</v>
      </c>
      <c r="AB102" s="1224">
        <v>2.0199999999999999E-2</v>
      </c>
      <c r="AC102" s="1224" t="s">
        <v>165</v>
      </c>
      <c r="AD102" s="1224">
        <v>3.9800000000000002E-2</v>
      </c>
      <c r="AE102" s="1224">
        <v>2.0199999999999999E-2</v>
      </c>
      <c r="AF102" s="1224" t="s">
        <v>165</v>
      </c>
      <c r="AG102" s="1224">
        <v>3.7999999999999999E-2</v>
      </c>
      <c r="AH102" s="1224">
        <v>1.9300000000000001E-2</v>
      </c>
      <c r="AI102" s="1224" t="s">
        <v>165</v>
      </c>
      <c r="AJ102" s="1224">
        <v>3.78E-2</v>
      </c>
      <c r="AK102" s="1224">
        <v>1.9199999999999998E-2</v>
      </c>
      <c r="AL102" s="1224" t="s">
        <v>165</v>
      </c>
      <c r="AM102" s="1224">
        <v>3.7499999999999999E-2</v>
      </c>
      <c r="AN102" s="1224">
        <v>1.9E-2</v>
      </c>
      <c r="AO102" s="1224" t="s">
        <v>165</v>
      </c>
      <c r="AP102" s="1224">
        <v>3.7999999999999999E-2</v>
      </c>
      <c r="AQ102" s="1224">
        <v>1.9199999999999998E-2</v>
      </c>
      <c r="AR102" s="1224" t="s">
        <v>165</v>
      </c>
      <c r="AS102" s="1224">
        <v>3.8100000000000002E-2</v>
      </c>
      <c r="AT102" s="1224">
        <v>1.9300000000000001E-2</v>
      </c>
      <c r="AU102" s="1224" t="s">
        <v>165</v>
      </c>
      <c r="AV102" s="1224">
        <v>3.9100000000000003E-2</v>
      </c>
      <c r="AW102" s="1224">
        <v>1.9800000000000002E-2</v>
      </c>
      <c r="AX102" s="1224" t="s">
        <v>165</v>
      </c>
      <c r="AY102" s="1227">
        <v>3.9100000000000003E-2</v>
      </c>
      <c r="AZ102" s="1227">
        <v>1.9800000000000002E-2</v>
      </c>
      <c r="BA102" s="1227" t="s">
        <v>165</v>
      </c>
      <c r="BB102" s="1228" t="s">
        <v>165</v>
      </c>
      <c r="BC102" s="1228" t="s">
        <v>165</v>
      </c>
      <c r="BD102" s="1228" t="s">
        <v>165</v>
      </c>
    </row>
    <row r="103" spans="1:56" ht="15.75" customHeight="1" x14ac:dyDescent="0.25">
      <c r="A103" s="919"/>
      <c r="C103" s="1229" t="s">
        <v>1336</v>
      </c>
      <c r="D103" s="1229" t="s">
        <v>1342</v>
      </c>
      <c r="E103" s="1231" t="str">
        <f t="shared" si="2"/>
        <v>AvícolaÁVILA</v>
      </c>
      <c r="F103" s="1224">
        <v>3.1099999999999999E-2</v>
      </c>
      <c r="G103" s="1225">
        <v>1.5800000000000002E-2</v>
      </c>
      <c r="H103" s="1224" t="s">
        <v>165</v>
      </c>
      <c r="I103" s="1224">
        <v>3.09E-2</v>
      </c>
      <c r="J103" s="1224">
        <v>1.5699999999999999E-2</v>
      </c>
      <c r="K103" s="1224" t="s">
        <v>165</v>
      </c>
      <c r="L103" s="1226">
        <v>3.49E-2</v>
      </c>
      <c r="M103" s="1224">
        <v>1.77E-2</v>
      </c>
      <c r="N103" s="1224" t="s">
        <v>165</v>
      </c>
      <c r="O103" s="1224">
        <v>3.2500000000000001E-2</v>
      </c>
      <c r="P103" s="1224">
        <v>1.6500000000000001E-2</v>
      </c>
      <c r="Q103" s="1224" t="s">
        <v>165</v>
      </c>
      <c r="R103" s="1224">
        <v>3.09E-2</v>
      </c>
      <c r="S103" s="1224">
        <v>1.5699999999999999E-2</v>
      </c>
      <c r="T103" s="1224" t="s">
        <v>165</v>
      </c>
      <c r="U103" s="1224">
        <v>2.9499999999999998E-2</v>
      </c>
      <c r="V103" s="1224">
        <v>1.49E-2</v>
      </c>
      <c r="W103" s="1224" t="s">
        <v>165</v>
      </c>
      <c r="X103" s="1224">
        <v>2.8899999999999999E-2</v>
      </c>
      <c r="Y103" s="1224">
        <v>1.47E-2</v>
      </c>
      <c r="Z103" s="1224" t="s">
        <v>165</v>
      </c>
      <c r="AA103" s="1224">
        <v>2.8899999999999999E-2</v>
      </c>
      <c r="AB103" s="1224">
        <v>1.47E-2</v>
      </c>
      <c r="AC103" s="1224" t="s">
        <v>165</v>
      </c>
      <c r="AD103" s="1224">
        <v>2.9700000000000001E-2</v>
      </c>
      <c r="AE103" s="1224">
        <v>1.5100000000000001E-2</v>
      </c>
      <c r="AF103" s="1224" t="s">
        <v>165</v>
      </c>
      <c r="AG103" s="1224">
        <v>2.6800000000000001E-2</v>
      </c>
      <c r="AH103" s="1224">
        <v>1.3599999999999999E-2</v>
      </c>
      <c r="AI103" s="1224" t="s">
        <v>165</v>
      </c>
      <c r="AJ103" s="1224">
        <v>2.6499999999999999E-2</v>
      </c>
      <c r="AK103" s="1224">
        <v>1.34E-2</v>
      </c>
      <c r="AL103" s="1224" t="s">
        <v>165</v>
      </c>
      <c r="AM103" s="1224">
        <v>2.6700000000000002E-2</v>
      </c>
      <c r="AN103" s="1224">
        <v>1.35E-2</v>
      </c>
      <c r="AO103" s="1224" t="s">
        <v>165</v>
      </c>
      <c r="AP103" s="1224">
        <v>2.64E-2</v>
      </c>
      <c r="AQ103" s="1224">
        <v>1.34E-2</v>
      </c>
      <c r="AR103" s="1224" t="s">
        <v>165</v>
      </c>
      <c r="AS103" s="1224">
        <v>2.6800000000000001E-2</v>
      </c>
      <c r="AT103" s="1224">
        <v>1.3599999999999999E-2</v>
      </c>
      <c r="AU103" s="1224" t="s">
        <v>165</v>
      </c>
      <c r="AV103" s="1224">
        <v>2.6599999999999999E-2</v>
      </c>
      <c r="AW103" s="1224">
        <v>1.35E-2</v>
      </c>
      <c r="AX103" s="1224" t="s">
        <v>165</v>
      </c>
      <c r="AY103" s="1227">
        <v>2.69E-2</v>
      </c>
      <c r="AZ103" s="1227">
        <v>1.37E-2</v>
      </c>
      <c r="BA103" s="1227" t="s">
        <v>165</v>
      </c>
      <c r="BB103" s="1228" t="s">
        <v>165</v>
      </c>
      <c r="BC103" s="1228" t="s">
        <v>165</v>
      </c>
      <c r="BD103" s="1228" t="s">
        <v>165</v>
      </c>
    </row>
    <row r="104" spans="1:56" ht="15.75" customHeight="1" x14ac:dyDescent="0.25">
      <c r="A104" s="919"/>
      <c r="C104" s="1229" t="s">
        <v>1336</v>
      </c>
      <c r="D104" s="1229" t="s">
        <v>1343</v>
      </c>
      <c r="E104" s="1231" t="str">
        <f t="shared" si="2"/>
        <v>AvícolaBADAJOZ</v>
      </c>
      <c r="F104" s="1224">
        <v>3.3300000000000003E-2</v>
      </c>
      <c r="G104" s="1225">
        <v>1.6899999999999998E-2</v>
      </c>
      <c r="H104" s="1224" t="s">
        <v>165</v>
      </c>
      <c r="I104" s="1224">
        <v>3.3099999999999997E-2</v>
      </c>
      <c r="J104" s="1224">
        <v>1.6799999999999999E-2</v>
      </c>
      <c r="K104" s="1224" t="s">
        <v>165</v>
      </c>
      <c r="L104" s="1226">
        <v>3.3099999999999997E-2</v>
      </c>
      <c r="M104" s="1224">
        <v>1.6799999999999999E-2</v>
      </c>
      <c r="N104" s="1224" t="s">
        <v>165</v>
      </c>
      <c r="O104" s="1224">
        <v>3.32E-2</v>
      </c>
      <c r="P104" s="1224">
        <v>1.6799999999999999E-2</v>
      </c>
      <c r="Q104" s="1224" t="s">
        <v>165</v>
      </c>
      <c r="R104" s="1224">
        <v>3.1199999999999999E-2</v>
      </c>
      <c r="S104" s="1224">
        <v>1.5800000000000002E-2</v>
      </c>
      <c r="T104" s="1224" t="s">
        <v>165</v>
      </c>
      <c r="U104" s="1224">
        <v>3.0800000000000001E-2</v>
      </c>
      <c r="V104" s="1224">
        <v>1.5599999999999999E-2</v>
      </c>
      <c r="W104" s="1224" t="s">
        <v>165</v>
      </c>
      <c r="X104" s="1224">
        <v>3.1099999999999999E-2</v>
      </c>
      <c r="Y104" s="1224">
        <v>1.5800000000000002E-2</v>
      </c>
      <c r="Z104" s="1224" t="s">
        <v>165</v>
      </c>
      <c r="AA104" s="1224">
        <v>3.1199999999999999E-2</v>
      </c>
      <c r="AB104" s="1224">
        <v>1.5800000000000002E-2</v>
      </c>
      <c r="AC104" s="1224" t="s">
        <v>165</v>
      </c>
      <c r="AD104" s="1224">
        <v>3.1E-2</v>
      </c>
      <c r="AE104" s="1224">
        <v>1.5699999999999999E-2</v>
      </c>
      <c r="AF104" s="1224" t="s">
        <v>165</v>
      </c>
      <c r="AG104" s="1224">
        <v>2.7E-2</v>
      </c>
      <c r="AH104" s="1224">
        <v>1.37E-2</v>
      </c>
      <c r="AI104" s="1224" t="s">
        <v>165</v>
      </c>
      <c r="AJ104" s="1224">
        <v>2.7E-2</v>
      </c>
      <c r="AK104" s="1224">
        <v>1.37E-2</v>
      </c>
      <c r="AL104" s="1224" t="s">
        <v>165</v>
      </c>
      <c r="AM104" s="1224">
        <v>2.75E-2</v>
      </c>
      <c r="AN104" s="1224">
        <v>1.3899999999999999E-2</v>
      </c>
      <c r="AO104" s="1224" t="s">
        <v>165</v>
      </c>
      <c r="AP104" s="1224">
        <v>2.69E-2</v>
      </c>
      <c r="AQ104" s="1224">
        <v>1.3599999999999999E-2</v>
      </c>
      <c r="AR104" s="1224" t="s">
        <v>165</v>
      </c>
      <c r="AS104" s="1224">
        <v>2.6800000000000001E-2</v>
      </c>
      <c r="AT104" s="1224">
        <v>1.3599999999999999E-2</v>
      </c>
      <c r="AU104" s="1224" t="s">
        <v>165</v>
      </c>
      <c r="AV104" s="1224">
        <v>2.7E-2</v>
      </c>
      <c r="AW104" s="1224">
        <v>1.37E-2</v>
      </c>
      <c r="AX104" s="1224" t="s">
        <v>165</v>
      </c>
      <c r="AY104" s="1227">
        <v>2.6800000000000001E-2</v>
      </c>
      <c r="AZ104" s="1227">
        <v>1.3599999999999999E-2</v>
      </c>
      <c r="BA104" s="1227" t="s">
        <v>165</v>
      </c>
      <c r="BB104" s="1228" t="s">
        <v>165</v>
      </c>
      <c r="BC104" s="1228" t="s">
        <v>165</v>
      </c>
      <c r="BD104" s="1228" t="s">
        <v>165</v>
      </c>
    </row>
    <row r="105" spans="1:56" ht="15.75" customHeight="1" x14ac:dyDescent="0.25">
      <c r="A105" s="919"/>
      <c r="C105" s="1229" t="s">
        <v>1336</v>
      </c>
      <c r="D105" s="1229" t="s">
        <v>1344</v>
      </c>
      <c r="E105" s="1231" t="str">
        <f t="shared" si="2"/>
        <v>AvícolaBALEARS, ILLES</v>
      </c>
      <c r="F105" s="1224">
        <v>3.5799999999999998E-2</v>
      </c>
      <c r="G105" s="1225">
        <v>1.8100000000000002E-2</v>
      </c>
      <c r="H105" s="1224" t="s">
        <v>165</v>
      </c>
      <c r="I105" s="1224">
        <v>3.5499999999999997E-2</v>
      </c>
      <c r="J105" s="1224">
        <v>1.7999999999999999E-2</v>
      </c>
      <c r="K105" s="1224" t="s">
        <v>165</v>
      </c>
      <c r="L105" s="1226">
        <v>3.5700000000000003E-2</v>
      </c>
      <c r="M105" s="1224">
        <v>1.8100000000000002E-2</v>
      </c>
      <c r="N105" s="1224" t="s">
        <v>165</v>
      </c>
      <c r="O105" s="1224">
        <v>3.5700000000000003E-2</v>
      </c>
      <c r="P105" s="1224">
        <v>1.8100000000000002E-2</v>
      </c>
      <c r="Q105" s="1224" t="s">
        <v>165</v>
      </c>
      <c r="R105" s="1224">
        <v>3.3700000000000001E-2</v>
      </c>
      <c r="S105" s="1224">
        <v>1.7100000000000001E-2</v>
      </c>
      <c r="T105" s="1224" t="s">
        <v>165</v>
      </c>
      <c r="U105" s="1224">
        <v>3.3399999999999999E-2</v>
      </c>
      <c r="V105" s="1224">
        <v>1.6899999999999998E-2</v>
      </c>
      <c r="W105" s="1224" t="s">
        <v>165</v>
      </c>
      <c r="X105" s="1224">
        <v>3.3500000000000002E-2</v>
      </c>
      <c r="Y105" s="1224">
        <v>1.7000000000000001E-2</v>
      </c>
      <c r="Z105" s="1224" t="s">
        <v>165</v>
      </c>
      <c r="AA105" s="1224">
        <v>3.1899999999999998E-2</v>
      </c>
      <c r="AB105" s="1224">
        <v>1.6199999999999999E-2</v>
      </c>
      <c r="AC105" s="1224" t="s">
        <v>165</v>
      </c>
      <c r="AD105" s="1224">
        <v>3.1899999999999998E-2</v>
      </c>
      <c r="AE105" s="1224">
        <v>1.6199999999999999E-2</v>
      </c>
      <c r="AF105" s="1224" t="s">
        <v>165</v>
      </c>
      <c r="AG105" s="1224">
        <v>3.2399999999999998E-2</v>
      </c>
      <c r="AH105" s="1224">
        <v>1.6400000000000001E-2</v>
      </c>
      <c r="AI105" s="1224" t="s">
        <v>165</v>
      </c>
      <c r="AJ105" s="1224">
        <v>3.2300000000000002E-2</v>
      </c>
      <c r="AK105" s="1224">
        <v>1.6400000000000001E-2</v>
      </c>
      <c r="AL105" s="1224" t="s">
        <v>165</v>
      </c>
      <c r="AM105" s="1224">
        <v>3.2099999999999997E-2</v>
      </c>
      <c r="AN105" s="1224">
        <v>1.6299999999999999E-2</v>
      </c>
      <c r="AO105" s="1224" t="s">
        <v>165</v>
      </c>
      <c r="AP105" s="1224">
        <v>3.3399999999999999E-2</v>
      </c>
      <c r="AQ105" s="1224">
        <v>1.6899999999999998E-2</v>
      </c>
      <c r="AR105" s="1224" t="s">
        <v>165</v>
      </c>
      <c r="AS105" s="1224">
        <v>3.32E-2</v>
      </c>
      <c r="AT105" s="1224">
        <v>1.6799999999999999E-2</v>
      </c>
      <c r="AU105" s="1224" t="s">
        <v>165</v>
      </c>
      <c r="AV105" s="1224">
        <v>3.5299999999999998E-2</v>
      </c>
      <c r="AW105" s="1224">
        <v>1.7899999999999999E-2</v>
      </c>
      <c r="AX105" s="1224" t="s">
        <v>165</v>
      </c>
      <c r="AY105" s="1227">
        <v>3.49E-2</v>
      </c>
      <c r="AZ105" s="1227">
        <v>1.77E-2</v>
      </c>
      <c r="BA105" s="1227" t="s">
        <v>165</v>
      </c>
      <c r="BB105" s="1228" t="s">
        <v>165</v>
      </c>
      <c r="BC105" s="1228" t="s">
        <v>165</v>
      </c>
      <c r="BD105" s="1228" t="s">
        <v>165</v>
      </c>
    </row>
    <row r="106" spans="1:56" ht="15.75" customHeight="1" x14ac:dyDescent="0.25">
      <c r="A106" s="919"/>
      <c r="B106" s="517"/>
      <c r="C106" s="1229" t="s">
        <v>1336</v>
      </c>
      <c r="D106" s="1229" t="s">
        <v>1345</v>
      </c>
      <c r="E106" s="1231" t="str">
        <f t="shared" si="2"/>
        <v>AvícolaBARCELONA</v>
      </c>
      <c r="F106" s="1224">
        <v>3.32E-2</v>
      </c>
      <c r="G106" s="1225">
        <v>1.6899999999999998E-2</v>
      </c>
      <c r="H106" s="1224" t="s">
        <v>165</v>
      </c>
      <c r="I106" s="1224">
        <v>3.2800000000000003E-2</v>
      </c>
      <c r="J106" s="1224">
        <v>1.66E-2</v>
      </c>
      <c r="K106" s="1224" t="s">
        <v>165</v>
      </c>
      <c r="L106" s="1226">
        <v>3.2500000000000001E-2</v>
      </c>
      <c r="M106" s="1224">
        <v>1.6500000000000001E-2</v>
      </c>
      <c r="N106" s="1224" t="s">
        <v>165</v>
      </c>
      <c r="O106" s="1224">
        <v>3.1399999999999997E-2</v>
      </c>
      <c r="P106" s="1224">
        <v>1.5900000000000001E-2</v>
      </c>
      <c r="Q106" s="1224" t="s">
        <v>165</v>
      </c>
      <c r="R106" s="1224">
        <v>3.0099999999999998E-2</v>
      </c>
      <c r="S106" s="1224">
        <v>1.5299999999999999E-2</v>
      </c>
      <c r="T106" s="1224" t="s">
        <v>165</v>
      </c>
      <c r="U106" s="1224">
        <v>2.9000000000000001E-2</v>
      </c>
      <c r="V106" s="1224">
        <v>1.47E-2</v>
      </c>
      <c r="W106" s="1224" t="s">
        <v>165</v>
      </c>
      <c r="X106" s="1224">
        <v>2.86E-2</v>
      </c>
      <c r="Y106" s="1224">
        <v>1.4500000000000001E-2</v>
      </c>
      <c r="Z106" s="1224" t="s">
        <v>165</v>
      </c>
      <c r="AA106" s="1224">
        <v>2.8299999999999999E-2</v>
      </c>
      <c r="AB106" s="1224">
        <v>1.43E-2</v>
      </c>
      <c r="AC106" s="1224" t="s">
        <v>165</v>
      </c>
      <c r="AD106" s="1224">
        <v>2.86E-2</v>
      </c>
      <c r="AE106" s="1224">
        <v>1.4500000000000001E-2</v>
      </c>
      <c r="AF106" s="1224" t="s">
        <v>165</v>
      </c>
      <c r="AG106" s="1224">
        <v>2.8000000000000001E-2</v>
      </c>
      <c r="AH106" s="1224">
        <v>1.4200000000000001E-2</v>
      </c>
      <c r="AI106" s="1224" t="s">
        <v>165</v>
      </c>
      <c r="AJ106" s="1224">
        <v>2.7900000000000001E-2</v>
      </c>
      <c r="AK106" s="1224">
        <v>1.41E-2</v>
      </c>
      <c r="AL106" s="1224" t="s">
        <v>165</v>
      </c>
      <c r="AM106" s="1224">
        <v>2.81E-2</v>
      </c>
      <c r="AN106" s="1224">
        <v>1.4200000000000001E-2</v>
      </c>
      <c r="AO106" s="1224" t="s">
        <v>165</v>
      </c>
      <c r="AP106" s="1224">
        <v>2.7900000000000001E-2</v>
      </c>
      <c r="AQ106" s="1224">
        <v>1.41E-2</v>
      </c>
      <c r="AR106" s="1224" t="s">
        <v>165</v>
      </c>
      <c r="AS106" s="1224">
        <v>2.7699999999999999E-2</v>
      </c>
      <c r="AT106" s="1224">
        <v>1.41E-2</v>
      </c>
      <c r="AU106" s="1224" t="s">
        <v>165</v>
      </c>
      <c r="AV106" s="1224">
        <v>2.7900000000000001E-2</v>
      </c>
      <c r="AW106" s="1224">
        <v>1.41E-2</v>
      </c>
      <c r="AX106" s="1224" t="s">
        <v>165</v>
      </c>
      <c r="AY106" s="1227">
        <v>2.8199999999999999E-2</v>
      </c>
      <c r="AZ106" s="1227">
        <v>1.43E-2</v>
      </c>
      <c r="BA106" s="1227" t="s">
        <v>165</v>
      </c>
      <c r="BB106" s="1228" t="s">
        <v>165</v>
      </c>
      <c r="BC106" s="1228" t="s">
        <v>165</v>
      </c>
      <c r="BD106" s="1228" t="s">
        <v>165</v>
      </c>
    </row>
    <row r="107" spans="1:56" ht="15.75" customHeight="1" x14ac:dyDescent="0.25">
      <c r="C107" s="1229" t="s">
        <v>1336</v>
      </c>
      <c r="D107" s="1229" t="s">
        <v>1346</v>
      </c>
      <c r="E107" s="1231" t="str">
        <f t="shared" si="2"/>
        <v>AvícolaBIZKAIA</v>
      </c>
      <c r="F107" s="1224">
        <v>4.2299999999999997E-2</v>
      </c>
      <c r="G107" s="1225">
        <v>2.1499999999999998E-2</v>
      </c>
      <c r="H107" s="1224" t="s">
        <v>165</v>
      </c>
      <c r="I107" s="1224">
        <v>4.2299999999999997E-2</v>
      </c>
      <c r="J107" s="1224">
        <v>2.1499999999999998E-2</v>
      </c>
      <c r="K107" s="1224" t="s">
        <v>165</v>
      </c>
      <c r="L107" s="1226">
        <v>4.2299999999999997E-2</v>
      </c>
      <c r="M107" s="1224">
        <v>2.1499999999999998E-2</v>
      </c>
      <c r="N107" s="1224" t="s">
        <v>165</v>
      </c>
      <c r="O107" s="1224">
        <v>4.2299999999999997E-2</v>
      </c>
      <c r="P107" s="1224">
        <v>2.1499999999999998E-2</v>
      </c>
      <c r="Q107" s="1224" t="s">
        <v>165</v>
      </c>
      <c r="R107" s="1224">
        <v>4.0599999999999997E-2</v>
      </c>
      <c r="S107" s="1224">
        <v>2.06E-2</v>
      </c>
      <c r="T107" s="1224" t="s">
        <v>165</v>
      </c>
      <c r="U107" s="1224">
        <v>4.07E-2</v>
      </c>
      <c r="V107" s="1224">
        <v>2.06E-2</v>
      </c>
      <c r="W107" s="1224" t="s">
        <v>165</v>
      </c>
      <c r="X107" s="1224">
        <v>4.07E-2</v>
      </c>
      <c r="Y107" s="1224">
        <v>2.07E-2</v>
      </c>
      <c r="Z107" s="1224" t="s">
        <v>165</v>
      </c>
      <c r="AA107" s="1224">
        <v>4.0800000000000003E-2</v>
      </c>
      <c r="AB107" s="1224">
        <v>2.07E-2</v>
      </c>
      <c r="AC107" s="1224" t="s">
        <v>165</v>
      </c>
      <c r="AD107" s="1224">
        <v>4.07E-2</v>
      </c>
      <c r="AE107" s="1224">
        <v>2.06E-2</v>
      </c>
      <c r="AF107" s="1224" t="s">
        <v>165</v>
      </c>
      <c r="AG107" s="1224">
        <v>3.6499999999999998E-2</v>
      </c>
      <c r="AH107" s="1224">
        <v>1.8499999999999999E-2</v>
      </c>
      <c r="AI107" s="1224" t="s">
        <v>165</v>
      </c>
      <c r="AJ107" s="1224">
        <v>3.6499999999999998E-2</v>
      </c>
      <c r="AK107" s="1224">
        <v>1.8499999999999999E-2</v>
      </c>
      <c r="AL107" s="1224" t="s">
        <v>165</v>
      </c>
      <c r="AM107" s="1224">
        <v>3.6299999999999999E-2</v>
      </c>
      <c r="AN107" s="1224">
        <v>1.84E-2</v>
      </c>
      <c r="AO107" s="1224" t="s">
        <v>165</v>
      </c>
      <c r="AP107" s="1224">
        <v>3.6499999999999998E-2</v>
      </c>
      <c r="AQ107" s="1224">
        <v>1.8499999999999999E-2</v>
      </c>
      <c r="AR107" s="1224" t="s">
        <v>165</v>
      </c>
      <c r="AS107" s="1224">
        <v>3.6400000000000002E-2</v>
      </c>
      <c r="AT107" s="1224">
        <v>1.8499999999999999E-2</v>
      </c>
      <c r="AU107" s="1224" t="s">
        <v>165</v>
      </c>
      <c r="AV107" s="1224">
        <v>3.7999999999999999E-2</v>
      </c>
      <c r="AW107" s="1224">
        <v>1.9199999999999998E-2</v>
      </c>
      <c r="AX107" s="1224" t="s">
        <v>165</v>
      </c>
      <c r="AY107" s="1227">
        <v>3.8199999999999998E-2</v>
      </c>
      <c r="AZ107" s="1227">
        <v>1.9300000000000001E-2</v>
      </c>
      <c r="BA107" s="1227" t="s">
        <v>165</v>
      </c>
      <c r="BB107" s="1228" t="s">
        <v>165</v>
      </c>
      <c r="BC107" s="1228" t="s">
        <v>165</v>
      </c>
      <c r="BD107" s="1228" t="s">
        <v>165</v>
      </c>
    </row>
    <row r="108" spans="1:56" ht="15.75" customHeight="1" x14ac:dyDescent="0.25">
      <c r="C108" s="1229" t="s">
        <v>1336</v>
      </c>
      <c r="D108" s="1229" t="s">
        <v>1347</v>
      </c>
      <c r="E108" s="1231" t="str">
        <f t="shared" si="2"/>
        <v>AvícolaBURGOS</v>
      </c>
      <c r="F108" s="1224">
        <v>3.3500000000000002E-2</v>
      </c>
      <c r="G108" s="1225">
        <v>1.7000000000000001E-2</v>
      </c>
      <c r="H108" s="1224" t="s">
        <v>165</v>
      </c>
      <c r="I108" s="1224">
        <v>3.3300000000000003E-2</v>
      </c>
      <c r="J108" s="1224">
        <v>1.6899999999999998E-2</v>
      </c>
      <c r="K108" s="1224" t="s">
        <v>165</v>
      </c>
      <c r="L108" s="1226">
        <v>3.3700000000000001E-2</v>
      </c>
      <c r="M108" s="1224">
        <v>1.7100000000000001E-2</v>
      </c>
      <c r="N108" s="1224" t="s">
        <v>165</v>
      </c>
      <c r="O108" s="1224">
        <v>3.3799999999999997E-2</v>
      </c>
      <c r="P108" s="1224">
        <v>1.7100000000000001E-2</v>
      </c>
      <c r="Q108" s="1224" t="s">
        <v>165</v>
      </c>
      <c r="R108" s="1224">
        <v>3.2199999999999999E-2</v>
      </c>
      <c r="S108" s="1224">
        <v>1.6299999999999999E-2</v>
      </c>
      <c r="T108" s="1224" t="s">
        <v>165</v>
      </c>
      <c r="U108" s="1224">
        <v>3.1899999999999998E-2</v>
      </c>
      <c r="V108" s="1224">
        <v>1.6199999999999999E-2</v>
      </c>
      <c r="W108" s="1224" t="s">
        <v>165</v>
      </c>
      <c r="X108" s="1224">
        <v>3.0800000000000001E-2</v>
      </c>
      <c r="Y108" s="1224">
        <v>1.5599999999999999E-2</v>
      </c>
      <c r="Z108" s="1224" t="s">
        <v>165</v>
      </c>
      <c r="AA108" s="1224">
        <v>3.1600000000000003E-2</v>
      </c>
      <c r="AB108" s="1224">
        <v>1.6E-2</v>
      </c>
      <c r="AC108" s="1224" t="s">
        <v>165</v>
      </c>
      <c r="AD108" s="1224">
        <v>3.15E-2</v>
      </c>
      <c r="AE108" s="1224">
        <v>1.6E-2</v>
      </c>
      <c r="AF108" s="1224" t="s">
        <v>165</v>
      </c>
      <c r="AG108" s="1224">
        <v>2.93E-2</v>
      </c>
      <c r="AH108" s="1224">
        <v>1.4800000000000001E-2</v>
      </c>
      <c r="AI108" s="1224" t="s">
        <v>165</v>
      </c>
      <c r="AJ108" s="1224">
        <v>2.8799999999999999E-2</v>
      </c>
      <c r="AK108" s="1224">
        <v>1.46E-2</v>
      </c>
      <c r="AL108" s="1224" t="s">
        <v>165</v>
      </c>
      <c r="AM108" s="1224">
        <v>2.8899999999999999E-2</v>
      </c>
      <c r="AN108" s="1224">
        <v>1.46E-2</v>
      </c>
      <c r="AO108" s="1224" t="s">
        <v>165</v>
      </c>
      <c r="AP108" s="1224">
        <v>2.87E-2</v>
      </c>
      <c r="AQ108" s="1224">
        <v>1.46E-2</v>
      </c>
      <c r="AR108" s="1224" t="s">
        <v>165</v>
      </c>
      <c r="AS108" s="1224">
        <v>2.8500000000000001E-2</v>
      </c>
      <c r="AT108" s="1224">
        <v>1.4500000000000001E-2</v>
      </c>
      <c r="AU108" s="1224" t="s">
        <v>165</v>
      </c>
      <c r="AV108" s="1224">
        <v>2.9000000000000001E-2</v>
      </c>
      <c r="AW108" s="1224">
        <v>1.47E-2</v>
      </c>
      <c r="AX108" s="1224" t="s">
        <v>165</v>
      </c>
      <c r="AY108" s="1227">
        <v>2.9100000000000001E-2</v>
      </c>
      <c r="AZ108" s="1227">
        <v>1.47E-2</v>
      </c>
      <c r="BA108" s="1227" t="s">
        <v>165</v>
      </c>
      <c r="BB108" s="1228" t="s">
        <v>165</v>
      </c>
      <c r="BC108" s="1228" t="s">
        <v>165</v>
      </c>
      <c r="BD108" s="1228" t="s">
        <v>165</v>
      </c>
    </row>
    <row r="109" spans="1:56" ht="15.75" customHeight="1" x14ac:dyDescent="0.25">
      <c r="C109" s="1229" t="s">
        <v>1336</v>
      </c>
      <c r="D109" s="1229" t="s">
        <v>1348</v>
      </c>
      <c r="E109" s="1231" t="str">
        <f t="shared" si="2"/>
        <v>AvícolaCÁCERES</v>
      </c>
      <c r="F109" s="1224">
        <v>2.7699999999999999E-2</v>
      </c>
      <c r="G109" s="1225">
        <v>1.41E-2</v>
      </c>
      <c r="H109" s="1224" t="s">
        <v>165</v>
      </c>
      <c r="I109" s="1224">
        <v>2.76E-2</v>
      </c>
      <c r="J109" s="1224">
        <v>1.4E-2</v>
      </c>
      <c r="K109" s="1224" t="s">
        <v>165</v>
      </c>
      <c r="L109" s="1226">
        <v>2.7199999999999998E-2</v>
      </c>
      <c r="M109" s="1224">
        <v>1.38E-2</v>
      </c>
      <c r="N109" s="1224" t="s">
        <v>165</v>
      </c>
      <c r="O109" s="1224">
        <v>2.7199999999999998E-2</v>
      </c>
      <c r="P109" s="1224">
        <v>1.38E-2</v>
      </c>
      <c r="Q109" s="1224" t="s">
        <v>165</v>
      </c>
      <c r="R109" s="1224">
        <v>2.5700000000000001E-2</v>
      </c>
      <c r="S109" s="1224">
        <v>1.2999999999999999E-2</v>
      </c>
      <c r="T109" s="1224" t="s">
        <v>165</v>
      </c>
      <c r="U109" s="1224">
        <v>2.5600000000000001E-2</v>
      </c>
      <c r="V109" s="1224">
        <v>1.2999999999999999E-2</v>
      </c>
      <c r="W109" s="1224" t="s">
        <v>165</v>
      </c>
      <c r="X109" s="1224">
        <v>2.5499999999999998E-2</v>
      </c>
      <c r="Y109" s="1224">
        <v>1.29E-2</v>
      </c>
      <c r="Z109" s="1224" t="s">
        <v>165</v>
      </c>
      <c r="AA109" s="1224">
        <v>2.5499999999999998E-2</v>
      </c>
      <c r="AB109" s="1224">
        <v>1.29E-2</v>
      </c>
      <c r="AC109" s="1224" t="s">
        <v>165</v>
      </c>
      <c r="AD109" s="1224">
        <v>2.5499999999999998E-2</v>
      </c>
      <c r="AE109" s="1224">
        <v>1.29E-2</v>
      </c>
      <c r="AF109" s="1224" t="s">
        <v>165</v>
      </c>
      <c r="AG109" s="1224">
        <v>2.4199999999999999E-2</v>
      </c>
      <c r="AH109" s="1224">
        <v>1.23E-2</v>
      </c>
      <c r="AI109" s="1224" t="s">
        <v>165</v>
      </c>
      <c r="AJ109" s="1224">
        <v>2.4199999999999999E-2</v>
      </c>
      <c r="AK109" s="1224">
        <v>1.23E-2</v>
      </c>
      <c r="AL109" s="1224" t="s">
        <v>165</v>
      </c>
      <c r="AM109" s="1224">
        <v>2.4199999999999999E-2</v>
      </c>
      <c r="AN109" s="1224">
        <v>1.23E-2</v>
      </c>
      <c r="AO109" s="1224" t="s">
        <v>165</v>
      </c>
      <c r="AP109" s="1224">
        <v>2.4199999999999999E-2</v>
      </c>
      <c r="AQ109" s="1224">
        <v>1.23E-2</v>
      </c>
      <c r="AR109" s="1224" t="s">
        <v>165</v>
      </c>
      <c r="AS109" s="1224">
        <v>2.4199999999999999E-2</v>
      </c>
      <c r="AT109" s="1224">
        <v>1.23E-2</v>
      </c>
      <c r="AU109" s="1224" t="s">
        <v>165</v>
      </c>
      <c r="AV109" s="1224">
        <v>2.4199999999999999E-2</v>
      </c>
      <c r="AW109" s="1224">
        <v>1.23E-2</v>
      </c>
      <c r="AX109" s="1224" t="s">
        <v>165</v>
      </c>
      <c r="AY109" s="1227">
        <v>2.4199999999999999E-2</v>
      </c>
      <c r="AZ109" s="1227">
        <v>1.23E-2</v>
      </c>
      <c r="BA109" s="1227" t="s">
        <v>165</v>
      </c>
      <c r="BB109" s="1228" t="s">
        <v>165</v>
      </c>
      <c r="BC109" s="1228" t="s">
        <v>165</v>
      </c>
      <c r="BD109" s="1228" t="s">
        <v>165</v>
      </c>
    </row>
    <row r="110" spans="1:56" ht="15.75" customHeight="1" x14ac:dyDescent="0.25">
      <c r="C110" s="1229" t="s">
        <v>1336</v>
      </c>
      <c r="D110" s="1229" t="s">
        <v>1349</v>
      </c>
      <c r="E110" s="1231" t="str">
        <f t="shared" si="2"/>
        <v>AvícolaCÁDIZ</v>
      </c>
      <c r="F110" s="1224">
        <v>4.1300000000000003E-2</v>
      </c>
      <c r="G110" s="1225">
        <v>2.1000000000000001E-2</v>
      </c>
      <c r="H110" s="1224" t="s">
        <v>165</v>
      </c>
      <c r="I110" s="1224">
        <v>4.1300000000000003E-2</v>
      </c>
      <c r="J110" s="1224">
        <v>2.0899999999999998E-2</v>
      </c>
      <c r="K110" s="1224" t="s">
        <v>165</v>
      </c>
      <c r="L110" s="1226">
        <v>4.1200000000000001E-2</v>
      </c>
      <c r="M110" s="1224">
        <v>2.0899999999999998E-2</v>
      </c>
      <c r="N110" s="1224" t="s">
        <v>165</v>
      </c>
      <c r="O110" s="1224">
        <v>4.1300000000000003E-2</v>
      </c>
      <c r="P110" s="1224">
        <v>2.0899999999999998E-2</v>
      </c>
      <c r="Q110" s="1224" t="s">
        <v>165</v>
      </c>
      <c r="R110" s="1224">
        <v>3.9600000000000003E-2</v>
      </c>
      <c r="S110" s="1224">
        <v>2.01E-2</v>
      </c>
      <c r="T110" s="1224" t="s">
        <v>165</v>
      </c>
      <c r="U110" s="1224">
        <v>3.9600000000000003E-2</v>
      </c>
      <c r="V110" s="1224">
        <v>2.01E-2</v>
      </c>
      <c r="W110" s="1224" t="s">
        <v>165</v>
      </c>
      <c r="X110" s="1224">
        <v>3.95E-2</v>
      </c>
      <c r="Y110" s="1224">
        <v>0.02</v>
      </c>
      <c r="Z110" s="1224" t="s">
        <v>165</v>
      </c>
      <c r="AA110" s="1224">
        <v>3.95E-2</v>
      </c>
      <c r="AB110" s="1224">
        <v>0.02</v>
      </c>
      <c r="AC110" s="1224" t="s">
        <v>165</v>
      </c>
      <c r="AD110" s="1224">
        <v>3.95E-2</v>
      </c>
      <c r="AE110" s="1224">
        <v>0.02</v>
      </c>
      <c r="AF110" s="1224" t="s">
        <v>165</v>
      </c>
      <c r="AG110" s="1224">
        <v>3.73E-2</v>
      </c>
      <c r="AH110" s="1224">
        <v>1.89E-2</v>
      </c>
      <c r="AI110" s="1224" t="s">
        <v>165</v>
      </c>
      <c r="AJ110" s="1224">
        <v>3.5299999999999998E-2</v>
      </c>
      <c r="AK110" s="1224">
        <v>1.7899999999999999E-2</v>
      </c>
      <c r="AL110" s="1224" t="s">
        <v>165</v>
      </c>
      <c r="AM110" s="1224">
        <v>3.5200000000000002E-2</v>
      </c>
      <c r="AN110" s="1224">
        <v>1.78E-2</v>
      </c>
      <c r="AO110" s="1224" t="s">
        <v>165</v>
      </c>
      <c r="AP110" s="1224">
        <v>3.4700000000000002E-2</v>
      </c>
      <c r="AQ110" s="1224">
        <v>1.7600000000000001E-2</v>
      </c>
      <c r="AR110" s="1224" t="s">
        <v>165</v>
      </c>
      <c r="AS110" s="1224">
        <v>3.5000000000000003E-2</v>
      </c>
      <c r="AT110" s="1224">
        <v>1.77E-2</v>
      </c>
      <c r="AU110" s="1224" t="s">
        <v>165</v>
      </c>
      <c r="AV110" s="1224">
        <v>3.6299999999999999E-2</v>
      </c>
      <c r="AW110" s="1224">
        <v>1.84E-2</v>
      </c>
      <c r="AX110" s="1224" t="s">
        <v>165</v>
      </c>
      <c r="AY110" s="1227">
        <v>3.5299999999999998E-2</v>
      </c>
      <c r="AZ110" s="1227">
        <v>1.7899999999999999E-2</v>
      </c>
      <c r="BA110" s="1227" t="s">
        <v>165</v>
      </c>
      <c r="BB110" s="1228" t="s">
        <v>165</v>
      </c>
      <c r="BC110" s="1228" t="s">
        <v>165</v>
      </c>
      <c r="BD110" s="1228" t="s">
        <v>165</v>
      </c>
    </row>
    <row r="111" spans="1:56" ht="15.75" customHeight="1" x14ac:dyDescent="0.25">
      <c r="C111" s="1229" t="s">
        <v>1336</v>
      </c>
      <c r="D111" s="1229" t="s">
        <v>1350</v>
      </c>
      <c r="E111" s="1231" t="str">
        <f t="shared" si="2"/>
        <v>AvícolaCANTABRIA</v>
      </c>
      <c r="F111" s="1224">
        <v>4.2999999999999997E-2</v>
      </c>
      <c r="G111" s="1225">
        <v>2.18E-2</v>
      </c>
      <c r="H111" s="1224" t="s">
        <v>165</v>
      </c>
      <c r="I111" s="1224">
        <v>4.2999999999999997E-2</v>
      </c>
      <c r="J111" s="1224">
        <v>2.18E-2</v>
      </c>
      <c r="K111" s="1224" t="s">
        <v>165</v>
      </c>
      <c r="L111" s="1226">
        <v>4.2200000000000001E-2</v>
      </c>
      <c r="M111" s="1224">
        <v>2.1399999999999999E-2</v>
      </c>
      <c r="N111" s="1224" t="s">
        <v>165</v>
      </c>
      <c r="O111" s="1224">
        <v>4.2099999999999999E-2</v>
      </c>
      <c r="P111" s="1224">
        <v>2.1299999999999999E-2</v>
      </c>
      <c r="Q111" s="1224" t="s">
        <v>165</v>
      </c>
      <c r="R111" s="1224">
        <v>4.0399999999999998E-2</v>
      </c>
      <c r="S111" s="1224">
        <v>2.0500000000000001E-2</v>
      </c>
      <c r="T111" s="1224" t="s">
        <v>165</v>
      </c>
      <c r="U111" s="1224">
        <v>4.0399999999999998E-2</v>
      </c>
      <c r="V111" s="1224">
        <v>2.0500000000000001E-2</v>
      </c>
      <c r="W111" s="1224" t="s">
        <v>165</v>
      </c>
      <c r="X111" s="1224">
        <v>4.02E-2</v>
      </c>
      <c r="Y111" s="1224">
        <v>2.0400000000000001E-2</v>
      </c>
      <c r="Z111" s="1224" t="s">
        <v>165</v>
      </c>
      <c r="AA111" s="1224">
        <v>4.02E-2</v>
      </c>
      <c r="AB111" s="1224">
        <v>2.0400000000000001E-2</v>
      </c>
      <c r="AC111" s="1224" t="s">
        <v>165</v>
      </c>
      <c r="AD111" s="1224">
        <v>4.0300000000000002E-2</v>
      </c>
      <c r="AE111" s="1224">
        <v>2.0500000000000001E-2</v>
      </c>
      <c r="AF111" s="1224" t="s">
        <v>165</v>
      </c>
      <c r="AG111" s="1224">
        <v>3.8800000000000001E-2</v>
      </c>
      <c r="AH111" s="1224">
        <v>1.9599999999999999E-2</v>
      </c>
      <c r="AI111" s="1224" t="s">
        <v>165</v>
      </c>
      <c r="AJ111" s="1224">
        <v>3.8899999999999997E-2</v>
      </c>
      <c r="AK111" s="1224">
        <v>1.9699999999999999E-2</v>
      </c>
      <c r="AL111" s="1224" t="s">
        <v>165</v>
      </c>
      <c r="AM111" s="1224">
        <v>3.8899999999999997E-2</v>
      </c>
      <c r="AN111" s="1224">
        <v>1.9699999999999999E-2</v>
      </c>
      <c r="AO111" s="1224" t="s">
        <v>165</v>
      </c>
      <c r="AP111" s="1224">
        <v>3.8899999999999997E-2</v>
      </c>
      <c r="AQ111" s="1224">
        <v>1.9699999999999999E-2</v>
      </c>
      <c r="AR111" s="1224" t="s">
        <v>165</v>
      </c>
      <c r="AS111" s="1224">
        <v>3.8899999999999997E-2</v>
      </c>
      <c r="AT111" s="1224">
        <v>1.9699999999999999E-2</v>
      </c>
      <c r="AU111" s="1224" t="s">
        <v>165</v>
      </c>
      <c r="AV111" s="1224">
        <v>4.0099999999999997E-2</v>
      </c>
      <c r="AW111" s="1224">
        <v>2.0299999999999999E-2</v>
      </c>
      <c r="AX111" s="1224" t="s">
        <v>165</v>
      </c>
      <c r="AY111" s="1227">
        <v>4.0099999999999997E-2</v>
      </c>
      <c r="AZ111" s="1227">
        <v>2.0299999999999999E-2</v>
      </c>
      <c r="BA111" s="1227" t="s">
        <v>165</v>
      </c>
      <c r="BB111" s="1228" t="s">
        <v>165</v>
      </c>
      <c r="BC111" s="1228" t="s">
        <v>165</v>
      </c>
      <c r="BD111" s="1228" t="s">
        <v>165</v>
      </c>
    </row>
    <row r="112" spans="1:56" ht="15.75" customHeight="1" x14ac:dyDescent="0.25">
      <c r="C112" s="1229" t="s">
        <v>1336</v>
      </c>
      <c r="D112" s="1229" t="s">
        <v>1351</v>
      </c>
      <c r="E112" s="1231" t="str">
        <f t="shared" si="2"/>
        <v>AvícolaCASTELLÓN/CASTELLÓ</v>
      </c>
      <c r="F112" s="1224">
        <v>2.9399999999999999E-2</v>
      </c>
      <c r="G112" s="1225">
        <v>1.49E-2</v>
      </c>
      <c r="H112" s="1224" t="s">
        <v>165</v>
      </c>
      <c r="I112" s="1224">
        <v>2.9100000000000001E-2</v>
      </c>
      <c r="J112" s="1224">
        <v>1.47E-2</v>
      </c>
      <c r="K112" s="1224" t="s">
        <v>165</v>
      </c>
      <c r="L112" s="1226">
        <v>2.8799999999999999E-2</v>
      </c>
      <c r="M112" s="1224">
        <v>1.46E-2</v>
      </c>
      <c r="N112" s="1224" t="s">
        <v>165</v>
      </c>
      <c r="O112" s="1224">
        <v>2.8899999999999999E-2</v>
      </c>
      <c r="P112" s="1224">
        <v>1.46E-2</v>
      </c>
      <c r="Q112" s="1224" t="s">
        <v>165</v>
      </c>
      <c r="R112" s="1224">
        <v>2.7300000000000001E-2</v>
      </c>
      <c r="S112" s="1224">
        <v>1.38E-2</v>
      </c>
      <c r="T112" s="1224" t="s">
        <v>165</v>
      </c>
      <c r="U112" s="1224">
        <v>2.6700000000000002E-2</v>
      </c>
      <c r="V112" s="1224">
        <v>1.3599999999999999E-2</v>
      </c>
      <c r="W112" s="1224" t="s">
        <v>165</v>
      </c>
      <c r="X112" s="1224">
        <v>2.64E-2</v>
      </c>
      <c r="Y112" s="1224">
        <v>1.34E-2</v>
      </c>
      <c r="Z112" s="1224" t="s">
        <v>165</v>
      </c>
      <c r="AA112" s="1224">
        <v>2.7099999999999999E-2</v>
      </c>
      <c r="AB112" s="1224">
        <v>1.37E-2</v>
      </c>
      <c r="AC112" s="1224" t="s">
        <v>165</v>
      </c>
      <c r="AD112" s="1224">
        <v>2.7E-2</v>
      </c>
      <c r="AE112" s="1224">
        <v>1.37E-2</v>
      </c>
      <c r="AF112" s="1224" t="s">
        <v>165</v>
      </c>
      <c r="AG112" s="1224">
        <v>2.6200000000000001E-2</v>
      </c>
      <c r="AH112" s="1224">
        <v>1.3299999999999999E-2</v>
      </c>
      <c r="AI112" s="1224" t="s">
        <v>165</v>
      </c>
      <c r="AJ112" s="1224">
        <v>2.6200000000000001E-2</v>
      </c>
      <c r="AK112" s="1224">
        <v>1.3299999999999999E-2</v>
      </c>
      <c r="AL112" s="1224" t="s">
        <v>165</v>
      </c>
      <c r="AM112" s="1224">
        <v>2.6100000000000002E-2</v>
      </c>
      <c r="AN112" s="1224">
        <v>1.3299999999999999E-2</v>
      </c>
      <c r="AO112" s="1224" t="s">
        <v>165</v>
      </c>
      <c r="AP112" s="1224">
        <v>2.6100000000000002E-2</v>
      </c>
      <c r="AQ112" s="1224">
        <v>1.32E-2</v>
      </c>
      <c r="AR112" s="1224" t="s">
        <v>165</v>
      </c>
      <c r="AS112" s="1224">
        <v>2.6100000000000002E-2</v>
      </c>
      <c r="AT112" s="1224">
        <v>1.32E-2</v>
      </c>
      <c r="AU112" s="1224" t="s">
        <v>165</v>
      </c>
      <c r="AV112" s="1224">
        <v>2.6200000000000001E-2</v>
      </c>
      <c r="AW112" s="1224">
        <v>1.3299999999999999E-2</v>
      </c>
      <c r="AX112" s="1224" t="s">
        <v>165</v>
      </c>
      <c r="AY112" s="1227">
        <v>2.6200000000000001E-2</v>
      </c>
      <c r="AZ112" s="1227">
        <v>1.3299999999999999E-2</v>
      </c>
      <c r="BA112" s="1227" t="s">
        <v>165</v>
      </c>
      <c r="BB112" s="1228" t="s">
        <v>165</v>
      </c>
      <c r="BC112" s="1228" t="s">
        <v>165</v>
      </c>
      <c r="BD112" s="1228" t="s">
        <v>165</v>
      </c>
    </row>
    <row r="113" spans="3:56" ht="15.75" customHeight="1" x14ac:dyDescent="0.25">
      <c r="C113" s="1229" t="s">
        <v>1336</v>
      </c>
      <c r="D113" s="1229" t="s">
        <v>1352</v>
      </c>
      <c r="E113" s="1231" t="str">
        <f t="shared" si="2"/>
        <v>AvícolaCIUDAD REAL</v>
      </c>
      <c r="F113" s="1224">
        <v>3.09E-2</v>
      </c>
      <c r="G113" s="1225">
        <v>1.5699999999999999E-2</v>
      </c>
      <c r="H113" s="1224" t="s">
        <v>165</v>
      </c>
      <c r="I113" s="1224">
        <v>3.0499999999999999E-2</v>
      </c>
      <c r="J113" s="1224">
        <v>1.54E-2</v>
      </c>
      <c r="K113" s="1224" t="s">
        <v>165</v>
      </c>
      <c r="L113" s="1226">
        <v>3.1199999999999999E-2</v>
      </c>
      <c r="M113" s="1224">
        <v>1.5800000000000002E-2</v>
      </c>
      <c r="N113" s="1224" t="s">
        <v>165</v>
      </c>
      <c r="O113" s="1224">
        <v>3.1899999999999998E-2</v>
      </c>
      <c r="P113" s="1224">
        <v>1.6199999999999999E-2</v>
      </c>
      <c r="Q113" s="1224" t="s">
        <v>165</v>
      </c>
      <c r="R113" s="1224">
        <v>2.9000000000000001E-2</v>
      </c>
      <c r="S113" s="1224">
        <v>1.47E-2</v>
      </c>
      <c r="T113" s="1224" t="s">
        <v>165</v>
      </c>
      <c r="U113" s="1224">
        <v>2.87E-2</v>
      </c>
      <c r="V113" s="1224">
        <v>1.46E-2</v>
      </c>
      <c r="W113" s="1224" t="s">
        <v>165</v>
      </c>
      <c r="X113" s="1224">
        <v>2.87E-2</v>
      </c>
      <c r="Y113" s="1224">
        <v>1.4500000000000001E-2</v>
      </c>
      <c r="Z113" s="1224" t="s">
        <v>165</v>
      </c>
      <c r="AA113" s="1224">
        <v>2.86E-2</v>
      </c>
      <c r="AB113" s="1224">
        <v>1.4500000000000001E-2</v>
      </c>
      <c r="AC113" s="1224" t="s">
        <v>165</v>
      </c>
      <c r="AD113" s="1224">
        <v>2.81E-2</v>
      </c>
      <c r="AE113" s="1224">
        <v>1.4200000000000001E-2</v>
      </c>
      <c r="AF113" s="1224" t="s">
        <v>165</v>
      </c>
      <c r="AG113" s="1224">
        <v>2.7900000000000001E-2</v>
      </c>
      <c r="AH113" s="1224">
        <v>1.41E-2</v>
      </c>
      <c r="AI113" s="1224" t="s">
        <v>165</v>
      </c>
      <c r="AJ113" s="1224">
        <v>2.8199999999999999E-2</v>
      </c>
      <c r="AK113" s="1224">
        <v>1.43E-2</v>
      </c>
      <c r="AL113" s="1224" t="s">
        <v>165</v>
      </c>
      <c r="AM113" s="1224">
        <v>2.8199999999999999E-2</v>
      </c>
      <c r="AN113" s="1224">
        <v>1.43E-2</v>
      </c>
      <c r="AO113" s="1224" t="s">
        <v>165</v>
      </c>
      <c r="AP113" s="1224">
        <v>2.8000000000000001E-2</v>
      </c>
      <c r="AQ113" s="1224">
        <v>1.4200000000000001E-2</v>
      </c>
      <c r="AR113" s="1224" t="s">
        <v>165</v>
      </c>
      <c r="AS113" s="1224">
        <v>2.8199999999999999E-2</v>
      </c>
      <c r="AT113" s="1224">
        <v>1.43E-2</v>
      </c>
      <c r="AU113" s="1224" t="s">
        <v>165</v>
      </c>
      <c r="AV113" s="1224">
        <v>2.8199999999999999E-2</v>
      </c>
      <c r="AW113" s="1224">
        <v>1.43E-2</v>
      </c>
      <c r="AX113" s="1224" t="s">
        <v>165</v>
      </c>
      <c r="AY113" s="1227">
        <v>2.8199999999999999E-2</v>
      </c>
      <c r="AZ113" s="1227">
        <v>1.43E-2</v>
      </c>
      <c r="BA113" s="1227" t="s">
        <v>165</v>
      </c>
      <c r="BB113" s="1228" t="s">
        <v>165</v>
      </c>
      <c r="BC113" s="1228" t="s">
        <v>165</v>
      </c>
      <c r="BD113" s="1228" t="s">
        <v>165</v>
      </c>
    </row>
    <row r="114" spans="3:56" ht="15.75" customHeight="1" x14ac:dyDescent="0.25">
      <c r="C114" s="1229" t="s">
        <v>1336</v>
      </c>
      <c r="D114" s="1229" t="s">
        <v>1353</v>
      </c>
      <c r="E114" s="1231" t="str">
        <f t="shared" si="2"/>
        <v>AvícolaCÓRDOBA</v>
      </c>
      <c r="F114" s="1224">
        <v>3.49E-2</v>
      </c>
      <c r="G114" s="1225">
        <v>1.77E-2</v>
      </c>
      <c r="H114" s="1224" t="s">
        <v>165</v>
      </c>
      <c r="I114" s="1224">
        <v>3.3599999999999998E-2</v>
      </c>
      <c r="J114" s="1224">
        <v>1.7000000000000001E-2</v>
      </c>
      <c r="K114" s="1224" t="s">
        <v>165</v>
      </c>
      <c r="L114" s="1226">
        <v>3.09E-2</v>
      </c>
      <c r="M114" s="1224">
        <v>1.5699999999999999E-2</v>
      </c>
      <c r="N114" s="1224" t="s">
        <v>165</v>
      </c>
      <c r="O114" s="1224">
        <v>3.27E-2</v>
      </c>
      <c r="P114" s="1224">
        <v>1.66E-2</v>
      </c>
      <c r="Q114" s="1224" t="s">
        <v>165</v>
      </c>
      <c r="R114" s="1224">
        <v>3.15E-2</v>
      </c>
      <c r="S114" s="1224">
        <v>1.6E-2</v>
      </c>
      <c r="T114" s="1224" t="s">
        <v>165</v>
      </c>
      <c r="U114" s="1224">
        <v>3.0200000000000001E-2</v>
      </c>
      <c r="V114" s="1224">
        <v>1.5299999999999999E-2</v>
      </c>
      <c r="W114" s="1224" t="s">
        <v>165</v>
      </c>
      <c r="X114" s="1224">
        <v>0.03</v>
      </c>
      <c r="Y114" s="1224">
        <v>1.52E-2</v>
      </c>
      <c r="Z114" s="1224" t="s">
        <v>165</v>
      </c>
      <c r="AA114" s="1224">
        <v>2.9499999999999998E-2</v>
      </c>
      <c r="AB114" s="1224">
        <v>1.49E-2</v>
      </c>
      <c r="AC114" s="1224" t="s">
        <v>165</v>
      </c>
      <c r="AD114" s="1224">
        <v>3.0300000000000001E-2</v>
      </c>
      <c r="AE114" s="1224">
        <v>1.54E-2</v>
      </c>
      <c r="AF114" s="1224" t="s">
        <v>165</v>
      </c>
      <c r="AG114" s="1224">
        <v>2.8299999999999999E-2</v>
      </c>
      <c r="AH114" s="1224">
        <v>1.43E-2</v>
      </c>
      <c r="AI114" s="1224" t="s">
        <v>165</v>
      </c>
      <c r="AJ114" s="1224">
        <v>2.69E-2</v>
      </c>
      <c r="AK114" s="1224">
        <v>1.37E-2</v>
      </c>
      <c r="AL114" s="1224" t="s">
        <v>165</v>
      </c>
      <c r="AM114" s="1224">
        <v>2.7E-2</v>
      </c>
      <c r="AN114" s="1224">
        <v>1.37E-2</v>
      </c>
      <c r="AO114" s="1224" t="s">
        <v>165</v>
      </c>
      <c r="AP114" s="1224">
        <v>2.6700000000000002E-2</v>
      </c>
      <c r="AQ114" s="1224">
        <v>1.3599999999999999E-2</v>
      </c>
      <c r="AR114" s="1224" t="s">
        <v>165</v>
      </c>
      <c r="AS114" s="1224">
        <v>2.7099999999999999E-2</v>
      </c>
      <c r="AT114" s="1224">
        <v>1.37E-2</v>
      </c>
      <c r="AU114" s="1224" t="s">
        <v>165</v>
      </c>
      <c r="AV114" s="1224">
        <v>2.7E-2</v>
      </c>
      <c r="AW114" s="1224">
        <v>1.37E-2</v>
      </c>
      <c r="AX114" s="1224" t="s">
        <v>165</v>
      </c>
      <c r="AY114" s="1227">
        <v>2.7199999999999998E-2</v>
      </c>
      <c r="AZ114" s="1227">
        <v>1.38E-2</v>
      </c>
      <c r="BA114" s="1227" t="s">
        <v>165</v>
      </c>
      <c r="BB114" s="1228" t="s">
        <v>165</v>
      </c>
      <c r="BC114" s="1228" t="s">
        <v>165</v>
      </c>
      <c r="BD114" s="1228" t="s">
        <v>165</v>
      </c>
    </row>
    <row r="115" spans="3:56" ht="15.75" customHeight="1" x14ac:dyDescent="0.25">
      <c r="C115" s="1229" t="s">
        <v>1336</v>
      </c>
      <c r="D115" s="1229" t="s">
        <v>1354</v>
      </c>
      <c r="E115" s="1231" t="str">
        <f t="shared" si="2"/>
        <v>AvícolaCORUÑA, A</v>
      </c>
      <c r="F115" s="1224">
        <v>3.27E-2</v>
      </c>
      <c r="G115" s="1225">
        <v>1.66E-2</v>
      </c>
      <c r="H115" s="1224" t="s">
        <v>165</v>
      </c>
      <c r="I115" s="1224">
        <v>3.2199999999999999E-2</v>
      </c>
      <c r="J115" s="1224">
        <v>1.6299999999999999E-2</v>
      </c>
      <c r="K115" s="1224" t="s">
        <v>165</v>
      </c>
      <c r="L115" s="1226">
        <v>3.2199999999999999E-2</v>
      </c>
      <c r="M115" s="1224">
        <v>1.6299999999999999E-2</v>
      </c>
      <c r="N115" s="1224" t="s">
        <v>165</v>
      </c>
      <c r="O115" s="1224">
        <v>3.2300000000000002E-2</v>
      </c>
      <c r="P115" s="1224">
        <v>1.6400000000000001E-2</v>
      </c>
      <c r="Q115" s="1224" t="s">
        <v>165</v>
      </c>
      <c r="R115" s="1224">
        <v>3.0800000000000001E-2</v>
      </c>
      <c r="S115" s="1224">
        <v>1.5599999999999999E-2</v>
      </c>
      <c r="T115" s="1224" t="s">
        <v>165</v>
      </c>
      <c r="U115" s="1224">
        <v>3.0700000000000002E-2</v>
      </c>
      <c r="V115" s="1224">
        <v>1.5599999999999999E-2</v>
      </c>
      <c r="W115" s="1224" t="s">
        <v>165</v>
      </c>
      <c r="X115" s="1224">
        <v>3.0700000000000002E-2</v>
      </c>
      <c r="Y115" s="1224">
        <v>1.5599999999999999E-2</v>
      </c>
      <c r="Z115" s="1224" t="s">
        <v>165</v>
      </c>
      <c r="AA115" s="1224">
        <v>3.04E-2</v>
      </c>
      <c r="AB115" s="1224">
        <v>1.54E-2</v>
      </c>
      <c r="AC115" s="1224" t="s">
        <v>165</v>
      </c>
      <c r="AD115" s="1224">
        <v>3.0800000000000001E-2</v>
      </c>
      <c r="AE115" s="1224">
        <v>1.5599999999999999E-2</v>
      </c>
      <c r="AF115" s="1224" t="s">
        <v>165</v>
      </c>
      <c r="AG115" s="1224">
        <v>2.8400000000000002E-2</v>
      </c>
      <c r="AH115" s="1224">
        <v>1.44E-2</v>
      </c>
      <c r="AI115" s="1224" t="s">
        <v>165</v>
      </c>
      <c r="AJ115" s="1224">
        <v>2.87E-2</v>
      </c>
      <c r="AK115" s="1224">
        <v>1.46E-2</v>
      </c>
      <c r="AL115" s="1224" t="s">
        <v>165</v>
      </c>
      <c r="AM115" s="1224">
        <v>2.87E-2</v>
      </c>
      <c r="AN115" s="1224">
        <v>1.46E-2</v>
      </c>
      <c r="AO115" s="1224" t="s">
        <v>165</v>
      </c>
      <c r="AP115" s="1224">
        <v>2.8299999999999999E-2</v>
      </c>
      <c r="AQ115" s="1224">
        <v>1.43E-2</v>
      </c>
      <c r="AR115" s="1224" t="s">
        <v>165</v>
      </c>
      <c r="AS115" s="1224">
        <v>2.8299999999999999E-2</v>
      </c>
      <c r="AT115" s="1224">
        <v>1.44E-2</v>
      </c>
      <c r="AU115" s="1224" t="s">
        <v>165</v>
      </c>
      <c r="AV115" s="1224">
        <v>2.93E-2</v>
      </c>
      <c r="AW115" s="1224">
        <v>1.4800000000000001E-2</v>
      </c>
      <c r="AX115" s="1224" t="s">
        <v>165</v>
      </c>
      <c r="AY115" s="1227">
        <v>2.9600000000000001E-2</v>
      </c>
      <c r="AZ115" s="1227">
        <v>1.4999999999999999E-2</v>
      </c>
      <c r="BA115" s="1227" t="s">
        <v>165</v>
      </c>
      <c r="BB115" s="1228" t="s">
        <v>165</v>
      </c>
      <c r="BC115" s="1228" t="s">
        <v>165</v>
      </c>
      <c r="BD115" s="1228" t="s">
        <v>165</v>
      </c>
    </row>
    <row r="116" spans="3:56" ht="15.75" customHeight="1" x14ac:dyDescent="0.25">
      <c r="C116" s="1229" t="s">
        <v>1336</v>
      </c>
      <c r="D116" s="1229" t="s">
        <v>1355</v>
      </c>
      <c r="E116" s="1231" t="str">
        <f t="shared" si="2"/>
        <v>AvícolaCUENCA</v>
      </c>
      <c r="F116" s="1224">
        <v>2.87E-2</v>
      </c>
      <c r="G116" s="1225">
        <v>1.4500000000000001E-2</v>
      </c>
      <c r="H116" s="1224" t="s">
        <v>165</v>
      </c>
      <c r="I116" s="1224">
        <v>2.8500000000000001E-2</v>
      </c>
      <c r="J116" s="1224">
        <v>1.4500000000000001E-2</v>
      </c>
      <c r="K116" s="1224" t="s">
        <v>165</v>
      </c>
      <c r="L116" s="1226">
        <v>2.9000000000000001E-2</v>
      </c>
      <c r="M116" s="1224">
        <v>1.47E-2</v>
      </c>
      <c r="N116" s="1224" t="s">
        <v>165</v>
      </c>
      <c r="O116" s="1224">
        <v>2.9000000000000001E-2</v>
      </c>
      <c r="P116" s="1224">
        <v>1.47E-2</v>
      </c>
      <c r="Q116" s="1224" t="s">
        <v>165</v>
      </c>
      <c r="R116" s="1224">
        <v>2.7400000000000001E-2</v>
      </c>
      <c r="S116" s="1224">
        <v>1.3899999999999999E-2</v>
      </c>
      <c r="T116" s="1224" t="s">
        <v>165</v>
      </c>
      <c r="U116" s="1224">
        <v>2.7400000000000001E-2</v>
      </c>
      <c r="V116" s="1224">
        <v>1.3899999999999999E-2</v>
      </c>
      <c r="W116" s="1224" t="s">
        <v>165</v>
      </c>
      <c r="X116" s="1224">
        <v>2.76E-2</v>
      </c>
      <c r="Y116" s="1224">
        <v>1.4E-2</v>
      </c>
      <c r="Z116" s="1224" t="s">
        <v>165</v>
      </c>
      <c r="AA116" s="1224">
        <v>2.75E-2</v>
      </c>
      <c r="AB116" s="1224">
        <v>1.4E-2</v>
      </c>
      <c r="AC116" s="1224" t="s">
        <v>165</v>
      </c>
      <c r="AD116" s="1224">
        <v>2.76E-2</v>
      </c>
      <c r="AE116" s="1224">
        <v>1.4E-2</v>
      </c>
      <c r="AF116" s="1224" t="s">
        <v>165</v>
      </c>
      <c r="AG116" s="1224">
        <v>2.75E-2</v>
      </c>
      <c r="AH116" s="1224">
        <v>1.4E-2</v>
      </c>
      <c r="AI116" s="1224" t="s">
        <v>165</v>
      </c>
      <c r="AJ116" s="1224">
        <v>2.7400000000000001E-2</v>
      </c>
      <c r="AK116" s="1224">
        <v>1.3899999999999999E-2</v>
      </c>
      <c r="AL116" s="1224" t="s">
        <v>165</v>
      </c>
      <c r="AM116" s="1224">
        <v>2.7099999999999999E-2</v>
      </c>
      <c r="AN116" s="1224">
        <v>1.37E-2</v>
      </c>
      <c r="AO116" s="1224" t="s">
        <v>165</v>
      </c>
      <c r="AP116" s="1224">
        <v>2.7099999999999999E-2</v>
      </c>
      <c r="AQ116" s="1224">
        <v>1.37E-2</v>
      </c>
      <c r="AR116" s="1224" t="s">
        <v>165</v>
      </c>
      <c r="AS116" s="1224">
        <v>2.7099999999999999E-2</v>
      </c>
      <c r="AT116" s="1224">
        <v>1.38E-2</v>
      </c>
      <c r="AU116" s="1224" t="s">
        <v>165</v>
      </c>
      <c r="AV116" s="1224">
        <v>2.7699999999999999E-2</v>
      </c>
      <c r="AW116" s="1224">
        <v>1.4E-2</v>
      </c>
      <c r="AX116" s="1224" t="s">
        <v>165</v>
      </c>
      <c r="AY116" s="1227">
        <v>2.7400000000000001E-2</v>
      </c>
      <c r="AZ116" s="1227">
        <v>1.3899999999999999E-2</v>
      </c>
      <c r="BA116" s="1227" t="s">
        <v>165</v>
      </c>
      <c r="BB116" s="1228" t="s">
        <v>165</v>
      </c>
      <c r="BC116" s="1228" t="s">
        <v>165</v>
      </c>
      <c r="BD116" s="1228" t="s">
        <v>165</v>
      </c>
    </row>
    <row r="117" spans="3:56" ht="15.75" customHeight="1" x14ac:dyDescent="0.25">
      <c r="C117" s="1229" t="s">
        <v>1336</v>
      </c>
      <c r="D117" s="1229" t="s">
        <v>1356</v>
      </c>
      <c r="E117" s="1231" t="str">
        <f t="shared" si="2"/>
        <v>AvícolaGIPUZKOA</v>
      </c>
      <c r="F117" s="1224">
        <v>4.2299999999999997E-2</v>
      </c>
      <c r="G117" s="1225">
        <v>2.1499999999999998E-2</v>
      </c>
      <c r="H117" s="1224" t="s">
        <v>165</v>
      </c>
      <c r="I117" s="1224">
        <v>4.2299999999999997E-2</v>
      </c>
      <c r="J117" s="1224">
        <v>2.1499999999999998E-2</v>
      </c>
      <c r="K117" s="1224" t="s">
        <v>165</v>
      </c>
      <c r="L117" s="1226">
        <v>4.2299999999999997E-2</v>
      </c>
      <c r="M117" s="1224">
        <v>2.1499999999999998E-2</v>
      </c>
      <c r="N117" s="1224" t="s">
        <v>165</v>
      </c>
      <c r="O117" s="1224">
        <v>4.2299999999999997E-2</v>
      </c>
      <c r="P117" s="1224">
        <v>2.1399999999999999E-2</v>
      </c>
      <c r="Q117" s="1224" t="s">
        <v>165</v>
      </c>
      <c r="R117" s="1224">
        <v>4.07E-2</v>
      </c>
      <c r="S117" s="1224">
        <v>2.06E-2</v>
      </c>
      <c r="T117" s="1224" t="s">
        <v>165</v>
      </c>
      <c r="U117" s="1224">
        <v>4.0599999999999997E-2</v>
      </c>
      <c r="V117" s="1224">
        <v>2.06E-2</v>
      </c>
      <c r="W117" s="1224" t="s">
        <v>165</v>
      </c>
      <c r="X117" s="1224">
        <v>4.07E-2</v>
      </c>
      <c r="Y117" s="1224">
        <v>2.06E-2</v>
      </c>
      <c r="Z117" s="1224" t="s">
        <v>165</v>
      </c>
      <c r="AA117" s="1224">
        <v>4.0800000000000003E-2</v>
      </c>
      <c r="AB117" s="1224">
        <v>2.07E-2</v>
      </c>
      <c r="AC117" s="1224" t="s">
        <v>165</v>
      </c>
      <c r="AD117" s="1224">
        <v>4.07E-2</v>
      </c>
      <c r="AE117" s="1224">
        <v>2.07E-2</v>
      </c>
      <c r="AF117" s="1224" t="s">
        <v>165</v>
      </c>
      <c r="AG117" s="1224">
        <v>3.49E-2</v>
      </c>
      <c r="AH117" s="1224">
        <v>1.77E-2</v>
      </c>
      <c r="AI117" s="1224" t="s">
        <v>165</v>
      </c>
      <c r="AJ117" s="1224">
        <v>3.5200000000000002E-2</v>
      </c>
      <c r="AK117" s="1224">
        <v>1.7899999999999999E-2</v>
      </c>
      <c r="AL117" s="1224" t="s">
        <v>165</v>
      </c>
      <c r="AM117" s="1224">
        <v>3.5299999999999998E-2</v>
      </c>
      <c r="AN117" s="1224">
        <v>1.7899999999999999E-2</v>
      </c>
      <c r="AO117" s="1224" t="s">
        <v>165</v>
      </c>
      <c r="AP117" s="1224">
        <v>3.5700000000000003E-2</v>
      </c>
      <c r="AQ117" s="1224">
        <v>1.8100000000000002E-2</v>
      </c>
      <c r="AR117" s="1224" t="s">
        <v>165</v>
      </c>
      <c r="AS117" s="1224">
        <v>3.5000000000000003E-2</v>
      </c>
      <c r="AT117" s="1224">
        <v>1.78E-2</v>
      </c>
      <c r="AU117" s="1224" t="s">
        <v>165</v>
      </c>
      <c r="AV117" s="1224">
        <v>3.5200000000000002E-2</v>
      </c>
      <c r="AW117" s="1224">
        <v>1.7899999999999999E-2</v>
      </c>
      <c r="AX117" s="1224" t="s">
        <v>165</v>
      </c>
      <c r="AY117" s="1227">
        <v>3.5700000000000003E-2</v>
      </c>
      <c r="AZ117" s="1227">
        <v>1.8100000000000002E-2</v>
      </c>
      <c r="BA117" s="1227" t="s">
        <v>165</v>
      </c>
      <c r="BB117" s="1228" t="s">
        <v>165</v>
      </c>
      <c r="BC117" s="1228" t="s">
        <v>165</v>
      </c>
      <c r="BD117" s="1228" t="s">
        <v>165</v>
      </c>
    </row>
    <row r="118" spans="3:56" ht="15.75" customHeight="1" x14ac:dyDescent="0.25">
      <c r="C118" s="1229" t="s">
        <v>1336</v>
      </c>
      <c r="D118" s="1229" t="s">
        <v>1357</v>
      </c>
      <c r="E118" s="1231" t="str">
        <f t="shared" si="2"/>
        <v>AvícolaGIRONA</v>
      </c>
      <c r="F118" s="1224">
        <v>3.1099999999999999E-2</v>
      </c>
      <c r="G118" s="1225">
        <v>1.5699999999999999E-2</v>
      </c>
      <c r="H118" s="1224" t="s">
        <v>165</v>
      </c>
      <c r="I118" s="1224">
        <v>3.0700000000000002E-2</v>
      </c>
      <c r="J118" s="1224">
        <v>1.5599999999999999E-2</v>
      </c>
      <c r="K118" s="1224" t="s">
        <v>165</v>
      </c>
      <c r="L118" s="1226">
        <v>3.0499999999999999E-2</v>
      </c>
      <c r="M118" s="1224">
        <v>1.55E-2</v>
      </c>
      <c r="N118" s="1224" t="s">
        <v>165</v>
      </c>
      <c r="O118" s="1224">
        <v>2.9600000000000001E-2</v>
      </c>
      <c r="P118" s="1224">
        <v>1.4999999999999999E-2</v>
      </c>
      <c r="Q118" s="1224" t="s">
        <v>165</v>
      </c>
      <c r="R118" s="1224">
        <v>2.8299999999999999E-2</v>
      </c>
      <c r="S118" s="1224">
        <v>1.43E-2</v>
      </c>
      <c r="T118" s="1224" t="s">
        <v>165</v>
      </c>
      <c r="U118" s="1224">
        <v>2.7400000000000001E-2</v>
      </c>
      <c r="V118" s="1224">
        <v>1.3899999999999999E-2</v>
      </c>
      <c r="W118" s="1224" t="s">
        <v>165</v>
      </c>
      <c r="X118" s="1224">
        <v>2.7699999999999999E-2</v>
      </c>
      <c r="Y118" s="1224">
        <v>1.4E-2</v>
      </c>
      <c r="Z118" s="1224" t="s">
        <v>165</v>
      </c>
      <c r="AA118" s="1224">
        <v>2.7400000000000001E-2</v>
      </c>
      <c r="AB118" s="1224">
        <v>1.3899999999999999E-2</v>
      </c>
      <c r="AC118" s="1224" t="s">
        <v>165</v>
      </c>
      <c r="AD118" s="1224">
        <v>2.7300000000000001E-2</v>
      </c>
      <c r="AE118" s="1224">
        <v>1.3899999999999999E-2</v>
      </c>
      <c r="AF118" s="1224" t="s">
        <v>165</v>
      </c>
      <c r="AG118" s="1224">
        <v>2.7E-2</v>
      </c>
      <c r="AH118" s="1224">
        <v>1.37E-2</v>
      </c>
      <c r="AI118" s="1224" t="s">
        <v>165</v>
      </c>
      <c r="AJ118" s="1224">
        <v>2.7E-2</v>
      </c>
      <c r="AK118" s="1224">
        <v>1.37E-2</v>
      </c>
      <c r="AL118" s="1224" t="s">
        <v>165</v>
      </c>
      <c r="AM118" s="1224">
        <v>2.69E-2</v>
      </c>
      <c r="AN118" s="1224">
        <v>1.3599999999999999E-2</v>
      </c>
      <c r="AO118" s="1224" t="s">
        <v>165</v>
      </c>
      <c r="AP118" s="1224">
        <v>2.6800000000000001E-2</v>
      </c>
      <c r="AQ118" s="1224">
        <v>1.3599999999999999E-2</v>
      </c>
      <c r="AR118" s="1224" t="s">
        <v>165</v>
      </c>
      <c r="AS118" s="1224">
        <v>2.6700000000000002E-2</v>
      </c>
      <c r="AT118" s="1224">
        <v>1.35E-2</v>
      </c>
      <c r="AU118" s="1224" t="s">
        <v>165</v>
      </c>
      <c r="AV118" s="1224">
        <v>2.7300000000000001E-2</v>
      </c>
      <c r="AW118" s="1224">
        <v>1.38E-2</v>
      </c>
      <c r="AX118" s="1224" t="s">
        <v>165</v>
      </c>
      <c r="AY118" s="1227">
        <v>2.7099999999999999E-2</v>
      </c>
      <c r="AZ118" s="1227">
        <v>1.38E-2</v>
      </c>
      <c r="BA118" s="1227" t="s">
        <v>165</v>
      </c>
      <c r="BB118" s="1228" t="s">
        <v>165</v>
      </c>
      <c r="BC118" s="1228" t="s">
        <v>165</v>
      </c>
      <c r="BD118" s="1228" t="s">
        <v>165</v>
      </c>
    </row>
    <row r="119" spans="3:56" ht="15.75" customHeight="1" x14ac:dyDescent="0.25">
      <c r="C119" s="1229" t="s">
        <v>1336</v>
      </c>
      <c r="D119" s="1229" t="s">
        <v>1358</v>
      </c>
      <c r="E119" s="1231" t="str">
        <f t="shared" si="2"/>
        <v>AvícolaGRANADA</v>
      </c>
      <c r="F119" s="1224">
        <v>2.86E-2</v>
      </c>
      <c r="G119" s="1225">
        <v>1.4500000000000001E-2</v>
      </c>
      <c r="H119" s="1224" t="s">
        <v>165</v>
      </c>
      <c r="I119" s="1224">
        <v>2.9000000000000001E-2</v>
      </c>
      <c r="J119" s="1224">
        <v>1.47E-2</v>
      </c>
      <c r="K119" s="1224" t="s">
        <v>165</v>
      </c>
      <c r="L119" s="1226">
        <v>2.87E-2</v>
      </c>
      <c r="M119" s="1224">
        <v>1.46E-2</v>
      </c>
      <c r="N119" s="1224" t="s">
        <v>165</v>
      </c>
      <c r="O119" s="1224">
        <v>2.87E-2</v>
      </c>
      <c r="P119" s="1224">
        <v>1.46E-2</v>
      </c>
      <c r="Q119" s="1224" t="s">
        <v>165</v>
      </c>
      <c r="R119" s="1224">
        <v>2.63E-2</v>
      </c>
      <c r="S119" s="1224">
        <v>1.3299999999999999E-2</v>
      </c>
      <c r="T119" s="1224" t="s">
        <v>165</v>
      </c>
      <c r="U119" s="1224">
        <v>2.69E-2</v>
      </c>
      <c r="V119" s="1224">
        <v>1.37E-2</v>
      </c>
      <c r="W119" s="1224" t="s">
        <v>165</v>
      </c>
      <c r="X119" s="1224">
        <v>2.81E-2</v>
      </c>
      <c r="Y119" s="1224">
        <v>1.4200000000000001E-2</v>
      </c>
      <c r="Z119" s="1224" t="s">
        <v>165</v>
      </c>
      <c r="AA119" s="1224">
        <v>2.7799999999999998E-2</v>
      </c>
      <c r="AB119" s="1224">
        <v>1.41E-2</v>
      </c>
      <c r="AC119" s="1224" t="s">
        <v>165</v>
      </c>
      <c r="AD119" s="1224">
        <v>2.7900000000000001E-2</v>
      </c>
      <c r="AE119" s="1224">
        <v>1.41E-2</v>
      </c>
      <c r="AF119" s="1224" t="s">
        <v>165</v>
      </c>
      <c r="AG119" s="1224">
        <v>2.75E-2</v>
      </c>
      <c r="AH119" s="1224">
        <v>1.3899999999999999E-2</v>
      </c>
      <c r="AI119" s="1224" t="s">
        <v>165</v>
      </c>
      <c r="AJ119" s="1224">
        <v>2.7300000000000001E-2</v>
      </c>
      <c r="AK119" s="1224">
        <v>1.38E-2</v>
      </c>
      <c r="AL119" s="1224" t="s">
        <v>165</v>
      </c>
      <c r="AM119" s="1224">
        <v>2.63E-2</v>
      </c>
      <c r="AN119" s="1224">
        <v>1.3299999999999999E-2</v>
      </c>
      <c r="AO119" s="1224" t="s">
        <v>165</v>
      </c>
      <c r="AP119" s="1224">
        <v>2.7199999999999998E-2</v>
      </c>
      <c r="AQ119" s="1224">
        <v>1.38E-2</v>
      </c>
      <c r="AR119" s="1224" t="s">
        <v>165</v>
      </c>
      <c r="AS119" s="1224">
        <v>2.7099999999999999E-2</v>
      </c>
      <c r="AT119" s="1224">
        <v>1.37E-2</v>
      </c>
      <c r="AU119" s="1224" t="s">
        <v>165</v>
      </c>
      <c r="AV119" s="1224">
        <v>2.7300000000000001E-2</v>
      </c>
      <c r="AW119" s="1224">
        <v>1.38E-2</v>
      </c>
      <c r="AX119" s="1224" t="s">
        <v>165</v>
      </c>
      <c r="AY119" s="1227">
        <v>2.7099999999999999E-2</v>
      </c>
      <c r="AZ119" s="1227">
        <v>1.37E-2</v>
      </c>
      <c r="BA119" s="1227" t="s">
        <v>165</v>
      </c>
      <c r="BB119" s="1228" t="s">
        <v>165</v>
      </c>
      <c r="BC119" s="1228" t="s">
        <v>165</v>
      </c>
      <c r="BD119" s="1228" t="s">
        <v>165</v>
      </c>
    </row>
    <row r="120" spans="3:56" x14ac:dyDescent="0.25">
      <c r="C120" s="1229" t="s">
        <v>1336</v>
      </c>
      <c r="D120" s="1229" t="s">
        <v>1359</v>
      </c>
      <c r="E120" s="1231" t="str">
        <f t="shared" si="2"/>
        <v>AvícolaGUADALAJARA</v>
      </c>
      <c r="F120" s="1224">
        <v>4.1500000000000002E-2</v>
      </c>
      <c r="G120" s="1225">
        <v>2.1000000000000001E-2</v>
      </c>
      <c r="H120" s="1224" t="s">
        <v>165</v>
      </c>
      <c r="I120" s="1224">
        <v>4.1500000000000002E-2</v>
      </c>
      <c r="J120" s="1224">
        <v>2.1000000000000001E-2</v>
      </c>
      <c r="K120" s="1224" t="s">
        <v>165</v>
      </c>
      <c r="L120" s="1226">
        <v>4.1300000000000003E-2</v>
      </c>
      <c r="M120" s="1224">
        <v>2.0899999999999998E-2</v>
      </c>
      <c r="N120" s="1224" t="s">
        <v>165</v>
      </c>
      <c r="O120" s="1224">
        <v>4.1300000000000003E-2</v>
      </c>
      <c r="P120" s="1224">
        <v>2.0899999999999998E-2</v>
      </c>
      <c r="Q120" s="1224" t="s">
        <v>165</v>
      </c>
      <c r="R120" s="1224">
        <v>3.9600000000000003E-2</v>
      </c>
      <c r="S120" s="1224">
        <v>2.01E-2</v>
      </c>
      <c r="T120" s="1224" t="s">
        <v>165</v>
      </c>
      <c r="U120" s="1224">
        <v>3.9600000000000003E-2</v>
      </c>
      <c r="V120" s="1224">
        <v>2.01E-2</v>
      </c>
      <c r="W120" s="1224" t="s">
        <v>165</v>
      </c>
      <c r="X120" s="1224">
        <v>3.95E-2</v>
      </c>
      <c r="Y120" s="1224">
        <v>0.02</v>
      </c>
      <c r="Z120" s="1224" t="s">
        <v>165</v>
      </c>
      <c r="AA120" s="1224">
        <v>3.9699999999999999E-2</v>
      </c>
      <c r="AB120" s="1224">
        <v>2.01E-2</v>
      </c>
      <c r="AC120" s="1224" t="s">
        <v>165</v>
      </c>
      <c r="AD120" s="1224">
        <v>3.9600000000000003E-2</v>
      </c>
      <c r="AE120" s="1224">
        <v>2.01E-2</v>
      </c>
      <c r="AF120" s="1224" t="s">
        <v>165</v>
      </c>
      <c r="AG120" s="1224">
        <v>3.8199999999999998E-2</v>
      </c>
      <c r="AH120" s="1224">
        <v>1.9400000000000001E-2</v>
      </c>
      <c r="AI120" s="1224" t="s">
        <v>165</v>
      </c>
      <c r="AJ120" s="1224">
        <v>3.8199999999999998E-2</v>
      </c>
      <c r="AK120" s="1224">
        <v>1.9400000000000001E-2</v>
      </c>
      <c r="AL120" s="1224" t="s">
        <v>165</v>
      </c>
      <c r="AM120" s="1224">
        <v>3.8300000000000001E-2</v>
      </c>
      <c r="AN120" s="1224">
        <v>1.9400000000000001E-2</v>
      </c>
      <c r="AO120" s="1224" t="s">
        <v>165</v>
      </c>
      <c r="AP120" s="1224">
        <v>3.8300000000000001E-2</v>
      </c>
      <c r="AQ120" s="1224">
        <v>1.9400000000000001E-2</v>
      </c>
      <c r="AR120" s="1224" t="s">
        <v>165</v>
      </c>
      <c r="AS120" s="1224">
        <v>3.8199999999999998E-2</v>
      </c>
      <c r="AT120" s="1224">
        <v>1.9400000000000001E-2</v>
      </c>
      <c r="AU120" s="1224" t="s">
        <v>165</v>
      </c>
      <c r="AV120" s="1224">
        <v>3.9100000000000003E-2</v>
      </c>
      <c r="AW120" s="1224">
        <v>1.9800000000000002E-2</v>
      </c>
      <c r="AX120" s="1224" t="s">
        <v>165</v>
      </c>
      <c r="AY120" s="1227">
        <v>3.9E-2</v>
      </c>
      <c r="AZ120" s="1227">
        <v>1.9800000000000002E-2</v>
      </c>
      <c r="BA120" s="1227" t="s">
        <v>165</v>
      </c>
      <c r="BB120" s="1228" t="s">
        <v>165</v>
      </c>
      <c r="BC120" s="1228" t="s">
        <v>165</v>
      </c>
      <c r="BD120" s="1228" t="s">
        <v>165</v>
      </c>
    </row>
    <row r="121" spans="3:56" x14ac:dyDescent="0.25">
      <c r="C121" s="1229" t="s">
        <v>1336</v>
      </c>
      <c r="D121" s="1229" t="s">
        <v>1360</v>
      </c>
      <c r="E121" s="1231" t="str">
        <f t="shared" si="2"/>
        <v>AvícolaHUELVA</v>
      </c>
      <c r="F121" s="1224">
        <v>2.7699999999999999E-2</v>
      </c>
      <c r="G121" s="1225">
        <v>1.41E-2</v>
      </c>
      <c r="H121" s="1224" t="s">
        <v>165</v>
      </c>
      <c r="I121" s="1224">
        <v>2.81E-2</v>
      </c>
      <c r="J121" s="1224">
        <v>1.4200000000000001E-2</v>
      </c>
      <c r="K121" s="1224" t="s">
        <v>165</v>
      </c>
      <c r="L121" s="1226">
        <v>2.81E-2</v>
      </c>
      <c r="M121" s="1224">
        <v>1.4200000000000001E-2</v>
      </c>
      <c r="N121" s="1224" t="s">
        <v>165</v>
      </c>
      <c r="O121" s="1224">
        <v>2.7900000000000001E-2</v>
      </c>
      <c r="P121" s="1224">
        <v>1.4200000000000001E-2</v>
      </c>
      <c r="Q121" s="1224" t="s">
        <v>165</v>
      </c>
      <c r="R121" s="1224">
        <v>2.64E-2</v>
      </c>
      <c r="S121" s="1224">
        <v>1.34E-2</v>
      </c>
      <c r="T121" s="1224" t="s">
        <v>165</v>
      </c>
      <c r="U121" s="1224">
        <v>2.63E-2</v>
      </c>
      <c r="V121" s="1224">
        <v>1.3299999999999999E-2</v>
      </c>
      <c r="W121" s="1224" t="s">
        <v>165</v>
      </c>
      <c r="X121" s="1224">
        <v>2.6499999999999999E-2</v>
      </c>
      <c r="Y121" s="1224">
        <v>1.35E-2</v>
      </c>
      <c r="Z121" s="1224" t="s">
        <v>165</v>
      </c>
      <c r="AA121" s="1224">
        <v>2.6499999999999999E-2</v>
      </c>
      <c r="AB121" s="1224">
        <v>1.34E-2</v>
      </c>
      <c r="AC121" s="1224" t="s">
        <v>165</v>
      </c>
      <c r="AD121" s="1224">
        <v>2.6800000000000001E-2</v>
      </c>
      <c r="AE121" s="1224">
        <v>1.3599999999999999E-2</v>
      </c>
      <c r="AF121" s="1224" t="s">
        <v>165</v>
      </c>
      <c r="AG121" s="1224">
        <v>2.6200000000000001E-2</v>
      </c>
      <c r="AH121" s="1224">
        <v>1.3299999999999999E-2</v>
      </c>
      <c r="AI121" s="1224" t="s">
        <v>165</v>
      </c>
      <c r="AJ121" s="1224">
        <v>2.6200000000000001E-2</v>
      </c>
      <c r="AK121" s="1224">
        <v>1.3299999999999999E-2</v>
      </c>
      <c r="AL121" s="1224" t="s">
        <v>165</v>
      </c>
      <c r="AM121" s="1224">
        <v>2.6200000000000001E-2</v>
      </c>
      <c r="AN121" s="1224">
        <v>1.3299999999999999E-2</v>
      </c>
      <c r="AO121" s="1224" t="s">
        <v>165</v>
      </c>
      <c r="AP121" s="1224">
        <v>2.5999999999999999E-2</v>
      </c>
      <c r="AQ121" s="1224">
        <v>1.32E-2</v>
      </c>
      <c r="AR121" s="1224" t="s">
        <v>165</v>
      </c>
      <c r="AS121" s="1224">
        <v>2.5899999999999999E-2</v>
      </c>
      <c r="AT121" s="1224">
        <v>1.3100000000000001E-2</v>
      </c>
      <c r="AU121" s="1224" t="s">
        <v>165</v>
      </c>
      <c r="AV121" s="1224">
        <v>2.6100000000000002E-2</v>
      </c>
      <c r="AW121" s="1224">
        <v>1.32E-2</v>
      </c>
      <c r="AX121" s="1224" t="s">
        <v>165</v>
      </c>
      <c r="AY121" s="1227">
        <v>2.6100000000000002E-2</v>
      </c>
      <c r="AZ121" s="1227">
        <v>1.32E-2</v>
      </c>
      <c r="BA121" s="1227" t="s">
        <v>165</v>
      </c>
      <c r="BB121" s="1228" t="s">
        <v>165</v>
      </c>
      <c r="BC121" s="1228" t="s">
        <v>165</v>
      </c>
      <c r="BD121" s="1228" t="s">
        <v>165</v>
      </c>
    </row>
    <row r="122" spans="3:56" x14ac:dyDescent="0.25">
      <c r="C122" s="1229" t="s">
        <v>1336</v>
      </c>
      <c r="D122" s="1229" t="s">
        <v>1361</v>
      </c>
      <c r="E122" s="1231" t="str">
        <f t="shared" si="2"/>
        <v>AvícolaHUESCA</v>
      </c>
      <c r="F122" s="1224">
        <v>3.04E-2</v>
      </c>
      <c r="G122" s="1225">
        <v>1.54E-2</v>
      </c>
      <c r="H122" s="1224" t="s">
        <v>165</v>
      </c>
      <c r="I122" s="1224">
        <v>3.0599999999999999E-2</v>
      </c>
      <c r="J122" s="1224">
        <v>1.55E-2</v>
      </c>
      <c r="K122" s="1224" t="s">
        <v>165</v>
      </c>
      <c r="L122" s="1226">
        <v>3.2000000000000001E-2</v>
      </c>
      <c r="M122" s="1224">
        <v>1.6199999999999999E-2</v>
      </c>
      <c r="N122" s="1224" t="s">
        <v>165</v>
      </c>
      <c r="O122" s="1224">
        <v>3.2099999999999997E-2</v>
      </c>
      <c r="P122" s="1224">
        <v>1.6299999999999999E-2</v>
      </c>
      <c r="Q122" s="1224" t="s">
        <v>165</v>
      </c>
      <c r="R122" s="1224">
        <v>3.0800000000000001E-2</v>
      </c>
      <c r="S122" s="1224">
        <v>1.5599999999999999E-2</v>
      </c>
      <c r="T122" s="1224" t="s">
        <v>165</v>
      </c>
      <c r="U122" s="1224">
        <v>3.04E-2</v>
      </c>
      <c r="V122" s="1224">
        <v>1.54E-2</v>
      </c>
      <c r="W122" s="1224" t="s">
        <v>165</v>
      </c>
      <c r="X122" s="1224">
        <v>3.04E-2</v>
      </c>
      <c r="Y122" s="1224">
        <v>1.54E-2</v>
      </c>
      <c r="Z122" s="1224" t="s">
        <v>165</v>
      </c>
      <c r="AA122" s="1224">
        <v>3.09E-2</v>
      </c>
      <c r="AB122" s="1224">
        <v>1.5599999999999999E-2</v>
      </c>
      <c r="AC122" s="1224" t="s">
        <v>165</v>
      </c>
      <c r="AD122" s="1224">
        <v>3.0599999999999999E-2</v>
      </c>
      <c r="AE122" s="1224">
        <v>1.55E-2</v>
      </c>
      <c r="AF122" s="1224" t="s">
        <v>165</v>
      </c>
      <c r="AG122" s="1224">
        <v>3.0599999999999999E-2</v>
      </c>
      <c r="AH122" s="1224">
        <v>1.55E-2</v>
      </c>
      <c r="AI122" s="1224" t="s">
        <v>165</v>
      </c>
      <c r="AJ122" s="1224">
        <v>3.0499999999999999E-2</v>
      </c>
      <c r="AK122" s="1224">
        <v>1.54E-2</v>
      </c>
      <c r="AL122" s="1224" t="s">
        <v>165</v>
      </c>
      <c r="AM122" s="1224">
        <v>3.0599999999999999E-2</v>
      </c>
      <c r="AN122" s="1224">
        <v>1.55E-2</v>
      </c>
      <c r="AO122" s="1224" t="s">
        <v>165</v>
      </c>
      <c r="AP122" s="1224">
        <v>3.04E-2</v>
      </c>
      <c r="AQ122" s="1224">
        <v>1.54E-2</v>
      </c>
      <c r="AR122" s="1224" t="s">
        <v>165</v>
      </c>
      <c r="AS122" s="1224">
        <v>3.0700000000000002E-2</v>
      </c>
      <c r="AT122" s="1224">
        <v>1.55E-2</v>
      </c>
      <c r="AU122" s="1224" t="s">
        <v>165</v>
      </c>
      <c r="AV122" s="1224">
        <v>3.1600000000000003E-2</v>
      </c>
      <c r="AW122" s="1224">
        <v>1.6E-2</v>
      </c>
      <c r="AX122" s="1224" t="s">
        <v>165</v>
      </c>
      <c r="AY122" s="1227">
        <v>3.15E-2</v>
      </c>
      <c r="AZ122" s="1227">
        <v>1.6E-2</v>
      </c>
      <c r="BA122" s="1227" t="s">
        <v>165</v>
      </c>
      <c r="BB122" s="1228" t="s">
        <v>165</v>
      </c>
      <c r="BC122" s="1228" t="s">
        <v>165</v>
      </c>
      <c r="BD122" s="1228" t="s">
        <v>165</v>
      </c>
    </row>
    <row r="123" spans="3:56" x14ac:dyDescent="0.25">
      <c r="C123" s="1229" t="s">
        <v>1336</v>
      </c>
      <c r="D123" s="1229" t="s">
        <v>1362</v>
      </c>
      <c r="E123" s="1231" t="str">
        <f t="shared" si="2"/>
        <v>AvícolaJAÉN</v>
      </c>
      <c r="F123" s="1224">
        <v>3.1699999999999999E-2</v>
      </c>
      <c r="G123" s="1225">
        <v>1.61E-2</v>
      </c>
      <c r="H123" s="1224" t="s">
        <v>165</v>
      </c>
      <c r="I123" s="1224">
        <v>3.2300000000000002E-2</v>
      </c>
      <c r="J123" s="1224">
        <v>1.6400000000000001E-2</v>
      </c>
      <c r="K123" s="1224" t="s">
        <v>165</v>
      </c>
      <c r="L123" s="1226">
        <v>3.0300000000000001E-2</v>
      </c>
      <c r="M123" s="1224">
        <v>1.54E-2</v>
      </c>
      <c r="N123" s="1224" t="s">
        <v>165</v>
      </c>
      <c r="O123" s="1224">
        <v>3.0599999999999999E-2</v>
      </c>
      <c r="P123" s="1224">
        <v>1.55E-2</v>
      </c>
      <c r="Q123" s="1224" t="s">
        <v>165</v>
      </c>
      <c r="R123" s="1224">
        <v>2.9100000000000001E-2</v>
      </c>
      <c r="S123" s="1224">
        <v>1.47E-2</v>
      </c>
      <c r="T123" s="1224" t="s">
        <v>165</v>
      </c>
      <c r="U123" s="1224">
        <v>2.8400000000000002E-2</v>
      </c>
      <c r="V123" s="1224">
        <v>1.44E-2</v>
      </c>
      <c r="W123" s="1224" t="s">
        <v>165</v>
      </c>
      <c r="X123" s="1224">
        <v>2.8400000000000002E-2</v>
      </c>
      <c r="Y123" s="1224">
        <v>1.44E-2</v>
      </c>
      <c r="Z123" s="1224" t="s">
        <v>165</v>
      </c>
      <c r="AA123" s="1224">
        <v>2.7E-2</v>
      </c>
      <c r="AB123" s="1224">
        <v>1.37E-2</v>
      </c>
      <c r="AC123" s="1224" t="s">
        <v>165</v>
      </c>
      <c r="AD123" s="1224">
        <v>2.7E-2</v>
      </c>
      <c r="AE123" s="1224">
        <v>1.37E-2</v>
      </c>
      <c r="AF123" s="1224" t="s">
        <v>165</v>
      </c>
      <c r="AG123" s="1224">
        <v>2.6200000000000001E-2</v>
      </c>
      <c r="AH123" s="1224">
        <v>1.3299999999999999E-2</v>
      </c>
      <c r="AI123" s="1224" t="s">
        <v>165</v>
      </c>
      <c r="AJ123" s="1224">
        <v>2.5499999999999998E-2</v>
      </c>
      <c r="AK123" s="1224">
        <v>1.29E-2</v>
      </c>
      <c r="AL123" s="1224" t="s">
        <v>165</v>
      </c>
      <c r="AM123" s="1224">
        <v>2.5700000000000001E-2</v>
      </c>
      <c r="AN123" s="1224">
        <v>1.2999999999999999E-2</v>
      </c>
      <c r="AO123" s="1224" t="s">
        <v>165</v>
      </c>
      <c r="AP123" s="1224">
        <v>2.5700000000000001E-2</v>
      </c>
      <c r="AQ123" s="1224">
        <v>1.2999999999999999E-2</v>
      </c>
      <c r="AR123" s="1224" t="s">
        <v>165</v>
      </c>
      <c r="AS123" s="1224">
        <v>2.58E-2</v>
      </c>
      <c r="AT123" s="1224">
        <v>1.3100000000000001E-2</v>
      </c>
      <c r="AU123" s="1224" t="s">
        <v>165</v>
      </c>
      <c r="AV123" s="1224">
        <v>2.6200000000000001E-2</v>
      </c>
      <c r="AW123" s="1224">
        <v>1.3299999999999999E-2</v>
      </c>
      <c r="AX123" s="1224" t="s">
        <v>165</v>
      </c>
      <c r="AY123" s="1227">
        <v>2.6100000000000002E-2</v>
      </c>
      <c r="AZ123" s="1227">
        <v>1.32E-2</v>
      </c>
      <c r="BA123" s="1227" t="s">
        <v>165</v>
      </c>
      <c r="BB123" s="1228" t="s">
        <v>165</v>
      </c>
      <c r="BC123" s="1228" t="s">
        <v>165</v>
      </c>
      <c r="BD123" s="1228" t="s">
        <v>165</v>
      </c>
    </row>
    <row r="124" spans="3:56" x14ac:dyDescent="0.25">
      <c r="C124" s="1229" t="s">
        <v>1336</v>
      </c>
      <c r="D124" s="1229" t="s">
        <v>1363</v>
      </c>
      <c r="E124" s="1231" t="str">
        <f t="shared" si="2"/>
        <v>AvícolaLEÓN</v>
      </c>
      <c r="F124" s="1224">
        <v>2.92E-2</v>
      </c>
      <c r="G124" s="1225">
        <v>1.4800000000000001E-2</v>
      </c>
      <c r="H124" s="1224" t="s">
        <v>165</v>
      </c>
      <c r="I124" s="1224">
        <v>2.86E-2</v>
      </c>
      <c r="J124" s="1224">
        <v>1.4500000000000001E-2</v>
      </c>
      <c r="K124" s="1224" t="s">
        <v>165</v>
      </c>
      <c r="L124" s="1226">
        <v>2.81E-2</v>
      </c>
      <c r="M124" s="1224">
        <v>1.43E-2</v>
      </c>
      <c r="N124" s="1224" t="s">
        <v>165</v>
      </c>
      <c r="O124" s="1224">
        <v>2.9499999999999998E-2</v>
      </c>
      <c r="P124" s="1224">
        <v>1.49E-2</v>
      </c>
      <c r="Q124" s="1224" t="s">
        <v>165</v>
      </c>
      <c r="R124" s="1224">
        <v>2.81E-2</v>
      </c>
      <c r="S124" s="1224">
        <v>1.4200000000000001E-2</v>
      </c>
      <c r="T124" s="1224" t="s">
        <v>165</v>
      </c>
      <c r="U124" s="1224">
        <v>2.8000000000000001E-2</v>
      </c>
      <c r="V124" s="1224">
        <v>1.4200000000000001E-2</v>
      </c>
      <c r="W124" s="1224" t="s">
        <v>165</v>
      </c>
      <c r="X124" s="1224">
        <v>2.7900000000000001E-2</v>
      </c>
      <c r="Y124" s="1224">
        <v>1.4200000000000001E-2</v>
      </c>
      <c r="Z124" s="1224" t="s">
        <v>165</v>
      </c>
      <c r="AA124" s="1224">
        <v>2.7900000000000001E-2</v>
      </c>
      <c r="AB124" s="1224">
        <v>1.4200000000000001E-2</v>
      </c>
      <c r="AC124" s="1224" t="s">
        <v>165</v>
      </c>
      <c r="AD124" s="1224">
        <v>2.7699999999999999E-2</v>
      </c>
      <c r="AE124" s="1224">
        <v>1.4E-2</v>
      </c>
      <c r="AF124" s="1224" t="s">
        <v>165</v>
      </c>
      <c r="AG124" s="1224">
        <v>2.5999999999999999E-2</v>
      </c>
      <c r="AH124" s="1224">
        <v>1.32E-2</v>
      </c>
      <c r="AI124" s="1224" t="s">
        <v>165</v>
      </c>
      <c r="AJ124" s="1224">
        <v>2.58E-2</v>
      </c>
      <c r="AK124" s="1224">
        <v>1.3100000000000001E-2</v>
      </c>
      <c r="AL124" s="1224" t="s">
        <v>165</v>
      </c>
      <c r="AM124" s="1224">
        <v>2.5899999999999999E-2</v>
      </c>
      <c r="AN124" s="1224">
        <v>1.3100000000000001E-2</v>
      </c>
      <c r="AO124" s="1224" t="s">
        <v>165</v>
      </c>
      <c r="AP124" s="1224">
        <v>2.6499999999999999E-2</v>
      </c>
      <c r="AQ124" s="1224">
        <v>1.34E-2</v>
      </c>
      <c r="AR124" s="1224" t="s">
        <v>165</v>
      </c>
      <c r="AS124" s="1224">
        <v>2.6700000000000002E-2</v>
      </c>
      <c r="AT124" s="1224">
        <v>1.35E-2</v>
      </c>
      <c r="AU124" s="1224" t="s">
        <v>165</v>
      </c>
      <c r="AV124" s="1224">
        <v>2.69E-2</v>
      </c>
      <c r="AW124" s="1224">
        <v>1.3599999999999999E-2</v>
      </c>
      <c r="AX124" s="1224" t="s">
        <v>165</v>
      </c>
      <c r="AY124" s="1227">
        <v>2.7799999999999998E-2</v>
      </c>
      <c r="AZ124" s="1227">
        <v>1.41E-2</v>
      </c>
      <c r="BA124" s="1227" t="s">
        <v>165</v>
      </c>
      <c r="BB124" s="1228" t="s">
        <v>165</v>
      </c>
      <c r="BC124" s="1228" t="s">
        <v>165</v>
      </c>
      <c r="BD124" s="1228" t="s">
        <v>165</v>
      </c>
    </row>
    <row r="125" spans="3:56" x14ac:dyDescent="0.25">
      <c r="C125" s="1229" t="s">
        <v>1336</v>
      </c>
      <c r="D125" s="1229" t="s">
        <v>1364</v>
      </c>
      <c r="E125" s="1231" t="str">
        <f t="shared" si="2"/>
        <v>AvícolaLLEIDA</v>
      </c>
      <c r="F125" s="1224">
        <v>3.1099999999999999E-2</v>
      </c>
      <c r="G125" s="1225">
        <v>1.5699999999999999E-2</v>
      </c>
      <c r="H125" s="1224" t="s">
        <v>165</v>
      </c>
      <c r="I125" s="1224">
        <v>3.0700000000000002E-2</v>
      </c>
      <c r="J125" s="1224">
        <v>1.5599999999999999E-2</v>
      </c>
      <c r="K125" s="1224" t="s">
        <v>165</v>
      </c>
      <c r="L125" s="1226">
        <v>0.03</v>
      </c>
      <c r="M125" s="1224">
        <v>1.52E-2</v>
      </c>
      <c r="N125" s="1224" t="s">
        <v>165</v>
      </c>
      <c r="O125" s="1224">
        <v>3.1199999999999999E-2</v>
      </c>
      <c r="P125" s="1224">
        <v>1.5800000000000002E-2</v>
      </c>
      <c r="Q125" s="1224" t="s">
        <v>165</v>
      </c>
      <c r="R125" s="1224">
        <v>2.9700000000000001E-2</v>
      </c>
      <c r="S125" s="1224">
        <v>1.5100000000000001E-2</v>
      </c>
      <c r="T125" s="1224" t="s">
        <v>165</v>
      </c>
      <c r="U125" s="1224">
        <v>2.93E-2</v>
      </c>
      <c r="V125" s="1224">
        <v>1.4800000000000001E-2</v>
      </c>
      <c r="W125" s="1224" t="s">
        <v>165</v>
      </c>
      <c r="X125" s="1224">
        <v>2.87E-2</v>
      </c>
      <c r="Y125" s="1224">
        <v>1.4500000000000001E-2</v>
      </c>
      <c r="Z125" s="1224" t="s">
        <v>165</v>
      </c>
      <c r="AA125" s="1224">
        <v>2.9100000000000001E-2</v>
      </c>
      <c r="AB125" s="1224">
        <v>1.47E-2</v>
      </c>
      <c r="AC125" s="1224" t="s">
        <v>165</v>
      </c>
      <c r="AD125" s="1224">
        <v>2.8899999999999999E-2</v>
      </c>
      <c r="AE125" s="1224">
        <v>1.46E-2</v>
      </c>
      <c r="AF125" s="1224" t="s">
        <v>165</v>
      </c>
      <c r="AG125" s="1224">
        <v>2.8400000000000002E-2</v>
      </c>
      <c r="AH125" s="1224">
        <v>1.44E-2</v>
      </c>
      <c r="AI125" s="1224" t="s">
        <v>165</v>
      </c>
      <c r="AJ125" s="1224">
        <v>2.8199999999999999E-2</v>
      </c>
      <c r="AK125" s="1224">
        <v>1.43E-2</v>
      </c>
      <c r="AL125" s="1224" t="s">
        <v>165</v>
      </c>
      <c r="AM125" s="1224">
        <v>2.8400000000000002E-2</v>
      </c>
      <c r="AN125" s="1224">
        <v>1.44E-2</v>
      </c>
      <c r="AO125" s="1224" t="s">
        <v>165</v>
      </c>
      <c r="AP125" s="1224">
        <v>2.8500000000000001E-2</v>
      </c>
      <c r="AQ125" s="1224">
        <v>1.44E-2</v>
      </c>
      <c r="AR125" s="1224" t="s">
        <v>165</v>
      </c>
      <c r="AS125" s="1224">
        <v>2.8400000000000002E-2</v>
      </c>
      <c r="AT125" s="1224">
        <v>1.44E-2</v>
      </c>
      <c r="AU125" s="1224" t="s">
        <v>165</v>
      </c>
      <c r="AV125" s="1224">
        <v>2.86E-2</v>
      </c>
      <c r="AW125" s="1224">
        <v>1.4500000000000001E-2</v>
      </c>
      <c r="AX125" s="1224" t="s">
        <v>165</v>
      </c>
      <c r="AY125" s="1227">
        <v>2.9000000000000001E-2</v>
      </c>
      <c r="AZ125" s="1227">
        <v>1.47E-2</v>
      </c>
      <c r="BA125" s="1227" t="s">
        <v>165</v>
      </c>
      <c r="BB125" s="1228" t="s">
        <v>165</v>
      </c>
      <c r="BC125" s="1228" t="s">
        <v>165</v>
      </c>
      <c r="BD125" s="1228" t="s">
        <v>165</v>
      </c>
    </row>
    <row r="126" spans="3:56" x14ac:dyDescent="0.25">
      <c r="C126" s="1229" t="s">
        <v>1336</v>
      </c>
      <c r="D126" s="1229" t="s">
        <v>1365</v>
      </c>
      <c r="E126" s="1231" t="str">
        <f t="shared" si="2"/>
        <v>AvícolaLUGO</v>
      </c>
      <c r="F126" s="1224">
        <v>2.8199999999999999E-2</v>
      </c>
      <c r="G126" s="1225">
        <v>1.43E-2</v>
      </c>
      <c r="H126" s="1224" t="s">
        <v>165</v>
      </c>
      <c r="I126" s="1224">
        <v>2.7900000000000001E-2</v>
      </c>
      <c r="J126" s="1224">
        <v>1.4200000000000001E-2</v>
      </c>
      <c r="K126" s="1224" t="s">
        <v>165</v>
      </c>
      <c r="L126" s="1226">
        <v>2.8000000000000001E-2</v>
      </c>
      <c r="M126" s="1224">
        <v>1.4200000000000001E-2</v>
      </c>
      <c r="N126" s="1224" t="s">
        <v>165</v>
      </c>
      <c r="O126" s="1224">
        <v>2.8000000000000001E-2</v>
      </c>
      <c r="P126" s="1224">
        <v>1.4200000000000001E-2</v>
      </c>
      <c r="Q126" s="1224" t="s">
        <v>165</v>
      </c>
      <c r="R126" s="1224">
        <v>2.6599999999999999E-2</v>
      </c>
      <c r="S126" s="1224">
        <v>1.35E-2</v>
      </c>
      <c r="T126" s="1224" t="s">
        <v>165</v>
      </c>
      <c r="U126" s="1224">
        <v>2.6599999999999999E-2</v>
      </c>
      <c r="V126" s="1224">
        <v>1.35E-2</v>
      </c>
      <c r="W126" s="1224" t="s">
        <v>165</v>
      </c>
      <c r="X126" s="1224">
        <v>2.6700000000000002E-2</v>
      </c>
      <c r="Y126" s="1224">
        <v>1.35E-2</v>
      </c>
      <c r="Z126" s="1224" t="s">
        <v>165</v>
      </c>
      <c r="AA126" s="1224">
        <v>2.6700000000000002E-2</v>
      </c>
      <c r="AB126" s="1224">
        <v>1.35E-2</v>
      </c>
      <c r="AC126" s="1224" t="s">
        <v>165</v>
      </c>
      <c r="AD126" s="1224">
        <v>2.63E-2</v>
      </c>
      <c r="AE126" s="1224">
        <v>1.34E-2</v>
      </c>
      <c r="AF126" s="1224" t="s">
        <v>165</v>
      </c>
      <c r="AG126" s="1224">
        <v>2.5700000000000001E-2</v>
      </c>
      <c r="AH126" s="1224">
        <v>1.2999999999999999E-2</v>
      </c>
      <c r="AI126" s="1224" t="s">
        <v>165</v>
      </c>
      <c r="AJ126" s="1224">
        <v>2.58E-2</v>
      </c>
      <c r="AK126" s="1224">
        <v>1.3100000000000001E-2</v>
      </c>
      <c r="AL126" s="1224" t="s">
        <v>165</v>
      </c>
      <c r="AM126" s="1224">
        <v>2.6200000000000001E-2</v>
      </c>
      <c r="AN126" s="1224">
        <v>1.3299999999999999E-2</v>
      </c>
      <c r="AO126" s="1224" t="s">
        <v>165</v>
      </c>
      <c r="AP126" s="1224">
        <v>2.6200000000000001E-2</v>
      </c>
      <c r="AQ126" s="1224">
        <v>1.3299999999999999E-2</v>
      </c>
      <c r="AR126" s="1224" t="s">
        <v>165</v>
      </c>
      <c r="AS126" s="1224">
        <v>2.58E-2</v>
      </c>
      <c r="AT126" s="1224">
        <v>1.3100000000000001E-2</v>
      </c>
      <c r="AU126" s="1224" t="s">
        <v>165</v>
      </c>
      <c r="AV126" s="1224">
        <v>2.6499999999999999E-2</v>
      </c>
      <c r="AW126" s="1224">
        <v>1.35E-2</v>
      </c>
      <c r="AX126" s="1224" t="s">
        <v>165</v>
      </c>
      <c r="AY126" s="1227">
        <v>2.6700000000000002E-2</v>
      </c>
      <c r="AZ126" s="1227">
        <v>1.35E-2</v>
      </c>
      <c r="BA126" s="1227" t="s">
        <v>165</v>
      </c>
      <c r="BB126" s="1228" t="s">
        <v>165</v>
      </c>
      <c r="BC126" s="1228" t="s">
        <v>165</v>
      </c>
      <c r="BD126" s="1228" t="s">
        <v>165</v>
      </c>
    </row>
    <row r="127" spans="3:56" x14ac:dyDescent="0.25">
      <c r="C127" s="1229" t="s">
        <v>1336</v>
      </c>
      <c r="D127" s="1229" t="s">
        <v>1366</v>
      </c>
      <c r="E127" s="1231" t="str">
        <f t="shared" si="2"/>
        <v>AvícolaMADRID</v>
      </c>
      <c r="F127" s="1224">
        <v>4.1000000000000002E-2</v>
      </c>
      <c r="G127" s="1225">
        <v>2.0799999999999999E-2</v>
      </c>
      <c r="H127" s="1224" t="s">
        <v>165</v>
      </c>
      <c r="I127" s="1224">
        <v>4.0899999999999999E-2</v>
      </c>
      <c r="J127" s="1224">
        <v>2.07E-2</v>
      </c>
      <c r="K127" s="1224" t="s">
        <v>165</v>
      </c>
      <c r="L127" s="1226">
        <v>4.1000000000000002E-2</v>
      </c>
      <c r="M127" s="1224">
        <v>2.0799999999999999E-2</v>
      </c>
      <c r="N127" s="1224" t="s">
        <v>165</v>
      </c>
      <c r="O127" s="1224">
        <v>4.0899999999999999E-2</v>
      </c>
      <c r="P127" s="1224">
        <v>2.07E-2</v>
      </c>
      <c r="Q127" s="1224" t="s">
        <v>165</v>
      </c>
      <c r="R127" s="1224">
        <v>3.9E-2</v>
      </c>
      <c r="S127" s="1224">
        <v>1.9800000000000002E-2</v>
      </c>
      <c r="T127" s="1224" t="s">
        <v>165</v>
      </c>
      <c r="U127" s="1224">
        <v>3.8899999999999997E-2</v>
      </c>
      <c r="V127" s="1224">
        <v>1.9699999999999999E-2</v>
      </c>
      <c r="W127" s="1224" t="s">
        <v>165</v>
      </c>
      <c r="X127" s="1224">
        <v>3.7600000000000001E-2</v>
      </c>
      <c r="Y127" s="1224">
        <v>1.9099999999999999E-2</v>
      </c>
      <c r="Z127" s="1224" t="s">
        <v>165</v>
      </c>
      <c r="AA127" s="1224">
        <v>3.8100000000000002E-2</v>
      </c>
      <c r="AB127" s="1224">
        <v>1.9300000000000001E-2</v>
      </c>
      <c r="AC127" s="1224" t="s">
        <v>165</v>
      </c>
      <c r="AD127" s="1224">
        <v>3.7499999999999999E-2</v>
      </c>
      <c r="AE127" s="1224">
        <v>1.9E-2</v>
      </c>
      <c r="AF127" s="1224" t="s">
        <v>165</v>
      </c>
      <c r="AG127" s="1224">
        <v>3.4799999999999998E-2</v>
      </c>
      <c r="AH127" s="1224">
        <v>1.7600000000000001E-2</v>
      </c>
      <c r="AI127" s="1224" t="s">
        <v>165</v>
      </c>
      <c r="AJ127" s="1224">
        <v>3.4500000000000003E-2</v>
      </c>
      <c r="AK127" s="1224">
        <v>1.7500000000000002E-2</v>
      </c>
      <c r="AL127" s="1224" t="s">
        <v>165</v>
      </c>
      <c r="AM127" s="1224">
        <v>3.56E-2</v>
      </c>
      <c r="AN127" s="1224">
        <v>1.8100000000000002E-2</v>
      </c>
      <c r="AO127" s="1224" t="s">
        <v>165</v>
      </c>
      <c r="AP127" s="1224">
        <v>3.5000000000000003E-2</v>
      </c>
      <c r="AQ127" s="1224">
        <v>1.77E-2</v>
      </c>
      <c r="AR127" s="1224" t="s">
        <v>165</v>
      </c>
      <c r="AS127" s="1224">
        <v>3.44E-2</v>
      </c>
      <c r="AT127" s="1224">
        <v>1.7399999999999999E-2</v>
      </c>
      <c r="AU127" s="1224" t="s">
        <v>165</v>
      </c>
      <c r="AV127" s="1224">
        <v>3.5999999999999997E-2</v>
      </c>
      <c r="AW127" s="1224">
        <v>1.8200000000000001E-2</v>
      </c>
      <c r="AX127" s="1224" t="s">
        <v>165</v>
      </c>
      <c r="AY127" s="1227">
        <v>3.6200000000000003E-2</v>
      </c>
      <c r="AZ127" s="1227">
        <v>1.83E-2</v>
      </c>
      <c r="BA127" s="1227" t="s">
        <v>165</v>
      </c>
      <c r="BB127" s="1228" t="s">
        <v>165</v>
      </c>
      <c r="BC127" s="1228" t="s">
        <v>165</v>
      </c>
      <c r="BD127" s="1228" t="s">
        <v>165</v>
      </c>
    </row>
    <row r="128" spans="3:56" x14ac:dyDescent="0.25">
      <c r="C128" s="1229" t="s">
        <v>1336</v>
      </c>
      <c r="D128" s="1229" t="s">
        <v>1367</v>
      </c>
      <c r="E128" s="1231" t="str">
        <f t="shared" si="2"/>
        <v>AvícolaMÁLAGA</v>
      </c>
      <c r="F128" s="1224">
        <v>3.7900000000000003E-2</v>
      </c>
      <c r="G128" s="1225">
        <v>1.9199999999999998E-2</v>
      </c>
      <c r="H128" s="1224" t="s">
        <v>165</v>
      </c>
      <c r="I128" s="1224">
        <v>3.73E-2</v>
      </c>
      <c r="J128" s="1224">
        <v>1.89E-2</v>
      </c>
      <c r="K128" s="1224" t="s">
        <v>165</v>
      </c>
      <c r="L128" s="1226">
        <v>3.5999999999999997E-2</v>
      </c>
      <c r="M128" s="1224">
        <v>1.8200000000000001E-2</v>
      </c>
      <c r="N128" s="1224" t="s">
        <v>165</v>
      </c>
      <c r="O128" s="1224">
        <v>3.6600000000000001E-2</v>
      </c>
      <c r="P128" s="1224">
        <v>1.8499999999999999E-2</v>
      </c>
      <c r="Q128" s="1224" t="s">
        <v>165</v>
      </c>
      <c r="R128" s="1224">
        <v>3.4799999999999998E-2</v>
      </c>
      <c r="S128" s="1224">
        <v>1.77E-2</v>
      </c>
      <c r="T128" s="1224" t="s">
        <v>165</v>
      </c>
      <c r="U128" s="1224">
        <v>3.49E-2</v>
      </c>
      <c r="V128" s="1224">
        <v>1.77E-2</v>
      </c>
      <c r="W128" s="1224" t="s">
        <v>165</v>
      </c>
      <c r="X128" s="1224">
        <v>3.56E-2</v>
      </c>
      <c r="Y128" s="1224">
        <v>1.8100000000000002E-2</v>
      </c>
      <c r="Z128" s="1224" t="s">
        <v>165</v>
      </c>
      <c r="AA128" s="1224">
        <v>3.5900000000000001E-2</v>
      </c>
      <c r="AB128" s="1224">
        <v>1.8200000000000001E-2</v>
      </c>
      <c r="AC128" s="1224" t="s">
        <v>165</v>
      </c>
      <c r="AD128" s="1224">
        <v>3.5499999999999997E-2</v>
      </c>
      <c r="AE128" s="1224">
        <v>1.7999999999999999E-2</v>
      </c>
      <c r="AF128" s="1224" t="s">
        <v>165</v>
      </c>
      <c r="AG128" s="1224">
        <v>3.49E-2</v>
      </c>
      <c r="AH128" s="1224">
        <v>1.77E-2</v>
      </c>
      <c r="AI128" s="1224" t="s">
        <v>165</v>
      </c>
      <c r="AJ128" s="1224">
        <v>3.5299999999999998E-2</v>
      </c>
      <c r="AK128" s="1224">
        <v>1.7899999999999999E-2</v>
      </c>
      <c r="AL128" s="1224" t="s">
        <v>165</v>
      </c>
      <c r="AM128" s="1224">
        <v>3.5200000000000002E-2</v>
      </c>
      <c r="AN128" s="1224">
        <v>1.78E-2</v>
      </c>
      <c r="AO128" s="1224" t="s">
        <v>165</v>
      </c>
      <c r="AP128" s="1224">
        <v>3.4599999999999999E-2</v>
      </c>
      <c r="AQ128" s="1224">
        <v>1.7500000000000002E-2</v>
      </c>
      <c r="AR128" s="1224" t="s">
        <v>165</v>
      </c>
      <c r="AS128" s="1224">
        <v>3.49E-2</v>
      </c>
      <c r="AT128" s="1224">
        <v>1.77E-2</v>
      </c>
      <c r="AU128" s="1224" t="s">
        <v>165</v>
      </c>
      <c r="AV128" s="1224">
        <v>3.56E-2</v>
      </c>
      <c r="AW128" s="1224">
        <v>1.7999999999999999E-2</v>
      </c>
      <c r="AX128" s="1224" t="s">
        <v>165</v>
      </c>
      <c r="AY128" s="1227">
        <v>3.5499999999999997E-2</v>
      </c>
      <c r="AZ128" s="1227">
        <v>1.7999999999999999E-2</v>
      </c>
      <c r="BA128" s="1227" t="s">
        <v>165</v>
      </c>
      <c r="BB128" s="1228" t="s">
        <v>165</v>
      </c>
      <c r="BC128" s="1228" t="s">
        <v>165</v>
      </c>
      <c r="BD128" s="1228" t="s">
        <v>165</v>
      </c>
    </row>
    <row r="129" spans="3:56" x14ac:dyDescent="0.25">
      <c r="C129" s="1229" t="s">
        <v>1336</v>
      </c>
      <c r="D129" s="1229" t="s">
        <v>1368</v>
      </c>
      <c r="E129" s="1231" t="str">
        <f t="shared" si="2"/>
        <v>AvícolaMURCIA</v>
      </c>
      <c r="F129" s="1224">
        <v>2.8799999999999999E-2</v>
      </c>
      <c r="G129" s="1225">
        <v>1.46E-2</v>
      </c>
      <c r="H129" s="1224" t="s">
        <v>165</v>
      </c>
      <c r="I129" s="1224">
        <v>2.86E-2</v>
      </c>
      <c r="J129" s="1224">
        <v>1.4500000000000001E-2</v>
      </c>
      <c r="K129" s="1224" t="s">
        <v>165</v>
      </c>
      <c r="L129" s="1226">
        <v>2.86E-2</v>
      </c>
      <c r="M129" s="1224">
        <v>1.4500000000000001E-2</v>
      </c>
      <c r="N129" s="1224" t="s">
        <v>165</v>
      </c>
      <c r="O129" s="1224">
        <v>2.8500000000000001E-2</v>
      </c>
      <c r="P129" s="1224">
        <v>1.44E-2</v>
      </c>
      <c r="Q129" s="1224" t="s">
        <v>165</v>
      </c>
      <c r="R129" s="1224">
        <v>2.7099999999999999E-2</v>
      </c>
      <c r="S129" s="1224">
        <v>1.37E-2</v>
      </c>
      <c r="T129" s="1224" t="s">
        <v>165</v>
      </c>
      <c r="U129" s="1224">
        <v>2.8799999999999999E-2</v>
      </c>
      <c r="V129" s="1224">
        <v>1.46E-2</v>
      </c>
      <c r="W129" s="1224" t="s">
        <v>165</v>
      </c>
      <c r="X129" s="1224">
        <v>2.8799999999999999E-2</v>
      </c>
      <c r="Y129" s="1224">
        <v>1.46E-2</v>
      </c>
      <c r="Z129" s="1224" t="s">
        <v>165</v>
      </c>
      <c r="AA129" s="1224">
        <v>2.9399999999999999E-2</v>
      </c>
      <c r="AB129" s="1224">
        <v>1.49E-2</v>
      </c>
      <c r="AC129" s="1224" t="s">
        <v>165</v>
      </c>
      <c r="AD129" s="1224">
        <v>2.93E-2</v>
      </c>
      <c r="AE129" s="1224">
        <v>1.4800000000000001E-2</v>
      </c>
      <c r="AF129" s="1224" t="s">
        <v>165</v>
      </c>
      <c r="AG129" s="1224">
        <v>2.8799999999999999E-2</v>
      </c>
      <c r="AH129" s="1224">
        <v>1.46E-2</v>
      </c>
      <c r="AI129" s="1224" t="s">
        <v>165</v>
      </c>
      <c r="AJ129" s="1224">
        <v>2.9100000000000001E-2</v>
      </c>
      <c r="AK129" s="1224">
        <v>1.47E-2</v>
      </c>
      <c r="AL129" s="1224" t="s">
        <v>165</v>
      </c>
      <c r="AM129" s="1224">
        <v>2.92E-2</v>
      </c>
      <c r="AN129" s="1224">
        <v>1.4800000000000001E-2</v>
      </c>
      <c r="AO129" s="1224" t="s">
        <v>165</v>
      </c>
      <c r="AP129" s="1224">
        <v>2.9000000000000001E-2</v>
      </c>
      <c r="AQ129" s="1224">
        <v>1.47E-2</v>
      </c>
      <c r="AR129" s="1224" t="s">
        <v>165</v>
      </c>
      <c r="AS129" s="1224">
        <v>2.8899999999999999E-2</v>
      </c>
      <c r="AT129" s="1224">
        <v>1.46E-2</v>
      </c>
      <c r="AU129" s="1224" t="s">
        <v>165</v>
      </c>
      <c r="AV129" s="1224">
        <v>2.9499999999999998E-2</v>
      </c>
      <c r="AW129" s="1224">
        <v>1.4999999999999999E-2</v>
      </c>
      <c r="AX129" s="1224" t="s">
        <v>165</v>
      </c>
      <c r="AY129" s="1227">
        <v>2.93E-2</v>
      </c>
      <c r="AZ129" s="1227">
        <v>1.4800000000000001E-2</v>
      </c>
      <c r="BA129" s="1227" t="s">
        <v>165</v>
      </c>
      <c r="BB129" s="1228" t="s">
        <v>165</v>
      </c>
      <c r="BC129" s="1228" t="s">
        <v>165</v>
      </c>
      <c r="BD129" s="1228" t="s">
        <v>165</v>
      </c>
    </row>
    <row r="130" spans="3:56" x14ac:dyDescent="0.25">
      <c r="C130" s="1229" t="s">
        <v>1336</v>
      </c>
      <c r="D130" s="1229" t="s">
        <v>1369</v>
      </c>
      <c r="E130" s="1231" t="str">
        <f t="shared" si="2"/>
        <v>AvícolaNAVARRA</v>
      </c>
      <c r="F130" s="1224">
        <v>3.32E-2</v>
      </c>
      <c r="G130" s="1225">
        <v>1.6799999999999999E-2</v>
      </c>
      <c r="H130" s="1224" t="s">
        <v>165</v>
      </c>
      <c r="I130" s="1224">
        <v>3.2899999999999999E-2</v>
      </c>
      <c r="J130" s="1224">
        <v>1.67E-2</v>
      </c>
      <c r="K130" s="1224" t="s">
        <v>165</v>
      </c>
      <c r="L130" s="1226">
        <v>3.1699999999999999E-2</v>
      </c>
      <c r="M130" s="1224">
        <v>1.61E-2</v>
      </c>
      <c r="N130" s="1224" t="s">
        <v>165</v>
      </c>
      <c r="O130" s="1224">
        <v>3.2099999999999997E-2</v>
      </c>
      <c r="P130" s="1224">
        <v>1.6299999999999999E-2</v>
      </c>
      <c r="Q130" s="1224" t="s">
        <v>165</v>
      </c>
      <c r="R130" s="1224">
        <v>3.0200000000000001E-2</v>
      </c>
      <c r="S130" s="1224">
        <v>1.5299999999999999E-2</v>
      </c>
      <c r="T130" s="1224" t="s">
        <v>165</v>
      </c>
      <c r="U130" s="1224">
        <v>2.98E-2</v>
      </c>
      <c r="V130" s="1224">
        <v>1.5100000000000001E-2</v>
      </c>
      <c r="W130" s="1224" t="s">
        <v>165</v>
      </c>
      <c r="X130" s="1224">
        <v>3.0099999999999998E-2</v>
      </c>
      <c r="Y130" s="1224">
        <v>1.52E-2</v>
      </c>
      <c r="Z130" s="1224" t="s">
        <v>165</v>
      </c>
      <c r="AA130" s="1224">
        <v>3.0300000000000001E-2</v>
      </c>
      <c r="AB130" s="1224">
        <v>1.54E-2</v>
      </c>
      <c r="AC130" s="1224" t="s">
        <v>165</v>
      </c>
      <c r="AD130" s="1224">
        <v>3.09E-2</v>
      </c>
      <c r="AE130" s="1224">
        <v>1.5699999999999999E-2</v>
      </c>
      <c r="AF130" s="1224" t="s">
        <v>165</v>
      </c>
      <c r="AG130" s="1224">
        <v>3.0300000000000001E-2</v>
      </c>
      <c r="AH130" s="1224">
        <v>1.54E-2</v>
      </c>
      <c r="AI130" s="1224" t="s">
        <v>165</v>
      </c>
      <c r="AJ130" s="1224">
        <v>2.9700000000000001E-2</v>
      </c>
      <c r="AK130" s="1224">
        <v>1.4999999999999999E-2</v>
      </c>
      <c r="AL130" s="1224" t="s">
        <v>165</v>
      </c>
      <c r="AM130" s="1224">
        <v>2.9600000000000001E-2</v>
      </c>
      <c r="AN130" s="1224">
        <v>1.4999999999999999E-2</v>
      </c>
      <c r="AO130" s="1224" t="s">
        <v>165</v>
      </c>
      <c r="AP130" s="1224">
        <v>2.9499999999999998E-2</v>
      </c>
      <c r="AQ130" s="1224">
        <v>1.49E-2</v>
      </c>
      <c r="AR130" s="1224" t="s">
        <v>165</v>
      </c>
      <c r="AS130" s="1224">
        <v>2.9700000000000001E-2</v>
      </c>
      <c r="AT130" s="1224">
        <v>1.5100000000000001E-2</v>
      </c>
      <c r="AU130" s="1224" t="s">
        <v>165</v>
      </c>
      <c r="AV130" s="1224">
        <v>3.0099999999999998E-2</v>
      </c>
      <c r="AW130" s="1224">
        <v>1.5299999999999999E-2</v>
      </c>
      <c r="AX130" s="1224" t="s">
        <v>165</v>
      </c>
      <c r="AY130" s="1227">
        <v>3.04E-2</v>
      </c>
      <c r="AZ130" s="1227">
        <v>1.54E-2</v>
      </c>
      <c r="BA130" s="1227" t="s">
        <v>165</v>
      </c>
      <c r="BB130" s="1228" t="s">
        <v>165</v>
      </c>
      <c r="BC130" s="1228" t="s">
        <v>165</v>
      </c>
      <c r="BD130" s="1228" t="s">
        <v>165</v>
      </c>
    </row>
    <row r="131" spans="3:56" x14ac:dyDescent="0.25">
      <c r="C131" s="1229" t="s">
        <v>1336</v>
      </c>
      <c r="D131" s="1229" t="s">
        <v>1370</v>
      </c>
      <c r="E131" s="1231" t="str">
        <f t="shared" si="2"/>
        <v>AvícolaOURENSE</v>
      </c>
      <c r="F131" s="1224">
        <v>2.7900000000000001E-2</v>
      </c>
      <c r="G131" s="1225">
        <v>1.41E-2</v>
      </c>
      <c r="H131" s="1224" t="s">
        <v>165</v>
      </c>
      <c r="I131" s="1224">
        <v>2.7799999999999998E-2</v>
      </c>
      <c r="J131" s="1224">
        <v>1.41E-2</v>
      </c>
      <c r="K131" s="1224" t="s">
        <v>165</v>
      </c>
      <c r="L131" s="1226">
        <v>2.7900000000000001E-2</v>
      </c>
      <c r="M131" s="1224">
        <v>1.4200000000000001E-2</v>
      </c>
      <c r="N131" s="1224" t="s">
        <v>165</v>
      </c>
      <c r="O131" s="1224">
        <v>2.7900000000000001E-2</v>
      </c>
      <c r="P131" s="1224">
        <v>1.41E-2</v>
      </c>
      <c r="Q131" s="1224" t="s">
        <v>165</v>
      </c>
      <c r="R131" s="1224">
        <v>2.63E-2</v>
      </c>
      <c r="S131" s="1224">
        <v>1.3299999999999999E-2</v>
      </c>
      <c r="T131" s="1224" t="s">
        <v>165</v>
      </c>
      <c r="U131" s="1224">
        <v>2.63E-2</v>
      </c>
      <c r="V131" s="1224">
        <v>1.3299999999999999E-2</v>
      </c>
      <c r="W131" s="1224" t="s">
        <v>165</v>
      </c>
      <c r="X131" s="1224">
        <v>2.6200000000000001E-2</v>
      </c>
      <c r="Y131" s="1224">
        <v>1.3299999999999999E-2</v>
      </c>
      <c r="Z131" s="1224" t="s">
        <v>165</v>
      </c>
      <c r="AA131" s="1224">
        <v>2.6200000000000001E-2</v>
      </c>
      <c r="AB131" s="1224">
        <v>1.3299999999999999E-2</v>
      </c>
      <c r="AC131" s="1224" t="s">
        <v>165</v>
      </c>
      <c r="AD131" s="1224">
        <v>2.6100000000000002E-2</v>
      </c>
      <c r="AE131" s="1224">
        <v>1.32E-2</v>
      </c>
      <c r="AF131" s="1224" t="s">
        <v>165</v>
      </c>
      <c r="AG131" s="1224">
        <v>2.4799999999999999E-2</v>
      </c>
      <c r="AH131" s="1224">
        <v>1.26E-2</v>
      </c>
      <c r="AI131" s="1224" t="s">
        <v>165</v>
      </c>
      <c r="AJ131" s="1224">
        <v>2.46E-2</v>
      </c>
      <c r="AK131" s="1224">
        <v>1.2500000000000001E-2</v>
      </c>
      <c r="AL131" s="1224" t="s">
        <v>165</v>
      </c>
      <c r="AM131" s="1224">
        <v>2.4299999999999999E-2</v>
      </c>
      <c r="AN131" s="1224">
        <v>1.23E-2</v>
      </c>
      <c r="AO131" s="1224" t="s">
        <v>165</v>
      </c>
      <c r="AP131" s="1224">
        <v>2.4299999999999999E-2</v>
      </c>
      <c r="AQ131" s="1224">
        <v>1.23E-2</v>
      </c>
      <c r="AR131" s="1224" t="s">
        <v>165</v>
      </c>
      <c r="AS131" s="1224">
        <v>2.4299999999999999E-2</v>
      </c>
      <c r="AT131" s="1224">
        <v>1.23E-2</v>
      </c>
      <c r="AU131" s="1224" t="s">
        <v>165</v>
      </c>
      <c r="AV131" s="1224">
        <v>2.4299999999999999E-2</v>
      </c>
      <c r="AW131" s="1224">
        <v>1.23E-2</v>
      </c>
      <c r="AX131" s="1224" t="s">
        <v>165</v>
      </c>
      <c r="AY131" s="1227">
        <v>2.4299999999999999E-2</v>
      </c>
      <c r="AZ131" s="1227">
        <v>1.23E-2</v>
      </c>
      <c r="BA131" s="1227" t="s">
        <v>165</v>
      </c>
      <c r="BB131" s="1228" t="s">
        <v>165</v>
      </c>
      <c r="BC131" s="1228" t="s">
        <v>165</v>
      </c>
      <c r="BD131" s="1228" t="s">
        <v>165</v>
      </c>
    </row>
    <row r="132" spans="3:56" x14ac:dyDescent="0.25">
      <c r="C132" s="1229" t="s">
        <v>1336</v>
      </c>
      <c r="D132" s="1229" t="s">
        <v>1371</v>
      </c>
      <c r="E132" s="1231" t="str">
        <f t="shared" si="2"/>
        <v>AvícolaPALENCIA</v>
      </c>
      <c r="F132" s="1224">
        <v>3.9399999999999998E-2</v>
      </c>
      <c r="G132" s="1225">
        <v>0.02</v>
      </c>
      <c r="H132" s="1224" t="s">
        <v>165</v>
      </c>
      <c r="I132" s="1224">
        <v>3.9699999999999999E-2</v>
      </c>
      <c r="J132" s="1224">
        <v>2.01E-2</v>
      </c>
      <c r="K132" s="1224" t="s">
        <v>165</v>
      </c>
      <c r="L132" s="1226">
        <v>3.8600000000000002E-2</v>
      </c>
      <c r="M132" s="1224">
        <v>1.9599999999999999E-2</v>
      </c>
      <c r="N132" s="1224" t="s">
        <v>165</v>
      </c>
      <c r="O132" s="1224">
        <v>3.9300000000000002E-2</v>
      </c>
      <c r="P132" s="1224">
        <v>1.9900000000000001E-2</v>
      </c>
      <c r="Q132" s="1224" t="s">
        <v>165</v>
      </c>
      <c r="R132" s="1224">
        <v>3.8199999999999998E-2</v>
      </c>
      <c r="S132" s="1224">
        <v>1.9400000000000001E-2</v>
      </c>
      <c r="T132" s="1224" t="s">
        <v>165</v>
      </c>
      <c r="U132" s="1224">
        <v>3.8399999999999997E-2</v>
      </c>
      <c r="V132" s="1224">
        <v>1.95E-2</v>
      </c>
      <c r="W132" s="1224" t="s">
        <v>165</v>
      </c>
      <c r="X132" s="1224">
        <v>3.73E-2</v>
      </c>
      <c r="Y132" s="1224">
        <v>1.89E-2</v>
      </c>
      <c r="Z132" s="1224" t="s">
        <v>165</v>
      </c>
      <c r="AA132" s="1224">
        <v>3.78E-2</v>
      </c>
      <c r="AB132" s="1224">
        <v>1.9199999999999998E-2</v>
      </c>
      <c r="AC132" s="1224" t="s">
        <v>165</v>
      </c>
      <c r="AD132" s="1224">
        <v>3.7900000000000003E-2</v>
      </c>
      <c r="AE132" s="1224">
        <v>1.9199999999999998E-2</v>
      </c>
      <c r="AF132" s="1224" t="s">
        <v>165</v>
      </c>
      <c r="AG132" s="1224">
        <v>3.61E-2</v>
      </c>
      <c r="AH132" s="1224">
        <v>1.83E-2</v>
      </c>
      <c r="AI132" s="1224" t="s">
        <v>165</v>
      </c>
      <c r="AJ132" s="1224">
        <v>3.5799999999999998E-2</v>
      </c>
      <c r="AK132" s="1224">
        <v>1.8200000000000001E-2</v>
      </c>
      <c r="AL132" s="1224" t="s">
        <v>165</v>
      </c>
      <c r="AM132" s="1224">
        <v>3.5900000000000001E-2</v>
      </c>
      <c r="AN132" s="1224">
        <v>1.8200000000000001E-2</v>
      </c>
      <c r="AO132" s="1224" t="s">
        <v>165</v>
      </c>
      <c r="AP132" s="1224">
        <v>3.5900000000000001E-2</v>
      </c>
      <c r="AQ132" s="1224">
        <v>1.8200000000000001E-2</v>
      </c>
      <c r="AR132" s="1224" t="s">
        <v>165</v>
      </c>
      <c r="AS132" s="1224">
        <v>3.5499999999999997E-2</v>
      </c>
      <c r="AT132" s="1224">
        <v>1.7999999999999999E-2</v>
      </c>
      <c r="AU132" s="1224" t="s">
        <v>165</v>
      </c>
      <c r="AV132" s="1224">
        <v>3.5200000000000002E-2</v>
      </c>
      <c r="AW132" s="1224">
        <v>1.78E-2</v>
      </c>
      <c r="AX132" s="1224" t="s">
        <v>165</v>
      </c>
      <c r="AY132" s="1227">
        <v>3.56E-2</v>
      </c>
      <c r="AZ132" s="1227">
        <v>1.7999999999999999E-2</v>
      </c>
      <c r="BA132" s="1227" t="s">
        <v>165</v>
      </c>
      <c r="BB132" s="1228" t="s">
        <v>165</v>
      </c>
      <c r="BC132" s="1228" t="s">
        <v>165</v>
      </c>
      <c r="BD132" s="1228" t="s">
        <v>165</v>
      </c>
    </row>
    <row r="133" spans="3:56" x14ac:dyDescent="0.25">
      <c r="C133" s="1229" t="s">
        <v>1336</v>
      </c>
      <c r="D133" s="1229" t="s">
        <v>1372</v>
      </c>
      <c r="E133" s="1231" t="str">
        <f t="shared" si="2"/>
        <v>AvícolaPALMAS, LAS</v>
      </c>
      <c r="F133" s="1224">
        <v>3.9199999999999999E-2</v>
      </c>
      <c r="G133" s="1225">
        <v>1.9900000000000001E-2</v>
      </c>
      <c r="H133" s="1224" t="s">
        <v>165</v>
      </c>
      <c r="I133" s="1224">
        <v>3.8899999999999997E-2</v>
      </c>
      <c r="J133" s="1224">
        <v>1.9699999999999999E-2</v>
      </c>
      <c r="K133" s="1224" t="s">
        <v>165</v>
      </c>
      <c r="L133" s="1226">
        <v>3.9199999999999999E-2</v>
      </c>
      <c r="M133" s="1224">
        <v>1.9900000000000001E-2</v>
      </c>
      <c r="N133" s="1224" t="s">
        <v>165</v>
      </c>
      <c r="O133" s="1224">
        <v>3.9399999999999998E-2</v>
      </c>
      <c r="P133" s="1224">
        <v>0.02</v>
      </c>
      <c r="Q133" s="1224" t="s">
        <v>165</v>
      </c>
      <c r="R133" s="1224">
        <v>3.7600000000000001E-2</v>
      </c>
      <c r="S133" s="1224">
        <v>1.9099999999999999E-2</v>
      </c>
      <c r="T133" s="1224" t="s">
        <v>165</v>
      </c>
      <c r="U133" s="1224">
        <v>3.7400000000000003E-2</v>
      </c>
      <c r="V133" s="1224">
        <v>1.89E-2</v>
      </c>
      <c r="W133" s="1224" t="s">
        <v>165</v>
      </c>
      <c r="X133" s="1224">
        <v>3.6799999999999999E-2</v>
      </c>
      <c r="Y133" s="1224">
        <v>1.8700000000000001E-2</v>
      </c>
      <c r="Z133" s="1224" t="s">
        <v>165</v>
      </c>
      <c r="AA133" s="1224">
        <v>3.6799999999999999E-2</v>
      </c>
      <c r="AB133" s="1224">
        <v>1.8599999999999998E-2</v>
      </c>
      <c r="AC133" s="1224" t="s">
        <v>165</v>
      </c>
      <c r="AD133" s="1224">
        <v>3.6799999999999999E-2</v>
      </c>
      <c r="AE133" s="1224">
        <v>1.8700000000000001E-2</v>
      </c>
      <c r="AF133" s="1224" t="s">
        <v>165</v>
      </c>
      <c r="AG133" s="1224">
        <v>3.5999999999999997E-2</v>
      </c>
      <c r="AH133" s="1224">
        <v>1.83E-2</v>
      </c>
      <c r="AI133" s="1224" t="s">
        <v>165</v>
      </c>
      <c r="AJ133" s="1224">
        <v>3.6299999999999999E-2</v>
      </c>
      <c r="AK133" s="1224">
        <v>1.84E-2</v>
      </c>
      <c r="AL133" s="1224" t="s">
        <v>165</v>
      </c>
      <c r="AM133" s="1224">
        <v>3.6299999999999999E-2</v>
      </c>
      <c r="AN133" s="1224">
        <v>1.84E-2</v>
      </c>
      <c r="AO133" s="1224" t="s">
        <v>165</v>
      </c>
      <c r="AP133" s="1224">
        <v>3.61E-2</v>
      </c>
      <c r="AQ133" s="1224">
        <v>1.83E-2</v>
      </c>
      <c r="AR133" s="1224" t="s">
        <v>165</v>
      </c>
      <c r="AS133" s="1224">
        <v>3.5999999999999997E-2</v>
      </c>
      <c r="AT133" s="1224">
        <v>1.8200000000000001E-2</v>
      </c>
      <c r="AU133" s="1224" t="s">
        <v>165</v>
      </c>
      <c r="AV133" s="1224">
        <v>3.6900000000000002E-2</v>
      </c>
      <c r="AW133" s="1224">
        <v>1.8700000000000001E-2</v>
      </c>
      <c r="AX133" s="1224" t="s">
        <v>165</v>
      </c>
      <c r="AY133" s="1227">
        <v>3.6900000000000002E-2</v>
      </c>
      <c r="AZ133" s="1227">
        <v>1.8700000000000001E-2</v>
      </c>
      <c r="BA133" s="1227" t="s">
        <v>165</v>
      </c>
      <c r="BB133" s="1228" t="s">
        <v>165</v>
      </c>
      <c r="BC133" s="1228" t="s">
        <v>165</v>
      </c>
      <c r="BD133" s="1228" t="s">
        <v>165</v>
      </c>
    </row>
    <row r="134" spans="3:56" x14ac:dyDescent="0.25">
      <c r="C134" s="1229" t="s">
        <v>1336</v>
      </c>
      <c r="D134" s="1229" t="s">
        <v>1373</v>
      </c>
      <c r="E134" s="1231" t="str">
        <f t="shared" si="2"/>
        <v>AvícolaPONTEVEDRA</v>
      </c>
      <c r="F134" s="1224">
        <v>2.8799999999999999E-2</v>
      </c>
      <c r="G134" s="1225">
        <v>1.46E-2</v>
      </c>
      <c r="H134" s="1224" t="s">
        <v>165</v>
      </c>
      <c r="I134" s="1224">
        <v>2.8400000000000002E-2</v>
      </c>
      <c r="J134" s="1224">
        <v>1.44E-2</v>
      </c>
      <c r="K134" s="1224" t="s">
        <v>165</v>
      </c>
      <c r="L134" s="1226">
        <v>2.8500000000000001E-2</v>
      </c>
      <c r="M134" s="1224">
        <v>1.44E-2</v>
      </c>
      <c r="N134" s="1224" t="s">
        <v>165</v>
      </c>
      <c r="O134" s="1224">
        <v>2.8500000000000001E-2</v>
      </c>
      <c r="P134" s="1224">
        <v>1.4500000000000001E-2</v>
      </c>
      <c r="Q134" s="1224" t="s">
        <v>165</v>
      </c>
      <c r="R134" s="1224">
        <v>2.7E-2</v>
      </c>
      <c r="S134" s="1224">
        <v>1.37E-2</v>
      </c>
      <c r="T134" s="1224" t="s">
        <v>165</v>
      </c>
      <c r="U134" s="1224">
        <v>2.7E-2</v>
      </c>
      <c r="V134" s="1224">
        <v>1.37E-2</v>
      </c>
      <c r="W134" s="1224" t="s">
        <v>165</v>
      </c>
      <c r="X134" s="1224">
        <v>2.7E-2</v>
      </c>
      <c r="Y134" s="1224">
        <v>1.37E-2</v>
      </c>
      <c r="Z134" s="1224" t="s">
        <v>165</v>
      </c>
      <c r="AA134" s="1224">
        <v>2.69E-2</v>
      </c>
      <c r="AB134" s="1224">
        <v>1.3599999999999999E-2</v>
      </c>
      <c r="AC134" s="1224" t="s">
        <v>165</v>
      </c>
      <c r="AD134" s="1224">
        <v>2.6800000000000001E-2</v>
      </c>
      <c r="AE134" s="1224">
        <v>1.3599999999999999E-2</v>
      </c>
      <c r="AF134" s="1224" t="s">
        <v>165</v>
      </c>
      <c r="AG134" s="1224">
        <v>2.5600000000000001E-2</v>
      </c>
      <c r="AH134" s="1224">
        <v>1.2999999999999999E-2</v>
      </c>
      <c r="AI134" s="1224" t="s">
        <v>165</v>
      </c>
      <c r="AJ134" s="1224">
        <v>2.5499999999999998E-2</v>
      </c>
      <c r="AK134" s="1224">
        <v>1.29E-2</v>
      </c>
      <c r="AL134" s="1224" t="s">
        <v>165</v>
      </c>
      <c r="AM134" s="1224">
        <v>2.5499999999999998E-2</v>
      </c>
      <c r="AN134" s="1224">
        <v>1.29E-2</v>
      </c>
      <c r="AO134" s="1224" t="s">
        <v>165</v>
      </c>
      <c r="AP134" s="1224">
        <v>2.47E-2</v>
      </c>
      <c r="AQ134" s="1224">
        <v>1.2500000000000001E-2</v>
      </c>
      <c r="AR134" s="1224" t="s">
        <v>165</v>
      </c>
      <c r="AS134" s="1224">
        <v>2.5600000000000001E-2</v>
      </c>
      <c r="AT134" s="1224">
        <v>1.2999999999999999E-2</v>
      </c>
      <c r="AU134" s="1224" t="s">
        <v>165</v>
      </c>
      <c r="AV134" s="1224">
        <v>2.5899999999999999E-2</v>
      </c>
      <c r="AW134" s="1224">
        <v>1.3100000000000001E-2</v>
      </c>
      <c r="AX134" s="1224" t="s">
        <v>165</v>
      </c>
      <c r="AY134" s="1227">
        <v>2.5899999999999999E-2</v>
      </c>
      <c r="AZ134" s="1227">
        <v>1.3100000000000001E-2</v>
      </c>
      <c r="BA134" s="1227" t="s">
        <v>165</v>
      </c>
      <c r="BB134" s="1228" t="s">
        <v>165</v>
      </c>
      <c r="BC134" s="1228" t="s">
        <v>165</v>
      </c>
      <c r="BD134" s="1228" t="s">
        <v>165</v>
      </c>
    </row>
    <row r="135" spans="3:56" x14ac:dyDescent="0.25">
      <c r="C135" s="1229" t="s">
        <v>1336</v>
      </c>
      <c r="D135" s="1229" t="s">
        <v>1374</v>
      </c>
      <c r="E135" s="1231" t="str">
        <f t="shared" si="2"/>
        <v>AvícolaRIOJA, LA</v>
      </c>
      <c r="F135" s="1224">
        <v>2.7300000000000001E-2</v>
      </c>
      <c r="G135" s="1225">
        <v>1.38E-2</v>
      </c>
      <c r="H135" s="1224" t="s">
        <v>165</v>
      </c>
      <c r="I135" s="1224">
        <v>2.7199999999999998E-2</v>
      </c>
      <c r="J135" s="1224">
        <v>1.38E-2</v>
      </c>
      <c r="K135" s="1224" t="s">
        <v>165</v>
      </c>
      <c r="L135" s="1226">
        <v>2.7199999999999998E-2</v>
      </c>
      <c r="M135" s="1224">
        <v>1.38E-2</v>
      </c>
      <c r="N135" s="1224" t="s">
        <v>165</v>
      </c>
      <c r="O135" s="1224">
        <v>2.7199999999999998E-2</v>
      </c>
      <c r="P135" s="1224">
        <v>1.38E-2</v>
      </c>
      <c r="Q135" s="1224" t="s">
        <v>165</v>
      </c>
      <c r="R135" s="1224">
        <v>2.58E-2</v>
      </c>
      <c r="S135" s="1224">
        <v>1.3100000000000001E-2</v>
      </c>
      <c r="T135" s="1224" t="s">
        <v>165</v>
      </c>
      <c r="U135" s="1224">
        <v>2.58E-2</v>
      </c>
      <c r="V135" s="1224">
        <v>1.3100000000000001E-2</v>
      </c>
      <c r="W135" s="1224" t="s">
        <v>165</v>
      </c>
      <c r="X135" s="1224">
        <v>2.5700000000000001E-2</v>
      </c>
      <c r="Y135" s="1224">
        <v>1.2999999999999999E-2</v>
      </c>
      <c r="Z135" s="1224" t="s">
        <v>165</v>
      </c>
      <c r="AA135" s="1224">
        <v>2.5700000000000001E-2</v>
      </c>
      <c r="AB135" s="1224">
        <v>1.2999999999999999E-2</v>
      </c>
      <c r="AC135" s="1224" t="s">
        <v>165</v>
      </c>
      <c r="AD135" s="1224">
        <v>2.5700000000000001E-2</v>
      </c>
      <c r="AE135" s="1224">
        <v>1.2999999999999999E-2</v>
      </c>
      <c r="AF135" s="1224" t="s">
        <v>165</v>
      </c>
      <c r="AG135" s="1224">
        <v>2.6100000000000002E-2</v>
      </c>
      <c r="AH135" s="1224">
        <v>1.3299999999999999E-2</v>
      </c>
      <c r="AI135" s="1224" t="s">
        <v>165</v>
      </c>
      <c r="AJ135" s="1224">
        <v>2.6100000000000002E-2</v>
      </c>
      <c r="AK135" s="1224">
        <v>1.32E-2</v>
      </c>
      <c r="AL135" s="1224" t="s">
        <v>165</v>
      </c>
      <c r="AM135" s="1224">
        <v>2.5999999999999999E-2</v>
      </c>
      <c r="AN135" s="1224">
        <v>1.32E-2</v>
      </c>
      <c r="AO135" s="1224" t="s">
        <v>165</v>
      </c>
      <c r="AP135" s="1224">
        <v>2.63E-2</v>
      </c>
      <c r="AQ135" s="1224">
        <v>1.3299999999999999E-2</v>
      </c>
      <c r="AR135" s="1224" t="s">
        <v>165</v>
      </c>
      <c r="AS135" s="1224">
        <v>2.64E-2</v>
      </c>
      <c r="AT135" s="1224">
        <v>1.34E-2</v>
      </c>
      <c r="AU135" s="1224" t="s">
        <v>165</v>
      </c>
      <c r="AV135" s="1224">
        <v>2.6700000000000002E-2</v>
      </c>
      <c r="AW135" s="1224">
        <v>1.35E-2</v>
      </c>
      <c r="AX135" s="1224" t="s">
        <v>165</v>
      </c>
      <c r="AY135" s="1227">
        <v>2.6800000000000001E-2</v>
      </c>
      <c r="AZ135" s="1227">
        <v>1.3599999999999999E-2</v>
      </c>
      <c r="BA135" s="1227" t="s">
        <v>165</v>
      </c>
      <c r="BB135" s="1228" t="s">
        <v>165</v>
      </c>
      <c r="BC135" s="1228" t="s">
        <v>165</v>
      </c>
      <c r="BD135" s="1228" t="s">
        <v>165</v>
      </c>
    </row>
    <row r="136" spans="3:56" x14ac:dyDescent="0.25">
      <c r="C136" s="1229" t="s">
        <v>1336</v>
      </c>
      <c r="D136" s="1229" t="s">
        <v>1375</v>
      </c>
      <c r="E136" s="1231" t="str">
        <f t="shared" si="2"/>
        <v>AvícolaSALAMANCA</v>
      </c>
      <c r="F136" s="1224">
        <v>3.3000000000000002E-2</v>
      </c>
      <c r="G136" s="1225">
        <v>1.67E-2</v>
      </c>
      <c r="H136" s="1224" t="s">
        <v>165</v>
      </c>
      <c r="I136" s="1224">
        <v>3.32E-2</v>
      </c>
      <c r="J136" s="1224">
        <v>1.6799999999999999E-2</v>
      </c>
      <c r="K136" s="1224" t="s">
        <v>165</v>
      </c>
      <c r="L136" s="1226">
        <v>3.32E-2</v>
      </c>
      <c r="M136" s="1224">
        <v>1.6799999999999999E-2</v>
      </c>
      <c r="N136" s="1224" t="s">
        <v>165</v>
      </c>
      <c r="O136" s="1224">
        <v>3.6499999999999998E-2</v>
      </c>
      <c r="P136" s="1224">
        <v>1.8499999999999999E-2</v>
      </c>
      <c r="Q136" s="1224" t="s">
        <v>165</v>
      </c>
      <c r="R136" s="1224">
        <v>3.5999999999999997E-2</v>
      </c>
      <c r="S136" s="1224">
        <v>1.8200000000000001E-2</v>
      </c>
      <c r="T136" s="1224" t="s">
        <v>165</v>
      </c>
      <c r="U136" s="1224">
        <v>3.5900000000000001E-2</v>
      </c>
      <c r="V136" s="1224">
        <v>1.8200000000000001E-2</v>
      </c>
      <c r="W136" s="1224" t="s">
        <v>165</v>
      </c>
      <c r="X136" s="1224">
        <v>3.5299999999999998E-2</v>
      </c>
      <c r="Y136" s="1224">
        <v>1.7899999999999999E-2</v>
      </c>
      <c r="Z136" s="1224" t="s">
        <v>165</v>
      </c>
      <c r="AA136" s="1224">
        <v>2.63E-2</v>
      </c>
      <c r="AB136" s="1224">
        <v>1.3299999999999999E-2</v>
      </c>
      <c r="AC136" s="1224" t="s">
        <v>165</v>
      </c>
      <c r="AD136" s="1224">
        <v>2.7900000000000001E-2</v>
      </c>
      <c r="AE136" s="1224">
        <v>1.41E-2</v>
      </c>
      <c r="AF136" s="1224" t="s">
        <v>165</v>
      </c>
      <c r="AG136" s="1224">
        <v>2.64E-2</v>
      </c>
      <c r="AH136" s="1224">
        <v>1.34E-2</v>
      </c>
      <c r="AI136" s="1224" t="s">
        <v>165</v>
      </c>
      <c r="AJ136" s="1224">
        <v>2.6700000000000002E-2</v>
      </c>
      <c r="AK136" s="1224">
        <v>1.35E-2</v>
      </c>
      <c r="AL136" s="1224" t="s">
        <v>165</v>
      </c>
      <c r="AM136" s="1224">
        <v>2.6700000000000002E-2</v>
      </c>
      <c r="AN136" s="1224">
        <v>1.3599999999999999E-2</v>
      </c>
      <c r="AO136" s="1224" t="s">
        <v>165</v>
      </c>
      <c r="AP136" s="1224">
        <v>2.6800000000000001E-2</v>
      </c>
      <c r="AQ136" s="1224">
        <v>1.3599999999999999E-2</v>
      </c>
      <c r="AR136" s="1224" t="s">
        <v>165</v>
      </c>
      <c r="AS136" s="1224">
        <v>2.6800000000000001E-2</v>
      </c>
      <c r="AT136" s="1224">
        <v>1.3599999999999999E-2</v>
      </c>
      <c r="AU136" s="1224" t="s">
        <v>165</v>
      </c>
      <c r="AV136" s="1224">
        <v>2.64E-2</v>
      </c>
      <c r="AW136" s="1224">
        <v>1.34E-2</v>
      </c>
      <c r="AX136" s="1224" t="s">
        <v>165</v>
      </c>
      <c r="AY136" s="1227">
        <v>2.7300000000000001E-2</v>
      </c>
      <c r="AZ136" s="1227">
        <v>1.38E-2</v>
      </c>
      <c r="BA136" s="1227" t="s">
        <v>165</v>
      </c>
      <c r="BB136" s="1228" t="s">
        <v>165</v>
      </c>
      <c r="BC136" s="1228" t="s">
        <v>165</v>
      </c>
      <c r="BD136" s="1228" t="s">
        <v>165</v>
      </c>
    </row>
    <row r="137" spans="3:56" x14ac:dyDescent="0.25">
      <c r="C137" s="1229" t="s">
        <v>1336</v>
      </c>
      <c r="D137" s="1229" t="s">
        <v>1376</v>
      </c>
      <c r="E137" s="1231" t="str">
        <f t="shared" si="2"/>
        <v>AvícolaSANTA CRUZ DE TENERIFE</v>
      </c>
      <c r="F137" s="1224">
        <v>3.7199999999999997E-2</v>
      </c>
      <c r="G137" s="1225">
        <v>1.89E-2</v>
      </c>
      <c r="H137" s="1224" t="s">
        <v>165</v>
      </c>
      <c r="I137" s="1224">
        <v>3.6799999999999999E-2</v>
      </c>
      <c r="J137" s="1224">
        <v>1.8700000000000001E-2</v>
      </c>
      <c r="K137" s="1224" t="s">
        <v>165</v>
      </c>
      <c r="L137" s="1226">
        <v>3.6799999999999999E-2</v>
      </c>
      <c r="M137" s="1224">
        <v>1.8700000000000001E-2</v>
      </c>
      <c r="N137" s="1224" t="s">
        <v>165</v>
      </c>
      <c r="O137" s="1224">
        <v>3.6799999999999999E-2</v>
      </c>
      <c r="P137" s="1224">
        <v>1.8700000000000001E-2</v>
      </c>
      <c r="Q137" s="1224" t="s">
        <v>165</v>
      </c>
      <c r="R137" s="1224">
        <v>3.5099999999999999E-2</v>
      </c>
      <c r="S137" s="1224">
        <v>1.78E-2</v>
      </c>
      <c r="T137" s="1224" t="s">
        <v>165</v>
      </c>
      <c r="U137" s="1224">
        <v>3.49E-2</v>
      </c>
      <c r="V137" s="1224">
        <v>1.77E-2</v>
      </c>
      <c r="W137" s="1224" t="s">
        <v>165</v>
      </c>
      <c r="X137" s="1224">
        <v>3.4200000000000001E-2</v>
      </c>
      <c r="Y137" s="1224">
        <v>1.7399999999999999E-2</v>
      </c>
      <c r="Z137" s="1224" t="s">
        <v>165</v>
      </c>
      <c r="AA137" s="1224">
        <v>3.4099999999999998E-2</v>
      </c>
      <c r="AB137" s="1224">
        <v>1.7299999999999999E-2</v>
      </c>
      <c r="AC137" s="1224" t="s">
        <v>165</v>
      </c>
      <c r="AD137" s="1224">
        <v>3.4200000000000001E-2</v>
      </c>
      <c r="AE137" s="1224">
        <v>1.7299999999999999E-2</v>
      </c>
      <c r="AF137" s="1224" t="s">
        <v>165</v>
      </c>
      <c r="AG137" s="1224">
        <v>3.4200000000000001E-2</v>
      </c>
      <c r="AH137" s="1224">
        <v>1.7399999999999999E-2</v>
      </c>
      <c r="AI137" s="1224" t="s">
        <v>165</v>
      </c>
      <c r="AJ137" s="1224">
        <v>3.3500000000000002E-2</v>
      </c>
      <c r="AK137" s="1224">
        <v>1.7000000000000001E-2</v>
      </c>
      <c r="AL137" s="1224" t="s">
        <v>165</v>
      </c>
      <c r="AM137" s="1224">
        <v>3.4099999999999998E-2</v>
      </c>
      <c r="AN137" s="1224">
        <v>1.7299999999999999E-2</v>
      </c>
      <c r="AO137" s="1224" t="s">
        <v>165</v>
      </c>
      <c r="AP137" s="1224">
        <v>3.3799999999999997E-2</v>
      </c>
      <c r="AQ137" s="1224">
        <v>1.7100000000000001E-2</v>
      </c>
      <c r="AR137" s="1224" t="s">
        <v>165</v>
      </c>
      <c r="AS137" s="1224">
        <v>3.3300000000000003E-2</v>
      </c>
      <c r="AT137" s="1224">
        <v>1.6899999999999998E-2</v>
      </c>
      <c r="AU137" s="1224" t="s">
        <v>165</v>
      </c>
      <c r="AV137" s="1224">
        <v>3.4500000000000003E-2</v>
      </c>
      <c r="AW137" s="1224">
        <v>1.7500000000000002E-2</v>
      </c>
      <c r="AX137" s="1224" t="s">
        <v>165</v>
      </c>
      <c r="AY137" s="1227">
        <v>3.4500000000000003E-2</v>
      </c>
      <c r="AZ137" s="1227">
        <v>1.7500000000000002E-2</v>
      </c>
      <c r="BA137" s="1227" t="s">
        <v>165</v>
      </c>
      <c r="BB137" s="1228" t="s">
        <v>165</v>
      </c>
      <c r="BC137" s="1228" t="s">
        <v>165</v>
      </c>
      <c r="BD137" s="1228" t="s">
        <v>165</v>
      </c>
    </row>
    <row r="138" spans="3:56" x14ac:dyDescent="0.25">
      <c r="C138" s="1229" t="s">
        <v>1336</v>
      </c>
      <c r="D138" s="1229" t="s">
        <v>1377</v>
      </c>
      <c r="E138" s="1231" t="str">
        <f t="shared" si="2"/>
        <v>AvícolaSEGOVIA</v>
      </c>
      <c r="F138" s="1224">
        <v>3.4099999999999998E-2</v>
      </c>
      <c r="G138" s="1225">
        <v>1.7299999999999999E-2</v>
      </c>
      <c r="H138" s="1224" t="s">
        <v>165</v>
      </c>
      <c r="I138" s="1224">
        <v>3.3599999999999998E-2</v>
      </c>
      <c r="J138" s="1224">
        <v>1.7000000000000001E-2</v>
      </c>
      <c r="K138" s="1224" t="s">
        <v>165</v>
      </c>
      <c r="L138" s="1226">
        <v>3.3799999999999997E-2</v>
      </c>
      <c r="M138" s="1224">
        <v>1.7100000000000001E-2</v>
      </c>
      <c r="N138" s="1224" t="s">
        <v>165</v>
      </c>
      <c r="O138" s="1224">
        <v>3.3700000000000001E-2</v>
      </c>
      <c r="P138" s="1224">
        <v>1.7100000000000001E-2</v>
      </c>
      <c r="Q138" s="1224" t="s">
        <v>165</v>
      </c>
      <c r="R138" s="1224">
        <v>3.1899999999999998E-2</v>
      </c>
      <c r="S138" s="1224">
        <v>1.6199999999999999E-2</v>
      </c>
      <c r="T138" s="1224" t="s">
        <v>165</v>
      </c>
      <c r="U138" s="1224">
        <v>3.2800000000000003E-2</v>
      </c>
      <c r="V138" s="1224">
        <v>1.66E-2</v>
      </c>
      <c r="W138" s="1224" t="s">
        <v>165</v>
      </c>
      <c r="X138" s="1224">
        <v>3.27E-2</v>
      </c>
      <c r="Y138" s="1224">
        <v>1.66E-2</v>
      </c>
      <c r="Z138" s="1224" t="s">
        <v>165</v>
      </c>
      <c r="AA138" s="1224">
        <v>3.3399999999999999E-2</v>
      </c>
      <c r="AB138" s="1224">
        <v>1.6899999999999998E-2</v>
      </c>
      <c r="AC138" s="1224" t="s">
        <v>165</v>
      </c>
      <c r="AD138" s="1224">
        <v>3.3300000000000003E-2</v>
      </c>
      <c r="AE138" s="1224">
        <v>1.6899999999999998E-2</v>
      </c>
      <c r="AF138" s="1224" t="s">
        <v>165</v>
      </c>
      <c r="AG138" s="1224">
        <v>2.7799999999999998E-2</v>
      </c>
      <c r="AH138" s="1224">
        <v>1.41E-2</v>
      </c>
      <c r="AI138" s="1224" t="s">
        <v>165</v>
      </c>
      <c r="AJ138" s="1224">
        <v>2.7400000000000001E-2</v>
      </c>
      <c r="AK138" s="1224">
        <v>1.3899999999999999E-2</v>
      </c>
      <c r="AL138" s="1224" t="s">
        <v>165</v>
      </c>
      <c r="AM138" s="1224">
        <v>2.7400000000000001E-2</v>
      </c>
      <c r="AN138" s="1224">
        <v>1.3899999999999999E-2</v>
      </c>
      <c r="AO138" s="1224" t="s">
        <v>165</v>
      </c>
      <c r="AP138" s="1224">
        <v>2.7300000000000001E-2</v>
      </c>
      <c r="AQ138" s="1224">
        <v>1.3899999999999999E-2</v>
      </c>
      <c r="AR138" s="1224" t="s">
        <v>165</v>
      </c>
      <c r="AS138" s="1224">
        <v>2.7199999999999998E-2</v>
      </c>
      <c r="AT138" s="1224">
        <v>1.38E-2</v>
      </c>
      <c r="AU138" s="1224" t="s">
        <v>165</v>
      </c>
      <c r="AV138" s="1224">
        <v>2.8000000000000001E-2</v>
      </c>
      <c r="AW138" s="1224">
        <v>1.4200000000000001E-2</v>
      </c>
      <c r="AX138" s="1224" t="s">
        <v>165</v>
      </c>
      <c r="AY138" s="1227">
        <v>2.81E-2</v>
      </c>
      <c r="AZ138" s="1227">
        <v>1.4200000000000001E-2</v>
      </c>
      <c r="BA138" s="1227" t="s">
        <v>165</v>
      </c>
      <c r="BB138" s="1228" t="s">
        <v>165</v>
      </c>
      <c r="BC138" s="1228" t="s">
        <v>165</v>
      </c>
      <c r="BD138" s="1228" t="s">
        <v>165</v>
      </c>
    </row>
    <row r="139" spans="3:56" x14ac:dyDescent="0.25">
      <c r="C139" s="1229" t="s">
        <v>1336</v>
      </c>
      <c r="D139" s="1229" t="s">
        <v>1378</v>
      </c>
      <c r="E139" s="1231" t="str">
        <f t="shared" si="2"/>
        <v>AvícolaSEVILLA</v>
      </c>
      <c r="F139" s="1224">
        <v>3.49E-2</v>
      </c>
      <c r="G139" s="1225">
        <v>1.77E-2</v>
      </c>
      <c r="H139" s="1224" t="s">
        <v>165</v>
      </c>
      <c r="I139" s="1224">
        <v>3.4799999999999998E-2</v>
      </c>
      <c r="J139" s="1224">
        <v>1.7600000000000001E-2</v>
      </c>
      <c r="K139" s="1224" t="s">
        <v>165</v>
      </c>
      <c r="L139" s="1226">
        <v>3.5000000000000003E-2</v>
      </c>
      <c r="M139" s="1224">
        <v>1.77E-2</v>
      </c>
      <c r="N139" s="1224" t="s">
        <v>165</v>
      </c>
      <c r="O139" s="1224">
        <v>3.4099999999999998E-2</v>
      </c>
      <c r="P139" s="1224">
        <v>1.7299999999999999E-2</v>
      </c>
      <c r="Q139" s="1224" t="s">
        <v>165</v>
      </c>
      <c r="R139" s="1224">
        <v>3.2599999999999997E-2</v>
      </c>
      <c r="S139" s="1224">
        <v>1.6500000000000001E-2</v>
      </c>
      <c r="T139" s="1224" t="s">
        <v>165</v>
      </c>
      <c r="U139" s="1224">
        <v>3.2300000000000002E-2</v>
      </c>
      <c r="V139" s="1224">
        <v>1.6400000000000001E-2</v>
      </c>
      <c r="W139" s="1224" t="s">
        <v>165</v>
      </c>
      <c r="X139" s="1224">
        <v>3.2000000000000001E-2</v>
      </c>
      <c r="Y139" s="1224">
        <v>1.6199999999999999E-2</v>
      </c>
      <c r="Z139" s="1224" t="s">
        <v>165</v>
      </c>
      <c r="AA139" s="1224">
        <v>3.1899999999999998E-2</v>
      </c>
      <c r="AB139" s="1224">
        <v>1.6199999999999999E-2</v>
      </c>
      <c r="AC139" s="1224" t="s">
        <v>165</v>
      </c>
      <c r="AD139" s="1224">
        <v>3.1E-2</v>
      </c>
      <c r="AE139" s="1224">
        <v>1.5699999999999999E-2</v>
      </c>
      <c r="AF139" s="1224" t="s">
        <v>165</v>
      </c>
      <c r="AG139" s="1224">
        <v>3.0700000000000002E-2</v>
      </c>
      <c r="AH139" s="1224">
        <v>1.55E-2</v>
      </c>
      <c r="AI139" s="1224" t="s">
        <v>165</v>
      </c>
      <c r="AJ139" s="1224">
        <v>3.0599999999999999E-2</v>
      </c>
      <c r="AK139" s="1224">
        <v>1.55E-2</v>
      </c>
      <c r="AL139" s="1224" t="s">
        <v>165</v>
      </c>
      <c r="AM139" s="1224">
        <v>3.0300000000000001E-2</v>
      </c>
      <c r="AN139" s="1224">
        <v>1.54E-2</v>
      </c>
      <c r="AO139" s="1224" t="s">
        <v>165</v>
      </c>
      <c r="AP139" s="1224">
        <v>0.03</v>
      </c>
      <c r="AQ139" s="1224">
        <v>1.52E-2</v>
      </c>
      <c r="AR139" s="1224" t="s">
        <v>165</v>
      </c>
      <c r="AS139" s="1224">
        <v>3.04E-2</v>
      </c>
      <c r="AT139" s="1224">
        <v>1.54E-2</v>
      </c>
      <c r="AU139" s="1224" t="s">
        <v>165</v>
      </c>
      <c r="AV139" s="1224">
        <v>3.0499999999999999E-2</v>
      </c>
      <c r="AW139" s="1224">
        <v>1.54E-2</v>
      </c>
      <c r="AX139" s="1224" t="s">
        <v>165</v>
      </c>
      <c r="AY139" s="1227">
        <v>3.0499999999999999E-2</v>
      </c>
      <c r="AZ139" s="1227">
        <v>1.54E-2</v>
      </c>
      <c r="BA139" s="1227" t="s">
        <v>165</v>
      </c>
      <c r="BB139" s="1228" t="s">
        <v>165</v>
      </c>
      <c r="BC139" s="1228" t="s">
        <v>165</v>
      </c>
      <c r="BD139" s="1228" t="s">
        <v>165</v>
      </c>
    </row>
    <row r="140" spans="3:56" x14ac:dyDescent="0.25">
      <c r="C140" s="1229" t="s">
        <v>1336</v>
      </c>
      <c r="D140" s="1229" t="s">
        <v>1379</v>
      </c>
      <c r="E140" s="1231" t="str">
        <f t="shared" si="2"/>
        <v>AvícolaSORIA</v>
      </c>
      <c r="F140" s="1224">
        <v>3.5299999999999998E-2</v>
      </c>
      <c r="G140" s="1225">
        <v>1.7899999999999999E-2</v>
      </c>
      <c r="H140" s="1224" t="s">
        <v>165</v>
      </c>
      <c r="I140" s="1224">
        <v>3.2300000000000002E-2</v>
      </c>
      <c r="J140" s="1224">
        <v>1.6400000000000001E-2</v>
      </c>
      <c r="K140" s="1224" t="s">
        <v>165</v>
      </c>
      <c r="L140" s="1226">
        <v>3.1899999999999998E-2</v>
      </c>
      <c r="M140" s="1224">
        <v>1.6199999999999999E-2</v>
      </c>
      <c r="N140" s="1224" t="s">
        <v>165</v>
      </c>
      <c r="O140" s="1224">
        <v>3.2300000000000002E-2</v>
      </c>
      <c r="P140" s="1224">
        <v>1.6400000000000001E-2</v>
      </c>
      <c r="Q140" s="1224" t="s">
        <v>165</v>
      </c>
      <c r="R140" s="1224">
        <v>3.09E-2</v>
      </c>
      <c r="S140" s="1224">
        <v>1.5699999999999999E-2</v>
      </c>
      <c r="T140" s="1224" t="s">
        <v>165</v>
      </c>
      <c r="U140" s="1224">
        <v>3.0700000000000002E-2</v>
      </c>
      <c r="V140" s="1224">
        <v>1.5599999999999999E-2</v>
      </c>
      <c r="W140" s="1224" t="s">
        <v>165</v>
      </c>
      <c r="X140" s="1224">
        <v>3.04E-2</v>
      </c>
      <c r="Y140" s="1224">
        <v>1.54E-2</v>
      </c>
      <c r="Z140" s="1224" t="s">
        <v>165</v>
      </c>
      <c r="AA140" s="1224">
        <v>3.0499999999999999E-2</v>
      </c>
      <c r="AB140" s="1224">
        <v>1.54E-2</v>
      </c>
      <c r="AC140" s="1224" t="s">
        <v>165</v>
      </c>
      <c r="AD140" s="1224">
        <v>3.0599999999999999E-2</v>
      </c>
      <c r="AE140" s="1224">
        <v>1.55E-2</v>
      </c>
      <c r="AF140" s="1224" t="s">
        <v>165</v>
      </c>
      <c r="AG140" s="1224">
        <v>2.92E-2</v>
      </c>
      <c r="AH140" s="1224">
        <v>1.4800000000000001E-2</v>
      </c>
      <c r="AI140" s="1224" t="s">
        <v>165</v>
      </c>
      <c r="AJ140" s="1224">
        <v>2.92E-2</v>
      </c>
      <c r="AK140" s="1224">
        <v>1.4800000000000001E-2</v>
      </c>
      <c r="AL140" s="1224" t="s">
        <v>165</v>
      </c>
      <c r="AM140" s="1224">
        <v>2.92E-2</v>
      </c>
      <c r="AN140" s="1224">
        <v>1.4800000000000001E-2</v>
      </c>
      <c r="AO140" s="1224" t="s">
        <v>165</v>
      </c>
      <c r="AP140" s="1224">
        <v>2.8899999999999999E-2</v>
      </c>
      <c r="AQ140" s="1224">
        <v>1.47E-2</v>
      </c>
      <c r="AR140" s="1224" t="s">
        <v>165</v>
      </c>
      <c r="AS140" s="1224">
        <v>2.9000000000000001E-2</v>
      </c>
      <c r="AT140" s="1224">
        <v>1.47E-2</v>
      </c>
      <c r="AU140" s="1224" t="s">
        <v>165</v>
      </c>
      <c r="AV140" s="1224">
        <v>2.9700000000000001E-2</v>
      </c>
      <c r="AW140" s="1224">
        <v>1.5100000000000001E-2</v>
      </c>
      <c r="AX140" s="1224" t="s">
        <v>165</v>
      </c>
      <c r="AY140" s="1227">
        <v>2.9600000000000001E-2</v>
      </c>
      <c r="AZ140" s="1227">
        <v>1.4999999999999999E-2</v>
      </c>
      <c r="BA140" s="1227" t="s">
        <v>165</v>
      </c>
      <c r="BB140" s="1228" t="s">
        <v>165</v>
      </c>
      <c r="BC140" s="1228" t="s">
        <v>165</v>
      </c>
      <c r="BD140" s="1228" t="s">
        <v>165</v>
      </c>
    </row>
    <row r="141" spans="3:56" x14ac:dyDescent="0.25">
      <c r="C141" s="1229" t="s">
        <v>1336</v>
      </c>
      <c r="D141" s="1229" t="s">
        <v>1380</v>
      </c>
      <c r="E141" s="1231" t="str">
        <f t="shared" si="2"/>
        <v>AvícolaTARRAGONA</v>
      </c>
      <c r="F141" s="1224">
        <v>3.1099999999999999E-2</v>
      </c>
      <c r="G141" s="1225">
        <v>1.5800000000000002E-2</v>
      </c>
      <c r="H141" s="1224" t="s">
        <v>165</v>
      </c>
      <c r="I141" s="1224">
        <v>3.1099999999999999E-2</v>
      </c>
      <c r="J141" s="1224">
        <v>1.5800000000000002E-2</v>
      </c>
      <c r="K141" s="1224" t="s">
        <v>165</v>
      </c>
      <c r="L141" s="1226">
        <v>3.1099999999999999E-2</v>
      </c>
      <c r="M141" s="1224">
        <v>1.5800000000000002E-2</v>
      </c>
      <c r="N141" s="1224" t="s">
        <v>165</v>
      </c>
      <c r="O141" s="1224">
        <v>3.1099999999999999E-2</v>
      </c>
      <c r="P141" s="1224">
        <v>1.5800000000000002E-2</v>
      </c>
      <c r="Q141" s="1224" t="s">
        <v>165</v>
      </c>
      <c r="R141" s="1224">
        <v>2.98E-2</v>
      </c>
      <c r="S141" s="1224">
        <v>1.5100000000000001E-2</v>
      </c>
      <c r="T141" s="1224" t="s">
        <v>165</v>
      </c>
      <c r="U141" s="1224">
        <v>2.92E-2</v>
      </c>
      <c r="V141" s="1224">
        <v>1.4800000000000001E-2</v>
      </c>
      <c r="W141" s="1224" t="s">
        <v>165</v>
      </c>
      <c r="X141" s="1224">
        <v>2.8299999999999999E-2</v>
      </c>
      <c r="Y141" s="1224">
        <v>1.43E-2</v>
      </c>
      <c r="Z141" s="1224" t="s">
        <v>165</v>
      </c>
      <c r="AA141" s="1224">
        <v>2.8400000000000002E-2</v>
      </c>
      <c r="AB141" s="1224">
        <v>1.44E-2</v>
      </c>
      <c r="AC141" s="1224" t="s">
        <v>165</v>
      </c>
      <c r="AD141" s="1224">
        <v>2.86E-2</v>
      </c>
      <c r="AE141" s="1224">
        <v>1.4500000000000001E-2</v>
      </c>
      <c r="AF141" s="1224" t="s">
        <v>165</v>
      </c>
      <c r="AG141" s="1224">
        <v>2.8299999999999999E-2</v>
      </c>
      <c r="AH141" s="1224">
        <v>1.43E-2</v>
      </c>
      <c r="AI141" s="1224" t="s">
        <v>165</v>
      </c>
      <c r="AJ141" s="1224">
        <v>2.8199999999999999E-2</v>
      </c>
      <c r="AK141" s="1224">
        <v>1.43E-2</v>
      </c>
      <c r="AL141" s="1224" t="s">
        <v>165</v>
      </c>
      <c r="AM141" s="1224">
        <v>2.8299999999999999E-2</v>
      </c>
      <c r="AN141" s="1224">
        <v>1.44E-2</v>
      </c>
      <c r="AO141" s="1224" t="s">
        <v>165</v>
      </c>
      <c r="AP141" s="1224">
        <v>2.8299999999999999E-2</v>
      </c>
      <c r="AQ141" s="1224">
        <v>1.43E-2</v>
      </c>
      <c r="AR141" s="1224" t="s">
        <v>165</v>
      </c>
      <c r="AS141" s="1224">
        <v>2.76E-2</v>
      </c>
      <c r="AT141" s="1224">
        <v>1.4E-2</v>
      </c>
      <c r="AU141" s="1224" t="s">
        <v>165</v>
      </c>
      <c r="AV141" s="1224">
        <v>2.81E-2</v>
      </c>
      <c r="AW141" s="1224">
        <v>1.4200000000000001E-2</v>
      </c>
      <c r="AX141" s="1224" t="s">
        <v>165</v>
      </c>
      <c r="AY141" s="1227">
        <v>2.8199999999999999E-2</v>
      </c>
      <c r="AZ141" s="1227">
        <v>1.43E-2</v>
      </c>
      <c r="BA141" s="1227" t="s">
        <v>165</v>
      </c>
      <c r="BB141" s="1228" t="s">
        <v>165</v>
      </c>
      <c r="BC141" s="1228" t="s">
        <v>165</v>
      </c>
      <c r="BD141" s="1228" t="s">
        <v>165</v>
      </c>
    </row>
    <row r="142" spans="3:56" x14ac:dyDescent="0.25">
      <c r="C142" s="1229" t="s">
        <v>1336</v>
      </c>
      <c r="D142" s="1229" t="s">
        <v>1381</v>
      </c>
      <c r="E142" s="1231" t="str">
        <f t="shared" si="2"/>
        <v>AvícolaTERUEL</v>
      </c>
      <c r="F142" s="1224">
        <v>3.0499999999999999E-2</v>
      </c>
      <c r="G142" s="1225">
        <v>1.54E-2</v>
      </c>
      <c r="H142" s="1224" t="s">
        <v>165</v>
      </c>
      <c r="I142" s="1224">
        <v>3.0200000000000001E-2</v>
      </c>
      <c r="J142" s="1224">
        <v>1.5299999999999999E-2</v>
      </c>
      <c r="K142" s="1224" t="s">
        <v>165</v>
      </c>
      <c r="L142" s="1226">
        <v>2.9899999999999999E-2</v>
      </c>
      <c r="M142" s="1224">
        <v>1.52E-2</v>
      </c>
      <c r="N142" s="1224" t="s">
        <v>165</v>
      </c>
      <c r="O142" s="1224">
        <v>0.03</v>
      </c>
      <c r="P142" s="1224">
        <v>1.52E-2</v>
      </c>
      <c r="Q142" s="1224" t="s">
        <v>165</v>
      </c>
      <c r="R142" s="1224">
        <v>2.8000000000000001E-2</v>
      </c>
      <c r="S142" s="1224">
        <v>1.4200000000000001E-2</v>
      </c>
      <c r="T142" s="1224" t="s">
        <v>165</v>
      </c>
      <c r="U142" s="1224">
        <v>2.75E-2</v>
      </c>
      <c r="V142" s="1224">
        <v>1.4E-2</v>
      </c>
      <c r="W142" s="1224" t="s">
        <v>165</v>
      </c>
      <c r="X142" s="1224">
        <v>2.75E-2</v>
      </c>
      <c r="Y142" s="1224">
        <v>1.3899999999999999E-2</v>
      </c>
      <c r="Z142" s="1224" t="s">
        <v>165</v>
      </c>
      <c r="AA142" s="1224">
        <v>2.76E-2</v>
      </c>
      <c r="AB142" s="1224">
        <v>1.4E-2</v>
      </c>
      <c r="AC142" s="1224" t="s">
        <v>165</v>
      </c>
      <c r="AD142" s="1224">
        <v>2.7699999999999999E-2</v>
      </c>
      <c r="AE142" s="1224">
        <v>1.4E-2</v>
      </c>
      <c r="AF142" s="1224" t="s">
        <v>165</v>
      </c>
      <c r="AG142" s="1224">
        <v>2.5600000000000001E-2</v>
      </c>
      <c r="AH142" s="1224">
        <v>1.2999999999999999E-2</v>
      </c>
      <c r="AI142" s="1224" t="s">
        <v>165</v>
      </c>
      <c r="AJ142" s="1224">
        <v>2.5499999999999998E-2</v>
      </c>
      <c r="AK142" s="1224">
        <v>1.29E-2</v>
      </c>
      <c r="AL142" s="1224" t="s">
        <v>165</v>
      </c>
      <c r="AM142" s="1224">
        <v>2.5600000000000001E-2</v>
      </c>
      <c r="AN142" s="1224">
        <v>1.2999999999999999E-2</v>
      </c>
      <c r="AO142" s="1224" t="s">
        <v>165</v>
      </c>
      <c r="AP142" s="1224">
        <v>2.5600000000000001E-2</v>
      </c>
      <c r="AQ142" s="1224">
        <v>1.2999999999999999E-2</v>
      </c>
      <c r="AR142" s="1224" t="s">
        <v>165</v>
      </c>
      <c r="AS142" s="1224">
        <v>2.7099999999999999E-2</v>
      </c>
      <c r="AT142" s="1224">
        <v>1.38E-2</v>
      </c>
      <c r="AU142" s="1224" t="s">
        <v>165</v>
      </c>
      <c r="AV142" s="1224">
        <v>2.8199999999999999E-2</v>
      </c>
      <c r="AW142" s="1224">
        <v>1.43E-2</v>
      </c>
      <c r="AX142" s="1224" t="s">
        <v>165</v>
      </c>
      <c r="AY142" s="1227">
        <v>2.93E-2</v>
      </c>
      <c r="AZ142" s="1227">
        <v>1.4800000000000001E-2</v>
      </c>
      <c r="BA142" s="1227" t="s">
        <v>165</v>
      </c>
      <c r="BB142" s="1228" t="s">
        <v>165</v>
      </c>
      <c r="BC142" s="1228" t="s">
        <v>165</v>
      </c>
      <c r="BD142" s="1228" t="s">
        <v>165</v>
      </c>
    </row>
    <row r="143" spans="3:56" x14ac:dyDescent="0.25">
      <c r="C143" s="1229" t="s">
        <v>1336</v>
      </c>
      <c r="D143" s="1229" t="s">
        <v>1382</v>
      </c>
      <c r="E143" s="1231" t="str">
        <f t="shared" si="2"/>
        <v>AvícolaTOLEDO</v>
      </c>
      <c r="F143" s="1224">
        <v>3.3000000000000002E-2</v>
      </c>
      <c r="G143" s="1225">
        <v>1.67E-2</v>
      </c>
      <c r="H143" s="1224" t="s">
        <v>165</v>
      </c>
      <c r="I143" s="1224">
        <v>3.2500000000000001E-2</v>
      </c>
      <c r="J143" s="1224">
        <v>1.6500000000000001E-2</v>
      </c>
      <c r="K143" s="1224" t="s">
        <v>165</v>
      </c>
      <c r="L143" s="1226">
        <v>3.2500000000000001E-2</v>
      </c>
      <c r="M143" s="1224">
        <v>1.6500000000000001E-2</v>
      </c>
      <c r="N143" s="1224" t="s">
        <v>165</v>
      </c>
      <c r="O143" s="1224">
        <v>3.39E-2</v>
      </c>
      <c r="P143" s="1224">
        <v>1.72E-2</v>
      </c>
      <c r="Q143" s="1224" t="s">
        <v>165</v>
      </c>
      <c r="R143" s="1224">
        <v>3.2099999999999997E-2</v>
      </c>
      <c r="S143" s="1224">
        <v>1.6299999999999999E-2</v>
      </c>
      <c r="T143" s="1224" t="s">
        <v>165</v>
      </c>
      <c r="U143" s="1224">
        <v>3.2300000000000002E-2</v>
      </c>
      <c r="V143" s="1224">
        <v>1.6400000000000001E-2</v>
      </c>
      <c r="W143" s="1224" t="s">
        <v>165</v>
      </c>
      <c r="X143" s="1224">
        <v>3.1399999999999997E-2</v>
      </c>
      <c r="Y143" s="1224">
        <v>1.5900000000000001E-2</v>
      </c>
      <c r="Z143" s="1224" t="s">
        <v>165</v>
      </c>
      <c r="AA143" s="1224">
        <v>3.15E-2</v>
      </c>
      <c r="AB143" s="1224">
        <v>1.6E-2</v>
      </c>
      <c r="AC143" s="1224" t="s">
        <v>165</v>
      </c>
      <c r="AD143" s="1224">
        <v>3.15E-2</v>
      </c>
      <c r="AE143" s="1224">
        <v>1.6E-2</v>
      </c>
      <c r="AF143" s="1224" t="s">
        <v>165</v>
      </c>
      <c r="AG143" s="1224">
        <v>3.0300000000000001E-2</v>
      </c>
      <c r="AH143" s="1224">
        <v>1.54E-2</v>
      </c>
      <c r="AI143" s="1224" t="s">
        <v>165</v>
      </c>
      <c r="AJ143" s="1224">
        <v>2.98E-2</v>
      </c>
      <c r="AK143" s="1224">
        <v>1.5100000000000001E-2</v>
      </c>
      <c r="AL143" s="1224" t="s">
        <v>165</v>
      </c>
      <c r="AM143" s="1224">
        <v>3.0099999999999998E-2</v>
      </c>
      <c r="AN143" s="1224">
        <v>1.52E-2</v>
      </c>
      <c r="AO143" s="1224" t="s">
        <v>165</v>
      </c>
      <c r="AP143" s="1224">
        <v>2.98E-2</v>
      </c>
      <c r="AQ143" s="1224">
        <v>1.5100000000000001E-2</v>
      </c>
      <c r="AR143" s="1224" t="s">
        <v>165</v>
      </c>
      <c r="AS143" s="1224">
        <v>2.9700000000000001E-2</v>
      </c>
      <c r="AT143" s="1224">
        <v>1.5100000000000001E-2</v>
      </c>
      <c r="AU143" s="1224" t="s">
        <v>165</v>
      </c>
      <c r="AV143" s="1224">
        <v>3.0499999999999999E-2</v>
      </c>
      <c r="AW143" s="1224">
        <v>1.55E-2</v>
      </c>
      <c r="AX143" s="1224" t="s">
        <v>165</v>
      </c>
      <c r="AY143" s="1227">
        <v>3.0300000000000001E-2</v>
      </c>
      <c r="AZ143" s="1227">
        <v>1.54E-2</v>
      </c>
      <c r="BA143" s="1227" t="s">
        <v>165</v>
      </c>
      <c r="BB143" s="1228" t="s">
        <v>165</v>
      </c>
      <c r="BC143" s="1228" t="s">
        <v>165</v>
      </c>
      <c r="BD143" s="1228" t="s">
        <v>165</v>
      </c>
    </row>
    <row r="144" spans="3:56" x14ac:dyDescent="0.25">
      <c r="C144" s="1229" t="s">
        <v>1336</v>
      </c>
      <c r="D144" s="1229" t="s">
        <v>2179</v>
      </c>
      <c r="E144" s="1231" t="str">
        <f t="shared" si="2"/>
        <v>AvícolaVALENCIA/VALÉNCIA</v>
      </c>
      <c r="F144" s="1224">
        <v>3.4799999999999998E-2</v>
      </c>
      <c r="G144" s="1225">
        <v>1.77E-2</v>
      </c>
      <c r="H144" s="1224" t="s">
        <v>165</v>
      </c>
      <c r="I144" s="1224">
        <v>3.44E-2</v>
      </c>
      <c r="J144" s="1224">
        <v>1.7399999999999999E-2</v>
      </c>
      <c r="K144" s="1224" t="s">
        <v>165</v>
      </c>
      <c r="L144" s="1226">
        <v>3.5499999999999997E-2</v>
      </c>
      <c r="M144" s="1224">
        <v>1.7999999999999999E-2</v>
      </c>
      <c r="N144" s="1224" t="s">
        <v>165</v>
      </c>
      <c r="O144" s="1224">
        <v>3.5499999999999997E-2</v>
      </c>
      <c r="P144" s="1224">
        <v>1.7999999999999999E-2</v>
      </c>
      <c r="Q144" s="1224" t="s">
        <v>165</v>
      </c>
      <c r="R144" s="1224">
        <v>3.39E-2</v>
      </c>
      <c r="S144" s="1224">
        <v>1.72E-2</v>
      </c>
      <c r="T144" s="1224" t="s">
        <v>165</v>
      </c>
      <c r="U144" s="1224">
        <v>3.39E-2</v>
      </c>
      <c r="V144" s="1224">
        <v>1.72E-2</v>
      </c>
      <c r="W144" s="1224" t="s">
        <v>165</v>
      </c>
      <c r="X144" s="1224">
        <v>3.3000000000000002E-2</v>
      </c>
      <c r="Y144" s="1224">
        <v>1.67E-2</v>
      </c>
      <c r="Z144" s="1224" t="s">
        <v>165</v>
      </c>
      <c r="AA144" s="1224">
        <v>3.3000000000000002E-2</v>
      </c>
      <c r="AB144" s="1224">
        <v>1.67E-2</v>
      </c>
      <c r="AC144" s="1224" t="s">
        <v>165</v>
      </c>
      <c r="AD144" s="1224">
        <v>3.2899999999999999E-2</v>
      </c>
      <c r="AE144" s="1224">
        <v>1.67E-2</v>
      </c>
      <c r="AF144" s="1224" t="s">
        <v>165</v>
      </c>
      <c r="AG144" s="1224">
        <v>3.2500000000000001E-2</v>
      </c>
      <c r="AH144" s="1224">
        <v>1.6500000000000001E-2</v>
      </c>
      <c r="AI144" s="1224" t="s">
        <v>165</v>
      </c>
      <c r="AJ144" s="1224">
        <v>3.2599999999999997E-2</v>
      </c>
      <c r="AK144" s="1224">
        <v>1.6500000000000001E-2</v>
      </c>
      <c r="AL144" s="1224" t="s">
        <v>165</v>
      </c>
      <c r="AM144" s="1224">
        <v>3.3000000000000002E-2</v>
      </c>
      <c r="AN144" s="1224">
        <v>1.67E-2</v>
      </c>
      <c r="AO144" s="1224" t="s">
        <v>165</v>
      </c>
      <c r="AP144" s="1224">
        <v>3.3099999999999997E-2</v>
      </c>
      <c r="AQ144" s="1224">
        <v>1.6799999999999999E-2</v>
      </c>
      <c r="AR144" s="1224" t="s">
        <v>165</v>
      </c>
      <c r="AS144" s="1224">
        <v>3.3099999999999997E-2</v>
      </c>
      <c r="AT144" s="1224">
        <v>1.6799999999999999E-2</v>
      </c>
      <c r="AU144" s="1224" t="s">
        <v>165</v>
      </c>
      <c r="AV144" s="1224">
        <v>3.4099999999999998E-2</v>
      </c>
      <c r="AW144" s="1224">
        <v>1.7299999999999999E-2</v>
      </c>
      <c r="AX144" s="1224" t="s">
        <v>165</v>
      </c>
      <c r="AY144" s="1227">
        <v>3.4000000000000002E-2</v>
      </c>
      <c r="AZ144" s="1227">
        <v>1.72E-2</v>
      </c>
      <c r="BA144" s="1227" t="s">
        <v>165</v>
      </c>
      <c r="BB144" s="1228" t="s">
        <v>165</v>
      </c>
      <c r="BC144" s="1228" t="s">
        <v>165</v>
      </c>
      <c r="BD144" s="1228" t="s">
        <v>165</v>
      </c>
    </row>
    <row r="145" spans="3:56" x14ac:dyDescent="0.25">
      <c r="C145" s="1229" t="s">
        <v>1336</v>
      </c>
      <c r="D145" s="1229" t="s">
        <v>1383</v>
      </c>
      <c r="E145" s="1231" t="str">
        <f t="shared" si="2"/>
        <v>AvícolaVALLADOLID</v>
      </c>
      <c r="F145" s="1224">
        <v>3.9800000000000002E-2</v>
      </c>
      <c r="G145" s="1225">
        <v>2.0199999999999999E-2</v>
      </c>
      <c r="H145" s="1224" t="s">
        <v>165</v>
      </c>
      <c r="I145" s="1224">
        <v>3.9600000000000003E-2</v>
      </c>
      <c r="J145" s="1224">
        <v>2.01E-2</v>
      </c>
      <c r="K145" s="1224" t="s">
        <v>165</v>
      </c>
      <c r="L145" s="1226">
        <v>3.9600000000000003E-2</v>
      </c>
      <c r="M145" s="1224">
        <v>2.01E-2</v>
      </c>
      <c r="N145" s="1224" t="s">
        <v>165</v>
      </c>
      <c r="O145" s="1224">
        <v>3.95E-2</v>
      </c>
      <c r="P145" s="1224">
        <v>0.02</v>
      </c>
      <c r="Q145" s="1224" t="s">
        <v>165</v>
      </c>
      <c r="R145" s="1224">
        <v>3.78E-2</v>
      </c>
      <c r="S145" s="1224">
        <v>1.9099999999999999E-2</v>
      </c>
      <c r="T145" s="1224" t="s">
        <v>165</v>
      </c>
      <c r="U145" s="1224">
        <v>3.7600000000000001E-2</v>
      </c>
      <c r="V145" s="1224">
        <v>1.9099999999999999E-2</v>
      </c>
      <c r="W145" s="1224" t="s">
        <v>165</v>
      </c>
      <c r="X145" s="1224">
        <v>3.6700000000000003E-2</v>
      </c>
      <c r="Y145" s="1224">
        <v>1.8599999999999998E-2</v>
      </c>
      <c r="Z145" s="1224" t="s">
        <v>165</v>
      </c>
      <c r="AA145" s="1224">
        <v>3.6900000000000002E-2</v>
      </c>
      <c r="AB145" s="1224">
        <v>1.8700000000000001E-2</v>
      </c>
      <c r="AC145" s="1224" t="s">
        <v>165</v>
      </c>
      <c r="AD145" s="1224">
        <v>3.6799999999999999E-2</v>
      </c>
      <c r="AE145" s="1224">
        <v>1.8700000000000001E-2</v>
      </c>
      <c r="AF145" s="1224" t="s">
        <v>165</v>
      </c>
      <c r="AG145" s="1224">
        <v>3.49E-2</v>
      </c>
      <c r="AH145" s="1224">
        <v>1.77E-2</v>
      </c>
      <c r="AI145" s="1224" t="s">
        <v>165</v>
      </c>
      <c r="AJ145" s="1224">
        <v>3.4700000000000002E-2</v>
      </c>
      <c r="AK145" s="1224">
        <v>1.7600000000000001E-2</v>
      </c>
      <c r="AL145" s="1224" t="s">
        <v>165</v>
      </c>
      <c r="AM145" s="1224">
        <v>3.5099999999999999E-2</v>
      </c>
      <c r="AN145" s="1224">
        <v>1.78E-2</v>
      </c>
      <c r="AO145" s="1224" t="s">
        <v>165</v>
      </c>
      <c r="AP145" s="1224">
        <v>3.4000000000000002E-2</v>
      </c>
      <c r="AQ145" s="1224">
        <v>1.72E-2</v>
      </c>
      <c r="AR145" s="1224" t="s">
        <v>165</v>
      </c>
      <c r="AS145" s="1224">
        <v>3.4200000000000001E-2</v>
      </c>
      <c r="AT145" s="1224">
        <v>1.7299999999999999E-2</v>
      </c>
      <c r="AU145" s="1224" t="s">
        <v>165</v>
      </c>
      <c r="AV145" s="1224">
        <v>3.5299999999999998E-2</v>
      </c>
      <c r="AW145" s="1224">
        <v>1.7899999999999999E-2</v>
      </c>
      <c r="AX145" s="1224" t="s">
        <v>165</v>
      </c>
      <c r="AY145" s="1227">
        <v>3.5000000000000003E-2</v>
      </c>
      <c r="AZ145" s="1227">
        <v>1.77E-2</v>
      </c>
      <c r="BA145" s="1227" t="s">
        <v>165</v>
      </c>
      <c r="BB145" s="1228" t="s">
        <v>165</v>
      </c>
      <c r="BC145" s="1228" t="s">
        <v>165</v>
      </c>
      <c r="BD145" s="1228" t="s">
        <v>165</v>
      </c>
    </row>
    <row r="146" spans="3:56" x14ac:dyDescent="0.25">
      <c r="C146" s="1229" t="s">
        <v>1336</v>
      </c>
      <c r="D146" s="1229" t="s">
        <v>1384</v>
      </c>
      <c r="E146" s="1231" t="str">
        <f t="shared" si="2"/>
        <v>AvícolaZAMORA</v>
      </c>
      <c r="F146" s="1224">
        <v>2.76E-2</v>
      </c>
      <c r="G146" s="1225">
        <v>1.4E-2</v>
      </c>
      <c r="H146" s="1224" t="s">
        <v>165</v>
      </c>
      <c r="I146" s="1224">
        <v>2.7400000000000001E-2</v>
      </c>
      <c r="J146" s="1224">
        <v>1.3899999999999999E-2</v>
      </c>
      <c r="K146" s="1224" t="s">
        <v>165</v>
      </c>
      <c r="L146" s="1226">
        <v>2.7400000000000001E-2</v>
      </c>
      <c r="M146" s="1224">
        <v>1.3899999999999999E-2</v>
      </c>
      <c r="N146" s="1224" t="s">
        <v>165</v>
      </c>
      <c r="O146" s="1224">
        <v>2.7400000000000001E-2</v>
      </c>
      <c r="P146" s="1224">
        <v>1.3899999999999999E-2</v>
      </c>
      <c r="Q146" s="1224" t="s">
        <v>165</v>
      </c>
      <c r="R146" s="1224">
        <v>2.5899999999999999E-2</v>
      </c>
      <c r="S146" s="1224">
        <v>1.3100000000000001E-2</v>
      </c>
      <c r="T146" s="1224" t="s">
        <v>165</v>
      </c>
      <c r="U146" s="1224">
        <v>2.5600000000000001E-2</v>
      </c>
      <c r="V146" s="1224">
        <v>1.2999999999999999E-2</v>
      </c>
      <c r="W146" s="1224" t="s">
        <v>165</v>
      </c>
      <c r="X146" s="1224">
        <v>2.5600000000000001E-2</v>
      </c>
      <c r="Y146" s="1224">
        <v>1.2999999999999999E-2</v>
      </c>
      <c r="Z146" s="1224" t="s">
        <v>165</v>
      </c>
      <c r="AA146" s="1224">
        <v>2.5600000000000001E-2</v>
      </c>
      <c r="AB146" s="1224">
        <v>1.2999999999999999E-2</v>
      </c>
      <c r="AC146" s="1224" t="s">
        <v>165</v>
      </c>
      <c r="AD146" s="1224">
        <v>2.5499999999999998E-2</v>
      </c>
      <c r="AE146" s="1224">
        <v>1.29E-2</v>
      </c>
      <c r="AF146" s="1224" t="s">
        <v>165</v>
      </c>
      <c r="AG146" s="1224">
        <v>2.4199999999999999E-2</v>
      </c>
      <c r="AH146" s="1224">
        <v>1.2200000000000001E-2</v>
      </c>
      <c r="AI146" s="1224" t="s">
        <v>165</v>
      </c>
      <c r="AJ146" s="1224">
        <v>2.4199999999999999E-2</v>
      </c>
      <c r="AK146" s="1224">
        <v>1.2200000000000001E-2</v>
      </c>
      <c r="AL146" s="1224" t="s">
        <v>165</v>
      </c>
      <c r="AM146" s="1224">
        <v>2.4199999999999999E-2</v>
      </c>
      <c r="AN146" s="1224">
        <v>1.23E-2</v>
      </c>
      <c r="AO146" s="1224" t="s">
        <v>165</v>
      </c>
      <c r="AP146" s="1224">
        <v>2.4199999999999999E-2</v>
      </c>
      <c r="AQ146" s="1224">
        <v>1.23E-2</v>
      </c>
      <c r="AR146" s="1224" t="s">
        <v>165</v>
      </c>
      <c r="AS146" s="1224">
        <v>2.4199999999999999E-2</v>
      </c>
      <c r="AT146" s="1224">
        <v>1.23E-2</v>
      </c>
      <c r="AU146" s="1224" t="s">
        <v>165</v>
      </c>
      <c r="AV146" s="1224">
        <v>2.4199999999999999E-2</v>
      </c>
      <c r="AW146" s="1224">
        <v>1.23E-2</v>
      </c>
      <c r="AX146" s="1224" t="s">
        <v>165</v>
      </c>
      <c r="AY146" s="1227">
        <v>2.4299999999999999E-2</v>
      </c>
      <c r="AZ146" s="1227">
        <v>1.23E-2</v>
      </c>
      <c r="BA146" s="1227" t="s">
        <v>165</v>
      </c>
      <c r="BB146" s="1228" t="s">
        <v>165</v>
      </c>
      <c r="BC146" s="1228" t="s">
        <v>165</v>
      </c>
      <c r="BD146" s="1228" t="s">
        <v>165</v>
      </c>
    </row>
    <row r="147" spans="3:56" x14ac:dyDescent="0.25">
      <c r="C147" s="1229" t="s">
        <v>1336</v>
      </c>
      <c r="D147" s="1229" t="s">
        <v>1385</v>
      </c>
      <c r="E147" s="1231" t="str">
        <f t="shared" si="2"/>
        <v>AvícolaZARAGOZA</v>
      </c>
      <c r="F147" s="1224">
        <v>3.32E-2</v>
      </c>
      <c r="G147" s="1225">
        <v>1.6899999999999998E-2</v>
      </c>
      <c r="H147" s="1224" t="s">
        <v>165</v>
      </c>
      <c r="I147" s="1224">
        <v>3.2899999999999999E-2</v>
      </c>
      <c r="J147" s="1224">
        <v>1.67E-2</v>
      </c>
      <c r="K147" s="1224" t="s">
        <v>165</v>
      </c>
      <c r="L147" s="1226">
        <v>3.39E-2</v>
      </c>
      <c r="M147" s="1224">
        <v>1.72E-2</v>
      </c>
      <c r="N147" s="1224" t="s">
        <v>165</v>
      </c>
      <c r="O147" s="1224">
        <v>3.4099999999999998E-2</v>
      </c>
      <c r="P147" s="1224">
        <v>1.7299999999999999E-2</v>
      </c>
      <c r="Q147" s="1224" t="s">
        <v>165</v>
      </c>
      <c r="R147" s="1224">
        <v>3.2899999999999999E-2</v>
      </c>
      <c r="S147" s="1224">
        <v>1.67E-2</v>
      </c>
      <c r="T147" s="1224" t="s">
        <v>165</v>
      </c>
      <c r="U147" s="1224">
        <v>3.2800000000000003E-2</v>
      </c>
      <c r="V147" s="1224">
        <v>1.66E-2</v>
      </c>
      <c r="W147" s="1224" t="s">
        <v>165</v>
      </c>
      <c r="X147" s="1224">
        <v>3.3500000000000002E-2</v>
      </c>
      <c r="Y147" s="1224">
        <v>1.7000000000000001E-2</v>
      </c>
      <c r="Z147" s="1224" t="s">
        <v>165</v>
      </c>
      <c r="AA147" s="1224">
        <v>3.3099999999999997E-2</v>
      </c>
      <c r="AB147" s="1224">
        <v>1.6799999999999999E-2</v>
      </c>
      <c r="AC147" s="1224" t="s">
        <v>165</v>
      </c>
      <c r="AD147" s="1224">
        <v>3.3300000000000003E-2</v>
      </c>
      <c r="AE147" s="1224">
        <v>1.6899999999999998E-2</v>
      </c>
      <c r="AF147" s="1224" t="s">
        <v>165</v>
      </c>
      <c r="AG147" s="1224">
        <v>3.2399999999999998E-2</v>
      </c>
      <c r="AH147" s="1224">
        <v>1.6400000000000001E-2</v>
      </c>
      <c r="AI147" s="1224" t="s">
        <v>165</v>
      </c>
      <c r="AJ147" s="1224">
        <v>3.2300000000000002E-2</v>
      </c>
      <c r="AK147" s="1224">
        <v>1.6400000000000001E-2</v>
      </c>
      <c r="AL147" s="1224" t="s">
        <v>165</v>
      </c>
      <c r="AM147" s="1224">
        <v>3.2500000000000001E-2</v>
      </c>
      <c r="AN147" s="1224">
        <v>1.6500000000000001E-2</v>
      </c>
      <c r="AO147" s="1224" t="s">
        <v>165</v>
      </c>
      <c r="AP147" s="1224">
        <v>3.2500000000000001E-2</v>
      </c>
      <c r="AQ147" s="1224">
        <v>1.6500000000000001E-2</v>
      </c>
      <c r="AR147" s="1224" t="s">
        <v>165</v>
      </c>
      <c r="AS147" s="1224">
        <v>3.2599999999999997E-2</v>
      </c>
      <c r="AT147" s="1224">
        <v>1.6500000000000001E-2</v>
      </c>
      <c r="AU147" s="1224" t="s">
        <v>165</v>
      </c>
      <c r="AV147" s="1224">
        <v>3.3399999999999999E-2</v>
      </c>
      <c r="AW147" s="1224">
        <v>1.6899999999999998E-2</v>
      </c>
      <c r="AX147" s="1224" t="s">
        <v>165</v>
      </c>
      <c r="AY147" s="1227">
        <v>3.3700000000000001E-2</v>
      </c>
      <c r="AZ147" s="1227">
        <v>1.7100000000000001E-2</v>
      </c>
      <c r="BA147" s="1227" t="s">
        <v>165</v>
      </c>
      <c r="BB147" s="1228" t="s">
        <v>165</v>
      </c>
      <c r="BC147" s="1228" t="s">
        <v>165</v>
      </c>
      <c r="BD147" s="1228" t="s">
        <v>165</v>
      </c>
    </row>
    <row r="148" spans="3:56" x14ac:dyDescent="0.25">
      <c r="C148" s="1229" t="s">
        <v>1336</v>
      </c>
      <c r="D148" s="1229" t="s">
        <v>1386</v>
      </c>
      <c r="E148" s="1231" t="str">
        <f t="shared" si="2"/>
        <v>AvícolaCEUTA Y MELILLA</v>
      </c>
      <c r="F148" s="1224">
        <v>3.2000000000000001E-2</v>
      </c>
      <c r="G148" s="1225">
        <v>1.6199999999999999E-2</v>
      </c>
      <c r="H148" s="1224" t="s">
        <v>165</v>
      </c>
      <c r="I148" s="1224">
        <v>3.1800000000000002E-2</v>
      </c>
      <c r="J148" s="1224">
        <v>1.61E-2</v>
      </c>
      <c r="K148" s="1224" t="s">
        <v>165</v>
      </c>
      <c r="L148" s="1226">
        <v>3.1800000000000002E-2</v>
      </c>
      <c r="M148" s="1224">
        <v>1.61E-2</v>
      </c>
      <c r="N148" s="1224" t="s">
        <v>165</v>
      </c>
      <c r="O148" s="1224">
        <v>3.1899999999999998E-2</v>
      </c>
      <c r="P148" s="1224">
        <v>1.6199999999999999E-2</v>
      </c>
      <c r="Q148" s="1224" t="s">
        <v>165</v>
      </c>
      <c r="R148" s="1224">
        <v>3.0300000000000001E-2</v>
      </c>
      <c r="S148" s="1224">
        <v>1.54E-2</v>
      </c>
      <c r="T148" s="1224" t="s">
        <v>165</v>
      </c>
      <c r="U148" s="1224">
        <v>3.0099999999999998E-2</v>
      </c>
      <c r="V148" s="1224">
        <v>1.5299999999999999E-2</v>
      </c>
      <c r="W148" s="1224" t="s">
        <v>165</v>
      </c>
      <c r="X148" s="1224">
        <v>2.9700000000000001E-2</v>
      </c>
      <c r="Y148" s="1224">
        <v>1.5100000000000001E-2</v>
      </c>
      <c r="Z148" s="1224" t="s">
        <v>165</v>
      </c>
      <c r="AA148" s="1224">
        <v>2.9899999999999999E-2</v>
      </c>
      <c r="AB148" s="1224">
        <v>1.5100000000000001E-2</v>
      </c>
      <c r="AC148" s="1224" t="s">
        <v>165</v>
      </c>
      <c r="AD148" s="1224">
        <v>2.98E-2</v>
      </c>
      <c r="AE148" s="1224">
        <v>1.5100000000000001E-2</v>
      </c>
      <c r="AF148" s="1224" t="s">
        <v>165</v>
      </c>
      <c r="AG148" s="1224">
        <v>2.87E-2</v>
      </c>
      <c r="AH148" s="1224">
        <v>1.4500000000000001E-2</v>
      </c>
      <c r="AI148" s="1224" t="s">
        <v>165</v>
      </c>
      <c r="AJ148" s="1224">
        <v>2.8500000000000001E-2</v>
      </c>
      <c r="AK148" s="1224">
        <v>1.4500000000000001E-2</v>
      </c>
      <c r="AL148" s="1224" t="s">
        <v>165</v>
      </c>
      <c r="AM148" s="1224">
        <v>2.87E-2</v>
      </c>
      <c r="AN148" s="1224">
        <v>1.4500000000000001E-2</v>
      </c>
      <c r="AO148" s="1224" t="s">
        <v>165</v>
      </c>
      <c r="AP148" s="1224">
        <v>2.8500000000000001E-2</v>
      </c>
      <c r="AQ148" s="1224">
        <v>1.44E-2</v>
      </c>
      <c r="AR148" s="1224" t="s">
        <v>165</v>
      </c>
      <c r="AS148" s="1224">
        <v>2.8400000000000002E-2</v>
      </c>
      <c r="AT148" s="1224">
        <v>1.44E-2</v>
      </c>
      <c r="AU148" s="1224" t="s">
        <v>165</v>
      </c>
      <c r="AV148" s="1224">
        <v>2.9000000000000001E-2</v>
      </c>
      <c r="AW148" s="1224">
        <v>1.47E-2</v>
      </c>
      <c r="AX148" s="1224" t="s">
        <v>165</v>
      </c>
      <c r="AY148" s="1227">
        <v>2.9000000000000001E-2</v>
      </c>
      <c r="AZ148" s="1227">
        <v>1.47E-2</v>
      </c>
      <c r="BA148" s="1227" t="s">
        <v>165</v>
      </c>
      <c r="BB148" s="1228" t="s">
        <v>165</v>
      </c>
      <c r="BC148" s="1228" t="s">
        <v>165</v>
      </c>
      <c r="BD148" s="1228" t="s">
        <v>165</v>
      </c>
    </row>
    <row r="149" spans="3:56" x14ac:dyDescent="0.25">
      <c r="C149" s="1229" t="s">
        <v>1387</v>
      </c>
      <c r="D149" s="1229" t="s">
        <v>1337</v>
      </c>
      <c r="E149" s="1231" t="str">
        <f t="shared" si="2"/>
        <v>CaprinoALBACETE</v>
      </c>
      <c r="F149" s="1224">
        <v>2.9499999999999998E-2</v>
      </c>
      <c r="G149" s="1225" t="s">
        <v>165</v>
      </c>
      <c r="H149" s="1224" t="s">
        <v>165</v>
      </c>
      <c r="I149" s="1224">
        <v>2.9899999999999999E-2</v>
      </c>
      <c r="J149" s="1224" t="s">
        <v>165</v>
      </c>
      <c r="K149" s="1224" t="s">
        <v>165</v>
      </c>
      <c r="L149" s="1226">
        <v>3.0499999999999999E-2</v>
      </c>
      <c r="M149" s="1224" t="s">
        <v>165</v>
      </c>
      <c r="N149" s="1224" t="s">
        <v>165</v>
      </c>
      <c r="O149" s="1224">
        <v>3.0700000000000002E-2</v>
      </c>
      <c r="P149" s="1224" t="s">
        <v>165</v>
      </c>
      <c r="Q149" s="1224" t="s">
        <v>165</v>
      </c>
      <c r="R149" s="1224">
        <v>2.98E-2</v>
      </c>
      <c r="S149" s="1224" t="s">
        <v>165</v>
      </c>
      <c r="T149" s="1224" t="s">
        <v>165</v>
      </c>
      <c r="U149" s="1224">
        <v>2.98E-2</v>
      </c>
      <c r="V149" s="1224" t="s">
        <v>165</v>
      </c>
      <c r="W149" s="1224" t="s">
        <v>165</v>
      </c>
      <c r="X149" s="1224">
        <v>2.98E-2</v>
      </c>
      <c r="Y149" s="1224" t="s">
        <v>165</v>
      </c>
      <c r="Z149" s="1224" t="s">
        <v>165</v>
      </c>
      <c r="AA149" s="1224">
        <v>2.9700000000000001E-2</v>
      </c>
      <c r="AB149" s="1224" t="s">
        <v>165</v>
      </c>
      <c r="AC149" s="1224" t="s">
        <v>165</v>
      </c>
      <c r="AD149" s="1224">
        <v>3.0099999999999998E-2</v>
      </c>
      <c r="AE149" s="1224" t="s">
        <v>165</v>
      </c>
      <c r="AF149" s="1224" t="s">
        <v>165</v>
      </c>
      <c r="AG149" s="1224">
        <v>2.98E-2</v>
      </c>
      <c r="AH149" s="1224" t="s">
        <v>165</v>
      </c>
      <c r="AI149" s="1224" t="s">
        <v>165</v>
      </c>
      <c r="AJ149" s="1224">
        <v>2.9399999999999999E-2</v>
      </c>
      <c r="AK149" s="1224" t="s">
        <v>165</v>
      </c>
      <c r="AL149" s="1224" t="s">
        <v>165</v>
      </c>
      <c r="AM149" s="1224">
        <v>2.92E-2</v>
      </c>
      <c r="AN149" s="1224" t="s">
        <v>165</v>
      </c>
      <c r="AO149" s="1224" t="s">
        <v>165</v>
      </c>
      <c r="AP149" s="1224">
        <v>2.9899999999999999E-2</v>
      </c>
      <c r="AQ149" s="1224" t="s">
        <v>165</v>
      </c>
      <c r="AR149" s="1224" t="s">
        <v>165</v>
      </c>
      <c r="AS149" s="1224">
        <v>2.98E-2</v>
      </c>
      <c r="AT149" s="1224" t="s">
        <v>165</v>
      </c>
      <c r="AU149" s="1224" t="s">
        <v>165</v>
      </c>
      <c r="AV149" s="1224">
        <v>2.9399999999999999E-2</v>
      </c>
      <c r="AW149" s="1224" t="s">
        <v>165</v>
      </c>
      <c r="AX149" s="1224" t="s">
        <v>165</v>
      </c>
      <c r="AY149" s="1227">
        <v>2.9399999999999999E-2</v>
      </c>
      <c r="AZ149" s="1227" t="s">
        <v>165</v>
      </c>
      <c r="BA149" s="1227" t="s">
        <v>165</v>
      </c>
      <c r="BB149" s="1228" t="s">
        <v>165</v>
      </c>
      <c r="BC149" s="1228" t="s">
        <v>165</v>
      </c>
      <c r="BD149" s="1228" t="s">
        <v>165</v>
      </c>
    </row>
    <row r="150" spans="3:56" x14ac:dyDescent="0.25">
      <c r="C150" s="1229" t="s">
        <v>1387</v>
      </c>
      <c r="D150" s="1229" t="s">
        <v>1338</v>
      </c>
      <c r="E150" s="1231" t="str">
        <f t="shared" si="2"/>
        <v>CaprinoALICANTE/ALACANT</v>
      </c>
      <c r="F150" s="1224">
        <v>2.9700000000000001E-2</v>
      </c>
      <c r="G150" s="1225" t="s">
        <v>165</v>
      </c>
      <c r="H150" s="1224" t="s">
        <v>165</v>
      </c>
      <c r="I150" s="1224">
        <v>3.0099999999999998E-2</v>
      </c>
      <c r="J150" s="1224" t="s">
        <v>165</v>
      </c>
      <c r="K150" s="1224" t="s">
        <v>165</v>
      </c>
      <c r="L150" s="1226">
        <v>0.03</v>
      </c>
      <c r="M150" s="1224" t="s">
        <v>165</v>
      </c>
      <c r="N150" s="1224" t="s">
        <v>165</v>
      </c>
      <c r="O150" s="1224">
        <v>3.0300000000000001E-2</v>
      </c>
      <c r="P150" s="1224" t="s">
        <v>165</v>
      </c>
      <c r="Q150" s="1224" t="s">
        <v>165</v>
      </c>
      <c r="R150" s="1224">
        <v>2.9700000000000001E-2</v>
      </c>
      <c r="S150" s="1224" t="s">
        <v>165</v>
      </c>
      <c r="T150" s="1224" t="s">
        <v>165</v>
      </c>
      <c r="U150" s="1224">
        <v>0.03</v>
      </c>
      <c r="V150" s="1224" t="s">
        <v>165</v>
      </c>
      <c r="W150" s="1224" t="s">
        <v>165</v>
      </c>
      <c r="X150" s="1224">
        <v>2.98E-2</v>
      </c>
      <c r="Y150" s="1224" t="s">
        <v>165</v>
      </c>
      <c r="Z150" s="1224" t="s">
        <v>165</v>
      </c>
      <c r="AA150" s="1224">
        <v>2.9899999999999999E-2</v>
      </c>
      <c r="AB150" s="1224" t="s">
        <v>165</v>
      </c>
      <c r="AC150" s="1224" t="s">
        <v>165</v>
      </c>
      <c r="AD150" s="1224">
        <v>2.9899999999999999E-2</v>
      </c>
      <c r="AE150" s="1224" t="s">
        <v>165</v>
      </c>
      <c r="AF150" s="1224" t="s">
        <v>165</v>
      </c>
      <c r="AG150" s="1224">
        <v>2.9899999999999999E-2</v>
      </c>
      <c r="AH150" s="1224" t="s">
        <v>165</v>
      </c>
      <c r="AI150" s="1224" t="s">
        <v>165</v>
      </c>
      <c r="AJ150" s="1224">
        <v>2.9600000000000001E-2</v>
      </c>
      <c r="AK150" s="1224" t="s">
        <v>165</v>
      </c>
      <c r="AL150" s="1224" t="s">
        <v>165</v>
      </c>
      <c r="AM150" s="1224">
        <v>2.9499999999999998E-2</v>
      </c>
      <c r="AN150" s="1224" t="s">
        <v>165</v>
      </c>
      <c r="AO150" s="1224" t="s">
        <v>165</v>
      </c>
      <c r="AP150" s="1224">
        <v>2.8899999999999999E-2</v>
      </c>
      <c r="AQ150" s="1224" t="s">
        <v>165</v>
      </c>
      <c r="AR150" s="1224" t="s">
        <v>165</v>
      </c>
      <c r="AS150" s="1224">
        <v>2.9100000000000001E-2</v>
      </c>
      <c r="AT150" s="1224" t="s">
        <v>165</v>
      </c>
      <c r="AU150" s="1224" t="s">
        <v>165</v>
      </c>
      <c r="AV150" s="1224">
        <v>2.9100000000000001E-2</v>
      </c>
      <c r="AW150" s="1224" t="s">
        <v>165</v>
      </c>
      <c r="AX150" s="1224" t="s">
        <v>165</v>
      </c>
      <c r="AY150" s="1227">
        <v>2.9000000000000001E-2</v>
      </c>
      <c r="AZ150" s="1227" t="s">
        <v>165</v>
      </c>
      <c r="BA150" s="1227" t="s">
        <v>165</v>
      </c>
      <c r="BB150" s="1228" t="s">
        <v>165</v>
      </c>
      <c r="BC150" s="1228" t="s">
        <v>165</v>
      </c>
      <c r="BD150" s="1228" t="s">
        <v>165</v>
      </c>
    </row>
    <row r="151" spans="3:56" x14ac:dyDescent="0.25">
      <c r="C151" s="1229" t="s">
        <v>1387</v>
      </c>
      <c r="D151" s="1229" t="s">
        <v>1339</v>
      </c>
      <c r="E151" s="1231" t="str">
        <f t="shared" si="2"/>
        <v>CaprinoALMERÍA</v>
      </c>
      <c r="F151" s="1224">
        <v>3.04E-2</v>
      </c>
      <c r="G151" s="1225" t="s">
        <v>165</v>
      </c>
      <c r="H151" s="1224" t="s">
        <v>165</v>
      </c>
      <c r="I151" s="1224">
        <v>0.03</v>
      </c>
      <c r="J151" s="1224" t="s">
        <v>165</v>
      </c>
      <c r="K151" s="1224" t="s">
        <v>165</v>
      </c>
      <c r="L151" s="1226">
        <v>2.93E-2</v>
      </c>
      <c r="M151" s="1224" t="s">
        <v>165</v>
      </c>
      <c r="N151" s="1224" t="s">
        <v>165</v>
      </c>
      <c r="O151" s="1224">
        <v>2.9600000000000001E-2</v>
      </c>
      <c r="P151" s="1224" t="s">
        <v>165</v>
      </c>
      <c r="Q151" s="1224" t="s">
        <v>165</v>
      </c>
      <c r="R151" s="1224">
        <v>2.9899999999999999E-2</v>
      </c>
      <c r="S151" s="1224" t="s">
        <v>165</v>
      </c>
      <c r="T151" s="1224" t="s">
        <v>165</v>
      </c>
      <c r="U151" s="1224">
        <v>2.9600000000000001E-2</v>
      </c>
      <c r="V151" s="1224" t="s">
        <v>165</v>
      </c>
      <c r="W151" s="1224" t="s">
        <v>165</v>
      </c>
      <c r="X151" s="1224">
        <v>3.0800000000000001E-2</v>
      </c>
      <c r="Y151" s="1224" t="s">
        <v>165</v>
      </c>
      <c r="Z151" s="1224" t="s">
        <v>165</v>
      </c>
      <c r="AA151" s="1224">
        <v>3.0300000000000001E-2</v>
      </c>
      <c r="AB151" s="1224" t="s">
        <v>165</v>
      </c>
      <c r="AC151" s="1224" t="s">
        <v>165</v>
      </c>
      <c r="AD151" s="1224">
        <v>3.0499999999999999E-2</v>
      </c>
      <c r="AE151" s="1224" t="s">
        <v>165</v>
      </c>
      <c r="AF151" s="1224" t="s">
        <v>165</v>
      </c>
      <c r="AG151" s="1224">
        <v>3.09E-2</v>
      </c>
      <c r="AH151" s="1224" t="s">
        <v>165</v>
      </c>
      <c r="AI151" s="1224" t="s">
        <v>165</v>
      </c>
      <c r="AJ151" s="1224">
        <v>3.04E-2</v>
      </c>
      <c r="AK151" s="1224" t="s">
        <v>165</v>
      </c>
      <c r="AL151" s="1224" t="s">
        <v>165</v>
      </c>
      <c r="AM151" s="1224">
        <v>3.0099999999999998E-2</v>
      </c>
      <c r="AN151" s="1224" t="s">
        <v>165</v>
      </c>
      <c r="AO151" s="1224" t="s">
        <v>165</v>
      </c>
      <c r="AP151" s="1224">
        <v>3.0099999999999998E-2</v>
      </c>
      <c r="AQ151" s="1224" t="s">
        <v>165</v>
      </c>
      <c r="AR151" s="1224" t="s">
        <v>165</v>
      </c>
      <c r="AS151" s="1224">
        <v>3.0499999999999999E-2</v>
      </c>
      <c r="AT151" s="1224" t="s">
        <v>165</v>
      </c>
      <c r="AU151" s="1224" t="s">
        <v>165</v>
      </c>
      <c r="AV151" s="1224">
        <v>3.0499999999999999E-2</v>
      </c>
      <c r="AW151" s="1224" t="s">
        <v>165</v>
      </c>
      <c r="AX151" s="1224" t="s">
        <v>165</v>
      </c>
      <c r="AY151" s="1227">
        <v>3.0200000000000001E-2</v>
      </c>
      <c r="AZ151" s="1227" t="s">
        <v>165</v>
      </c>
      <c r="BA151" s="1227" t="s">
        <v>165</v>
      </c>
      <c r="BB151" s="1228" t="s">
        <v>165</v>
      </c>
      <c r="BC151" s="1228" t="s">
        <v>165</v>
      </c>
      <c r="BD151" s="1228" t="s">
        <v>165</v>
      </c>
    </row>
    <row r="152" spans="3:56" x14ac:dyDescent="0.25">
      <c r="C152" s="1229" t="s">
        <v>1387</v>
      </c>
      <c r="D152" s="1229" t="s">
        <v>1340</v>
      </c>
      <c r="E152" s="1231" t="str">
        <f t="shared" si="2"/>
        <v>CaprinoARABA/ÁLAVA</v>
      </c>
      <c r="F152" s="1224">
        <v>2.93E-2</v>
      </c>
      <c r="G152" s="1225" t="s">
        <v>165</v>
      </c>
      <c r="H152" s="1224" t="s">
        <v>165</v>
      </c>
      <c r="I152" s="1224">
        <v>2.9100000000000001E-2</v>
      </c>
      <c r="J152" s="1224" t="s">
        <v>165</v>
      </c>
      <c r="K152" s="1224" t="s">
        <v>165</v>
      </c>
      <c r="L152" s="1226">
        <v>2.9000000000000001E-2</v>
      </c>
      <c r="M152" s="1224" t="s">
        <v>165</v>
      </c>
      <c r="N152" s="1224" t="s">
        <v>165</v>
      </c>
      <c r="O152" s="1224">
        <v>2.9100000000000001E-2</v>
      </c>
      <c r="P152" s="1224" t="s">
        <v>165</v>
      </c>
      <c r="Q152" s="1224" t="s">
        <v>165</v>
      </c>
      <c r="R152" s="1224">
        <v>2.8000000000000001E-2</v>
      </c>
      <c r="S152" s="1224" t="s">
        <v>165</v>
      </c>
      <c r="T152" s="1224" t="s">
        <v>165</v>
      </c>
      <c r="U152" s="1224">
        <v>2.81E-2</v>
      </c>
      <c r="V152" s="1224" t="s">
        <v>165</v>
      </c>
      <c r="W152" s="1224" t="s">
        <v>165</v>
      </c>
      <c r="X152" s="1224">
        <v>2.86E-2</v>
      </c>
      <c r="Y152" s="1224" t="s">
        <v>165</v>
      </c>
      <c r="Z152" s="1224" t="s">
        <v>165</v>
      </c>
      <c r="AA152" s="1224">
        <v>2.81E-2</v>
      </c>
      <c r="AB152" s="1224" t="s">
        <v>165</v>
      </c>
      <c r="AC152" s="1224" t="s">
        <v>165</v>
      </c>
      <c r="AD152" s="1224">
        <v>2.81E-2</v>
      </c>
      <c r="AE152" s="1224" t="s">
        <v>165</v>
      </c>
      <c r="AF152" s="1224" t="s">
        <v>165</v>
      </c>
      <c r="AG152" s="1224">
        <v>3.0099999999999998E-2</v>
      </c>
      <c r="AH152" s="1224" t="s">
        <v>165</v>
      </c>
      <c r="AI152" s="1224" t="s">
        <v>165</v>
      </c>
      <c r="AJ152" s="1224">
        <v>3.0099999999999998E-2</v>
      </c>
      <c r="AK152" s="1224" t="s">
        <v>165</v>
      </c>
      <c r="AL152" s="1224" t="s">
        <v>165</v>
      </c>
      <c r="AM152" s="1224">
        <v>3.0099999999999998E-2</v>
      </c>
      <c r="AN152" s="1224" t="s">
        <v>165</v>
      </c>
      <c r="AO152" s="1224" t="s">
        <v>165</v>
      </c>
      <c r="AP152" s="1224">
        <v>3.0499999999999999E-2</v>
      </c>
      <c r="AQ152" s="1224" t="s">
        <v>165</v>
      </c>
      <c r="AR152" s="1224" t="s">
        <v>165</v>
      </c>
      <c r="AS152" s="1224">
        <v>3.0499999999999999E-2</v>
      </c>
      <c r="AT152" s="1224" t="s">
        <v>165</v>
      </c>
      <c r="AU152" s="1224" t="s">
        <v>165</v>
      </c>
      <c r="AV152" s="1224">
        <v>3.0499999999999999E-2</v>
      </c>
      <c r="AW152" s="1224" t="s">
        <v>165</v>
      </c>
      <c r="AX152" s="1224" t="s">
        <v>165</v>
      </c>
      <c r="AY152" s="1227">
        <v>3.0700000000000002E-2</v>
      </c>
      <c r="AZ152" s="1227" t="s">
        <v>165</v>
      </c>
      <c r="BA152" s="1227" t="s">
        <v>165</v>
      </c>
      <c r="BB152" s="1228" t="s">
        <v>165</v>
      </c>
      <c r="BC152" s="1228" t="s">
        <v>165</v>
      </c>
      <c r="BD152" s="1228" t="s">
        <v>165</v>
      </c>
    </row>
    <row r="153" spans="3:56" x14ac:dyDescent="0.25">
      <c r="C153" s="1229" t="s">
        <v>1387</v>
      </c>
      <c r="D153" s="1229" t="s">
        <v>1341</v>
      </c>
      <c r="E153" s="1231" t="str">
        <f t="shared" si="2"/>
        <v>CaprinoASTURIAS</v>
      </c>
      <c r="F153" s="1224">
        <v>2.8400000000000002E-2</v>
      </c>
      <c r="G153" s="1225" t="s">
        <v>165</v>
      </c>
      <c r="H153" s="1224" t="s">
        <v>165</v>
      </c>
      <c r="I153" s="1224">
        <v>2.8199999999999999E-2</v>
      </c>
      <c r="J153" s="1224" t="s">
        <v>165</v>
      </c>
      <c r="K153" s="1224" t="s">
        <v>165</v>
      </c>
      <c r="L153" s="1226">
        <v>2.81E-2</v>
      </c>
      <c r="M153" s="1224" t="s">
        <v>165</v>
      </c>
      <c r="N153" s="1224" t="s">
        <v>165</v>
      </c>
      <c r="O153" s="1224">
        <v>2.8199999999999999E-2</v>
      </c>
      <c r="P153" s="1224" t="s">
        <v>165</v>
      </c>
      <c r="Q153" s="1224" t="s">
        <v>165</v>
      </c>
      <c r="R153" s="1224">
        <v>2.8199999999999999E-2</v>
      </c>
      <c r="S153" s="1224" t="s">
        <v>165</v>
      </c>
      <c r="T153" s="1224" t="s">
        <v>165</v>
      </c>
      <c r="U153" s="1224">
        <v>2.8400000000000002E-2</v>
      </c>
      <c r="V153" s="1224" t="s">
        <v>165</v>
      </c>
      <c r="W153" s="1224" t="s">
        <v>165</v>
      </c>
      <c r="X153" s="1224">
        <v>2.8299999999999999E-2</v>
      </c>
      <c r="Y153" s="1224" t="s">
        <v>165</v>
      </c>
      <c r="Z153" s="1224" t="s">
        <v>165</v>
      </c>
      <c r="AA153" s="1224">
        <v>2.87E-2</v>
      </c>
      <c r="AB153" s="1224" t="s">
        <v>165</v>
      </c>
      <c r="AC153" s="1224" t="s">
        <v>165</v>
      </c>
      <c r="AD153" s="1224">
        <v>2.8799999999999999E-2</v>
      </c>
      <c r="AE153" s="1224" t="s">
        <v>165</v>
      </c>
      <c r="AF153" s="1224" t="s">
        <v>165</v>
      </c>
      <c r="AG153" s="1224">
        <v>2.86E-2</v>
      </c>
      <c r="AH153" s="1224" t="s">
        <v>165</v>
      </c>
      <c r="AI153" s="1224" t="s">
        <v>165</v>
      </c>
      <c r="AJ153" s="1224">
        <v>2.8500000000000001E-2</v>
      </c>
      <c r="AK153" s="1224" t="s">
        <v>165</v>
      </c>
      <c r="AL153" s="1224" t="s">
        <v>165</v>
      </c>
      <c r="AM153" s="1224">
        <v>2.8500000000000001E-2</v>
      </c>
      <c r="AN153" s="1224" t="s">
        <v>165</v>
      </c>
      <c r="AO153" s="1224" t="s">
        <v>165</v>
      </c>
      <c r="AP153" s="1224">
        <v>2.8000000000000001E-2</v>
      </c>
      <c r="AQ153" s="1224" t="s">
        <v>165</v>
      </c>
      <c r="AR153" s="1224" t="s">
        <v>165</v>
      </c>
      <c r="AS153" s="1224">
        <v>2.81E-2</v>
      </c>
      <c r="AT153" s="1224" t="s">
        <v>165</v>
      </c>
      <c r="AU153" s="1224" t="s">
        <v>165</v>
      </c>
      <c r="AV153" s="1224">
        <v>2.8000000000000001E-2</v>
      </c>
      <c r="AW153" s="1224" t="s">
        <v>165</v>
      </c>
      <c r="AX153" s="1224" t="s">
        <v>165</v>
      </c>
      <c r="AY153" s="1227">
        <v>2.8000000000000001E-2</v>
      </c>
      <c r="AZ153" s="1227" t="s">
        <v>165</v>
      </c>
      <c r="BA153" s="1227" t="s">
        <v>165</v>
      </c>
      <c r="BB153" s="1228" t="s">
        <v>165</v>
      </c>
      <c r="BC153" s="1228" t="s">
        <v>165</v>
      </c>
      <c r="BD153" s="1228" t="s">
        <v>165</v>
      </c>
    </row>
    <row r="154" spans="3:56" x14ac:dyDescent="0.25">
      <c r="C154" s="1229" t="s">
        <v>1387</v>
      </c>
      <c r="D154" s="1229" t="s">
        <v>1342</v>
      </c>
      <c r="E154" s="1231" t="str">
        <f t="shared" si="2"/>
        <v>CaprinoÁVILA</v>
      </c>
      <c r="F154" s="1224">
        <v>3.0499999999999999E-2</v>
      </c>
      <c r="G154" s="1225" t="s">
        <v>165</v>
      </c>
      <c r="H154" s="1224" t="s">
        <v>165</v>
      </c>
      <c r="I154" s="1224">
        <v>3.1099999999999999E-2</v>
      </c>
      <c r="J154" s="1224" t="s">
        <v>165</v>
      </c>
      <c r="K154" s="1224" t="s">
        <v>165</v>
      </c>
      <c r="L154" s="1226">
        <v>3.1399999999999997E-2</v>
      </c>
      <c r="M154" s="1224" t="s">
        <v>165</v>
      </c>
      <c r="N154" s="1224" t="s">
        <v>165</v>
      </c>
      <c r="O154" s="1224">
        <v>2.9399999999999999E-2</v>
      </c>
      <c r="P154" s="1224" t="s">
        <v>165</v>
      </c>
      <c r="Q154" s="1224" t="s">
        <v>165</v>
      </c>
      <c r="R154" s="1224">
        <v>3.0099999999999998E-2</v>
      </c>
      <c r="S154" s="1224" t="s">
        <v>165</v>
      </c>
      <c r="T154" s="1224" t="s">
        <v>165</v>
      </c>
      <c r="U154" s="1224">
        <v>2.9899999999999999E-2</v>
      </c>
      <c r="V154" s="1224" t="s">
        <v>165</v>
      </c>
      <c r="W154" s="1224" t="s">
        <v>165</v>
      </c>
      <c r="X154" s="1224">
        <v>3.0099999999999998E-2</v>
      </c>
      <c r="Y154" s="1224" t="s">
        <v>165</v>
      </c>
      <c r="Z154" s="1224" t="s">
        <v>165</v>
      </c>
      <c r="AA154" s="1224">
        <v>0.03</v>
      </c>
      <c r="AB154" s="1224" t="s">
        <v>165</v>
      </c>
      <c r="AC154" s="1224" t="s">
        <v>165</v>
      </c>
      <c r="AD154" s="1224">
        <v>3.0700000000000002E-2</v>
      </c>
      <c r="AE154" s="1224" t="s">
        <v>165</v>
      </c>
      <c r="AF154" s="1224" t="s">
        <v>165</v>
      </c>
      <c r="AG154" s="1224">
        <v>3.0099999999999998E-2</v>
      </c>
      <c r="AH154" s="1224" t="s">
        <v>165</v>
      </c>
      <c r="AI154" s="1224" t="s">
        <v>165</v>
      </c>
      <c r="AJ154" s="1224">
        <v>2.9600000000000001E-2</v>
      </c>
      <c r="AK154" s="1224" t="s">
        <v>165</v>
      </c>
      <c r="AL154" s="1224" t="s">
        <v>165</v>
      </c>
      <c r="AM154" s="1224">
        <v>2.9499999999999998E-2</v>
      </c>
      <c r="AN154" s="1224" t="s">
        <v>165</v>
      </c>
      <c r="AO154" s="1224" t="s">
        <v>165</v>
      </c>
      <c r="AP154" s="1224">
        <v>2.9600000000000001E-2</v>
      </c>
      <c r="AQ154" s="1224" t="s">
        <v>165</v>
      </c>
      <c r="AR154" s="1224" t="s">
        <v>165</v>
      </c>
      <c r="AS154" s="1224">
        <v>2.9700000000000001E-2</v>
      </c>
      <c r="AT154" s="1224" t="s">
        <v>165</v>
      </c>
      <c r="AU154" s="1224" t="s">
        <v>165</v>
      </c>
      <c r="AV154" s="1224">
        <v>2.9600000000000001E-2</v>
      </c>
      <c r="AW154" s="1224" t="s">
        <v>165</v>
      </c>
      <c r="AX154" s="1224" t="s">
        <v>165</v>
      </c>
      <c r="AY154" s="1227">
        <v>2.98E-2</v>
      </c>
      <c r="AZ154" s="1227" t="s">
        <v>165</v>
      </c>
      <c r="BA154" s="1227" t="s">
        <v>165</v>
      </c>
      <c r="BB154" s="1228" t="s">
        <v>165</v>
      </c>
      <c r="BC154" s="1228" t="s">
        <v>165</v>
      </c>
      <c r="BD154" s="1228" t="s">
        <v>165</v>
      </c>
    </row>
    <row r="155" spans="3:56" x14ac:dyDescent="0.25">
      <c r="C155" s="1229" t="s">
        <v>1387</v>
      </c>
      <c r="D155" s="1229" t="s">
        <v>1343</v>
      </c>
      <c r="E155" s="1231" t="str">
        <f t="shared" si="2"/>
        <v>CaprinoBADAJOZ</v>
      </c>
      <c r="F155" s="1224">
        <v>3.09E-2</v>
      </c>
      <c r="G155" s="1225" t="s">
        <v>165</v>
      </c>
      <c r="H155" s="1224" t="s">
        <v>165</v>
      </c>
      <c r="I155" s="1224">
        <v>3.0200000000000001E-2</v>
      </c>
      <c r="J155" s="1224" t="s">
        <v>165</v>
      </c>
      <c r="K155" s="1224" t="s">
        <v>165</v>
      </c>
      <c r="L155" s="1226">
        <v>2.98E-2</v>
      </c>
      <c r="M155" s="1224" t="s">
        <v>165</v>
      </c>
      <c r="N155" s="1224" t="s">
        <v>165</v>
      </c>
      <c r="O155" s="1224">
        <v>2.98E-2</v>
      </c>
      <c r="P155" s="1224" t="s">
        <v>165</v>
      </c>
      <c r="Q155" s="1224" t="s">
        <v>165</v>
      </c>
      <c r="R155" s="1224">
        <v>2.8899999999999999E-2</v>
      </c>
      <c r="S155" s="1224" t="s">
        <v>165</v>
      </c>
      <c r="T155" s="1224" t="s">
        <v>165</v>
      </c>
      <c r="U155" s="1224">
        <v>2.9000000000000001E-2</v>
      </c>
      <c r="V155" s="1224" t="s">
        <v>165</v>
      </c>
      <c r="W155" s="1224" t="s">
        <v>165</v>
      </c>
      <c r="X155" s="1224">
        <v>2.9100000000000001E-2</v>
      </c>
      <c r="Y155" s="1224" t="s">
        <v>165</v>
      </c>
      <c r="Z155" s="1224" t="s">
        <v>165</v>
      </c>
      <c r="AA155" s="1224">
        <v>2.93E-2</v>
      </c>
      <c r="AB155" s="1224" t="s">
        <v>165</v>
      </c>
      <c r="AC155" s="1224" t="s">
        <v>165</v>
      </c>
      <c r="AD155" s="1224">
        <v>2.9899999999999999E-2</v>
      </c>
      <c r="AE155" s="1224" t="s">
        <v>165</v>
      </c>
      <c r="AF155" s="1224" t="s">
        <v>165</v>
      </c>
      <c r="AG155" s="1224">
        <v>2.9899999999999999E-2</v>
      </c>
      <c r="AH155" s="1224" t="s">
        <v>165</v>
      </c>
      <c r="AI155" s="1224" t="s">
        <v>165</v>
      </c>
      <c r="AJ155" s="1224">
        <v>2.9700000000000001E-2</v>
      </c>
      <c r="AK155" s="1224" t="s">
        <v>165</v>
      </c>
      <c r="AL155" s="1224" t="s">
        <v>165</v>
      </c>
      <c r="AM155" s="1224">
        <v>2.9700000000000001E-2</v>
      </c>
      <c r="AN155" s="1224" t="s">
        <v>165</v>
      </c>
      <c r="AO155" s="1224" t="s">
        <v>165</v>
      </c>
      <c r="AP155" s="1224">
        <v>2.9899999999999999E-2</v>
      </c>
      <c r="AQ155" s="1224" t="s">
        <v>165</v>
      </c>
      <c r="AR155" s="1224" t="s">
        <v>165</v>
      </c>
      <c r="AS155" s="1224">
        <v>2.98E-2</v>
      </c>
      <c r="AT155" s="1224" t="s">
        <v>165</v>
      </c>
      <c r="AU155" s="1224" t="s">
        <v>165</v>
      </c>
      <c r="AV155" s="1224">
        <v>2.9899999999999999E-2</v>
      </c>
      <c r="AW155" s="1224" t="s">
        <v>165</v>
      </c>
      <c r="AX155" s="1224" t="s">
        <v>165</v>
      </c>
      <c r="AY155" s="1227">
        <v>2.9899999999999999E-2</v>
      </c>
      <c r="AZ155" s="1227" t="s">
        <v>165</v>
      </c>
      <c r="BA155" s="1227" t="s">
        <v>165</v>
      </c>
      <c r="BB155" s="1228" t="s">
        <v>165</v>
      </c>
      <c r="BC155" s="1228" t="s">
        <v>165</v>
      </c>
      <c r="BD155" s="1228" t="s">
        <v>165</v>
      </c>
    </row>
    <row r="156" spans="3:56" x14ac:dyDescent="0.25">
      <c r="C156" s="1229" t="s">
        <v>1387</v>
      </c>
      <c r="D156" s="1229" t="s">
        <v>1344</v>
      </c>
      <c r="E156" s="1231" t="str">
        <f t="shared" si="2"/>
        <v>CaprinoBALEARS, ILLES</v>
      </c>
      <c r="F156" s="1224">
        <v>2.8799999999999999E-2</v>
      </c>
      <c r="G156" s="1225" t="s">
        <v>165</v>
      </c>
      <c r="H156" s="1224" t="s">
        <v>165</v>
      </c>
      <c r="I156" s="1224">
        <v>2.8799999999999999E-2</v>
      </c>
      <c r="J156" s="1224" t="s">
        <v>165</v>
      </c>
      <c r="K156" s="1224" t="s">
        <v>165</v>
      </c>
      <c r="L156" s="1226">
        <v>2.8000000000000001E-2</v>
      </c>
      <c r="M156" s="1224" t="s">
        <v>165</v>
      </c>
      <c r="N156" s="1224" t="s">
        <v>165</v>
      </c>
      <c r="O156" s="1224">
        <v>2.8899999999999999E-2</v>
      </c>
      <c r="P156" s="1224" t="s">
        <v>165</v>
      </c>
      <c r="Q156" s="1224" t="s">
        <v>165</v>
      </c>
      <c r="R156" s="1224">
        <v>2.6200000000000001E-2</v>
      </c>
      <c r="S156" s="1224" t="s">
        <v>165</v>
      </c>
      <c r="T156" s="1224" t="s">
        <v>165</v>
      </c>
      <c r="U156" s="1224">
        <v>2.6599999999999999E-2</v>
      </c>
      <c r="V156" s="1224" t="s">
        <v>165</v>
      </c>
      <c r="W156" s="1224" t="s">
        <v>165</v>
      </c>
      <c r="X156" s="1224">
        <v>2.6599999999999999E-2</v>
      </c>
      <c r="Y156" s="1224" t="s">
        <v>165</v>
      </c>
      <c r="Z156" s="1224" t="s">
        <v>165</v>
      </c>
      <c r="AA156" s="1224">
        <v>2.6100000000000002E-2</v>
      </c>
      <c r="AB156" s="1224" t="s">
        <v>165</v>
      </c>
      <c r="AC156" s="1224" t="s">
        <v>165</v>
      </c>
      <c r="AD156" s="1224">
        <v>2.5100000000000001E-2</v>
      </c>
      <c r="AE156" s="1224" t="s">
        <v>165</v>
      </c>
      <c r="AF156" s="1224" t="s">
        <v>165</v>
      </c>
      <c r="AG156" s="1224">
        <v>2.9899999999999999E-2</v>
      </c>
      <c r="AH156" s="1224" t="s">
        <v>165</v>
      </c>
      <c r="AI156" s="1224" t="s">
        <v>165</v>
      </c>
      <c r="AJ156" s="1224">
        <v>0.03</v>
      </c>
      <c r="AK156" s="1224" t="s">
        <v>165</v>
      </c>
      <c r="AL156" s="1224" t="s">
        <v>165</v>
      </c>
      <c r="AM156" s="1224">
        <v>3.0099999999999998E-2</v>
      </c>
      <c r="AN156" s="1224" t="s">
        <v>165</v>
      </c>
      <c r="AO156" s="1224" t="s">
        <v>165</v>
      </c>
      <c r="AP156" s="1224">
        <v>3.0200000000000001E-2</v>
      </c>
      <c r="AQ156" s="1224" t="s">
        <v>165</v>
      </c>
      <c r="AR156" s="1224" t="s">
        <v>165</v>
      </c>
      <c r="AS156" s="1224">
        <v>3.0200000000000001E-2</v>
      </c>
      <c r="AT156" s="1224" t="s">
        <v>165</v>
      </c>
      <c r="AU156" s="1224" t="s">
        <v>165</v>
      </c>
      <c r="AV156" s="1224">
        <v>3.0300000000000001E-2</v>
      </c>
      <c r="AW156" s="1224" t="s">
        <v>165</v>
      </c>
      <c r="AX156" s="1224" t="s">
        <v>165</v>
      </c>
      <c r="AY156" s="1227">
        <v>0.03</v>
      </c>
      <c r="AZ156" s="1227" t="s">
        <v>165</v>
      </c>
      <c r="BA156" s="1227" t="s">
        <v>165</v>
      </c>
      <c r="BB156" s="1228" t="s">
        <v>165</v>
      </c>
      <c r="BC156" s="1228" t="s">
        <v>165</v>
      </c>
      <c r="BD156" s="1228" t="s">
        <v>165</v>
      </c>
    </row>
    <row r="157" spans="3:56" x14ac:dyDescent="0.25">
      <c r="C157" s="1229" t="s">
        <v>1387</v>
      </c>
      <c r="D157" s="1229" t="s">
        <v>1345</v>
      </c>
      <c r="E157" s="1231" t="str">
        <f t="shared" si="2"/>
        <v>CaprinoBARCELONA</v>
      </c>
      <c r="F157" s="1224">
        <v>2.98E-2</v>
      </c>
      <c r="G157" s="1225" t="s">
        <v>165</v>
      </c>
      <c r="H157" s="1224" t="s">
        <v>165</v>
      </c>
      <c r="I157" s="1224">
        <v>2.9499999999999998E-2</v>
      </c>
      <c r="J157" s="1224" t="s">
        <v>165</v>
      </c>
      <c r="K157" s="1224" t="s">
        <v>165</v>
      </c>
      <c r="L157" s="1226">
        <v>2.98E-2</v>
      </c>
      <c r="M157" s="1224" t="s">
        <v>165</v>
      </c>
      <c r="N157" s="1224" t="s">
        <v>165</v>
      </c>
      <c r="O157" s="1224">
        <v>2.9399999999999999E-2</v>
      </c>
      <c r="P157" s="1224" t="s">
        <v>165</v>
      </c>
      <c r="Q157" s="1224" t="s">
        <v>165</v>
      </c>
      <c r="R157" s="1224">
        <v>2.98E-2</v>
      </c>
      <c r="S157" s="1224" t="s">
        <v>165</v>
      </c>
      <c r="T157" s="1224" t="s">
        <v>165</v>
      </c>
      <c r="U157" s="1224">
        <v>3.0099999999999998E-2</v>
      </c>
      <c r="V157" s="1224" t="s">
        <v>165</v>
      </c>
      <c r="W157" s="1224" t="s">
        <v>165</v>
      </c>
      <c r="X157" s="1224">
        <v>2.9000000000000001E-2</v>
      </c>
      <c r="Y157" s="1224" t="s">
        <v>165</v>
      </c>
      <c r="Z157" s="1224" t="s">
        <v>165</v>
      </c>
      <c r="AA157" s="1224">
        <v>2.9100000000000001E-2</v>
      </c>
      <c r="AB157" s="1224" t="s">
        <v>165</v>
      </c>
      <c r="AC157" s="1224" t="s">
        <v>165</v>
      </c>
      <c r="AD157" s="1224">
        <v>3.0200000000000001E-2</v>
      </c>
      <c r="AE157" s="1224" t="s">
        <v>165</v>
      </c>
      <c r="AF157" s="1224" t="s">
        <v>165</v>
      </c>
      <c r="AG157" s="1224">
        <v>3.0099999999999998E-2</v>
      </c>
      <c r="AH157" s="1224" t="s">
        <v>165</v>
      </c>
      <c r="AI157" s="1224" t="s">
        <v>165</v>
      </c>
      <c r="AJ157" s="1224">
        <v>3.0099999999999998E-2</v>
      </c>
      <c r="AK157" s="1224" t="s">
        <v>165</v>
      </c>
      <c r="AL157" s="1224" t="s">
        <v>165</v>
      </c>
      <c r="AM157" s="1224">
        <v>3.0200000000000001E-2</v>
      </c>
      <c r="AN157" s="1224" t="s">
        <v>165</v>
      </c>
      <c r="AO157" s="1224" t="s">
        <v>165</v>
      </c>
      <c r="AP157" s="1224">
        <v>3.0200000000000001E-2</v>
      </c>
      <c r="AQ157" s="1224" t="s">
        <v>165</v>
      </c>
      <c r="AR157" s="1224" t="s">
        <v>165</v>
      </c>
      <c r="AS157" s="1224">
        <v>3.0200000000000001E-2</v>
      </c>
      <c r="AT157" s="1224" t="s">
        <v>165</v>
      </c>
      <c r="AU157" s="1224" t="s">
        <v>165</v>
      </c>
      <c r="AV157" s="1224">
        <v>3.04E-2</v>
      </c>
      <c r="AW157" s="1224" t="s">
        <v>165</v>
      </c>
      <c r="AX157" s="1224" t="s">
        <v>165</v>
      </c>
      <c r="AY157" s="1227">
        <v>3.04E-2</v>
      </c>
      <c r="AZ157" s="1227" t="s">
        <v>165</v>
      </c>
      <c r="BA157" s="1227" t="s">
        <v>165</v>
      </c>
      <c r="BB157" s="1228" t="s">
        <v>165</v>
      </c>
      <c r="BC157" s="1228" t="s">
        <v>165</v>
      </c>
      <c r="BD157" s="1228" t="s">
        <v>165</v>
      </c>
    </row>
    <row r="158" spans="3:56" x14ac:dyDescent="0.25">
      <c r="C158" s="1229" t="s">
        <v>1387</v>
      </c>
      <c r="D158" s="1229" t="s">
        <v>1346</v>
      </c>
      <c r="E158" s="1231" t="str">
        <f t="shared" si="2"/>
        <v>CaprinoBIZKAIA</v>
      </c>
      <c r="F158" s="1224">
        <v>2.7199999999999998E-2</v>
      </c>
      <c r="G158" s="1225" t="s">
        <v>165</v>
      </c>
      <c r="H158" s="1224" t="s">
        <v>165</v>
      </c>
      <c r="I158" s="1224">
        <v>2.64E-2</v>
      </c>
      <c r="J158" s="1224" t="s">
        <v>165</v>
      </c>
      <c r="K158" s="1224" t="s">
        <v>165</v>
      </c>
      <c r="L158" s="1226">
        <v>2.64E-2</v>
      </c>
      <c r="M158" s="1224" t="s">
        <v>165</v>
      </c>
      <c r="N158" s="1224" t="s">
        <v>165</v>
      </c>
      <c r="O158" s="1224">
        <v>2.63E-2</v>
      </c>
      <c r="P158" s="1224" t="s">
        <v>165</v>
      </c>
      <c r="Q158" s="1224" t="s">
        <v>165</v>
      </c>
      <c r="R158" s="1224">
        <v>2.8500000000000001E-2</v>
      </c>
      <c r="S158" s="1224" t="s">
        <v>165</v>
      </c>
      <c r="T158" s="1224" t="s">
        <v>165</v>
      </c>
      <c r="U158" s="1224">
        <v>2.8899999999999999E-2</v>
      </c>
      <c r="V158" s="1224" t="s">
        <v>165</v>
      </c>
      <c r="W158" s="1224" t="s">
        <v>165</v>
      </c>
      <c r="X158" s="1224">
        <v>2.9000000000000001E-2</v>
      </c>
      <c r="Y158" s="1224" t="s">
        <v>165</v>
      </c>
      <c r="Z158" s="1224" t="s">
        <v>165</v>
      </c>
      <c r="AA158" s="1224">
        <v>2.92E-2</v>
      </c>
      <c r="AB158" s="1224" t="s">
        <v>165</v>
      </c>
      <c r="AC158" s="1224" t="s">
        <v>165</v>
      </c>
      <c r="AD158" s="1224">
        <v>2.9899999999999999E-2</v>
      </c>
      <c r="AE158" s="1224" t="s">
        <v>165</v>
      </c>
      <c r="AF158" s="1224" t="s">
        <v>165</v>
      </c>
      <c r="AG158" s="1224">
        <v>2.8799999999999999E-2</v>
      </c>
      <c r="AH158" s="1224" t="s">
        <v>165</v>
      </c>
      <c r="AI158" s="1224" t="s">
        <v>165</v>
      </c>
      <c r="AJ158" s="1224">
        <v>2.9499999999999998E-2</v>
      </c>
      <c r="AK158" s="1224" t="s">
        <v>165</v>
      </c>
      <c r="AL158" s="1224" t="s">
        <v>165</v>
      </c>
      <c r="AM158" s="1224">
        <v>2.9700000000000001E-2</v>
      </c>
      <c r="AN158" s="1224" t="s">
        <v>165</v>
      </c>
      <c r="AO158" s="1224" t="s">
        <v>165</v>
      </c>
      <c r="AP158" s="1224">
        <v>2.9600000000000001E-2</v>
      </c>
      <c r="AQ158" s="1224" t="s">
        <v>165</v>
      </c>
      <c r="AR158" s="1224" t="s">
        <v>165</v>
      </c>
      <c r="AS158" s="1224">
        <v>2.9499999999999998E-2</v>
      </c>
      <c r="AT158" s="1224" t="s">
        <v>165</v>
      </c>
      <c r="AU158" s="1224" t="s">
        <v>165</v>
      </c>
      <c r="AV158" s="1224">
        <v>2.9700000000000001E-2</v>
      </c>
      <c r="AW158" s="1224" t="s">
        <v>165</v>
      </c>
      <c r="AX158" s="1224" t="s">
        <v>165</v>
      </c>
      <c r="AY158" s="1227">
        <v>2.9700000000000001E-2</v>
      </c>
      <c r="AZ158" s="1227" t="s">
        <v>165</v>
      </c>
      <c r="BA158" s="1227" t="s">
        <v>165</v>
      </c>
      <c r="BB158" s="1228" t="s">
        <v>165</v>
      </c>
      <c r="BC158" s="1228" t="s">
        <v>165</v>
      </c>
      <c r="BD158" s="1228" t="s">
        <v>165</v>
      </c>
    </row>
    <row r="159" spans="3:56" x14ac:dyDescent="0.25">
      <c r="C159" s="1229" t="s">
        <v>1387</v>
      </c>
      <c r="D159" s="1229" t="s">
        <v>1347</v>
      </c>
      <c r="E159" s="1231" t="str">
        <f t="shared" si="2"/>
        <v>CaprinoBURGOS</v>
      </c>
      <c r="F159" s="1224">
        <v>2.7199999999999998E-2</v>
      </c>
      <c r="G159" s="1225" t="s">
        <v>165</v>
      </c>
      <c r="H159" s="1224" t="s">
        <v>165</v>
      </c>
      <c r="I159" s="1224">
        <v>2.6800000000000001E-2</v>
      </c>
      <c r="J159" s="1224" t="s">
        <v>165</v>
      </c>
      <c r="K159" s="1224" t="s">
        <v>165</v>
      </c>
      <c r="L159" s="1226">
        <v>2.5399999999999999E-2</v>
      </c>
      <c r="M159" s="1224" t="s">
        <v>165</v>
      </c>
      <c r="N159" s="1224" t="s">
        <v>165</v>
      </c>
      <c r="O159" s="1224">
        <v>2.4799999999999999E-2</v>
      </c>
      <c r="P159" s="1224" t="s">
        <v>165</v>
      </c>
      <c r="Q159" s="1224" t="s">
        <v>165</v>
      </c>
      <c r="R159" s="1224">
        <v>2.5700000000000001E-2</v>
      </c>
      <c r="S159" s="1224" t="s">
        <v>165</v>
      </c>
      <c r="T159" s="1224" t="s">
        <v>165</v>
      </c>
      <c r="U159" s="1224">
        <v>2.7199999999999998E-2</v>
      </c>
      <c r="V159" s="1224" t="s">
        <v>165</v>
      </c>
      <c r="W159" s="1224" t="s">
        <v>165</v>
      </c>
      <c r="X159" s="1224">
        <v>2.6700000000000002E-2</v>
      </c>
      <c r="Y159" s="1224" t="s">
        <v>165</v>
      </c>
      <c r="Z159" s="1224" t="s">
        <v>165</v>
      </c>
      <c r="AA159" s="1224">
        <v>2.6499999999999999E-2</v>
      </c>
      <c r="AB159" s="1224" t="s">
        <v>165</v>
      </c>
      <c r="AC159" s="1224" t="s">
        <v>165</v>
      </c>
      <c r="AD159" s="1224">
        <v>2.7699999999999999E-2</v>
      </c>
      <c r="AE159" s="1224" t="s">
        <v>165</v>
      </c>
      <c r="AF159" s="1224" t="s">
        <v>165</v>
      </c>
      <c r="AG159" s="1224">
        <v>2.76E-2</v>
      </c>
      <c r="AH159" s="1224" t="s">
        <v>165</v>
      </c>
      <c r="AI159" s="1224" t="s">
        <v>165</v>
      </c>
      <c r="AJ159" s="1224">
        <v>2.6599999999999999E-2</v>
      </c>
      <c r="AK159" s="1224" t="s">
        <v>165</v>
      </c>
      <c r="AL159" s="1224" t="s">
        <v>165</v>
      </c>
      <c r="AM159" s="1224">
        <v>2.7E-2</v>
      </c>
      <c r="AN159" s="1224" t="s">
        <v>165</v>
      </c>
      <c r="AO159" s="1224" t="s">
        <v>165</v>
      </c>
      <c r="AP159" s="1224">
        <v>2.6800000000000001E-2</v>
      </c>
      <c r="AQ159" s="1224" t="s">
        <v>165</v>
      </c>
      <c r="AR159" s="1224" t="s">
        <v>165</v>
      </c>
      <c r="AS159" s="1224">
        <v>2.7099999999999999E-2</v>
      </c>
      <c r="AT159" s="1224" t="s">
        <v>165</v>
      </c>
      <c r="AU159" s="1224" t="s">
        <v>165</v>
      </c>
      <c r="AV159" s="1224">
        <v>2.7300000000000001E-2</v>
      </c>
      <c r="AW159" s="1224" t="s">
        <v>165</v>
      </c>
      <c r="AX159" s="1224" t="s">
        <v>165</v>
      </c>
      <c r="AY159" s="1227">
        <v>2.76E-2</v>
      </c>
      <c r="AZ159" s="1227" t="s">
        <v>165</v>
      </c>
      <c r="BA159" s="1227" t="s">
        <v>165</v>
      </c>
      <c r="BB159" s="1228" t="s">
        <v>165</v>
      </c>
      <c r="BC159" s="1228" t="s">
        <v>165</v>
      </c>
      <c r="BD159" s="1228" t="s">
        <v>165</v>
      </c>
    </row>
    <row r="160" spans="3:56" x14ac:dyDescent="0.25">
      <c r="C160" s="1229" t="s">
        <v>1387</v>
      </c>
      <c r="D160" s="1229" t="s">
        <v>1348</v>
      </c>
      <c r="E160" s="1231" t="str">
        <f t="shared" si="2"/>
        <v>CaprinoCÁCERES</v>
      </c>
      <c r="F160" s="1224">
        <v>3.9100000000000003E-2</v>
      </c>
      <c r="G160" s="1225" t="s">
        <v>165</v>
      </c>
      <c r="H160" s="1224" t="s">
        <v>165</v>
      </c>
      <c r="I160" s="1224">
        <v>3.8899999999999997E-2</v>
      </c>
      <c r="J160" s="1224" t="s">
        <v>165</v>
      </c>
      <c r="K160" s="1224" t="s">
        <v>165</v>
      </c>
      <c r="L160" s="1226">
        <v>3.85E-2</v>
      </c>
      <c r="M160" s="1224" t="s">
        <v>165</v>
      </c>
      <c r="N160" s="1224" t="s">
        <v>165</v>
      </c>
      <c r="O160" s="1224">
        <v>3.9199999999999999E-2</v>
      </c>
      <c r="P160" s="1224" t="s">
        <v>165</v>
      </c>
      <c r="Q160" s="1224" t="s">
        <v>165</v>
      </c>
      <c r="R160" s="1224">
        <v>3.7100000000000001E-2</v>
      </c>
      <c r="S160" s="1224" t="s">
        <v>165</v>
      </c>
      <c r="T160" s="1224" t="s">
        <v>165</v>
      </c>
      <c r="U160" s="1224">
        <v>3.7199999999999997E-2</v>
      </c>
      <c r="V160" s="1224" t="s">
        <v>165</v>
      </c>
      <c r="W160" s="1224" t="s">
        <v>165</v>
      </c>
      <c r="X160" s="1224">
        <v>3.6900000000000002E-2</v>
      </c>
      <c r="Y160" s="1224" t="s">
        <v>165</v>
      </c>
      <c r="Z160" s="1224" t="s">
        <v>165</v>
      </c>
      <c r="AA160" s="1224">
        <v>3.7400000000000003E-2</v>
      </c>
      <c r="AB160" s="1224" t="s">
        <v>165</v>
      </c>
      <c r="AC160" s="1224" t="s">
        <v>165</v>
      </c>
      <c r="AD160" s="1224">
        <v>3.7600000000000001E-2</v>
      </c>
      <c r="AE160" s="1224" t="s">
        <v>165</v>
      </c>
      <c r="AF160" s="1224" t="s">
        <v>165</v>
      </c>
      <c r="AG160" s="1224">
        <v>3.09E-2</v>
      </c>
      <c r="AH160" s="1224" t="s">
        <v>165</v>
      </c>
      <c r="AI160" s="1224" t="s">
        <v>165</v>
      </c>
      <c r="AJ160" s="1224">
        <v>3.0700000000000002E-2</v>
      </c>
      <c r="AK160" s="1224" t="s">
        <v>165</v>
      </c>
      <c r="AL160" s="1224" t="s">
        <v>165</v>
      </c>
      <c r="AM160" s="1224">
        <v>3.0499999999999999E-2</v>
      </c>
      <c r="AN160" s="1224" t="s">
        <v>165</v>
      </c>
      <c r="AO160" s="1224" t="s">
        <v>165</v>
      </c>
      <c r="AP160" s="1224">
        <v>3.0800000000000001E-2</v>
      </c>
      <c r="AQ160" s="1224" t="s">
        <v>165</v>
      </c>
      <c r="AR160" s="1224" t="s">
        <v>165</v>
      </c>
      <c r="AS160" s="1224">
        <v>3.0800000000000001E-2</v>
      </c>
      <c r="AT160" s="1224" t="s">
        <v>165</v>
      </c>
      <c r="AU160" s="1224" t="s">
        <v>165</v>
      </c>
      <c r="AV160" s="1224">
        <v>3.0800000000000001E-2</v>
      </c>
      <c r="AW160" s="1224" t="s">
        <v>165</v>
      </c>
      <c r="AX160" s="1224" t="s">
        <v>165</v>
      </c>
      <c r="AY160" s="1227">
        <v>3.0700000000000002E-2</v>
      </c>
      <c r="AZ160" s="1227" t="s">
        <v>165</v>
      </c>
      <c r="BA160" s="1227" t="s">
        <v>165</v>
      </c>
      <c r="BB160" s="1228" t="s">
        <v>165</v>
      </c>
      <c r="BC160" s="1228" t="s">
        <v>165</v>
      </c>
      <c r="BD160" s="1228" t="s">
        <v>165</v>
      </c>
    </row>
    <row r="161" spans="3:56" x14ac:dyDescent="0.25">
      <c r="C161" s="1229" t="s">
        <v>1387</v>
      </c>
      <c r="D161" s="1229" t="s">
        <v>1349</v>
      </c>
      <c r="E161" s="1231" t="str">
        <f t="shared" si="2"/>
        <v>CaprinoCÁDIZ</v>
      </c>
      <c r="F161" s="1224">
        <v>3.32E-2</v>
      </c>
      <c r="G161" s="1225" t="s">
        <v>165</v>
      </c>
      <c r="H161" s="1224" t="s">
        <v>165</v>
      </c>
      <c r="I161" s="1224">
        <v>3.4799999999999998E-2</v>
      </c>
      <c r="J161" s="1224" t="s">
        <v>165</v>
      </c>
      <c r="K161" s="1224" t="s">
        <v>165</v>
      </c>
      <c r="L161" s="1226">
        <v>3.1600000000000003E-2</v>
      </c>
      <c r="M161" s="1224" t="s">
        <v>165</v>
      </c>
      <c r="N161" s="1224" t="s">
        <v>165</v>
      </c>
      <c r="O161" s="1224">
        <v>3.3399999999999999E-2</v>
      </c>
      <c r="P161" s="1224" t="s">
        <v>165</v>
      </c>
      <c r="Q161" s="1224" t="s">
        <v>165</v>
      </c>
      <c r="R161" s="1224">
        <v>3.2000000000000001E-2</v>
      </c>
      <c r="S161" s="1224" t="s">
        <v>165</v>
      </c>
      <c r="T161" s="1224" t="s">
        <v>165</v>
      </c>
      <c r="U161" s="1224">
        <v>3.04E-2</v>
      </c>
      <c r="V161" s="1224" t="s">
        <v>165</v>
      </c>
      <c r="W161" s="1224" t="s">
        <v>165</v>
      </c>
      <c r="X161" s="1224">
        <v>3.1800000000000002E-2</v>
      </c>
      <c r="Y161" s="1224" t="s">
        <v>165</v>
      </c>
      <c r="Z161" s="1224" t="s">
        <v>165</v>
      </c>
      <c r="AA161" s="1224">
        <v>3.1600000000000003E-2</v>
      </c>
      <c r="AB161" s="1224" t="s">
        <v>165</v>
      </c>
      <c r="AC161" s="1224" t="s">
        <v>165</v>
      </c>
      <c r="AD161" s="1224">
        <v>3.2099999999999997E-2</v>
      </c>
      <c r="AE161" s="1224" t="s">
        <v>165</v>
      </c>
      <c r="AF161" s="1224" t="s">
        <v>165</v>
      </c>
      <c r="AG161" s="1224">
        <v>3.3500000000000002E-2</v>
      </c>
      <c r="AH161" s="1224" t="s">
        <v>165</v>
      </c>
      <c r="AI161" s="1224" t="s">
        <v>165</v>
      </c>
      <c r="AJ161" s="1224">
        <v>3.3099999999999997E-2</v>
      </c>
      <c r="AK161" s="1224" t="s">
        <v>165</v>
      </c>
      <c r="AL161" s="1224" t="s">
        <v>165</v>
      </c>
      <c r="AM161" s="1224">
        <v>3.2500000000000001E-2</v>
      </c>
      <c r="AN161" s="1224" t="s">
        <v>165</v>
      </c>
      <c r="AO161" s="1224" t="s">
        <v>165</v>
      </c>
      <c r="AP161" s="1224">
        <v>3.2199999999999999E-2</v>
      </c>
      <c r="AQ161" s="1224" t="s">
        <v>165</v>
      </c>
      <c r="AR161" s="1224" t="s">
        <v>165</v>
      </c>
      <c r="AS161" s="1224">
        <v>3.2599999999999997E-2</v>
      </c>
      <c r="AT161" s="1224" t="s">
        <v>165</v>
      </c>
      <c r="AU161" s="1224" t="s">
        <v>165</v>
      </c>
      <c r="AV161" s="1224">
        <v>3.3000000000000002E-2</v>
      </c>
      <c r="AW161" s="1224" t="s">
        <v>165</v>
      </c>
      <c r="AX161" s="1224" t="s">
        <v>165</v>
      </c>
      <c r="AY161" s="1227">
        <v>3.3500000000000002E-2</v>
      </c>
      <c r="AZ161" s="1227" t="s">
        <v>165</v>
      </c>
      <c r="BA161" s="1227" t="s">
        <v>165</v>
      </c>
      <c r="BB161" s="1228" t="s">
        <v>165</v>
      </c>
      <c r="BC161" s="1228" t="s">
        <v>165</v>
      </c>
      <c r="BD161" s="1228" t="s">
        <v>165</v>
      </c>
    </row>
    <row r="162" spans="3:56" x14ac:dyDescent="0.25">
      <c r="C162" s="1229" t="s">
        <v>1387</v>
      </c>
      <c r="D162" s="1229" t="s">
        <v>1350</v>
      </c>
      <c r="E162" s="1231" t="str">
        <f t="shared" si="2"/>
        <v>CaprinoCANTABRIA</v>
      </c>
      <c r="F162" s="1224">
        <v>2.58E-2</v>
      </c>
      <c r="G162" s="1225" t="s">
        <v>165</v>
      </c>
      <c r="H162" s="1224" t="s">
        <v>165</v>
      </c>
      <c r="I162" s="1224">
        <v>2.4299999999999999E-2</v>
      </c>
      <c r="J162" s="1224" t="s">
        <v>165</v>
      </c>
      <c r="K162" s="1224" t="s">
        <v>165</v>
      </c>
      <c r="L162" s="1226">
        <v>2.5100000000000001E-2</v>
      </c>
      <c r="M162" s="1224" t="s">
        <v>165</v>
      </c>
      <c r="N162" s="1224" t="s">
        <v>165</v>
      </c>
      <c r="O162" s="1224">
        <v>2.46E-2</v>
      </c>
      <c r="P162" s="1224" t="s">
        <v>165</v>
      </c>
      <c r="Q162" s="1224" t="s">
        <v>165</v>
      </c>
      <c r="R162" s="1224">
        <v>2.46E-2</v>
      </c>
      <c r="S162" s="1224" t="s">
        <v>165</v>
      </c>
      <c r="T162" s="1224" t="s">
        <v>165</v>
      </c>
      <c r="U162" s="1224">
        <v>2.46E-2</v>
      </c>
      <c r="V162" s="1224" t="s">
        <v>165</v>
      </c>
      <c r="W162" s="1224" t="s">
        <v>165</v>
      </c>
      <c r="X162" s="1224">
        <v>2.46E-2</v>
      </c>
      <c r="Y162" s="1224" t="s">
        <v>165</v>
      </c>
      <c r="Z162" s="1224" t="s">
        <v>165</v>
      </c>
      <c r="AA162" s="1224">
        <v>3.3599999999999998E-2</v>
      </c>
      <c r="AB162" s="1224" t="s">
        <v>165</v>
      </c>
      <c r="AC162" s="1224" t="s">
        <v>165</v>
      </c>
      <c r="AD162" s="1224">
        <v>2.98E-2</v>
      </c>
      <c r="AE162" s="1224" t="s">
        <v>165</v>
      </c>
      <c r="AF162" s="1224" t="s">
        <v>165</v>
      </c>
      <c r="AG162" s="1224">
        <v>2.5999999999999999E-2</v>
      </c>
      <c r="AH162" s="1224" t="s">
        <v>165</v>
      </c>
      <c r="AI162" s="1224" t="s">
        <v>165</v>
      </c>
      <c r="AJ162" s="1224">
        <v>2.5999999999999999E-2</v>
      </c>
      <c r="AK162" s="1224" t="s">
        <v>165</v>
      </c>
      <c r="AL162" s="1224" t="s">
        <v>165</v>
      </c>
      <c r="AM162" s="1224">
        <v>2.52E-2</v>
      </c>
      <c r="AN162" s="1224" t="s">
        <v>165</v>
      </c>
      <c r="AO162" s="1224" t="s">
        <v>165</v>
      </c>
      <c r="AP162" s="1224">
        <v>2.58E-2</v>
      </c>
      <c r="AQ162" s="1224" t="s">
        <v>165</v>
      </c>
      <c r="AR162" s="1224" t="s">
        <v>165</v>
      </c>
      <c r="AS162" s="1224">
        <v>2.58E-2</v>
      </c>
      <c r="AT162" s="1224" t="s">
        <v>165</v>
      </c>
      <c r="AU162" s="1224" t="s">
        <v>165</v>
      </c>
      <c r="AV162" s="1224">
        <v>2.5999999999999999E-2</v>
      </c>
      <c r="AW162" s="1224" t="s">
        <v>165</v>
      </c>
      <c r="AX162" s="1224" t="s">
        <v>165</v>
      </c>
      <c r="AY162" s="1227">
        <v>2.6100000000000002E-2</v>
      </c>
      <c r="AZ162" s="1227" t="s">
        <v>165</v>
      </c>
      <c r="BA162" s="1227" t="s">
        <v>165</v>
      </c>
      <c r="BB162" s="1228" t="s">
        <v>165</v>
      </c>
      <c r="BC162" s="1228" t="s">
        <v>165</v>
      </c>
      <c r="BD162" s="1228" t="s">
        <v>165</v>
      </c>
    </row>
    <row r="163" spans="3:56" x14ac:dyDescent="0.25">
      <c r="C163" s="1229" t="s">
        <v>1387</v>
      </c>
      <c r="D163" s="1229" t="s">
        <v>1351</v>
      </c>
      <c r="E163" s="1231" t="str">
        <f t="shared" ref="E163:E226" si="3">C163&amp;D163</f>
        <v>CaprinoCASTELLÓN/CASTELLÓ</v>
      </c>
      <c r="F163" s="1224">
        <v>2.93E-2</v>
      </c>
      <c r="G163" s="1225" t="s">
        <v>165</v>
      </c>
      <c r="H163" s="1224" t="s">
        <v>165</v>
      </c>
      <c r="I163" s="1224">
        <v>2.9100000000000001E-2</v>
      </c>
      <c r="J163" s="1224" t="s">
        <v>165</v>
      </c>
      <c r="K163" s="1224" t="s">
        <v>165</v>
      </c>
      <c r="L163" s="1226">
        <v>2.9499999999999998E-2</v>
      </c>
      <c r="M163" s="1224" t="s">
        <v>165</v>
      </c>
      <c r="N163" s="1224" t="s">
        <v>165</v>
      </c>
      <c r="O163" s="1224">
        <v>3.0099999999999998E-2</v>
      </c>
      <c r="P163" s="1224" t="s">
        <v>165</v>
      </c>
      <c r="Q163" s="1224" t="s">
        <v>165</v>
      </c>
      <c r="R163" s="1224">
        <v>2.93E-2</v>
      </c>
      <c r="S163" s="1224" t="s">
        <v>165</v>
      </c>
      <c r="T163" s="1224" t="s">
        <v>165</v>
      </c>
      <c r="U163" s="1224">
        <v>2.98E-2</v>
      </c>
      <c r="V163" s="1224" t="s">
        <v>165</v>
      </c>
      <c r="W163" s="1224" t="s">
        <v>165</v>
      </c>
      <c r="X163" s="1224">
        <v>2.9600000000000001E-2</v>
      </c>
      <c r="Y163" s="1224" t="s">
        <v>165</v>
      </c>
      <c r="Z163" s="1224" t="s">
        <v>165</v>
      </c>
      <c r="AA163" s="1224">
        <v>2.98E-2</v>
      </c>
      <c r="AB163" s="1224" t="s">
        <v>165</v>
      </c>
      <c r="AC163" s="1224" t="s">
        <v>165</v>
      </c>
      <c r="AD163" s="1224">
        <v>2.9700000000000001E-2</v>
      </c>
      <c r="AE163" s="1224" t="s">
        <v>165</v>
      </c>
      <c r="AF163" s="1224" t="s">
        <v>165</v>
      </c>
      <c r="AG163" s="1224">
        <v>2.9899999999999999E-2</v>
      </c>
      <c r="AH163" s="1224" t="s">
        <v>165</v>
      </c>
      <c r="AI163" s="1224" t="s">
        <v>165</v>
      </c>
      <c r="AJ163" s="1224">
        <v>0.03</v>
      </c>
      <c r="AK163" s="1224" t="s">
        <v>165</v>
      </c>
      <c r="AL163" s="1224" t="s">
        <v>165</v>
      </c>
      <c r="AM163" s="1224">
        <v>3.0200000000000001E-2</v>
      </c>
      <c r="AN163" s="1224" t="s">
        <v>165</v>
      </c>
      <c r="AO163" s="1224" t="s">
        <v>165</v>
      </c>
      <c r="AP163" s="1224">
        <v>2.92E-2</v>
      </c>
      <c r="AQ163" s="1224" t="s">
        <v>165</v>
      </c>
      <c r="AR163" s="1224" t="s">
        <v>165</v>
      </c>
      <c r="AS163" s="1224">
        <v>2.9100000000000001E-2</v>
      </c>
      <c r="AT163" s="1224" t="s">
        <v>165</v>
      </c>
      <c r="AU163" s="1224" t="s">
        <v>165</v>
      </c>
      <c r="AV163" s="1224">
        <v>2.92E-2</v>
      </c>
      <c r="AW163" s="1224" t="s">
        <v>165</v>
      </c>
      <c r="AX163" s="1224" t="s">
        <v>165</v>
      </c>
      <c r="AY163" s="1227">
        <v>2.93E-2</v>
      </c>
      <c r="AZ163" s="1227" t="s">
        <v>165</v>
      </c>
      <c r="BA163" s="1227" t="s">
        <v>165</v>
      </c>
      <c r="BB163" s="1228" t="s">
        <v>165</v>
      </c>
      <c r="BC163" s="1228" t="s">
        <v>165</v>
      </c>
      <c r="BD163" s="1228" t="s">
        <v>165</v>
      </c>
    </row>
    <row r="164" spans="3:56" x14ac:dyDescent="0.25">
      <c r="C164" s="1229" t="s">
        <v>1387</v>
      </c>
      <c r="D164" s="1229" t="s">
        <v>1352</v>
      </c>
      <c r="E164" s="1231" t="str">
        <f t="shared" si="3"/>
        <v>CaprinoCIUDAD REAL</v>
      </c>
      <c r="F164" s="1224">
        <v>3.1E-2</v>
      </c>
      <c r="G164" s="1225" t="s">
        <v>165</v>
      </c>
      <c r="H164" s="1224" t="s">
        <v>165</v>
      </c>
      <c r="I164" s="1224">
        <v>3.1099999999999999E-2</v>
      </c>
      <c r="J164" s="1224" t="s">
        <v>165</v>
      </c>
      <c r="K164" s="1224" t="s">
        <v>165</v>
      </c>
      <c r="L164" s="1226">
        <v>3.1E-2</v>
      </c>
      <c r="M164" s="1224" t="s">
        <v>165</v>
      </c>
      <c r="N164" s="1224" t="s">
        <v>165</v>
      </c>
      <c r="O164" s="1224">
        <v>3.04E-2</v>
      </c>
      <c r="P164" s="1224" t="s">
        <v>165</v>
      </c>
      <c r="Q164" s="1224" t="s">
        <v>165</v>
      </c>
      <c r="R164" s="1224">
        <v>3.0300000000000001E-2</v>
      </c>
      <c r="S164" s="1224" t="s">
        <v>165</v>
      </c>
      <c r="T164" s="1224" t="s">
        <v>165</v>
      </c>
      <c r="U164" s="1224">
        <v>3.0099999999999998E-2</v>
      </c>
      <c r="V164" s="1224" t="s">
        <v>165</v>
      </c>
      <c r="W164" s="1224" t="s">
        <v>165</v>
      </c>
      <c r="X164" s="1224">
        <v>2.98E-2</v>
      </c>
      <c r="Y164" s="1224" t="s">
        <v>165</v>
      </c>
      <c r="Z164" s="1224" t="s">
        <v>165</v>
      </c>
      <c r="AA164" s="1224">
        <v>2.9899999999999999E-2</v>
      </c>
      <c r="AB164" s="1224" t="s">
        <v>165</v>
      </c>
      <c r="AC164" s="1224" t="s">
        <v>165</v>
      </c>
      <c r="AD164" s="1224">
        <v>3.0200000000000001E-2</v>
      </c>
      <c r="AE164" s="1224" t="s">
        <v>165</v>
      </c>
      <c r="AF164" s="1224" t="s">
        <v>165</v>
      </c>
      <c r="AG164" s="1224">
        <v>0.03</v>
      </c>
      <c r="AH164" s="1224" t="s">
        <v>165</v>
      </c>
      <c r="AI164" s="1224" t="s">
        <v>165</v>
      </c>
      <c r="AJ164" s="1224">
        <v>2.93E-2</v>
      </c>
      <c r="AK164" s="1224" t="s">
        <v>165</v>
      </c>
      <c r="AL164" s="1224" t="s">
        <v>165</v>
      </c>
      <c r="AM164" s="1224">
        <v>2.9100000000000001E-2</v>
      </c>
      <c r="AN164" s="1224" t="s">
        <v>165</v>
      </c>
      <c r="AO164" s="1224" t="s">
        <v>165</v>
      </c>
      <c r="AP164" s="1224">
        <v>2.9700000000000001E-2</v>
      </c>
      <c r="AQ164" s="1224" t="s">
        <v>165</v>
      </c>
      <c r="AR164" s="1224" t="s">
        <v>165</v>
      </c>
      <c r="AS164" s="1224">
        <v>2.9499999999999998E-2</v>
      </c>
      <c r="AT164" s="1224" t="s">
        <v>165</v>
      </c>
      <c r="AU164" s="1224" t="s">
        <v>165</v>
      </c>
      <c r="AV164" s="1224">
        <v>2.9399999999999999E-2</v>
      </c>
      <c r="AW164" s="1224" t="s">
        <v>165</v>
      </c>
      <c r="AX164" s="1224" t="s">
        <v>165</v>
      </c>
      <c r="AY164" s="1227">
        <v>2.93E-2</v>
      </c>
      <c r="AZ164" s="1227" t="s">
        <v>165</v>
      </c>
      <c r="BA164" s="1227" t="s">
        <v>165</v>
      </c>
      <c r="BB164" s="1228" t="s">
        <v>165</v>
      </c>
      <c r="BC164" s="1228" t="s">
        <v>165</v>
      </c>
      <c r="BD164" s="1228" t="s">
        <v>165</v>
      </c>
    </row>
    <row r="165" spans="3:56" x14ac:dyDescent="0.25">
      <c r="C165" s="1229" t="s">
        <v>1387</v>
      </c>
      <c r="D165" s="1229" t="s">
        <v>1353</v>
      </c>
      <c r="E165" s="1231" t="str">
        <f t="shared" si="3"/>
        <v>CaprinoCÓRDOBA</v>
      </c>
      <c r="F165" s="1224">
        <v>2.92E-2</v>
      </c>
      <c r="G165" s="1225" t="s">
        <v>165</v>
      </c>
      <c r="H165" s="1224" t="s">
        <v>165</v>
      </c>
      <c r="I165" s="1224">
        <v>2.9399999999999999E-2</v>
      </c>
      <c r="J165" s="1224" t="s">
        <v>165</v>
      </c>
      <c r="K165" s="1224" t="s">
        <v>165</v>
      </c>
      <c r="L165" s="1226">
        <v>2.93E-2</v>
      </c>
      <c r="M165" s="1224" t="s">
        <v>165</v>
      </c>
      <c r="N165" s="1224" t="s">
        <v>165</v>
      </c>
      <c r="O165" s="1224">
        <v>2.8799999999999999E-2</v>
      </c>
      <c r="P165" s="1224" t="s">
        <v>165</v>
      </c>
      <c r="Q165" s="1224" t="s">
        <v>165</v>
      </c>
      <c r="R165" s="1224">
        <v>2.92E-2</v>
      </c>
      <c r="S165" s="1224" t="s">
        <v>165</v>
      </c>
      <c r="T165" s="1224" t="s">
        <v>165</v>
      </c>
      <c r="U165" s="1224">
        <v>2.9100000000000001E-2</v>
      </c>
      <c r="V165" s="1224" t="s">
        <v>165</v>
      </c>
      <c r="W165" s="1224" t="s">
        <v>165</v>
      </c>
      <c r="X165" s="1224">
        <v>3.0300000000000001E-2</v>
      </c>
      <c r="Y165" s="1224" t="s">
        <v>165</v>
      </c>
      <c r="Z165" s="1224" t="s">
        <v>165</v>
      </c>
      <c r="AA165" s="1224">
        <v>2.98E-2</v>
      </c>
      <c r="AB165" s="1224" t="s">
        <v>165</v>
      </c>
      <c r="AC165" s="1224" t="s">
        <v>165</v>
      </c>
      <c r="AD165" s="1224">
        <v>3.0200000000000001E-2</v>
      </c>
      <c r="AE165" s="1224" t="s">
        <v>165</v>
      </c>
      <c r="AF165" s="1224" t="s">
        <v>165</v>
      </c>
      <c r="AG165" s="1224">
        <v>3.1099999999999999E-2</v>
      </c>
      <c r="AH165" s="1224" t="s">
        <v>165</v>
      </c>
      <c r="AI165" s="1224" t="s">
        <v>165</v>
      </c>
      <c r="AJ165" s="1224">
        <v>3.0800000000000001E-2</v>
      </c>
      <c r="AK165" s="1224" t="s">
        <v>165</v>
      </c>
      <c r="AL165" s="1224" t="s">
        <v>165</v>
      </c>
      <c r="AM165" s="1224">
        <v>3.0300000000000001E-2</v>
      </c>
      <c r="AN165" s="1224" t="s">
        <v>165</v>
      </c>
      <c r="AO165" s="1224" t="s">
        <v>165</v>
      </c>
      <c r="AP165" s="1224">
        <v>3.0300000000000001E-2</v>
      </c>
      <c r="AQ165" s="1224" t="s">
        <v>165</v>
      </c>
      <c r="AR165" s="1224" t="s">
        <v>165</v>
      </c>
      <c r="AS165" s="1224">
        <v>3.0700000000000002E-2</v>
      </c>
      <c r="AT165" s="1224" t="s">
        <v>165</v>
      </c>
      <c r="AU165" s="1224" t="s">
        <v>165</v>
      </c>
      <c r="AV165" s="1224">
        <v>3.09E-2</v>
      </c>
      <c r="AW165" s="1224" t="s">
        <v>165</v>
      </c>
      <c r="AX165" s="1224" t="s">
        <v>165</v>
      </c>
      <c r="AY165" s="1227">
        <v>3.0599999999999999E-2</v>
      </c>
      <c r="AZ165" s="1227" t="s">
        <v>165</v>
      </c>
      <c r="BA165" s="1227" t="s">
        <v>165</v>
      </c>
      <c r="BB165" s="1228" t="s">
        <v>165</v>
      </c>
      <c r="BC165" s="1228" t="s">
        <v>165</v>
      </c>
      <c r="BD165" s="1228" t="s">
        <v>165</v>
      </c>
    </row>
    <row r="166" spans="3:56" x14ac:dyDescent="0.25">
      <c r="C166" s="1229" t="s">
        <v>1387</v>
      </c>
      <c r="D166" s="1229" t="s">
        <v>1354</v>
      </c>
      <c r="E166" s="1231" t="str">
        <f t="shared" si="3"/>
        <v>CaprinoCORUÑA, A</v>
      </c>
      <c r="F166" s="1224">
        <v>2.41E-2</v>
      </c>
      <c r="G166" s="1225" t="s">
        <v>165</v>
      </c>
      <c r="H166" s="1224" t="s">
        <v>165</v>
      </c>
      <c r="I166" s="1224">
        <v>2.41E-2</v>
      </c>
      <c r="J166" s="1224" t="s">
        <v>165</v>
      </c>
      <c r="K166" s="1224" t="s">
        <v>165</v>
      </c>
      <c r="L166" s="1226">
        <v>2.4199999999999999E-2</v>
      </c>
      <c r="M166" s="1224" t="s">
        <v>165</v>
      </c>
      <c r="N166" s="1224" t="s">
        <v>165</v>
      </c>
      <c r="O166" s="1224">
        <v>2.41E-2</v>
      </c>
      <c r="P166" s="1224" t="s">
        <v>165</v>
      </c>
      <c r="Q166" s="1224" t="s">
        <v>165</v>
      </c>
      <c r="R166" s="1224">
        <v>2.7799999999999998E-2</v>
      </c>
      <c r="S166" s="1224" t="s">
        <v>165</v>
      </c>
      <c r="T166" s="1224" t="s">
        <v>165</v>
      </c>
      <c r="U166" s="1224">
        <v>2.6100000000000002E-2</v>
      </c>
      <c r="V166" s="1224" t="s">
        <v>165</v>
      </c>
      <c r="W166" s="1224" t="s">
        <v>165</v>
      </c>
      <c r="X166" s="1224">
        <v>2.64E-2</v>
      </c>
      <c r="Y166" s="1224" t="s">
        <v>165</v>
      </c>
      <c r="Z166" s="1224" t="s">
        <v>165</v>
      </c>
      <c r="AA166" s="1224">
        <v>2.5899999999999999E-2</v>
      </c>
      <c r="AB166" s="1224" t="s">
        <v>165</v>
      </c>
      <c r="AC166" s="1224" t="s">
        <v>165</v>
      </c>
      <c r="AD166" s="1224">
        <v>2.6200000000000001E-2</v>
      </c>
      <c r="AE166" s="1224" t="s">
        <v>165</v>
      </c>
      <c r="AF166" s="1224" t="s">
        <v>165</v>
      </c>
      <c r="AG166" s="1224">
        <v>2.6499999999999999E-2</v>
      </c>
      <c r="AH166" s="1224" t="s">
        <v>165</v>
      </c>
      <c r="AI166" s="1224" t="s">
        <v>165</v>
      </c>
      <c r="AJ166" s="1224">
        <v>2.6800000000000001E-2</v>
      </c>
      <c r="AK166" s="1224" t="s">
        <v>165</v>
      </c>
      <c r="AL166" s="1224" t="s">
        <v>165</v>
      </c>
      <c r="AM166" s="1224">
        <v>2.5999999999999999E-2</v>
      </c>
      <c r="AN166" s="1224" t="s">
        <v>165</v>
      </c>
      <c r="AO166" s="1224" t="s">
        <v>165</v>
      </c>
      <c r="AP166" s="1224">
        <v>2.46E-2</v>
      </c>
      <c r="AQ166" s="1224" t="s">
        <v>165</v>
      </c>
      <c r="AR166" s="1224" t="s">
        <v>165</v>
      </c>
      <c r="AS166" s="1224">
        <v>2.5399999999999999E-2</v>
      </c>
      <c r="AT166" s="1224" t="s">
        <v>165</v>
      </c>
      <c r="AU166" s="1224" t="s">
        <v>165</v>
      </c>
      <c r="AV166" s="1224">
        <v>2.5399999999999999E-2</v>
      </c>
      <c r="AW166" s="1224" t="s">
        <v>165</v>
      </c>
      <c r="AX166" s="1224" t="s">
        <v>165</v>
      </c>
      <c r="AY166" s="1227">
        <v>2.5499999999999998E-2</v>
      </c>
      <c r="AZ166" s="1227" t="s">
        <v>165</v>
      </c>
      <c r="BA166" s="1227" t="s">
        <v>165</v>
      </c>
      <c r="BB166" s="1228" t="s">
        <v>165</v>
      </c>
      <c r="BC166" s="1228" t="s">
        <v>165</v>
      </c>
      <c r="BD166" s="1228" t="s">
        <v>165</v>
      </c>
    </row>
    <row r="167" spans="3:56" x14ac:dyDescent="0.25">
      <c r="C167" s="1229" t="s">
        <v>1387</v>
      </c>
      <c r="D167" s="1229" t="s">
        <v>1355</v>
      </c>
      <c r="E167" s="1231" t="str">
        <f t="shared" si="3"/>
        <v>CaprinoCUENCA</v>
      </c>
      <c r="F167" s="1224">
        <v>2.9700000000000001E-2</v>
      </c>
      <c r="G167" s="1225" t="s">
        <v>165</v>
      </c>
      <c r="H167" s="1224" t="s">
        <v>165</v>
      </c>
      <c r="I167" s="1224">
        <v>2.9100000000000001E-2</v>
      </c>
      <c r="J167" s="1224" t="s">
        <v>165</v>
      </c>
      <c r="K167" s="1224" t="s">
        <v>165</v>
      </c>
      <c r="L167" s="1226">
        <v>2.9700000000000001E-2</v>
      </c>
      <c r="M167" s="1224" t="s">
        <v>165</v>
      </c>
      <c r="N167" s="1224" t="s">
        <v>165</v>
      </c>
      <c r="O167" s="1224">
        <v>2.92E-2</v>
      </c>
      <c r="P167" s="1224" t="s">
        <v>165</v>
      </c>
      <c r="Q167" s="1224" t="s">
        <v>165</v>
      </c>
      <c r="R167" s="1224">
        <v>2.93E-2</v>
      </c>
      <c r="S167" s="1224" t="s">
        <v>165</v>
      </c>
      <c r="T167" s="1224" t="s">
        <v>165</v>
      </c>
      <c r="U167" s="1224">
        <v>2.93E-2</v>
      </c>
      <c r="V167" s="1224" t="s">
        <v>165</v>
      </c>
      <c r="W167" s="1224" t="s">
        <v>165</v>
      </c>
      <c r="X167" s="1224">
        <v>2.98E-2</v>
      </c>
      <c r="Y167" s="1224" t="s">
        <v>165</v>
      </c>
      <c r="Z167" s="1224" t="s">
        <v>165</v>
      </c>
      <c r="AA167" s="1224">
        <v>2.98E-2</v>
      </c>
      <c r="AB167" s="1224" t="s">
        <v>165</v>
      </c>
      <c r="AC167" s="1224" t="s">
        <v>165</v>
      </c>
      <c r="AD167" s="1224">
        <v>3.0099999999999998E-2</v>
      </c>
      <c r="AE167" s="1224" t="s">
        <v>165</v>
      </c>
      <c r="AF167" s="1224" t="s">
        <v>165</v>
      </c>
      <c r="AG167" s="1224">
        <v>0.03</v>
      </c>
      <c r="AH167" s="1224" t="s">
        <v>165</v>
      </c>
      <c r="AI167" s="1224" t="s">
        <v>165</v>
      </c>
      <c r="AJ167" s="1224">
        <v>2.93E-2</v>
      </c>
      <c r="AK167" s="1224" t="s">
        <v>165</v>
      </c>
      <c r="AL167" s="1224" t="s">
        <v>165</v>
      </c>
      <c r="AM167" s="1224">
        <v>2.92E-2</v>
      </c>
      <c r="AN167" s="1224" t="s">
        <v>165</v>
      </c>
      <c r="AO167" s="1224" t="s">
        <v>165</v>
      </c>
      <c r="AP167" s="1224">
        <v>2.98E-2</v>
      </c>
      <c r="AQ167" s="1224" t="s">
        <v>165</v>
      </c>
      <c r="AR167" s="1224" t="s">
        <v>165</v>
      </c>
      <c r="AS167" s="1224">
        <v>2.92E-2</v>
      </c>
      <c r="AT167" s="1224" t="s">
        <v>165</v>
      </c>
      <c r="AU167" s="1224" t="s">
        <v>165</v>
      </c>
      <c r="AV167" s="1224">
        <v>2.93E-2</v>
      </c>
      <c r="AW167" s="1224" t="s">
        <v>165</v>
      </c>
      <c r="AX167" s="1224" t="s">
        <v>165</v>
      </c>
      <c r="AY167" s="1227">
        <v>2.9399999999999999E-2</v>
      </c>
      <c r="AZ167" s="1227" t="s">
        <v>165</v>
      </c>
      <c r="BA167" s="1227" t="s">
        <v>165</v>
      </c>
      <c r="BB167" s="1228" t="s">
        <v>165</v>
      </c>
      <c r="BC167" s="1228" t="s">
        <v>165</v>
      </c>
      <c r="BD167" s="1228" t="s">
        <v>165</v>
      </c>
    </row>
    <row r="168" spans="3:56" x14ac:dyDescent="0.25">
      <c r="C168" s="1229" t="s">
        <v>1387</v>
      </c>
      <c r="D168" s="1229" t="s">
        <v>1356</v>
      </c>
      <c r="E168" s="1231" t="str">
        <f t="shared" si="3"/>
        <v>CaprinoGIPUZKOA</v>
      </c>
      <c r="F168" s="1224">
        <v>2.7E-2</v>
      </c>
      <c r="G168" s="1225" t="s">
        <v>165</v>
      </c>
      <c r="H168" s="1224" t="s">
        <v>165</v>
      </c>
      <c r="I168" s="1224">
        <v>2.7099999999999999E-2</v>
      </c>
      <c r="J168" s="1224" t="s">
        <v>165</v>
      </c>
      <c r="K168" s="1224" t="s">
        <v>165</v>
      </c>
      <c r="L168" s="1226">
        <v>2.7E-2</v>
      </c>
      <c r="M168" s="1224" t="s">
        <v>165</v>
      </c>
      <c r="N168" s="1224" t="s">
        <v>165</v>
      </c>
      <c r="O168" s="1224">
        <v>2.7799999999999998E-2</v>
      </c>
      <c r="P168" s="1224" t="s">
        <v>165</v>
      </c>
      <c r="Q168" s="1224" t="s">
        <v>165</v>
      </c>
      <c r="R168" s="1224">
        <v>2.7699999999999999E-2</v>
      </c>
      <c r="S168" s="1224" t="s">
        <v>165</v>
      </c>
      <c r="T168" s="1224" t="s">
        <v>165</v>
      </c>
      <c r="U168" s="1224">
        <v>2.7900000000000001E-2</v>
      </c>
      <c r="V168" s="1224" t="s">
        <v>165</v>
      </c>
      <c r="W168" s="1224" t="s">
        <v>165</v>
      </c>
      <c r="X168" s="1224">
        <v>2.9000000000000001E-2</v>
      </c>
      <c r="Y168" s="1224" t="s">
        <v>165</v>
      </c>
      <c r="Z168" s="1224" t="s">
        <v>165</v>
      </c>
      <c r="AA168" s="1224">
        <v>2.9000000000000001E-2</v>
      </c>
      <c r="AB168" s="1224" t="s">
        <v>165</v>
      </c>
      <c r="AC168" s="1224" t="s">
        <v>165</v>
      </c>
      <c r="AD168" s="1224">
        <v>2.93E-2</v>
      </c>
      <c r="AE168" s="1224" t="s">
        <v>165</v>
      </c>
      <c r="AF168" s="1224" t="s">
        <v>165</v>
      </c>
      <c r="AG168" s="1224">
        <v>2.9399999999999999E-2</v>
      </c>
      <c r="AH168" s="1224" t="s">
        <v>165</v>
      </c>
      <c r="AI168" s="1224" t="s">
        <v>165</v>
      </c>
      <c r="AJ168" s="1224">
        <v>2.92E-2</v>
      </c>
      <c r="AK168" s="1224" t="s">
        <v>165</v>
      </c>
      <c r="AL168" s="1224" t="s">
        <v>165</v>
      </c>
      <c r="AM168" s="1224">
        <v>2.8899999999999999E-2</v>
      </c>
      <c r="AN168" s="1224" t="s">
        <v>165</v>
      </c>
      <c r="AO168" s="1224" t="s">
        <v>165</v>
      </c>
      <c r="AP168" s="1224">
        <v>2.9000000000000001E-2</v>
      </c>
      <c r="AQ168" s="1224" t="s">
        <v>165</v>
      </c>
      <c r="AR168" s="1224" t="s">
        <v>165</v>
      </c>
      <c r="AS168" s="1224">
        <v>2.9000000000000001E-2</v>
      </c>
      <c r="AT168" s="1224" t="s">
        <v>165</v>
      </c>
      <c r="AU168" s="1224" t="s">
        <v>165</v>
      </c>
      <c r="AV168" s="1224">
        <v>2.93E-2</v>
      </c>
      <c r="AW168" s="1224" t="s">
        <v>165</v>
      </c>
      <c r="AX168" s="1224" t="s">
        <v>165</v>
      </c>
      <c r="AY168" s="1227">
        <v>2.9399999999999999E-2</v>
      </c>
      <c r="AZ168" s="1227" t="s">
        <v>165</v>
      </c>
      <c r="BA168" s="1227" t="s">
        <v>165</v>
      </c>
      <c r="BB168" s="1228" t="s">
        <v>165</v>
      </c>
      <c r="BC168" s="1228" t="s">
        <v>165</v>
      </c>
      <c r="BD168" s="1228" t="s">
        <v>165</v>
      </c>
    </row>
    <row r="169" spans="3:56" x14ac:dyDescent="0.25">
      <c r="C169" s="1229" t="s">
        <v>1387</v>
      </c>
      <c r="D169" s="1229" t="s">
        <v>1357</v>
      </c>
      <c r="E169" s="1231" t="str">
        <f t="shared" si="3"/>
        <v>CaprinoGIRONA</v>
      </c>
      <c r="F169" s="1224">
        <v>2.7199999999999998E-2</v>
      </c>
      <c r="G169" s="1225" t="s">
        <v>165</v>
      </c>
      <c r="H169" s="1224" t="s">
        <v>165</v>
      </c>
      <c r="I169" s="1224">
        <v>2.75E-2</v>
      </c>
      <c r="J169" s="1224" t="s">
        <v>165</v>
      </c>
      <c r="K169" s="1224" t="s">
        <v>165</v>
      </c>
      <c r="L169" s="1226">
        <v>2.6200000000000001E-2</v>
      </c>
      <c r="M169" s="1224" t="s">
        <v>165</v>
      </c>
      <c r="N169" s="1224" t="s">
        <v>165</v>
      </c>
      <c r="O169" s="1224">
        <v>2.8400000000000002E-2</v>
      </c>
      <c r="P169" s="1224" t="s">
        <v>165</v>
      </c>
      <c r="Q169" s="1224" t="s">
        <v>165</v>
      </c>
      <c r="R169" s="1224">
        <v>3.0700000000000002E-2</v>
      </c>
      <c r="S169" s="1224" t="s">
        <v>165</v>
      </c>
      <c r="T169" s="1224" t="s">
        <v>165</v>
      </c>
      <c r="U169" s="1224">
        <v>2.9100000000000001E-2</v>
      </c>
      <c r="V169" s="1224" t="s">
        <v>165</v>
      </c>
      <c r="W169" s="1224" t="s">
        <v>165</v>
      </c>
      <c r="X169" s="1224">
        <v>2.9000000000000001E-2</v>
      </c>
      <c r="Y169" s="1224" t="s">
        <v>165</v>
      </c>
      <c r="Z169" s="1224" t="s">
        <v>165</v>
      </c>
      <c r="AA169" s="1224">
        <v>2.9899999999999999E-2</v>
      </c>
      <c r="AB169" s="1224" t="s">
        <v>165</v>
      </c>
      <c r="AC169" s="1224" t="s">
        <v>165</v>
      </c>
      <c r="AD169" s="1224">
        <v>2.9499999999999998E-2</v>
      </c>
      <c r="AE169" s="1224" t="s">
        <v>165</v>
      </c>
      <c r="AF169" s="1224" t="s">
        <v>165</v>
      </c>
      <c r="AG169" s="1224">
        <v>3.0200000000000001E-2</v>
      </c>
      <c r="AH169" s="1224" t="s">
        <v>165</v>
      </c>
      <c r="AI169" s="1224" t="s">
        <v>165</v>
      </c>
      <c r="AJ169" s="1224">
        <v>3.0200000000000001E-2</v>
      </c>
      <c r="AK169" s="1224" t="s">
        <v>165</v>
      </c>
      <c r="AL169" s="1224" t="s">
        <v>165</v>
      </c>
      <c r="AM169" s="1224">
        <v>2.9899999999999999E-2</v>
      </c>
      <c r="AN169" s="1224" t="s">
        <v>165</v>
      </c>
      <c r="AO169" s="1224" t="s">
        <v>165</v>
      </c>
      <c r="AP169" s="1224">
        <v>3.0200000000000001E-2</v>
      </c>
      <c r="AQ169" s="1224" t="s">
        <v>165</v>
      </c>
      <c r="AR169" s="1224" t="s">
        <v>165</v>
      </c>
      <c r="AS169" s="1224">
        <v>0.03</v>
      </c>
      <c r="AT169" s="1224" t="s">
        <v>165</v>
      </c>
      <c r="AU169" s="1224" t="s">
        <v>165</v>
      </c>
      <c r="AV169" s="1224">
        <v>0.03</v>
      </c>
      <c r="AW169" s="1224" t="s">
        <v>165</v>
      </c>
      <c r="AX169" s="1224" t="s">
        <v>165</v>
      </c>
      <c r="AY169" s="1227">
        <v>2.9899999999999999E-2</v>
      </c>
      <c r="AZ169" s="1227" t="s">
        <v>165</v>
      </c>
      <c r="BA169" s="1227" t="s">
        <v>165</v>
      </c>
      <c r="BB169" s="1228" t="s">
        <v>165</v>
      </c>
      <c r="BC169" s="1228" t="s">
        <v>165</v>
      </c>
      <c r="BD169" s="1228" t="s">
        <v>165</v>
      </c>
    </row>
    <row r="170" spans="3:56" x14ac:dyDescent="0.25">
      <c r="C170" s="1229" t="s">
        <v>1387</v>
      </c>
      <c r="D170" s="1229" t="s">
        <v>1358</v>
      </c>
      <c r="E170" s="1231" t="str">
        <f t="shared" si="3"/>
        <v>CaprinoGRANADA</v>
      </c>
      <c r="F170" s="1224">
        <v>3.0499999999999999E-2</v>
      </c>
      <c r="G170" s="1225" t="s">
        <v>165</v>
      </c>
      <c r="H170" s="1224" t="s">
        <v>165</v>
      </c>
      <c r="I170" s="1224">
        <v>3.0099999999999998E-2</v>
      </c>
      <c r="J170" s="1224" t="s">
        <v>165</v>
      </c>
      <c r="K170" s="1224" t="s">
        <v>165</v>
      </c>
      <c r="L170" s="1226">
        <v>3.0300000000000001E-2</v>
      </c>
      <c r="M170" s="1224" t="s">
        <v>165</v>
      </c>
      <c r="N170" s="1224" t="s">
        <v>165</v>
      </c>
      <c r="O170" s="1224">
        <v>3.0300000000000001E-2</v>
      </c>
      <c r="P170" s="1224" t="s">
        <v>165</v>
      </c>
      <c r="Q170" s="1224" t="s">
        <v>165</v>
      </c>
      <c r="R170" s="1224">
        <v>2.9499999999999998E-2</v>
      </c>
      <c r="S170" s="1224" t="s">
        <v>165</v>
      </c>
      <c r="T170" s="1224" t="s">
        <v>165</v>
      </c>
      <c r="U170" s="1224">
        <v>2.9499999999999998E-2</v>
      </c>
      <c r="V170" s="1224" t="s">
        <v>165</v>
      </c>
      <c r="W170" s="1224" t="s">
        <v>165</v>
      </c>
      <c r="X170" s="1224">
        <v>3.0800000000000001E-2</v>
      </c>
      <c r="Y170" s="1224" t="s">
        <v>165</v>
      </c>
      <c r="Z170" s="1224" t="s">
        <v>165</v>
      </c>
      <c r="AA170" s="1224">
        <v>3.0300000000000001E-2</v>
      </c>
      <c r="AB170" s="1224" t="s">
        <v>165</v>
      </c>
      <c r="AC170" s="1224" t="s">
        <v>165</v>
      </c>
      <c r="AD170" s="1224">
        <v>3.0599999999999999E-2</v>
      </c>
      <c r="AE170" s="1224" t="s">
        <v>165</v>
      </c>
      <c r="AF170" s="1224" t="s">
        <v>165</v>
      </c>
      <c r="AG170" s="1224">
        <v>3.1399999999999997E-2</v>
      </c>
      <c r="AH170" s="1224" t="s">
        <v>165</v>
      </c>
      <c r="AI170" s="1224" t="s">
        <v>165</v>
      </c>
      <c r="AJ170" s="1224">
        <v>3.1E-2</v>
      </c>
      <c r="AK170" s="1224" t="s">
        <v>165</v>
      </c>
      <c r="AL170" s="1224" t="s">
        <v>165</v>
      </c>
      <c r="AM170" s="1224">
        <v>3.0700000000000002E-2</v>
      </c>
      <c r="AN170" s="1224" t="s">
        <v>165</v>
      </c>
      <c r="AO170" s="1224" t="s">
        <v>165</v>
      </c>
      <c r="AP170" s="1224">
        <v>3.0599999999999999E-2</v>
      </c>
      <c r="AQ170" s="1224" t="s">
        <v>165</v>
      </c>
      <c r="AR170" s="1224" t="s">
        <v>165</v>
      </c>
      <c r="AS170" s="1224">
        <v>3.09E-2</v>
      </c>
      <c r="AT170" s="1224" t="s">
        <v>165</v>
      </c>
      <c r="AU170" s="1224" t="s">
        <v>165</v>
      </c>
      <c r="AV170" s="1224">
        <v>3.0300000000000001E-2</v>
      </c>
      <c r="AW170" s="1224" t="s">
        <v>165</v>
      </c>
      <c r="AX170" s="1224" t="s">
        <v>165</v>
      </c>
      <c r="AY170" s="1227">
        <v>3.0499999999999999E-2</v>
      </c>
      <c r="AZ170" s="1227" t="s">
        <v>165</v>
      </c>
      <c r="BA170" s="1227" t="s">
        <v>165</v>
      </c>
      <c r="BB170" s="1228" t="s">
        <v>165</v>
      </c>
      <c r="BC170" s="1228" t="s">
        <v>165</v>
      </c>
      <c r="BD170" s="1228" t="s">
        <v>165</v>
      </c>
    </row>
    <row r="171" spans="3:56" x14ac:dyDescent="0.25">
      <c r="C171" s="1229" t="s">
        <v>1387</v>
      </c>
      <c r="D171" s="1229" t="s">
        <v>1359</v>
      </c>
      <c r="E171" s="1231" t="str">
        <f t="shared" si="3"/>
        <v>CaprinoGUADALAJARA</v>
      </c>
      <c r="F171" s="1224">
        <v>2.9100000000000001E-2</v>
      </c>
      <c r="G171" s="1225" t="s">
        <v>165</v>
      </c>
      <c r="H171" s="1224" t="s">
        <v>165</v>
      </c>
      <c r="I171" s="1224">
        <v>2.9600000000000001E-2</v>
      </c>
      <c r="J171" s="1224" t="s">
        <v>165</v>
      </c>
      <c r="K171" s="1224" t="s">
        <v>165</v>
      </c>
      <c r="L171" s="1226">
        <v>2.9899999999999999E-2</v>
      </c>
      <c r="M171" s="1224" t="s">
        <v>165</v>
      </c>
      <c r="N171" s="1224" t="s">
        <v>165</v>
      </c>
      <c r="O171" s="1224">
        <v>2.9700000000000001E-2</v>
      </c>
      <c r="P171" s="1224" t="s">
        <v>165</v>
      </c>
      <c r="Q171" s="1224" t="s">
        <v>165</v>
      </c>
      <c r="R171" s="1224">
        <v>2.9700000000000001E-2</v>
      </c>
      <c r="S171" s="1224" t="s">
        <v>165</v>
      </c>
      <c r="T171" s="1224" t="s">
        <v>165</v>
      </c>
      <c r="U171" s="1224">
        <v>2.98E-2</v>
      </c>
      <c r="V171" s="1224" t="s">
        <v>165</v>
      </c>
      <c r="W171" s="1224" t="s">
        <v>165</v>
      </c>
      <c r="X171" s="1224">
        <v>2.98E-2</v>
      </c>
      <c r="Y171" s="1224" t="s">
        <v>165</v>
      </c>
      <c r="Z171" s="1224" t="s">
        <v>165</v>
      </c>
      <c r="AA171" s="1224">
        <v>2.9700000000000001E-2</v>
      </c>
      <c r="AB171" s="1224" t="s">
        <v>165</v>
      </c>
      <c r="AC171" s="1224" t="s">
        <v>165</v>
      </c>
      <c r="AD171" s="1224">
        <v>2.9899999999999999E-2</v>
      </c>
      <c r="AE171" s="1224" t="s">
        <v>165</v>
      </c>
      <c r="AF171" s="1224" t="s">
        <v>165</v>
      </c>
      <c r="AG171" s="1224">
        <v>2.81E-2</v>
      </c>
      <c r="AH171" s="1224" t="s">
        <v>165</v>
      </c>
      <c r="AI171" s="1224" t="s">
        <v>165</v>
      </c>
      <c r="AJ171" s="1224">
        <v>2.7199999999999998E-2</v>
      </c>
      <c r="AK171" s="1224" t="s">
        <v>165</v>
      </c>
      <c r="AL171" s="1224" t="s">
        <v>165</v>
      </c>
      <c r="AM171" s="1224">
        <v>2.6499999999999999E-2</v>
      </c>
      <c r="AN171" s="1224" t="s">
        <v>165</v>
      </c>
      <c r="AO171" s="1224" t="s">
        <v>165</v>
      </c>
      <c r="AP171" s="1224">
        <v>2.76E-2</v>
      </c>
      <c r="AQ171" s="1224" t="s">
        <v>165</v>
      </c>
      <c r="AR171" s="1224" t="s">
        <v>165</v>
      </c>
      <c r="AS171" s="1224">
        <v>2.75E-2</v>
      </c>
      <c r="AT171" s="1224" t="s">
        <v>165</v>
      </c>
      <c r="AU171" s="1224" t="s">
        <v>165</v>
      </c>
      <c r="AV171" s="1224">
        <v>2.46E-2</v>
      </c>
      <c r="AW171" s="1224" t="s">
        <v>165</v>
      </c>
      <c r="AX171" s="1224" t="s">
        <v>165</v>
      </c>
      <c r="AY171" s="1227">
        <v>2.47E-2</v>
      </c>
      <c r="AZ171" s="1227" t="s">
        <v>165</v>
      </c>
      <c r="BA171" s="1227" t="s">
        <v>165</v>
      </c>
      <c r="BB171" s="1228" t="s">
        <v>165</v>
      </c>
      <c r="BC171" s="1228" t="s">
        <v>165</v>
      </c>
      <c r="BD171" s="1228" t="s">
        <v>165</v>
      </c>
    </row>
    <row r="172" spans="3:56" x14ac:dyDescent="0.25">
      <c r="C172" s="1229" t="s">
        <v>1387</v>
      </c>
      <c r="D172" s="1229" t="s">
        <v>1360</v>
      </c>
      <c r="E172" s="1231" t="str">
        <f t="shared" si="3"/>
        <v>CaprinoHUELVA</v>
      </c>
      <c r="F172" s="1224">
        <v>3.04E-2</v>
      </c>
      <c r="G172" s="1225" t="s">
        <v>165</v>
      </c>
      <c r="H172" s="1224" t="s">
        <v>165</v>
      </c>
      <c r="I172" s="1224">
        <v>3.1E-2</v>
      </c>
      <c r="J172" s="1224" t="s">
        <v>165</v>
      </c>
      <c r="K172" s="1224" t="s">
        <v>165</v>
      </c>
      <c r="L172" s="1226">
        <v>2.9100000000000001E-2</v>
      </c>
      <c r="M172" s="1224" t="s">
        <v>165</v>
      </c>
      <c r="N172" s="1224" t="s">
        <v>165</v>
      </c>
      <c r="O172" s="1224">
        <v>3.04E-2</v>
      </c>
      <c r="P172" s="1224" t="s">
        <v>165</v>
      </c>
      <c r="Q172" s="1224" t="s">
        <v>165</v>
      </c>
      <c r="R172" s="1224">
        <v>2.87E-2</v>
      </c>
      <c r="S172" s="1224" t="s">
        <v>165</v>
      </c>
      <c r="T172" s="1224" t="s">
        <v>165</v>
      </c>
      <c r="U172" s="1224">
        <v>2.8899999999999999E-2</v>
      </c>
      <c r="V172" s="1224" t="s">
        <v>165</v>
      </c>
      <c r="W172" s="1224" t="s">
        <v>165</v>
      </c>
      <c r="X172" s="1224">
        <v>3.0099999999999998E-2</v>
      </c>
      <c r="Y172" s="1224" t="s">
        <v>165</v>
      </c>
      <c r="Z172" s="1224" t="s">
        <v>165</v>
      </c>
      <c r="AA172" s="1224">
        <v>2.9600000000000001E-2</v>
      </c>
      <c r="AB172" s="1224" t="s">
        <v>165</v>
      </c>
      <c r="AC172" s="1224" t="s">
        <v>165</v>
      </c>
      <c r="AD172" s="1224">
        <v>2.9700000000000001E-2</v>
      </c>
      <c r="AE172" s="1224" t="s">
        <v>165</v>
      </c>
      <c r="AF172" s="1224" t="s">
        <v>165</v>
      </c>
      <c r="AG172" s="1224">
        <v>3.0200000000000001E-2</v>
      </c>
      <c r="AH172" s="1224" t="s">
        <v>165</v>
      </c>
      <c r="AI172" s="1224" t="s">
        <v>165</v>
      </c>
      <c r="AJ172" s="1224">
        <v>3.0099999999999998E-2</v>
      </c>
      <c r="AK172" s="1224" t="s">
        <v>165</v>
      </c>
      <c r="AL172" s="1224" t="s">
        <v>165</v>
      </c>
      <c r="AM172" s="1224">
        <v>2.9899999999999999E-2</v>
      </c>
      <c r="AN172" s="1224" t="s">
        <v>165</v>
      </c>
      <c r="AO172" s="1224" t="s">
        <v>165</v>
      </c>
      <c r="AP172" s="1224">
        <v>2.9700000000000001E-2</v>
      </c>
      <c r="AQ172" s="1224" t="s">
        <v>165</v>
      </c>
      <c r="AR172" s="1224" t="s">
        <v>165</v>
      </c>
      <c r="AS172" s="1224">
        <v>0.03</v>
      </c>
      <c r="AT172" s="1224" t="s">
        <v>165</v>
      </c>
      <c r="AU172" s="1224" t="s">
        <v>165</v>
      </c>
      <c r="AV172" s="1224">
        <v>3.0200000000000001E-2</v>
      </c>
      <c r="AW172" s="1224" t="s">
        <v>165</v>
      </c>
      <c r="AX172" s="1224" t="s">
        <v>165</v>
      </c>
      <c r="AY172" s="1227">
        <v>2.9700000000000001E-2</v>
      </c>
      <c r="AZ172" s="1227" t="s">
        <v>165</v>
      </c>
      <c r="BA172" s="1227" t="s">
        <v>165</v>
      </c>
      <c r="BB172" s="1228" t="s">
        <v>165</v>
      </c>
      <c r="BC172" s="1228" t="s">
        <v>165</v>
      </c>
      <c r="BD172" s="1228" t="s">
        <v>165</v>
      </c>
    </row>
    <row r="173" spans="3:56" x14ac:dyDescent="0.25">
      <c r="C173" s="1229" t="s">
        <v>1387</v>
      </c>
      <c r="D173" s="1229" t="s">
        <v>1361</v>
      </c>
      <c r="E173" s="1231" t="str">
        <f t="shared" si="3"/>
        <v>CaprinoHUESCA</v>
      </c>
      <c r="F173" s="1224">
        <v>2.2700000000000001E-2</v>
      </c>
      <c r="G173" s="1225" t="s">
        <v>165</v>
      </c>
      <c r="H173" s="1224" t="s">
        <v>165</v>
      </c>
      <c r="I173" s="1224">
        <v>2.2800000000000001E-2</v>
      </c>
      <c r="J173" s="1224" t="s">
        <v>165</v>
      </c>
      <c r="K173" s="1224" t="s">
        <v>165</v>
      </c>
      <c r="L173" s="1226">
        <v>2.29E-2</v>
      </c>
      <c r="M173" s="1224" t="s">
        <v>165</v>
      </c>
      <c r="N173" s="1224" t="s">
        <v>165</v>
      </c>
      <c r="O173" s="1224">
        <v>2.1600000000000001E-2</v>
      </c>
      <c r="P173" s="1224" t="s">
        <v>165</v>
      </c>
      <c r="Q173" s="1224" t="s">
        <v>165</v>
      </c>
      <c r="R173" s="1224">
        <v>2.5100000000000001E-2</v>
      </c>
      <c r="S173" s="1224" t="s">
        <v>165</v>
      </c>
      <c r="T173" s="1224" t="s">
        <v>165</v>
      </c>
      <c r="U173" s="1224">
        <v>2.46E-2</v>
      </c>
      <c r="V173" s="1224" t="s">
        <v>165</v>
      </c>
      <c r="W173" s="1224" t="s">
        <v>165</v>
      </c>
      <c r="X173" s="1224">
        <v>2.53E-2</v>
      </c>
      <c r="Y173" s="1224" t="s">
        <v>165</v>
      </c>
      <c r="Z173" s="1224" t="s">
        <v>165</v>
      </c>
      <c r="AA173" s="1224">
        <v>2.53E-2</v>
      </c>
      <c r="AB173" s="1224" t="s">
        <v>165</v>
      </c>
      <c r="AC173" s="1224" t="s">
        <v>165</v>
      </c>
      <c r="AD173" s="1224">
        <v>2.52E-2</v>
      </c>
      <c r="AE173" s="1224" t="s">
        <v>165</v>
      </c>
      <c r="AF173" s="1224" t="s">
        <v>165</v>
      </c>
      <c r="AG173" s="1224">
        <v>2.4899999999999999E-2</v>
      </c>
      <c r="AH173" s="1224" t="s">
        <v>165</v>
      </c>
      <c r="AI173" s="1224" t="s">
        <v>165</v>
      </c>
      <c r="AJ173" s="1224">
        <v>2.5100000000000001E-2</v>
      </c>
      <c r="AK173" s="1224" t="s">
        <v>165</v>
      </c>
      <c r="AL173" s="1224" t="s">
        <v>165</v>
      </c>
      <c r="AM173" s="1224">
        <v>2.5100000000000001E-2</v>
      </c>
      <c r="AN173" s="1224" t="s">
        <v>165</v>
      </c>
      <c r="AO173" s="1224" t="s">
        <v>165</v>
      </c>
      <c r="AP173" s="1224">
        <v>2.5000000000000001E-2</v>
      </c>
      <c r="AQ173" s="1224" t="s">
        <v>165</v>
      </c>
      <c r="AR173" s="1224" t="s">
        <v>165</v>
      </c>
      <c r="AS173" s="1224">
        <v>2.52E-2</v>
      </c>
      <c r="AT173" s="1224" t="s">
        <v>165</v>
      </c>
      <c r="AU173" s="1224" t="s">
        <v>165</v>
      </c>
      <c r="AV173" s="1224">
        <v>2.5499999999999998E-2</v>
      </c>
      <c r="AW173" s="1224" t="s">
        <v>165</v>
      </c>
      <c r="AX173" s="1224" t="s">
        <v>165</v>
      </c>
      <c r="AY173" s="1227">
        <v>2.5499999999999998E-2</v>
      </c>
      <c r="AZ173" s="1227" t="s">
        <v>165</v>
      </c>
      <c r="BA173" s="1227" t="s">
        <v>165</v>
      </c>
      <c r="BB173" s="1228" t="s">
        <v>165</v>
      </c>
      <c r="BC173" s="1228" t="s">
        <v>165</v>
      </c>
      <c r="BD173" s="1228" t="s">
        <v>165</v>
      </c>
    </row>
    <row r="174" spans="3:56" x14ac:dyDescent="0.25">
      <c r="C174" s="1229" t="s">
        <v>1387</v>
      </c>
      <c r="D174" s="1229" t="s">
        <v>1362</v>
      </c>
      <c r="E174" s="1231" t="str">
        <f t="shared" si="3"/>
        <v>CaprinoJAÉN</v>
      </c>
      <c r="F174" s="1224">
        <v>2.98E-2</v>
      </c>
      <c r="G174" s="1225" t="s">
        <v>165</v>
      </c>
      <c r="H174" s="1224" t="s">
        <v>165</v>
      </c>
      <c r="I174" s="1224">
        <v>0.03</v>
      </c>
      <c r="J174" s="1224" t="s">
        <v>165</v>
      </c>
      <c r="K174" s="1224" t="s">
        <v>165</v>
      </c>
      <c r="L174" s="1226">
        <v>2.9700000000000001E-2</v>
      </c>
      <c r="M174" s="1224" t="s">
        <v>165</v>
      </c>
      <c r="N174" s="1224" t="s">
        <v>165</v>
      </c>
      <c r="O174" s="1224">
        <v>3.0200000000000001E-2</v>
      </c>
      <c r="P174" s="1224" t="s">
        <v>165</v>
      </c>
      <c r="Q174" s="1224" t="s">
        <v>165</v>
      </c>
      <c r="R174" s="1224">
        <v>2.93E-2</v>
      </c>
      <c r="S174" s="1224" t="s">
        <v>165</v>
      </c>
      <c r="T174" s="1224" t="s">
        <v>165</v>
      </c>
      <c r="U174" s="1224">
        <v>2.9499999999999998E-2</v>
      </c>
      <c r="V174" s="1224" t="s">
        <v>165</v>
      </c>
      <c r="W174" s="1224" t="s">
        <v>165</v>
      </c>
      <c r="X174" s="1224">
        <v>3.0700000000000002E-2</v>
      </c>
      <c r="Y174" s="1224" t="s">
        <v>165</v>
      </c>
      <c r="Z174" s="1224" t="s">
        <v>165</v>
      </c>
      <c r="AA174" s="1224">
        <v>3.0200000000000001E-2</v>
      </c>
      <c r="AB174" s="1224" t="s">
        <v>165</v>
      </c>
      <c r="AC174" s="1224" t="s">
        <v>165</v>
      </c>
      <c r="AD174" s="1224">
        <v>3.0599999999999999E-2</v>
      </c>
      <c r="AE174" s="1224" t="s">
        <v>165</v>
      </c>
      <c r="AF174" s="1224" t="s">
        <v>165</v>
      </c>
      <c r="AG174" s="1224">
        <v>3.1399999999999997E-2</v>
      </c>
      <c r="AH174" s="1224" t="s">
        <v>165</v>
      </c>
      <c r="AI174" s="1224" t="s">
        <v>165</v>
      </c>
      <c r="AJ174" s="1224">
        <v>3.1E-2</v>
      </c>
      <c r="AK174" s="1224" t="s">
        <v>165</v>
      </c>
      <c r="AL174" s="1224" t="s">
        <v>165</v>
      </c>
      <c r="AM174" s="1224">
        <v>3.09E-2</v>
      </c>
      <c r="AN174" s="1224" t="s">
        <v>165</v>
      </c>
      <c r="AO174" s="1224" t="s">
        <v>165</v>
      </c>
      <c r="AP174" s="1224">
        <v>3.0599999999999999E-2</v>
      </c>
      <c r="AQ174" s="1224" t="s">
        <v>165</v>
      </c>
      <c r="AR174" s="1224" t="s">
        <v>165</v>
      </c>
      <c r="AS174" s="1224">
        <v>3.1E-2</v>
      </c>
      <c r="AT174" s="1224" t="s">
        <v>165</v>
      </c>
      <c r="AU174" s="1224" t="s">
        <v>165</v>
      </c>
      <c r="AV174" s="1224">
        <v>3.1699999999999999E-2</v>
      </c>
      <c r="AW174" s="1224" t="s">
        <v>165</v>
      </c>
      <c r="AX174" s="1224" t="s">
        <v>165</v>
      </c>
      <c r="AY174" s="1227">
        <v>3.2000000000000001E-2</v>
      </c>
      <c r="AZ174" s="1227" t="s">
        <v>165</v>
      </c>
      <c r="BA174" s="1227" t="s">
        <v>165</v>
      </c>
      <c r="BB174" s="1228" t="s">
        <v>165</v>
      </c>
      <c r="BC174" s="1228" t="s">
        <v>165</v>
      </c>
      <c r="BD174" s="1228" t="s">
        <v>165</v>
      </c>
    </row>
    <row r="175" spans="3:56" x14ac:dyDescent="0.25">
      <c r="C175" s="1229" t="s">
        <v>1387</v>
      </c>
      <c r="D175" s="1229" t="s">
        <v>1363</v>
      </c>
      <c r="E175" s="1231" t="str">
        <f t="shared" si="3"/>
        <v>CaprinoLEÓN</v>
      </c>
      <c r="F175" s="1224">
        <v>2.9700000000000001E-2</v>
      </c>
      <c r="G175" s="1225" t="s">
        <v>165</v>
      </c>
      <c r="H175" s="1224" t="s">
        <v>165</v>
      </c>
      <c r="I175" s="1224">
        <v>2.87E-2</v>
      </c>
      <c r="J175" s="1224" t="s">
        <v>165</v>
      </c>
      <c r="K175" s="1224" t="s">
        <v>165</v>
      </c>
      <c r="L175" s="1226">
        <v>2.9600000000000001E-2</v>
      </c>
      <c r="M175" s="1224" t="s">
        <v>165</v>
      </c>
      <c r="N175" s="1224" t="s">
        <v>165</v>
      </c>
      <c r="O175" s="1224">
        <v>2.58E-2</v>
      </c>
      <c r="P175" s="1224" t="s">
        <v>165</v>
      </c>
      <c r="Q175" s="1224" t="s">
        <v>165</v>
      </c>
      <c r="R175" s="1224">
        <v>2.9100000000000001E-2</v>
      </c>
      <c r="S175" s="1224" t="s">
        <v>165</v>
      </c>
      <c r="T175" s="1224" t="s">
        <v>165</v>
      </c>
      <c r="U175" s="1224">
        <v>2.9499999999999998E-2</v>
      </c>
      <c r="V175" s="1224" t="s">
        <v>165</v>
      </c>
      <c r="W175" s="1224" t="s">
        <v>165</v>
      </c>
      <c r="X175" s="1224">
        <v>2.9499999999999998E-2</v>
      </c>
      <c r="Y175" s="1224" t="s">
        <v>165</v>
      </c>
      <c r="Z175" s="1224" t="s">
        <v>165</v>
      </c>
      <c r="AA175" s="1224">
        <v>2.9600000000000001E-2</v>
      </c>
      <c r="AB175" s="1224" t="s">
        <v>165</v>
      </c>
      <c r="AC175" s="1224" t="s">
        <v>165</v>
      </c>
      <c r="AD175" s="1224">
        <v>3.04E-2</v>
      </c>
      <c r="AE175" s="1224" t="s">
        <v>165</v>
      </c>
      <c r="AF175" s="1224" t="s">
        <v>165</v>
      </c>
      <c r="AG175" s="1224">
        <v>2.8400000000000002E-2</v>
      </c>
      <c r="AH175" s="1224" t="s">
        <v>165</v>
      </c>
      <c r="AI175" s="1224" t="s">
        <v>165</v>
      </c>
      <c r="AJ175" s="1224">
        <v>2.8299999999999999E-2</v>
      </c>
      <c r="AK175" s="1224" t="s">
        <v>165</v>
      </c>
      <c r="AL175" s="1224" t="s">
        <v>165</v>
      </c>
      <c r="AM175" s="1224">
        <v>2.8299999999999999E-2</v>
      </c>
      <c r="AN175" s="1224" t="s">
        <v>165</v>
      </c>
      <c r="AO175" s="1224" t="s">
        <v>165</v>
      </c>
      <c r="AP175" s="1224">
        <v>2.8299999999999999E-2</v>
      </c>
      <c r="AQ175" s="1224" t="s">
        <v>165</v>
      </c>
      <c r="AR175" s="1224" t="s">
        <v>165</v>
      </c>
      <c r="AS175" s="1224">
        <v>2.8199999999999999E-2</v>
      </c>
      <c r="AT175" s="1224" t="s">
        <v>165</v>
      </c>
      <c r="AU175" s="1224" t="s">
        <v>165</v>
      </c>
      <c r="AV175" s="1224">
        <v>2.8199999999999999E-2</v>
      </c>
      <c r="AW175" s="1224" t="s">
        <v>165</v>
      </c>
      <c r="AX175" s="1224" t="s">
        <v>165</v>
      </c>
      <c r="AY175" s="1227">
        <v>2.8199999999999999E-2</v>
      </c>
      <c r="AZ175" s="1227" t="s">
        <v>165</v>
      </c>
      <c r="BA175" s="1227" t="s">
        <v>165</v>
      </c>
      <c r="BB175" s="1228" t="s">
        <v>165</v>
      </c>
      <c r="BC175" s="1228" t="s">
        <v>165</v>
      </c>
      <c r="BD175" s="1228" t="s">
        <v>165</v>
      </c>
    </row>
    <row r="176" spans="3:56" x14ac:dyDescent="0.25">
      <c r="C176" s="1229" t="s">
        <v>1387</v>
      </c>
      <c r="D176" s="1229" t="s">
        <v>1364</v>
      </c>
      <c r="E176" s="1231" t="str">
        <f t="shared" si="3"/>
        <v>CaprinoLLEIDA</v>
      </c>
      <c r="F176" s="1224">
        <v>2.87E-2</v>
      </c>
      <c r="G176" s="1225" t="s">
        <v>165</v>
      </c>
      <c r="H176" s="1224" t="s">
        <v>165</v>
      </c>
      <c r="I176" s="1224">
        <v>2.8199999999999999E-2</v>
      </c>
      <c r="J176" s="1224" t="s">
        <v>165</v>
      </c>
      <c r="K176" s="1224" t="s">
        <v>165</v>
      </c>
      <c r="L176" s="1226">
        <v>2.7199999999999998E-2</v>
      </c>
      <c r="M176" s="1224" t="s">
        <v>165</v>
      </c>
      <c r="N176" s="1224" t="s">
        <v>165</v>
      </c>
      <c r="O176" s="1224">
        <v>2.81E-2</v>
      </c>
      <c r="P176" s="1224" t="s">
        <v>165</v>
      </c>
      <c r="Q176" s="1224" t="s">
        <v>165</v>
      </c>
      <c r="R176" s="1224">
        <v>2.92E-2</v>
      </c>
      <c r="S176" s="1224" t="s">
        <v>165</v>
      </c>
      <c r="T176" s="1224" t="s">
        <v>165</v>
      </c>
      <c r="U176" s="1224">
        <v>2.87E-2</v>
      </c>
      <c r="V176" s="1224" t="s">
        <v>165</v>
      </c>
      <c r="W176" s="1224" t="s">
        <v>165</v>
      </c>
      <c r="X176" s="1224">
        <v>2.9899999999999999E-2</v>
      </c>
      <c r="Y176" s="1224" t="s">
        <v>165</v>
      </c>
      <c r="Z176" s="1224" t="s">
        <v>165</v>
      </c>
      <c r="AA176" s="1224">
        <v>2.8400000000000002E-2</v>
      </c>
      <c r="AB176" s="1224" t="s">
        <v>165</v>
      </c>
      <c r="AC176" s="1224" t="s">
        <v>165</v>
      </c>
      <c r="AD176" s="1224">
        <v>2.92E-2</v>
      </c>
      <c r="AE176" s="1224" t="s">
        <v>165</v>
      </c>
      <c r="AF176" s="1224" t="s">
        <v>165</v>
      </c>
      <c r="AG176" s="1224">
        <v>2.87E-2</v>
      </c>
      <c r="AH176" s="1224" t="s">
        <v>165</v>
      </c>
      <c r="AI176" s="1224" t="s">
        <v>165</v>
      </c>
      <c r="AJ176" s="1224">
        <v>2.87E-2</v>
      </c>
      <c r="AK176" s="1224" t="s">
        <v>165</v>
      </c>
      <c r="AL176" s="1224" t="s">
        <v>165</v>
      </c>
      <c r="AM176" s="1224">
        <v>2.8799999999999999E-2</v>
      </c>
      <c r="AN176" s="1224" t="s">
        <v>165</v>
      </c>
      <c r="AO176" s="1224" t="s">
        <v>165</v>
      </c>
      <c r="AP176" s="1224">
        <v>2.87E-2</v>
      </c>
      <c r="AQ176" s="1224" t="s">
        <v>165</v>
      </c>
      <c r="AR176" s="1224" t="s">
        <v>165</v>
      </c>
      <c r="AS176" s="1224">
        <v>2.8799999999999999E-2</v>
      </c>
      <c r="AT176" s="1224" t="s">
        <v>165</v>
      </c>
      <c r="AU176" s="1224" t="s">
        <v>165</v>
      </c>
      <c r="AV176" s="1224">
        <v>2.8899999999999999E-2</v>
      </c>
      <c r="AW176" s="1224" t="s">
        <v>165</v>
      </c>
      <c r="AX176" s="1224" t="s">
        <v>165</v>
      </c>
      <c r="AY176" s="1227">
        <v>2.93E-2</v>
      </c>
      <c r="AZ176" s="1227" t="s">
        <v>165</v>
      </c>
      <c r="BA176" s="1227" t="s">
        <v>165</v>
      </c>
      <c r="BB176" s="1228" t="s">
        <v>165</v>
      </c>
      <c r="BC176" s="1228" t="s">
        <v>165</v>
      </c>
      <c r="BD176" s="1228" t="s">
        <v>165</v>
      </c>
    </row>
    <row r="177" spans="3:56" x14ac:dyDescent="0.25">
      <c r="C177" s="1229" t="s">
        <v>1387</v>
      </c>
      <c r="D177" s="1229" t="s">
        <v>1365</v>
      </c>
      <c r="E177" s="1231" t="str">
        <f t="shared" si="3"/>
        <v>CaprinoLUGO</v>
      </c>
      <c r="F177" s="1224">
        <v>2.3199999999999998E-2</v>
      </c>
      <c r="G177" s="1225" t="s">
        <v>165</v>
      </c>
      <c r="H177" s="1224" t="s">
        <v>165</v>
      </c>
      <c r="I177" s="1224">
        <v>2.3199999999999998E-2</v>
      </c>
      <c r="J177" s="1224" t="s">
        <v>165</v>
      </c>
      <c r="K177" s="1224" t="s">
        <v>165</v>
      </c>
      <c r="L177" s="1226">
        <v>2.3400000000000001E-2</v>
      </c>
      <c r="M177" s="1224" t="s">
        <v>165</v>
      </c>
      <c r="N177" s="1224" t="s">
        <v>165</v>
      </c>
      <c r="O177" s="1224">
        <v>2.3199999999999998E-2</v>
      </c>
      <c r="P177" s="1224" t="s">
        <v>165</v>
      </c>
      <c r="Q177" s="1224" t="s">
        <v>165</v>
      </c>
      <c r="R177" s="1224">
        <v>2.24E-2</v>
      </c>
      <c r="S177" s="1224" t="s">
        <v>165</v>
      </c>
      <c r="T177" s="1224" t="s">
        <v>165</v>
      </c>
      <c r="U177" s="1224">
        <v>2.2200000000000001E-2</v>
      </c>
      <c r="V177" s="1224" t="s">
        <v>165</v>
      </c>
      <c r="W177" s="1224" t="s">
        <v>165</v>
      </c>
      <c r="X177" s="1224">
        <v>2.2200000000000001E-2</v>
      </c>
      <c r="Y177" s="1224" t="s">
        <v>165</v>
      </c>
      <c r="Z177" s="1224" t="s">
        <v>165</v>
      </c>
      <c r="AA177" s="1224">
        <v>2.23E-2</v>
      </c>
      <c r="AB177" s="1224" t="s">
        <v>165</v>
      </c>
      <c r="AC177" s="1224" t="s">
        <v>165</v>
      </c>
      <c r="AD177" s="1224">
        <v>2.23E-2</v>
      </c>
      <c r="AE177" s="1224" t="s">
        <v>165</v>
      </c>
      <c r="AF177" s="1224" t="s">
        <v>165</v>
      </c>
      <c r="AG177" s="1224">
        <v>2.7099999999999999E-2</v>
      </c>
      <c r="AH177" s="1224" t="s">
        <v>165</v>
      </c>
      <c r="AI177" s="1224" t="s">
        <v>165</v>
      </c>
      <c r="AJ177" s="1224">
        <v>2.76E-2</v>
      </c>
      <c r="AK177" s="1224" t="s">
        <v>165</v>
      </c>
      <c r="AL177" s="1224" t="s">
        <v>165</v>
      </c>
      <c r="AM177" s="1224">
        <v>2.8500000000000001E-2</v>
      </c>
      <c r="AN177" s="1224" t="s">
        <v>165</v>
      </c>
      <c r="AO177" s="1224" t="s">
        <v>165</v>
      </c>
      <c r="AP177" s="1224">
        <v>2.8199999999999999E-2</v>
      </c>
      <c r="AQ177" s="1224" t="s">
        <v>165</v>
      </c>
      <c r="AR177" s="1224" t="s">
        <v>165</v>
      </c>
      <c r="AS177" s="1224">
        <v>2.8199999999999999E-2</v>
      </c>
      <c r="AT177" s="1224" t="s">
        <v>165</v>
      </c>
      <c r="AU177" s="1224" t="s">
        <v>165</v>
      </c>
      <c r="AV177" s="1224">
        <v>2.8199999999999999E-2</v>
      </c>
      <c r="AW177" s="1224" t="s">
        <v>165</v>
      </c>
      <c r="AX177" s="1224" t="s">
        <v>165</v>
      </c>
      <c r="AY177" s="1227">
        <v>2.8199999999999999E-2</v>
      </c>
      <c r="AZ177" s="1227" t="s">
        <v>165</v>
      </c>
      <c r="BA177" s="1227" t="s">
        <v>165</v>
      </c>
      <c r="BB177" s="1228" t="s">
        <v>165</v>
      </c>
      <c r="BC177" s="1228" t="s">
        <v>165</v>
      </c>
      <c r="BD177" s="1228" t="s">
        <v>165</v>
      </c>
    </row>
    <row r="178" spans="3:56" x14ac:dyDescent="0.25">
      <c r="C178" s="1229" t="s">
        <v>1387</v>
      </c>
      <c r="D178" s="1229" t="s">
        <v>1366</v>
      </c>
      <c r="E178" s="1231" t="str">
        <f t="shared" si="3"/>
        <v>CaprinoMADRID</v>
      </c>
      <c r="F178" s="1224">
        <v>3.2500000000000001E-2</v>
      </c>
      <c r="G178" s="1225" t="s">
        <v>165</v>
      </c>
      <c r="H178" s="1224" t="s">
        <v>165</v>
      </c>
      <c r="I178" s="1224">
        <v>2.98E-2</v>
      </c>
      <c r="J178" s="1224" t="s">
        <v>165</v>
      </c>
      <c r="K178" s="1224" t="s">
        <v>165</v>
      </c>
      <c r="L178" s="1226">
        <v>3.0200000000000001E-2</v>
      </c>
      <c r="M178" s="1224" t="s">
        <v>165</v>
      </c>
      <c r="N178" s="1224" t="s">
        <v>165</v>
      </c>
      <c r="O178" s="1224">
        <v>3.0099999999999998E-2</v>
      </c>
      <c r="P178" s="1224" t="s">
        <v>165</v>
      </c>
      <c r="Q178" s="1224" t="s">
        <v>165</v>
      </c>
      <c r="R178" s="1224">
        <v>2.98E-2</v>
      </c>
      <c r="S178" s="1224" t="s">
        <v>165</v>
      </c>
      <c r="T178" s="1224" t="s">
        <v>165</v>
      </c>
      <c r="U178" s="1224">
        <v>2.3900000000000001E-2</v>
      </c>
      <c r="V178" s="1224" t="s">
        <v>165</v>
      </c>
      <c r="W178" s="1224" t="s">
        <v>165</v>
      </c>
      <c r="X178" s="1224">
        <v>2.3699999999999999E-2</v>
      </c>
      <c r="Y178" s="1224" t="s">
        <v>165</v>
      </c>
      <c r="Z178" s="1224" t="s">
        <v>165</v>
      </c>
      <c r="AA178" s="1224">
        <v>2.3599999999999999E-2</v>
      </c>
      <c r="AB178" s="1224" t="s">
        <v>165</v>
      </c>
      <c r="AC178" s="1224" t="s">
        <v>165</v>
      </c>
      <c r="AD178" s="1224">
        <v>3.0700000000000002E-2</v>
      </c>
      <c r="AE178" s="1224" t="s">
        <v>165</v>
      </c>
      <c r="AF178" s="1224" t="s">
        <v>165</v>
      </c>
      <c r="AG178" s="1224">
        <v>0.03</v>
      </c>
      <c r="AH178" s="1224" t="s">
        <v>165</v>
      </c>
      <c r="AI178" s="1224" t="s">
        <v>165</v>
      </c>
      <c r="AJ178" s="1224">
        <v>2.98E-2</v>
      </c>
      <c r="AK178" s="1224" t="s">
        <v>165</v>
      </c>
      <c r="AL178" s="1224" t="s">
        <v>165</v>
      </c>
      <c r="AM178" s="1224">
        <v>2.9700000000000001E-2</v>
      </c>
      <c r="AN178" s="1224" t="s">
        <v>165</v>
      </c>
      <c r="AO178" s="1224" t="s">
        <v>165</v>
      </c>
      <c r="AP178" s="1224">
        <v>2.9899999999999999E-2</v>
      </c>
      <c r="AQ178" s="1224" t="s">
        <v>165</v>
      </c>
      <c r="AR178" s="1224" t="s">
        <v>165</v>
      </c>
      <c r="AS178" s="1224">
        <v>3.0200000000000001E-2</v>
      </c>
      <c r="AT178" s="1224" t="s">
        <v>165</v>
      </c>
      <c r="AU178" s="1224" t="s">
        <v>165</v>
      </c>
      <c r="AV178" s="1224">
        <v>3.0300000000000001E-2</v>
      </c>
      <c r="AW178" s="1224" t="s">
        <v>165</v>
      </c>
      <c r="AX178" s="1224" t="s">
        <v>165</v>
      </c>
      <c r="AY178" s="1227">
        <v>3.0200000000000001E-2</v>
      </c>
      <c r="AZ178" s="1227" t="s">
        <v>165</v>
      </c>
      <c r="BA178" s="1227" t="s">
        <v>165</v>
      </c>
      <c r="BB178" s="1228" t="s">
        <v>165</v>
      </c>
      <c r="BC178" s="1228" t="s">
        <v>165</v>
      </c>
      <c r="BD178" s="1228" t="s">
        <v>165</v>
      </c>
    </row>
    <row r="179" spans="3:56" x14ac:dyDescent="0.25">
      <c r="C179" s="1229" t="s">
        <v>1387</v>
      </c>
      <c r="D179" s="1229" t="s">
        <v>1367</v>
      </c>
      <c r="E179" s="1231" t="str">
        <f t="shared" si="3"/>
        <v>CaprinoMÁLAGA</v>
      </c>
      <c r="F179" s="1224">
        <v>3.1E-2</v>
      </c>
      <c r="G179" s="1225" t="s">
        <v>165</v>
      </c>
      <c r="H179" s="1224" t="s">
        <v>165</v>
      </c>
      <c r="I179" s="1224">
        <v>3.1199999999999999E-2</v>
      </c>
      <c r="J179" s="1224" t="s">
        <v>165</v>
      </c>
      <c r="K179" s="1224" t="s">
        <v>165</v>
      </c>
      <c r="L179" s="1226">
        <v>3.0300000000000001E-2</v>
      </c>
      <c r="M179" s="1224" t="s">
        <v>165</v>
      </c>
      <c r="N179" s="1224" t="s">
        <v>165</v>
      </c>
      <c r="O179" s="1224">
        <v>2.93E-2</v>
      </c>
      <c r="P179" s="1224" t="s">
        <v>165</v>
      </c>
      <c r="Q179" s="1224" t="s">
        <v>165</v>
      </c>
      <c r="R179" s="1224">
        <v>0.03</v>
      </c>
      <c r="S179" s="1224" t="s">
        <v>165</v>
      </c>
      <c r="T179" s="1224" t="s">
        <v>165</v>
      </c>
      <c r="U179" s="1224">
        <v>3.0300000000000001E-2</v>
      </c>
      <c r="V179" s="1224" t="s">
        <v>165</v>
      </c>
      <c r="W179" s="1224" t="s">
        <v>165</v>
      </c>
      <c r="X179" s="1224">
        <v>3.1899999999999998E-2</v>
      </c>
      <c r="Y179" s="1224" t="s">
        <v>165</v>
      </c>
      <c r="Z179" s="1224" t="s">
        <v>165</v>
      </c>
      <c r="AA179" s="1224">
        <v>3.1300000000000001E-2</v>
      </c>
      <c r="AB179" s="1224" t="s">
        <v>165</v>
      </c>
      <c r="AC179" s="1224" t="s">
        <v>165</v>
      </c>
      <c r="AD179" s="1224">
        <v>3.1800000000000002E-2</v>
      </c>
      <c r="AE179" s="1224" t="s">
        <v>165</v>
      </c>
      <c r="AF179" s="1224" t="s">
        <v>165</v>
      </c>
      <c r="AG179" s="1224">
        <v>3.2199999999999999E-2</v>
      </c>
      <c r="AH179" s="1224" t="s">
        <v>165</v>
      </c>
      <c r="AI179" s="1224" t="s">
        <v>165</v>
      </c>
      <c r="AJ179" s="1224">
        <v>3.1699999999999999E-2</v>
      </c>
      <c r="AK179" s="1224" t="s">
        <v>165</v>
      </c>
      <c r="AL179" s="1224" t="s">
        <v>165</v>
      </c>
      <c r="AM179" s="1224">
        <v>3.1300000000000001E-2</v>
      </c>
      <c r="AN179" s="1224" t="s">
        <v>165</v>
      </c>
      <c r="AO179" s="1224" t="s">
        <v>165</v>
      </c>
      <c r="AP179" s="1224">
        <v>3.1199999999999999E-2</v>
      </c>
      <c r="AQ179" s="1224" t="s">
        <v>165</v>
      </c>
      <c r="AR179" s="1224" t="s">
        <v>165</v>
      </c>
      <c r="AS179" s="1224">
        <v>3.1600000000000003E-2</v>
      </c>
      <c r="AT179" s="1224" t="s">
        <v>165</v>
      </c>
      <c r="AU179" s="1224" t="s">
        <v>165</v>
      </c>
      <c r="AV179" s="1224">
        <v>3.2099999999999997E-2</v>
      </c>
      <c r="AW179" s="1224" t="s">
        <v>165</v>
      </c>
      <c r="AX179" s="1224" t="s">
        <v>165</v>
      </c>
      <c r="AY179" s="1227">
        <v>3.1099999999999999E-2</v>
      </c>
      <c r="AZ179" s="1227" t="s">
        <v>165</v>
      </c>
      <c r="BA179" s="1227" t="s">
        <v>165</v>
      </c>
      <c r="BB179" s="1228" t="s">
        <v>165</v>
      </c>
      <c r="BC179" s="1228" t="s">
        <v>165</v>
      </c>
      <c r="BD179" s="1228" t="s">
        <v>165</v>
      </c>
    </row>
    <row r="180" spans="3:56" x14ac:dyDescent="0.25">
      <c r="C180" s="1229" t="s">
        <v>1387</v>
      </c>
      <c r="D180" s="1229" t="s">
        <v>1368</v>
      </c>
      <c r="E180" s="1231" t="str">
        <f t="shared" si="3"/>
        <v>CaprinoMURCIA</v>
      </c>
      <c r="F180" s="1224">
        <v>2.9700000000000001E-2</v>
      </c>
      <c r="G180" s="1225" t="s">
        <v>165</v>
      </c>
      <c r="H180" s="1224" t="s">
        <v>165</v>
      </c>
      <c r="I180" s="1224">
        <v>2.98E-2</v>
      </c>
      <c r="J180" s="1224" t="s">
        <v>165</v>
      </c>
      <c r="K180" s="1224" t="s">
        <v>165</v>
      </c>
      <c r="L180" s="1226">
        <v>0.03</v>
      </c>
      <c r="M180" s="1224" t="s">
        <v>165</v>
      </c>
      <c r="N180" s="1224" t="s">
        <v>165</v>
      </c>
      <c r="O180" s="1224">
        <v>2.9600000000000001E-2</v>
      </c>
      <c r="P180" s="1224" t="s">
        <v>165</v>
      </c>
      <c r="Q180" s="1224" t="s">
        <v>165</v>
      </c>
      <c r="R180" s="1224">
        <v>2.9600000000000001E-2</v>
      </c>
      <c r="S180" s="1224" t="s">
        <v>165</v>
      </c>
      <c r="T180" s="1224" t="s">
        <v>165</v>
      </c>
      <c r="U180" s="1224">
        <v>2.93E-2</v>
      </c>
      <c r="V180" s="1224" t="s">
        <v>165</v>
      </c>
      <c r="W180" s="1224" t="s">
        <v>165</v>
      </c>
      <c r="X180" s="1224">
        <v>2.93E-2</v>
      </c>
      <c r="Y180" s="1224" t="s">
        <v>165</v>
      </c>
      <c r="Z180" s="1224" t="s">
        <v>165</v>
      </c>
      <c r="AA180" s="1224">
        <v>3.0200000000000001E-2</v>
      </c>
      <c r="AB180" s="1224" t="s">
        <v>165</v>
      </c>
      <c r="AC180" s="1224" t="s">
        <v>165</v>
      </c>
      <c r="AD180" s="1224">
        <v>2.9600000000000001E-2</v>
      </c>
      <c r="AE180" s="1224" t="s">
        <v>165</v>
      </c>
      <c r="AF180" s="1224" t="s">
        <v>165</v>
      </c>
      <c r="AG180" s="1224">
        <v>2.9600000000000001E-2</v>
      </c>
      <c r="AH180" s="1224" t="s">
        <v>165</v>
      </c>
      <c r="AI180" s="1224" t="s">
        <v>165</v>
      </c>
      <c r="AJ180" s="1224">
        <v>2.9899999999999999E-2</v>
      </c>
      <c r="AK180" s="1224" t="s">
        <v>165</v>
      </c>
      <c r="AL180" s="1224" t="s">
        <v>165</v>
      </c>
      <c r="AM180" s="1224">
        <v>2.98E-2</v>
      </c>
      <c r="AN180" s="1224" t="s">
        <v>165</v>
      </c>
      <c r="AO180" s="1224" t="s">
        <v>165</v>
      </c>
      <c r="AP180" s="1224">
        <v>0.03</v>
      </c>
      <c r="AQ180" s="1224" t="s">
        <v>165</v>
      </c>
      <c r="AR180" s="1224" t="s">
        <v>165</v>
      </c>
      <c r="AS180" s="1224">
        <v>2.9899999999999999E-2</v>
      </c>
      <c r="AT180" s="1224" t="s">
        <v>165</v>
      </c>
      <c r="AU180" s="1224" t="s">
        <v>165</v>
      </c>
      <c r="AV180" s="1224">
        <v>2.9899999999999999E-2</v>
      </c>
      <c r="AW180" s="1224" t="s">
        <v>165</v>
      </c>
      <c r="AX180" s="1224" t="s">
        <v>165</v>
      </c>
      <c r="AY180" s="1227">
        <v>2.9899999999999999E-2</v>
      </c>
      <c r="AZ180" s="1227" t="s">
        <v>165</v>
      </c>
      <c r="BA180" s="1227" t="s">
        <v>165</v>
      </c>
      <c r="BB180" s="1228" t="s">
        <v>165</v>
      </c>
      <c r="BC180" s="1228" t="s">
        <v>165</v>
      </c>
      <c r="BD180" s="1228" t="s">
        <v>165</v>
      </c>
    </row>
    <row r="181" spans="3:56" x14ac:dyDescent="0.25">
      <c r="C181" s="1229" t="s">
        <v>1387</v>
      </c>
      <c r="D181" s="1229" t="s">
        <v>1369</v>
      </c>
      <c r="E181" s="1231" t="str">
        <f t="shared" si="3"/>
        <v>CaprinoNAVARRA</v>
      </c>
      <c r="F181" s="1224">
        <v>2.23E-2</v>
      </c>
      <c r="G181" s="1225" t="s">
        <v>165</v>
      </c>
      <c r="H181" s="1224" t="s">
        <v>165</v>
      </c>
      <c r="I181" s="1224">
        <v>2.2599999999999999E-2</v>
      </c>
      <c r="J181" s="1224" t="s">
        <v>165</v>
      </c>
      <c r="K181" s="1224" t="s">
        <v>165</v>
      </c>
      <c r="L181" s="1226">
        <v>2.5499999999999998E-2</v>
      </c>
      <c r="M181" s="1224" t="s">
        <v>165</v>
      </c>
      <c r="N181" s="1224" t="s">
        <v>165</v>
      </c>
      <c r="O181" s="1224">
        <v>2.5999999999999999E-2</v>
      </c>
      <c r="P181" s="1224" t="s">
        <v>165</v>
      </c>
      <c r="Q181" s="1224" t="s">
        <v>165</v>
      </c>
      <c r="R181" s="1224">
        <v>2.7300000000000001E-2</v>
      </c>
      <c r="S181" s="1224" t="s">
        <v>165</v>
      </c>
      <c r="T181" s="1224" t="s">
        <v>165</v>
      </c>
      <c r="U181" s="1224">
        <v>2.7E-2</v>
      </c>
      <c r="V181" s="1224" t="s">
        <v>165</v>
      </c>
      <c r="W181" s="1224" t="s">
        <v>165</v>
      </c>
      <c r="X181" s="1224">
        <v>2.6599999999999999E-2</v>
      </c>
      <c r="Y181" s="1224" t="s">
        <v>165</v>
      </c>
      <c r="Z181" s="1224" t="s">
        <v>165</v>
      </c>
      <c r="AA181" s="1224">
        <v>2.63E-2</v>
      </c>
      <c r="AB181" s="1224" t="s">
        <v>165</v>
      </c>
      <c r="AC181" s="1224" t="s">
        <v>165</v>
      </c>
      <c r="AD181" s="1224">
        <v>2.6200000000000001E-2</v>
      </c>
      <c r="AE181" s="1224" t="s">
        <v>165</v>
      </c>
      <c r="AF181" s="1224" t="s">
        <v>165</v>
      </c>
      <c r="AG181" s="1224">
        <v>2.5100000000000001E-2</v>
      </c>
      <c r="AH181" s="1224" t="s">
        <v>165</v>
      </c>
      <c r="AI181" s="1224" t="s">
        <v>165</v>
      </c>
      <c r="AJ181" s="1224">
        <v>2.4799999999999999E-2</v>
      </c>
      <c r="AK181" s="1224" t="s">
        <v>165</v>
      </c>
      <c r="AL181" s="1224" t="s">
        <v>165</v>
      </c>
      <c r="AM181" s="1224">
        <v>2.4899999999999999E-2</v>
      </c>
      <c r="AN181" s="1224" t="s">
        <v>165</v>
      </c>
      <c r="AO181" s="1224" t="s">
        <v>165</v>
      </c>
      <c r="AP181" s="1224">
        <v>2.47E-2</v>
      </c>
      <c r="AQ181" s="1224" t="s">
        <v>165</v>
      </c>
      <c r="AR181" s="1224" t="s">
        <v>165</v>
      </c>
      <c r="AS181" s="1224">
        <v>2.4400000000000002E-2</v>
      </c>
      <c r="AT181" s="1224" t="s">
        <v>165</v>
      </c>
      <c r="AU181" s="1224" t="s">
        <v>165</v>
      </c>
      <c r="AV181" s="1224">
        <v>2.4899999999999999E-2</v>
      </c>
      <c r="AW181" s="1224" t="s">
        <v>165</v>
      </c>
      <c r="AX181" s="1224" t="s">
        <v>165</v>
      </c>
      <c r="AY181" s="1227">
        <v>2.5100000000000001E-2</v>
      </c>
      <c r="AZ181" s="1227" t="s">
        <v>165</v>
      </c>
      <c r="BA181" s="1227" t="s">
        <v>165</v>
      </c>
      <c r="BB181" s="1228" t="s">
        <v>165</v>
      </c>
      <c r="BC181" s="1228" t="s">
        <v>165</v>
      </c>
      <c r="BD181" s="1228" t="s">
        <v>165</v>
      </c>
    </row>
    <row r="182" spans="3:56" x14ac:dyDescent="0.25">
      <c r="C182" s="1229" t="s">
        <v>1387</v>
      </c>
      <c r="D182" s="1229" t="s">
        <v>1370</v>
      </c>
      <c r="E182" s="1231" t="str">
        <f t="shared" si="3"/>
        <v>CaprinoOURENSE</v>
      </c>
      <c r="F182" s="1224">
        <v>2.47E-2</v>
      </c>
      <c r="G182" s="1225" t="s">
        <v>165</v>
      </c>
      <c r="H182" s="1224" t="s">
        <v>165</v>
      </c>
      <c r="I182" s="1224">
        <v>2.4799999999999999E-2</v>
      </c>
      <c r="J182" s="1224" t="s">
        <v>165</v>
      </c>
      <c r="K182" s="1224" t="s">
        <v>165</v>
      </c>
      <c r="L182" s="1226">
        <v>2.4899999999999999E-2</v>
      </c>
      <c r="M182" s="1224" t="s">
        <v>165</v>
      </c>
      <c r="N182" s="1224" t="s">
        <v>165</v>
      </c>
      <c r="O182" s="1224">
        <v>2.4799999999999999E-2</v>
      </c>
      <c r="P182" s="1224" t="s">
        <v>165</v>
      </c>
      <c r="Q182" s="1224" t="s">
        <v>165</v>
      </c>
      <c r="R182" s="1224">
        <v>8.8800000000000004E-2</v>
      </c>
      <c r="S182" s="1224" t="s">
        <v>165</v>
      </c>
      <c r="T182" s="1224" t="s">
        <v>165</v>
      </c>
      <c r="U182" s="1224">
        <v>8.8800000000000004E-2</v>
      </c>
      <c r="V182" s="1224" t="s">
        <v>165</v>
      </c>
      <c r="W182" s="1224" t="s">
        <v>165</v>
      </c>
      <c r="X182" s="1224">
        <v>8.8800000000000004E-2</v>
      </c>
      <c r="Y182" s="1224" t="s">
        <v>165</v>
      </c>
      <c r="Z182" s="1224" t="s">
        <v>165</v>
      </c>
      <c r="AA182" s="1224">
        <v>8.8800000000000004E-2</v>
      </c>
      <c r="AB182" s="1224" t="s">
        <v>165</v>
      </c>
      <c r="AC182" s="1224" t="s">
        <v>165</v>
      </c>
      <c r="AD182" s="1224">
        <v>8.8800000000000004E-2</v>
      </c>
      <c r="AE182" s="1224" t="s">
        <v>165</v>
      </c>
      <c r="AF182" s="1224" t="s">
        <v>165</v>
      </c>
      <c r="AG182" s="1224">
        <v>3.15E-2</v>
      </c>
      <c r="AH182" s="1224" t="s">
        <v>165</v>
      </c>
      <c r="AI182" s="1224" t="s">
        <v>165</v>
      </c>
      <c r="AJ182" s="1224">
        <v>3.1899999999999998E-2</v>
      </c>
      <c r="AK182" s="1224" t="s">
        <v>165</v>
      </c>
      <c r="AL182" s="1224" t="s">
        <v>165</v>
      </c>
      <c r="AM182" s="1224">
        <v>3.3000000000000002E-2</v>
      </c>
      <c r="AN182" s="1224" t="s">
        <v>165</v>
      </c>
      <c r="AO182" s="1224" t="s">
        <v>165</v>
      </c>
      <c r="AP182" s="1224">
        <v>3.2800000000000003E-2</v>
      </c>
      <c r="AQ182" s="1224" t="s">
        <v>165</v>
      </c>
      <c r="AR182" s="1224" t="s">
        <v>165</v>
      </c>
      <c r="AS182" s="1224">
        <v>3.2300000000000002E-2</v>
      </c>
      <c r="AT182" s="1224" t="s">
        <v>165</v>
      </c>
      <c r="AU182" s="1224" t="s">
        <v>165</v>
      </c>
      <c r="AV182" s="1224">
        <v>3.2300000000000002E-2</v>
      </c>
      <c r="AW182" s="1224" t="s">
        <v>165</v>
      </c>
      <c r="AX182" s="1224" t="s">
        <v>165</v>
      </c>
      <c r="AY182" s="1227">
        <v>3.27E-2</v>
      </c>
      <c r="AZ182" s="1227" t="s">
        <v>165</v>
      </c>
      <c r="BA182" s="1227" t="s">
        <v>165</v>
      </c>
      <c r="BB182" s="1228" t="s">
        <v>165</v>
      </c>
      <c r="BC182" s="1228" t="s">
        <v>165</v>
      </c>
      <c r="BD182" s="1228" t="s">
        <v>165</v>
      </c>
    </row>
    <row r="183" spans="3:56" x14ac:dyDescent="0.25">
      <c r="C183" s="1229" t="s">
        <v>1387</v>
      </c>
      <c r="D183" s="1229" t="s">
        <v>1371</v>
      </c>
      <c r="E183" s="1231" t="str">
        <f t="shared" si="3"/>
        <v>CaprinoPALENCIA</v>
      </c>
      <c r="F183" s="1224">
        <v>3.1300000000000001E-2</v>
      </c>
      <c r="G183" s="1225" t="s">
        <v>165</v>
      </c>
      <c r="H183" s="1224" t="s">
        <v>165</v>
      </c>
      <c r="I183" s="1224">
        <v>2.9600000000000001E-2</v>
      </c>
      <c r="J183" s="1224" t="s">
        <v>165</v>
      </c>
      <c r="K183" s="1224" t="s">
        <v>165</v>
      </c>
      <c r="L183" s="1226">
        <v>2.8500000000000001E-2</v>
      </c>
      <c r="M183" s="1224" t="s">
        <v>165</v>
      </c>
      <c r="N183" s="1224" t="s">
        <v>165</v>
      </c>
      <c r="O183" s="1224">
        <v>2.8299999999999999E-2</v>
      </c>
      <c r="P183" s="1224" t="s">
        <v>165</v>
      </c>
      <c r="Q183" s="1224" t="s">
        <v>165</v>
      </c>
      <c r="R183" s="1224">
        <v>2.98E-2</v>
      </c>
      <c r="S183" s="1224" t="s">
        <v>165</v>
      </c>
      <c r="T183" s="1224" t="s">
        <v>165</v>
      </c>
      <c r="U183" s="1224">
        <v>2.9399999999999999E-2</v>
      </c>
      <c r="V183" s="1224" t="s">
        <v>165</v>
      </c>
      <c r="W183" s="1224" t="s">
        <v>165</v>
      </c>
      <c r="X183" s="1224">
        <v>2.8899999999999999E-2</v>
      </c>
      <c r="Y183" s="1224" t="s">
        <v>165</v>
      </c>
      <c r="Z183" s="1224" t="s">
        <v>165</v>
      </c>
      <c r="AA183" s="1224">
        <v>2.92E-2</v>
      </c>
      <c r="AB183" s="1224" t="s">
        <v>165</v>
      </c>
      <c r="AC183" s="1224" t="s">
        <v>165</v>
      </c>
      <c r="AD183" s="1224">
        <v>2.9399999999999999E-2</v>
      </c>
      <c r="AE183" s="1224" t="s">
        <v>165</v>
      </c>
      <c r="AF183" s="1224" t="s">
        <v>165</v>
      </c>
      <c r="AG183" s="1224">
        <v>2.8500000000000001E-2</v>
      </c>
      <c r="AH183" s="1224" t="s">
        <v>165</v>
      </c>
      <c r="AI183" s="1224" t="s">
        <v>165</v>
      </c>
      <c r="AJ183" s="1224">
        <v>2.7799999999999998E-2</v>
      </c>
      <c r="AK183" s="1224" t="s">
        <v>165</v>
      </c>
      <c r="AL183" s="1224" t="s">
        <v>165</v>
      </c>
      <c r="AM183" s="1224">
        <v>2.8400000000000002E-2</v>
      </c>
      <c r="AN183" s="1224" t="s">
        <v>165</v>
      </c>
      <c r="AO183" s="1224" t="s">
        <v>165</v>
      </c>
      <c r="AP183" s="1224">
        <v>2.76E-2</v>
      </c>
      <c r="AQ183" s="1224" t="s">
        <v>165</v>
      </c>
      <c r="AR183" s="1224" t="s">
        <v>165</v>
      </c>
      <c r="AS183" s="1224">
        <v>2.7099999999999999E-2</v>
      </c>
      <c r="AT183" s="1224" t="s">
        <v>165</v>
      </c>
      <c r="AU183" s="1224" t="s">
        <v>165</v>
      </c>
      <c r="AV183" s="1224">
        <v>2.76E-2</v>
      </c>
      <c r="AW183" s="1224" t="s">
        <v>165</v>
      </c>
      <c r="AX183" s="1224" t="s">
        <v>165</v>
      </c>
      <c r="AY183" s="1227">
        <v>2.7799999999999998E-2</v>
      </c>
      <c r="AZ183" s="1227" t="s">
        <v>165</v>
      </c>
      <c r="BA183" s="1227" t="s">
        <v>165</v>
      </c>
      <c r="BB183" s="1228" t="s">
        <v>165</v>
      </c>
      <c r="BC183" s="1228" t="s">
        <v>165</v>
      </c>
      <c r="BD183" s="1228" t="s">
        <v>165</v>
      </c>
    </row>
    <row r="184" spans="3:56" x14ac:dyDescent="0.25">
      <c r="C184" s="1229" t="s">
        <v>1387</v>
      </c>
      <c r="D184" s="1229" t="s">
        <v>1372</v>
      </c>
      <c r="E184" s="1231" t="str">
        <f t="shared" si="3"/>
        <v>CaprinoPALMAS, LAS</v>
      </c>
      <c r="F184" s="1224">
        <v>2.9000000000000001E-2</v>
      </c>
      <c r="G184" s="1225" t="s">
        <v>165</v>
      </c>
      <c r="H184" s="1224" t="s">
        <v>165</v>
      </c>
      <c r="I184" s="1224">
        <v>2.9100000000000001E-2</v>
      </c>
      <c r="J184" s="1224" t="s">
        <v>165</v>
      </c>
      <c r="K184" s="1224" t="s">
        <v>165</v>
      </c>
      <c r="L184" s="1226">
        <v>2.9499999999999998E-2</v>
      </c>
      <c r="M184" s="1224" t="s">
        <v>165</v>
      </c>
      <c r="N184" s="1224" t="s">
        <v>165</v>
      </c>
      <c r="O184" s="1224">
        <v>2.8500000000000001E-2</v>
      </c>
      <c r="P184" s="1224" t="s">
        <v>165</v>
      </c>
      <c r="Q184" s="1224" t="s">
        <v>165</v>
      </c>
      <c r="R184" s="1224">
        <v>2.8400000000000002E-2</v>
      </c>
      <c r="S184" s="1224" t="s">
        <v>165</v>
      </c>
      <c r="T184" s="1224" t="s">
        <v>165</v>
      </c>
      <c r="U184" s="1224">
        <v>2.8799999999999999E-2</v>
      </c>
      <c r="V184" s="1224" t="s">
        <v>165</v>
      </c>
      <c r="W184" s="1224" t="s">
        <v>165</v>
      </c>
      <c r="X184" s="1224">
        <v>2.87E-2</v>
      </c>
      <c r="Y184" s="1224" t="s">
        <v>165</v>
      </c>
      <c r="Z184" s="1224" t="s">
        <v>165</v>
      </c>
      <c r="AA184" s="1224">
        <v>2.8500000000000001E-2</v>
      </c>
      <c r="AB184" s="1224" t="s">
        <v>165</v>
      </c>
      <c r="AC184" s="1224" t="s">
        <v>165</v>
      </c>
      <c r="AD184" s="1224">
        <v>2.86E-2</v>
      </c>
      <c r="AE184" s="1224" t="s">
        <v>165</v>
      </c>
      <c r="AF184" s="1224" t="s">
        <v>165</v>
      </c>
      <c r="AG184" s="1224">
        <v>2.8799999999999999E-2</v>
      </c>
      <c r="AH184" s="1224" t="s">
        <v>165</v>
      </c>
      <c r="AI184" s="1224" t="s">
        <v>165</v>
      </c>
      <c r="AJ184" s="1224">
        <v>2.8799999999999999E-2</v>
      </c>
      <c r="AK184" s="1224" t="s">
        <v>165</v>
      </c>
      <c r="AL184" s="1224" t="s">
        <v>165</v>
      </c>
      <c r="AM184" s="1224">
        <v>2.92E-2</v>
      </c>
      <c r="AN184" s="1224" t="s">
        <v>165</v>
      </c>
      <c r="AO184" s="1224" t="s">
        <v>165</v>
      </c>
      <c r="AP184" s="1224">
        <v>3.0599999999999999E-2</v>
      </c>
      <c r="AQ184" s="1224" t="s">
        <v>165</v>
      </c>
      <c r="AR184" s="1224" t="s">
        <v>165</v>
      </c>
      <c r="AS184" s="1224">
        <v>3.0599999999999999E-2</v>
      </c>
      <c r="AT184" s="1224" t="s">
        <v>165</v>
      </c>
      <c r="AU184" s="1224" t="s">
        <v>165</v>
      </c>
      <c r="AV184" s="1224">
        <v>3.04E-2</v>
      </c>
      <c r="AW184" s="1224" t="s">
        <v>165</v>
      </c>
      <c r="AX184" s="1224" t="s">
        <v>165</v>
      </c>
      <c r="AY184" s="1227">
        <v>3.0599999999999999E-2</v>
      </c>
      <c r="AZ184" s="1227" t="s">
        <v>165</v>
      </c>
      <c r="BA184" s="1227" t="s">
        <v>165</v>
      </c>
      <c r="BB184" s="1228" t="s">
        <v>165</v>
      </c>
      <c r="BC184" s="1228" t="s">
        <v>165</v>
      </c>
      <c r="BD184" s="1228" t="s">
        <v>165</v>
      </c>
    </row>
    <row r="185" spans="3:56" x14ac:dyDescent="0.25">
      <c r="C185" s="1229" t="s">
        <v>1387</v>
      </c>
      <c r="D185" s="1229" t="s">
        <v>1373</v>
      </c>
      <c r="E185" s="1231" t="str">
        <f t="shared" si="3"/>
        <v>CaprinoPONTEVEDRA</v>
      </c>
      <c r="F185" s="1224">
        <v>2.5899999999999999E-2</v>
      </c>
      <c r="G185" s="1225" t="s">
        <v>165</v>
      </c>
      <c r="H185" s="1224" t="s">
        <v>165</v>
      </c>
      <c r="I185" s="1224">
        <v>2.63E-2</v>
      </c>
      <c r="J185" s="1224" t="s">
        <v>165</v>
      </c>
      <c r="K185" s="1224" t="s">
        <v>165</v>
      </c>
      <c r="L185" s="1226">
        <v>2.5600000000000001E-2</v>
      </c>
      <c r="M185" s="1224" t="s">
        <v>165</v>
      </c>
      <c r="N185" s="1224" t="s">
        <v>165</v>
      </c>
      <c r="O185" s="1224">
        <v>2.63E-2</v>
      </c>
      <c r="P185" s="1224" t="s">
        <v>165</v>
      </c>
      <c r="Q185" s="1224" t="s">
        <v>165</v>
      </c>
      <c r="R185" s="1224">
        <v>2.64E-2</v>
      </c>
      <c r="S185" s="1224" t="s">
        <v>165</v>
      </c>
      <c r="T185" s="1224" t="s">
        <v>165</v>
      </c>
      <c r="U185" s="1224">
        <v>2.5700000000000001E-2</v>
      </c>
      <c r="V185" s="1224" t="s">
        <v>165</v>
      </c>
      <c r="W185" s="1224" t="s">
        <v>165</v>
      </c>
      <c r="X185" s="1224">
        <v>2.5899999999999999E-2</v>
      </c>
      <c r="Y185" s="1224" t="s">
        <v>165</v>
      </c>
      <c r="Z185" s="1224" t="s">
        <v>165</v>
      </c>
      <c r="AA185" s="1224">
        <v>2.5899999999999999E-2</v>
      </c>
      <c r="AB185" s="1224" t="s">
        <v>165</v>
      </c>
      <c r="AC185" s="1224" t="s">
        <v>165</v>
      </c>
      <c r="AD185" s="1224">
        <v>2.6200000000000001E-2</v>
      </c>
      <c r="AE185" s="1224" t="s">
        <v>165</v>
      </c>
      <c r="AF185" s="1224" t="s">
        <v>165</v>
      </c>
      <c r="AG185" s="1224">
        <v>2.7300000000000001E-2</v>
      </c>
      <c r="AH185" s="1224" t="s">
        <v>165</v>
      </c>
      <c r="AI185" s="1224" t="s">
        <v>165</v>
      </c>
      <c r="AJ185" s="1224">
        <v>2.7799999999999998E-2</v>
      </c>
      <c r="AK185" s="1224" t="s">
        <v>165</v>
      </c>
      <c r="AL185" s="1224" t="s">
        <v>165</v>
      </c>
      <c r="AM185" s="1224">
        <v>2.87E-2</v>
      </c>
      <c r="AN185" s="1224" t="s">
        <v>165</v>
      </c>
      <c r="AO185" s="1224" t="s">
        <v>165</v>
      </c>
      <c r="AP185" s="1224">
        <v>2.8500000000000001E-2</v>
      </c>
      <c r="AQ185" s="1224" t="s">
        <v>165</v>
      </c>
      <c r="AR185" s="1224" t="s">
        <v>165</v>
      </c>
      <c r="AS185" s="1224">
        <v>2.8199999999999999E-2</v>
      </c>
      <c r="AT185" s="1224" t="s">
        <v>165</v>
      </c>
      <c r="AU185" s="1224" t="s">
        <v>165</v>
      </c>
      <c r="AV185" s="1224">
        <v>2.8199999999999999E-2</v>
      </c>
      <c r="AW185" s="1224" t="s">
        <v>165</v>
      </c>
      <c r="AX185" s="1224" t="s">
        <v>165</v>
      </c>
      <c r="AY185" s="1227">
        <v>2.8299999999999999E-2</v>
      </c>
      <c r="AZ185" s="1227" t="s">
        <v>165</v>
      </c>
      <c r="BA185" s="1227" t="s">
        <v>165</v>
      </c>
      <c r="BB185" s="1228" t="s">
        <v>165</v>
      </c>
      <c r="BC185" s="1228" t="s">
        <v>165</v>
      </c>
      <c r="BD185" s="1228" t="s">
        <v>165</v>
      </c>
    </row>
    <row r="186" spans="3:56" x14ac:dyDescent="0.25">
      <c r="C186" s="1229" t="s">
        <v>1387</v>
      </c>
      <c r="D186" s="1229" t="s">
        <v>1374</v>
      </c>
      <c r="E186" s="1231" t="str">
        <f t="shared" si="3"/>
        <v>CaprinoRIOJA, LA</v>
      </c>
      <c r="F186" s="1224">
        <v>2.9399999999999999E-2</v>
      </c>
      <c r="G186" s="1225" t="s">
        <v>165</v>
      </c>
      <c r="H186" s="1224" t="s">
        <v>165</v>
      </c>
      <c r="I186" s="1224">
        <v>2.86E-2</v>
      </c>
      <c r="J186" s="1224" t="s">
        <v>165</v>
      </c>
      <c r="K186" s="1224" t="s">
        <v>165</v>
      </c>
      <c r="L186" s="1226">
        <v>2.87E-2</v>
      </c>
      <c r="M186" s="1224" t="s">
        <v>165</v>
      </c>
      <c r="N186" s="1224" t="s">
        <v>165</v>
      </c>
      <c r="O186" s="1224">
        <v>2.8799999999999999E-2</v>
      </c>
      <c r="P186" s="1224" t="s">
        <v>165</v>
      </c>
      <c r="Q186" s="1224" t="s">
        <v>165</v>
      </c>
      <c r="R186" s="1224">
        <v>2.9100000000000001E-2</v>
      </c>
      <c r="S186" s="1224" t="s">
        <v>165</v>
      </c>
      <c r="T186" s="1224" t="s">
        <v>165</v>
      </c>
      <c r="U186" s="1224">
        <v>2.9000000000000001E-2</v>
      </c>
      <c r="V186" s="1224" t="s">
        <v>165</v>
      </c>
      <c r="W186" s="1224" t="s">
        <v>165</v>
      </c>
      <c r="X186" s="1224">
        <v>2.8899999999999999E-2</v>
      </c>
      <c r="Y186" s="1224" t="s">
        <v>165</v>
      </c>
      <c r="Z186" s="1224" t="s">
        <v>165</v>
      </c>
      <c r="AA186" s="1224">
        <v>2.8799999999999999E-2</v>
      </c>
      <c r="AB186" s="1224" t="s">
        <v>165</v>
      </c>
      <c r="AC186" s="1224" t="s">
        <v>165</v>
      </c>
      <c r="AD186" s="1224">
        <v>2.9000000000000001E-2</v>
      </c>
      <c r="AE186" s="1224" t="s">
        <v>165</v>
      </c>
      <c r="AF186" s="1224" t="s">
        <v>165</v>
      </c>
      <c r="AG186" s="1224">
        <v>2.9000000000000001E-2</v>
      </c>
      <c r="AH186" s="1224" t="s">
        <v>165</v>
      </c>
      <c r="AI186" s="1224" t="s">
        <v>165</v>
      </c>
      <c r="AJ186" s="1224">
        <v>2.9600000000000001E-2</v>
      </c>
      <c r="AK186" s="1224" t="s">
        <v>165</v>
      </c>
      <c r="AL186" s="1224" t="s">
        <v>165</v>
      </c>
      <c r="AM186" s="1224">
        <v>2.9700000000000001E-2</v>
      </c>
      <c r="AN186" s="1224" t="s">
        <v>165</v>
      </c>
      <c r="AO186" s="1224" t="s">
        <v>165</v>
      </c>
      <c r="AP186" s="1224">
        <v>2.9600000000000001E-2</v>
      </c>
      <c r="AQ186" s="1224" t="s">
        <v>165</v>
      </c>
      <c r="AR186" s="1224" t="s">
        <v>165</v>
      </c>
      <c r="AS186" s="1224">
        <v>2.98E-2</v>
      </c>
      <c r="AT186" s="1224" t="s">
        <v>165</v>
      </c>
      <c r="AU186" s="1224" t="s">
        <v>165</v>
      </c>
      <c r="AV186" s="1224">
        <v>2.9700000000000001E-2</v>
      </c>
      <c r="AW186" s="1224" t="s">
        <v>165</v>
      </c>
      <c r="AX186" s="1224" t="s">
        <v>165</v>
      </c>
      <c r="AY186" s="1227">
        <v>2.9700000000000001E-2</v>
      </c>
      <c r="AZ186" s="1227" t="s">
        <v>165</v>
      </c>
      <c r="BA186" s="1227" t="s">
        <v>165</v>
      </c>
      <c r="BB186" s="1228" t="s">
        <v>165</v>
      </c>
      <c r="BC186" s="1228" t="s">
        <v>165</v>
      </c>
      <c r="BD186" s="1228" t="s">
        <v>165</v>
      </c>
    </row>
    <row r="187" spans="3:56" x14ac:dyDescent="0.25">
      <c r="C187" s="1229" t="s">
        <v>1387</v>
      </c>
      <c r="D187" s="1229" t="s">
        <v>1375</v>
      </c>
      <c r="E187" s="1231" t="str">
        <f t="shared" si="3"/>
        <v>CaprinoSALAMANCA</v>
      </c>
      <c r="F187" s="1224">
        <v>2.7099999999999999E-2</v>
      </c>
      <c r="G187" s="1225" t="s">
        <v>165</v>
      </c>
      <c r="H187" s="1224" t="s">
        <v>165</v>
      </c>
      <c r="I187" s="1224">
        <v>2.8799999999999999E-2</v>
      </c>
      <c r="J187" s="1224" t="s">
        <v>165</v>
      </c>
      <c r="K187" s="1224" t="s">
        <v>165</v>
      </c>
      <c r="L187" s="1226">
        <v>2.8299999999999999E-2</v>
      </c>
      <c r="M187" s="1224" t="s">
        <v>165</v>
      </c>
      <c r="N187" s="1224" t="s">
        <v>165</v>
      </c>
      <c r="O187" s="1224">
        <v>2.2200000000000001E-2</v>
      </c>
      <c r="P187" s="1224" t="s">
        <v>165</v>
      </c>
      <c r="Q187" s="1224" t="s">
        <v>165</v>
      </c>
      <c r="R187" s="1224">
        <v>2.6800000000000001E-2</v>
      </c>
      <c r="S187" s="1224" t="s">
        <v>165</v>
      </c>
      <c r="T187" s="1224" t="s">
        <v>165</v>
      </c>
      <c r="U187" s="1224">
        <v>2.7300000000000001E-2</v>
      </c>
      <c r="V187" s="1224" t="s">
        <v>165</v>
      </c>
      <c r="W187" s="1224" t="s">
        <v>165</v>
      </c>
      <c r="X187" s="1224">
        <v>2.7E-2</v>
      </c>
      <c r="Y187" s="1224" t="s">
        <v>165</v>
      </c>
      <c r="Z187" s="1224" t="s">
        <v>165</v>
      </c>
      <c r="AA187" s="1224">
        <v>2.6800000000000001E-2</v>
      </c>
      <c r="AB187" s="1224" t="s">
        <v>165</v>
      </c>
      <c r="AC187" s="1224" t="s">
        <v>165</v>
      </c>
      <c r="AD187" s="1224">
        <v>2.86E-2</v>
      </c>
      <c r="AE187" s="1224" t="s">
        <v>165</v>
      </c>
      <c r="AF187" s="1224" t="s">
        <v>165</v>
      </c>
      <c r="AG187" s="1224">
        <v>2.8400000000000002E-2</v>
      </c>
      <c r="AH187" s="1224" t="s">
        <v>165</v>
      </c>
      <c r="AI187" s="1224" t="s">
        <v>165</v>
      </c>
      <c r="AJ187" s="1224">
        <v>2.8400000000000002E-2</v>
      </c>
      <c r="AK187" s="1224" t="s">
        <v>165</v>
      </c>
      <c r="AL187" s="1224" t="s">
        <v>165</v>
      </c>
      <c r="AM187" s="1224">
        <v>2.8299999999999999E-2</v>
      </c>
      <c r="AN187" s="1224" t="s">
        <v>165</v>
      </c>
      <c r="AO187" s="1224" t="s">
        <v>165</v>
      </c>
      <c r="AP187" s="1224">
        <v>2.8400000000000002E-2</v>
      </c>
      <c r="AQ187" s="1224" t="s">
        <v>165</v>
      </c>
      <c r="AR187" s="1224" t="s">
        <v>165</v>
      </c>
      <c r="AS187" s="1224">
        <v>2.8500000000000001E-2</v>
      </c>
      <c r="AT187" s="1224" t="s">
        <v>165</v>
      </c>
      <c r="AU187" s="1224" t="s">
        <v>165</v>
      </c>
      <c r="AV187" s="1224">
        <v>2.8299999999999999E-2</v>
      </c>
      <c r="AW187" s="1224" t="s">
        <v>165</v>
      </c>
      <c r="AX187" s="1224" t="s">
        <v>165</v>
      </c>
      <c r="AY187" s="1227">
        <v>2.8500000000000001E-2</v>
      </c>
      <c r="AZ187" s="1227" t="s">
        <v>165</v>
      </c>
      <c r="BA187" s="1227" t="s">
        <v>165</v>
      </c>
      <c r="BB187" s="1228" t="s">
        <v>165</v>
      </c>
      <c r="BC187" s="1228" t="s">
        <v>165</v>
      </c>
      <c r="BD187" s="1228" t="s">
        <v>165</v>
      </c>
    </row>
    <row r="188" spans="3:56" x14ac:dyDescent="0.25">
      <c r="C188" s="1229" t="s">
        <v>1387</v>
      </c>
      <c r="D188" s="1229" t="s">
        <v>1376</v>
      </c>
      <c r="E188" s="1231" t="str">
        <f t="shared" si="3"/>
        <v>CaprinoSANTA CRUZ DE TENERIFE</v>
      </c>
      <c r="F188" s="1224">
        <v>3.09E-2</v>
      </c>
      <c r="G188" s="1225" t="s">
        <v>165</v>
      </c>
      <c r="H188" s="1224" t="s">
        <v>165</v>
      </c>
      <c r="I188" s="1224">
        <v>3.1899999999999998E-2</v>
      </c>
      <c r="J188" s="1224" t="s">
        <v>165</v>
      </c>
      <c r="K188" s="1224" t="s">
        <v>165</v>
      </c>
      <c r="L188" s="1226">
        <v>3.1899999999999998E-2</v>
      </c>
      <c r="M188" s="1224" t="s">
        <v>165</v>
      </c>
      <c r="N188" s="1224" t="s">
        <v>165</v>
      </c>
      <c r="O188" s="1224">
        <v>3.1199999999999999E-2</v>
      </c>
      <c r="P188" s="1224" t="s">
        <v>165</v>
      </c>
      <c r="Q188" s="1224" t="s">
        <v>165</v>
      </c>
      <c r="R188" s="1224">
        <v>3.1699999999999999E-2</v>
      </c>
      <c r="S188" s="1224" t="s">
        <v>165</v>
      </c>
      <c r="T188" s="1224" t="s">
        <v>165</v>
      </c>
      <c r="U188" s="1224">
        <v>3.0800000000000001E-2</v>
      </c>
      <c r="V188" s="1224" t="s">
        <v>165</v>
      </c>
      <c r="W188" s="1224" t="s">
        <v>165</v>
      </c>
      <c r="X188" s="1224">
        <v>3.1300000000000001E-2</v>
      </c>
      <c r="Y188" s="1224" t="s">
        <v>165</v>
      </c>
      <c r="Z188" s="1224" t="s">
        <v>165</v>
      </c>
      <c r="AA188" s="1224">
        <v>3.0700000000000002E-2</v>
      </c>
      <c r="AB188" s="1224" t="s">
        <v>165</v>
      </c>
      <c r="AC188" s="1224" t="s">
        <v>165</v>
      </c>
      <c r="AD188" s="1224">
        <v>3.1199999999999999E-2</v>
      </c>
      <c r="AE188" s="1224" t="s">
        <v>165</v>
      </c>
      <c r="AF188" s="1224" t="s">
        <v>165</v>
      </c>
      <c r="AG188" s="1224">
        <v>3.3000000000000002E-2</v>
      </c>
      <c r="AH188" s="1224" t="s">
        <v>165</v>
      </c>
      <c r="AI188" s="1224" t="s">
        <v>165</v>
      </c>
      <c r="AJ188" s="1224">
        <v>3.3099999999999997E-2</v>
      </c>
      <c r="AK188" s="1224" t="s">
        <v>165</v>
      </c>
      <c r="AL188" s="1224" t="s">
        <v>165</v>
      </c>
      <c r="AM188" s="1224">
        <v>3.1899999999999998E-2</v>
      </c>
      <c r="AN188" s="1224" t="s">
        <v>165</v>
      </c>
      <c r="AO188" s="1224" t="s">
        <v>165</v>
      </c>
      <c r="AP188" s="1224">
        <v>3.15E-2</v>
      </c>
      <c r="AQ188" s="1224" t="s">
        <v>165</v>
      </c>
      <c r="AR188" s="1224" t="s">
        <v>165</v>
      </c>
      <c r="AS188" s="1224">
        <v>3.1899999999999998E-2</v>
      </c>
      <c r="AT188" s="1224" t="s">
        <v>165</v>
      </c>
      <c r="AU188" s="1224" t="s">
        <v>165</v>
      </c>
      <c r="AV188" s="1224">
        <v>3.1800000000000002E-2</v>
      </c>
      <c r="AW188" s="1224" t="s">
        <v>165</v>
      </c>
      <c r="AX188" s="1224" t="s">
        <v>165</v>
      </c>
      <c r="AY188" s="1227">
        <v>3.1800000000000002E-2</v>
      </c>
      <c r="AZ188" s="1227" t="s">
        <v>165</v>
      </c>
      <c r="BA188" s="1227" t="s">
        <v>165</v>
      </c>
      <c r="BB188" s="1228" t="s">
        <v>165</v>
      </c>
      <c r="BC188" s="1228" t="s">
        <v>165</v>
      </c>
      <c r="BD188" s="1228" t="s">
        <v>165</v>
      </c>
    </row>
    <row r="189" spans="3:56" x14ac:dyDescent="0.25">
      <c r="C189" s="1229" t="s">
        <v>1387</v>
      </c>
      <c r="D189" s="1229" t="s">
        <v>1377</v>
      </c>
      <c r="E189" s="1231" t="str">
        <f t="shared" si="3"/>
        <v>CaprinoSEGOVIA</v>
      </c>
      <c r="F189" s="1224">
        <v>2.9499999999999998E-2</v>
      </c>
      <c r="G189" s="1225" t="s">
        <v>165</v>
      </c>
      <c r="H189" s="1224" t="s">
        <v>165</v>
      </c>
      <c r="I189" s="1224">
        <v>2.98E-2</v>
      </c>
      <c r="J189" s="1224" t="s">
        <v>165</v>
      </c>
      <c r="K189" s="1224" t="s">
        <v>165</v>
      </c>
      <c r="L189" s="1226">
        <v>3.1800000000000002E-2</v>
      </c>
      <c r="M189" s="1224" t="s">
        <v>165</v>
      </c>
      <c r="N189" s="1224" t="s">
        <v>165</v>
      </c>
      <c r="O189" s="1224">
        <v>2.8799999999999999E-2</v>
      </c>
      <c r="P189" s="1224" t="s">
        <v>165</v>
      </c>
      <c r="Q189" s="1224" t="s">
        <v>165</v>
      </c>
      <c r="R189" s="1224">
        <v>2.9899999999999999E-2</v>
      </c>
      <c r="S189" s="1224" t="s">
        <v>165</v>
      </c>
      <c r="T189" s="1224" t="s">
        <v>165</v>
      </c>
      <c r="U189" s="1224">
        <v>3.0200000000000001E-2</v>
      </c>
      <c r="V189" s="1224" t="s">
        <v>165</v>
      </c>
      <c r="W189" s="1224" t="s">
        <v>165</v>
      </c>
      <c r="X189" s="1224">
        <v>3.0800000000000001E-2</v>
      </c>
      <c r="Y189" s="1224" t="s">
        <v>165</v>
      </c>
      <c r="Z189" s="1224" t="s">
        <v>165</v>
      </c>
      <c r="AA189" s="1224">
        <v>2.98E-2</v>
      </c>
      <c r="AB189" s="1224" t="s">
        <v>165</v>
      </c>
      <c r="AC189" s="1224" t="s">
        <v>165</v>
      </c>
      <c r="AD189" s="1224">
        <v>3.04E-2</v>
      </c>
      <c r="AE189" s="1224" t="s">
        <v>165</v>
      </c>
      <c r="AF189" s="1224" t="s">
        <v>165</v>
      </c>
      <c r="AG189" s="1224">
        <v>2.9100000000000001E-2</v>
      </c>
      <c r="AH189" s="1224" t="s">
        <v>165</v>
      </c>
      <c r="AI189" s="1224" t="s">
        <v>165</v>
      </c>
      <c r="AJ189" s="1224">
        <v>2.9600000000000001E-2</v>
      </c>
      <c r="AK189" s="1224" t="s">
        <v>165</v>
      </c>
      <c r="AL189" s="1224" t="s">
        <v>165</v>
      </c>
      <c r="AM189" s="1224">
        <v>2.9600000000000001E-2</v>
      </c>
      <c r="AN189" s="1224" t="s">
        <v>165</v>
      </c>
      <c r="AO189" s="1224" t="s">
        <v>165</v>
      </c>
      <c r="AP189" s="1224">
        <v>2.9499999999999998E-2</v>
      </c>
      <c r="AQ189" s="1224" t="s">
        <v>165</v>
      </c>
      <c r="AR189" s="1224" t="s">
        <v>165</v>
      </c>
      <c r="AS189" s="1224">
        <v>2.93E-2</v>
      </c>
      <c r="AT189" s="1224" t="s">
        <v>165</v>
      </c>
      <c r="AU189" s="1224" t="s">
        <v>165</v>
      </c>
      <c r="AV189" s="1224">
        <v>2.9100000000000001E-2</v>
      </c>
      <c r="AW189" s="1224" t="s">
        <v>165</v>
      </c>
      <c r="AX189" s="1224" t="s">
        <v>165</v>
      </c>
      <c r="AY189" s="1227">
        <v>2.93E-2</v>
      </c>
      <c r="AZ189" s="1227" t="s">
        <v>165</v>
      </c>
      <c r="BA189" s="1227" t="s">
        <v>165</v>
      </c>
      <c r="BB189" s="1228" t="s">
        <v>165</v>
      </c>
      <c r="BC189" s="1228" t="s">
        <v>165</v>
      </c>
      <c r="BD189" s="1228" t="s">
        <v>165</v>
      </c>
    </row>
    <row r="190" spans="3:56" x14ac:dyDescent="0.25">
      <c r="C190" s="1229" t="s">
        <v>1387</v>
      </c>
      <c r="D190" s="1229" t="s">
        <v>1378</v>
      </c>
      <c r="E190" s="1231" t="str">
        <f t="shared" si="3"/>
        <v>CaprinoSEVILLA</v>
      </c>
      <c r="F190" s="1224">
        <v>2.9700000000000001E-2</v>
      </c>
      <c r="G190" s="1225" t="s">
        <v>165</v>
      </c>
      <c r="H190" s="1224" t="s">
        <v>165</v>
      </c>
      <c r="I190" s="1224">
        <v>2.9899999999999999E-2</v>
      </c>
      <c r="J190" s="1224" t="s">
        <v>165</v>
      </c>
      <c r="K190" s="1224" t="s">
        <v>165</v>
      </c>
      <c r="L190" s="1226">
        <v>2.9499999999999998E-2</v>
      </c>
      <c r="M190" s="1224" t="s">
        <v>165</v>
      </c>
      <c r="N190" s="1224" t="s">
        <v>165</v>
      </c>
      <c r="O190" s="1224">
        <v>2.9499999999999998E-2</v>
      </c>
      <c r="P190" s="1224" t="s">
        <v>165</v>
      </c>
      <c r="Q190" s="1224" t="s">
        <v>165</v>
      </c>
      <c r="R190" s="1224">
        <v>2.8799999999999999E-2</v>
      </c>
      <c r="S190" s="1224" t="s">
        <v>165</v>
      </c>
      <c r="T190" s="1224" t="s">
        <v>165</v>
      </c>
      <c r="U190" s="1224">
        <v>2.8799999999999999E-2</v>
      </c>
      <c r="V190" s="1224" t="s">
        <v>165</v>
      </c>
      <c r="W190" s="1224" t="s">
        <v>165</v>
      </c>
      <c r="X190" s="1224">
        <v>3.0099999999999998E-2</v>
      </c>
      <c r="Y190" s="1224" t="s">
        <v>165</v>
      </c>
      <c r="Z190" s="1224" t="s">
        <v>165</v>
      </c>
      <c r="AA190" s="1224">
        <v>2.9600000000000001E-2</v>
      </c>
      <c r="AB190" s="1224" t="s">
        <v>165</v>
      </c>
      <c r="AC190" s="1224" t="s">
        <v>165</v>
      </c>
      <c r="AD190" s="1224">
        <v>0.03</v>
      </c>
      <c r="AE190" s="1224" t="s">
        <v>165</v>
      </c>
      <c r="AF190" s="1224" t="s">
        <v>165</v>
      </c>
      <c r="AG190" s="1224">
        <v>3.0700000000000002E-2</v>
      </c>
      <c r="AH190" s="1224" t="s">
        <v>165</v>
      </c>
      <c r="AI190" s="1224" t="s">
        <v>165</v>
      </c>
      <c r="AJ190" s="1224">
        <v>3.04E-2</v>
      </c>
      <c r="AK190" s="1224" t="s">
        <v>165</v>
      </c>
      <c r="AL190" s="1224" t="s">
        <v>165</v>
      </c>
      <c r="AM190" s="1224">
        <v>0.03</v>
      </c>
      <c r="AN190" s="1224" t="s">
        <v>165</v>
      </c>
      <c r="AO190" s="1224" t="s">
        <v>165</v>
      </c>
      <c r="AP190" s="1224">
        <v>2.9899999999999999E-2</v>
      </c>
      <c r="AQ190" s="1224" t="s">
        <v>165</v>
      </c>
      <c r="AR190" s="1224" t="s">
        <v>165</v>
      </c>
      <c r="AS190" s="1224">
        <v>3.0300000000000001E-2</v>
      </c>
      <c r="AT190" s="1224" t="s">
        <v>165</v>
      </c>
      <c r="AU190" s="1224" t="s">
        <v>165</v>
      </c>
      <c r="AV190" s="1224">
        <v>2.98E-2</v>
      </c>
      <c r="AW190" s="1224" t="s">
        <v>165</v>
      </c>
      <c r="AX190" s="1224" t="s">
        <v>165</v>
      </c>
      <c r="AY190" s="1227">
        <v>3.0099999999999998E-2</v>
      </c>
      <c r="AZ190" s="1227" t="s">
        <v>165</v>
      </c>
      <c r="BA190" s="1227" t="s">
        <v>165</v>
      </c>
      <c r="BB190" s="1228" t="s">
        <v>165</v>
      </c>
      <c r="BC190" s="1228" t="s">
        <v>165</v>
      </c>
      <c r="BD190" s="1228" t="s">
        <v>165</v>
      </c>
    </row>
    <row r="191" spans="3:56" x14ac:dyDescent="0.25">
      <c r="C191" s="1229" t="s">
        <v>1387</v>
      </c>
      <c r="D191" s="1229" t="s">
        <v>1379</v>
      </c>
      <c r="E191" s="1231" t="str">
        <f t="shared" si="3"/>
        <v>CaprinoSORIA</v>
      </c>
      <c r="F191" s="1224">
        <v>2.9499999999999998E-2</v>
      </c>
      <c r="G191" s="1225" t="s">
        <v>165</v>
      </c>
      <c r="H191" s="1224" t="s">
        <v>165</v>
      </c>
      <c r="I191" s="1224">
        <v>2.75E-2</v>
      </c>
      <c r="J191" s="1224" t="s">
        <v>165</v>
      </c>
      <c r="K191" s="1224" t="s">
        <v>165</v>
      </c>
      <c r="L191" s="1226">
        <v>2.24E-2</v>
      </c>
      <c r="M191" s="1224" t="s">
        <v>165</v>
      </c>
      <c r="N191" s="1224" t="s">
        <v>165</v>
      </c>
      <c r="O191" s="1224">
        <v>2.5999999999999999E-2</v>
      </c>
      <c r="P191" s="1224" t="s">
        <v>165</v>
      </c>
      <c r="Q191" s="1224" t="s">
        <v>165</v>
      </c>
      <c r="R191" s="1224">
        <v>2.5499999999999998E-2</v>
      </c>
      <c r="S191" s="1224" t="s">
        <v>165</v>
      </c>
      <c r="T191" s="1224" t="s">
        <v>165</v>
      </c>
      <c r="U191" s="1224">
        <v>2.5499999999999998E-2</v>
      </c>
      <c r="V191" s="1224" t="s">
        <v>165</v>
      </c>
      <c r="W191" s="1224" t="s">
        <v>165</v>
      </c>
      <c r="X191" s="1224">
        <v>2.4899999999999999E-2</v>
      </c>
      <c r="Y191" s="1224" t="s">
        <v>165</v>
      </c>
      <c r="Z191" s="1224" t="s">
        <v>165</v>
      </c>
      <c r="AA191" s="1224">
        <v>2.5000000000000001E-2</v>
      </c>
      <c r="AB191" s="1224" t="s">
        <v>165</v>
      </c>
      <c r="AC191" s="1224" t="s">
        <v>165</v>
      </c>
      <c r="AD191" s="1224">
        <v>2.5399999999999999E-2</v>
      </c>
      <c r="AE191" s="1224" t="s">
        <v>165</v>
      </c>
      <c r="AF191" s="1224" t="s">
        <v>165</v>
      </c>
      <c r="AG191" s="1224">
        <v>2.5700000000000001E-2</v>
      </c>
      <c r="AH191" s="1224" t="s">
        <v>165</v>
      </c>
      <c r="AI191" s="1224" t="s">
        <v>165</v>
      </c>
      <c r="AJ191" s="1224">
        <v>2.58E-2</v>
      </c>
      <c r="AK191" s="1224" t="s">
        <v>165</v>
      </c>
      <c r="AL191" s="1224" t="s">
        <v>165</v>
      </c>
      <c r="AM191" s="1224">
        <v>2.35E-2</v>
      </c>
      <c r="AN191" s="1224" t="s">
        <v>165</v>
      </c>
      <c r="AO191" s="1224" t="s">
        <v>165</v>
      </c>
      <c r="AP191" s="1224">
        <v>2.5600000000000001E-2</v>
      </c>
      <c r="AQ191" s="1224" t="s">
        <v>165</v>
      </c>
      <c r="AR191" s="1224" t="s">
        <v>165</v>
      </c>
      <c r="AS191" s="1224">
        <v>2.7E-2</v>
      </c>
      <c r="AT191" s="1224" t="s">
        <v>165</v>
      </c>
      <c r="AU191" s="1224" t="s">
        <v>165</v>
      </c>
      <c r="AV191" s="1224">
        <v>2.6700000000000002E-2</v>
      </c>
      <c r="AW191" s="1224" t="s">
        <v>165</v>
      </c>
      <c r="AX191" s="1224" t="s">
        <v>165</v>
      </c>
      <c r="AY191" s="1227">
        <v>2.6599999999999999E-2</v>
      </c>
      <c r="AZ191" s="1227" t="s">
        <v>165</v>
      </c>
      <c r="BA191" s="1227" t="s">
        <v>165</v>
      </c>
      <c r="BB191" s="1228" t="s">
        <v>165</v>
      </c>
      <c r="BC191" s="1228" t="s">
        <v>165</v>
      </c>
      <c r="BD191" s="1228" t="s">
        <v>165</v>
      </c>
    </row>
    <row r="192" spans="3:56" x14ac:dyDescent="0.25">
      <c r="C192" s="1229" t="s">
        <v>1387</v>
      </c>
      <c r="D192" s="1229" t="s">
        <v>1380</v>
      </c>
      <c r="E192" s="1231" t="str">
        <f t="shared" si="3"/>
        <v>CaprinoTARRAGONA</v>
      </c>
      <c r="F192" s="1224">
        <v>3.0800000000000001E-2</v>
      </c>
      <c r="G192" s="1225" t="s">
        <v>165</v>
      </c>
      <c r="H192" s="1224" t="s">
        <v>165</v>
      </c>
      <c r="I192" s="1224">
        <v>2.8799999999999999E-2</v>
      </c>
      <c r="J192" s="1224" t="s">
        <v>165</v>
      </c>
      <c r="K192" s="1224" t="s">
        <v>165</v>
      </c>
      <c r="L192" s="1226">
        <v>3.0800000000000001E-2</v>
      </c>
      <c r="M192" s="1224" t="s">
        <v>165</v>
      </c>
      <c r="N192" s="1224" t="s">
        <v>165</v>
      </c>
      <c r="O192" s="1224">
        <v>2.98E-2</v>
      </c>
      <c r="P192" s="1224" t="s">
        <v>165</v>
      </c>
      <c r="Q192" s="1224" t="s">
        <v>165</v>
      </c>
      <c r="R192" s="1224">
        <v>3.0700000000000002E-2</v>
      </c>
      <c r="S192" s="1224" t="s">
        <v>165</v>
      </c>
      <c r="T192" s="1224" t="s">
        <v>165</v>
      </c>
      <c r="U192" s="1224">
        <v>3.04E-2</v>
      </c>
      <c r="V192" s="1224" t="s">
        <v>165</v>
      </c>
      <c r="W192" s="1224" t="s">
        <v>165</v>
      </c>
      <c r="X192" s="1224">
        <v>3.0200000000000001E-2</v>
      </c>
      <c r="Y192" s="1224" t="s">
        <v>165</v>
      </c>
      <c r="Z192" s="1224" t="s">
        <v>165</v>
      </c>
      <c r="AA192" s="1224">
        <v>2.9700000000000001E-2</v>
      </c>
      <c r="AB192" s="1224" t="s">
        <v>165</v>
      </c>
      <c r="AC192" s="1224" t="s">
        <v>165</v>
      </c>
      <c r="AD192" s="1224">
        <v>3.0499999999999999E-2</v>
      </c>
      <c r="AE192" s="1224" t="s">
        <v>165</v>
      </c>
      <c r="AF192" s="1224" t="s">
        <v>165</v>
      </c>
      <c r="AG192" s="1224">
        <v>3.04E-2</v>
      </c>
      <c r="AH192" s="1224" t="s">
        <v>165</v>
      </c>
      <c r="AI192" s="1224" t="s">
        <v>165</v>
      </c>
      <c r="AJ192" s="1224">
        <v>3.04E-2</v>
      </c>
      <c r="AK192" s="1224" t="s">
        <v>165</v>
      </c>
      <c r="AL192" s="1224" t="s">
        <v>165</v>
      </c>
      <c r="AM192" s="1224">
        <v>2.9899999999999999E-2</v>
      </c>
      <c r="AN192" s="1224" t="s">
        <v>165</v>
      </c>
      <c r="AO192" s="1224" t="s">
        <v>165</v>
      </c>
      <c r="AP192" s="1224">
        <v>2.98E-2</v>
      </c>
      <c r="AQ192" s="1224" t="s">
        <v>165</v>
      </c>
      <c r="AR192" s="1224" t="s">
        <v>165</v>
      </c>
      <c r="AS192" s="1224">
        <v>2.98E-2</v>
      </c>
      <c r="AT192" s="1224" t="s">
        <v>165</v>
      </c>
      <c r="AU192" s="1224" t="s">
        <v>165</v>
      </c>
      <c r="AV192" s="1224">
        <v>2.9700000000000001E-2</v>
      </c>
      <c r="AW192" s="1224" t="s">
        <v>165</v>
      </c>
      <c r="AX192" s="1224" t="s">
        <v>165</v>
      </c>
      <c r="AY192" s="1227">
        <v>2.98E-2</v>
      </c>
      <c r="AZ192" s="1227" t="s">
        <v>165</v>
      </c>
      <c r="BA192" s="1227" t="s">
        <v>165</v>
      </c>
      <c r="BB192" s="1228" t="s">
        <v>165</v>
      </c>
      <c r="BC192" s="1228" t="s">
        <v>165</v>
      </c>
      <c r="BD192" s="1228" t="s">
        <v>165</v>
      </c>
    </row>
    <row r="193" spans="3:56" x14ac:dyDescent="0.25">
      <c r="C193" s="1229" t="s">
        <v>1387</v>
      </c>
      <c r="D193" s="1229" t="s">
        <v>1381</v>
      </c>
      <c r="E193" s="1231" t="str">
        <f t="shared" si="3"/>
        <v>CaprinoTERUEL</v>
      </c>
      <c r="F193" s="1224">
        <v>3.0099999999999998E-2</v>
      </c>
      <c r="G193" s="1225" t="s">
        <v>165</v>
      </c>
      <c r="H193" s="1224" t="s">
        <v>165</v>
      </c>
      <c r="I193" s="1224">
        <v>2.9700000000000001E-2</v>
      </c>
      <c r="J193" s="1224" t="s">
        <v>165</v>
      </c>
      <c r="K193" s="1224" t="s">
        <v>165</v>
      </c>
      <c r="L193" s="1226">
        <v>2.9700000000000001E-2</v>
      </c>
      <c r="M193" s="1224" t="s">
        <v>165</v>
      </c>
      <c r="N193" s="1224" t="s">
        <v>165</v>
      </c>
      <c r="O193" s="1224">
        <v>2.9899999999999999E-2</v>
      </c>
      <c r="P193" s="1224" t="s">
        <v>165</v>
      </c>
      <c r="Q193" s="1224" t="s">
        <v>165</v>
      </c>
      <c r="R193" s="1224">
        <v>2.9600000000000001E-2</v>
      </c>
      <c r="S193" s="1224" t="s">
        <v>165</v>
      </c>
      <c r="T193" s="1224" t="s">
        <v>165</v>
      </c>
      <c r="U193" s="1224">
        <v>3.0599999999999999E-2</v>
      </c>
      <c r="V193" s="1224" t="s">
        <v>165</v>
      </c>
      <c r="W193" s="1224" t="s">
        <v>165</v>
      </c>
      <c r="X193" s="1224">
        <v>3.0499999999999999E-2</v>
      </c>
      <c r="Y193" s="1224" t="s">
        <v>165</v>
      </c>
      <c r="Z193" s="1224" t="s">
        <v>165</v>
      </c>
      <c r="AA193" s="1224">
        <v>3.0499999999999999E-2</v>
      </c>
      <c r="AB193" s="1224" t="s">
        <v>165</v>
      </c>
      <c r="AC193" s="1224" t="s">
        <v>165</v>
      </c>
      <c r="AD193" s="1224">
        <v>3.0700000000000002E-2</v>
      </c>
      <c r="AE193" s="1224" t="s">
        <v>165</v>
      </c>
      <c r="AF193" s="1224" t="s">
        <v>165</v>
      </c>
      <c r="AG193" s="1224">
        <v>3.0099999999999998E-2</v>
      </c>
      <c r="AH193" s="1224" t="s">
        <v>165</v>
      </c>
      <c r="AI193" s="1224" t="s">
        <v>165</v>
      </c>
      <c r="AJ193" s="1224">
        <v>3.0200000000000001E-2</v>
      </c>
      <c r="AK193" s="1224" t="s">
        <v>165</v>
      </c>
      <c r="AL193" s="1224" t="s">
        <v>165</v>
      </c>
      <c r="AM193" s="1224">
        <v>3.0300000000000001E-2</v>
      </c>
      <c r="AN193" s="1224" t="s">
        <v>165</v>
      </c>
      <c r="AO193" s="1224" t="s">
        <v>165</v>
      </c>
      <c r="AP193" s="1224">
        <v>3.0099999999999998E-2</v>
      </c>
      <c r="AQ193" s="1224" t="s">
        <v>165</v>
      </c>
      <c r="AR193" s="1224" t="s">
        <v>165</v>
      </c>
      <c r="AS193" s="1224">
        <v>3.0200000000000001E-2</v>
      </c>
      <c r="AT193" s="1224" t="s">
        <v>165</v>
      </c>
      <c r="AU193" s="1224" t="s">
        <v>165</v>
      </c>
      <c r="AV193" s="1224">
        <v>3.0200000000000001E-2</v>
      </c>
      <c r="AW193" s="1224" t="s">
        <v>165</v>
      </c>
      <c r="AX193" s="1224" t="s">
        <v>165</v>
      </c>
      <c r="AY193" s="1227">
        <v>3.0099999999999998E-2</v>
      </c>
      <c r="AZ193" s="1227" t="s">
        <v>165</v>
      </c>
      <c r="BA193" s="1227" t="s">
        <v>165</v>
      </c>
      <c r="BB193" s="1228" t="s">
        <v>165</v>
      </c>
      <c r="BC193" s="1228" t="s">
        <v>165</v>
      </c>
      <c r="BD193" s="1228" t="s">
        <v>165</v>
      </c>
    </row>
    <row r="194" spans="3:56" x14ac:dyDescent="0.25">
      <c r="C194" s="1229" t="s">
        <v>1387</v>
      </c>
      <c r="D194" s="1229" t="s">
        <v>1382</v>
      </c>
      <c r="E194" s="1231" t="str">
        <f t="shared" si="3"/>
        <v>CaprinoTOLEDO</v>
      </c>
      <c r="F194" s="1224">
        <v>3.0300000000000001E-2</v>
      </c>
      <c r="G194" s="1225" t="s">
        <v>165</v>
      </c>
      <c r="H194" s="1224" t="s">
        <v>165</v>
      </c>
      <c r="I194" s="1224">
        <v>3.0499999999999999E-2</v>
      </c>
      <c r="J194" s="1224" t="s">
        <v>165</v>
      </c>
      <c r="K194" s="1224" t="s">
        <v>165</v>
      </c>
      <c r="L194" s="1226">
        <v>3.15E-2</v>
      </c>
      <c r="M194" s="1224" t="s">
        <v>165</v>
      </c>
      <c r="N194" s="1224" t="s">
        <v>165</v>
      </c>
      <c r="O194" s="1224">
        <v>3.0800000000000001E-2</v>
      </c>
      <c r="P194" s="1224" t="s">
        <v>165</v>
      </c>
      <c r="Q194" s="1224" t="s">
        <v>165</v>
      </c>
      <c r="R194" s="1224">
        <v>2.98E-2</v>
      </c>
      <c r="S194" s="1224" t="s">
        <v>165</v>
      </c>
      <c r="T194" s="1224" t="s">
        <v>165</v>
      </c>
      <c r="U194" s="1224">
        <v>0.03</v>
      </c>
      <c r="V194" s="1224" t="s">
        <v>165</v>
      </c>
      <c r="W194" s="1224" t="s">
        <v>165</v>
      </c>
      <c r="X194" s="1224">
        <v>2.9499999999999998E-2</v>
      </c>
      <c r="Y194" s="1224" t="s">
        <v>165</v>
      </c>
      <c r="Z194" s="1224" t="s">
        <v>165</v>
      </c>
      <c r="AA194" s="1224">
        <v>2.8899999999999999E-2</v>
      </c>
      <c r="AB194" s="1224" t="s">
        <v>165</v>
      </c>
      <c r="AC194" s="1224" t="s">
        <v>165</v>
      </c>
      <c r="AD194" s="1224">
        <v>2.75E-2</v>
      </c>
      <c r="AE194" s="1224" t="s">
        <v>165</v>
      </c>
      <c r="AF194" s="1224" t="s">
        <v>165</v>
      </c>
      <c r="AG194" s="1224">
        <v>2.7699999999999999E-2</v>
      </c>
      <c r="AH194" s="1224" t="s">
        <v>165</v>
      </c>
      <c r="AI194" s="1224" t="s">
        <v>165</v>
      </c>
      <c r="AJ194" s="1224">
        <v>2.7300000000000001E-2</v>
      </c>
      <c r="AK194" s="1224" t="s">
        <v>165</v>
      </c>
      <c r="AL194" s="1224" t="s">
        <v>165</v>
      </c>
      <c r="AM194" s="1224">
        <v>2.7699999999999999E-2</v>
      </c>
      <c r="AN194" s="1224" t="s">
        <v>165</v>
      </c>
      <c r="AO194" s="1224" t="s">
        <v>165</v>
      </c>
      <c r="AP194" s="1224">
        <v>2.8000000000000001E-2</v>
      </c>
      <c r="AQ194" s="1224" t="s">
        <v>165</v>
      </c>
      <c r="AR194" s="1224" t="s">
        <v>165</v>
      </c>
      <c r="AS194" s="1224">
        <v>2.87E-2</v>
      </c>
      <c r="AT194" s="1224" t="s">
        <v>165</v>
      </c>
      <c r="AU194" s="1224" t="s">
        <v>165</v>
      </c>
      <c r="AV194" s="1224">
        <v>2.8899999999999999E-2</v>
      </c>
      <c r="AW194" s="1224" t="s">
        <v>165</v>
      </c>
      <c r="AX194" s="1224" t="s">
        <v>165</v>
      </c>
      <c r="AY194" s="1227">
        <v>2.8899999999999999E-2</v>
      </c>
      <c r="AZ194" s="1227" t="s">
        <v>165</v>
      </c>
      <c r="BA194" s="1227" t="s">
        <v>165</v>
      </c>
      <c r="BB194" s="1228" t="s">
        <v>165</v>
      </c>
      <c r="BC194" s="1228" t="s">
        <v>165</v>
      </c>
      <c r="BD194" s="1228" t="s">
        <v>165</v>
      </c>
    </row>
    <row r="195" spans="3:56" x14ac:dyDescent="0.25">
      <c r="C195" s="1229" t="s">
        <v>1387</v>
      </c>
      <c r="D195" s="1229" t="s">
        <v>2179</v>
      </c>
      <c r="E195" s="1231" t="str">
        <f t="shared" si="3"/>
        <v>CaprinoVALENCIA/VALÉNCIA</v>
      </c>
      <c r="F195" s="1224">
        <v>2.98E-2</v>
      </c>
      <c r="G195" s="1225" t="s">
        <v>165</v>
      </c>
      <c r="H195" s="1224" t="s">
        <v>165</v>
      </c>
      <c r="I195" s="1224">
        <v>3.0300000000000001E-2</v>
      </c>
      <c r="J195" s="1224" t="s">
        <v>165</v>
      </c>
      <c r="K195" s="1224" t="s">
        <v>165</v>
      </c>
      <c r="L195" s="1226">
        <v>2.9499999999999998E-2</v>
      </c>
      <c r="M195" s="1224" t="s">
        <v>165</v>
      </c>
      <c r="N195" s="1224" t="s">
        <v>165</v>
      </c>
      <c r="O195" s="1224">
        <v>2.9399999999999999E-2</v>
      </c>
      <c r="P195" s="1224" t="s">
        <v>165</v>
      </c>
      <c r="Q195" s="1224" t="s">
        <v>165</v>
      </c>
      <c r="R195" s="1224">
        <v>2.9100000000000001E-2</v>
      </c>
      <c r="S195" s="1224" t="s">
        <v>165</v>
      </c>
      <c r="T195" s="1224" t="s">
        <v>165</v>
      </c>
      <c r="U195" s="1224">
        <v>2.9700000000000001E-2</v>
      </c>
      <c r="V195" s="1224" t="s">
        <v>165</v>
      </c>
      <c r="W195" s="1224" t="s">
        <v>165</v>
      </c>
      <c r="X195" s="1224">
        <v>2.9399999999999999E-2</v>
      </c>
      <c r="Y195" s="1224" t="s">
        <v>165</v>
      </c>
      <c r="Z195" s="1224" t="s">
        <v>165</v>
      </c>
      <c r="AA195" s="1224">
        <v>2.9499999999999998E-2</v>
      </c>
      <c r="AB195" s="1224" t="s">
        <v>165</v>
      </c>
      <c r="AC195" s="1224" t="s">
        <v>165</v>
      </c>
      <c r="AD195" s="1224">
        <v>2.98E-2</v>
      </c>
      <c r="AE195" s="1224" t="s">
        <v>165</v>
      </c>
      <c r="AF195" s="1224" t="s">
        <v>165</v>
      </c>
      <c r="AG195" s="1224">
        <v>2.9499999999999998E-2</v>
      </c>
      <c r="AH195" s="1224" t="s">
        <v>165</v>
      </c>
      <c r="AI195" s="1224" t="s">
        <v>165</v>
      </c>
      <c r="AJ195" s="1224">
        <v>2.9700000000000001E-2</v>
      </c>
      <c r="AK195" s="1224" t="s">
        <v>165</v>
      </c>
      <c r="AL195" s="1224" t="s">
        <v>165</v>
      </c>
      <c r="AM195" s="1224">
        <v>2.9600000000000001E-2</v>
      </c>
      <c r="AN195" s="1224" t="s">
        <v>165</v>
      </c>
      <c r="AO195" s="1224" t="s">
        <v>165</v>
      </c>
      <c r="AP195" s="1224">
        <v>2.8899999999999999E-2</v>
      </c>
      <c r="AQ195" s="1224" t="s">
        <v>165</v>
      </c>
      <c r="AR195" s="1224" t="s">
        <v>165</v>
      </c>
      <c r="AS195" s="1224">
        <v>2.8799999999999999E-2</v>
      </c>
      <c r="AT195" s="1224" t="s">
        <v>165</v>
      </c>
      <c r="AU195" s="1224" t="s">
        <v>165</v>
      </c>
      <c r="AV195" s="1224">
        <v>2.9000000000000001E-2</v>
      </c>
      <c r="AW195" s="1224" t="s">
        <v>165</v>
      </c>
      <c r="AX195" s="1224" t="s">
        <v>165</v>
      </c>
      <c r="AY195" s="1227">
        <v>2.8899999999999999E-2</v>
      </c>
      <c r="AZ195" s="1227" t="s">
        <v>165</v>
      </c>
      <c r="BA195" s="1227" t="s">
        <v>165</v>
      </c>
      <c r="BB195" s="1228" t="s">
        <v>165</v>
      </c>
      <c r="BC195" s="1228" t="s">
        <v>165</v>
      </c>
      <c r="BD195" s="1228" t="s">
        <v>165</v>
      </c>
    </row>
    <row r="196" spans="3:56" x14ac:dyDescent="0.25">
      <c r="C196" s="1229" t="s">
        <v>1387</v>
      </c>
      <c r="D196" s="1229" t="s">
        <v>1383</v>
      </c>
      <c r="E196" s="1231" t="str">
        <f t="shared" si="3"/>
        <v>CaprinoVALLADOLID</v>
      </c>
      <c r="F196" s="1224">
        <v>3.0300000000000001E-2</v>
      </c>
      <c r="G196" s="1225" t="s">
        <v>165</v>
      </c>
      <c r="H196" s="1224" t="s">
        <v>165</v>
      </c>
      <c r="I196" s="1224">
        <v>2.9899999999999999E-2</v>
      </c>
      <c r="J196" s="1224" t="s">
        <v>165</v>
      </c>
      <c r="K196" s="1224" t="s">
        <v>165</v>
      </c>
      <c r="L196" s="1226">
        <v>2.9499999999999998E-2</v>
      </c>
      <c r="M196" s="1224" t="s">
        <v>165</v>
      </c>
      <c r="N196" s="1224" t="s">
        <v>165</v>
      </c>
      <c r="O196" s="1224">
        <v>2.92E-2</v>
      </c>
      <c r="P196" s="1224" t="s">
        <v>165</v>
      </c>
      <c r="Q196" s="1224" t="s">
        <v>165</v>
      </c>
      <c r="R196" s="1224">
        <v>2.93E-2</v>
      </c>
      <c r="S196" s="1224" t="s">
        <v>165</v>
      </c>
      <c r="T196" s="1224" t="s">
        <v>165</v>
      </c>
      <c r="U196" s="1224">
        <v>2.9700000000000001E-2</v>
      </c>
      <c r="V196" s="1224" t="s">
        <v>165</v>
      </c>
      <c r="W196" s="1224" t="s">
        <v>165</v>
      </c>
      <c r="X196" s="1224">
        <v>2.9399999999999999E-2</v>
      </c>
      <c r="Y196" s="1224" t="s">
        <v>165</v>
      </c>
      <c r="Z196" s="1224" t="s">
        <v>165</v>
      </c>
      <c r="AA196" s="1224">
        <v>2.9100000000000001E-2</v>
      </c>
      <c r="AB196" s="1224" t="s">
        <v>165</v>
      </c>
      <c r="AC196" s="1224" t="s">
        <v>165</v>
      </c>
      <c r="AD196" s="1224">
        <v>3.0700000000000002E-2</v>
      </c>
      <c r="AE196" s="1224" t="s">
        <v>165</v>
      </c>
      <c r="AF196" s="1224" t="s">
        <v>165</v>
      </c>
      <c r="AG196" s="1224">
        <v>2.87E-2</v>
      </c>
      <c r="AH196" s="1224" t="s">
        <v>165</v>
      </c>
      <c r="AI196" s="1224" t="s">
        <v>165</v>
      </c>
      <c r="AJ196" s="1224">
        <v>2.8899999999999999E-2</v>
      </c>
      <c r="AK196" s="1224" t="s">
        <v>165</v>
      </c>
      <c r="AL196" s="1224" t="s">
        <v>165</v>
      </c>
      <c r="AM196" s="1224">
        <v>2.8799999999999999E-2</v>
      </c>
      <c r="AN196" s="1224" t="s">
        <v>165</v>
      </c>
      <c r="AO196" s="1224" t="s">
        <v>165</v>
      </c>
      <c r="AP196" s="1224">
        <v>3.0099999999999998E-2</v>
      </c>
      <c r="AQ196" s="1224" t="s">
        <v>165</v>
      </c>
      <c r="AR196" s="1224" t="s">
        <v>165</v>
      </c>
      <c r="AS196" s="1224">
        <v>2.8899999999999999E-2</v>
      </c>
      <c r="AT196" s="1224" t="s">
        <v>165</v>
      </c>
      <c r="AU196" s="1224" t="s">
        <v>165</v>
      </c>
      <c r="AV196" s="1224">
        <v>2.8400000000000002E-2</v>
      </c>
      <c r="AW196" s="1224" t="s">
        <v>165</v>
      </c>
      <c r="AX196" s="1224" t="s">
        <v>165</v>
      </c>
      <c r="AY196" s="1227">
        <v>2.8799999999999999E-2</v>
      </c>
      <c r="AZ196" s="1227" t="s">
        <v>165</v>
      </c>
      <c r="BA196" s="1227" t="s">
        <v>165</v>
      </c>
      <c r="BB196" s="1228" t="s">
        <v>165</v>
      </c>
      <c r="BC196" s="1228" t="s">
        <v>165</v>
      </c>
      <c r="BD196" s="1228" t="s">
        <v>165</v>
      </c>
    </row>
    <row r="197" spans="3:56" x14ac:dyDescent="0.25">
      <c r="C197" s="1229" t="s">
        <v>1387</v>
      </c>
      <c r="D197" s="1229" t="s">
        <v>1384</v>
      </c>
      <c r="E197" s="1231" t="str">
        <f t="shared" si="3"/>
        <v>CaprinoZAMORA</v>
      </c>
      <c r="F197" s="1224">
        <v>2.9100000000000001E-2</v>
      </c>
      <c r="G197" s="1225" t="s">
        <v>165</v>
      </c>
      <c r="H197" s="1224" t="s">
        <v>165</v>
      </c>
      <c r="I197" s="1224">
        <v>2.9499999999999998E-2</v>
      </c>
      <c r="J197" s="1224" t="s">
        <v>165</v>
      </c>
      <c r="K197" s="1224" t="s">
        <v>165</v>
      </c>
      <c r="L197" s="1226">
        <v>2.9000000000000001E-2</v>
      </c>
      <c r="M197" s="1224" t="s">
        <v>165</v>
      </c>
      <c r="N197" s="1224" t="s">
        <v>165</v>
      </c>
      <c r="O197" s="1224">
        <v>2.8500000000000001E-2</v>
      </c>
      <c r="P197" s="1224" t="s">
        <v>165</v>
      </c>
      <c r="Q197" s="1224" t="s">
        <v>165</v>
      </c>
      <c r="R197" s="1224">
        <v>2.8500000000000001E-2</v>
      </c>
      <c r="S197" s="1224" t="s">
        <v>165</v>
      </c>
      <c r="T197" s="1224" t="s">
        <v>165</v>
      </c>
      <c r="U197" s="1224">
        <v>2.8899999999999999E-2</v>
      </c>
      <c r="V197" s="1224" t="s">
        <v>165</v>
      </c>
      <c r="W197" s="1224" t="s">
        <v>165</v>
      </c>
      <c r="X197" s="1224">
        <v>2.92E-2</v>
      </c>
      <c r="Y197" s="1224" t="s">
        <v>165</v>
      </c>
      <c r="Z197" s="1224" t="s">
        <v>165</v>
      </c>
      <c r="AA197" s="1224">
        <v>2.9000000000000001E-2</v>
      </c>
      <c r="AB197" s="1224" t="s">
        <v>165</v>
      </c>
      <c r="AC197" s="1224" t="s">
        <v>165</v>
      </c>
      <c r="AD197" s="1224">
        <v>3.0200000000000001E-2</v>
      </c>
      <c r="AE197" s="1224" t="s">
        <v>165</v>
      </c>
      <c r="AF197" s="1224" t="s">
        <v>165</v>
      </c>
      <c r="AG197" s="1224">
        <v>2.81E-2</v>
      </c>
      <c r="AH197" s="1224" t="s">
        <v>165</v>
      </c>
      <c r="AI197" s="1224" t="s">
        <v>165</v>
      </c>
      <c r="AJ197" s="1224">
        <v>2.8199999999999999E-2</v>
      </c>
      <c r="AK197" s="1224" t="s">
        <v>165</v>
      </c>
      <c r="AL197" s="1224" t="s">
        <v>165</v>
      </c>
      <c r="AM197" s="1224">
        <v>2.81E-2</v>
      </c>
      <c r="AN197" s="1224" t="s">
        <v>165</v>
      </c>
      <c r="AO197" s="1224" t="s">
        <v>165</v>
      </c>
      <c r="AP197" s="1224">
        <v>2.7799999999999998E-2</v>
      </c>
      <c r="AQ197" s="1224" t="s">
        <v>165</v>
      </c>
      <c r="AR197" s="1224" t="s">
        <v>165</v>
      </c>
      <c r="AS197" s="1224">
        <v>2.7799999999999998E-2</v>
      </c>
      <c r="AT197" s="1224" t="s">
        <v>165</v>
      </c>
      <c r="AU197" s="1224" t="s">
        <v>165</v>
      </c>
      <c r="AV197" s="1224">
        <v>2.8000000000000001E-2</v>
      </c>
      <c r="AW197" s="1224" t="s">
        <v>165</v>
      </c>
      <c r="AX197" s="1224" t="s">
        <v>165</v>
      </c>
      <c r="AY197" s="1227">
        <v>2.7799999999999998E-2</v>
      </c>
      <c r="AZ197" s="1227" t="s">
        <v>165</v>
      </c>
      <c r="BA197" s="1227" t="s">
        <v>165</v>
      </c>
      <c r="BB197" s="1228" t="s">
        <v>165</v>
      </c>
      <c r="BC197" s="1228" t="s">
        <v>165</v>
      </c>
      <c r="BD197" s="1228" t="s">
        <v>165</v>
      </c>
    </row>
    <row r="198" spans="3:56" x14ac:dyDescent="0.25">
      <c r="C198" s="1229" t="s">
        <v>1387</v>
      </c>
      <c r="D198" s="1229" t="s">
        <v>1385</v>
      </c>
      <c r="E198" s="1231" t="str">
        <f t="shared" si="3"/>
        <v>CaprinoZARAGOZA</v>
      </c>
      <c r="F198" s="1224">
        <v>2.4799999999999999E-2</v>
      </c>
      <c r="G198" s="1225" t="s">
        <v>165</v>
      </c>
      <c r="H198" s="1224" t="s">
        <v>165</v>
      </c>
      <c r="I198" s="1224">
        <v>2.53E-2</v>
      </c>
      <c r="J198" s="1224" t="s">
        <v>165</v>
      </c>
      <c r="K198" s="1224" t="s">
        <v>165</v>
      </c>
      <c r="L198" s="1226">
        <v>2.3699999999999999E-2</v>
      </c>
      <c r="M198" s="1224" t="s">
        <v>165</v>
      </c>
      <c r="N198" s="1224" t="s">
        <v>165</v>
      </c>
      <c r="O198" s="1224">
        <v>2.3800000000000002E-2</v>
      </c>
      <c r="P198" s="1224" t="s">
        <v>165</v>
      </c>
      <c r="Q198" s="1224" t="s">
        <v>165</v>
      </c>
      <c r="R198" s="1224">
        <v>2.5499999999999998E-2</v>
      </c>
      <c r="S198" s="1224" t="s">
        <v>165</v>
      </c>
      <c r="T198" s="1224" t="s">
        <v>165</v>
      </c>
      <c r="U198" s="1224">
        <v>2.6100000000000002E-2</v>
      </c>
      <c r="V198" s="1224" t="s">
        <v>165</v>
      </c>
      <c r="W198" s="1224" t="s">
        <v>165</v>
      </c>
      <c r="X198" s="1224">
        <v>2.64E-2</v>
      </c>
      <c r="Y198" s="1224" t="s">
        <v>165</v>
      </c>
      <c r="Z198" s="1224" t="s">
        <v>165</v>
      </c>
      <c r="AA198" s="1224">
        <v>2.5999999999999999E-2</v>
      </c>
      <c r="AB198" s="1224" t="s">
        <v>165</v>
      </c>
      <c r="AC198" s="1224" t="s">
        <v>165</v>
      </c>
      <c r="AD198" s="1224">
        <v>2.5999999999999999E-2</v>
      </c>
      <c r="AE198" s="1224" t="s">
        <v>165</v>
      </c>
      <c r="AF198" s="1224" t="s">
        <v>165</v>
      </c>
      <c r="AG198" s="1224">
        <v>2.5499999999999998E-2</v>
      </c>
      <c r="AH198" s="1224" t="s">
        <v>165</v>
      </c>
      <c r="AI198" s="1224" t="s">
        <v>165</v>
      </c>
      <c r="AJ198" s="1224">
        <v>2.5700000000000001E-2</v>
      </c>
      <c r="AK198" s="1224" t="s">
        <v>165</v>
      </c>
      <c r="AL198" s="1224" t="s">
        <v>165</v>
      </c>
      <c r="AM198" s="1224">
        <v>2.5399999999999999E-2</v>
      </c>
      <c r="AN198" s="1224" t="s">
        <v>165</v>
      </c>
      <c r="AO198" s="1224" t="s">
        <v>165</v>
      </c>
      <c r="AP198" s="1224">
        <v>2.53E-2</v>
      </c>
      <c r="AQ198" s="1224" t="s">
        <v>165</v>
      </c>
      <c r="AR198" s="1224" t="s">
        <v>165</v>
      </c>
      <c r="AS198" s="1224">
        <v>2.5399999999999999E-2</v>
      </c>
      <c r="AT198" s="1224" t="s">
        <v>165</v>
      </c>
      <c r="AU198" s="1224" t="s">
        <v>165</v>
      </c>
      <c r="AV198" s="1224">
        <v>2.5100000000000001E-2</v>
      </c>
      <c r="AW198" s="1224" t="s">
        <v>165</v>
      </c>
      <c r="AX198" s="1224" t="s">
        <v>165</v>
      </c>
      <c r="AY198" s="1227">
        <v>2.5100000000000001E-2</v>
      </c>
      <c r="AZ198" s="1227" t="s">
        <v>165</v>
      </c>
      <c r="BA198" s="1227" t="s">
        <v>165</v>
      </c>
      <c r="BB198" s="1228" t="s">
        <v>165</v>
      </c>
      <c r="BC198" s="1228" t="s">
        <v>165</v>
      </c>
      <c r="BD198" s="1228" t="s">
        <v>165</v>
      </c>
    </row>
    <row r="199" spans="3:56" x14ac:dyDescent="0.25">
      <c r="C199" s="1229" t="s">
        <v>1387</v>
      </c>
      <c r="D199" s="1229" t="s">
        <v>1386</v>
      </c>
      <c r="E199" s="1231" t="str">
        <f t="shared" si="3"/>
        <v>CaprinoCEUTA Y MELILLA</v>
      </c>
      <c r="F199" s="1224">
        <v>3.0200000000000001E-2</v>
      </c>
      <c r="G199" s="1225" t="s">
        <v>165</v>
      </c>
      <c r="H199" s="1224" t="s">
        <v>165</v>
      </c>
      <c r="I199" s="1224">
        <v>3.0200000000000001E-2</v>
      </c>
      <c r="J199" s="1224" t="s">
        <v>165</v>
      </c>
      <c r="K199" s="1224" t="s">
        <v>165</v>
      </c>
      <c r="L199" s="1226">
        <v>2.9899999999999999E-2</v>
      </c>
      <c r="M199" s="1224" t="s">
        <v>165</v>
      </c>
      <c r="N199" s="1224" t="s">
        <v>165</v>
      </c>
      <c r="O199" s="1224">
        <v>2.98E-2</v>
      </c>
      <c r="P199" s="1224" t="s">
        <v>165</v>
      </c>
      <c r="Q199" s="1224" t="s">
        <v>165</v>
      </c>
      <c r="R199" s="1224">
        <v>2.9600000000000001E-2</v>
      </c>
      <c r="S199" s="1224" t="s">
        <v>165</v>
      </c>
      <c r="T199" s="1224" t="s">
        <v>165</v>
      </c>
      <c r="U199" s="1224">
        <v>2.9499999999999998E-2</v>
      </c>
      <c r="V199" s="1224" t="s">
        <v>165</v>
      </c>
      <c r="W199" s="1224" t="s">
        <v>165</v>
      </c>
      <c r="X199" s="1224">
        <v>0.03</v>
      </c>
      <c r="Y199" s="1224" t="s">
        <v>165</v>
      </c>
      <c r="Z199" s="1224" t="s">
        <v>165</v>
      </c>
      <c r="AA199" s="1224">
        <v>2.98E-2</v>
      </c>
      <c r="AB199" s="1224" t="s">
        <v>165</v>
      </c>
      <c r="AC199" s="1224" t="s">
        <v>165</v>
      </c>
      <c r="AD199" s="1224">
        <v>2.9899999999999999E-2</v>
      </c>
      <c r="AE199" s="1224" t="s">
        <v>165</v>
      </c>
      <c r="AF199" s="1224" t="s">
        <v>165</v>
      </c>
      <c r="AG199" s="1224">
        <v>3.0099999999999998E-2</v>
      </c>
      <c r="AH199" s="1224" t="s">
        <v>165</v>
      </c>
      <c r="AI199" s="1224" t="s">
        <v>165</v>
      </c>
      <c r="AJ199" s="1224">
        <v>2.9899999999999999E-2</v>
      </c>
      <c r="AK199" s="1224" t="s">
        <v>165</v>
      </c>
      <c r="AL199" s="1224" t="s">
        <v>165</v>
      </c>
      <c r="AM199" s="1224">
        <v>2.9700000000000001E-2</v>
      </c>
      <c r="AN199" s="1224" t="s">
        <v>165</v>
      </c>
      <c r="AO199" s="1224" t="s">
        <v>165</v>
      </c>
      <c r="AP199" s="1224">
        <v>0.03</v>
      </c>
      <c r="AQ199" s="1224" t="s">
        <v>165</v>
      </c>
      <c r="AR199" s="1224" t="s">
        <v>165</v>
      </c>
      <c r="AS199" s="1224">
        <v>3.0099999999999998E-2</v>
      </c>
      <c r="AT199" s="1224" t="s">
        <v>165</v>
      </c>
      <c r="AU199" s="1224" t="s">
        <v>165</v>
      </c>
      <c r="AV199" s="1224">
        <v>3.0099999999999998E-2</v>
      </c>
      <c r="AW199" s="1224" t="s">
        <v>165</v>
      </c>
      <c r="AX199" s="1224" t="s">
        <v>165</v>
      </c>
      <c r="AY199" s="1227">
        <v>0.03</v>
      </c>
      <c r="AZ199" s="1227" t="s">
        <v>165</v>
      </c>
      <c r="BA199" s="1227" t="s">
        <v>165</v>
      </c>
      <c r="BB199" s="1228" t="s">
        <v>165</v>
      </c>
      <c r="BC199" s="1228" t="s">
        <v>165</v>
      </c>
      <c r="BD199" s="1228" t="s">
        <v>165</v>
      </c>
    </row>
    <row r="200" spans="3:56" x14ac:dyDescent="0.25">
      <c r="C200" s="1229" t="s">
        <v>1388</v>
      </c>
      <c r="D200" s="1229" t="s">
        <v>1337</v>
      </c>
      <c r="E200" s="1231" t="str">
        <f t="shared" si="3"/>
        <v>EquinoALBACETE</v>
      </c>
      <c r="F200" s="1224">
        <v>2.0299999999999999E-2</v>
      </c>
      <c r="G200" s="1225" t="s">
        <v>165</v>
      </c>
      <c r="H200" s="1224" t="s">
        <v>165</v>
      </c>
      <c r="I200" s="1224">
        <v>2.0400000000000001E-2</v>
      </c>
      <c r="J200" s="1224" t="s">
        <v>165</v>
      </c>
      <c r="K200" s="1224" t="s">
        <v>165</v>
      </c>
      <c r="L200" s="1226">
        <v>2.0299999999999999E-2</v>
      </c>
      <c r="M200" s="1224" t="s">
        <v>165</v>
      </c>
      <c r="N200" s="1224" t="s">
        <v>165</v>
      </c>
      <c r="O200" s="1224">
        <v>2.0400000000000001E-2</v>
      </c>
      <c r="P200" s="1224" t="s">
        <v>165</v>
      </c>
      <c r="Q200" s="1224" t="s">
        <v>165</v>
      </c>
      <c r="R200" s="1224">
        <v>2.0199999999999999E-2</v>
      </c>
      <c r="S200" s="1224" t="s">
        <v>165</v>
      </c>
      <c r="T200" s="1224" t="s">
        <v>165</v>
      </c>
      <c r="U200" s="1224">
        <v>2.0299999999999999E-2</v>
      </c>
      <c r="V200" s="1224" t="s">
        <v>165</v>
      </c>
      <c r="W200" s="1224" t="s">
        <v>165</v>
      </c>
      <c r="X200" s="1224">
        <v>2.0199999999999999E-2</v>
      </c>
      <c r="Y200" s="1224" t="s">
        <v>165</v>
      </c>
      <c r="Z200" s="1224" t="s">
        <v>165</v>
      </c>
      <c r="AA200" s="1224">
        <v>2.01E-2</v>
      </c>
      <c r="AB200" s="1224" t="s">
        <v>165</v>
      </c>
      <c r="AC200" s="1224" t="s">
        <v>165</v>
      </c>
      <c r="AD200" s="1224">
        <v>0.02</v>
      </c>
      <c r="AE200" s="1224" t="s">
        <v>165</v>
      </c>
      <c r="AF200" s="1224" t="s">
        <v>165</v>
      </c>
      <c r="AG200" s="1224">
        <v>1.9900000000000001E-2</v>
      </c>
      <c r="AH200" s="1224" t="s">
        <v>165</v>
      </c>
      <c r="AI200" s="1224" t="s">
        <v>165</v>
      </c>
      <c r="AJ200" s="1224">
        <v>1.9900000000000001E-2</v>
      </c>
      <c r="AK200" s="1224" t="s">
        <v>165</v>
      </c>
      <c r="AL200" s="1224" t="s">
        <v>165</v>
      </c>
      <c r="AM200" s="1224">
        <v>1.9900000000000001E-2</v>
      </c>
      <c r="AN200" s="1224" t="s">
        <v>165</v>
      </c>
      <c r="AO200" s="1224" t="s">
        <v>165</v>
      </c>
      <c r="AP200" s="1224">
        <v>1.9900000000000001E-2</v>
      </c>
      <c r="AQ200" s="1224" t="s">
        <v>165</v>
      </c>
      <c r="AR200" s="1224" t="s">
        <v>165</v>
      </c>
      <c r="AS200" s="1224">
        <v>1.9900000000000001E-2</v>
      </c>
      <c r="AT200" s="1224" t="s">
        <v>165</v>
      </c>
      <c r="AU200" s="1224" t="s">
        <v>165</v>
      </c>
      <c r="AV200" s="1224">
        <v>1.9900000000000001E-2</v>
      </c>
      <c r="AW200" s="1224" t="s">
        <v>165</v>
      </c>
      <c r="AX200" s="1224" t="s">
        <v>165</v>
      </c>
      <c r="AY200" s="1227">
        <v>1.9900000000000001E-2</v>
      </c>
      <c r="AZ200" s="1227" t="s">
        <v>165</v>
      </c>
      <c r="BA200" s="1227" t="s">
        <v>165</v>
      </c>
      <c r="BB200" s="1228" t="s">
        <v>165</v>
      </c>
      <c r="BC200" s="1228" t="s">
        <v>165</v>
      </c>
      <c r="BD200" s="1228" t="s">
        <v>165</v>
      </c>
    </row>
    <row r="201" spans="3:56" x14ac:dyDescent="0.25">
      <c r="C201" s="1229" t="s">
        <v>1388</v>
      </c>
      <c r="D201" s="1229" t="s">
        <v>1338</v>
      </c>
      <c r="E201" s="1231" t="str">
        <f t="shared" si="3"/>
        <v>EquinoALICANTE/ALACANT</v>
      </c>
      <c r="F201" s="1224">
        <v>2.23E-2</v>
      </c>
      <c r="G201" s="1225" t="s">
        <v>165</v>
      </c>
      <c r="H201" s="1224" t="s">
        <v>165</v>
      </c>
      <c r="I201" s="1224">
        <v>2.2200000000000001E-2</v>
      </c>
      <c r="J201" s="1224" t="s">
        <v>165</v>
      </c>
      <c r="K201" s="1224" t="s">
        <v>165</v>
      </c>
      <c r="L201" s="1226">
        <v>2.2100000000000002E-2</v>
      </c>
      <c r="M201" s="1224" t="s">
        <v>165</v>
      </c>
      <c r="N201" s="1224" t="s">
        <v>165</v>
      </c>
      <c r="O201" s="1224">
        <v>2.1899999999999999E-2</v>
      </c>
      <c r="P201" s="1224" t="s">
        <v>165</v>
      </c>
      <c r="Q201" s="1224" t="s">
        <v>165</v>
      </c>
      <c r="R201" s="1224">
        <v>2.1299999999999999E-2</v>
      </c>
      <c r="S201" s="1224" t="s">
        <v>165</v>
      </c>
      <c r="T201" s="1224" t="s">
        <v>165</v>
      </c>
      <c r="U201" s="1224">
        <v>2.0799999999999999E-2</v>
      </c>
      <c r="V201" s="1224" t="s">
        <v>165</v>
      </c>
      <c r="W201" s="1224" t="s">
        <v>165</v>
      </c>
      <c r="X201" s="1224">
        <v>2.0199999999999999E-2</v>
      </c>
      <c r="Y201" s="1224" t="s">
        <v>165</v>
      </c>
      <c r="Z201" s="1224" t="s">
        <v>165</v>
      </c>
      <c r="AA201" s="1224">
        <v>2.0199999999999999E-2</v>
      </c>
      <c r="AB201" s="1224" t="s">
        <v>165</v>
      </c>
      <c r="AC201" s="1224" t="s">
        <v>165</v>
      </c>
      <c r="AD201" s="1224">
        <v>2.0299999999999999E-2</v>
      </c>
      <c r="AE201" s="1224" t="s">
        <v>165</v>
      </c>
      <c r="AF201" s="1224" t="s">
        <v>165</v>
      </c>
      <c r="AG201" s="1224">
        <v>2.01E-2</v>
      </c>
      <c r="AH201" s="1224" t="s">
        <v>165</v>
      </c>
      <c r="AI201" s="1224" t="s">
        <v>165</v>
      </c>
      <c r="AJ201" s="1224">
        <v>0.02</v>
      </c>
      <c r="AK201" s="1224" t="s">
        <v>165</v>
      </c>
      <c r="AL201" s="1224" t="s">
        <v>165</v>
      </c>
      <c r="AM201" s="1224">
        <v>0.02</v>
      </c>
      <c r="AN201" s="1224" t="s">
        <v>165</v>
      </c>
      <c r="AO201" s="1224" t="s">
        <v>165</v>
      </c>
      <c r="AP201" s="1224">
        <v>0.02</v>
      </c>
      <c r="AQ201" s="1224" t="s">
        <v>165</v>
      </c>
      <c r="AR201" s="1224" t="s">
        <v>165</v>
      </c>
      <c r="AS201" s="1224">
        <v>1.9900000000000001E-2</v>
      </c>
      <c r="AT201" s="1224" t="s">
        <v>165</v>
      </c>
      <c r="AU201" s="1224" t="s">
        <v>165</v>
      </c>
      <c r="AV201" s="1224">
        <v>1.9900000000000001E-2</v>
      </c>
      <c r="AW201" s="1224" t="s">
        <v>165</v>
      </c>
      <c r="AX201" s="1224" t="s">
        <v>165</v>
      </c>
      <c r="AY201" s="1227">
        <v>1.9900000000000001E-2</v>
      </c>
      <c r="AZ201" s="1227" t="s">
        <v>165</v>
      </c>
      <c r="BA201" s="1227" t="s">
        <v>165</v>
      </c>
      <c r="BB201" s="1228" t="s">
        <v>165</v>
      </c>
      <c r="BC201" s="1228" t="s">
        <v>165</v>
      </c>
      <c r="BD201" s="1228" t="s">
        <v>165</v>
      </c>
    </row>
    <row r="202" spans="3:56" x14ac:dyDescent="0.25">
      <c r="C202" s="1229" t="s">
        <v>1388</v>
      </c>
      <c r="D202" s="1229" t="s">
        <v>1339</v>
      </c>
      <c r="E202" s="1231" t="str">
        <f t="shared" si="3"/>
        <v>EquinoALMERÍA</v>
      </c>
      <c r="F202" s="1224">
        <v>2.06E-2</v>
      </c>
      <c r="G202" s="1225" t="s">
        <v>165</v>
      </c>
      <c r="H202" s="1224" t="s">
        <v>165</v>
      </c>
      <c r="I202" s="1224">
        <v>2.0400000000000001E-2</v>
      </c>
      <c r="J202" s="1224" t="s">
        <v>165</v>
      </c>
      <c r="K202" s="1224" t="s">
        <v>165</v>
      </c>
      <c r="L202" s="1226">
        <v>2.0400000000000001E-2</v>
      </c>
      <c r="M202" s="1224" t="s">
        <v>165</v>
      </c>
      <c r="N202" s="1224" t="s">
        <v>165</v>
      </c>
      <c r="O202" s="1224">
        <v>2.0400000000000001E-2</v>
      </c>
      <c r="P202" s="1224" t="s">
        <v>165</v>
      </c>
      <c r="Q202" s="1224" t="s">
        <v>165</v>
      </c>
      <c r="R202" s="1224">
        <v>2.0400000000000001E-2</v>
      </c>
      <c r="S202" s="1224" t="s">
        <v>165</v>
      </c>
      <c r="T202" s="1224" t="s">
        <v>165</v>
      </c>
      <c r="U202" s="1224">
        <v>2.0299999999999999E-2</v>
      </c>
      <c r="V202" s="1224" t="s">
        <v>165</v>
      </c>
      <c r="W202" s="1224" t="s">
        <v>165</v>
      </c>
      <c r="X202" s="1224">
        <v>2.0199999999999999E-2</v>
      </c>
      <c r="Y202" s="1224" t="s">
        <v>165</v>
      </c>
      <c r="Z202" s="1224" t="s">
        <v>165</v>
      </c>
      <c r="AA202" s="1224">
        <v>2.01E-2</v>
      </c>
      <c r="AB202" s="1224" t="s">
        <v>165</v>
      </c>
      <c r="AC202" s="1224" t="s">
        <v>165</v>
      </c>
      <c r="AD202" s="1224">
        <v>2.01E-2</v>
      </c>
      <c r="AE202" s="1224" t="s">
        <v>165</v>
      </c>
      <c r="AF202" s="1224" t="s">
        <v>165</v>
      </c>
      <c r="AG202" s="1224">
        <v>2.01E-2</v>
      </c>
      <c r="AH202" s="1224" t="s">
        <v>165</v>
      </c>
      <c r="AI202" s="1224" t="s">
        <v>165</v>
      </c>
      <c r="AJ202" s="1224">
        <v>2.0199999999999999E-2</v>
      </c>
      <c r="AK202" s="1224" t="s">
        <v>165</v>
      </c>
      <c r="AL202" s="1224" t="s">
        <v>165</v>
      </c>
      <c r="AM202" s="1224">
        <v>2.01E-2</v>
      </c>
      <c r="AN202" s="1224" t="s">
        <v>165</v>
      </c>
      <c r="AO202" s="1224" t="s">
        <v>165</v>
      </c>
      <c r="AP202" s="1224">
        <v>2.01E-2</v>
      </c>
      <c r="AQ202" s="1224" t="s">
        <v>165</v>
      </c>
      <c r="AR202" s="1224" t="s">
        <v>165</v>
      </c>
      <c r="AS202" s="1224">
        <v>2.01E-2</v>
      </c>
      <c r="AT202" s="1224" t="s">
        <v>165</v>
      </c>
      <c r="AU202" s="1224" t="s">
        <v>165</v>
      </c>
      <c r="AV202" s="1224">
        <v>2.01E-2</v>
      </c>
      <c r="AW202" s="1224" t="s">
        <v>165</v>
      </c>
      <c r="AX202" s="1224" t="s">
        <v>165</v>
      </c>
      <c r="AY202" s="1227">
        <v>2.01E-2</v>
      </c>
      <c r="AZ202" s="1227" t="s">
        <v>165</v>
      </c>
      <c r="BA202" s="1227" t="s">
        <v>165</v>
      </c>
      <c r="BB202" s="1228" t="s">
        <v>165</v>
      </c>
      <c r="BC202" s="1228" t="s">
        <v>165</v>
      </c>
      <c r="BD202" s="1228" t="s">
        <v>165</v>
      </c>
    </row>
    <row r="203" spans="3:56" x14ac:dyDescent="0.25">
      <c r="C203" s="1229" t="s">
        <v>1388</v>
      </c>
      <c r="D203" s="1229" t="s">
        <v>1340</v>
      </c>
      <c r="E203" s="1231" t="str">
        <f t="shared" si="3"/>
        <v>EquinoARABA/ÁLAVA</v>
      </c>
      <c r="F203" s="1224">
        <v>2.0799999999999999E-2</v>
      </c>
      <c r="G203" s="1225" t="s">
        <v>165</v>
      </c>
      <c r="H203" s="1224" t="s">
        <v>165</v>
      </c>
      <c r="I203" s="1224">
        <v>2.0799999999999999E-2</v>
      </c>
      <c r="J203" s="1224" t="s">
        <v>165</v>
      </c>
      <c r="K203" s="1224" t="s">
        <v>165</v>
      </c>
      <c r="L203" s="1226">
        <v>2.18E-2</v>
      </c>
      <c r="M203" s="1224" t="s">
        <v>165</v>
      </c>
      <c r="N203" s="1224" t="s">
        <v>165</v>
      </c>
      <c r="O203" s="1224">
        <v>2.2599999999999999E-2</v>
      </c>
      <c r="P203" s="1224" t="s">
        <v>165</v>
      </c>
      <c r="Q203" s="1224" t="s">
        <v>165</v>
      </c>
      <c r="R203" s="1224">
        <v>1.9300000000000001E-2</v>
      </c>
      <c r="S203" s="1224" t="s">
        <v>165</v>
      </c>
      <c r="T203" s="1224" t="s">
        <v>165</v>
      </c>
      <c r="U203" s="1224">
        <v>1.8800000000000001E-2</v>
      </c>
      <c r="V203" s="1224" t="s">
        <v>165</v>
      </c>
      <c r="W203" s="1224" t="s">
        <v>165</v>
      </c>
      <c r="X203" s="1224">
        <v>2.1100000000000001E-2</v>
      </c>
      <c r="Y203" s="1224" t="s">
        <v>165</v>
      </c>
      <c r="Z203" s="1224" t="s">
        <v>165</v>
      </c>
      <c r="AA203" s="1224">
        <v>2.1000000000000001E-2</v>
      </c>
      <c r="AB203" s="1224" t="s">
        <v>165</v>
      </c>
      <c r="AC203" s="1224" t="s">
        <v>165</v>
      </c>
      <c r="AD203" s="1224">
        <v>1.9300000000000001E-2</v>
      </c>
      <c r="AE203" s="1224" t="s">
        <v>165</v>
      </c>
      <c r="AF203" s="1224" t="s">
        <v>165</v>
      </c>
      <c r="AG203" s="1224">
        <v>2.0299999999999999E-2</v>
      </c>
      <c r="AH203" s="1224" t="s">
        <v>165</v>
      </c>
      <c r="AI203" s="1224" t="s">
        <v>165</v>
      </c>
      <c r="AJ203" s="1224">
        <v>2.1999999999999999E-2</v>
      </c>
      <c r="AK203" s="1224" t="s">
        <v>165</v>
      </c>
      <c r="AL203" s="1224" t="s">
        <v>165</v>
      </c>
      <c r="AM203" s="1224">
        <v>2.1000000000000001E-2</v>
      </c>
      <c r="AN203" s="1224" t="s">
        <v>165</v>
      </c>
      <c r="AO203" s="1224" t="s">
        <v>165</v>
      </c>
      <c r="AP203" s="1224">
        <v>2.0500000000000001E-2</v>
      </c>
      <c r="AQ203" s="1224" t="s">
        <v>165</v>
      </c>
      <c r="AR203" s="1224" t="s">
        <v>165</v>
      </c>
      <c r="AS203" s="1224">
        <v>2.0500000000000001E-2</v>
      </c>
      <c r="AT203" s="1224" t="s">
        <v>165</v>
      </c>
      <c r="AU203" s="1224" t="s">
        <v>165</v>
      </c>
      <c r="AV203" s="1224">
        <v>2.0199999999999999E-2</v>
      </c>
      <c r="AW203" s="1224" t="s">
        <v>165</v>
      </c>
      <c r="AX203" s="1224" t="s">
        <v>165</v>
      </c>
      <c r="AY203" s="1227">
        <v>1.9599999999999999E-2</v>
      </c>
      <c r="AZ203" s="1227" t="s">
        <v>165</v>
      </c>
      <c r="BA203" s="1227" t="s">
        <v>165</v>
      </c>
      <c r="BB203" s="1228" t="s">
        <v>165</v>
      </c>
      <c r="BC203" s="1228" t="s">
        <v>165</v>
      </c>
      <c r="BD203" s="1228" t="s">
        <v>165</v>
      </c>
    </row>
    <row r="204" spans="3:56" x14ac:dyDescent="0.25">
      <c r="C204" s="1229" t="s">
        <v>1388</v>
      </c>
      <c r="D204" s="1229" t="s">
        <v>1341</v>
      </c>
      <c r="E204" s="1231" t="str">
        <f t="shared" si="3"/>
        <v>EquinoASTURIAS</v>
      </c>
      <c r="F204" s="1224">
        <v>2.1100000000000001E-2</v>
      </c>
      <c r="G204" s="1225" t="s">
        <v>165</v>
      </c>
      <c r="H204" s="1224" t="s">
        <v>165</v>
      </c>
      <c r="I204" s="1224">
        <v>2.07E-2</v>
      </c>
      <c r="J204" s="1224" t="s">
        <v>165</v>
      </c>
      <c r="K204" s="1224" t="s">
        <v>165</v>
      </c>
      <c r="L204" s="1226">
        <v>2.0799999999999999E-2</v>
      </c>
      <c r="M204" s="1224" t="s">
        <v>165</v>
      </c>
      <c r="N204" s="1224" t="s">
        <v>165</v>
      </c>
      <c r="O204" s="1224">
        <v>2.0899999999999998E-2</v>
      </c>
      <c r="P204" s="1224" t="s">
        <v>165</v>
      </c>
      <c r="Q204" s="1224" t="s">
        <v>165</v>
      </c>
      <c r="R204" s="1224">
        <v>2.0899999999999998E-2</v>
      </c>
      <c r="S204" s="1224" t="s">
        <v>165</v>
      </c>
      <c r="T204" s="1224" t="s">
        <v>165</v>
      </c>
      <c r="U204" s="1224">
        <v>2.0799999999999999E-2</v>
      </c>
      <c r="V204" s="1224" t="s">
        <v>165</v>
      </c>
      <c r="W204" s="1224" t="s">
        <v>165</v>
      </c>
      <c r="X204" s="1224">
        <v>2.06E-2</v>
      </c>
      <c r="Y204" s="1224" t="s">
        <v>165</v>
      </c>
      <c r="Z204" s="1224" t="s">
        <v>165</v>
      </c>
      <c r="AA204" s="1224">
        <v>0.02</v>
      </c>
      <c r="AB204" s="1224" t="s">
        <v>165</v>
      </c>
      <c r="AC204" s="1224" t="s">
        <v>165</v>
      </c>
      <c r="AD204" s="1224">
        <v>2.06E-2</v>
      </c>
      <c r="AE204" s="1224" t="s">
        <v>165</v>
      </c>
      <c r="AF204" s="1224" t="s">
        <v>165</v>
      </c>
      <c r="AG204" s="1224">
        <v>2.0500000000000001E-2</v>
      </c>
      <c r="AH204" s="1224" t="s">
        <v>165</v>
      </c>
      <c r="AI204" s="1224" t="s">
        <v>165</v>
      </c>
      <c r="AJ204" s="1224">
        <v>2.0500000000000001E-2</v>
      </c>
      <c r="AK204" s="1224" t="s">
        <v>165</v>
      </c>
      <c r="AL204" s="1224" t="s">
        <v>165</v>
      </c>
      <c r="AM204" s="1224">
        <v>2.0500000000000001E-2</v>
      </c>
      <c r="AN204" s="1224" t="s">
        <v>165</v>
      </c>
      <c r="AO204" s="1224" t="s">
        <v>165</v>
      </c>
      <c r="AP204" s="1224">
        <v>2.0299999999999999E-2</v>
      </c>
      <c r="AQ204" s="1224" t="s">
        <v>165</v>
      </c>
      <c r="AR204" s="1224" t="s">
        <v>165</v>
      </c>
      <c r="AS204" s="1224">
        <v>2.0400000000000001E-2</v>
      </c>
      <c r="AT204" s="1224" t="s">
        <v>165</v>
      </c>
      <c r="AU204" s="1224" t="s">
        <v>165</v>
      </c>
      <c r="AV204" s="1224">
        <v>2.0500000000000001E-2</v>
      </c>
      <c r="AW204" s="1224" t="s">
        <v>165</v>
      </c>
      <c r="AX204" s="1224" t="s">
        <v>165</v>
      </c>
      <c r="AY204" s="1227">
        <v>2.06E-2</v>
      </c>
      <c r="AZ204" s="1227" t="s">
        <v>165</v>
      </c>
      <c r="BA204" s="1227" t="s">
        <v>165</v>
      </c>
      <c r="BB204" s="1228" t="s">
        <v>165</v>
      </c>
      <c r="BC204" s="1228" t="s">
        <v>165</v>
      </c>
      <c r="BD204" s="1228" t="s">
        <v>165</v>
      </c>
    </row>
    <row r="205" spans="3:56" x14ac:dyDescent="0.25">
      <c r="C205" s="1229" t="s">
        <v>1388</v>
      </c>
      <c r="D205" s="1229" t="s">
        <v>1342</v>
      </c>
      <c r="E205" s="1231" t="str">
        <f t="shared" si="3"/>
        <v>EquinoÁVILA</v>
      </c>
      <c r="F205" s="1224">
        <v>2.0199999999999999E-2</v>
      </c>
      <c r="G205" s="1225" t="s">
        <v>165</v>
      </c>
      <c r="H205" s="1224" t="s">
        <v>165</v>
      </c>
      <c r="I205" s="1224">
        <v>2.0199999999999999E-2</v>
      </c>
      <c r="J205" s="1224" t="s">
        <v>165</v>
      </c>
      <c r="K205" s="1224" t="s">
        <v>165</v>
      </c>
      <c r="L205" s="1226">
        <v>2.0199999999999999E-2</v>
      </c>
      <c r="M205" s="1224" t="s">
        <v>165</v>
      </c>
      <c r="N205" s="1224" t="s">
        <v>165</v>
      </c>
      <c r="O205" s="1224">
        <v>2.0199999999999999E-2</v>
      </c>
      <c r="P205" s="1224" t="s">
        <v>165</v>
      </c>
      <c r="Q205" s="1224" t="s">
        <v>165</v>
      </c>
      <c r="R205" s="1224">
        <v>2.01E-2</v>
      </c>
      <c r="S205" s="1224" t="s">
        <v>165</v>
      </c>
      <c r="T205" s="1224" t="s">
        <v>165</v>
      </c>
      <c r="U205" s="1224">
        <v>1.9900000000000001E-2</v>
      </c>
      <c r="V205" s="1224" t="s">
        <v>165</v>
      </c>
      <c r="W205" s="1224" t="s">
        <v>165</v>
      </c>
      <c r="X205" s="1224">
        <v>1.9900000000000001E-2</v>
      </c>
      <c r="Y205" s="1224" t="s">
        <v>165</v>
      </c>
      <c r="Z205" s="1224" t="s">
        <v>165</v>
      </c>
      <c r="AA205" s="1224">
        <v>1.9800000000000002E-2</v>
      </c>
      <c r="AB205" s="1224" t="s">
        <v>165</v>
      </c>
      <c r="AC205" s="1224" t="s">
        <v>165</v>
      </c>
      <c r="AD205" s="1224">
        <v>1.9699999999999999E-2</v>
      </c>
      <c r="AE205" s="1224" t="s">
        <v>165</v>
      </c>
      <c r="AF205" s="1224" t="s">
        <v>165</v>
      </c>
      <c r="AG205" s="1224">
        <v>1.95E-2</v>
      </c>
      <c r="AH205" s="1224" t="s">
        <v>165</v>
      </c>
      <c r="AI205" s="1224" t="s">
        <v>165</v>
      </c>
      <c r="AJ205" s="1224">
        <v>1.95E-2</v>
      </c>
      <c r="AK205" s="1224" t="s">
        <v>165</v>
      </c>
      <c r="AL205" s="1224" t="s">
        <v>165</v>
      </c>
      <c r="AM205" s="1224">
        <v>1.9400000000000001E-2</v>
      </c>
      <c r="AN205" s="1224" t="s">
        <v>165</v>
      </c>
      <c r="AO205" s="1224" t="s">
        <v>165</v>
      </c>
      <c r="AP205" s="1224">
        <v>1.95E-2</v>
      </c>
      <c r="AQ205" s="1224" t="s">
        <v>165</v>
      </c>
      <c r="AR205" s="1224" t="s">
        <v>165</v>
      </c>
      <c r="AS205" s="1224">
        <v>1.95E-2</v>
      </c>
      <c r="AT205" s="1224" t="s">
        <v>165</v>
      </c>
      <c r="AU205" s="1224" t="s">
        <v>165</v>
      </c>
      <c r="AV205" s="1224">
        <v>1.95E-2</v>
      </c>
      <c r="AW205" s="1224" t="s">
        <v>165</v>
      </c>
      <c r="AX205" s="1224" t="s">
        <v>165</v>
      </c>
      <c r="AY205" s="1227">
        <v>1.95E-2</v>
      </c>
      <c r="AZ205" s="1227" t="s">
        <v>165</v>
      </c>
      <c r="BA205" s="1227" t="s">
        <v>165</v>
      </c>
      <c r="BB205" s="1228" t="s">
        <v>165</v>
      </c>
      <c r="BC205" s="1228" t="s">
        <v>165</v>
      </c>
      <c r="BD205" s="1228" t="s">
        <v>165</v>
      </c>
    </row>
    <row r="206" spans="3:56" x14ac:dyDescent="0.25">
      <c r="C206" s="1229" t="s">
        <v>1388</v>
      </c>
      <c r="D206" s="1229" t="s">
        <v>1343</v>
      </c>
      <c r="E206" s="1231" t="str">
        <f t="shared" si="3"/>
        <v>EquinoBADAJOZ</v>
      </c>
      <c r="F206" s="1224">
        <v>0.02</v>
      </c>
      <c r="G206" s="1225" t="s">
        <v>165</v>
      </c>
      <c r="H206" s="1224" t="s">
        <v>165</v>
      </c>
      <c r="I206" s="1224">
        <v>0.02</v>
      </c>
      <c r="J206" s="1224" t="s">
        <v>165</v>
      </c>
      <c r="K206" s="1224" t="s">
        <v>165</v>
      </c>
      <c r="L206" s="1226">
        <v>0.02</v>
      </c>
      <c r="M206" s="1224" t="s">
        <v>165</v>
      </c>
      <c r="N206" s="1224" t="s">
        <v>165</v>
      </c>
      <c r="O206" s="1224">
        <v>0.02</v>
      </c>
      <c r="P206" s="1224" t="s">
        <v>165</v>
      </c>
      <c r="Q206" s="1224" t="s">
        <v>165</v>
      </c>
      <c r="R206" s="1224">
        <v>2.01E-2</v>
      </c>
      <c r="S206" s="1224" t="s">
        <v>165</v>
      </c>
      <c r="T206" s="1224" t="s">
        <v>165</v>
      </c>
      <c r="U206" s="1224">
        <v>0.02</v>
      </c>
      <c r="V206" s="1224" t="s">
        <v>165</v>
      </c>
      <c r="W206" s="1224" t="s">
        <v>165</v>
      </c>
      <c r="X206" s="1224">
        <v>1.9900000000000001E-2</v>
      </c>
      <c r="Y206" s="1224" t="s">
        <v>165</v>
      </c>
      <c r="Z206" s="1224" t="s">
        <v>165</v>
      </c>
      <c r="AA206" s="1224">
        <v>2.01E-2</v>
      </c>
      <c r="AB206" s="1224" t="s">
        <v>165</v>
      </c>
      <c r="AC206" s="1224" t="s">
        <v>165</v>
      </c>
      <c r="AD206" s="1224">
        <v>2.01E-2</v>
      </c>
      <c r="AE206" s="1224" t="s">
        <v>165</v>
      </c>
      <c r="AF206" s="1224" t="s">
        <v>165</v>
      </c>
      <c r="AG206" s="1224">
        <v>0.02</v>
      </c>
      <c r="AH206" s="1224" t="s">
        <v>165</v>
      </c>
      <c r="AI206" s="1224" t="s">
        <v>165</v>
      </c>
      <c r="AJ206" s="1224">
        <v>0.02</v>
      </c>
      <c r="AK206" s="1224" t="s">
        <v>165</v>
      </c>
      <c r="AL206" s="1224" t="s">
        <v>165</v>
      </c>
      <c r="AM206" s="1224">
        <v>0.02</v>
      </c>
      <c r="AN206" s="1224" t="s">
        <v>165</v>
      </c>
      <c r="AO206" s="1224" t="s">
        <v>165</v>
      </c>
      <c r="AP206" s="1224">
        <v>0.02</v>
      </c>
      <c r="AQ206" s="1224" t="s">
        <v>165</v>
      </c>
      <c r="AR206" s="1224" t="s">
        <v>165</v>
      </c>
      <c r="AS206" s="1224">
        <v>0.02</v>
      </c>
      <c r="AT206" s="1224" t="s">
        <v>165</v>
      </c>
      <c r="AU206" s="1224" t="s">
        <v>165</v>
      </c>
      <c r="AV206" s="1224">
        <v>0.02</v>
      </c>
      <c r="AW206" s="1224" t="s">
        <v>165</v>
      </c>
      <c r="AX206" s="1224" t="s">
        <v>165</v>
      </c>
      <c r="AY206" s="1227">
        <v>2.01E-2</v>
      </c>
      <c r="AZ206" s="1227" t="s">
        <v>165</v>
      </c>
      <c r="BA206" s="1227" t="s">
        <v>165</v>
      </c>
      <c r="BB206" s="1228" t="s">
        <v>165</v>
      </c>
      <c r="BC206" s="1228" t="s">
        <v>165</v>
      </c>
      <c r="BD206" s="1228" t="s">
        <v>165</v>
      </c>
    </row>
    <row r="207" spans="3:56" x14ac:dyDescent="0.25">
      <c r="C207" s="1229" t="s">
        <v>1388</v>
      </c>
      <c r="D207" s="1229" t="s">
        <v>1344</v>
      </c>
      <c r="E207" s="1231" t="str">
        <f t="shared" si="3"/>
        <v>EquinoBALEARS, ILLES</v>
      </c>
      <c r="F207" s="1224">
        <v>2.01E-2</v>
      </c>
      <c r="G207" s="1225" t="s">
        <v>165</v>
      </c>
      <c r="H207" s="1224" t="s">
        <v>165</v>
      </c>
      <c r="I207" s="1224">
        <v>0.02</v>
      </c>
      <c r="J207" s="1224" t="s">
        <v>165</v>
      </c>
      <c r="K207" s="1224" t="s">
        <v>165</v>
      </c>
      <c r="L207" s="1226">
        <v>2.0199999999999999E-2</v>
      </c>
      <c r="M207" s="1224" t="s">
        <v>165</v>
      </c>
      <c r="N207" s="1224" t="s">
        <v>165</v>
      </c>
      <c r="O207" s="1224">
        <v>2.0199999999999999E-2</v>
      </c>
      <c r="P207" s="1224" t="s">
        <v>165</v>
      </c>
      <c r="Q207" s="1224" t="s">
        <v>165</v>
      </c>
      <c r="R207" s="1224">
        <v>2.0199999999999999E-2</v>
      </c>
      <c r="S207" s="1224" t="s">
        <v>165</v>
      </c>
      <c r="T207" s="1224" t="s">
        <v>165</v>
      </c>
      <c r="U207" s="1224">
        <v>2.01E-2</v>
      </c>
      <c r="V207" s="1224" t="s">
        <v>165</v>
      </c>
      <c r="W207" s="1224" t="s">
        <v>165</v>
      </c>
      <c r="X207" s="1224">
        <v>0.02</v>
      </c>
      <c r="Y207" s="1224" t="s">
        <v>165</v>
      </c>
      <c r="Z207" s="1224" t="s">
        <v>165</v>
      </c>
      <c r="AA207" s="1224">
        <v>1.9900000000000001E-2</v>
      </c>
      <c r="AB207" s="1224" t="s">
        <v>165</v>
      </c>
      <c r="AC207" s="1224" t="s">
        <v>165</v>
      </c>
      <c r="AD207" s="1224">
        <v>1.9900000000000001E-2</v>
      </c>
      <c r="AE207" s="1224" t="s">
        <v>165</v>
      </c>
      <c r="AF207" s="1224" t="s">
        <v>165</v>
      </c>
      <c r="AG207" s="1224">
        <v>1.9800000000000002E-2</v>
      </c>
      <c r="AH207" s="1224" t="s">
        <v>165</v>
      </c>
      <c r="AI207" s="1224" t="s">
        <v>165</v>
      </c>
      <c r="AJ207" s="1224">
        <v>1.9800000000000002E-2</v>
      </c>
      <c r="AK207" s="1224" t="s">
        <v>165</v>
      </c>
      <c r="AL207" s="1224" t="s">
        <v>165</v>
      </c>
      <c r="AM207" s="1224">
        <v>1.9800000000000002E-2</v>
      </c>
      <c r="AN207" s="1224" t="s">
        <v>165</v>
      </c>
      <c r="AO207" s="1224" t="s">
        <v>165</v>
      </c>
      <c r="AP207" s="1224">
        <v>1.9800000000000002E-2</v>
      </c>
      <c r="AQ207" s="1224" t="s">
        <v>165</v>
      </c>
      <c r="AR207" s="1224" t="s">
        <v>165</v>
      </c>
      <c r="AS207" s="1224">
        <v>1.9800000000000002E-2</v>
      </c>
      <c r="AT207" s="1224" t="s">
        <v>165</v>
      </c>
      <c r="AU207" s="1224" t="s">
        <v>165</v>
      </c>
      <c r="AV207" s="1224">
        <v>1.9800000000000002E-2</v>
      </c>
      <c r="AW207" s="1224" t="s">
        <v>165</v>
      </c>
      <c r="AX207" s="1224" t="s">
        <v>165</v>
      </c>
      <c r="AY207" s="1227">
        <v>1.9900000000000001E-2</v>
      </c>
      <c r="AZ207" s="1227" t="s">
        <v>165</v>
      </c>
      <c r="BA207" s="1227" t="s">
        <v>165</v>
      </c>
      <c r="BB207" s="1228" t="s">
        <v>165</v>
      </c>
      <c r="BC207" s="1228" t="s">
        <v>165</v>
      </c>
      <c r="BD207" s="1228" t="s">
        <v>165</v>
      </c>
    </row>
    <row r="208" spans="3:56" x14ac:dyDescent="0.25">
      <c r="C208" s="1229" t="s">
        <v>1388</v>
      </c>
      <c r="D208" s="1229" t="s">
        <v>1345</v>
      </c>
      <c r="E208" s="1231" t="str">
        <f t="shared" si="3"/>
        <v>EquinoBARCELONA</v>
      </c>
      <c r="F208" s="1224">
        <v>1.9800000000000002E-2</v>
      </c>
      <c r="G208" s="1225" t="s">
        <v>165</v>
      </c>
      <c r="H208" s="1224" t="s">
        <v>165</v>
      </c>
      <c r="I208" s="1224">
        <v>1.95E-2</v>
      </c>
      <c r="J208" s="1224" t="s">
        <v>165</v>
      </c>
      <c r="K208" s="1224" t="s">
        <v>165</v>
      </c>
      <c r="L208" s="1226">
        <v>1.9400000000000001E-2</v>
      </c>
      <c r="M208" s="1224" t="s">
        <v>165</v>
      </c>
      <c r="N208" s="1224" t="s">
        <v>165</v>
      </c>
      <c r="O208" s="1224">
        <v>1.9300000000000001E-2</v>
      </c>
      <c r="P208" s="1224" t="s">
        <v>165</v>
      </c>
      <c r="Q208" s="1224" t="s">
        <v>165</v>
      </c>
      <c r="R208" s="1224">
        <v>1.9300000000000001E-2</v>
      </c>
      <c r="S208" s="1224" t="s">
        <v>165</v>
      </c>
      <c r="T208" s="1224" t="s">
        <v>165</v>
      </c>
      <c r="U208" s="1224">
        <v>1.9199999999999998E-2</v>
      </c>
      <c r="V208" s="1224" t="s">
        <v>165</v>
      </c>
      <c r="W208" s="1224" t="s">
        <v>165</v>
      </c>
      <c r="X208" s="1224">
        <v>1.9300000000000001E-2</v>
      </c>
      <c r="Y208" s="1224" t="s">
        <v>165</v>
      </c>
      <c r="Z208" s="1224" t="s">
        <v>165</v>
      </c>
      <c r="AA208" s="1224">
        <v>1.9400000000000001E-2</v>
      </c>
      <c r="AB208" s="1224" t="s">
        <v>165</v>
      </c>
      <c r="AC208" s="1224" t="s">
        <v>165</v>
      </c>
      <c r="AD208" s="1224">
        <v>1.9300000000000001E-2</v>
      </c>
      <c r="AE208" s="1224" t="s">
        <v>165</v>
      </c>
      <c r="AF208" s="1224" t="s">
        <v>165</v>
      </c>
      <c r="AG208" s="1224">
        <v>1.9300000000000001E-2</v>
      </c>
      <c r="AH208" s="1224" t="s">
        <v>165</v>
      </c>
      <c r="AI208" s="1224" t="s">
        <v>165</v>
      </c>
      <c r="AJ208" s="1224">
        <v>1.9300000000000001E-2</v>
      </c>
      <c r="AK208" s="1224" t="s">
        <v>165</v>
      </c>
      <c r="AL208" s="1224" t="s">
        <v>165</v>
      </c>
      <c r="AM208" s="1224">
        <v>1.9300000000000001E-2</v>
      </c>
      <c r="AN208" s="1224" t="s">
        <v>165</v>
      </c>
      <c r="AO208" s="1224" t="s">
        <v>165</v>
      </c>
      <c r="AP208" s="1224">
        <v>1.9199999999999998E-2</v>
      </c>
      <c r="AQ208" s="1224" t="s">
        <v>165</v>
      </c>
      <c r="AR208" s="1224" t="s">
        <v>165</v>
      </c>
      <c r="AS208" s="1224">
        <v>1.9199999999999998E-2</v>
      </c>
      <c r="AT208" s="1224" t="s">
        <v>165</v>
      </c>
      <c r="AU208" s="1224" t="s">
        <v>165</v>
      </c>
      <c r="AV208" s="1224">
        <v>1.9300000000000001E-2</v>
      </c>
      <c r="AW208" s="1224" t="s">
        <v>165</v>
      </c>
      <c r="AX208" s="1224" t="s">
        <v>165</v>
      </c>
      <c r="AY208" s="1227">
        <v>1.9099999999999999E-2</v>
      </c>
      <c r="AZ208" s="1227" t="s">
        <v>165</v>
      </c>
      <c r="BA208" s="1227" t="s">
        <v>165</v>
      </c>
      <c r="BB208" s="1228" t="s">
        <v>165</v>
      </c>
      <c r="BC208" s="1228" t="s">
        <v>165</v>
      </c>
      <c r="BD208" s="1228" t="s">
        <v>165</v>
      </c>
    </row>
    <row r="209" spans="3:56" x14ac:dyDescent="0.25">
      <c r="C209" s="1229" t="s">
        <v>1388</v>
      </c>
      <c r="D209" s="1229" t="s">
        <v>1346</v>
      </c>
      <c r="E209" s="1231" t="str">
        <f t="shared" si="3"/>
        <v>EquinoBIZKAIA</v>
      </c>
      <c r="F209" s="1224">
        <v>2.0199999999999999E-2</v>
      </c>
      <c r="G209" s="1225" t="s">
        <v>165</v>
      </c>
      <c r="H209" s="1224" t="s">
        <v>165</v>
      </c>
      <c r="I209" s="1224">
        <v>2.0799999999999999E-2</v>
      </c>
      <c r="J209" s="1224" t="s">
        <v>165</v>
      </c>
      <c r="K209" s="1224" t="s">
        <v>165</v>
      </c>
      <c r="L209" s="1226">
        <v>2.18E-2</v>
      </c>
      <c r="M209" s="1224" t="s">
        <v>165</v>
      </c>
      <c r="N209" s="1224" t="s">
        <v>165</v>
      </c>
      <c r="O209" s="1224">
        <v>2.2599999999999999E-2</v>
      </c>
      <c r="P209" s="1224" t="s">
        <v>165</v>
      </c>
      <c r="Q209" s="1224" t="s">
        <v>165</v>
      </c>
      <c r="R209" s="1224">
        <v>1.9400000000000001E-2</v>
      </c>
      <c r="S209" s="1224" t="s">
        <v>165</v>
      </c>
      <c r="T209" s="1224" t="s">
        <v>165</v>
      </c>
      <c r="U209" s="1224">
        <v>1.8800000000000001E-2</v>
      </c>
      <c r="V209" s="1224" t="s">
        <v>165</v>
      </c>
      <c r="W209" s="1224" t="s">
        <v>165</v>
      </c>
      <c r="X209" s="1224">
        <v>2.1100000000000001E-2</v>
      </c>
      <c r="Y209" s="1224" t="s">
        <v>165</v>
      </c>
      <c r="Z209" s="1224" t="s">
        <v>165</v>
      </c>
      <c r="AA209" s="1224">
        <v>2.1000000000000001E-2</v>
      </c>
      <c r="AB209" s="1224" t="s">
        <v>165</v>
      </c>
      <c r="AC209" s="1224" t="s">
        <v>165</v>
      </c>
      <c r="AD209" s="1224">
        <v>1.9300000000000001E-2</v>
      </c>
      <c r="AE209" s="1224" t="s">
        <v>165</v>
      </c>
      <c r="AF209" s="1224" t="s">
        <v>165</v>
      </c>
      <c r="AG209" s="1224">
        <v>2.0299999999999999E-2</v>
      </c>
      <c r="AH209" s="1224" t="s">
        <v>165</v>
      </c>
      <c r="AI209" s="1224" t="s">
        <v>165</v>
      </c>
      <c r="AJ209" s="1224">
        <v>2.1999999999999999E-2</v>
      </c>
      <c r="AK209" s="1224" t="s">
        <v>165</v>
      </c>
      <c r="AL209" s="1224" t="s">
        <v>165</v>
      </c>
      <c r="AM209" s="1224">
        <v>2.1000000000000001E-2</v>
      </c>
      <c r="AN209" s="1224" t="s">
        <v>165</v>
      </c>
      <c r="AO209" s="1224" t="s">
        <v>165</v>
      </c>
      <c r="AP209" s="1224">
        <v>2.0500000000000001E-2</v>
      </c>
      <c r="AQ209" s="1224" t="s">
        <v>165</v>
      </c>
      <c r="AR209" s="1224" t="s">
        <v>165</v>
      </c>
      <c r="AS209" s="1224">
        <v>2.0500000000000001E-2</v>
      </c>
      <c r="AT209" s="1224" t="s">
        <v>165</v>
      </c>
      <c r="AU209" s="1224" t="s">
        <v>165</v>
      </c>
      <c r="AV209" s="1224">
        <v>2.0199999999999999E-2</v>
      </c>
      <c r="AW209" s="1224" t="s">
        <v>165</v>
      </c>
      <c r="AX209" s="1224" t="s">
        <v>165</v>
      </c>
      <c r="AY209" s="1227">
        <v>1.9599999999999999E-2</v>
      </c>
      <c r="AZ209" s="1227" t="s">
        <v>165</v>
      </c>
      <c r="BA209" s="1227" t="s">
        <v>165</v>
      </c>
      <c r="BB209" s="1228" t="s">
        <v>165</v>
      </c>
      <c r="BC209" s="1228" t="s">
        <v>165</v>
      </c>
      <c r="BD209" s="1228" t="s">
        <v>165</v>
      </c>
    </row>
    <row r="210" spans="3:56" x14ac:dyDescent="0.25">
      <c r="C210" s="1229" t="s">
        <v>1388</v>
      </c>
      <c r="D210" s="1229" t="s">
        <v>1347</v>
      </c>
      <c r="E210" s="1231" t="str">
        <f t="shared" si="3"/>
        <v>EquinoBURGOS</v>
      </c>
      <c r="F210" s="1224">
        <v>2.0199999999999999E-2</v>
      </c>
      <c r="G210" s="1225" t="s">
        <v>165</v>
      </c>
      <c r="H210" s="1224" t="s">
        <v>165</v>
      </c>
      <c r="I210" s="1224">
        <v>2.0199999999999999E-2</v>
      </c>
      <c r="J210" s="1224" t="s">
        <v>165</v>
      </c>
      <c r="K210" s="1224" t="s">
        <v>165</v>
      </c>
      <c r="L210" s="1226">
        <v>2.0199999999999999E-2</v>
      </c>
      <c r="M210" s="1224" t="s">
        <v>165</v>
      </c>
      <c r="N210" s="1224" t="s">
        <v>165</v>
      </c>
      <c r="O210" s="1224">
        <v>2.0199999999999999E-2</v>
      </c>
      <c r="P210" s="1224" t="s">
        <v>165</v>
      </c>
      <c r="Q210" s="1224" t="s">
        <v>165</v>
      </c>
      <c r="R210" s="1224">
        <v>2.01E-2</v>
      </c>
      <c r="S210" s="1224" t="s">
        <v>165</v>
      </c>
      <c r="T210" s="1224" t="s">
        <v>165</v>
      </c>
      <c r="U210" s="1224">
        <v>1.9900000000000001E-2</v>
      </c>
      <c r="V210" s="1224" t="s">
        <v>165</v>
      </c>
      <c r="W210" s="1224" t="s">
        <v>165</v>
      </c>
      <c r="X210" s="1224">
        <v>1.9900000000000001E-2</v>
      </c>
      <c r="Y210" s="1224" t="s">
        <v>165</v>
      </c>
      <c r="Z210" s="1224" t="s">
        <v>165</v>
      </c>
      <c r="AA210" s="1224">
        <v>1.9800000000000002E-2</v>
      </c>
      <c r="AB210" s="1224" t="s">
        <v>165</v>
      </c>
      <c r="AC210" s="1224" t="s">
        <v>165</v>
      </c>
      <c r="AD210" s="1224">
        <v>1.9699999999999999E-2</v>
      </c>
      <c r="AE210" s="1224" t="s">
        <v>165</v>
      </c>
      <c r="AF210" s="1224" t="s">
        <v>165</v>
      </c>
      <c r="AG210" s="1224">
        <v>1.95E-2</v>
      </c>
      <c r="AH210" s="1224" t="s">
        <v>165</v>
      </c>
      <c r="AI210" s="1224" t="s">
        <v>165</v>
      </c>
      <c r="AJ210" s="1224">
        <v>1.95E-2</v>
      </c>
      <c r="AK210" s="1224" t="s">
        <v>165</v>
      </c>
      <c r="AL210" s="1224" t="s">
        <v>165</v>
      </c>
      <c r="AM210" s="1224">
        <v>1.9400000000000001E-2</v>
      </c>
      <c r="AN210" s="1224" t="s">
        <v>165</v>
      </c>
      <c r="AO210" s="1224" t="s">
        <v>165</v>
      </c>
      <c r="AP210" s="1224">
        <v>1.95E-2</v>
      </c>
      <c r="AQ210" s="1224" t="s">
        <v>165</v>
      </c>
      <c r="AR210" s="1224" t="s">
        <v>165</v>
      </c>
      <c r="AS210" s="1224">
        <v>1.95E-2</v>
      </c>
      <c r="AT210" s="1224" t="s">
        <v>165</v>
      </c>
      <c r="AU210" s="1224" t="s">
        <v>165</v>
      </c>
      <c r="AV210" s="1224">
        <v>1.95E-2</v>
      </c>
      <c r="AW210" s="1224" t="s">
        <v>165</v>
      </c>
      <c r="AX210" s="1224" t="s">
        <v>165</v>
      </c>
      <c r="AY210" s="1227">
        <v>1.95E-2</v>
      </c>
      <c r="AZ210" s="1227" t="s">
        <v>165</v>
      </c>
      <c r="BA210" s="1227" t="s">
        <v>165</v>
      </c>
      <c r="BB210" s="1228" t="s">
        <v>165</v>
      </c>
      <c r="BC210" s="1228" t="s">
        <v>165</v>
      </c>
      <c r="BD210" s="1228" t="s">
        <v>165</v>
      </c>
    </row>
    <row r="211" spans="3:56" x14ac:dyDescent="0.25">
      <c r="C211" s="1229" t="s">
        <v>1388</v>
      </c>
      <c r="D211" s="1229" t="s">
        <v>1348</v>
      </c>
      <c r="E211" s="1231" t="str">
        <f t="shared" si="3"/>
        <v>EquinoCÁCERES</v>
      </c>
      <c r="F211" s="1224">
        <v>0.02</v>
      </c>
      <c r="G211" s="1225" t="s">
        <v>165</v>
      </c>
      <c r="H211" s="1224" t="s">
        <v>165</v>
      </c>
      <c r="I211" s="1224">
        <v>0.02</v>
      </c>
      <c r="J211" s="1224" t="s">
        <v>165</v>
      </c>
      <c r="K211" s="1224" t="s">
        <v>165</v>
      </c>
      <c r="L211" s="1226">
        <v>0.02</v>
      </c>
      <c r="M211" s="1224" t="s">
        <v>165</v>
      </c>
      <c r="N211" s="1224" t="s">
        <v>165</v>
      </c>
      <c r="O211" s="1224">
        <v>0.02</v>
      </c>
      <c r="P211" s="1224" t="s">
        <v>165</v>
      </c>
      <c r="Q211" s="1224" t="s">
        <v>165</v>
      </c>
      <c r="R211" s="1224">
        <v>2.01E-2</v>
      </c>
      <c r="S211" s="1224" t="s">
        <v>165</v>
      </c>
      <c r="T211" s="1224" t="s">
        <v>165</v>
      </c>
      <c r="U211" s="1224">
        <v>0.02</v>
      </c>
      <c r="V211" s="1224" t="s">
        <v>165</v>
      </c>
      <c r="W211" s="1224" t="s">
        <v>165</v>
      </c>
      <c r="X211" s="1224">
        <v>1.9900000000000001E-2</v>
      </c>
      <c r="Y211" s="1224" t="s">
        <v>165</v>
      </c>
      <c r="Z211" s="1224" t="s">
        <v>165</v>
      </c>
      <c r="AA211" s="1224">
        <v>2.01E-2</v>
      </c>
      <c r="AB211" s="1224" t="s">
        <v>165</v>
      </c>
      <c r="AC211" s="1224" t="s">
        <v>165</v>
      </c>
      <c r="AD211" s="1224">
        <v>2.01E-2</v>
      </c>
      <c r="AE211" s="1224" t="s">
        <v>165</v>
      </c>
      <c r="AF211" s="1224" t="s">
        <v>165</v>
      </c>
      <c r="AG211" s="1224">
        <v>0.02</v>
      </c>
      <c r="AH211" s="1224" t="s">
        <v>165</v>
      </c>
      <c r="AI211" s="1224" t="s">
        <v>165</v>
      </c>
      <c r="AJ211" s="1224">
        <v>0.02</v>
      </c>
      <c r="AK211" s="1224" t="s">
        <v>165</v>
      </c>
      <c r="AL211" s="1224" t="s">
        <v>165</v>
      </c>
      <c r="AM211" s="1224">
        <v>0.02</v>
      </c>
      <c r="AN211" s="1224" t="s">
        <v>165</v>
      </c>
      <c r="AO211" s="1224" t="s">
        <v>165</v>
      </c>
      <c r="AP211" s="1224">
        <v>0.02</v>
      </c>
      <c r="AQ211" s="1224" t="s">
        <v>165</v>
      </c>
      <c r="AR211" s="1224" t="s">
        <v>165</v>
      </c>
      <c r="AS211" s="1224">
        <v>0.02</v>
      </c>
      <c r="AT211" s="1224" t="s">
        <v>165</v>
      </c>
      <c r="AU211" s="1224" t="s">
        <v>165</v>
      </c>
      <c r="AV211" s="1224">
        <v>0.02</v>
      </c>
      <c r="AW211" s="1224" t="s">
        <v>165</v>
      </c>
      <c r="AX211" s="1224" t="s">
        <v>165</v>
      </c>
      <c r="AY211" s="1227">
        <v>2.01E-2</v>
      </c>
      <c r="AZ211" s="1227" t="s">
        <v>165</v>
      </c>
      <c r="BA211" s="1227" t="s">
        <v>165</v>
      </c>
      <c r="BB211" s="1228" t="s">
        <v>165</v>
      </c>
      <c r="BC211" s="1228" t="s">
        <v>165</v>
      </c>
      <c r="BD211" s="1228" t="s">
        <v>165</v>
      </c>
    </row>
    <row r="212" spans="3:56" x14ac:dyDescent="0.25">
      <c r="C212" s="1229" t="s">
        <v>1388</v>
      </c>
      <c r="D212" s="1229" t="s">
        <v>1349</v>
      </c>
      <c r="E212" s="1231" t="str">
        <f t="shared" si="3"/>
        <v>EquinoCÁDIZ</v>
      </c>
      <c r="F212" s="1224">
        <v>2.06E-2</v>
      </c>
      <c r="G212" s="1225" t="s">
        <v>165</v>
      </c>
      <c r="H212" s="1224" t="s">
        <v>165</v>
      </c>
      <c r="I212" s="1224">
        <v>2.0400000000000001E-2</v>
      </c>
      <c r="J212" s="1224" t="s">
        <v>165</v>
      </c>
      <c r="K212" s="1224" t="s">
        <v>165</v>
      </c>
      <c r="L212" s="1226">
        <v>2.0400000000000001E-2</v>
      </c>
      <c r="M212" s="1224" t="s">
        <v>165</v>
      </c>
      <c r="N212" s="1224" t="s">
        <v>165</v>
      </c>
      <c r="O212" s="1224">
        <v>2.0400000000000001E-2</v>
      </c>
      <c r="P212" s="1224" t="s">
        <v>165</v>
      </c>
      <c r="Q212" s="1224" t="s">
        <v>165</v>
      </c>
      <c r="R212" s="1224">
        <v>2.0400000000000001E-2</v>
      </c>
      <c r="S212" s="1224" t="s">
        <v>165</v>
      </c>
      <c r="T212" s="1224" t="s">
        <v>165</v>
      </c>
      <c r="U212" s="1224">
        <v>2.0299999999999999E-2</v>
      </c>
      <c r="V212" s="1224" t="s">
        <v>165</v>
      </c>
      <c r="W212" s="1224" t="s">
        <v>165</v>
      </c>
      <c r="X212" s="1224">
        <v>2.0199999999999999E-2</v>
      </c>
      <c r="Y212" s="1224" t="s">
        <v>165</v>
      </c>
      <c r="Z212" s="1224" t="s">
        <v>165</v>
      </c>
      <c r="AA212" s="1224">
        <v>2.01E-2</v>
      </c>
      <c r="AB212" s="1224" t="s">
        <v>165</v>
      </c>
      <c r="AC212" s="1224" t="s">
        <v>165</v>
      </c>
      <c r="AD212" s="1224">
        <v>2.01E-2</v>
      </c>
      <c r="AE212" s="1224" t="s">
        <v>165</v>
      </c>
      <c r="AF212" s="1224" t="s">
        <v>165</v>
      </c>
      <c r="AG212" s="1224">
        <v>2.01E-2</v>
      </c>
      <c r="AH212" s="1224" t="s">
        <v>165</v>
      </c>
      <c r="AI212" s="1224" t="s">
        <v>165</v>
      </c>
      <c r="AJ212" s="1224">
        <v>2.0199999999999999E-2</v>
      </c>
      <c r="AK212" s="1224" t="s">
        <v>165</v>
      </c>
      <c r="AL212" s="1224" t="s">
        <v>165</v>
      </c>
      <c r="AM212" s="1224">
        <v>2.01E-2</v>
      </c>
      <c r="AN212" s="1224" t="s">
        <v>165</v>
      </c>
      <c r="AO212" s="1224" t="s">
        <v>165</v>
      </c>
      <c r="AP212" s="1224">
        <v>2.01E-2</v>
      </c>
      <c r="AQ212" s="1224" t="s">
        <v>165</v>
      </c>
      <c r="AR212" s="1224" t="s">
        <v>165</v>
      </c>
      <c r="AS212" s="1224">
        <v>2.01E-2</v>
      </c>
      <c r="AT212" s="1224" t="s">
        <v>165</v>
      </c>
      <c r="AU212" s="1224" t="s">
        <v>165</v>
      </c>
      <c r="AV212" s="1224">
        <v>2.01E-2</v>
      </c>
      <c r="AW212" s="1224" t="s">
        <v>165</v>
      </c>
      <c r="AX212" s="1224" t="s">
        <v>165</v>
      </c>
      <c r="AY212" s="1227">
        <v>2.01E-2</v>
      </c>
      <c r="AZ212" s="1227" t="s">
        <v>165</v>
      </c>
      <c r="BA212" s="1227" t="s">
        <v>165</v>
      </c>
      <c r="BB212" s="1228" t="s">
        <v>165</v>
      </c>
      <c r="BC212" s="1228" t="s">
        <v>165</v>
      </c>
      <c r="BD212" s="1228" t="s">
        <v>165</v>
      </c>
    </row>
    <row r="213" spans="3:56" x14ac:dyDescent="0.25">
      <c r="C213" s="1229" t="s">
        <v>1388</v>
      </c>
      <c r="D213" s="1229" t="s">
        <v>1350</v>
      </c>
      <c r="E213" s="1231" t="str">
        <f t="shared" si="3"/>
        <v>EquinoCANTABRIA</v>
      </c>
      <c r="F213" s="1224">
        <v>2.1399999999999999E-2</v>
      </c>
      <c r="G213" s="1225" t="s">
        <v>165</v>
      </c>
      <c r="H213" s="1224" t="s">
        <v>165</v>
      </c>
      <c r="I213" s="1224">
        <v>2.12E-2</v>
      </c>
      <c r="J213" s="1224" t="s">
        <v>165</v>
      </c>
      <c r="K213" s="1224" t="s">
        <v>165</v>
      </c>
      <c r="L213" s="1226">
        <v>2.1100000000000001E-2</v>
      </c>
      <c r="M213" s="1224" t="s">
        <v>165</v>
      </c>
      <c r="N213" s="1224" t="s">
        <v>165</v>
      </c>
      <c r="O213" s="1224">
        <v>2.1299999999999999E-2</v>
      </c>
      <c r="P213" s="1224" t="s">
        <v>165</v>
      </c>
      <c r="Q213" s="1224" t="s">
        <v>165</v>
      </c>
      <c r="R213" s="1224">
        <v>2.1499999999999998E-2</v>
      </c>
      <c r="S213" s="1224" t="s">
        <v>165</v>
      </c>
      <c r="T213" s="1224" t="s">
        <v>165</v>
      </c>
      <c r="U213" s="1224">
        <v>2.0500000000000001E-2</v>
      </c>
      <c r="V213" s="1224" t="s">
        <v>165</v>
      </c>
      <c r="W213" s="1224" t="s">
        <v>165</v>
      </c>
      <c r="X213" s="1224">
        <v>2.1000000000000001E-2</v>
      </c>
      <c r="Y213" s="1224" t="s">
        <v>165</v>
      </c>
      <c r="Z213" s="1224" t="s">
        <v>165</v>
      </c>
      <c r="AA213" s="1224">
        <v>2.07E-2</v>
      </c>
      <c r="AB213" s="1224" t="s">
        <v>165</v>
      </c>
      <c r="AC213" s="1224" t="s">
        <v>165</v>
      </c>
      <c r="AD213" s="1224">
        <v>2.07E-2</v>
      </c>
      <c r="AE213" s="1224" t="s">
        <v>165</v>
      </c>
      <c r="AF213" s="1224" t="s">
        <v>165</v>
      </c>
      <c r="AG213" s="1224">
        <v>1.9599999999999999E-2</v>
      </c>
      <c r="AH213" s="1224" t="s">
        <v>165</v>
      </c>
      <c r="AI213" s="1224" t="s">
        <v>165</v>
      </c>
      <c r="AJ213" s="1224">
        <v>1.9699999999999999E-2</v>
      </c>
      <c r="AK213" s="1224" t="s">
        <v>165</v>
      </c>
      <c r="AL213" s="1224" t="s">
        <v>165</v>
      </c>
      <c r="AM213" s="1224">
        <v>1.9800000000000002E-2</v>
      </c>
      <c r="AN213" s="1224" t="s">
        <v>165</v>
      </c>
      <c r="AO213" s="1224" t="s">
        <v>165</v>
      </c>
      <c r="AP213" s="1224">
        <v>1.9900000000000001E-2</v>
      </c>
      <c r="AQ213" s="1224" t="s">
        <v>165</v>
      </c>
      <c r="AR213" s="1224" t="s">
        <v>165</v>
      </c>
      <c r="AS213" s="1224">
        <v>2.01E-2</v>
      </c>
      <c r="AT213" s="1224" t="s">
        <v>165</v>
      </c>
      <c r="AU213" s="1224" t="s">
        <v>165</v>
      </c>
      <c r="AV213" s="1224">
        <v>2.01E-2</v>
      </c>
      <c r="AW213" s="1224" t="s">
        <v>165</v>
      </c>
      <c r="AX213" s="1224" t="s">
        <v>165</v>
      </c>
      <c r="AY213" s="1227">
        <v>2.0199999999999999E-2</v>
      </c>
      <c r="AZ213" s="1227" t="s">
        <v>165</v>
      </c>
      <c r="BA213" s="1227" t="s">
        <v>165</v>
      </c>
      <c r="BB213" s="1228" t="s">
        <v>165</v>
      </c>
      <c r="BC213" s="1228" t="s">
        <v>165</v>
      </c>
      <c r="BD213" s="1228" t="s">
        <v>165</v>
      </c>
    </row>
    <row r="214" spans="3:56" x14ac:dyDescent="0.25">
      <c r="C214" s="1229" t="s">
        <v>1388</v>
      </c>
      <c r="D214" s="1229" t="s">
        <v>1351</v>
      </c>
      <c r="E214" s="1231" t="str">
        <f t="shared" si="3"/>
        <v>EquinoCASTELLÓN/CASTELLÓ</v>
      </c>
      <c r="F214" s="1224">
        <v>2.23E-2</v>
      </c>
      <c r="G214" s="1225" t="s">
        <v>165</v>
      </c>
      <c r="H214" s="1224" t="s">
        <v>165</v>
      </c>
      <c r="I214" s="1224">
        <v>2.2200000000000001E-2</v>
      </c>
      <c r="J214" s="1224" t="s">
        <v>165</v>
      </c>
      <c r="K214" s="1224" t="s">
        <v>165</v>
      </c>
      <c r="L214" s="1226">
        <v>2.2100000000000002E-2</v>
      </c>
      <c r="M214" s="1224" t="s">
        <v>165</v>
      </c>
      <c r="N214" s="1224" t="s">
        <v>165</v>
      </c>
      <c r="O214" s="1224">
        <v>2.1899999999999999E-2</v>
      </c>
      <c r="P214" s="1224" t="s">
        <v>165</v>
      </c>
      <c r="Q214" s="1224" t="s">
        <v>165</v>
      </c>
      <c r="R214" s="1224">
        <v>2.1299999999999999E-2</v>
      </c>
      <c r="S214" s="1224" t="s">
        <v>165</v>
      </c>
      <c r="T214" s="1224" t="s">
        <v>165</v>
      </c>
      <c r="U214" s="1224">
        <v>2.0799999999999999E-2</v>
      </c>
      <c r="V214" s="1224" t="s">
        <v>165</v>
      </c>
      <c r="W214" s="1224" t="s">
        <v>165</v>
      </c>
      <c r="X214" s="1224">
        <v>2.0199999999999999E-2</v>
      </c>
      <c r="Y214" s="1224" t="s">
        <v>165</v>
      </c>
      <c r="Z214" s="1224" t="s">
        <v>165</v>
      </c>
      <c r="AA214" s="1224">
        <v>2.0199999999999999E-2</v>
      </c>
      <c r="AB214" s="1224" t="s">
        <v>165</v>
      </c>
      <c r="AC214" s="1224" t="s">
        <v>165</v>
      </c>
      <c r="AD214" s="1224">
        <v>2.0299999999999999E-2</v>
      </c>
      <c r="AE214" s="1224" t="s">
        <v>165</v>
      </c>
      <c r="AF214" s="1224" t="s">
        <v>165</v>
      </c>
      <c r="AG214" s="1224">
        <v>2.01E-2</v>
      </c>
      <c r="AH214" s="1224" t="s">
        <v>165</v>
      </c>
      <c r="AI214" s="1224" t="s">
        <v>165</v>
      </c>
      <c r="AJ214" s="1224">
        <v>0.02</v>
      </c>
      <c r="AK214" s="1224" t="s">
        <v>165</v>
      </c>
      <c r="AL214" s="1224" t="s">
        <v>165</v>
      </c>
      <c r="AM214" s="1224">
        <v>0.02</v>
      </c>
      <c r="AN214" s="1224" t="s">
        <v>165</v>
      </c>
      <c r="AO214" s="1224" t="s">
        <v>165</v>
      </c>
      <c r="AP214" s="1224">
        <v>0.02</v>
      </c>
      <c r="AQ214" s="1224" t="s">
        <v>165</v>
      </c>
      <c r="AR214" s="1224" t="s">
        <v>165</v>
      </c>
      <c r="AS214" s="1224">
        <v>1.9900000000000001E-2</v>
      </c>
      <c r="AT214" s="1224" t="s">
        <v>165</v>
      </c>
      <c r="AU214" s="1224" t="s">
        <v>165</v>
      </c>
      <c r="AV214" s="1224">
        <v>1.9900000000000001E-2</v>
      </c>
      <c r="AW214" s="1224" t="s">
        <v>165</v>
      </c>
      <c r="AX214" s="1224" t="s">
        <v>165</v>
      </c>
      <c r="AY214" s="1227">
        <v>1.9900000000000001E-2</v>
      </c>
      <c r="AZ214" s="1227" t="s">
        <v>165</v>
      </c>
      <c r="BA214" s="1227" t="s">
        <v>165</v>
      </c>
      <c r="BB214" s="1228" t="s">
        <v>165</v>
      </c>
      <c r="BC214" s="1228" t="s">
        <v>165</v>
      </c>
      <c r="BD214" s="1228" t="s">
        <v>165</v>
      </c>
    </row>
    <row r="215" spans="3:56" x14ac:dyDescent="0.25">
      <c r="C215" s="1229" t="s">
        <v>1388</v>
      </c>
      <c r="D215" s="1229" t="s">
        <v>1352</v>
      </c>
      <c r="E215" s="1231" t="str">
        <f t="shared" si="3"/>
        <v>EquinoCIUDAD REAL</v>
      </c>
      <c r="F215" s="1224">
        <v>2.0299999999999999E-2</v>
      </c>
      <c r="G215" s="1225" t="s">
        <v>165</v>
      </c>
      <c r="H215" s="1224" t="s">
        <v>165</v>
      </c>
      <c r="I215" s="1224">
        <v>2.0400000000000001E-2</v>
      </c>
      <c r="J215" s="1224" t="s">
        <v>165</v>
      </c>
      <c r="K215" s="1224" t="s">
        <v>165</v>
      </c>
      <c r="L215" s="1226">
        <v>2.0299999999999999E-2</v>
      </c>
      <c r="M215" s="1224" t="s">
        <v>165</v>
      </c>
      <c r="N215" s="1224" t="s">
        <v>165</v>
      </c>
      <c r="O215" s="1224">
        <v>2.0400000000000001E-2</v>
      </c>
      <c r="P215" s="1224" t="s">
        <v>165</v>
      </c>
      <c r="Q215" s="1224" t="s">
        <v>165</v>
      </c>
      <c r="R215" s="1224">
        <v>2.0199999999999999E-2</v>
      </c>
      <c r="S215" s="1224" t="s">
        <v>165</v>
      </c>
      <c r="T215" s="1224" t="s">
        <v>165</v>
      </c>
      <c r="U215" s="1224">
        <v>2.0299999999999999E-2</v>
      </c>
      <c r="V215" s="1224" t="s">
        <v>165</v>
      </c>
      <c r="W215" s="1224" t="s">
        <v>165</v>
      </c>
      <c r="X215" s="1224">
        <v>2.0199999999999999E-2</v>
      </c>
      <c r="Y215" s="1224" t="s">
        <v>165</v>
      </c>
      <c r="Z215" s="1224" t="s">
        <v>165</v>
      </c>
      <c r="AA215" s="1224">
        <v>2.01E-2</v>
      </c>
      <c r="AB215" s="1224" t="s">
        <v>165</v>
      </c>
      <c r="AC215" s="1224" t="s">
        <v>165</v>
      </c>
      <c r="AD215" s="1224">
        <v>0.02</v>
      </c>
      <c r="AE215" s="1224" t="s">
        <v>165</v>
      </c>
      <c r="AF215" s="1224" t="s">
        <v>165</v>
      </c>
      <c r="AG215" s="1224">
        <v>1.9900000000000001E-2</v>
      </c>
      <c r="AH215" s="1224" t="s">
        <v>165</v>
      </c>
      <c r="AI215" s="1224" t="s">
        <v>165</v>
      </c>
      <c r="AJ215" s="1224">
        <v>1.9900000000000001E-2</v>
      </c>
      <c r="AK215" s="1224" t="s">
        <v>165</v>
      </c>
      <c r="AL215" s="1224" t="s">
        <v>165</v>
      </c>
      <c r="AM215" s="1224">
        <v>1.9900000000000001E-2</v>
      </c>
      <c r="AN215" s="1224" t="s">
        <v>165</v>
      </c>
      <c r="AO215" s="1224" t="s">
        <v>165</v>
      </c>
      <c r="AP215" s="1224">
        <v>1.9900000000000001E-2</v>
      </c>
      <c r="AQ215" s="1224" t="s">
        <v>165</v>
      </c>
      <c r="AR215" s="1224" t="s">
        <v>165</v>
      </c>
      <c r="AS215" s="1224">
        <v>1.9900000000000001E-2</v>
      </c>
      <c r="AT215" s="1224" t="s">
        <v>165</v>
      </c>
      <c r="AU215" s="1224" t="s">
        <v>165</v>
      </c>
      <c r="AV215" s="1224">
        <v>1.9900000000000001E-2</v>
      </c>
      <c r="AW215" s="1224" t="s">
        <v>165</v>
      </c>
      <c r="AX215" s="1224" t="s">
        <v>165</v>
      </c>
      <c r="AY215" s="1227">
        <v>1.9900000000000001E-2</v>
      </c>
      <c r="AZ215" s="1227" t="s">
        <v>165</v>
      </c>
      <c r="BA215" s="1227" t="s">
        <v>165</v>
      </c>
      <c r="BB215" s="1228" t="s">
        <v>165</v>
      </c>
      <c r="BC215" s="1228" t="s">
        <v>165</v>
      </c>
      <c r="BD215" s="1228" t="s">
        <v>165</v>
      </c>
    </row>
    <row r="216" spans="3:56" x14ac:dyDescent="0.25">
      <c r="C216" s="1229" t="s">
        <v>1388</v>
      </c>
      <c r="D216" s="1229" t="s">
        <v>1353</v>
      </c>
      <c r="E216" s="1231" t="str">
        <f t="shared" si="3"/>
        <v>EquinoCÓRDOBA</v>
      </c>
      <c r="F216" s="1224">
        <v>2.06E-2</v>
      </c>
      <c r="G216" s="1225" t="s">
        <v>165</v>
      </c>
      <c r="H216" s="1224" t="s">
        <v>165</v>
      </c>
      <c r="I216" s="1224">
        <v>2.0400000000000001E-2</v>
      </c>
      <c r="J216" s="1224" t="s">
        <v>165</v>
      </c>
      <c r="K216" s="1224" t="s">
        <v>165</v>
      </c>
      <c r="L216" s="1226">
        <v>2.0400000000000001E-2</v>
      </c>
      <c r="M216" s="1224" t="s">
        <v>165</v>
      </c>
      <c r="N216" s="1224" t="s">
        <v>165</v>
      </c>
      <c r="O216" s="1224">
        <v>2.0400000000000001E-2</v>
      </c>
      <c r="P216" s="1224" t="s">
        <v>165</v>
      </c>
      <c r="Q216" s="1224" t="s">
        <v>165</v>
      </c>
      <c r="R216" s="1224">
        <v>2.0400000000000001E-2</v>
      </c>
      <c r="S216" s="1224" t="s">
        <v>165</v>
      </c>
      <c r="T216" s="1224" t="s">
        <v>165</v>
      </c>
      <c r="U216" s="1224">
        <v>2.0299999999999999E-2</v>
      </c>
      <c r="V216" s="1224" t="s">
        <v>165</v>
      </c>
      <c r="W216" s="1224" t="s">
        <v>165</v>
      </c>
      <c r="X216" s="1224">
        <v>2.0199999999999999E-2</v>
      </c>
      <c r="Y216" s="1224" t="s">
        <v>165</v>
      </c>
      <c r="Z216" s="1224" t="s">
        <v>165</v>
      </c>
      <c r="AA216" s="1224">
        <v>2.01E-2</v>
      </c>
      <c r="AB216" s="1224" t="s">
        <v>165</v>
      </c>
      <c r="AC216" s="1224" t="s">
        <v>165</v>
      </c>
      <c r="AD216" s="1224">
        <v>2.01E-2</v>
      </c>
      <c r="AE216" s="1224" t="s">
        <v>165</v>
      </c>
      <c r="AF216" s="1224" t="s">
        <v>165</v>
      </c>
      <c r="AG216" s="1224">
        <v>2.01E-2</v>
      </c>
      <c r="AH216" s="1224" t="s">
        <v>165</v>
      </c>
      <c r="AI216" s="1224" t="s">
        <v>165</v>
      </c>
      <c r="AJ216" s="1224">
        <v>2.0199999999999999E-2</v>
      </c>
      <c r="AK216" s="1224" t="s">
        <v>165</v>
      </c>
      <c r="AL216" s="1224" t="s">
        <v>165</v>
      </c>
      <c r="AM216" s="1224">
        <v>2.01E-2</v>
      </c>
      <c r="AN216" s="1224" t="s">
        <v>165</v>
      </c>
      <c r="AO216" s="1224" t="s">
        <v>165</v>
      </c>
      <c r="AP216" s="1224">
        <v>2.01E-2</v>
      </c>
      <c r="AQ216" s="1224" t="s">
        <v>165</v>
      </c>
      <c r="AR216" s="1224" t="s">
        <v>165</v>
      </c>
      <c r="AS216" s="1224">
        <v>2.01E-2</v>
      </c>
      <c r="AT216" s="1224" t="s">
        <v>165</v>
      </c>
      <c r="AU216" s="1224" t="s">
        <v>165</v>
      </c>
      <c r="AV216" s="1224">
        <v>2.01E-2</v>
      </c>
      <c r="AW216" s="1224" t="s">
        <v>165</v>
      </c>
      <c r="AX216" s="1224" t="s">
        <v>165</v>
      </c>
      <c r="AY216" s="1227">
        <v>2.01E-2</v>
      </c>
      <c r="AZ216" s="1227" t="s">
        <v>165</v>
      </c>
      <c r="BA216" s="1227" t="s">
        <v>165</v>
      </c>
      <c r="BB216" s="1228" t="s">
        <v>165</v>
      </c>
      <c r="BC216" s="1228" t="s">
        <v>165</v>
      </c>
      <c r="BD216" s="1228" t="s">
        <v>165</v>
      </c>
    </row>
    <row r="217" spans="3:56" x14ac:dyDescent="0.25">
      <c r="C217" s="1229" t="s">
        <v>1388</v>
      </c>
      <c r="D217" s="1229" t="s">
        <v>1354</v>
      </c>
      <c r="E217" s="1231" t="str">
        <f t="shared" si="3"/>
        <v>EquinoCORUÑA, A</v>
      </c>
      <c r="F217" s="1224">
        <v>2.0799999999999999E-2</v>
      </c>
      <c r="G217" s="1225" t="s">
        <v>165</v>
      </c>
      <c r="H217" s="1224" t="s">
        <v>165</v>
      </c>
      <c r="I217" s="1224">
        <v>2.06E-2</v>
      </c>
      <c r="J217" s="1224" t="s">
        <v>165</v>
      </c>
      <c r="K217" s="1224" t="s">
        <v>165</v>
      </c>
      <c r="L217" s="1226">
        <v>2.07E-2</v>
      </c>
      <c r="M217" s="1224" t="s">
        <v>165</v>
      </c>
      <c r="N217" s="1224" t="s">
        <v>165</v>
      </c>
      <c r="O217" s="1224">
        <v>2.06E-2</v>
      </c>
      <c r="P217" s="1224" t="s">
        <v>165</v>
      </c>
      <c r="Q217" s="1224" t="s">
        <v>165</v>
      </c>
      <c r="R217" s="1224">
        <v>2.06E-2</v>
      </c>
      <c r="S217" s="1224" t="s">
        <v>165</v>
      </c>
      <c r="T217" s="1224" t="s">
        <v>165</v>
      </c>
      <c r="U217" s="1224">
        <v>2.06E-2</v>
      </c>
      <c r="V217" s="1224" t="s">
        <v>165</v>
      </c>
      <c r="W217" s="1224" t="s">
        <v>165</v>
      </c>
      <c r="X217" s="1224">
        <v>2.06E-2</v>
      </c>
      <c r="Y217" s="1224" t="s">
        <v>165</v>
      </c>
      <c r="Z217" s="1224" t="s">
        <v>165</v>
      </c>
      <c r="AA217" s="1224">
        <v>2.0500000000000001E-2</v>
      </c>
      <c r="AB217" s="1224" t="s">
        <v>165</v>
      </c>
      <c r="AC217" s="1224" t="s">
        <v>165</v>
      </c>
      <c r="AD217" s="1224">
        <v>2.0400000000000001E-2</v>
      </c>
      <c r="AE217" s="1224" t="s">
        <v>165</v>
      </c>
      <c r="AF217" s="1224" t="s">
        <v>165</v>
      </c>
      <c r="AG217" s="1224">
        <v>2.0299999999999999E-2</v>
      </c>
      <c r="AH217" s="1224" t="s">
        <v>165</v>
      </c>
      <c r="AI217" s="1224" t="s">
        <v>165</v>
      </c>
      <c r="AJ217" s="1224">
        <v>2.0199999999999999E-2</v>
      </c>
      <c r="AK217" s="1224" t="s">
        <v>165</v>
      </c>
      <c r="AL217" s="1224" t="s">
        <v>165</v>
      </c>
      <c r="AM217" s="1224">
        <v>2.0199999999999999E-2</v>
      </c>
      <c r="AN217" s="1224" t="s">
        <v>165</v>
      </c>
      <c r="AO217" s="1224" t="s">
        <v>165</v>
      </c>
      <c r="AP217" s="1224">
        <v>2.0199999999999999E-2</v>
      </c>
      <c r="AQ217" s="1224" t="s">
        <v>165</v>
      </c>
      <c r="AR217" s="1224" t="s">
        <v>165</v>
      </c>
      <c r="AS217" s="1224">
        <v>2.0199999999999999E-2</v>
      </c>
      <c r="AT217" s="1224" t="s">
        <v>165</v>
      </c>
      <c r="AU217" s="1224" t="s">
        <v>165</v>
      </c>
      <c r="AV217" s="1224">
        <v>2.0199999999999999E-2</v>
      </c>
      <c r="AW217" s="1224" t="s">
        <v>165</v>
      </c>
      <c r="AX217" s="1224" t="s">
        <v>165</v>
      </c>
      <c r="AY217" s="1227">
        <v>2.0299999999999999E-2</v>
      </c>
      <c r="AZ217" s="1227" t="s">
        <v>165</v>
      </c>
      <c r="BA217" s="1227" t="s">
        <v>165</v>
      </c>
      <c r="BB217" s="1228" t="s">
        <v>165</v>
      </c>
      <c r="BC217" s="1228" t="s">
        <v>165</v>
      </c>
      <c r="BD217" s="1228" t="s">
        <v>165</v>
      </c>
    </row>
    <row r="218" spans="3:56" x14ac:dyDescent="0.25">
      <c r="C218" s="1229" t="s">
        <v>1388</v>
      </c>
      <c r="D218" s="1229" t="s">
        <v>1355</v>
      </c>
      <c r="E218" s="1231" t="str">
        <f t="shared" si="3"/>
        <v>EquinoCUENCA</v>
      </c>
      <c r="F218" s="1224">
        <v>2.0299999999999999E-2</v>
      </c>
      <c r="G218" s="1225" t="s">
        <v>165</v>
      </c>
      <c r="H218" s="1224" t="s">
        <v>165</v>
      </c>
      <c r="I218" s="1224">
        <v>2.0400000000000001E-2</v>
      </c>
      <c r="J218" s="1224" t="s">
        <v>165</v>
      </c>
      <c r="K218" s="1224" t="s">
        <v>165</v>
      </c>
      <c r="L218" s="1226">
        <v>2.0299999999999999E-2</v>
      </c>
      <c r="M218" s="1224" t="s">
        <v>165</v>
      </c>
      <c r="N218" s="1224" t="s">
        <v>165</v>
      </c>
      <c r="O218" s="1224">
        <v>2.0400000000000001E-2</v>
      </c>
      <c r="P218" s="1224" t="s">
        <v>165</v>
      </c>
      <c r="Q218" s="1224" t="s">
        <v>165</v>
      </c>
      <c r="R218" s="1224">
        <v>2.0199999999999999E-2</v>
      </c>
      <c r="S218" s="1224" t="s">
        <v>165</v>
      </c>
      <c r="T218" s="1224" t="s">
        <v>165</v>
      </c>
      <c r="U218" s="1224">
        <v>2.0299999999999999E-2</v>
      </c>
      <c r="V218" s="1224" t="s">
        <v>165</v>
      </c>
      <c r="W218" s="1224" t="s">
        <v>165</v>
      </c>
      <c r="X218" s="1224">
        <v>2.0199999999999999E-2</v>
      </c>
      <c r="Y218" s="1224" t="s">
        <v>165</v>
      </c>
      <c r="Z218" s="1224" t="s">
        <v>165</v>
      </c>
      <c r="AA218" s="1224">
        <v>2.01E-2</v>
      </c>
      <c r="AB218" s="1224" t="s">
        <v>165</v>
      </c>
      <c r="AC218" s="1224" t="s">
        <v>165</v>
      </c>
      <c r="AD218" s="1224">
        <v>0.02</v>
      </c>
      <c r="AE218" s="1224" t="s">
        <v>165</v>
      </c>
      <c r="AF218" s="1224" t="s">
        <v>165</v>
      </c>
      <c r="AG218" s="1224">
        <v>1.9900000000000001E-2</v>
      </c>
      <c r="AH218" s="1224" t="s">
        <v>165</v>
      </c>
      <c r="AI218" s="1224" t="s">
        <v>165</v>
      </c>
      <c r="AJ218" s="1224">
        <v>1.9900000000000001E-2</v>
      </c>
      <c r="AK218" s="1224" t="s">
        <v>165</v>
      </c>
      <c r="AL218" s="1224" t="s">
        <v>165</v>
      </c>
      <c r="AM218" s="1224">
        <v>1.9900000000000001E-2</v>
      </c>
      <c r="AN218" s="1224" t="s">
        <v>165</v>
      </c>
      <c r="AO218" s="1224" t="s">
        <v>165</v>
      </c>
      <c r="AP218" s="1224">
        <v>1.9900000000000001E-2</v>
      </c>
      <c r="AQ218" s="1224" t="s">
        <v>165</v>
      </c>
      <c r="AR218" s="1224" t="s">
        <v>165</v>
      </c>
      <c r="AS218" s="1224">
        <v>1.9900000000000001E-2</v>
      </c>
      <c r="AT218" s="1224" t="s">
        <v>165</v>
      </c>
      <c r="AU218" s="1224" t="s">
        <v>165</v>
      </c>
      <c r="AV218" s="1224">
        <v>1.9900000000000001E-2</v>
      </c>
      <c r="AW218" s="1224" t="s">
        <v>165</v>
      </c>
      <c r="AX218" s="1224" t="s">
        <v>165</v>
      </c>
      <c r="AY218" s="1227">
        <v>1.9900000000000001E-2</v>
      </c>
      <c r="AZ218" s="1227" t="s">
        <v>165</v>
      </c>
      <c r="BA218" s="1227" t="s">
        <v>165</v>
      </c>
      <c r="BB218" s="1228" t="s">
        <v>165</v>
      </c>
      <c r="BC218" s="1228" t="s">
        <v>165</v>
      </c>
      <c r="BD218" s="1228" t="s">
        <v>165</v>
      </c>
    </row>
    <row r="219" spans="3:56" x14ac:dyDescent="0.25">
      <c r="C219" s="1229" t="s">
        <v>1388</v>
      </c>
      <c r="D219" s="1229" t="s">
        <v>1356</v>
      </c>
      <c r="E219" s="1231" t="str">
        <f t="shared" si="3"/>
        <v>EquinoGIPUZKOA</v>
      </c>
      <c r="F219" s="1224">
        <v>2.0199999999999999E-2</v>
      </c>
      <c r="G219" s="1225" t="s">
        <v>165</v>
      </c>
      <c r="H219" s="1224" t="s">
        <v>165</v>
      </c>
      <c r="I219" s="1224">
        <v>2.0799999999999999E-2</v>
      </c>
      <c r="J219" s="1224" t="s">
        <v>165</v>
      </c>
      <c r="K219" s="1224" t="s">
        <v>165</v>
      </c>
      <c r="L219" s="1226">
        <v>2.18E-2</v>
      </c>
      <c r="M219" s="1224" t="s">
        <v>165</v>
      </c>
      <c r="N219" s="1224" t="s">
        <v>165</v>
      </c>
      <c r="O219" s="1224">
        <v>2.2599999999999999E-2</v>
      </c>
      <c r="P219" s="1224" t="s">
        <v>165</v>
      </c>
      <c r="Q219" s="1224" t="s">
        <v>165</v>
      </c>
      <c r="R219" s="1224">
        <v>1.9300000000000001E-2</v>
      </c>
      <c r="S219" s="1224" t="s">
        <v>165</v>
      </c>
      <c r="T219" s="1224" t="s">
        <v>165</v>
      </c>
      <c r="U219" s="1224">
        <v>1.8800000000000001E-2</v>
      </c>
      <c r="V219" s="1224" t="s">
        <v>165</v>
      </c>
      <c r="W219" s="1224" t="s">
        <v>165</v>
      </c>
      <c r="X219" s="1224">
        <v>2.1100000000000001E-2</v>
      </c>
      <c r="Y219" s="1224" t="s">
        <v>165</v>
      </c>
      <c r="Z219" s="1224" t="s">
        <v>165</v>
      </c>
      <c r="AA219" s="1224">
        <v>2.1000000000000001E-2</v>
      </c>
      <c r="AB219" s="1224" t="s">
        <v>165</v>
      </c>
      <c r="AC219" s="1224" t="s">
        <v>165</v>
      </c>
      <c r="AD219" s="1224">
        <v>1.9300000000000001E-2</v>
      </c>
      <c r="AE219" s="1224" t="s">
        <v>165</v>
      </c>
      <c r="AF219" s="1224" t="s">
        <v>165</v>
      </c>
      <c r="AG219" s="1224">
        <v>2.0299999999999999E-2</v>
      </c>
      <c r="AH219" s="1224" t="s">
        <v>165</v>
      </c>
      <c r="AI219" s="1224" t="s">
        <v>165</v>
      </c>
      <c r="AJ219" s="1224">
        <v>2.1999999999999999E-2</v>
      </c>
      <c r="AK219" s="1224" t="s">
        <v>165</v>
      </c>
      <c r="AL219" s="1224" t="s">
        <v>165</v>
      </c>
      <c r="AM219" s="1224">
        <v>2.1000000000000001E-2</v>
      </c>
      <c r="AN219" s="1224" t="s">
        <v>165</v>
      </c>
      <c r="AO219" s="1224" t="s">
        <v>165</v>
      </c>
      <c r="AP219" s="1224">
        <v>2.0500000000000001E-2</v>
      </c>
      <c r="AQ219" s="1224" t="s">
        <v>165</v>
      </c>
      <c r="AR219" s="1224" t="s">
        <v>165</v>
      </c>
      <c r="AS219" s="1224">
        <v>2.0500000000000001E-2</v>
      </c>
      <c r="AT219" s="1224" t="s">
        <v>165</v>
      </c>
      <c r="AU219" s="1224" t="s">
        <v>165</v>
      </c>
      <c r="AV219" s="1224">
        <v>2.0199999999999999E-2</v>
      </c>
      <c r="AW219" s="1224" t="s">
        <v>165</v>
      </c>
      <c r="AX219" s="1224" t="s">
        <v>165</v>
      </c>
      <c r="AY219" s="1227">
        <v>1.9599999999999999E-2</v>
      </c>
      <c r="AZ219" s="1227" t="s">
        <v>165</v>
      </c>
      <c r="BA219" s="1227" t="s">
        <v>165</v>
      </c>
      <c r="BB219" s="1228" t="s">
        <v>165</v>
      </c>
      <c r="BC219" s="1228" t="s">
        <v>165</v>
      </c>
      <c r="BD219" s="1228" t="s">
        <v>165</v>
      </c>
    </row>
    <row r="220" spans="3:56" x14ac:dyDescent="0.25">
      <c r="C220" s="1229" t="s">
        <v>1388</v>
      </c>
      <c r="D220" s="1229" t="s">
        <v>1357</v>
      </c>
      <c r="E220" s="1231" t="str">
        <f t="shared" si="3"/>
        <v>EquinoGIRONA</v>
      </c>
      <c r="F220" s="1224">
        <v>1.9800000000000002E-2</v>
      </c>
      <c r="G220" s="1225" t="s">
        <v>165</v>
      </c>
      <c r="H220" s="1224" t="s">
        <v>165</v>
      </c>
      <c r="I220" s="1224">
        <v>1.95E-2</v>
      </c>
      <c r="J220" s="1224" t="s">
        <v>165</v>
      </c>
      <c r="K220" s="1224" t="s">
        <v>165</v>
      </c>
      <c r="L220" s="1226">
        <v>1.9400000000000001E-2</v>
      </c>
      <c r="M220" s="1224" t="s">
        <v>165</v>
      </c>
      <c r="N220" s="1224" t="s">
        <v>165</v>
      </c>
      <c r="O220" s="1224">
        <v>1.9300000000000001E-2</v>
      </c>
      <c r="P220" s="1224" t="s">
        <v>165</v>
      </c>
      <c r="Q220" s="1224" t="s">
        <v>165</v>
      </c>
      <c r="R220" s="1224">
        <v>1.9300000000000001E-2</v>
      </c>
      <c r="S220" s="1224" t="s">
        <v>165</v>
      </c>
      <c r="T220" s="1224" t="s">
        <v>165</v>
      </c>
      <c r="U220" s="1224">
        <v>1.9199999999999998E-2</v>
      </c>
      <c r="V220" s="1224" t="s">
        <v>165</v>
      </c>
      <c r="W220" s="1224" t="s">
        <v>165</v>
      </c>
      <c r="X220" s="1224">
        <v>1.9300000000000001E-2</v>
      </c>
      <c r="Y220" s="1224" t="s">
        <v>165</v>
      </c>
      <c r="Z220" s="1224" t="s">
        <v>165</v>
      </c>
      <c r="AA220" s="1224">
        <v>1.9400000000000001E-2</v>
      </c>
      <c r="AB220" s="1224" t="s">
        <v>165</v>
      </c>
      <c r="AC220" s="1224" t="s">
        <v>165</v>
      </c>
      <c r="AD220" s="1224">
        <v>1.9300000000000001E-2</v>
      </c>
      <c r="AE220" s="1224" t="s">
        <v>165</v>
      </c>
      <c r="AF220" s="1224" t="s">
        <v>165</v>
      </c>
      <c r="AG220" s="1224">
        <v>1.9300000000000001E-2</v>
      </c>
      <c r="AH220" s="1224" t="s">
        <v>165</v>
      </c>
      <c r="AI220" s="1224" t="s">
        <v>165</v>
      </c>
      <c r="AJ220" s="1224">
        <v>1.9300000000000001E-2</v>
      </c>
      <c r="AK220" s="1224" t="s">
        <v>165</v>
      </c>
      <c r="AL220" s="1224" t="s">
        <v>165</v>
      </c>
      <c r="AM220" s="1224">
        <v>1.9300000000000001E-2</v>
      </c>
      <c r="AN220" s="1224" t="s">
        <v>165</v>
      </c>
      <c r="AO220" s="1224" t="s">
        <v>165</v>
      </c>
      <c r="AP220" s="1224">
        <v>1.9199999999999998E-2</v>
      </c>
      <c r="AQ220" s="1224" t="s">
        <v>165</v>
      </c>
      <c r="AR220" s="1224" t="s">
        <v>165</v>
      </c>
      <c r="AS220" s="1224">
        <v>1.9199999999999998E-2</v>
      </c>
      <c r="AT220" s="1224" t="s">
        <v>165</v>
      </c>
      <c r="AU220" s="1224" t="s">
        <v>165</v>
      </c>
      <c r="AV220" s="1224">
        <v>1.9300000000000001E-2</v>
      </c>
      <c r="AW220" s="1224" t="s">
        <v>165</v>
      </c>
      <c r="AX220" s="1224" t="s">
        <v>165</v>
      </c>
      <c r="AY220" s="1227">
        <v>1.9099999999999999E-2</v>
      </c>
      <c r="AZ220" s="1227" t="s">
        <v>165</v>
      </c>
      <c r="BA220" s="1227" t="s">
        <v>165</v>
      </c>
      <c r="BB220" s="1228" t="s">
        <v>165</v>
      </c>
      <c r="BC220" s="1228" t="s">
        <v>165</v>
      </c>
      <c r="BD220" s="1228" t="s">
        <v>165</v>
      </c>
    </row>
    <row r="221" spans="3:56" x14ac:dyDescent="0.25">
      <c r="C221" s="1229" t="s">
        <v>1388</v>
      </c>
      <c r="D221" s="1229" t="s">
        <v>1358</v>
      </c>
      <c r="E221" s="1231" t="str">
        <f t="shared" si="3"/>
        <v>EquinoGRANADA</v>
      </c>
      <c r="F221" s="1224">
        <v>2.06E-2</v>
      </c>
      <c r="G221" s="1225" t="s">
        <v>165</v>
      </c>
      <c r="H221" s="1224" t="s">
        <v>165</v>
      </c>
      <c r="I221" s="1224">
        <v>2.0400000000000001E-2</v>
      </c>
      <c r="J221" s="1224" t="s">
        <v>165</v>
      </c>
      <c r="K221" s="1224" t="s">
        <v>165</v>
      </c>
      <c r="L221" s="1226">
        <v>2.0400000000000001E-2</v>
      </c>
      <c r="M221" s="1224" t="s">
        <v>165</v>
      </c>
      <c r="N221" s="1224" t="s">
        <v>165</v>
      </c>
      <c r="O221" s="1224">
        <v>2.0400000000000001E-2</v>
      </c>
      <c r="P221" s="1224" t="s">
        <v>165</v>
      </c>
      <c r="Q221" s="1224" t="s">
        <v>165</v>
      </c>
      <c r="R221" s="1224">
        <v>2.0400000000000001E-2</v>
      </c>
      <c r="S221" s="1224" t="s">
        <v>165</v>
      </c>
      <c r="T221" s="1224" t="s">
        <v>165</v>
      </c>
      <c r="U221" s="1224">
        <v>2.0299999999999999E-2</v>
      </c>
      <c r="V221" s="1224" t="s">
        <v>165</v>
      </c>
      <c r="W221" s="1224" t="s">
        <v>165</v>
      </c>
      <c r="X221" s="1224">
        <v>2.0199999999999999E-2</v>
      </c>
      <c r="Y221" s="1224" t="s">
        <v>165</v>
      </c>
      <c r="Z221" s="1224" t="s">
        <v>165</v>
      </c>
      <c r="AA221" s="1224">
        <v>2.01E-2</v>
      </c>
      <c r="AB221" s="1224" t="s">
        <v>165</v>
      </c>
      <c r="AC221" s="1224" t="s">
        <v>165</v>
      </c>
      <c r="AD221" s="1224">
        <v>2.01E-2</v>
      </c>
      <c r="AE221" s="1224" t="s">
        <v>165</v>
      </c>
      <c r="AF221" s="1224" t="s">
        <v>165</v>
      </c>
      <c r="AG221" s="1224">
        <v>2.01E-2</v>
      </c>
      <c r="AH221" s="1224" t="s">
        <v>165</v>
      </c>
      <c r="AI221" s="1224" t="s">
        <v>165</v>
      </c>
      <c r="AJ221" s="1224">
        <v>2.0199999999999999E-2</v>
      </c>
      <c r="AK221" s="1224" t="s">
        <v>165</v>
      </c>
      <c r="AL221" s="1224" t="s">
        <v>165</v>
      </c>
      <c r="AM221" s="1224">
        <v>2.01E-2</v>
      </c>
      <c r="AN221" s="1224" t="s">
        <v>165</v>
      </c>
      <c r="AO221" s="1224" t="s">
        <v>165</v>
      </c>
      <c r="AP221" s="1224">
        <v>2.01E-2</v>
      </c>
      <c r="AQ221" s="1224" t="s">
        <v>165</v>
      </c>
      <c r="AR221" s="1224" t="s">
        <v>165</v>
      </c>
      <c r="AS221" s="1224">
        <v>2.01E-2</v>
      </c>
      <c r="AT221" s="1224" t="s">
        <v>165</v>
      </c>
      <c r="AU221" s="1224" t="s">
        <v>165</v>
      </c>
      <c r="AV221" s="1224">
        <v>2.01E-2</v>
      </c>
      <c r="AW221" s="1224" t="s">
        <v>165</v>
      </c>
      <c r="AX221" s="1224" t="s">
        <v>165</v>
      </c>
      <c r="AY221" s="1227">
        <v>2.01E-2</v>
      </c>
      <c r="AZ221" s="1227" t="s">
        <v>165</v>
      </c>
      <c r="BA221" s="1227" t="s">
        <v>165</v>
      </c>
      <c r="BB221" s="1228" t="s">
        <v>165</v>
      </c>
      <c r="BC221" s="1228" t="s">
        <v>165</v>
      </c>
      <c r="BD221" s="1228" t="s">
        <v>165</v>
      </c>
    </row>
    <row r="222" spans="3:56" x14ac:dyDescent="0.25">
      <c r="C222" s="1229" t="s">
        <v>1388</v>
      </c>
      <c r="D222" s="1229" t="s">
        <v>1359</v>
      </c>
      <c r="E222" s="1231" t="str">
        <f t="shared" si="3"/>
        <v>EquinoGUADALAJARA</v>
      </c>
      <c r="F222" s="1224">
        <v>2.0299999999999999E-2</v>
      </c>
      <c r="G222" s="1225" t="s">
        <v>165</v>
      </c>
      <c r="H222" s="1224" t="s">
        <v>165</v>
      </c>
      <c r="I222" s="1224">
        <v>2.0400000000000001E-2</v>
      </c>
      <c r="J222" s="1224" t="s">
        <v>165</v>
      </c>
      <c r="K222" s="1224" t="s">
        <v>165</v>
      </c>
      <c r="L222" s="1226">
        <v>2.0299999999999999E-2</v>
      </c>
      <c r="M222" s="1224" t="s">
        <v>165</v>
      </c>
      <c r="N222" s="1224" t="s">
        <v>165</v>
      </c>
      <c r="O222" s="1224">
        <v>2.0400000000000001E-2</v>
      </c>
      <c r="P222" s="1224" t="s">
        <v>165</v>
      </c>
      <c r="Q222" s="1224" t="s">
        <v>165</v>
      </c>
      <c r="R222" s="1224">
        <v>2.0199999999999999E-2</v>
      </c>
      <c r="S222" s="1224" t="s">
        <v>165</v>
      </c>
      <c r="T222" s="1224" t="s">
        <v>165</v>
      </c>
      <c r="U222" s="1224">
        <v>2.0299999999999999E-2</v>
      </c>
      <c r="V222" s="1224" t="s">
        <v>165</v>
      </c>
      <c r="W222" s="1224" t="s">
        <v>165</v>
      </c>
      <c r="X222" s="1224">
        <v>2.0199999999999999E-2</v>
      </c>
      <c r="Y222" s="1224" t="s">
        <v>165</v>
      </c>
      <c r="Z222" s="1224" t="s">
        <v>165</v>
      </c>
      <c r="AA222" s="1224">
        <v>2.01E-2</v>
      </c>
      <c r="AB222" s="1224" t="s">
        <v>165</v>
      </c>
      <c r="AC222" s="1224" t="s">
        <v>165</v>
      </c>
      <c r="AD222" s="1224">
        <v>0.02</v>
      </c>
      <c r="AE222" s="1224" t="s">
        <v>165</v>
      </c>
      <c r="AF222" s="1224" t="s">
        <v>165</v>
      </c>
      <c r="AG222" s="1224">
        <v>1.9900000000000001E-2</v>
      </c>
      <c r="AH222" s="1224" t="s">
        <v>165</v>
      </c>
      <c r="AI222" s="1224" t="s">
        <v>165</v>
      </c>
      <c r="AJ222" s="1224">
        <v>1.9900000000000001E-2</v>
      </c>
      <c r="AK222" s="1224" t="s">
        <v>165</v>
      </c>
      <c r="AL222" s="1224" t="s">
        <v>165</v>
      </c>
      <c r="AM222" s="1224">
        <v>1.9900000000000001E-2</v>
      </c>
      <c r="AN222" s="1224" t="s">
        <v>165</v>
      </c>
      <c r="AO222" s="1224" t="s">
        <v>165</v>
      </c>
      <c r="AP222" s="1224">
        <v>1.9900000000000001E-2</v>
      </c>
      <c r="AQ222" s="1224" t="s">
        <v>165</v>
      </c>
      <c r="AR222" s="1224" t="s">
        <v>165</v>
      </c>
      <c r="AS222" s="1224">
        <v>1.9900000000000001E-2</v>
      </c>
      <c r="AT222" s="1224" t="s">
        <v>165</v>
      </c>
      <c r="AU222" s="1224" t="s">
        <v>165</v>
      </c>
      <c r="AV222" s="1224">
        <v>1.9900000000000001E-2</v>
      </c>
      <c r="AW222" s="1224" t="s">
        <v>165</v>
      </c>
      <c r="AX222" s="1224" t="s">
        <v>165</v>
      </c>
      <c r="AY222" s="1227">
        <v>1.9900000000000001E-2</v>
      </c>
      <c r="AZ222" s="1227" t="s">
        <v>165</v>
      </c>
      <c r="BA222" s="1227" t="s">
        <v>165</v>
      </c>
      <c r="BB222" s="1228" t="s">
        <v>165</v>
      </c>
      <c r="BC222" s="1228" t="s">
        <v>165</v>
      </c>
      <c r="BD222" s="1228" t="s">
        <v>165</v>
      </c>
    </row>
    <row r="223" spans="3:56" x14ac:dyDescent="0.25">
      <c r="C223" s="1229" t="s">
        <v>1388</v>
      </c>
      <c r="D223" s="1229" t="s">
        <v>1360</v>
      </c>
      <c r="E223" s="1231" t="str">
        <f t="shared" si="3"/>
        <v>EquinoHUELVA</v>
      </c>
      <c r="F223" s="1224">
        <v>2.06E-2</v>
      </c>
      <c r="G223" s="1225" t="s">
        <v>165</v>
      </c>
      <c r="H223" s="1224" t="s">
        <v>165</v>
      </c>
      <c r="I223" s="1224">
        <v>2.0400000000000001E-2</v>
      </c>
      <c r="J223" s="1224" t="s">
        <v>165</v>
      </c>
      <c r="K223" s="1224" t="s">
        <v>165</v>
      </c>
      <c r="L223" s="1226">
        <v>2.0400000000000001E-2</v>
      </c>
      <c r="M223" s="1224" t="s">
        <v>165</v>
      </c>
      <c r="N223" s="1224" t="s">
        <v>165</v>
      </c>
      <c r="O223" s="1224">
        <v>2.0400000000000001E-2</v>
      </c>
      <c r="P223" s="1224" t="s">
        <v>165</v>
      </c>
      <c r="Q223" s="1224" t="s">
        <v>165</v>
      </c>
      <c r="R223" s="1224">
        <v>2.0400000000000001E-2</v>
      </c>
      <c r="S223" s="1224" t="s">
        <v>165</v>
      </c>
      <c r="T223" s="1224" t="s">
        <v>165</v>
      </c>
      <c r="U223" s="1224">
        <v>2.0299999999999999E-2</v>
      </c>
      <c r="V223" s="1224" t="s">
        <v>165</v>
      </c>
      <c r="W223" s="1224" t="s">
        <v>165</v>
      </c>
      <c r="X223" s="1224">
        <v>2.0199999999999999E-2</v>
      </c>
      <c r="Y223" s="1224" t="s">
        <v>165</v>
      </c>
      <c r="Z223" s="1224" t="s">
        <v>165</v>
      </c>
      <c r="AA223" s="1224">
        <v>2.01E-2</v>
      </c>
      <c r="AB223" s="1224" t="s">
        <v>165</v>
      </c>
      <c r="AC223" s="1224" t="s">
        <v>165</v>
      </c>
      <c r="AD223" s="1224">
        <v>2.01E-2</v>
      </c>
      <c r="AE223" s="1224" t="s">
        <v>165</v>
      </c>
      <c r="AF223" s="1224" t="s">
        <v>165</v>
      </c>
      <c r="AG223" s="1224">
        <v>2.01E-2</v>
      </c>
      <c r="AH223" s="1224" t="s">
        <v>165</v>
      </c>
      <c r="AI223" s="1224" t="s">
        <v>165</v>
      </c>
      <c r="AJ223" s="1224">
        <v>2.0199999999999999E-2</v>
      </c>
      <c r="AK223" s="1224" t="s">
        <v>165</v>
      </c>
      <c r="AL223" s="1224" t="s">
        <v>165</v>
      </c>
      <c r="AM223" s="1224">
        <v>2.01E-2</v>
      </c>
      <c r="AN223" s="1224" t="s">
        <v>165</v>
      </c>
      <c r="AO223" s="1224" t="s">
        <v>165</v>
      </c>
      <c r="AP223" s="1224">
        <v>2.01E-2</v>
      </c>
      <c r="AQ223" s="1224" t="s">
        <v>165</v>
      </c>
      <c r="AR223" s="1224" t="s">
        <v>165</v>
      </c>
      <c r="AS223" s="1224">
        <v>2.01E-2</v>
      </c>
      <c r="AT223" s="1224" t="s">
        <v>165</v>
      </c>
      <c r="AU223" s="1224" t="s">
        <v>165</v>
      </c>
      <c r="AV223" s="1224">
        <v>2.01E-2</v>
      </c>
      <c r="AW223" s="1224" t="s">
        <v>165</v>
      </c>
      <c r="AX223" s="1224" t="s">
        <v>165</v>
      </c>
      <c r="AY223" s="1227">
        <v>2.01E-2</v>
      </c>
      <c r="AZ223" s="1227" t="s">
        <v>165</v>
      </c>
      <c r="BA223" s="1227" t="s">
        <v>165</v>
      </c>
      <c r="BB223" s="1228" t="s">
        <v>165</v>
      </c>
      <c r="BC223" s="1228" t="s">
        <v>165</v>
      </c>
      <c r="BD223" s="1228" t="s">
        <v>165</v>
      </c>
    </row>
    <row r="224" spans="3:56" x14ac:dyDescent="0.25">
      <c r="C224" s="1229" t="s">
        <v>1388</v>
      </c>
      <c r="D224" s="1229" t="s">
        <v>1361</v>
      </c>
      <c r="E224" s="1231" t="str">
        <f t="shared" si="3"/>
        <v>EquinoHUESCA</v>
      </c>
      <c r="F224" s="1224">
        <v>1.89E-2</v>
      </c>
      <c r="G224" s="1225" t="s">
        <v>165</v>
      </c>
      <c r="H224" s="1224" t="s">
        <v>165</v>
      </c>
      <c r="I224" s="1224">
        <v>1.89E-2</v>
      </c>
      <c r="J224" s="1224" t="s">
        <v>165</v>
      </c>
      <c r="K224" s="1224" t="s">
        <v>165</v>
      </c>
      <c r="L224" s="1226">
        <v>1.9199999999999998E-2</v>
      </c>
      <c r="M224" s="1224" t="s">
        <v>165</v>
      </c>
      <c r="N224" s="1224" t="s">
        <v>165</v>
      </c>
      <c r="O224" s="1224">
        <v>1.9800000000000002E-2</v>
      </c>
      <c r="P224" s="1224" t="s">
        <v>165</v>
      </c>
      <c r="Q224" s="1224" t="s">
        <v>165</v>
      </c>
      <c r="R224" s="1224">
        <v>1.9900000000000001E-2</v>
      </c>
      <c r="S224" s="1224" t="s">
        <v>165</v>
      </c>
      <c r="T224" s="1224" t="s">
        <v>165</v>
      </c>
      <c r="U224" s="1224">
        <v>2.0799999999999999E-2</v>
      </c>
      <c r="V224" s="1224" t="s">
        <v>165</v>
      </c>
      <c r="W224" s="1224" t="s">
        <v>165</v>
      </c>
      <c r="X224" s="1224">
        <v>1.9800000000000002E-2</v>
      </c>
      <c r="Y224" s="1224" t="s">
        <v>165</v>
      </c>
      <c r="Z224" s="1224" t="s">
        <v>165</v>
      </c>
      <c r="AA224" s="1224">
        <v>1.9099999999999999E-2</v>
      </c>
      <c r="AB224" s="1224" t="s">
        <v>165</v>
      </c>
      <c r="AC224" s="1224" t="s">
        <v>165</v>
      </c>
      <c r="AD224" s="1224">
        <v>1.9900000000000001E-2</v>
      </c>
      <c r="AE224" s="1224" t="s">
        <v>165</v>
      </c>
      <c r="AF224" s="1224" t="s">
        <v>165</v>
      </c>
      <c r="AG224" s="1224">
        <v>1.9699999999999999E-2</v>
      </c>
      <c r="AH224" s="1224" t="s">
        <v>165</v>
      </c>
      <c r="AI224" s="1224" t="s">
        <v>165</v>
      </c>
      <c r="AJ224" s="1224">
        <v>1.9699999999999999E-2</v>
      </c>
      <c r="AK224" s="1224" t="s">
        <v>165</v>
      </c>
      <c r="AL224" s="1224" t="s">
        <v>165</v>
      </c>
      <c r="AM224" s="1224">
        <v>1.9800000000000002E-2</v>
      </c>
      <c r="AN224" s="1224" t="s">
        <v>165</v>
      </c>
      <c r="AO224" s="1224" t="s">
        <v>165</v>
      </c>
      <c r="AP224" s="1224">
        <v>1.9800000000000002E-2</v>
      </c>
      <c r="AQ224" s="1224" t="s">
        <v>165</v>
      </c>
      <c r="AR224" s="1224" t="s">
        <v>165</v>
      </c>
      <c r="AS224" s="1224">
        <v>1.9400000000000001E-2</v>
      </c>
      <c r="AT224" s="1224" t="s">
        <v>165</v>
      </c>
      <c r="AU224" s="1224" t="s">
        <v>165</v>
      </c>
      <c r="AV224" s="1224">
        <v>1.9400000000000001E-2</v>
      </c>
      <c r="AW224" s="1224" t="s">
        <v>165</v>
      </c>
      <c r="AX224" s="1224" t="s">
        <v>165</v>
      </c>
      <c r="AY224" s="1227">
        <v>1.9300000000000001E-2</v>
      </c>
      <c r="AZ224" s="1227" t="s">
        <v>165</v>
      </c>
      <c r="BA224" s="1227" t="s">
        <v>165</v>
      </c>
      <c r="BB224" s="1228" t="s">
        <v>165</v>
      </c>
      <c r="BC224" s="1228" t="s">
        <v>165</v>
      </c>
      <c r="BD224" s="1228" t="s">
        <v>165</v>
      </c>
    </row>
    <row r="225" spans="3:56" x14ac:dyDescent="0.25">
      <c r="C225" s="1229" t="s">
        <v>1388</v>
      </c>
      <c r="D225" s="1229" t="s">
        <v>1362</v>
      </c>
      <c r="E225" s="1231" t="str">
        <f t="shared" si="3"/>
        <v>EquinoJAÉN</v>
      </c>
      <c r="F225" s="1224">
        <v>2.06E-2</v>
      </c>
      <c r="G225" s="1225" t="s">
        <v>165</v>
      </c>
      <c r="H225" s="1224" t="s">
        <v>165</v>
      </c>
      <c r="I225" s="1224">
        <v>2.0400000000000001E-2</v>
      </c>
      <c r="J225" s="1224" t="s">
        <v>165</v>
      </c>
      <c r="K225" s="1224" t="s">
        <v>165</v>
      </c>
      <c r="L225" s="1226">
        <v>2.0400000000000001E-2</v>
      </c>
      <c r="M225" s="1224" t="s">
        <v>165</v>
      </c>
      <c r="N225" s="1224" t="s">
        <v>165</v>
      </c>
      <c r="O225" s="1224">
        <v>2.0400000000000001E-2</v>
      </c>
      <c r="P225" s="1224" t="s">
        <v>165</v>
      </c>
      <c r="Q225" s="1224" t="s">
        <v>165</v>
      </c>
      <c r="R225" s="1224">
        <v>2.0400000000000001E-2</v>
      </c>
      <c r="S225" s="1224" t="s">
        <v>165</v>
      </c>
      <c r="T225" s="1224" t="s">
        <v>165</v>
      </c>
      <c r="U225" s="1224">
        <v>2.0299999999999999E-2</v>
      </c>
      <c r="V225" s="1224" t="s">
        <v>165</v>
      </c>
      <c r="W225" s="1224" t="s">
        <v>165</v>
      </c>
      <c r="X225" s="1224">
        <v>2.0199999999999999E-2</v>
      </c>
      <c r="Y225" s="1224" t="s">
        <v>165</v>
      </c>
      <c r="Z225" s="1224" t="s">
        <v>165</v>
      </c>
      <c r="AA225" s="1224">
        <v>2.01E-2</v>
      </c>
      <c r="AB225" s="1224" t="s">
        <v>165</v>
      </c>
      <c r="AC225" s="1224" t="s">
        <v>165</v>
      </c>
      <c r="AD225" s="1224">
        <v>2.01E-2</v>
      </c>
      <c r="AE225" s="1224" t="s">
        <v>165</v>
      </c>
      <c r="AF225" s="1224" t="s">
        <v>165</v>
      </c>
      <c r="AG225" s="1224">
        <v>2.01E-2</v>
      </c>
      <c r="AH225" s="1224" t="s">
        <v>165</v>
      </c>
      <c r="AI225" s="1224" t="s">
        <v>165</v>
      </c>
      <c r="AJ225" s="1224">
        <v>2.0199999999999999E-2</v>
      </c>
      <c r="AK225" s="1224" t="s">
        <v>165</v>
      </c>
      <c r="AL225" s="1224" t="s">
        <v>165</v>
      </c>
      <c r="AM225" s="1224">
        <v>2.01E-2</v>
      </c>
      <c r="AN225" s="1224" t="s">
        <v>165</v>
      </c>
      <c r="AO225" s="1224" t="s">
        <v>165</v>
      </c>
      <c r="AP225" s="1224">
        <v>2.01E-2</v>
      </c>
      <c r="AQ225" s="1224" t="s">
        <v>165</v>
      </c>
      <c r="AR225" s="1224" t="s">
        <v>165</v>
      </c>
      <c r="AS225" s="1224">
        <v>2.01E-2</v>
      </c>
      <c r="AT225" s="1224" t="s">
        <v>165</v>
      </c>
      <c r="AU225" s="1224" t="s">
        <v>165</v>
      </c>
      <c r="AV225" s="1224">
        <v>2.01E-2</v>
      </c>
      <c r="AW225" s="1224" t="s">
        <v>165</v>
      </c>
      <c r="AX225" s="1224" t="s">
        <v>165</v>
      </c>
      <c r="AY225" s="1227">
        <v>2.01E-2</v>
      </c>
      <c r="AZ225" s="1227" t="s">
        <v>165</v>
      </c>
      <c r="BA225" s="1227" t="s">
        <v>165</v>
      </c>
      <c r="BB225" s="1228" t="s">
        <v>165</v>
      </c>
      <c r="BC225" s="1228" t="s">
        <v>165</v>
      </c>
      <c r="BD225" s="1228" t="s">
        <v>165</v>
      </c>
    </row>
    <row r="226" spans="3:56" x14ac:dyDescent="0.25">
      <c r="C226" s="1229" t="s">
        <v>1388</v>
      </c>
      <c r="D226" s="1229" t="s">
        <v>1363</v>
      </c>
      <c r="E226" s="1231" t="str">
        <f t="shared" si="3"/>
        <v>EquinoLEÓN</v>
      </c>
      <c r="F226" s="1224">
        <v>2.0199999999999999E-2</v>
      </c>
      <c r="G226" s="1225" t="s">
        <v>165</v>
      </c>
      <c r="H226" s="1224" t="s">
        <v>165</v>
      </c>
      <c r="I226" s="1224">
        <v>2.0199999999999999E-2</v>
      </c>
      <c r="J226" s="1224" t="s">
        <v>165</v>
      </c>
      <c r="K226" s="1224" t="s">
        <v>165</v>
      </c>
      <c r="L226" s="1226">
        <v>2.0199999999999999E-2</v>
      </c>
      <c r="M226" s="1224" t="s">
        <v>165</v>
      </c>
      <c r="N226" s="1224" t="s">
        <v>165</v>
      </c>
      <c r="O226" s="1224">
        <v>2.0199999999999999E-2</v>
      </c>
      <c r="P226" s="1224" t="s">
        <v>165</v>
      </c>
      <c r="Q226" s="1224" t="s">
        <v>165</v>
      </c>
      <c r="R226" s="1224">
        <v>2.01E-2</v>
      </c>
      <c r="S226" s="1224" t="s">
        <v>165</v>
      </c>
      <c r="T226" s="1224" t="s">
        <v>165</v>
      </c>
      <c r="U226" s="1224">
        <v>1.9900000000000001E-2</v>
      </c>
      <c r="V226" s="1224" t="s">
        <v>165</v>
      </c>
      <c r="W226" s="1224" t="s">
        <v>165</v>
      </c>
      <c r="X226" s="1224">
        <v>1.9900000000000001E-2</v>
      </c>
      <c r="Y226" s="1224" t="s">
        <v>165</v>
      </c>
      <c r="Z226" s="1224" t="s">
        <v>165</v>
      </c>
      <c r="AA226" s="1224">
        <v>1.9800000000000002E-2</v>
      </c>
      <c r="AB226" s="1224" t="s">
        <v>165</v>
      </c>
      <c r="AC226" s="1224" t="s">
        <v>165</v>
      </c>
      <c r="AD226" s="1224">
        <v>1.9699999999999999E-2</v>
      </c>
      <c r="AE226" s="1224" t="s">
        <v>165</v>
      </c>
      <c r="AF226" s="1224" t="s">
        <v>165</v>
      </c>
      <c r="AG226" s="1224">
        <v>1.95E-2</v>
      </c>
      <c r="AH226" s="1224" t="s">
        <v>165</v>
      </c>
      <c r="AI226" s="1224" t="s">
        <v>165</v>
      </c>
      <c r="AJ226" s="1224">
        <v>1.95E-2</v>
      </c>
      <c r="AK226" s="1224" t="s">
        <v>165</v>
      </c>
      <c r="AL226" s="1224" t="s">
        <v>165</v>
      </c>
      <c r="AM226" s="1224">
        <v>1.9400000000000001E-2</v>
      </c>
      <c r="AN226" s="1224" t="s">
        <v>165</v>
      </c>
      <c r="AO226" s="1224" t="s">
        <v>165</v>
      </c>
      <c r="AP226" s="1224">
        <v>1.95E-2</v>
      </c>
      <c r="AQ226" s="1224" t="s">
        <v>165</v>
      </c>
      <c r="AR226" s="1224" t="s">
        <v>165</v>
      </c>
      <c r="AS226" s="1224">
        <v>1.95E-2</v>
      </c>
      <c r="AT226" s="1224" t="s">
        <v>165</v>
      </c>
      <c r="AU226" s="1224" t="s">
        <v>165</v>
      </c>
      <c r="AV226" s="1224">
        <v>1.95E-2</v>
      </c>
      <c r="AW226" s="1224" t="s">
        <v>165</v>
      </c>
      <c r="AX226" s="1224" t="s">
        <v>165</v>
      </c>
      <c r="AY226" s="1227">
        <v>1.95E-2</v>
      </c>
      <c r="AZ226" s="1227" t="s">
        <v>165</v>
      </c>
      <c r="BA226" s="1227" t="s">
        <v>165</v>
      </c>
      <c r="BB226" s="1228" t="s">
        <v>165</v>
      </c>
      <c r="BC226" s="1228" t="s">
        <v>165</v>
      </c>
      <c r="BD226" s="1228" t="s">
        <v>165</v>
      </c>
    </row>
    <row r="227" spans="3:56" x14ac:dyDescent="0.25">
      <c r="C227" s="1229" t="s">
        <v>1388</v>
      </c>
      <c r="D227" s="1229" t="s">
        <v>1364</v>
      </c>
      <c r="E227" s="1231" t="str">
        <f t="shared" ref="E227:E290" si="4">C227&amp;D227</f>
        <v>EquinoLLEIDA</v>
      </c>
      <c r="F227" s="1224">
        <v>1.9800000000000002E-2</v>
      </c>
      <c r="G227" s="1225" t="s">
        <v>165</v>
      </c>
      <c r="H227" s="1224" t="s">
        <v>165</v>
      </c>
      <c r="I227" s="1224">
        <v>1.95E-2</v>
      </c>
      <c r="J227" s="1224" t="s">
        <v>165</v>
      </c>
      <c r="K227" s="1224" t="s">
        <v>165</v>
      </c>
      <c r="L227" s="1226">
        <v>1.9400000000000001E-2</v>
      </c>
      <c r="M227" s="1224" t="s">
        <v>165</v>
      </c>
      <c r="N227" s="1224" t="s">
        <v>165</v>
      </c>
      <c r="O227" s="1224">
        <v>1.9300000000000001E-2</v>
      </c>
      <c r="P227" s="1224" t="s">
        <v>165</v>
      </c>
      <c r="Q227" s="1224" t="s">
        <v>165</v>
      </c>
      <c r="R227" s="1224">
        <v>1.9300000000000001E-2</v>
      </c>
      <c r="S227" s="1224" t="s">
        <v>165</v>
      </c>
      <c r="T227" s="1224" t="s">
        <v>165</v>
      </c>
      <c r="U227" s="1224">
        <v>1.9199999999999998E-2</v>
      </c>
      <c r="V227" s="1224" t="s">
        <v>165</v>
      </c>
      <c r="W227" s="1224" t="s">
        <v>165</v>
      </c>
      <c r="X227" s="1224">
        <v>1.9300000000000001E-2</v>
      </c>
      <c r="Y227" s="1224" t="s">
        <v>165</v>
      </c>
      <c r="Z227" s="1224" t="s">
        <v>165</v>
      </c>
      <c r="AA227" s="1224">
        <v>1.9400000000000001E-2</v>
      </c>
      <c r="AB227" s="1224" t="s">
        <v>165</v>
      </c>
      <c r="AC227" s="1224" t="s">
        <v>165</v>
      </c>
      <c r="AD227" s="1224">
        <v>1.9300000000000001E-2</v>
      </c>
      <c r="AE227" s="1224" t="s">
        <v>165</v>
      </c>
      <c r="AF227" s="1224" t="s">
        <v>165</v>
      </c>
      <c r="AG227" s="1224">
        <v>1.9300000000000001E-2</v>
      </c>
      <c r="AH227" s="1224" t="s">
        <v>165</v>
      </c>
      <c r="AI227" s="1224" t="s">
        <v>165</v>
      </c>
      <c r="AJ227" s="1224">
        <v>1.9300000000000001E-2</v>
      </c>
      <c r="AK227" s="1224" t="s">
        <v>165</v>
      </c>
      <c r="AL227" s="1224" t="s">
        <v>165</v>
      </c>
      <c r="AM227" s="1224">
        <v>1.9300000000000001E-2</v>
      </c>
      <c r="AN227" s="1224" t="s">
        <v>165</v>
      </c>
      <c r="AO227" s="1224" t="s">
        <v>165</v>
      </c>
      <c r="AP227" s="1224">
        <v>1.9199999999999998E-2</v>
      </c>
      <c r="AQ227" s="1224" t="s">
        <v>165</v>
      </c>
      <c r="AR227" s="1224" t="s">
        <v>165</v>
      </c>
      <c r="AS227" s="1224">
        <v>1.9199999999999998E-2</v>
      </c>
      <c r="AT227" s="1224" t="s">
        <v>165</v>
      </c>
      <c r="AU227" s="1224" t="s">
        <v>165</v>
      </c>
      <c r="AV227" s="1224">
        <v>1.9300000000000001E-2</v>
      </c>
      <c r="AW227" s="1224" t="s">
        <v>165</v>
      </c>
      <c r="AX227" s="1224" t="s">
        <v>165</v>
      </c>
      <c r="AY227" s="1227">
        <v>1.9099999999999999E-2</v>
      </c>
      <c r="AZ227" s="1227" t="s">
        <v>165</v>
      </c>
      <c r="BA227" s="1227" t="s">
        <v>165</v>
      </c>
      <c r="BB227" s="1228" t="s">
        <v>165</v>
      </c>
      <c r="BC227" s="1228" t="s">
        <v>165</v>
      </c>
      <c r="BD227" s="1228" t="s">
        <v>165</v>
      </c>
    </row>
    <row r="228" spans="3:56" x14ac:dyDescent="0.25">
      <c r="C228" s="1229" t="s">
        <v>1388</v>
      </c>
      <c r="D228" s="1229" t="s">
        <v>1365</v>
      </c>
      <c r="E228" s="1231" t="str">
        <f t="shared" si="4"/>
        <v>EquinoLUGO</v>
      </c>
      <c r="F228" s="1224">
        <v>2.0799999999999999E-2</v>
      </c>
      <c r="G228" s="1225" t="s">
        <v>165</v>
      </c>
      <c r="H228" s="1224" t="s">
        <v>165</v>
      </c>
      <c r="I228" s="1224">
        <v>2.06E-2</v>
      </c>
      <c r="J228" s="1224" t="s">
        <v>165</v>
      </c>
      <c r="K228" s="1224" t="s">
        <v>165</v>
      </c>
      <c r="L228" s="1226">
        <v>2.07E-2</v>
      </c>
      <c r="M228" s="1224" t="s">
        <v>165</v>
      </c>
      <c r="N228" s="1224" t="s">
        <v>165</v>
      </c>
      <c r="O228" s="1224">
        <v>2.06E-2</v>
      </c>
      <c r="P228" s="1224" t="s">
        <v>165</v>
      </c>
      <c r="Q228" s="1224" t="s">
        <v>165</v>
      </c>
      <c r="R228" s="1224">
        <v>2.06E-2</v>
      </c>
      <c r="S228" s="1224" t="s">
        <v>165</v>
      </c>
      <c r="T228" s="1224" t="s">
        <v>165</v>
      </c>
      <c r="U228" s="1224">
        <v>2.06E-2</v>
      </c>
      <c r="V228" s="1224" t="s">
        <v>165</v>
      </c>
      <c r="W228" s="1224" t="s">
        <v>165</v>
      </c>
      <c r="X228" s="1224">
        <v>2.06E-2</v>
      </c>
      <c r="Y228" s="1224" t="s">
        <v>165</v>
      </c>
      <c r="Z228" s="1224" t="s">
        <v>165</v>
      </c>
      <c r="AA228" s="1224">
        <v>2.0500000000000001E-2</v>
      </c>
      <c r="AB228" s="1224" t="s">
        <v>165</v>
      </c>
      <c r="AC228" s="1224" t="s">
        <v>165</v>
      </c>
      <c r="AD228" s="1224">
        <v>2.0400000000000001E-2</v>
      </c>
      <c r="AE228" s="1224" t="s">
        <v>165</v>
      </c>
      <c r="AF228" s="1224" t="s">
        <v>165</v>
      </c>
      <c r="AG228" s="1224">
        <v>2.0299999999999999E-2</v>
      </c>
      <c r="AH228" s="1224" t="s">
        <v>165</v>
      </c>
      <c r="AI228" s="1224" t="s">
        <v>165</v>
      </c>
      <c r="AJ228" s="1224">
        <v>2.0199999999999999E-2</v>
      </c>
      <c r="AK228" s="1224" t="s">
        <v>165</v>
      </c>
      <c r="AL228" s="1224" t="s">
        <v>165</v>
      </c>
      <c r="AM228" s="1224">
        <v>2.0199999999999999E-2</v>
      </c>
      <c r="AN228" s="1224" t="s">
        <v>165</v>
      </c>
      <c r="AO228" s="1224" t="s">
        <v>165</v>
      </c>
      <c r="AP228" s="1224">
        <v>2.0199999999999999E-2</v>
      </c>
      <c r="AQ228" s="1224" t="s">
        <v>165</v>
      </c>
      <c r="AR228" s="1224" t="s">
        <v>165</v>
      </c>
      <c r="AS228" s="1224">
        <v>2.0199999999999999E-2</v>
      </c>
      <c r="AT228" s="1224" t="s">
        <v>165</v>
      </c>
      <c r="AU228" s="1224" t="s">
        <v>165</v>
      </c>
      <c r="AV228" s="1224">
        <v>2.0199999999999999E-2</v>
      </c>
      <c r="AW228" s="1224" t="s">
        <v>165</v>
      </c>
      <c r="AX228" s="1224" t="s">
        <v>165</v>
      </c>
      <c r="AY228" s="1227">
        <v>2.0299999999999999E-2</v>
      </c>
      <c r="AZ228" s="1227" t="s">
        <v>165</v>
      </c>
      <c r="BA228" s="1227" t="s">
        <v>165</v>
      </c>
      <c r="BB228" s="1228" t="s">
        <v>165</v>
      </c>
      <c r="BC228" s="1228" t="s">
        <v>165</v>
      </c>
      <c r="BD228" s="1228" t="s">
        <v>165</v>
      </c>
    </row>
    <row r="229" spans="3:56" x14ac:dyDescent="0.25">
      <c r="C229" s="1229" t="s">
        <v>1388</v>
      </c>
      <c r="D229" s="1229" t="s">
        <v>1366</v>
      </c>
      <c r="E229" s="1231" t="str">
        <f t="shared" si="4"/>
        <v>EquinoMADRID</v>
      </c>
      <c r="F229" s="1224">
        <v>0.02</v>
      </c>
      <c r="G229" s="1225" t="s">
        <v>165</v>
      </c>
      <c r="H229" s="1224" t="s">
        <v>165</v>
      </c>
      <c r="I229" s="1224">
        <v>2.0299999999999999E-2</v>
      </c>
      <c r="J229" s="1224" t="s">
        <v>165</v>
      </c>
      <c r="K229" s="1224" t="s">
        <v>165</v>
      </c>
      <c r="L229" s="1226">
        <v>2.0500000000000001E-2</v>
      </c>
      <c r="M229" s="1224" t="s">
        <v>165</v>
      </c>
      <c r="N229" s="1224" t="s">
        <v>165</v>
      </c>
      <c r="O229" s="1224">
        <v>2.0500000000000001E-2</v>
      </c>
      <c r="P229" s="1224" t="s">
        <v>165</v>
      </c>
      <c r="Q229" s="1224" t="s">
        <v>165</v>
      </c>
      <c r="R229" s="1224">
        <v>2.0199999999999999E-2</v>
      </c>
      <c r="S229" s="1224" t="s">
        <v>165</v>
      </c>
      <c r="T229" s="1224" t="s">
        <v>165</v>
      </c>
      <c r="U229" s="1224">
        <v>1.9699999999999999E-2</v>
      </c>
      <c r="V229" s="1224" t="s">
        <v>165</v>
      </c>
      <c r="W229" s="1224" t="s">
        <v>165</v>
      </c>
      <c r="X229" s="1224">
        <v>0.02</v>
      </c>
      <c r="Y229" s="1224" t="s">
        <v>165</v>
      </c>
      <c r="Z229" s="1224" t="s">
        <v>165</v>
      </c>
      <c r="AA229" s="1224">
        <v>1.9900000000000001E-2</v>
      </c>
      <c r="AB229" s="1224" t="s">
        <v>165</v>
      </c>
      <c r="AC229" s="1224" t="s">
        <v>165</v>
      </c>
      <c r="AD229" s="1224">
        <v>1.9900000000000001E-2</v>
      </c>
      <c r="AE229" s="1224" t="s">
        <v>165</v>
      </c>
      <c r="AF229" s="1224" t="s">
        <v>165</v>
      </c>
      <c r="AG229" s="1224">
        <v>1.9900000000000001E-2</v>
      </c>
      <c r="AH229" s="1224" t="s">
        <v>165</v>
      </c>
      <c r="AI229" s="1224" t="s">
        <v>165</v>
      </c>
      <c r="AJ229" s="1224">
        <v>1.9900000000000001E-2</v>
      </c>
      <c r="AK229" s="1224" t="s">
        <v>165</v>
      </c>
      <c r="AL229" s="1224" t="s">
        <v>165</v>
      </c>
      <c r="AM229" s="1224">
        <v>1.9800000000000002E-2</v>
      </c>
      <c r="AN229" s="1224" t="s">
        <v>165</v>
      </c>
      <c r="AO229" s="1224" t="s">
        <v>165</v>
      </c>
      <c r="AP229" s="1224">
        <v>1.9800000000000002E-2</v>
      </c>
      <c r="AQ229" s="1224" t="s">
        <v>165</v>
      </c>
      <c r="AR229" s="1224" t="s">
        <v>165</v>
      </c>
      <c r="AS229" s="1224">
        <v>1.9900000000000001E-2</v>
      </c>
      <c r="AT229" s="1224" t="s">
        <v>165</v>
      </c>
      <c r="AU229" s="1224" t="s">
        <v>165</v>
      </c>
      <c r="AV229" s="1224">
        <v>1.9800000000000002E-2</v>
      </c>
      <c r="AW229" s="1224" t="s">
        <v>165</v>
      </c>
      <c r="AX229" s="1224" t="s">
        <v>165</v>
      </c>
      <c r="AY229" s="1227">
        <v>1.9800000000000002E-2</v>
      </c>
      <c r="AZ229" s="1227" t="s">
        <v>165</v>
      </c>
      <c r="BA229" s="1227" t="s">
        <v>165</v>
      </c>
      <c r="BB229" s="1228" t="s">
        <v>165</v>
      </c>
      <c r="BC229" s="1228" t="s">
        <v>165</v>
      </c>
      <c r="BD229" s="1228" t="s">
        <v>165</v>
      </c>
    </row>
    <row r="230" spans="3:56" x14ac:dyDescent="0.25">
      <c r="C230" s="1229" t="s">
        <v>1388</v>
      </c>
      <c r="D230" s="1229" t="s">
        <v>1367</v>
      </c>
      <c r="E230" s="1231" t="str">
        <f t="shared" si="4"/>
        <v>EquinoMÁLAGA</v>
      </c>
      <c r="F230" s="1224">
        <v>2.06E-2</v>
      </c>
      <c r="G230" s="1225" t="s">
        <v>165</v>
      </c>
      <c r="H230" s="1224" t="s">
        <v>165</v>
      </c>
      <c r="I230" s="1224">
        <v>2.0400000000000001E-2</v>
      </c>
      <c r="J230" s="1224" t="s">
        <v>165</v>
      </c>
      <c r="K230" s="1224" t="s">
        <v>165</v>
      </c>
      <c r="L230" s="1226">
        <v>2.0400000000000001E-2</v>
      </c>
      <c r="M230" s="1224" t="s">
        <v>165</v>
      </c>
      <c r="N230" s="1224" t="s">
        <v>165</v>
      </c>
      <c r="O230" s="1224">
        <v>2.0400000000000001E-2</v>
      </c>
      <c r="P230" s="1224" t="s">
        <v>165</v>
      </c>
      <c r="Q230" s="1224" t="s">
        <v>165</v>
      </c>
      <c r="R230" s="1224">
        <v>2.0400000000000001E-2</v>
      </c>
      <c r="S230" s="1224" t="s">
        <v>165</v>
      </c>
      <c r="T230" s="1224" t="s">
        <v>165</v>
      </c>
      <c r="U230" s="1224">
        <v>2.0299999999999999E-2</v>
      </c>
      <c r="V230" s="1224" t="s">
        <v>165</v>
      </c>
      <c r="W230" s="1224" t="s">
        <v>165</v>
      </c>
      <c r="X230" s="1224">
        <v>2.0199999999999999E-2</v>
      </c>
      <c r="Y230" s="1224" t="s">
        <v>165</v>
      </c>
      <c r="Z230" s="1224" t="s">
        <v>165</v>
      </c>
      <c r="AA230" s="1224">
        <v>2.01E-2</v>
      </c>
      <c r="AB230" s="1224" t="s">
        <v>165</v>
      </c>
      <c r="AC230" s="1224" t="s">
        <v>165</v>
      </c>
      <c r="AD230" s="1224">
        <v>2.01E-2</v>
      </c>
      <c r="AE230" s="1224" t="s">
        <v>165</v>
      </c>
      <c r="AF230" s="1224" t="s">
        <v>165</v>
      </c>
      <c r="AG230" s="1224">
        <v>2.01E-2</v>
      </c>
      <c r="AH230" s="1224" t="s">
        <v>165</v>
      </c>
      <c r="AI230" s="1224" t="s">
        <v>165</v>
      </c>
      <c r="AJ230" s="1224">
        <v>2.0199999999999999E-2</v>
      </c>
      <c r="AK230" s="1224" t="s">
        <v>165</v>
      </c>
      <c r="AL230" s="1224" t="s">
        <v>165</v>
      </c>
      <c r="AM230" s="1224">
        <v>2.01E-2</v>
      </c>
      <c r="AN230" s="1224" t="s">
        <v>165</v>
      </c>
      <c r="AO230" s="1224" t="s">
        <v>165</v>
      </c>
      <c r="AP230" s="1224">
        <v>2.01E-2</v>
      </c>
      <c r="AQ230" s="1224" t="s">
        <v>165</v>
      </c>
      <c r="AR230" s="1224" t="s">
        <v>165</v>
      </c>
      <c r="AS230" s="1224">
        <v>2.01E-2</v>
      </c>
      <c r="AT230" s="1224" t="s">
        <v>165</v>
      </c>
      <c r="AU230" s="1224" t="s">
        <v>165</v>
      </c>
      <c r="AV230" s="1224">
        <v>2.01E-2</v>
      </c>
      <c r="AW230" s="1224" t="s">
        <v>165</v>
      </c>
      <c r="AX230" s="1224" t="s">
        <v>165</v>
      </c>
      <c r="AY230" s="1227">
        <v>2.01E-2</v>
      </c>
      <c r="AZ230" s="1227" t="s">
        <v>165</v>
      </c>
      <c r="BA230" s="1227" t="s">
        <v>165</v>
      </c>
      <c r="BB230" s="1228" t="s">
        <v>165</v>
      </c>
      <c r="BC230" s="1228" t="s">
        <v>165</v>
      </c>
      <c r="BD230" s="1228" t="s">
        <v>165</v>
      </c>
    </row>
    <row r="231" spans="3:56" x14ac:dyDescent="0.25">
      <c r="C231" s="1229" t="s">
        <v>1388</v>
      </c>
      <c r="D231" s="1229" t="s">
        <v>1368</v>
      </c>
      <c r="E231" s="1231" t="str">
        <f t="shared" si="4"/>
        <v>EquinoMURCIA</v>
      </c>
      <c r="F231" s="1224">
        <v>2.06E-2</v>
      </c>
      <c r="G231" s="1225" t="s">
        <v>165</v>
      </c>
      <c r="H231" s="1224" t="s">
        <v>165</v>
      </c>
      <c r="I231" s="1224">
        <v>2.0500000000000001E-2</v>
      </c>
      <c r="J231" s="1224" t="s">
        <v>165</v>
      </c>
      <c r="K231" s="1224" t="s">
        <v>165</v>
      </c>
      <c r="L231" s="1226">
        <v>2.0500000000000001E-2</v>
      </c>
      <c r="M231" s="1224" t="s">
        <v>165</v>
      </c>
      <c r="N231" s="1224" t="s">
        <v>165</v>
      </c>
      <c r="O231" s="1224">
        <v>2.0500000000000001E-2</v>
      </c>
      <c r="P231" s="1224" t="s">
        <v>165</v>
      </c>
      <c r="Q231" s="1224" t="s">
        <v>165</v>
      </c>
      <c r="R231" s="1224">
        <v>2.0500000000000001E-2</v>
      </c>
      <c r="S231" s="1224" t="s">
        <v>165</v>
      </c>
      <c r="T231" s="1224" t="s">
        <v>165</v>
      </c>
      <c r="U231" s="1224">
        <v>2.01E-2</v>
      </c>
      <c r="V231" s="1224" t="s">
        <v>165</v>
      </c>
      <c r="W231" s="1224" t="s">
        <v>165</v>
      </c>
      <c r="X231" s="1224">
        <v>2.01E-2</v>
      </c>
      <c r="Y231" s="1224" t="s">
        <v>165</v>
      </c>
      <c r="Z231" s="1224" t="s">
        <v>165</v>
      </c>
      <c r="AA231" s="1224">
        <v>0.02</v>
      </c>
      <c r="AB231" s="1224" t="s">
        <v>165</v>
      </c>
      <c r="AC231" s="1224" t="s">
        <v>165</v>
      </c>
      <c r="AD231" s="1224">
        <v>0.02</v>
      </c>
      <c r="AE231" s="1224" t="s">
        <v>165</v>
      </c>
      <c r="AF231" s="1224" t="s">
        <v>165</v>
      </c>
      <c r="AG231" s="1224">
        <v>1.9900000000000001E-2</v>
      </c>
      <c r="AH231" s="1224" t="s">
        <v>165</v>
      </c>
      <c r="AI231" s="1224" t="s">
        <v>165</v>
      </c>
      <c r="AJ231" s="1224">
        <v>1.9900000000000001E-2</v>
      </c>
      <c r="AK231" s="1224" t="s">
        <v>165</v>
      </c>
      <c r="AL231" s="1224" t="s">
        <v>165</v>
      </c>
      <c r="AM231" s="1224">
        <v>1.9900000000000001E-2</v>
      </c>
      <c r="AN231" s="1224" t="s">
        <v>165</v>
      </c>
      <c r="AO231" s="1224" t="s">
        <v>165</v>
      </c>
      <c r="AP231" s="1224">
        <v>0.02</v>
      </c>
      <c r="AQ231" s="1224" t="s">
        <v>165</v>
      </c>
      <c r="AR231" s="1224" t="s">
        <v>165</v>
      </c>
      <c r="AS231" s="1224">
        <v>1.9900000000000001E-2</v>
      </c>
      <c r="AT231" s="1224" t="s">
        <v>165</v>
      </c>
      <c r="AU231" s="1224" t="s">
        <v>165</v>
      </c>
      <c r="AV231" s="1224">
        <v>1.9900000000000001E-2</v>
      </c>
      <c r="AW231" s="1224" t="s">
        <v>165</v>
      </c>
      <c r="AX231" s="1224" t="s">
        <v>165</v>
      </c>
      <c r="AY231" s="1227">
        <v>1.9900000000000001E-2</v>
      </c>
      <c r="AZ231" s="1227" t="s">
        <v>165</v>
      </c>
      <c r="BA231" s="1227" t="s">
        <v>165</v>
      </c>
      <c r="BB231" s="1228" t="s">
        <v>165</v>
      </c>
      <c r="BC231" s="1228" t="s">
        <v>165</v>
      </c>
      <c r="BD231" s="1228" t="s">
        <v>165</v>
      </c>
    </row>
    <row r="232" spans="3:56" x14ac:dyDescent="0.25">
      <c r="C232" s="1229" t="s">
        <v>1388</v>
      </c>
      <c r="D232" s="1229" t="s">
        <v>1369</v>
      </c>
      <c r="E232" s="1231" t="str">
        <f t="shared" si="4"/>
        <v>EquinoNAVARRA</v>
      </c>
      <c r="F232" s="1224">
        <v>2.06E-2</v>
      </c>
      <c r="G232" s="1225" t="s">
        <v>165</v>
      </c>
      <c r="H232" s="1224" t="s">
        <v>165</v>
      </c>
      <c r="I232" s="1224">
        <v>2.0500000000000001E-2</v>
      </c>
      <c r="J232" s="1224" t="s">
        <v>165</v>
      </c>
      <c r="K232" s="1224" t="s">
        <v>165</v>
      </c>
      <c r="L232" s="1226">
        <v>2.0500000000000001E-2</v>
      </c>
      <c r="M232" s="1224" t="s">
        <v>165</v>
      </c>
      <c r="N232" s="1224" t="s">
        <v>165</v>
      </c>
      <c r="O232" s="1224">
        <v>2.0400000000000001E-2</v>
      </c>
      <c r="P232" s="1224" t="s">
        <v>165</v>
      </c>
      <c r="Q232" s="1224" t="s">
        <v>165</v>
      </c>
      <c r="R232" s="1224">
        <v>2.06E-2</v>
      </c>
      <c r="S232" s="1224" t="s">
        <v>165</v>
      </c>
      <c r="T232" s="1224" t="s">
        <v>165</v>
      </c>
      <c r="U232" s="1224">
        <v>2.0199999999999999E-2</v>
      </c>
      <c r="V232" s="1224" t="s">
        <v>165</v>
      </c>
      <c r="W232" s="1224" t="s">
        <v>165</v>
      </c>
      <c r="X232" s="1224">
        <v>2.0899999999999998E-2</v>
      </c>
      <c r="Y232" s="1224" t="s">
        <v>165</v>
      </c>
      <c r="Z232" s="1224" t="s">
        <v>165</v>
      </c>
      <c r="AA232" s="1224">
        <v>2.1000000000000001E-2</v>
      </c>
      <c r="AB232" s="1224" t="s">
        <v>165</v>
      </c>
      <c r="AC232" s="1224" t="s">
        <v>165</v>
      </c>
      <c r="AD232" s="1224">
        <v>2.1100000000000001E-2</v>
      </c>
      <c r="AE232" s="1224" t="s">
        <v>165</v>
      </c>
      <c r="AF232" s="1224" t="s">
        <v>165</v>
      </c>
      <c r="AG232" s="1224">
        <v>2.1100000000000001E-2</v>
      </c>
      <c r="AH232" s="1224" t="s">
        <v>165</v>
      </c>
      <c r="AI232" s="1224" t="s">
        <v>165</v>
      </c>
      <c r="AJ232" s="1224">
        <v>2.1100000000000001E-2</v>
      </c>
      <c r="AK232" s="1224" t="s">
        <v>165</v>
      </c>
      <c r="AL232" s="1224" t="s">
        <v>165</v>
      </c>
      <c r="AM232" s="1224">
        <v>2.01E-2</v>
      </c>
      <c r="AN232" s="1224" t="s">
        <v>165</v>
      </c>
      <c r="AO232" s="1224" t="s">
        <v>165</v>
      </c>
      <c r="AP232" s="1224">
        <v>2.1399999999999999E-2</v>
      </c>
      <c r="AQ232" s="1224" t="s">
        <v>165</v>
      </c>
      <c r="AR232" s="1224" t="s">
        <v>165</v>
      </c>
      <c r="AS232" s="1224">
        <v>2.1399999999999999E-2</v>
      </c>
      <c r="AT232" s="1224" t="s">
        <v>165</v>
      </c>
      <c r="AU232" s="1224" t="s">
        <v>165</v>
      </c>
      <c r="AV232" s="1224">
        <v>2.12E-2</v>
      </c>
      <c r="AW232" s="1224" t="s">
        <v>165</v>
      </c>
      <c r="AX232" s="1224" t="s">
        <v>165</v>
      </c>
      <c r="AY232" s="1227">
        <v>2.1299999999999999E-2</v>
      </c>
      <c r="AZ232" s="1227" t="s">
        <v>165</v>
      </c>
      <c r="BA232" s="1227" t="s">
        <v>165</v>
      </c>
      <c r="BB232" s="1228" t="s">
        <v>165</v>
      </c>
      <c r="BC232" s="1228" t="s">
        <v>165</v>
      </c>
      <c r="BD232" s="1228" t="s">
        <v>165</v>
      </c>
    </row>
    <row r="233" spans="3:56" x14ac:dyDescent="0.25">
      <c r="C233" s="1229" t="s">
        <v>1388</v>
      </c>
      <c r="D233" s="1229" t="s">
        <v>1370</v>
      </c>
      <c r="E233" s="1231" t="str">
        <f t="shared" si="4"/>
        <v>EquinoOURENSE</v>
      </c>
      <c r="F233" s="1224">
        <v>2.0799999999999999E-2</v>
      </c>
      <c r="G233" s="1225" t="s">
        <v>165</v>
      </c>
      <c r="H233" s="1224" t="s">
        <v>165</v>
      </c>
      <c r="I233" s="1224">
        <v>2.06E-2</v>
      </c>
      <c r="J233" s="1224" t="s">
        <v>165</v>
      </c>
      <c r="K233" s="1224" t="s">
        <v>165</v>
      </c>
      <c r="L233" s="1226">
        <v>2.07E-2</v>
      </c>
      <c r="M233" s="1224" t="s">
        <v>165</v>
      </c>
      <c r="N233" s="1224" t="s">
        <v>165</v>
      </c>
      <c r="O233" s="1224">
        <v>2.06E-2</v>
      </c>
      <c r="P233" s="1224" t="s">
        <v>165</v>
      </c>
      <c r="Q233" s="1224" t="s">
        <v>165</v>
      </c>
      <c r="R233" s="1224">
        <v>2.06E-2</v>
      </c>
      <c r="S233" s="1224" t="s">
        <v>165</v>
      </c>
      <c r="T233" s="1224" t="s">
        <v>165</v>
      </c>
      <c r="U233" s="1224">
        <v>2.06E-2</v>
      </c>
      <c r="V233" s="1224" t="s">
        <v>165</v>
      </c>
      <c r="W233" s="1224" t="s">
        <v>165</v>
      </c>
      <c r="X233" s="1224">
        <v>2.06E-2</v>
      </c>
      <c r="Y233" s="1224" t="s">
        <v>165</v>
      </c>
      <c r="Z233" s="1224" t="s">
        <v>165</v>
      </c>
      <c r="AA233" s="1224">
        <v>2.0500000000000001E-2</v>
      </c>
      <c r="AB233" s="1224" t="s">
        <v>165</v>
      </c>
      <c r="AC233" s="1224" t="s">
        <v>165</v>
      </c>
      <c r="AD233" s="1224">
        <v>2.0400000000000001E-2</v>
      </c>
      <c r="AE233" s="1224" t="s">
        <v>165</v>
      </c>
      <c r="AF233" s="1224" t="s">
        <v>165</v>
      </c>
      <c r="AG233" s="1224">
        <v>2.0299999999999999E-2</v>
      </c>
      <c r="AH233" s="1224" t="s">
        <v>165</v>
      </c>
      <c r="AI233" s="1224" t="s">
        <v>165</v>
      </c>
      <c r="AJ233" s="1224">
        <v>2.0199999999999999E-2</v>
      </c>
      <c r="AK233" s="1224" t="s">
        <v>165</v>
      </c>
      <c r="AL233" s="1224" t="s">
        <v>165</v>
      </c>
      <c r="AM233" s="1224">
        <v>2.0199999999999999E-2</v>
      </c>
      <c r="AN233" s="1224" t="s">
        <v>165</v>
      </c>
      <c r="AO233" s="1224" t="s">
        <v>165</v>
      </c>
      <c r="AP233" s="1224">
        <v>2.0199999999999999E-2</v>
      </c>
      <c r="AQ233" s="1224" t="s">
        <v>165</v>
      </c>
      <c r="AR233" s="1224" t="s">
        <v>165</v>
      </c>
      <c r="AS233" s="1224">
        <v>2.0199999999999999E-2</v>
      </c>
      <c r="AT233" s="1224" t="s">
        <v>165</v>
      </c>
      <c r="AU233" s="1224" t="s">
        <v>165</v>
      </c>
      <c r="AV233" s="1224">
        <v>2.0199999999999999E-2</v>
      </c>
      <c r="AW233" s="1224" t="s">
        <v>165</v>
      </c>
      <c r="AX233" s="1224" t="s">
        <v>165</v>
      </c>
      <c r="AY233" s="1227">
        <v>2.0299999999999999E-2</v>
      </c>
      <c r="AZ233" s="1227" t="s">
        <v>165</v>
      </c>
      <c r="BA233" s="1227" t="s">
        <v>165</v>
      </c>
      <c r="BB233" s="1228" t="s">
        <v>165</v>
      </c>
      <c r="BC233" s="1228" t="s">
        <v>165</v>
      </c>
      <c r="BD233" s="1228" t="s">
        <v>165</v>
      </c>
    </row>
    <row r="234" spans="3:56" x14ac:dyDescent="0.25">
      <c r="C234" s="1229" t="s">
        <v>1388</v>
      </c>
      <c r="D234" s="1229" t="s">
        <v>1371</v>
      </c>
      <c r="E234" s="1231" t="str">
        <f t="shared" si="4"/>
        <v>EquinoPALENCIA</v>
      </c>
      <c r="F234" s="1224">
        <v>2.0199999999999999E-2</v>
      </c>
      <c r="G234" s="1225" t="s">
        <v>165</v>
      </c>
      <c r="H234" s="1224" t="s">
        <v>165</v>
      </c>
      <c r="I234" s="1224">
        <v>2.0199999999999999E-2</v>
      </c>
      <c r="J234" s="1224" t="s">
        <v>165</v>
      </c>
      <c r="K234" s="1224" t="s">
        <v>165</v>
      </c>
      <c r="L234" s="1226">
        <v>2.0199999999999999E-2</v>
      </c>
      <c r="M234" s="1224" t="s">
        <v>165</v>
      </c>
      <c r="N234" s="1224" t="s">
        <v>165</v>
      </c>
      <c r="O234" s="1224">
        <v>2.0199999999999999E-2</v>
      </c>
      <c r="P234" s="1224" t="s">
        <v>165</v>
      </c>
      <c r="Q234" s="1224" t="s">
        <v>165</v>
      </c>
      <c r="R234" s="1224">
        <v>2.01E-2</v>
      </c>
      <c r="S234" s="1224" t="s">
        <v>165</v>
      </c>
      <c r="T234" s="1224" t="s">
        <v>165</v>
      </c>
      <c r="U234" s="1224">
        <v>1.9900000000000001E-2</v>
      </c>
      <c r="V234" s="1224" t="s">
        <v>165</v>
      </c>
      <c r="W234" s="1224" t="s">
        <v>165</v>
      </c>
      <c r="X234" s="1224">
        <v>1.9900000000000001E-2</v>
      </c>
      <c r="Y234" s="1224" t="s">
        <v>165</v>
      </c>
      <c r="Z234" s="1224" t="s">
        <v>165</v>
      </c>
      <c r="AA234" s="1224">
        <v>1.9800000000000002E-2</v>
      </c>
      <c r="AB234" s="1224" t="s">
        <v>165</v>
      </c>
      <c r="AC234" s="1224" t="s">
        <v>165</v>
      </c>
      <c r="AD234" s="1224">
        <v>1.9699999999999999E-2</v>
      </c>
      <c r="AE234" s="1224" t="s">
        <v>165</v>
      </c>
      <c r="AF234" s="1224" t="s">
        <v>165</v>
      </c>
      <c r="AG234" s="1224">
        <v>1.95E-2</v>
      </c>
      <c r="AH234" s="1224" t="s">
        <v>165</v>
      </c>
      <c r="AI234" s="1224" t="s">
        <v>165</v>
      </c>
      <c r="AJ234" s="1224">
        <v>1.95E-2</v>
      </c>
      <c r="AK234" s="1224" t="s">
        <v>165</v>
      </c>
      <c r="AL234" s="1224" t="s">
        <v>165</v>
      </c>
      <c r="AM234" s="1224">
        <v>1.9400000000000001E-2</v>
      </c>
      <c r="AN234" s="1224" t="s">
        <v>165</v>
      </c>
      <c r="AO234" s="1224" t="s">
        <v>165</v>
      </c>
      <c r="AP234" s="1224">
        <v>1.95E-2</v>
      </c>
      <c r="AQ234" s="1224" t="s">
        <v>165</v>
      </c>
      <c r="AR234" s="1224" t="s">
        <v>165</v>
      </c>
      <c r="AS234" s="1224">
        <v>1.95E-2</v>
      </c>
      <c r="AT234" s="1224" t="s">
        <v>165</v>
      </c>
      <c r="AU234" s="1224" t="s">
        <v>165</v>
      </c>
      <c r="AV234" s="1224">
        <v>1.95E-2</v>
      </c>
      <c r="AW234" s="1224" t="s">
        <v>165</v>
      </c>
      <c r="AX234" s="1224" t="s">
        <v>165</v>
      </c>
      <c r="AY234" s="1227">
        <v>1.95E-2</v>
      </c>
      <c r="AZ234" s="1227" t="s">
        <v>165</v>
      </c>
      <c r="BA234" s="1227" t="s">
        <v>165</v>
      </c>
      <c r="BB234" s="1228" t="s">
        <v>165</v>
      </c>
      <c r="BC234" s="1228" t="s">
        <v>165</v>
      </c>
      <c r="BD234" s="1228" t="s">
        <v>165</v>
      </c>
    </row>
    <row r="235" spans="3:56" x14ac:dyDescent="0.25">
      <c r="C235" s="1229" t="s">
        <v>1388</v>
      </c>
      <c r="D235" s="1229" t="s">
        <v>1372</v>
      </c>
      <c r="E235" s="1231" t="str">
        <f t="shared" si="4"/>
        <v>EquinoPALMAS, LAS</v>
      </c>
      <c r="F235" s="1224">
        <v>2.0199999999999999E-2</v>
      </c>
      <c r="G235" s="1225" t="s">
        <v>165</v>
      </c>
      <c r="H235" s="1224" t="s">
        <v>165</v>
      </c>
      <c r="I235" s="1224">
        <v>2.01E-2</v>
      </c>
      <c r="J235" s="1224" t="s">
        <v>165</v>
      </c>
      <c r="K235" s="1224" t="s">
        <v>165</v>
      </c>
      <c r="L235" s="1226">
        <v>2.01E-2</v>
      </c>
      <c r="M235" s="1224" t="s">
        <v>165</v>
      </c>
      <c r="N235" s="1224" t="s">
        <v>165</v>
      </c>
      <c r="O235" s="1224">
        <v>1.9900000000000001E-2</v>
      </c>
      <c r="P235" s="1224" t="s">
        <v>165</v>
      </c>
      <c r="Q235" s="1224" t="s">
        <v>165</v>
      </c>
      <c r="R235" s="1224">
        <v>1.9800000000000002E-2</v>
      </c>
      <c r="S235" s="1224" t="s">
        <v>165</v>
      </c>
      <c r="T235" s="1224" t="s">
        <v>165</v>
      </c>
      <c r="U235" s="1224">
        <v>1.9800000000000002E-2</v>
      </c>
      <c r="V235" s="1224" t="s">
        <v>165</v>
      </c>
      <c r="W235" s="1224" t="s">
        <v>165</v>
      </c>
      <c r="X235" s="1224">
        <v>1.9800000000000002E-2</v>
      </c>
      <c r="Y235" s="1224" t="s">
        <v>165</v>
      </c>
      <c r="Z235" s="1224" t="s">
        <v>165</v>
      </c>
      <c r="AA235" s="1224">
        <v>1.9800000000000002E-2</v>
      </c>
      <c r="AB235" s="1224" t="s">
        <v>165</v>
      </c>
      <c r="AC235" s="1224" t="s">
        <v>165</v>
      </c>
      <c r="AD235" s="1224">
        <v>1.9699999999999999E-2</v>
      </c>
      <c r="AE235" s="1224" t="s">
        <v>165</v>
      </c>
      <c r="AF235" s="1224" t="s">
        <v>165</v>
      </c>
      <c r="AG235" s="1224">
        <v>1.9699999999999999E-2</v>
      </c>
      <c r="AH235" s="1224" t="s">
        <v>165</v>
      </c>
      <c r="AI235" s="1224" t="s">
        <v>165</v>
      </c>
      <c r="AJ235" s="1224">
        <v>1.9699999999999999E-2</v>
      </c>
      <c r="AK235" s="1224" t="s">
        <v>165</v>
      </c>
      <c r="AL235" s="1224" t="s">
        <v>165</v>
      </c>
      <c r="AM235" s="1224">
        <v>1.9599999999999999E-2</v>
      </c>
      <c r="AN235" s="1224" t="s">
        <v>165</v>
      </c>
      <c r="AO235" s="1224" t="s">
        <v>165</v>
      </c>
      <c r="AP235" s="1224">
        <v>1.9699999999999999E-2</v>
      </c>
      <c r="AQ235" s="1224" t="s">
        <v>165</v>
      </c>
      <c r="AR235" s="1224" t="s">
        <v>165</v>
      </c>
      <c r="AS235" s="1224">
        <v>1.9800000000000002E-2</v>
      </c>
      <c r="AT235" s="1224" t="s">
        <v>165</v>
      </c>
      <c r="AU235" s="1224" t="s">
        <v>165</v>
      </c>
      <c r="AV235" s="1224">
        <v>1.9699999999999999E-2</v>
      </c>
      <c r="AW235" s="1224" t="s">
        <v>165</v>
      </c>
      <c r="AX235" s="1224" t="s">
        <v>165</v>
      </c>
      <c r="AY235" s="1227">
        <v>1.9699999999999999E-2</v>
      </c>
      <c r="AZ235" s="1227" t="s">
        <v>165</v>
      </c>
      <c r="BA235" s="1227" t="s">
        <v>165</v>
      </c>
      <c r="BB235" s="1228" t="s">
        <v>165</v>
      </c>
      <c r="BC235" s="1228" t="s">
        <v>165</v>
      </c>
      <c r="BD235" s="1228" t="s">
        <v>165</v>
      </c>
    </row>
    <row r="236" spans="3:56" x14ac:dyDescent="0.25">
      <c r="C236" s="1229" t="s">
        <v>1388</v>
      </c>
      <c r="D236" s="1229" t="s">
        <v>1373</v>
      </c>
      <c r="E236" s="1231" t="str">
        <f t="shared" si="4"/>
        <v>EquinoPONTEVEDRA</v>
      </c>
      <c r="F236" s="1224">
        <v>2.0799999999999999E-2</v>
      </c>
      <c r="G236" s="1225" t="s">
        <v>165</v>
      </c>
      <c r="H236" s="1224" t="s">
        <v>165</v>
      </c>
      <c r="I236" s="1224">
        <v>2.06E-2</v>
      </c>
      <c r="J236" s="1224" t="s">
        <v>165</v>
      </c>
      <c r="K236" s="1224" t="s">
        <v>165</v>
      </c>
      <c r="L236" s="1226">
        <v>2.07E-2</v>
      </c>
      <c r="M236" s="1224" t="s">
        <v>165</v>
      </c>
      <c r="N236" s="1224" t="s">
        <v>165</v>
      </c>
      <c r="O236" s="1224">
        <v>2.06E-2</v>
      </c>
      <c r="P236" s="1224" t="s">
        <v>165</v>
      </c>
      <c r="Q236" s="1224" t="s">
        <v>165</v>
      </c>
      <c r="R236" s="1224">
        <v>2.06E-2</v>
      </c>
      <c r="S236" s="1224" t="s">
        <v>165</v>
      </c>
      <c r="T236" s="1224" t="s">
        <v>165</v>
      </c>
      <c r="U236" s="1224">
        <v>2.06E-2</v>
      </c>
      <c r="V236" s="1224" t="s">
        <v>165</v>
      </c>
      <c r="W236" s="1224" t="s">
        <v>165</v>
      </c>
      <c r="X236" s="1224">
        <v>2.06E-2</v>
      </c>
      <c r="Y236" s="1224" t="s">
        <v>165</v>
      </c>
      <c r="Z236" s="1224" t="s">
        <v>165</v>
      </c>
      <c r="AA236" s="1224">
        <v>2.0500000000000001E-2</v>
      </c>
      <c r="AB236" s="1224" t="s">
        <v>165</v>
      </c>
      <c r="AC236" s="1224" t="s">
        <v>165</v>
      </c>
      <c r="AD236" s="1224">
        <v>2.0400000000000001E-2</v>
      </c>
      <c r="AE236" s="1224" t="s">
        <v>165</v>
      </c>
      <c r="AF236" s="1224" t="s">
        <v>165</v>
      </c>
      <c r="AG236" s="1224">
        <v>2.0299999999999999E-2</v>
      </c>
      <c r="AH236" s="1224" t="s">
        <v>165</v>
      </c>
      <c r="AI236" s="1224" t="s">
        <v>165</v>
      </c>
      <c r="AJ236" s="1224">
        <v>2.0199999999999999E-2</v>
      </c>
      <c r="AK236" s="1224" t="s">
        <v>165</v>
      </c>
      <c r="AL236" s="1224" t="s">
        <v>165</v>
      </c>
      <c r="AM236" s="1224">
        <v>2.0199999999999999E-2</v>
      </c>
      <c r="AN236" s="1224" t="s">
        <v>165</v>
      </c>
      <c r="AO236" s="1224" t="s">
        <v>165</v>
      </c>
      <c r="AP236" s="1224">
        <v>2.0199999999999999E-2</v>
      </c>
      <c r="AQ236" s="1224" t="s">
        <v>165</v>
      </c>
      <c r="AR236" s="1224" t="s">
        <v>165</v>
      </c>
      <c r="AS236" s="1224">
        <v>2.0199999999999999E-2</v>
      </c>
      <c r="AT236" s="1224" t="s">
        <v>165</v>
      </c>
      <c r="AU236" s="1224" t="s">
        <v>165</v>
      </c>
      <c r="AV236" s="1224">
        <v>2.0199999999999999E-2</v>
      </c>
      <c r="AW236" s="1224" t="s">
        <v>165</v>
      </c>
      <c r="AX236" s="1224" t="s">
        <v>165</v>
      </c>
      <c r="AY236" s="1227">
        <v>2.0299999999999999E-2</v>
      </c>
      <c r="AZ236" s="1227" t="s">
        <v>165</v>
      </c>
      <c r="BA236" s="1227" t="s">
        <v>165</v>
      </c>
      <c r="BB236" s="1228" t="s">
        <v>165</v>
      </c>
      <c r="BC236" s="1228" t="s">
        <v>165</v>
      </c>
      <c r="BD236" s="1228" t="s">
        <v>165</v>
      </c>
    </row>
    <row r="237" spans="3:56" x14ac:dyDescent="0.25">
      <c r="C237" s="1229" t="s">
        <v>1388</v>
      </c>
      <c r="D237" s="1229" t="s">
        <v>1374</v>
      </c>
      <c r="E237" s="1231" t="str">
        <f t="shared" si="4"/>
        <v>EquinoRIOJA, LA</v>
      </c>
      <c r="F237" s="1224">
        <v>2.0799999999999999E-2</v>
      </c>
      <c r="G237" s="1225" t="s">
        <v>165</v>
      </c>
      <c r="H237" s="1224" t="s">
        <v>165</v>
      </c>
      <c r="I237" s="1224">
        <v>2.07E-2</v>
      </c>
      <c r="J237" s="1224" t="s">
        <v>165</v>
      </c>
      <c r="K237" s="1224" t="s">
        <v>165</v>
      </c>
      <c r="L237" s="1226">
        <v>2.0500000000000001E-2</v>
      </c>
      <c r="M237" s="1224" t="s">
        <v>165</v>
      </c>
      <c r="N237" s="1224" t="s">
        <v>165</v>
      </c>
      <c r="O237" s="1224">
        <v>2.07E-2</v>
      </c>
      <c r="P237" s="1224" t="s">
        <v>165</v>
      </c>
      <c r="Q237" s="1224" t="s">
        <v>165</v>
      </c>
      <c r="R237" s="1224">
        <v>2.0899999999999998E-2</v>
      </c>
      <c r="S237" s="1224" t="s">
        <v>165</v>
      </c>
      <c r="T237" s="1224" t="s">
        <v>165</v>
      </c>
      <c r="U237" s="1224">
        <v>2.0199999999999999E-2</v>
      </c>
      <c r="V237" s="1224" t="s">
        <v>165</v>
      </c>
      <c r="W237" s="1224" t="s">
        <v>165</v>
      </c>
      <c r="X237" s="1224">
        <v>2.0500000000000001E-2</v>
      </c>
      <c r="Y237" s="1224" t="s">
        <v>165</v>
      </c>
      <c r="Z237" s="1224" t="s">
        <v>165</v>
      </c>
      <c r="AA237" s="1224">
        <v>2.0400000000000001E-2</v>
      </c>
      <c r="AB237" s="1224" t="s">
        <v>165</v>
      </c>
      <c r="AC237" s="1224" t="s">
        <v>165</v>
      </c>
      <c r="AD237" s="1224">
        <v>2.0400000000000001E-2</v>
      </c>
      <c r="AE237" s="1224" t="s">
        <v>165</v>
      </c>
      <c r="AF237" s="1224" t="s">
        <v>165</v>
      </c>
      <c r="AG237" s="1224">
        <v>2.0299999999999999E-2</v>
      </c>
      <c r="AH237" s="1224" t="s">
        <v>165</v>
      </c>
      <c r="AI237" s="1224" t="s">
        <v>165</v>
      </c>
      <c r="AJ237" s="1224">
        <v>2.0299999999999999E-2</v>
      </c>
      <c r="AK237" s="1224" t="s">
        <v>165</v>
      </c>
      <c r="AL237" s="1224" t="s">
        <v>165</v>
      </c>
      <c r="AM237" s="1224">
        <v>2.0199999999999999E-2</v>
      </c>
      <c r="AN237" s="1224" t="s">
        <v>165</v>
      </c>
      <c r="AO237" s="1224" t="s">
        <v>165</v>
      </c>
      <c r="AP237" s="1224">
        <v>2.01E-2</v>
      </c>
      <c r="AQ237" s="1224" t="s">
        <v>165</v>
      </c>
      <c r="AR237" s="1224" t="s">
        <v>165</v>
      </c>
      <c r="AS237" s="1224">
        <v>2.0199999999999999E-2</v>
      </c>
      <c r="AT237" s="1224" t="s">
        <v>165</v>
      </c>
      <c r="AU237" s="1224" t="s">
        <v>165</v>
      </c>
      <c r="AV237" s="1224">
        <v>2.0199999999999999E-2</v>
      </c>
      <c r="AW237" s="1224" t="s">
        <v>165</v>
      </c>
      <c r="AX237" s="1224" t="s">
        <v>165</v>
      </c>
      <c r="AY237" s="1227">
        <v>2.0299999999999999E-2</v>
      </c>
      <c r="AZ237" s="1227" t="s">
        <v>165</v>
      </c>
      <c r="BA237" s="1227" t="s">
        <v>165</v>
      </c>
      <c r="BB237" s="1228" t="s">
        <v>165</v>
      </c>
      <c r="BC237" s="1228" t="s">
        <v>165</v>
      </c>
      <c r="BD237" s="1228" t="s">
        <v>165</v>
      </c>
    </row>
    <row r="238" spans="3:56" x14ac:dyDescent="0.25">
      <c r="C238" s="1229" t="s">
        <v>1388</v>
      </c>
      <c r="D238" s="1229" t="s">
        <v>1375</v>
      </c>
      <c r="E238" s="1231" t="str">
        <f t="shared" si="4"/>
        <v>EquinoSALAMANCA</v>
      </c>
      <c r="F238" s="1224">
        <v>2.0199999999999999E-2</v>
      </c>
      <c r="G238" s="1225" t="s">
        <v>165</v>
      </c>
      <c r="H238" s="1224" t="s">
        <v>165</v>
      </c>
      <c r="I238" s="1224">
        <v>2.0199999999999999E-2</v>
      </c>
      <c r="J238" s="1224" t="s">
        <v>165</v>
      </c>
      <c r="K238" s="1224" t="s">
        <v>165</v>
      </c>
      <c r="L238" s="1226">
        <v>2.0199999999999999E-2</v>
      </c>
      <c r="M238" s="1224" t="s">
        <v>165</v>
      </c>
      <c r="N238" s="1224" t="s">
        <v>165</v>
      </c>
      <c r="O238" s="1224">
        <v>2.0199999999999999E-2</v>
      </c>
      <c r="P238" s="1224" t="s">
        <v>165</v>
      </c>
      <c r="Q238" s="1224" t="s">
        <v>165</v>
      </c>
      <c r="R238" s="1224">
        <v>2.01E-2</v>
      </c>
      <c r="S238" s="1224" t="s">
        <v>165</v>
      </c>
      <c r="T238" s="1224" t="s">
        <v>165</v>
      </c>
      <c r="U238" s="1224">
        <v>1.9900000000000001E-2</v>
      </c>
      <c r="V238" s="1224" t="s">
        <v>165</v>
      </c>
      <c r="W238" s="1224" t="s">
        <v>165</v>
      </c>
      <c r="X238" s="1224">
        <v>1.9900000000000001E-2</v>
      </c>
      <c r="Y238" s="1224" t="s">
        <v>165</v>
      </c>
      <c r="Z238" s="1224" t="s">
        <v>165</v>
      </c>
      <c r="AA238" s="1224">
        <v>1.9800000000000002E-2</v>
      </c>
      <c r="AB238" s="1224" t="s">
        <v>165</v>
      </c>
      <c r="AC238" s="1224" t="s">
        <v>165</v>
      </c>
      <c r="AD238" s="1224">
        <v>1.9699999999999999E-2</v>
      </c>
      <c r="AE238" s="1224" t="s">
        <v>165</v>
      </c>
      <c r="AF238" s="1224" t="s">
        <v>165</v>
      </c>
      <c r="AG238" s="1224">
        <v>1.95E-2</v>
      </c>
      <c r="AH238" s="1224" t="s">
        <v>165</v>
      </c>
      <c r="AI238" s="1224" t="s">
        <v>165</v>
      </c>
      <c r="AJ238" s="1224">
        <v>1.95E-2</v>
      </c>
      <c r="AK238" s="1224" t="s">
        <v>165</v>
      </c>
      <c r="AL238" s="1224" t="s">
        <v>165</v>
      </c>
      <c r="AM238" s="1224">
        <v>1.9400000000000001E-2</v>
      </c>
      <c r="AN238" s="1224" t="s">
        <v>165</v>
      </c>
      <c r="AO238" s="1224" t="s">
        <v>165</v>
      </c>
      <c r="AP238" s="1224">
        <v>1.95E-2</v>
      </c>
      <c r="AQ238" s="1224" t="s">
        <v>165</v>
      </c>
      <c r="AR238" s="1224" t="s">
        <v>165</v>
      </c>
      <c r="AS238" s="1224">
        <v>1.95E-2</v>
      </c>
      <c r="AT238" s="1224" t="s">
        <v>165</v>
      </c>
      <c r="AU238" s="1224" t="s">
        <v>165</v>
      </c>
      <c r="AV238" s="1224">
        <v>1.95E-2</v>
      </c>
      <c r="AW238" s="1224" t="s">
        <v>165</v>
      </c>
      <c r="AX238" s="1224" t="s">
        <v>165</v>
      </c>
      <c r="AY238" s="1227">
        <v>1.95E-2</v>
      </c>
      <c r="AZ238" s="1227" t="s">
        <v>165</v>
      </c>
      <c r="BA238" s="1227" t="s">
        <v>165</v>
      </c>
      <c r="BB238" s="1228" t="s">
        <v>165</v>
      </c>
      <c r="BC238" s="1228" t="s">
        <v>165</v>
      </c>
      <c r="BD238" s="1228" t="s">
        <v>165</v>
      </c>
    </row>
    <row r="239" spans="3:56" x14ac:dyDescent="0.25">
      <c r="C239" s="1229" t="s">
        <v>1388</v>
      </c>
      <c r="D239" s="1229" t="s">
        <v>1376</v>
      </c>
      <c r="E239" s="1231" t="str">
        <f t="shared" si="4"/>
        <v>EquinoSANTA CRUZ DE TENERIFE</v>
      </c>
      <c r="F239" s="1224">
        <v>2.0199999999999999E-2</v>
      </c>
      <c r="G239" s="1225" t="s">
        <v>165</v>
      </c>
      <c r="H239" s="1224" t="s">
        <v>165</v>
      </c>
      <c r="I239" s="1224">
        <v>2.01E-2</v>
      </c>
      <c r="J239" s="1224" t="s">
        <v>165</v>
      </c>
      <c r="K239" s="1224" t="s">
        <v>165</v>
      </c>
      <c r="L239" s="1226">
        <v>2.01E-2</v>
      </c>
      <c r="M239" s="1224" t="s">
        <v>165</v>
      </c>
      <c r="N239" s="1224" t="s">
        <v>165</v>
      </c>
      <c r="O239" s="1224">
        <v>1.9900000000000001E-2</v>
      </c>
      <c r="P239" s="1224" t="s">
        <v>165</v>
      </c>
      <c r="Q239" s="1224" t="s">
        <v>165</v>
      </c>
      <c r="R239" s="1224">
        <v>1.9800000000000002E-2</v>
      </c>
      <c r="S239" s="1224" t="s">
        <v>165</v>
      </c>
      <c r="T239" s="1224" t="s">
        <v>165</v>
      </c>
      <c r="U239" s="1224">
        <v>1.9800000000000002E-2</v>
      </c>
      <c r="V239" s="1224" t="s">
        <v>165</v>
      </c>
      <c r="W239" s="1224" t="s">
        <v>165</v>
      </c>
      <c r="X239" s="1224">
        <v>1.9800000000000002E-2</v>
      </c>
      <c r="Y239" s="1224" t="s">
        <v>165</v>
      </c>
      <c r="Z239" s="1224" t="s">
        <v>165</v>
      </c>
      <c r="AA239" s="1224">
        <v>1.9800000000000002E-2</v>
      </c>
      <c r="AB239" s="1224" t="s">
        <v>165</v>
      </c>
      <c r="AC239" s="1224" t="s">
        <v>165</v>
      </c>
      <c r="AD239" s="1224">
        <v>1.9699999999999999E-2</v>
      </c>
      <c r="AE239" s="1224" t="s">
        <v>165</v>
      </c>
      <c r="AF239" s="1224" t="s">
        <v>165</v>
      </c>
      <c r="AG239" s="1224">
        <v>1.9699999999999999E-2</v>
      </c>
      <c r="AH239" s="1224" t="s">
        <v>165</v>
      </c>
      <c r="AI239" s="1224" t="s">
        <v>165</v>
      </c>
      <c r="AJ239" s="1224">
        <v>1.9699999999999999E-2</v>
      </c>
      <c r="AK239" s="1224" t="s">
        <v>165</v>
      </c>
      <c r="AL239" s="1224" t="s">
        <v>165</v>
      </c>
      <c r="AM239" s="1224">
        <v>1.9599999999999999E-2</v>
      </c>
      <c r="AN239" s="1224" t="s">
        <v>165</v>
      </c>
      <c r="AO239" s="1224" t="s">
        <v>165</v>
      </c>
      <c r="AP239" s="1224">
        <v>1.9699999999999999E-2</v>
      </c>
      <c r="AQ239" s="1224" t="s">
        <v>165</v>
      </c>
      <c r="AR239" s="1224" t="s">
        <v>165</v>
      </c>
      <c r="AS239" s="1224">
        <v>1.9800000000000002E-2</v>
      </c>
      <c r="AT239" s="1224" t="s">
        <v>165</v>
      </c>
      <c r="AU239" s="1224" t="s">
        <v>165</v>
      </c>
      <c r="AV239" s="1224">
        <v>1.9699999999999999E-2</v>
      </c>
      <c r="AW239" s="1224" t="s">
        <v>165</v>
      </c>
      <c r="AX239" s="1224" t="s">
        <v>165</v>
      </c>
      <c r="AY239" s="1227">
        <v>1.9699999999999999E-2</v>
      </c>
      <c r="AZ239" s="1227" t="s">
        <v>165</v>
      </c>
      <c r="BA239" s="1227" t="s">
        <v>165</v>
      </c>
      <c r="BB239" s="1228" t="s">
        <v>165</v>
      </c>
      <c r="BC239" s="1228" t="s">
        <v>165</v>
      </c>
      <c r="BD239" s="1228" t="s">
        <v>165</v>
      </c>
    </row>
    <row r="240" spans="3:56" x14ac:dyDescent="0.25">
      <c r="C240" s="1229" t="s">
        <v>1388</v>
      </c>
      <c r="D240" s="1229" t="s">
        <v>1377</v>
      </c>
      <c r="E240" s="1231" t="str">
        <f t="shared" si="4"/>
        <v>EquinoSEGOVIA</v>
      </c>
      <c r="F240" s="1224">
        <v>2.0199999999999999E-2</v>
      </c>
      <c r="G240" s="1225" t="s">
        <v>165</v>
      </c>
      <c r="H240" s="1224" t="s">
        <v>165</v>
      </c>
      <c r="I240" s="1224">
        <v>2.0199999999999999E-2</v>
      </c>
      <c r="J240" s="1224" t="s">
        <v>165</v>
      </c>
      <c r="K240" s="1224" t="s">
        <v>165</v>
      </c>
      <c r="L240" s="1226">
        <v>2.0199999999999999E-2</v>
      </c>
      <c r="M240" s="1224" t="s">
        <v>165</v>
      </c>
      <c r="N240" s="1224" t="s">
        <v>165</v>
      </c>
      <c r="O240" s="1224">
        <v>2.0199999999999999E-2</v>
      </c>
      <c r="P240" s="1224" t="s">
        <v>165</v>
      </c>
      <c r="Q240" s="1224" t="s">
        <v>165</v>
      </c>
      <c r="R240" s="1224">
        <v>2.01E-2</v>
      </c>
      <c r="S240" s="1224" t="s">
        <v>165</v>
      </c>
      <c r="T240" s="1224" t="s">
        <v>165</v>
      </c>
      <c r="U240" s="1224">
        <v>1.9900000000000001E-2</v>
      </c>
      <c r="V240" s="1224" t="s">
        <v>165</v>
      </c>
      <c r="W240" s="1224" t="s">
        <v>165</v>
      </c>
      <c r="X240" s="1224">
        <v>1.9900000000000001E-2</v>
      </c>
      <c r="Y240" s="1224" t="s">
        <v>165</v>
      </c>
      <c r="Z240" s="1224" t="s">
        <v>165</v>
      </c>
      <c r="AA240" s="1224">
        <v>1.9800000000000002E-2</v>
      </c>
      <c r="AB240" s="1224" t="s">
        <v>165</v>
      </c>
      <c r="AC240" s="1224" t="s">
        <v>165</v>
      </c>
      <c r="AD240" s="1224">
        <v>1.9699999999999999E-2</v>
      </c>
      <c r="AE240" s="1224" t="s">
        <v>165</v>
      </c>
      <c r="AF240" s="1224" t="s">
        <v>165</v>
      </c>
      <c r="AG240" s="1224">
        <v>1.95E-2</v>
      </c>
      <c r="AH240" s="1224" t="s">
        <v>165</v>
      </c>
      <c r="AI240" s="1224" t="s">
        <v>165</v>
      </c>
      <c r="AJ240" s="1224">
        <v>1.95E-2</v>
      </c>
      <c r="AK240" s="1224" t="s">
        <v>165</v>
      </c>
      <c r="AL240" s="1224" t="s">
        <v>165</v>
      </c>
      <c r="AM240" s="1224">
        <v>1.9400000000000001E-2</v>
      </c>
      <c r="AN240" s="1224" t="s">
        <v>165</v>
      </c>
      <c r="AO240" s="1224" t="s">
        <v>165</v>
      </c>
      <c r="AP240" s="1224">
        <v>1.95E-2</v>
      </c>
      <c r="AQ240" s="1224" t="s">
        <v>165</v>
      </c>
      <c r="AR240" s="1224" t="s">
        <v>165</v>
      </c>
      <c r="AS240" s="1224">
        <v>1.95E-2</v>
      </c>
      <c r="AT240" s="1224" t="s">
        <v>165</v>
      </c>
      <c r="AU240" s="1224" t="s">
        <v>165</v>
      </c>
      <c r="AV240" s="1224">
        <v>1.95E-2</v>
      </c>
      <c r="AW240" s="1224" t="s">
        <v>165</v>
      </c>
      <c r="AX240" s="1224" t="s">
        <v>165</v>
      </c>
      <c r="AY240" s="1227">
        <v>1.95E-2</v>
      </c>
      <c r="AZ240" s="1227" t="s">
        <v>165</v>
      </c>
      <c r="BA240" s="1227" t="s">
        <v>165</v>
      </c>
      <c r="BB240" s="1228" t="s">
        <v>165</v>
      </c>
      <c r="BC240" s="1228" t="s">
        <v>165</v>
      </c>
      <c r="BD240" s="1228" t="s">
        <v>165</v>
      </c>
    </row>
    <row r="241" spans="3:56" x14ac:dyDescent="0.25">
      <c r="C241" s="1229" t="s">
        <v>1388</v>
      </c>
      <c r="D241" s="1229" t="s">
        <v>1378</v>
      </c>
      <c r="E241" s="1231" t="str">
        <f t="shared" si="4"/>
        <v>EquinoSEVILLA</v>
      </c>
      <c r="F241" s="1224">
        <v>2.06E-2</v>
      </c>
      <c r="G241" s="1225" t="s">
        <v>165</v>
      </c>
      <c r="H241" s="1224" t="s">
        <v>165</v>
      </c>
      <c r="I241" s="1224">
        <v>2.0400000000000001E-2</v>
      </c>
      <c r="J241" s="1224" t="s">
        <v>165</v>
      </c>
      <c r="K241" s="1224" t="s">
        <v>165</v>
      </c>
      <c r="L241" s="1226">
        <v>2.0400000000000001E-2</v>
      </c>
      <c r="M241" s="1224" t="s">
        <v>165</v>
      </c>
      <c r="N241" s="1224" t="s">
        <v>165</v>
      </c>
      <c r="O241" s="1224">
        <v>2.0400000000000001E-2</v>
      </c>
      <c r="P241" s="1224" t="s">
        <v>165</v>
      </c>
      <c r="Q241" s="1224" t="s">
        <v>165</v>
      </c>
      <c r="R241" s="1224">
        <v>2.0400000000000001E-2</v>
      </c>
      <c r="S241" s="1224" t="s">
        <v>165</v>
      </c>
      <c r="T241" s="1224" t="s">
        <v>165</v>
      </c>
      <c r="U241" s="1224">
        <v>2.0299999999999999E-2</v>
      </c>
      <c r="V241" s="1224" t="s">
        <v>165</v>
      </c>
      <c r="W241" s="1224" t="s">
        <v>165</v>
      </c>
      <c r="X241" s="1224">
        <v>2.0199999999999999E-2</v>
      </c>
      <c r="Y241" s="1224" t="s">
        <v>165</v>
      </c>
      <c r="Z241" s="1224" t="s">
        <v>165</v>
      </c>
      <c r="AA241" s="1224">
        <v>2.01E-2</v>
      </c>
      <c r="AB241" s="1224" t="s">
        <v>165</v>
      </c>
      <c r="AC241" s="1224" t="s">
        <v>165</v>
      </c>
      <c r="AD241" s="1224">
        <v>2.01E-2</v>
      </c>
      <c r="AE241" s="1224" t="s">
        <v>165</v>
      </c>
      <c r="AF241" s="1224" t="s">
        <v>165</v>
      </c>
      <c r="AG241" s="1224">
        <v>2.01E-2</v>
      </c>
      <c r="AH241" s="1224" t="s">
        <v>165</v>
      </c>
      <c r="AI241" s="1224" t="s">
        <v>165</v>
      </c>
      <c r="AJ241" s="1224">
        <v>2.0199999999999999E-2</v>
      </c>
      <c r="AK241" s="1224" t="s">
        <v>165</v>
      </c>
      <c r="AL241" s="1224" t="s">
        <v>165</v>
      </c>
      <c r="AM241" s="1224">
        <v>2.01E-2</v>
      </c>
      <c r="AN241" s="1224" t="s">
        <v>165</v>
      </c>
      <c r="AO241" s="1224" t="s">
        <v>165</v>
      </c>
      <c r="AP241" s="1224">
        <v>2.01E-2</v>
      </c>
      <c r="AQ241" s="1224" t="s">
        <v>165</v>
      </c>
      <c r="AR241" s="1224" t="s">
        <v>165</v>
      </c>
      <c r="AS241" s="1224">
        <v>2.01E-2</v>
      </c>
      <c r="AT241" s="1224" t="s">
        <v>165</v>
      </c>
      <c r="AU241" s="1224" t="s">
        <v>165</v>
      </c>
      <c r="AV241" s="1224">
        <v>2.01E-2</v>
      </c>
      <c r="AW241" s="1224" t="s">
        <v>165</v>
      </c>
      <c r="AX241" s="1224" t="s">
        <v>165</v>
      </c>
      <c r="AY241" s="1227">
        <v>2.01E-2</v>
      </c>
      <c r="AZ241" s="1227" t="s">
        <v>165</v>
      </c>
      <c r="BA241" s="1227" t="s">
        <v>165</v>
      </c>
      <c r="BB241" s="1228" t="s">
        <v>165</v>
      </c>
      <c r="BC241" s="1228" t="s">
        <v>165</v>
      </c>
      <c r="BD241" s="1228" t="s">
        <v>165</v>
      </c>
    </row>
    <row r="242" spans="3:56" x14ac:dyDescent="0.25">
      <c r="C242" s="1229" t="s">
        <v>1388</v>
      </c>
      <c r="D242" s="1229" t="s">
        <v>1379</v>
      </c>
      <c r="E242" s="1231" t="str">
        <f t="shared" si="4"/>
        <v>EquinoSORIA</v>
      </c>
      <c r="F242" s="1224">
        <v>2.0199999999999999E-2</v>
      </c>
      <c r="G242" s="1225" t="s">
        <v>165</v>
      </c>
      <c r="H242" s="1224" t="s">
        <v>165</v>
      </c>
      <c r="I242" s="1224">
        <v>2.0199999999999999E-2</v>
      </c>
      <c r="J242" s="1224" t="s">
        <v>165</v>
      </c>
      <c r="K242" s="1224" t="s">
        <v>165</v>
      </c>
      <c r="L242" s="1226">
        <v>2.0199999999999999E-2</v>
      </c>
      <c r="M242" s="1224" t="s">
        <v>165</v>
      </c>
      <c r="N242" s="1224" t="s">
        <v>165</v>
      </c>
      <c r="O242" s="1224">
        <v>2.0199999999999999E-2</v>
      </c>
      <c r="P242" s="1224" t="s">
        <v>165</v>
      </c>
      <c r="Q242" s="1224" t="s">
        <v>165</v>
      </c>
      <c r="R242" s="1224">
        <v>2.01E-2</v>
      </c>
      <c r="S242" s="1224" t="s">
        <v>165</v>
      </c>
      <c r="T242" s="1224" t="s">
        <v>165</v>
      </c>
      <c r="U242" s="1224">
        <v>1.9900000000000001E-2</v>
      </c>
      <c r="V242" s="1224" t="s">
        <v>165</v>
      </c>
      <c r="W242" s="1224" t="s">
        <v>165</v>
      </c>
      <c r="X242" s="1224">
        <v>1.9900000000000001E-2</v>
      </c>
      <c r="Y242" s="1224" t="s">
        <v>165</v>
      </c>
      <c r="Z242" s="1224" t="s">
        <v>165</v>
      </c>
      <c r="AA242" s="1224">
        <v>1.9800000000000002E-2</v>
      </c>
      <c r="AB242" s="1224" t="s">
        <v>165</v>
      </c>
      <c r="AC242" s="1224" t="s">
        <v>165</v>
      </c>
      <c r="AD242" s="1224">
        <v>1.9699999999999999E-2</v>
      </c>
      <c r="AE242" s="1224" t="s">
        <v>165</v>
      </c>
      <c r="AF242" s="1224" t="s">
        <v>165</v>
      </c>
      <c r="AG242" s="1224">
        <v>1.95E-2</v>
      </c>
      <c r="AH242" s="1224" t="s">
        <v>165</v>
      </c>
      <c r="AI242" s="1224" t="s">
        <v>165</v>
      </c>
      <c r="AJ242" s="1224">
        <v>1.95E-2</v>
      </c>
      <c r="AK242" s="1224" t="s">
        <v>165</v>
      </c>
      <c r="AL242" s="1224" t="s">
        <v>165</v>
      </c>
      <c r="AM242" s="1224">
        <v>1.9400000000000001E-2</v>
      </c>
      <c r="AN242" s="1224" t="s">
        <v>165</v>
      </c>
      <c r="AO242" s="1224" t="s">
        <v>165</v>
      </c>
      <c r="AP242" s="1224">
        <v>1.95E-2</v>
      </c>
      <c r="AQ242" s="1224" t="s">
        <v>165</v>
      </c>
      <c r="AR242" s="1224" t="s">
        <v>165</v>
      </c>
      <c r="AS242" s="1224">
        <v>1.95E-2</v>
      </c>
      <c r="AT242" s="1224" t="s">
        <v>165</v>
      </c>
      <c r="AU242" s="1224" t="s">
        <v>165</v>
      </c>
      <c r="AV242" s="1224">
        <v>1.95E-2</v>
      </c>
      <c r="AW242" s="1224" t="s">
        <v>165</v>
      </c>
      <c r="AX242" s="1224" t="s">
        <v>165</v>
      </c>
      <c r="AY242" s="1227">
        <v>1.95E-2</v>
      </c>
      <c r="AZ242" s="1227" t="s">
        <v>165</v>
      </c>
      <c r="BA242" s="1227" t="s">
        <v>165</v>
      </c>
      <c r="BB242" s="1228" t="s">
        <v>165</v>
      </c>
      <c r="BC242" s="1228" t="s">
        <v>165</v>
      </c>
      <c r="BD242" s="1228" t="s">
        <v>165</v>
      </c>
    </row>
    <row r="243" spans="3:56" x14ac:dyDescent="0.25">
      <c r="C243" s="1229" t="s">
        <v>1388</v>
      </c>
      <c r="D243" s="1229" t="s">
        <v>1380</v>
      </c>
      <c r="E243" s="1231" t="str">
        <f t="shared" si="4"/>
        <v>EquinoTARRAGONA</v>
      </c>
      <c r="F243" s="1224">
        <v>1.9800000000000002E-2</v>
      </c>
      <c r="G243" s="1225" t="s">
        <v>165</v>
      </c>
      <c r="H243" s="1224" t="s">
        <v>165</v>
      </c>
      <c r="I243" s="1224">
        <v>1.95E-2</v>
      </c>
      <c r="J243" s="1224" t="s">
        <v>165</v>
      </c>
      <c r="K243" s="1224" t="s">
        <v>165</v>
      </c>
      <c r="L243" s="1226">
        <v>1.9400000000000001E-2</v>
      </c>
      <c r="M243" s="1224" t="s">
        <v>165</v>
      </c>
      <c r="N243" s="1224" t="s">
        <v>165</v>
      </c>
      <c r="O243" s="1224">
        <v>1.9300000000000001E-2</v>
      </c>
      <c r="P243" s="1224" t="s">
        <v>165</v>
      </c>
      <c r="Q243" s="1224" t="s">
        <v>165</v>
      </c>
      <c r="R243" s="1224">
        <v>1.9300000000000001E-2</v>
      </c>
      <c r="S243" s="1224" t="s">
        <v>165</v>
      </c>
      <c r="T243" s="1224" t="s">
        <v>165</v>
      </c>
      <c r="U243" s="1224">
        <v>1.9199999999999998E-2</v>
      </c>
      <c r="V243" s="1224" t="s">
        <v>165</v>
      </c>
      <c r="W243" s="1224" t="s">
        <v>165</v>
      </c>
      <c r="X243" s="1224">
        <v>1.9300000000000001E-2</v>
      </c>
      <c r="Y243" s="1224" t="s">
        <v>165</v>
      </c>
      <c r="Z243" s="1224" t="s">
        <v>165</v>
      </c>
      <c r="AA243" s="1224">
        <v>1.9400000000000001E-2</v>
      </c>
      <c r="AB243" s="1224" t="s">
        <v>165</v>
      </c>
      <c r="AC243" s="1224" t="s">
        <v>165</v>
      </c>
      <c r="AD243" s="1224">
        <v>1.9300000000000001E-2</v>
      </c>
      <c r="AE243" s="1224" t="s">
        <v>165</v>
      </c>
      <c r="AF243" s="1224" t="s">
        <v>165</v>
      </c>
      <c r="AG243" s="1224">
        <v>1.9300000000000001E-2</v>
      </c>
      <c r="AH243" s="1224" t="s">
        <v>165</v>
      </c>
      <c r="AI243" s="1224" t="s">
        <v>165</v>
      </c>
      <c r="AJ243" s="1224">
        <v>1.9300000000000001E-2</v>
      </c>
      <c r="AK243" s="1224" t="s">
        <v>165</v>
      </c>
      <c r="AL243" s="1224" t="s">
        <v>165</v>
      </c>
      <c r="AM243" s="1224">
        <v>1.9300000000000001E-2</v>
      </c>
      <c r="AN243" s="1224" t="s">
        <v>165</v>
      </c>
      <c r="AO243" s="1224" t="s">
        <v>165</v>
      </c>
      <c r="AP243" s="1224">
        <v>1.9199999999999998E-2</v>
      </c>
      <c r="AQ243" s="1224" t="s">
        <v>165</v>
      </c>
      <c r="AR243" s="1224" t="s">
        <v>165</v>
      </c>
      <c r="AS243" s="1224">
        <v>1.9199999999999998E-2</v>
      </c>
      <c r="AT243" s="1224" t="s">
        <v>165</v>
      </c>
      <c r="AU243" s="1224" t="s">
        <v>165</v>
      </c>
      <c r="AV243" s="1224">
        <v>1.9300000000000001E-2</v>
      </c>
      <c r="AW243" s="1224" t="s">
        <v>165</v>
      </c>
      <c r="AX243" s="1224" t="s">
        <v>165</v>
      </c>
      <c r="AY243" s="1227">
        <v>1.9099999999999999E-2</v>
      </c>
      <c r="AZ243" s="1227" t="s">
        <v>165</v>
      </c>
      <c r="BA243" s="1227" t="s">
        <v>165</v>
      </c>
      <c r="BB243" s="1228" t="s">
        <v>165</v>
      </c>
      <c r="BC243" s="1228" t="s">
        <v>165</v>
      </c>
      <c r="BD243" s="1228" t="s">
        <v>165</v>
      </c>
    </row>
    <row r="244" spans="3:56" x14ac:dyDescent="0.25">
      <c r="C244" s="1229" t="s">
        <v>1388</v>
      </c>
      <c r="D244" s="1229" t="s">
        <v>1381</v>
      </c>
      <c r="E244" s="1231" t="str">
        <f t="shared" si="4"/>
        <v>EquinoTERUEL</v>
      </c>
      <c r="F244" s="1224">
        <v>1.89E-2</v>
      </c>
      <c r="G244" s="1225" t="s">
        <v>165</v>
      </c>
      <c r="H244" s="1224" t="s">
        <v>165</v>
      </c>
      <c r="I244" s="1224">
        <v>1.89E-2</v>
      </c>
      <c r="J244" s="1224" t="s">
        <v>165</v>
      </c>
      <c r="K244" s="1224" t="s">
        <v>165</v>
      </c>
      <c r="L244" s="1226">
        <v>1.9300000000000001E-2</v>
      </c>
      <c r="M244" s="1224" t="s">
        <v>165</v>
      </c>
      <c r="N244" s="1224" t="s">
        <v>165</v>
      </c>
      <c r="O244" s="1224">
        <v>1.9800000000000002E-2</v>
      </c>
      <c r="P244" s="1224" t="s">
        <v>165</v>
      </c>
      <c r="Q244" s="1224" t="s">
        <v>165</v>
      </c>
      <c r="R244" s="1224">
        <v>1.9900000000000001E-2</v>
      </c>
      <c r="S244" s="1224" t="s">
        <v>165</v>
      </c>
      <c r="T244" s="1224" t="s">
        <v>165</v>
      </c>
      <c r="U244" s="1224">
        <v>2.0799999999999999E-2</v>
      </c>
      <c r="V244" s="1224" t="s">
        <v>165</v>
      </c>
      <c r="W244" s="1224" t="s">
        <v>165</v>
      </c>
      <c r="X244" s="1224">
        <v>1.9800000000000002E-2</v>
      </c>
      <c r="Y244" s="1224" t="s">
        <v>165</v>
      </c>
      <c r="Z244" s="1224" t="s">
        <v>165</v>
      </c>
      <c r="AA244" s="1224">
        <v>1.9099999999999999E-2</v>
      </c>
      <c r="AB244" s="1224" t="s">
        <v>165</v>
      </c>
      <c r="AC244" s="1224" t="s">
        <v>165</v>
      </c>
      <c r="AD244" s="1224">
        <v>1.9900000000000001E-2</v>
      </c>
      <c r="AE244" s="1224" t="s">
        <v>165</v>
      </c>
      <c r="AF244" s="1224" t="s">
        <v>165</v>
      </c>
      <c r="AG244" s="1224">
        <v>1.9699999999999999E-2</v>
      </c>
      <c r="AH244" s="1224" t="s">
        <v>165</v>
      </c>
      <c r="AI244" s="1224" t="s">
        <v>165</v>
      </c>
      <c r="AJ244" s="1224">
        <v>1.9699999999999999E-2</v>
      </c>
      <c r="AK244" s="1224" t="s">
        <v>165</v>
      </c>
      <c r="AL244" s="1224" t="s">
        <v>165</v>
      </c>
      <c r="AM244" s="1224">
        <v>1.9800000000000002E-2</v>
      </c>
      <c r="AN244" s="1224" t="s">
        <v>165</v>
      </c>
      <c r="AO244" s="1224" t="s">
        <v>165</v>
      </c>
      <c r="AP244" s="1224">
        <v>1.9800000000000002E-2</v>
      </c>
      <c r="AQ244" s="1224" t="s">
        <v>165</v>
      </c>
      <c r="AR244" s="1224" t="s">
        <v>165</v>
      </c>
      <c r="AS244" s="1224">
        <v>1.9400000000000001E-2</v>
      </c>
      <c r="AT244" s="1224" t="s">
        <v>165</v>
      </c>
      <c r="AU244" s="1224" t="s">
        <v>165</v>
      </c>
      <c r="AV244" s="1224">
        <v>1.9400000000000001E-2</v>
      </c>
      <c r="AW244" s="1224" t="s">
        <v>165</v>
      </c>
      <c r="AX244" s="1224" t="s">
        <v>165</v>
      </c>
      <c r="AY244" s="1227">
        <v>1.9300000000000001E-2</v>
      </c>
      <c r="AZ244" s="1227" t="s">
        <v>165</v>
      </c>
      <c r="BA244" s="1227" t="s">
        <v>165</v>
      </c>
      <c r="BB244" s="1228" t="s">
        <v>165</v>
      </c>
      <c r="BC244" s="1228" t="s">
        <v>165</v>
      </c>
      <c r="BD244" s="1228" t="s">
        <v>165</v>
      </c>
    </row>
    <row r="245" spans="3:56" x14ac:dyDescent="0.25">
      <c r="C245" s="1229" t="s">
        <v>1388</v>
      </c>
      <c r="D245" s="1229" t="s">
        <v>1382</v>
      </c>
      <c r="E245" s="1231" t="str">
        <f t="shared" si="4"/>
        <v>EquinoTOLEDO</v>
      </c>
      <c r="F245" s="1224">
        <v>2.0299999999999999E-2</v>
      </c>
      <c r="G245" s="1225" t="s">
        <v>165</v>
      </c>
      <c r="H245" s="1224" t="s">
        <v>165</v>
      </c>
      <c r="I245" s="1224">
        <v>2.0400000000000001E-2</v>
      </c>
      <c r="J245" s="1224" t="s">
        <v>165</v>
      </c>
      <c r="K245" s="1224" t="s">
        <v>165</v>
      </c>
      <c r="L245" s="1226">
        <v>2.0299999999999999E-2</v>
      </c>
      <c r="M245" s="1224" t="s">
        <v>165</v>
      </c>
      <c r="N245" s="1224" t="s">
        <v>165</v>
      </c>
      <c r="O245" s="1224">
        <v>2.0400000000000001E-2</v>
      </c>
      <c r="P245" s="1224" t="s">
        <v>165</v>
      </c>
      <c r="Q245" s="1224" t="s">
        <v>165</v>
      </c>
      <c r="R245" s="1224">
        <v>2.0199999999999999E-2</v>
      </c>
      <c r="S245" s="1224" t="s">
        <v>165</v>
      </c>
      <c r="T245" s="1224" t="s">
        <v>165</v>
      </c>
      <c r="U245" s="1224">
        <v>2.0299999999999999E-2</v>
      </c>
      <c r="V245" s="1224" t="s">
        <v>165</v>
      </c>
      <c r="W245" s="1224" t="s">
        <v>165</v>
      </c>
      <c r="X245" s="1224">
        <v>2.0199999999999999E-2</v>
      </c>
      <c r="Y245" s="1224" t="s">
        <v>165</v>
      </c>
      <c r="Z245" s="1224" t="s">
        <v>165</v>
      </c>
      <c r="AA245" s="1224">
        <v>2.01E-2</v>
      </c>
      <c r="AB245" s="1224" t="s">
        <v>165</v>
      </c>
      <c r="AC245" s="1224" t="s">
        <v>165</v>
      </c>
      <c r="AD245" s="1224">
        <v>0.02</v>
      </c>
      <c r="AE245" s="1224" t="s">
        <v>165</v>
      </c>
      <c r="AF245" s="1224" t="s">
        <v>165</v>
      </c>
      <c r="AG245" s="1224">
        <v>1.9900000000000001E-2</v>
      </c>
      <c r="AH245" s="1224" t="s">
        <v>165</v>
      </c>
      <c r="AI245" s="1224" t="s">
        <v>165</v>
      </c>
      <c r="AJ245" s="1224">
        <v>1.9900000000000001E-2</v>
      </c>
      <c r="AK245" s="1224" t="s">
        <v>165</v>
      </c>
      <c r="AL245" s="1224" t="s">
        <v>165</v>
      </c>
      <c r="AM245" s="1224">
        <v>1.9900000000000001E-2</v>
      </c>
      <c r="AN245" s="1224" t="s">
        <v>165</v>
      </c>
      <c r="AO245" s="1224" t="s">
        <v>165</v>
      </c>
      <c r="AP245" s="1224">
        <v>1.9900000000000001E-2</v>
      </c>
      <c r="AQ245" s="1224" t="s">
        <v>165</v>
      </c>
      <c r="AR245" s="1224" t="s">
        <v>165</v>
      </c>
      <c r="AS245" s="1224">
        <v>1.9900000000000001E-2</v>
      </c>
      <c r="AT245" s="1224" t="s">
        <v>165</v>
      </c>
      <c r="AU245" s="1224" t="s">
        <v>165</v>
      </c>
      <c r="AV245" s="1224">
        <v>1.9900000000000001E-2</v>
      </c>
      <c r="AW245" s="1224" t="s">
        <v>165</v>
      </c>
      <c r="AX245" s="1224" t="s">
        <v>165</v>
      </c>
      <c r="AY245" s="1227">
        <v>1.9900000000000001E-2</v>
      </c>
      <c r="AZ245" s="1227" t="s">
        <v>165</v>
      </c>
      <c r="BA245" s="1227" t="s">
        <v>165</v>
      </c>
      <c r="BB245" s="1228" t="s">
        <v>165</v>
      </c>
      <c r="BC245" s="1228" t="s">
        <v>165</v>
      </c>
      <c r="BD245" s="1228" t="s">
        <v>165</v>
      </c>
    </row>
    <row r="246" spans="3:56" x14ac:dyDescent="0.25">
      <c r="C246" s="1229" t="s">
        <v>1388</v>
      </c>
      <c r="D246" s="1229" t="s">
        <v>2179</v>
      </c>
      <c r="E246" s="1231" t="str">
        <f t="shared" si="4"/>
        <v>EquinoVALENCIA/VALÉNCIA</v>
      </c>
      <c r="F246" s="1224">
        <v>2.23E-2</v>
      </c>
      <c r="G246" s="1225" t="s">
        <v>165</v>
      </c>
      <c r="H246" s="1224" t="s">
        <v>165</v>
      </c>
      <c r="I246" s="1224">
        <v>2.2200000000000001E-2</v>
      </c>
      <c r="J246" s="1224" t="s">
        <v>165</v>
      </c>
      <c r="K246" s="1224" t="s">
        <v>165</v>
      </c>
      <c r="L246" s="1226">
        <v>2.2100000000000002E-2</v>
      </c>
      <c r="M246" s="1224" t="s">
        <v>165</v>
      </c>
      <c r="N246" s="1224" t="s">
        <v>165</v>
      </c>
      <c r="O246" s="1224">
        <v>2.1899999999999999E-2</v>
      </c>
      <c r="P246" s="1224" t="s">
        <v>165</v>
      </c>
      <c r="Q246" s="1224" t="s">
        <v>165</v>
      </c>
      <c r="R246" s="1224">
        <v>2.1299999999999999E-2</v>
      </c>
      <c r="S246" s="1224" t="s">
        <v>165</v>
      </c>
      <c r="T246" s="1224" t="s">
        <v>165</v>
      </c>
      <c r="U246" s="1224">
        <v>2.0799999999999999E-2</v>
      </c>
      <c r="V246" s="1224" t="s">
        <v>165</v>
      </c>
      <c r="W246" s="1224" t="s">
        <v>165</v>
      </c>
      <c r="X246" s="1224">
        <v>2.0199999999999999E-2</v>
      </c>
      <c r="Y246" s="1224" t="s">
        <v>165</v>
      </c>
      <c r="Z246" s="1224" t="s">
        <v>165</v>
      </c>
      <c r="AA246" s="1224">
        <v>2.0199999999999999E-2</v>
      </c>
      <c r="AB246" s="1224" t="s">
        <v>165</v>
      </c>
      <c r="AC246" s="1224" t="s">
        <v>165</v>
      </c>
      <c r="AD246" s="1224">
        <v>2.0299999999999999E-2</v>
      </c>
      <c r="AE246" s="1224" t="s">
        <v>165</v>
      </c>
      <c r="AF246" s="1224" t="s">
        <v>165</v>
      </c>
      <c r="AG246" s="1224">
        <v>2.01E-2</v>
      </c>
      <c r="AH246" s="1224" t="s">
        <v>165</v>
      </c>
      <c r="AI246" s="1224" t="s">
        <v>165</v>
      </c>
      <c r="AJ246" s="1224">
        <v>0.02</v>
      </c>
      <c r="AK246" s="1224" t="s">
        <v>165</v>
      </c>
      <c r="AL246" s="1224" t="s">
        <v>165</v>
      </c>
      <c r="AM246" s="1224">
        <v>0.02</v>
      </c>
      <c r="AN246" s="1224" t="s">
        <v>165</v>
      </c>
      <c r="AO246" s="1224" t="s">
        <v>165</v>
      </c>
      <c r="AP246" s="1224">
        <v>0.02</v>
      </c>
      <c r="AQ246" s="1224" t="s">
        <v>165</v>
      </c>
      <c r="AR246" s="1224" t="s">
        <v>165</v>
      </c>
      <c r="AS246" s="1224">
        <v>1.9900000000000001E-2</v>
      </c>
      <c r="AT246" s="1224" t="s">
        <v>165</v>
      </c>
      <c r="AU246" s="1224" t="s">
        <v>165</v>
      </c>
      <c r="AV246" s="1224">
        <v>1.9900000000000001E-2</v>
      </c>
      <c r="AW246" s="1224" t="s">
        <v>165</v>
      </c>
      <c r="AX246" s="1224" t="s">
        <v>165</v>
      </c>
      <c r="AY246" s="1227">
        <v>1.9900000000000001E-2</v>
      </c>
      <c r="AZ246" s="1227" t="s">
        <v>165</v>
      </c>
      <c r="BA246" s="1227" t="s">
        <v>165</v>
      </c>
      <c r="BB246" s="1228" t="s">
        <v>165</v>
      </c>
      <c r="BC246" s="1228" t="s">
        <v>165</v>
      </c>
      <c r="BD246" s="1228" t="s">
        <v>165</v>
      </c>
    </row>
    <row r="247" spans="3:56" x14ac:dyDescent="0.25">
      <c r="C247" s="1229" t="s">
        <v>1388</v>
      </c>
      <c r="D247" s="1229" t="s">
        <v>1383</v>
      </c>
      <c r="E247" s="1231" t="str">
        <f t="shared" si="4"/>
        <v>EquinoVALLADOLID</v>
      </c>
      <c r="F247" s="1224">
        <v>2.0199999999999999E-2</v>
      </c>
      <c r="G247" s="1225" t="s">
        <v>165</v>
      </c>
      <c r="H247" s="1224" t="s">
        <v>165</v>
      </c>
      <c r="I247" s="1224">
        <v>2.0199999999999999E-2</v>
      </c>
      <c r="J247" s="1224" t="s">
        <v>165</v>
      </c>
      <c r="K247" s="1224" t="s">
        <v>165</v>
      </c>
      <c r="L247" s="1226">
        <v>2.0199999999999999E-2</v>
      </c>
      <c r="M247" s="1224" t="s">
        <v>165</v>
      </c>
      <c r="N247" s="1224" t="s">
        <v>165</v>
      </c>
      <c r="O247" s="1224">
        <v>2.0199999999999999E-2</v>
      </c>
      <c r="P247" s="1224" t="s">
        <v>165</v>
      </c>
      <c r="Q247" s="1224" t="s">
        <v>165</v>
      </c>
      <c r="R247" s="1224">
        <v>2.01E-2</v>
      </c>
      <c r="S247" s="1224" t="s">
        <v>165</v>
      </c>
      <c r="T247" s="1224" t="s">
        <v>165</v>
      </c>
      <c r="U247" s="1224">
        <v>1.9900000000000001E-2</v>
      </c>
      <c r="V247" s="1224" t="s">
        <v>165</v>
      </c>
      <c r="W247" s="1224" t="s">
        <v>165</v>
      </c>
      <c r="X247" s="1224">
        <v>1.9900000000000001E-2</v>
      </c>
      <c r="Y247" s="1224" t="s">
        <v>165</v>
      </c>
      <c r="Z247" s="1224" t="s">
        <v>165</v>
      </c>
      <c r="AA247" s="1224">
        <v>1.9800000000000002E-2</v>
      </c>
      <c r="AB247" s="1224" t="s">
        <v>165</v>
      </c>
      <c r="AC247" s="1224" t="s">
        <v>165</v>
      </c>
      <c r="AD247" s="1224">
        <v>1.9699999999999999E-2</v>
      </c>
      <c r="AE247" s="1224" t="s">
        <v>165</v>
      </c>
      <c r="AF247" s="1224" t="s">
        <v>165</v>
      </c>
      <c r="AG247" s="1224">
        <v>1.95E-2</v>
      </c>
      <c r="AH247" s="1224" t="s">
        <v>165</v>
      </c>
      <c r="AI247" s="1224" t="s">
        <v>165</v>
      </c>
      <c r="AJ247" s="1224">
        <v>1.95E-2</v>
      </c>
      <c r="AK247" s="1224" t="s">
        <v>165</v>
      </c>
      <c r="AL247" s="1224" t="s">
        <v>165</v>
      </c>
      <c r="AM247" s="1224">
        <v>1.9400000000000001E-2</v>
      </c>
      <c r="AN247" s="1224" t="s">
        <v>165</v>
      </c>
      <c r="AO247" s="1224" t="s">
        <v>165</v>
      </c>
      <c r="AP247" s="1224">
        <v>1.95E-2</v>
      </c>
      <c r="AQ247" s="1224" t="s">
        <v>165</v>
      </c>
      <c r="AR247" s="1224" t="s">
        <v>165</v>
      </c>
      <c r="AS247" s="1224">
        <v>1.95E-2</v>
      </c>
      <c r="AT247" s="1224" t="s">
        <v>165</v>
      </c>
      <c r="AU247" s="1224" t="s">
        <v>165</v>
      </c>
      <c r="AV247" s="1224">
        <v>1.95E-2</v>
      </c>
      <c r="AW247" s="1224" t="s">
        <v>165</v>
      </c>
      <c r="AX247" s="1224" t="s">
        <v>165</v>
      </c>
      <c r="AY247" s="1227">
        <v>1.95E-2</v>
      </c>
      <c r="AZ247" s="1227" t="s">
        <v>165</v>
      </c>
      <c r="BA247" s="1227" t="s">
        <v>165</v>
      </c>
      <c r="BB247" s="1228" t="s">
        <v>165</v>
      </c>
      <c r="BC247" s="1228" t="s">
        <v>165</v>
      </c>
      <c r="BD247" s="1228" t="s">
        <v>165</v>
      </c>
    </row>
    <row r="248" spans="3:56" x14ac:dyDescent="0.25">
      <c r="C248" s="1229" t="s">
        <v>1388</v>
      </c>
      <c r="D248" s="1229" t="s">
        <v>1384</v>
      </c>
      <c r="E248" s="1231" t="str">
        <f t="shared" si="4"/>
        <v>EquinoZAMORA</v>
      </c>
      <c r="F248" s="1224">
        <v>2.0199999999999999E-2</v>
      </c>
      <c r="G248" s="1225" t="s">
        <v>165</v>
      </c>
      <c r="H248" s="1224" t="s">
        <v>165</v>
      </c>
      <c r="I248" s="1224">
        <v>2.0199999999999999E-2</v>
      </c>
      <c r="J248" s="1224" t="s">
        <v>165</v>
      </c>
      <c r="K248" s="1224" t="s">
        <v>165</v>
      </c>
      <c r="L248" s="1226">
        <v>2.0199999999999999E-2</v>
      </c>
      <c r="M248" s="1224" t="s">
        <v>165</v>
      </c>
      <c r="N248" s="1224" t="s">
        <v>165</v>
      </c>
      <c r="O248" s="1224">
        <v>2.0199999999999999E-2</v>
      </c>
      <c r="P248" s="1224" t="s">
        <v>165</v>
      </c>
      <c r="Q248" s="1224" t="s">
        <v>165</v>
      </c>
      <c r="R248" s="1224">
        <v>2.01E-2</v>
      </c>
      <c r="S248" s="1224" t="s">
        <v>165</v>
      </c>
      <c r="T248" s="1224" t="s">
        <v>165</v>
      </c>
      <c r="U248" s="1224">
        <v>1.9900000000000001E-2</v>
      </c>
      <c r="V248" s="1224" t="s">
        <v>165</v>
      </c>
      <c r="W248" s="1224" t="s">
        <v>165</v>
      </c>
      <c r="X248" s="1224">
        <v>1.9900000000000001E-2</v>
      </c>
      <c r="Y248" s="1224" t="s">
        <v>165</v>
      </c>
      <c r="Z248" s="1224" t="s">
        <v>165</v>
      </c>
      <c r="AA248" s="1224">
        <v>1.9800000000000002E-2</v>
      </c>
      <c r="AB248" s="1224" t="s">
        <v>165</v>
      </c>
      <c r="AC248" s="1224" t="s">
        <v>165</v>
      </c>
      <c r="AD248" s="1224">
        <v>1.9699999999999999E-2</v>
      </c>
      <c r="AE248" s="1224" t="s">
        <v>165</v>
      </c>
      <c r="AF248" s="1224" t="s">
        <v>165</v>
      </c>
      <c r="AG248" s="1224">
        <v>1.95E-2</v>
      </c>
      <c r="AH248" s="1224" t="s">
        <v>165</v>
      </c>
      <c r="AI248" s="1224" t="s">
        <v>165</v>
      </c>
      <c r="AJ248" s="1224">
        <v>1.95E-2</v>
      </c>
      <c r="AK248" s="1224" t="s">
        <v>165</v>
      </c>
      <c r="AL248" s="1224" t="s">
        <v>165</v>
      </c>
      <c r="AM248" s="1224">
        <v>1.9400000000000001E-2</v>
      </c>
      <c r="AN248" s="1224" t="s">
        <v>165</v>
      </c>
      <c r="AO248" s="1224" t="s">
        <v>165</v>
      </c>
      <c r="AP248" s="1224">
        <v>1.95E-2</v>
      </c>
      <c r="AQ248" s="1224" t="s">
        <v>165</v>
      </c>
      <c r="AR248" s="1224" t="s">
        <v>165</v>
      </c>
      <c r="AS248" s="1224">
        <v>1.95E-2</v>
      </c>
      <c r="AT248" s="1224" t="s">
        <v>165</v>
      </c>
      <c r="AU248" s="1224" t="s">
        <v>165</v>
      </c>
      <c r="AV248" s="1224">
        <v>1.95E-2</v>
      </c>
      <c r="AW248" s="1224" t="s">
        <v>165</v>
      </c>
      <c r="AX248" s="1224" t="s">
        <v>165</v>
      </c>
      <c r="AY248" s="1227">
        <v>1.95E-2</v>
      </c>
      <c r="AZ248" s="1227" t="s">
        <v>165</v>
      </c>
      <c r="BA248" s="1227" t="s">
        <v>165</v>
      </c>
      <c r="BB248" s="1228" t="s">
        <v>165</v>
      </c>
      <c r="BC248" s="1228" t="s">
        <v>165</v>
      </c>
      <c r="BD248" s="1228" t="s">
        <v>165</v>
      </c>
    </row>
    <row r="249" spans="3:56" x14ac:dyDescent="0.25">
      <c r="C249" s="1229" t="s">
        <v>1388</v>
      </c>
      <c r="D249" s="1229" t="s">
        <v>1385</v>
      </c>
      <c r="E249" s="1231" t="str">
        <f t="shared" si="4"/>
        <v>EquinoZARAGOZA</v>
      </c>
      <c r="F249" s="1224">
        <v>1.89E-2</v>
      </c>
      <c r="G249" s="1225" t="s">
        <v>165</v>
      </c>
      <c r="H249" s="1224" t="s">
        <v>165</v>
      </c>
      <c r="I249" s="1224">
        <v>1.89E-2</v>
      </c>
      <c r="J249" s="1224" t="s">
        <v>165</v>
      </c>
      <c r="K249" s="1224" t="s">
        <v>165</v>
      </c>
      <c r="L249" s="1226">
        <v>1.9199999999999998E-2</v>
      </c>
      <c r="M249" s="1224" t="s">
        <v>165</v>
      </c>
      <c r="N249" s="1224" t="s">
        <v>165</v>
      </c>
      <c r="O249" s="1224">
        <v>1.9800000000000002E-2</v>
      </c>
      <c r="P249" s="1224" t="s">
        <v>165</v>
      </c>
      <c r="Q249" s="1224" t="s">
        <v>165</v>
      </c>
      <c r="R249" s="1224">
        <v>1.9900000000000001E-2</v>
      </c>
      <c r="S249" s="1224" t="s">
        <v>165</v>
      </c>
      <c r="T249" s="1224" t="s">
        <v>165</v>
      </c>
      <c r="U249" s="1224">
        <v>2.0799999999999999E-2</v>
      </c>
      <c r="V249" s="1224" t="s">
        <v>165</v>
      </c>
      <c r="W249" s="1224" t="s">
        <v>165</v>
      </c>
      <c r="X249" s="1224">
        <v>1.9800000000000002E-2</v>
      </c>
      <c r="Y249" s="1224" t="s">
        <v>165</v>
      </c>
      <c r="Z249" s="1224" t="s">
        <v>165</v>
      </c>
      <c r="AA249" s="1224">
        <v>1.9099999999999999E-2</v>
      </c>
      <c r="AB249" s="1224" t="s">
        <v>165</v>
      </c>
      <c r="AC249" s="1224" t="s">
        <v>165</v>
      </c>
      <c r="AD249" s="1224">
        <v>1.9900000000000001E-2</v>
      </c>
      <c r="AE249" s="1224" t="s">
        <v>165</v>
      </c>
      <c r="AF249" s="1224" t="s">
        <v>165</v>
      </c>
      <c r="AG249" s="1224">
        <v>1.9699999999999999E-2</v>
      </c>
      <c r="AH249" s="1224" t="s">
        <v>165</v>
      </c>
      <c r="AI249" s="1224" t="s">
        <v>165</v>
      </c>
      <c r="AJ249" s="1224">
        <v>1.9699999999999999E-2</v>
      </c>
      <c r="AK249" s="1224" t="s">
        <v>165</v>
      </c>
      <c r="AL249" s="1224" t="s">
        <v>165</v>
      </c>
      <c r="AM249" s="1224">
        <v>1.9800000000000002E-2</v>
      </c>
      <c r="AN249" s="1224" t="s">
        <v>165</v>
      </c>
      <c r="AO249" s="1224" t="s">
        <v>165</v>
      </c>
      <c r="AP249" s="1224">
        <v>1.9800000000000002E-2</v>
      </c>
      <c r="AQ249" s="1224" t="s">
        <v>165</v>
      </c>
      <c r="AR249" s="1224" t="s">
        <v>165</v>
      </c>
      <c r="AS249" s="1224">
        <v>1.9400000000000001E-2</v>
      </c>
      <c r="AT249" s="1224" t="s">
        <v>165</v>
      </c>
      <c r="AU249" s="1224" t="s">
        <v>165</v>
      </c>
      <c r="AV249" s="1224">
        <v>1.9400000000000001E-2</v>
      </c>
      <c r="AW249" s="1224" t="s">
        <v>165</v>
      </c>
      <c r="AX249" s="1224" t="s">
        <v>165</v>
      </c>
      <c r="AY249" s="1227">
        <v>1.9300000000000001E-2</v>
      </c>
      <c r="AZ249" s="1227" t="s">
        <v>165</v>
      </c>
      <c r="BA249" s="1227" t="s">
        <v>165</v>
      </c>
      <c r="BB249" s="1228" t="s">
        <v>165</v>
      </c>
      <c r="BC249" s="1228" t="s">
        <v>165</v>
      </c>
      <c r="BD249" s="1228" t="s">
        <v>165</v>
      </c>
    </row>
    <row r="250" spans="3:56" x14ac:dyDescent="0.25">
      <c r="C250" s="1229" t="s">
        <v>1388</v>
      </c>
      <c r="D250" s="1229" t="s">
        <v>1386</v>
      </c>
      <c r="E250" s="1231" t="str">
        <f t="shared" si="4"/>
        <v>EquinoCEUTA Y MELILLA</v>
      </c>
      <c r="F250" s="1224">
        <v>2.0500000000000001E-2</v>
      </c>
      <c r="G250" s="1225" t="s">
        <v>165</v>
      </c>
      <c r="H250" s="1224" t="s">
        <v>165</v>
      </c>
      <c r="I250" s="1224">
        <v>2.0400000000000001E-2</v>
      </c>
      <c r="J250" s="1224" t="s">
        <v>165</v>
      </c>
      <c r="K250" s="1224" t="s">
        <v>165</v>
      </c>
      <c r="L250" s="1226">
        <v>2.0400000000000001E-2</v>
      </c>
      <c r="M250" s="1224" t="s">
        <v>165</v>
      </c>
      <c r="N250" s="1224" t="s">
        <v>165</v>
      </c>
      <c r="O250" s="1224">
        <v>2.0400000000000001E-2</v>
      </c>
      <c r="P250" s="1224" t="s">
        <v>165</v>
      </c>
      <c r="Q250" s="1224" t="s">
        <v>165</v>
      </c>
      <c r="R250" s="1224">
        <v>2.0400000000000001E-2</v>
      </c>
      <c r="S250" s="1224" t="s">
        <v>165</v>
      </c>
      <c r="T250" s="1224" t="s">
        <v>165</v>
      </c>
      <c r="U250" s="1224">
        <v>2.01E-2</v>
      </c>
      <c r="V250" s="1224" t="s">
        <v>165</v>
      </c>
      <c r="W250" s="1224" t="s">
        <v>165</v>
      </c>
      <c r="X250" s="1224">
        <v>2.01E-2</v>
      </c>
      <c r="Y250" s="1224" t="s">
        <v>165</v>
      </c>
      <c r="Z250" s="1224" t="s">
        <v>165</v>
      </c>
      <c r="AA250" s="1224">
        <v>0.02</v>
      </c>
      <c r="AB250" s="1224" t="s">
        <v>165</v>
      </c>
      <c r="AC250" s="1224" t="s">
        <v>165</v>
      </c>
      <c r="AD250" s="1224">
        <v>0.02</v>
      </c>
      <c r="AE250" s="1224" t="s">
        <v>165</v>
      </c>
      <c r="AF250" s="1224" t="s">
        <v>165</v>
      </c>
      <c r="AG250" s="1224">
        <v>1.9900000000000001E-2</v>
      </c>
      <c r="AH250" s="1224" t="s">
        <v>165</v>
      </c>
      <c r="AI250" s="1224" t="s">
        <v>165</v>
      </c>
      <c r="AJ250" s="1224">
        <v>2.01E-2</v>
      </c>
      <c r="AK250" s="1224" t="s">
        <v>165</v>
      </c>
      <c r="AL250" s="1224" t="s">
        <v>165</v>
      </c>
      <c r="AM250" s="1224">
        <v>1.9900000000000001E-2</v>
      </c>
      <c r="AN250" s="1224" t="s">
        <v>165</v>
      </c>
      <c r="AO250" s="1224" t="s">
        <v>165</v>
      </c>
      <c r="AP250" s="1224">
        <v>0.02</v>
      </c>
      <c r="AQ250" s="1224" t="s">
        <v>165</v>
      </c>
      <c r="AR250" s="1224" t="s">
        <v>165</v>
      </c>
      <c r="AS250" s="1224">
        <v>1.9900000000000001E-2</v>
      </c>
      <c r="AT250" s="1224" t="s">
        <v>165</v>
      </c>
      <c r="AU250" s="1224" t="s">
        <v>165</v>
      </c>
      <c r="AV250" s="1224">
        <v>0.02</v>
      </c>
      <c r="AW250" s="1224" t="s">
        <v>165</v>
      </c>
      <c r="AX250" s="1224" t="s">
        <v>165</v>
      </c>
      <c r="AY250" s="1227">
        <v>1.9900000000000001E-2</v>
      </c>
      <c r="AZ250" s="1227" t="s">
        <v>165</v>
      </c>
      <c r="BA250" s="1227" t="s">
        <v>165</v>
      </c>
      <c r="BB250" s="1228" t="s">
        <v>165</v>
      </c>
      <c r="BC250" s="1228" t="s">
        <v>165</v>
      </c>
      <c r="BD250" s="1228" t="s">
        <v>165</v>
      </c>
    </row>
    <row r="251" spans="3:56" x14ac:dyDescent="0.25">
      <c r="C251" s="1229" t="s">
        <v>1389</v>
      </c>
      <c r="D251" s="1229" t="s">
        <v>1337</v>
      </c>
      <c r="E251" s="1231" t="str">
        <f t="shared" si="4"/>
        <v>OvinoALBACETE</v>
      </c>
      <c r="F251" s="1224">
        <v>2.0899999999999998E-2</v>
      </c>
      <c r="G251" s="1225" t="s">
        <v>165</v>
      </c>
      <c r="H251" s="1224" t="s">
        <v>165</v>
      </c>
      <c r="I251" s="1224">
        <v>2.0799999999999999E-2</v>
      </c>
      <c r="J251" s="1224" t="s">
        <v>165</v>
      </c>
      <c r="K251" s="1224" t="s">
        <v>165</v>
      </c>
      <c r="L251" s="1226">
        <v>2.0500000000000001E-2</v>
      </c>
      <c r="M251" s="1224" t="s">
        <v>165</v>
      </c>
      <c r="N251" s="1224" t="s">
        <v>165</v>
      </c>
      <c r="O251" s="1224">
        <v>2.0899999999999998E-2</v>
      </c>
      <c r="P251" s="1224" t="s">
        <v>165</v>
      </c>
      <c r="Q251" s="1224" t="s">
        <v>165</v>
      </c>
      <c r="R251" s="1224">
        <v>2.06E-2</v>
      </c>
      <c r="S251" s="1224" t="s">
        <v>165</v>
      </c>
      <c r="T251" s="1224" t="s">
        <v>165</v>
      </c>
      <c r="U251" s="1224">
        <v>2.0400000000000001E-2</v>
      </c>
      <c r="V251" s="1224" t="s">
        <v>165</v>
      </c>
      <c r="W251" s="1224" t="s">
        <v>165</v>
      </c>
      <c r="X251" s="1224">
        <v>2.0400000000000001E-2</v>
      </c>
      <c r="Y251" s="1224" t="s">
        <v>165</v>
      </c>
      <c r="Z251" s="1224" t="s">
        <v>165</v>
      </c>
      <c r="AA251" s="1224">
        <v>2.0500000000000001E-2</v>
      </c>
      <c r="AB251" s="1224" t="s">
        <v>165</v>
      </c>
      <c r="AC251" s="1224" t="s">
        <v>165</v>
      </c>
      <c r="AD251" s="1224">
        <v>2.0400000000000001E-2</v>
      </c>
      <c r="AE251" s="1224" t="s">
        <v>165</v>
      </c>
      <c r="AF251" s="1224" t="s">
        <v>165</v>
      </c>
      <c r="AG251" s="1224">
        <v>2.0400000000000001E-2</v>
      </c>
      <c r="AH251" s="1224" t="s">
        <v>165</v>
      </c>
      <c r="AI251" s="1224" t="s">
        <v>165</v>
      </c>
      <c r="AJ251" s="1224">
        <v>2.0400000000000001E-2</v>
      </c>
      <c r="AK251" s="1224" t="s">
        <v>165</v>
      </c>
      <c r="AL251" s="1224" t="s">
        <v>165</v>
      </c>
      <c r="AM251" s="1224">
        <v>2.0400000000000001E-2</v>
      </c>
      <c r="AN251" s="1224" t="s">
        <v>165</v>
      </c>
      <c r="AO251" s="1224" t="s">
        <v>165</v>
      </c>
      <c r="AP251" s="1224">
        <v>2.0400000000000001E-2</v>
      </c>
      <c r="AQ251" s="1224" t="s">
        <v>165</v>
      </c>
      <c r="AR251" s="1224" t="s">
        <v>165</v>
      </c>
      <c r="AS251" s="1224">
        <v>2.0400000000000001E-2</v>
      </c>
      <c r="AT251" s="1224" t="s">
        <v>165</v>
      </c>
      <c r="AU251" s="1224" t="s">
        <v>165</v>
      </c>
      <c r="AV251" s="1224">
        <v>2.0500000000000001E-2</v>
      </c>
      <c r="AW251" s="1224" t="s">
        <v>165</v>
      </c>
      <c r="AX251" s="1224" t="s">
        <v>165</v>
      </c>
      <c r="AY251" s="1227">
        <v>2.0500000000000001E-2</v>
      </c>
      <c r="AZ251" s="1227" t="s">
        <v>165</v>
      </c>
      <c r="BA251" s="1227" t="s">
        <v>165</v>
      </c>
      <c r="BB251" s="1228" t="s">
        <v>165</v>
      </c>
      <c r="BC251" s="1228" t="s">
        <v>165</v>
      </c>
      <c r="BD251" s="1228" t="s">
        <v>165</v>
      </c>
    </row>
    <row r="252" spans="3:56" x14ac:dyDescent="0.25">
      <c r="C252" s="1229" t="s">
        <v>1389</v>
      </c>
      <c r="D252" s="1229" t="s">
        <v>1338</v>
      </c>
      <c r="E252" s="1231" t="str">
        <f t="shared" si="4"/>
        <v>OvinoALICANTE/ALACANT</v>
      </c>
      <c r="F252" s="1224">
        <v>1.8800000000000001E-2</v>
      </c>
      <c r="G252" s="1225" t="s">
        <v>165</v>
      </c>
      <c r="H252" s="1224" t="s">
        <v>165</v>
      </c>
      <c r="I252" s="1224">
        <v>1.7399999999999999E-2</v>
      </c>
      <c r="J252" s="1224" t="s">
        <v>165</v>
      </c>
      <c r="K252" s="1224" t="s">
        <v>165</v>
      </c>
      <c r="L252" s="1226">
        <v>1.7500000000000002E-2</v>
      </c>
      <c r="M252" s="1224" t="s">
        <v>165</v>
      </c>
      <c r="N252" s="1224" t="s">
        <v>165</v>
      </c>
      <c r="O252" s="1224">
        <v>1.9699999999999999E-2</v>
      </c>
      <c r="P252" s="1224" t="s">
        <v>165</v>
      </c>
      <c r="Q252" s="1224" t="s">
        <v>165</v>
      </c>
      <c r="R252" s="1224">
        <v>1.77E-2</v>
      </c>
      <c r="S252" s="1224" t="s">
        <v>165</v>
      </c>
      <c r="T252" s="1224" t="s">
        <v>165</v>
      </c>
      <c r="U252" s="1224">
        <v>1.8800000000000001E-2</v>
      </c>
      <c r="V252" s="1224" t="s">
        <v>165</v>
      </c>
      <c r="W252" s="1224" t="s">
        <v>165</v>
      </c>
      <c r="X252" s="1224">
        <v>1.8800000000000001E-2</v>
      </c>
      <c r="Y252" s="1224" t="s">
        <v>165</v>
      </c>
      <c r="Z252" s="1224" t="s">
        <v>165</v>
      </c>
      <c r="AA252" s="1224">
        <v>1.8599999999999998E-2</v>
      </c>
      <c r="AB252" s="1224" t="s">
        <v>165</v>
      </c>
      <c r="AC252" s="1224" t="s">
        <v>165</v>
      </c>
      <c r="AD252" s="1224">
        <v>1.89E-2</v>
      </c>
      <c r="AE252" s="1224" t="s">
        <v>165</v>
      </c>
      <c r="AF252" s="1224" t="s">
        <v>165</v>
      </c>
      <c r="AG252" s="1224">
        <v>1.8800000000000001E-2</v>
      </c>
      <c r="AH252" s="1224" t="s">
        <v>165</v>
      </c>
      <c r="AI252" s="1224" t="s">
        <v>165</v>
      </c>
      <c r="AJ252" s="1224">
        <v>1.8800000000000001E-2</v>
      </c>
      <c r="AK252" s="1224" t="s">
        <v>165</v>
      </c>
      <c r="AL252" s="1224" t="s">
        <v>165</v>
      </c>
      <c r="AM252" s="1224">
        <v>1.8800000000000001E-2</v>
      </c>
      <c r="AN252" s="1224" t="s">
        <v>165</v>
      </c>
      <c r="AO252" s="1224" t="s">
        <v>165</v>
      </c>
      <c r="AP252" s="1224">
        <v>1.89E-2</v>
      </c>
      <c r="AQ252" s="1224" t="s">
        <v>165</v>
      </c>
      <c r="AR252" s="1224" t="s">
        <v>165</v>
      </c>
      <c r="AS252" s="1224">
        <v>1.89E-2</v>
      </c>
      <c r="AT252" s="1224" t="s">
        <v>165</v>
      </c>
      <c r="AU252" s="1224" t="s">
        <v>165</v>
      </c>
      <c r="AV252" s="1224">
        <v>1.89E-2</v>
      </c>
      <c r="AW252" s="1224" t="s">
        <v>165</v>
      </c>
      <c r="AX252" s="1224" t="s">
        <v>165</v>
      </c>
      <c r="AY252" s="1227">
        <v>1.8800000000000001E-2</v>
      </c>
      <c r="AZ252" s="1227" t="s">
        <v>165</v>
      </c>
      <c r="BA252" s="1227" t="s">
        <v>165</v>
      </c>
      <c r="BB252" s="1228" t="s">
        <v>165</v>
      </c>
      <c r="BC252" s="1228" t="s">
        <v>165</v>
      </c>
      <c r="BD252" s="1228" t="s">
        <v>165</v>
      </c>
    </row>
    <row r="253" spans="3:56" x14ac:dyDescent="0.25">
      <c r="C253" s="1229" t="s">
        <v>1389</v>
      </c>
      <c r="D253" s="1229" t="s">
        <v>1339</v>
      </c>
      <c r="E253" s="1231" t="str">
        <f t="shared" si="4"/>
        <v>OvinoALMERÍA</v>
      </c>
      <c r="F253" s="1224">
        <v>1.7500000000000002E-2</v>
      </c>
      <c r="G253" s="1225" t="s">
        <v>165</v>
      </c>
      <c r="H253" s="1224" t="s">
        <v>165</v>
      </c>
      <c r="I253" s="1224">
        <v>1.6799999999999999E-2</v>
      </c>
      <c r="J253" s="1224" t="s">
        <v>165</v>
      </c>
      <c r="K253" s="1224" t="s">
        <v>165</v>
      </c>
      <c r="L253" s="1226">
        <v>1.6899999999999998E-2</v>
      </c>
      <c r="M253" s="1224" t="s">
        <v>165</v>
      </c>
      <c r="N253" s="1224" t="s">
        <v>165</v>
      </c>
      <c r="O253" s="1224">
        <v>1.7000000000000001E-2</v>
      </c>
      <c r="P253" s="1224" t="s">
        <v>165</v>
      </c>
      <c r="Q253" s="1224" t="s">
        <v>165</v>
      </c>
      <c r="R253" s="1224">
        <v>1.7100000000000001E-2</v>
      </c>
      <c r="S253" s="1224" t="s">
        <v>165</v>
      </c>
      <c r="T253" s="1224" t="s">
        <v>165</v>
      </c>
      <c r="U253" s="1224">
        <v>1.77E-2</v>
      </c>
      <c r="V253" s="1224" t="s">
        <v>165</v>
      </c>
      <c r="W253" s="1224" t="s">
        <v>165</v>
      </c>
      <c r="X253" s="1224">
        <v>1.7999999999999999E-2</v>
      </c>
      <c r="Y253" s="1224" t="s">
        <v>165</v>
      </c>
      <c r="Z253" s="1224" t="s">
        <v>165</v>
      </c>
      <c r="AA253" s="1224">
        <v>1.8200000000000001E-2</v>
      </c>
      <c r="AB253" s="1224" t="s">
        <v>165</v>
      </c>
      <c r="AC253" s="1224" t="s">
        <v>165</v>
      </c>
      <c r="AD253" s="1224">
        <v>1.7999999999999999E-2</v>
      </c>
      <c r="AE253" s="1224" t="s">
        <v>165</v>
      </c>
      <c r="AF253" s="1224" t="s">
        <v>165</v>
      </c>
      <c r="AG253" s="1224">
        <v>1.7899999999999999E-2</v>
      </c>
      <c r="AH253" s="1224" t="s">
        <v>165</v>
      </c>
      <c r="AI253" s="1224" t="s">
        <v>165</v>
      </c>
      <c r="AJ253" s="1224">
        <v>1.84E-2</v>
      </c>
      <c r="AK253" s="1224" t="s">
        <v>165</v>
      </c>
      <c r="AL253" s="1224" t="s">
        <v>165</v>
      </c>
      <c r="AM253" s="1224">
        <v>1.8100000000000002E-2</v>
      </c>
      <c r="AN253" s="1224" t="s">
        <v>165</v>
      </c>
      <c r="AO253" s="1224" t="s">
        <v>165</v>
      </c>
      <c r="AP253" s="1224">
        <v>1.8499999999999999E-2</v>
      </c>
      <c r="AQ253" s="1224" t="s">
        <v>165</v>
      </c>
      <c r="AR253" s="1224" t="s">
        <v>165</v>
      </c>
      <c r="AS253" s="1224">
        <v>1.84E-2</v>
      </c>
      <c r="AT253" s="1224" t="s">
        <v>165</v>
      </c>
      <c r="AU253" s="1224" t="s">
        <v>165</v>
      </c>
      <c r="AV253" s="1224">
        <v>1.7999999999999999E-2</v>
      </c>
      <c r="AW253" s="1224" t="s">
        <v>165</v>
      </c>
      <c r="AX253" s="1224" t="s">
        <v>165</v>
      </c>
      <c r="AY253" s="1227">
        <v>1.8100000000000002E-2</v>
      </c>
      <c r="AZ253" s="1227" t="s">
        <v>165</v>
      </c>
      <c r="BA253" s="1227" t="s">
        <v>165</v>
      </c>
      <c r="BB253" s="1228" t="s">
        <v>165</v>
      </c>
      <c r="BC253" s="1228" t="s">
        <v>165</v>
      </c>
      <c r="BD253" s="1228" t="s">
        <v>165</v>
      </c>
    </row>
    <row r="254" spans="3:56" x14ac:dyDescent="0.25">
      <c r="C254" s="1229" t="s">
        <v>1389</v>
      </c>
      <c r="D254" s="1229" t="s">
        <v>1340</v>
      </c>
      <c r="E254" s="1231" t="str">
        <f t="shared" si="4"/>
        <v>OvinoARABA/ÁLAVA</v>
      </c>
      <c r="F254" s="1224">
        <v>1.8200000000000001E-2</v>
      </c>
      <c r="G254" s="1225" t="s">
        <v>165</v>
      </c>
      <c r="H254" s="1224" t="s">
        <v>165</v>
      </c>
      <c r="I254" s="1224">
        <v>1.8200000000000001E-2</v>
      </c>
      <c r="J254" s="1224" t="s">
        <v>165</v>
      </c>
      <c r="K254" s="1224" t="s">
        <v>165</v>
      </c>
      <c r="L254" s="1226">
        <v>1.8200000000000001E-2</v>
      </c>
      <c r="M254" s="1224" t="s">
        <v>165</v>
      </c>
      <c r="N254" s="1224" t="s">
        <v>165</v>
      </c>
      <c r="O254" s="1224">
        <v>1.8200000000000001E-2</v>
      </c>
      <c r="P254" s="1224" t="s">
        <v>165</v>
      </c>
      <c r="Q254" s="1224" t="s">
        <v>165</v>
      </c>
      <c r="R254" s="1224">
        <v>1.7999999999999999E-2</v>
      </c>
      <c r="S254" s="1224" t="s">
        <v>165</v>
      </c>
      <c r="T254" s="1224" t="s">
        <v>165</v>
      </c>
      <c r="U254" s="1224">
        <v>1.7999999999999999E-2</v>
      </c>
      <c r="V254" s="1224" t="s">
        <v>165</v>
      </c>
      <c r="W254" s="1224" t="s">
        <v>165</v>
      </c>
      <c r="X254" s="1224">
        <v>1.7999999999999999E-2</v>
      </c>
      <c r="Y254" s="1224" t="s">
        <v>165</v>
      </c>
      <c r="Z254" s="1224" t="s">
        <v>165</v>
      </c>
      <c r="AA254" s="1224">
        <v>1.7999999999999999E-2</v>
      </c>
      <c r="AB254" s="1224" t="s">
        <v>165</v>
      </c>
      <c r="AC254" s="1224" t="s">
        <v>165</v>
      </c>
      <c r="AD254" s="1224">
        <v>1.7999999999999999E-2</v>
      </c>
      <c r="AE254" s="1224" t="s">
        <v>165</v>
      </c>
      <c r="AF254" s="1224" t="s">
        <v>165</v>
      </c>
      <c r="AG254" s="1224">
        <v>1.8200000000000001E-2</v>
      </c>
      <c r="AH254" s="1224" t="s">
        <v>165</v>
      </c>
      <c r="AI254" s="1224" t="s">
        <v>165</v>
      </c>
      <c r="AJ254" s="1224">
        <v>1.8200000000000001E-2</v>
      </c>
      <c r="AK254" s="1224" t="s">
        <v>165</v>
      </c>
      <c r="AL254" s="1224" t="s">
        <v>165</v>
      </c>
      <c r="AM254" s="1224">
        <v>1.8200000000000001E-2</v>
      </c>
      <c r="AN254" s="1224" t="s">
        <v>165</v>
      </c>
      <c r="AO254" s="1224" t="s">
        <v>165</v>
      </c>
      <c r="AP254" s="1224">
        <v>1.8200000000000001E-2</v>
      </c>
      <c r="AQ254" s="1224" t="s">
        <v>165</v>
      </c>
      <c r="AR254" s="1224" t="s">
        <v>165</v>
      </c>
      <c r="AS254" s="1224">
        <v>1.8200000000000001E-2</v>
      </c>
      <c r="AT254" s="1224" t="s">
        <v>165</v>
      </c>
      <c r="AU254" s="1224" t="s">
        <v>165</v>
      </c>
      <c r="AV254" s="1224">
        <v>1.8200000000000001E-2</v>
      </c>
      <c r="AW254" s="1224" t="s">
        <v>165</v>
      </c>
      <c r="AX254" s="1224" t="s">
        <v>165</v>
      </c>
      <c r="AY254" s="1227">
        <v>1.8200000000000001E-2</v>
      </c>
      <c r="AZ254" s="1227" t="s">
        <v>165</v>
      </c>
      <c r="BA254" s="1227" t="s">
        <v>165</v>
      </c>
      <c r="BB254" s="1228" t="s">
        <v>165</v>
      </c>
      <c r="BC254" s="1228" t="s">
        <v>165</v>
      </c>
      <c r="BD254" s="1228" t="s">
        <v>165</v>
      </c>
    </row>
    <row r="255" spans="3:56" x14ac:dyDescent="0.25">
      <c r="C255" s="1229" t="s">
        <v>1389</v>
      </c>
      <c r="D255" s="1229" t="s">
        <v>1341</v>
      </c>
      <c r="E255" s="1231" t="str">
        <f t="shared" si="4"/>
        <v>OvinoASTURIAS</v>
      </c>
      <c r="F255" s="1224">
        <v>2.0799999999999999E-2</v>
      </c>
      <c r="G255" s="1225" t="s">
        <v>165</v>
      </c>
      <c r="H255" s="1224" t="s">
        <v>165</v>
      </c>
      <c r="I255" s="1224">
        <v>2.0899999999999998E-2</v>
      </c>
      <c r="J255" s="1224" t="s">
        <v>165</v>
      </c>
      <c r="K255" s="1224" t="s">
        <v>165</v>
      </c>
      <c r="L255" s="1226">
        <v>2.0899999999999998E-2</v>
      </c>
      <c r="M255" s="1224" t="s">
        <v>165</v>
      </c>
      <c r="N255" s="1224" t="s">
        <v>165</v>
      </c>
      <c r="O255" s="1224">
        <v>2.1299999999999999E-2</v>
      </c>
      <c r="P255" s="1224" t="s">
        <v>165</v>
      </c>
      <c r="Q255" s="1224" t="s">
        <v>165</v>
      </c>
      <c r="R255" s="1224">
        <v>2.0899999999999998E-2</v>
      </c>
      <c r="S255" s="1224" t="s">
        <v>165</v>
      </c>
      <c r="T255" s="1224" t="s">
        <v>165</v>
      </c>
      <c r="U255" s="1224">
        <v>2.1000000000000001E-2</v>
      </c>
      <c r="V255" s="1224" t="s">
        <v>165</v>
      </c>
      <c r="W255" s="1224" t="s">
        <v>165</v>
      </c>
      <c r="X255" s="1224">
        <v>2.1000000000000001E-2</v>
      </c>
      <c r="Y255" s="1224" t="s">
        <v>165</v>
      </c>
      <c r="Z255" s="1224" t="s">
        <v>165</v>
      </c>
      <c r="AA255" s="1224">
        <v>2.0199999999999999E-2</v>
      </c>
      <c r="AB255" s="1224" t="s">
        <v>165</v>
      </c>
      <c r="AC255" s="1224" t="s">
        <v>165</v>
      </c>
      <c r="AD255" s="1224">
        <v>2.01E-2</v>
      </c>
      <c r="AE255" s="1224" t="s">
        <v>165</v>
      </c>
      <c r="AF255" s="1224" t="s">
        <v>165</v>
      </c>
      <c r="AG255" s="1224">
        <v>2.01E-2</v>
      </c>
      <c r="AH255" s="1224" t="s">
        <v>165</v>
      </c>
      <c r="AI255" s="1224" t="s">
        <v>165</v>
      </c>
      <c r="AJ255" s="1224">
        <v>2.06E-2</v>
      </c>
      <c r="AK255" s="1224" t="s">
        <v>165</v>
      </c>
      <c r="AL255" s="1224" t="s">
        <v>165</v>
      </c>
      <c r="AM255" s="1224">
        <v>2.01E-2</v>
      </c>
      <c r="AN255" s="1224" t="s">
        <v>165</v>
      </c>
      <c r="AO255" s="1224" t="s">
        <v>165</v>
      </c>
      <c r="AP255" s="1224">
        <v>2.0799999999999999E-2</v>
      </c>
      <c r="AQ255" s="1224" t="s">
        <v>165</v>
      </c>
      <c r="AR255" s="1224" t="s">
        <v>165</v>
      </c>
      <c r="AS255" s="1224">
        <v>2.0199999999999999E-2</v>
      </c>
      <c r="AT255" s="1224" t="s">
        <v>165</v>
      </c>
      <c r="AU255" s="1224" t="s">
        <v>165</v>
      </c>
      <c r="AV255" s="1224">
        <v>2.0199999999999999E-2</v>
      </c>
      <c r="AW255" s="1224" t="s">
        <v>165</v>
      </c>
      <c r="AX255" s="1224" t="s">
        <v>165</v>
      </c>
      <c r="AY255" s="1227">
        <v>2.06E-2</v>
      </c>
      <c r="AZ255" s="1227" t="s">
        <v>165</v>
      </c>
      <c r="BA255" s="1227" t="s">
        <v>165</v>
      </c>
      <c r="BB255" s="1228" t="s">
        <v>165</v>
      </c>
      <c r="BC255" s="1228" t="s">
        <v>165</v>
      </c>
      <c r="BD255" s="1228" t="s">
        <v>165</v>
      </c>
    </row>
    <row r="256" spans="3:56" x14ac:dyDescent="0.25">
      <c r="C256" s="1229" t="s">
        <v>1389</v>
      </c>
      <c r="D256" s="1229" t="s">
        <v>1342</v>
      </c>
      <c r="E256" s="1231" t="str">
        <f t="shared" si="4"/>
        <v>OvinoÁVILA</v>
      </c>
      <c r="F256" s="1224">
        <v>2.0400000000000001E-2</v>
      </c>
      <c r="G256" s="1225" t="s">
        <v>165</v>
      </c>
      <c r="H256" s="1224" t="s">
        <v>165</v>
      </c>
      <c r="I256" s="1224">
        <v>2.01E-2</v>
      </c>
      <c r="J256" s="1224" t="s">
        <v>165</v>
      </c>
      <c r="K256" s="1224" t="s">
        <v>165</v>
      </c>
      <c r="L256" s="1226">
        <v>2.0400000000000001E-2</v>
      </c>
      <c r="M256" s="1224" t="s">
        <v>165</v>
      </c>
      <c r="N256" s="1224" t="s">
        <v>165</v>
      </c>
      <c r="O256" s="1224">
        <v>2.0299999999999999E-2</v>
      </c>
      <c r="P256" s="1224" t="s">
        <v>165</v>
      </c>
      <c r="Q256" s="1224" t="s">
        <v>165</v>
      </c>
      <c r="R256" s="1224">
        <v>1.9E-2</v>
      </c>
      <c r="S256" s="1224" t="s">
        <v>165</v>
      </c>
      <c r="T256" s="1224" t="s">
        <v>165</v>
      </c>
      <c r="U256" s="1224">
        <v>1.9099999999999999E-2</v>
      </c>
      <c r="V256" s="1224" t="s">
        <v>165</v>
      </c>
      <c r="W256" s="1224" t="s">
        <v>165</v>
      </c>
      <c r="X256" s="1224">
        <v>1.9099999999999999E-2</v>
      </c>
      <c r="Y256" s="1224" t="s">
        <v>165</v>
      </c>
      <c r="Z256" s="1224" t="s">
        <v>165</v>
      </c>
      <c r="AA256" s="1224">
        <v>1.9099999999999999E-2</v>
      </c>
      <c r="AB256" s="1224" t="s">
        <v>165</v>
      </c>
      <c r="AC256" s="1224" t="s">
        <v>165</v>
      </c>
      <c r="AD256" s="1224">
        <v>1.9199999999999998E-2</v>
      </c>
      <c r="AE256" s="1224" t="s">
        <v>165</v>
      </c>
      <c r="AF256" s="1224" t="s">
        <v>165</v>
      </c>
      <c r="AG256" s="1224">
        <v>1.9199999999999998E-2</v>
      </c>
      <c r="AH256" s="1224" t="s">
        <v>165</v>
      </c>
      <c r="AI256" s="1224" t="s">
        <v>165</v>
      </c>
      <c r="AJ256" s="1224">
        <v>1.9300000000000001E-2</v>
      </c>
      <c r="AK256" s="1224" t="s">
        <v>165</v>
      </c>
      <c r="AL256" s="1224" t="s">
        <v>165</v>
      </c>
      <c r="AM256" s="1224">
        <v>1.9300000000000001E-2</v>
      </c>
      <c r="AN256" s="1224" t="s">
        <v>165</v>
      </c>
      <c r="AO256" s="1224" t="s">
        <v>165</v>
      </c>
      <c r="AP256" s="1224">
        <v>1.9300000000000001E-2</v>
      </c>
      <c r="AQ256" s="1224" t="s">
        <v>165</v>
      </c>
      <c r="AR256" s="1224" t="s">
        <v>165</v>
      </c>
      <c r="AS256" s="1224">
        <v>1.9199999999999998E-2</v>
      </c>
      <c r="AT256" s="1224" t="s">
        <v>165</v>
      </c>
      <c r="AU256" s="1224" t="s">
        <v>165</v>
      </c>
      <c r="AV256" s="1224">
        <v>1.9300000000000001E-2</v>
      </c>
      <c r="AW256" s="1224" t="s">
        <v>165</v>
      </c>
      <c r="AX256" s="1224" t="s">
        <v>165</v>
      </c>
      <c r="AY256" s="1227">
        <v>1.9300000000000001E-2</v>
      </c>
      <c r="AZ256" s="1227" t="s">
        <v>165</v>
      </c>
      <c r="BA256" s="1227" t="s">
        <v>165</v>
      </c>
      <c r="BB256" s="1228" t="s">
        <v>165</v>
      </c>
      <c r="BC256" s="1228" t="s">
        <v>165</v>
      </c>
      <c r="BD256" s="1228" t="s">
        <v>165</v>
      </c>
    </row>
    <row r="257" spans="3:56" x14ac:dyDescent="0.25">
      <c r="C257" s="1229" t="s">
        <v>1389</v>
      </c>
      <c r="D257" s="1229" t="s">
        <v>1343</v>
      </c>
      <c r="E257" s="1231" t="str">
        <f t="shared" si="4"/>
        <v>OvinoBADAJOZ</v>
      </c>
      <c r="F257" s="1224">
        <v>1.9199999999999998E-2</v>
      </c>
      <c r="G257" s="1225" t="s">
        <v>165</v>
      </c>
      <c r="H257" s="1224" t="s">
        <v>165</v>
      </c>
      <c r="I257" s="1224">
        <v>1.9199999999999998E-2</v>
      </c>
      <c r="J257" s="1224" t="s">
        <v>165</v>
      </c>
      <c r="K257" s="1224" t="s">
        <v>165</v>
      </c>
      <c r="L257" s="1226">
        <v>1.9199999999999998E-2</v>
      </c>
      <c r="M257" s="1224" t="s">
        <v>165</v>
      </c>
      <c r="N257" s="1224" t="s">
        <v>165</v>
      </c>
      <c r="O257" s="1224">
        <v>1.9300000000000001E-2</v>
      </c>
      <c r="P257" s="1224" t="s">
        <v>165</v>
      </c>
      <c r="Q257" s="1224" t="s">
        <v>165</v>
      </c>
      <c r="R257" s="1224">
        <v>1.84E-2</v>
      </c>
      <c r="S257" s="1224" t="s">
        <v>165</v>
      </c>
      <c r="T257" s="1224" t="s">
        <v>165</v>
      </c>
      <c r="U257" s="1224">
        <v>1.8499999999999999E-2</v>
      </c>
      <c r="V257" s="1224" t="s">
        <v>165</v>
      </c>
      <c r="W257" s="1224" t="s">
        <v>165</v>
      </c>
      <c r="X257" s="1224">
        <v>1.8499999999999999E-2</v>
      </c>
      <c r="Y257" s="1224" t="s">
        <v>165</v>
      </c>
      <c r="Z257" s="1224" t="s">
        <v>165</v>
      </c>
      <c r="AA257" s="1224">
        <v>1.84E-2</v>
      </c>
      <c r="AB257" s="1224" t="s">
        <v>165</v>
      </c>
      <c r="AC257" s="1224" t="s">
        <v>165</v>
      </c>
      <c r="AD257" s="1224">
        <v>1.84E-2</v>
      </c>
      <c r="AE257" s="1224" t="s">
        <v>165</v>
      </c>
      <c r="AF257" s="1224" t="s">
        <v>165</v>
      </c>
      <c r="AG257" s="1224">
        <v>1.78E-2</v>
      </c>
      <c r="AH257" s="1224" t="s">
        <v>165</v>
      </c>
      <c r="AI257" s="1224" t="s">
        <v>165</v>
      </c>
      <c r="AJ257" s="1224">
        <v>1.78E-2</v>
      </c>
      <c r="AK257" s="1224" t="s">
        <v>165</v>
      </c>
      <c r="AL257" s="1224" t="s">
        <v>165</v>
      </c>
      <c r="AM257" s="1224">
        <v>1.78E-2</v>
      </c>
      <c r="AN257" s="1224" t="s">
        <v>165</v>
      </c>
      <c r="AO257" s="1224" t="s">
        <v>165</v>
      </c>
      <c r="AP257" s="1224">
        <v>1.78E-2</v>
      </c>
      <c r="AQ257" s="1224" t="s">
        <v>165</v>
      </c>
      <c r="AR257" s="1224" t="s">
        <v>165</v>
      </c>
      <c r="AS257" s="1224">
        <v>1.77E-2</v>
      </c>
      <c r="AT257" s="1224" t="s">
        <v>165</v>
      </c>
      <c r="AU257" s="1224" t="s">
        <v>165</v>
      </c>
      <c r="AV257" s="1224">
        <v>1.77E-2</v>
      </c>
      <c r="AW257" s="1224" t="s">
        <v>165</v>
      </c>
      <c r="AX257" s="1224" t="s">
        <v>165</v>
      </c>
      <c r="AY257" s="1227">
        <v>1.7600000000000001E-2</v>
      </c>
      <c r="AZ257" s="1227" t="s">
        <v>165</v>
      </c>
      <c r="BA257" s="1227" t="s">
        <v>165</v>
      </c>
      <c r="BB257" s="1228" t="s">
        <v>165</v>
      </c>
      <c r="BC257" s="1228" t="s">
        <v>165</v>
      </c>
      <c r="BD257" s="1228" t="s">
        <v>165</v>
      </c>
    </row>
    <row r="258" spans="3:56" x14ac:dyDescent="0.25">
      <c r="C258" s="1229" t="s">
        <v>1389</v>
      </c>
      <c r="D258" s="1229" t="s">
        <v>1344</v>
      </c>
      <c r="E258" s="1231" t="str">
        <f t="shared" si="4"/>
        <v>OvinoBALEARS, ILLES</v>
      </c>
      <c r="F258" s="1224">
        <v>1.7999999999999999E-2</v>
      </c>
      <c r="G258" s="1225" t="s">
        <v>165</v>
      </c>
      <c r="H258" s="1224" t="s">
        <v>165</v>
      </c>
      <c r="I258" s="1224">
        <v>1.8100000000000002E-2</v>
      </c>
      <c r="J258" s="1224" t="s">
        <v>165</v>
      </c>
      <c r="K258" s="1224" t="s">
        <v>165</v>
      </c>
      <c r="L258" s="1226">
        <v>1.7999999999999999E-2</v>
      </c>
      <c r="M258" s="1224" t="s">
        <v>165</v>
      </c>
      <c r="N258" s="1224" t="s">
        <v>165</v>
      </c>
      <c r="O258" s="1224">
        <v>1.83E-2</v>
      </c>
      <c r="P258" s="1224" t="s">
        <v>165</v>
      </c>
      <c r="Q258" s="1224" t="s">
        <v>165</v>
      </c>
      <c r="R258" s="1224">
        <v>1.7500000000000002E-2</v>
      </c>
      <c r="S258" s="1224" t="s">
        <v>165</v>
      </c>
      <c r="T258" s="1224" t="s">
        <v>165</v>
      </c>
      <c r="U258" s="1224">
        <v>1.7500000000000002E-2</v>
      </c>
      <c r="V258" s="1224" t="s">
        <v>165</v>
      </c>
      <c r="W258" s="1224" t="s">
        <v>165</v>
      </c>
      <c r="X258" s="1224">
        <v>1.7500000000000002E-2</v>
      </c>
      <c r="Y258" s="1224" t="s">
        <v>165</v>
      </c>
      <c r="Z258" s="1224" t="s">
        <v>165</v>
      </c>
      <c r="AA258" s="1224">
        <v>1.7399999999999999E-2</v>
      </c>
      <c r="AB258" s="1224" t="s">
        <v>165</v>
      </c>
      <c r="AC258" s="1224" t="s">
        <v>165</v>
      </c>
      <c r="AD258" s="1224">
        <v>1.7399999999999999E-2</v>
      </c>
      <c r="AE258" s="1224" t="s">
        <v>165</v>
      </c>
      <c r="AF258" s="1224" t="s">
        <v>165</v>
      </c>
      <c r="AG258" s="1224">
        <v>1.7500000000000002E-2</v>
      </c>
      <c r="AH258" s="1224" t="s">
        <v>165</v>
      </c>
      <c r="AI258" s="1224" t="s">
        <v>165</v>
      </c>
      <c r="AJ258" s="1224">
        <v>1.7500000000000002E-2</v>
      </c>
      <c r="AK258" s="1224" t="s">
        <v>165</v>
      </c>
      <c r="AL258" s="1224" t="s">
        <v>165</v>
      </c>
      <c r="AM258" s="1224">
        <v>1.7500000000000002E-2</v>
      </c>
      <c r="AN258" s="1224" t="s">
        <v>165</v>
      </c>
      <c r="AO258" s="1224" t="s">
        <v>165</v>
      </c>
      <c r="AP258" s="1224">
        <v>1.7600000000000001E-2</v>
      </c>
      <c r="AQ258" s="1224" t="s">
        <v>165</v>
      </c>
      <c r="AR258" s="1224" t="s">
        <v>165</v>
      </c>
      <c r="AS258" s="1224">
        <v>1.7500000000000002E-2</v>
      </c>
      <c r="AT258" s="1224" t="s">
        <v>165</v>
      </c>
      <c r="AU258" s="1224" t="s">
        <v>165</v>
      </c>
      <c r="AV258" s="1224">
        <v>1.7600000000000001E-2</v>
      </c>
      <c r="AW258" s="1224" t="s">
        <v>165</v>
      </c>
      <c r="AX258" s="1224" t="s">
        <v>165</v>
      </c>
      <c r="AY258" s="1227">
        <v>1.7500000000000002E-2</v>
      </c>
      <c r="AZ258" s="1227" t="s">
        <v>165</v>
      </c>
      <c r="BA258" s="1227" t="s">
        <v>165</v>
      </c>
      <c r="BB258" s="1228" t="s">
        <v>165</v>
      </c>
      <c r="BC258" s="1228" t="s">
        <v>165</v>
      </c>
      <c r="BD258" s="1228" t="s">
        <v>165</v>
      </c>
    </row>
    <row r="259" spans="3:56" x14ac:dyDescent="0.25">
      <c r="C259" s="1229" t="s">
        <v>1389</v>
      </c>
      <c r="D259" s="1229" t="s">
        <v>1345</v>
      </c>
      <c r="E259" s="1231" t="str">
        <f t="shared" si="4"/>
        <v>OvinoBARCELONA</v>
      </c>
      <c r="F259" s="1224">
        <v>1.9E-2</v>
      </c>
      <c r="G259" s="1225" t="s">
        <v>165</v>
      </c>
      <c r="H259" s="1224" t="s">
        <v>165</v>
      </c>
      <c r="I259" s="1224">
        <v>1.9300000000000001E-2</v>
      </c>
      <c r="J259" s="1224" t="s">
        <v>165</v>
      </c>
      <c r="K259" s="1224" t="s">
        <v>165</v>
      </c>
      <c r="L259" s="1226">
        <v>2.0500000000000001E-2</v>
      </c>
      <c r="M259" s="1224" t="s">
        <v>165</v>
      </c>
      <c r="N259" s="1224" t="s">
        <v>165</v>
      </c>
      <c r="O259" s="1224">
        <v>2.1499999999999998E-2</v>
      </c>
      <c r="P259" s="1224" t="s">
        <v>165</v>
      </c>
      <c r="Q259" s="1224" t="s">
        <v>165</v>
      </c>
      <c r="R259" s="1224">
        <v>1.89E-2</v>
      </c>
      <c r="S259" s="1224" t="s">
        <v>165</v>
      </c>
      <c r="T259" s="1224" t="s">
        <v>165</v>
      </c>
      <c r="U259" s="1224">
        <v>1.89E-2</v>
      </c>
      <c r="V259" s="1224" t="s">
        <v>165</v>
      </c>
      <c r="W259" s="1224" t="s">
        <v>165</v>
      </c>
      <c r="X259" s="1224">
        <v>1.9E-2</v>
      </c>
      <c r="Y259" s="1224" t="s">
        <v>165</v>
      </c>
      <c r="Z259" s="1224" t="s">
        <v>165</v>
      </c>
      <c r="AA259" s="1224">
        <v>1.8800000000000001E-2</v>
      </c>
      <c r="AB259" s="1224" t="s">
        <v>165</v>
      </c>
      <c r="AC259" s="1224" t="s">
        <v>165</v>
      </c>
      <c r="AD259" s="1224">
        <v>1.9099999999999999E-2</v>
      </c>
      <c r="AE259" s="1224" t="s">
        <v>165</v>
      </c>
      <c r="AF259" s="1224" t="s">
        <v>165</v>
      </c>
      <c r="AG259" s="1224">
        <v>1.9300000000000001E-2</v>
      </c>
      <c r="AH259" s="1224" t="s">
        <v>165</v>
      </c>
      <c r="AI259" s="1224" t="s">
        <v>165</v>
      </c>
      <c r="AJ259" s="1224">
        <v>1.9300000000000001E-2</v>
      </c>
      <c r="AK259" s="1224" t="s">
        <v>165</v>
      </c>
      <c r="AL259" s="1224" t="s">
        <v>165</v>
      </c>
      <c r="AM259" s="1224">
        <v>1.9300000000000001E-2</v>
      </c>
      <c r="AN259" s="1224" t="s">
        <v>165</v>
      </c>
      <c r="AO259" s="1224" t="s">
        <v>165</v>
      </c>
      <c r="AP259" s="1224">
        <v>1.9599999999999999E-2</v>
      </c>
      <c r="AQ259" s="1224" t="s">
        <v>165</v>
      </c>
      <c r="AR259" s="1224" t="s">
        <v>165</v>
      </c>
      <c r="AS259" s="1224">
        <v>1.9599999999999999E-2</v>
      </c>
      <c r="AT259" s="1224" t="s">
        <v>165</v>
      </c>
      <c r="AU259" s="1224" t="s">
        <v>165</v>
      </c>
      <c r="AV259" s="1224">
        <v>1.9400000000000001E-2</v>
      </c>
      <c r="AW259" s="1224" t="s">
        <v>165</v>
      </c>
      <c r="AX259" s="1224" t="s">
        <v>165</v>
      </c>
      <c r="AY259" s="1227">
        <v>1.9400000000000001E-2</v>
      </c>
      <c r="AZ259" s="1227" t="s">
        <v>165</v>
      </c>
      <c r="BA259" s="1227" t="s">
        <v>165</v>
      </c>
      <c r="BB259" s="1228" t="s">
        <v>165</v>
      </c>
      <c r="BC259" s="1228" t="s">
        <v>165</v>
      </c>
      <c r="BD259" s="1228" t="s">
        <v>165</v>
      </c>
    </row>
    <row r="260" spans="3:56" x14ac:dyDescent="0.25">
      <c r="C260" s="1229" t="s">
        <v>1389</v>
      </c>
      <c r="D260" s="1229" t="s">
        <v>1346</v>
      </c>
      <c r="E260" s="1231" t="str">
        <f t="shared" si="4"/>
        <v>OvinoBIZKAIA</v>
      </c>
      <c r="F260" s="1224">
        <v>1.89E-2</v>
      </c>
      <c r="G260" s="1225" t="s">
        <v>165</v>
      </c>
      <c r="H260" s="1224" t="s">
        <v>165</v>
      </c>
      <c r="I260" s="1224">
        <v>1.89E-2</v>
      </c>
      <c r="J260" s="1224" t="s">
        <v>165</v>
      </c>
      <c r="K260" s="1224" t="s">
        <v>165</v>
      </c>
      <c r="L260" s="1226">
        <v>1.89E-2</v>
      </c>
      <c r="M260" s="1224" t="s">
        <v>165</v>
      </c>
      <c r="N260" s="1224" t="s">
        <v>165</v>
      </c>
      <c r="O260" s="1224">
        <v>1.89E-2</v>
      </c>
      <c r="P260" s="1224" t="s">
        <v>165</v>
      </c>
      <c r="Q260" s="1224" t="s">
        <v>165</v>
      </c>
      <c r="R260" s="1224">
        <v>1.8800000000000001E-2</v>
      </c>
      <c r="S260" s="1224" t="s">
        <v>165</v>
      </c>
      <c r="T260" s="1224" t="s">
        <v>165</v>
      </c>
      <c r="U260" s="1224">
        <v>1.8800000000000001E-2</v>
      </c>
      <c r="V260" s="1224" t="s">
        <v>165</v>
      </c>
      <c r="W260" s="1224" t="s">
        <v>165</v>
      </c>
      <c r="X260" s="1224">
        <v>1.8800000000000001E-2</v>
      </c>
      <c r="Y260" s="1224" t="s">
        <v>165</v>
      </c>
      <c r="Z260" s="1224" t="s">
        <v>165</v>
      </c>
      <c r="AA260" s="1224">
        <v>1.8800000000000001E-2</v>
      </c>
      <c r="AB260" s="1224" t="s">
        <v>165</v>
      </c>
      <c r="AC260" s="1224" t="s">
        <v>165</v>
      </c>
      <c r="AD260" s="1224">
        <v>1.8800000000000001E-2</v>
      </c>
      <c r="AE260" s="1224" t="s">
        <v>165</v>
      </c>
      <c r="AF260" s="1224" t="s">
        <v>165</v>
      </c>
      <c r="AG260" s="1224">
        <v>1.8800000000000001E-2</v>
      </c>
      <c r="AH260" s="1224" t="s">
        <v>165</v>
      </c>
      <c r="AI260" s="1224" t="s">
        <v>165</v>
      </c>
      <c r="AJ260" s="1224">
        <v>1.8800000000000001E-2</v>
      </c>
      <c r="AK260" s="1224" t="s">
        <v>165</v>
      </c>
      <c r="AL260" s="1224" t="s">
        <v>165</v>
      </c>
      <c r="AM260" s="1224">
        <v>1.8800000000000001E-2</v>
      </c>
      <c r="AN260" s="1224" t="s">
        <v>165</v>
      </c>
      <c r="AO260" s="1224" t="s">
        <v>165</v>
      </c>
      <c r="AP260" s="1224">
        <v>1.8800000000000001E-2</v>
      </c>
      <c r="AQ260" s="1224" t="s">
        <v>165</v>
      </c>
      <c r="AR260" s="1224" t="s">
        <v>165</v>
      </c>
      <c r="AS260" s="1224">
        <v>1.8800000000000001E-2</v>
      </c>
      <c r="AT260" s="1224" t="s">
        <v>165</v>
      </c>
      <c r="AU260" s="1224" t="s">
        <v>165</v>
      </c>
      <c r="AV260" s="1224">
        <v>1.8800000000000001E-2</v>
      </c>
      <c r="AW260" s="1224" t="s">
        <v>165</v>
      </c>
      <c r="AX260" s="1224" t="s">
        <v>165</v>
      </c>
      <c r="AY260" s="1227">
        <v>1.8800000000000001E-2</v>
      </c>
      <c r="AZ260" s="1227" t="s">
        <v>165</v>
      </c>
      <c r="BA260" s="1227" t="s">
        <v>165</v>
      </c>
      <c r="BB260" s="1228" t="s">
        <v>165</v>
      </c>
      <c r="BC260" s="1228" t="s">
        <v>165</v>
      </c>
      <c r="BD260" s="1228" t="s">
        <v>165</v>
      </c>
    </row>
    <row r="261" spans="3:56" x14ac:dyDescent="0.25">
      <c r="C261" s="1229" t="s">
        <v>1389</v>
      </c>
      <c r="D261" s="1229" t="s">
        <v>1347</v>
      </c>
      <c r="E261" s="1231" t="str">
        <f t="shared" si="4"/>
        <v>OvinoBURGOS</v>
      </c>
      <c r="F261" s="1224">
        <v>2.3E-2</v>
      </c>
      <c r="G261" s="1225" t="s">
        <v>165</v>
      </c>
      <c r="H261" s="1224" t="s">
        <v>165</v>
      </c>
      <c r="I261" s="1224">
        <v>2.2200000000000001E-2</v>
      </c>
      <c r="J261" s="1224" t="s">
        <v>165</v>
      </c>
      <c r="K261" s="1224" t="s">
        <v>165</v>
      </c>
      <c r="L261" s="1226">
        <v>2.3300000000000001E-2</v>
      </c>
      <c r="M261" s="1224" t="s">
        <v>165</v>
      </c>
      <c r="N261" s="1224" t="s">
        <v>165</v>
      </c>
      <c r="O261" s="1224">
        <v>2.3300000000000001E-2</v>
      </c>
      <c r="P261" s="1224" t="s">
        <v>165</v>
      </c>
      <c r="Q261" s="1224" t="s">
        <v>165</v>
      </c>
      <c r="R261" s="1224">
        <v>2.2499999999999999E-2</v>
      </c>
      <c r="S261" s="1224" t="s">
        <v>165</v>
      </c>
      <c r="T261" s="1224" t="s">
        <v>165</v>
      </c>
      <c r="U261" s="1224">
        <v>2.1899999999999999E-2</v>
      </c>
      <c r="V261" s="1224" t="s">
        <v>165</v>
      </c>
      <c r="W261" s="1224" t="s">
        <v>165</v>
      </c>
      <c r="X261" s="1224">
        <v>2.1899999999999999E-2</v>
      </c>
      <c r="Y261" s="1224" t="s">
        <v>165</v>
      </c>
      <c r="Z261" s="1224" t="s">
        <v>165</v>
      </c>
      <c r="AA261" s="1224">
        <v>2.1899999999999999E-2</v>
      </c>
      <c r="AB261" s="1224" t="s">
        <v>165</v>
      </c>
      <c r="AC261" s="1224" t="s">
        <v>165</v>
      </c>
      <c r="AD261" s="1224">
        <v>2.1899999999999999E-2</v>
      </c>
      <c r="AE261" s="1224" t="s">
        <v>165</v>
      </c>
      <c r="AF261" s="1224" t="s">
        <v>165</v>
      </c>
      <c r="AG261" s="1224">
        <v>2.1299999999999999E-2</v>
      </c>
      <c r="AH261" s="1224" t="s">
        <v>165</v>
      </c>
      <c r="AI261" s="1224" t="s">
        <v>165</v>
      </c>
      <c r="AJ261" s="1224">
        <v>2.1399999999999999E-2</v>
      </c>
      <c r="AK261" s="1224" t="s">
        <v>165</v>
      </c>
      <c r="AL261" s="1224" t="s">
        <v>165</v>
      </c>
      <c r="AM261" s="1224">
        <v>2.1399999999999999E-2</v>
      </c>
      <c r="AN261" s="1224" t="s">
        <v>165</v>
      </c>
      <c r="AO261" s="1224" t="s">
        <v>165</v>
      </c>
      <c r="AP261" s="1224">
        <v>2.1399999999999999E-2</v>
      </c>
      <c r="AQ261" s="1224" t="s">
        <v>165</v>
      </c>
      <c r="AR261" s="1224" t="s">
        <v>165</v>
      </c>
      <c r="AS261" s="1224">
        <v>2.1399999999999999E-2</v>
      </c>
      <c r="AT261" s="1224" t="s">
        <v>165</v>
      </c>
      <c r="AU261" s="1224" t="s">
        <v>165</v>
      </c>
      <c r="AV261" s="1224">
        <v>2.1299999999999999E-2</v>
      </c>
      <c r="AW261" s="1224" t="s">
        <v>165</v>
      </c>
      <c r="AX261" s="1224" t="s">
        <v>165</v>
      </c>
      <c r="AY261" s="1227">
        <v>2.1299999999999999E-2</v>
      </c>
      <c r="AZ261" s="1227" t="s">
        <v>165</v>
      </c>
      <c r="BA261" s="1227" t="s">
        <v>165</v>
      </c>
      <c r="BB261" s="1228" t="s">
        <v>165</v>
      </c>
      <c r="BC261" s="1228" t="s">
        <v>165</v>
      </c>
      <c r="BD261" s="1228" t="s">
        <v>165</v>
      </c>
    </row>
    <row r="262" spans="3:56" x14ac:dyDescent="0.25">
      <c r="C262" s="1229" t="s">
        <v>1389</v>
      </c>
      <c r="D262" s="1229" t="s">
        <v>1348</v>
      </c>
      <c r="E262" s="1231" t="str">
        <f t="shared" si="4"/>
        <v>OvinoCÁCERES</v>
      </c>
      <c r="F262" s="1224">
        <v>1.95E-2</v>
      </c>
      <c r="G262" s="1225" t="s">
        <v>165</v>
      </c>
      <c r="H262" s="1224" t="s">
        <v>165</v>
      </c>
      <c r="I262" s="1224">
        <v>1.9199999999999998E-2</v>
      </c>
      <c r="J262" s="1224" t="s">
        <v>165</v>
      </c>
      <c r="K262" s="1224" t="s">
        <v>165</v>
      </c>
      <c r="L262" s="1226">
        <v>1.9300000000000001E-2</v>
      </c>
      <c r="M262" s="1224" t="s">
        <v>165</v>
      </c>
      <c r="N262" s="1224" t="s">
        <v>165</v>
      </c>
      <c r="O262" s="1224">
        <v>1.9300000000000001E-2</v>
      </c>
      <c r="P262" s="1224" t="s">
        <v>165</v>
      </c>
      <c r="Q262" s="1224" t="s">
        <v>165</v>
      </c>
      <c r="R262" s="1224">
        <v>1.8499999999999999E-2</v>
      </c>
      <c r="S262" s="1224" t="s">
        <v>165</v>
      </c>
      <c r="T262" s="1224" t="s">
        <v>165</v>
      </c>
      <c r="U262" s="1224">
        <v>1.8599999999999998E-2</v>
      </c>
      <c r="V262" s="1224" t="s">
        <v>165</v>
      </c>
      <c r="W262" s="1224" t="s">
        <v>165</v>
      </c>
      <c r="X262" s="1224">
        <v>1.8599999999999998E-2</v>
      </c>
      <c r="Y262" s="1224" t="s">
        <v>165</v>
      </c>
      <c r="Z262" s="1224" t="s">
        <v>165</v>
      </c>
      <c r="AA262" s="1224">
        <v>1.8499999999999999E-2</v>
      </c>
      <c r="AB262" s="1224" t="s">
        <v>165</v>
      </c>
      <c r="AC262" s="1224" t="s">
        <v>165</v>
      </c>
      <c r="AD262" s="1224">
        <v>1.8499999999999999E-2</v>
      </c>
      <c r="AE262" s="1224" t="s">
        <v>165</v>
      </c>
      <c r="AF262" s="1224" t="s">
        <v>165</v>
      </c>
      <c r="AG262" s="1224">
        <v>1.8200000000000001E-2</v>
      </c>
      <c r="AH262" s="1224" t="s">
        <v>165</v>
      </c>
      <c r="AI262" s="1224" t="s">
        <v>165</v>
      </c>
      <c r="AJ262" s="1224">
        <v>1.8100000000000002E-2</v>
      </c>
      <c r="AK262" s="1224" t="s">
        <v>165</v>
      </c>
      <c r="AL262" s="1224" t="s">
        <v>165</v>
      </c>
      <c r="AM262" s="1224">
        <v>1.8100000000000002E-2</v>
      </c>
      <c r="AN262" s="1224" t="s">
        <v>165</v>
      </c>
      <c r="AO262" s="1224" t="s">
        <v>165</v>
      </c>
      <c r="AP262" s="1224">
        <v>1.8100000000000002E-2</v>
      </c>
      <c r="AQ262" s="1224" t="s">
        <v>165</v>
      </c>
      <c r="AR262" s="1224" t="s">
        <v>165</v>
      </c>
      <c r="AS262" s="1224">
        <v>1.7999999999999999E-2</v>
      </c>
      <c r="AT262" s="1224" t="s">
        <v>165</v>
      </c>
      <c r="AU262" s="1224" t="s">
        <v>165</v>
      </c>
      <c r="AV262" s="1224">
        <v>1.8100000000000002E-2</v>
      </c>
      <c r="AW262" s="1224" t="s">
        <v>165</v>
      </c>
      <c r="AX262" s="1224" t="s">
        <v>165</v>
      </c>
      <c r="AY262" s="1227">
        <v>1.7999999999999999E-2</v>
      </c>
      <c r="AZ262" s="1227" t="s">
        <v>165</v>
      </c>
      <c r="BA262" s="1227" t="s">
        <v>165</v>
      </c>
      <c r="BB262" s="1228" t="s">
        <v>165</v>
      </c>
      <c r="BC262" s="1228" t="s">
        <v>165</v>
      </c>
      <c r="BD262" s="1228" t="s">
        <v>165</v>
      </c>
    </row>
    <row r="263" spans="3:56" x14ac:dyDescent="0.25">
      <c r="C263" s="1229" t="s">
        <v>1389</v>
      </c>
      <c r="D263" s="1229" t="s">
        <v>1349</v>
      </c>
      <c r="E263" s="1231" t="str">
        <f t="shared" si="4"/>
        <v>OvinoCÁDIZ</v>
      </c>
      <c r="F263" s="1224">
        <v>2.0500000000000001E-2</v>
      </c>
      <c r="G263" s="1225" t="s">
        <v>165</v>
      </c>
      <c r="H263" s="1224" t="s">
        <v>165</v>
      </c>
      <c r="I263" s="1224">
        <v>1.9599999999999999E-2</v>
      </c>
      <c r="J263" s="1224" t="s">
        <v>165</v>
      </c>
      <c r="K263" s="1224" t="s">
        <v>165</v>
      </c>
      <c r="L263" s="1226">
        <v>2.06E-2</v>
      </c>
      <c r="M263" s="1224" t="s">
        <v>165</v>
      </c>
      <c r="N263" s="1224" t="s">
        <v>165</v>
      </c>
      <c r="O263" s="1224">
        <v>2.0500000000000001E-2</v>
      </c>
      <c r="P263" s="1224" t="s">
        <v>165</v>
      </c>
      <c r="Q263" s="1224" t="s">
        <v>165</v>
      </c>
      <c r="R263" s="1224">
        <v>1.8599999999999998E-2</v>
      </c>
      <c r="S263" s="1224" t="s">
        <v>165</v>
      </c>
      <c r="T263" s="1224" t="s">
        <v>165</v>
      </c>
      <c r="U263" s="1224">
        <v>1.9E-2</v>
      </c>
      <c r="V263" s="1224" t="s">
        <v>165</v>
      </c>
      <c r="W263" s="1224" t="s">
        <v>165</v>
      </c>
      <c r="X263" s="1224">
        <v>1.89E-2</v>
      </c>
      <c r="Y263" s="1224" t="s">
        <v>165</v>
      </c>
      <c r="Z263" s="1224" t="s">
        <v>165</v>
      </c>
      <c r="AA263" s="1224">
        <v>1.9400000000000001E-2</v>
      </c>
      <c r="AB263" s="1224" t="s">
        <v>165</v>
      </c>
      <c r="AC263" s="1224" t="s">
        <v>165</v>
      </c>
      <c r="AD263" s="1224">
        <v>1.9099999999999999E-2</v>
      </c>
      <c r="AE263" s="1224" t="s">
        <v>165</v>
      </c>
      <c r="AF263" s="1224" t="s">
        <v>165</v>
      </c>
      <c r="AG263" s="1224">
        <v>1.84E-2</v>
      </c>
      <c r="AH263" s="1224" t="s">
        <v>165</v>
      </c>
      <c r="AI263" s="1224" t="s">
        <v>165</v>
      </c>
      <c r="AJ263" s="1224">
        <v>1.83E-2</v>
      </c>
      <c r="AK263" s="1224" t="s">
        <v>165</v>
      </c>
      <c r="AL263" s="1224" t="s">
        <v>165</v>
      </c>
      <c r="AM263" s="1224">
        <v>1.84E-2</v>
      </c>
      <c r="AN263" s="1224" t="s">
        <v>165</v>
      </c>
      <c r="AO263" s="1224" t="s">
        <v>165</v>
      </c>
      <c r="AP263" s="1224">
        <v>1.84E-2</v>
      </c>
      <c r="AQ263" s="1224" t="s">
        <v>165</v>
      </c>
      <c r="AR263" s="1224" t="s">
        <v>165</v>
      </c>
      <c r="AS263" s="1224">
        <v>1.83E-2</v>
      </c>
      <c r="AT263" s="1224" t="s">
        <v>165</v>
      </c>
      <c r="AU263" s="1224" t="s">
        <v>165</v>
      </c>
      <c r="AV263" s="1224">
        <v>1.8499999999999999E-2</v>
      </c>
      <c r="AW263" s="1224" t="s">
        <v>165</v>
      </c>
      <c r="AX263" s="1224" t="s">
        <v>165</v>
      </c>
      <c r="AY263" s="1227">
        <v>1.8499999999999999E-2</v>
      </c>
      <c r="AZ263" s="1227" t="s">
        <v>165</v>
      </c>
      <c r="BA263" s="1227" t="s">
        <v>165</v>
      </c>
      <c r="BB263" s="1228" t="s">
        <v>165</v>
      </c>
      <c r="BC263" s="1228" t="s">
        <v>165</v>
      </c>
      <c r="BD263" s="1228" t="s">
        <v>165</v>
      </c>
    </row>
    <row r="264" spans="3:56" x14ac:dyDescent="0.25">
      <c r="C264" s="1229" t="s">
        <v>1389</v>
      </c>
      <c r="D264" s="1229" t="s">
        <v>1350</v>
      </c>
      <c r="E264" s="1231" t="str">
        <f t="shared" si="4"/>
        <v>OvinoCANTABRIA</v>
      </c>
      <c r="F264" s="1224">
        <v>2.2100000000000002E-2</v>
      </c>
      <c r="G264" s="1225" t="s">
        <v>165</v>
      </c>
      <c r="H264" s="1224" t="s">
        <v>165</v>
      </c>
      <c r="I264" s="1224">
        <v>1.8200000000000001E-2</v>
      </c>
      <c r="J264" s="1224" t="s">
        <v>165</v>
      </c>
      <c r="K264" s="1224" t="s">
        <v>165</v>
      </c>
      <c r="L264" s="1226">
        <v>1.8100000000000002E-2</v>
      </c>
      <c r="M264" s="1224" t="s">
        <v>165</v>
      </c>
      <c r="N264" s="1224" t="s">
        <v>165</v>
      </c>
      <c r="O264" s="1224">
        <v>1.7999999999999999E-2</v>
      </c>
      <c r="P264" s="1224" t="s">
        <v>165</v>
      </c>
      <c r="Q264" s="1224" t="s">
        <v>165</v>
      </c>
      <c r="R264" s="1224">
        <v>1.95E-2</v>
      </c>
      <c r="S264" s="1224" t="s">
        <v>165</v>
      </c>
      <c r="T264" s="1224" t="s">
        <v>165</v>
      </c>
      <c r="U264" s="1224">
        <v>1.9699999999999999E-2</v>
      </c>
      <c r="V264" s="1224" t="s">
        <v>165</v>
      </c>
      <c r="W264" s="1224" t="s">
        <v>165</v>
      </c>
      <c r="X264" s="1224">
        <v>1.95E-2</v>
      </c>
      <c r="Y264" s="1224" t="s">
        <v>165</v>
      </c>
      <c r="Z264" s="1224" t="s">
        <v>165</v>
      </c>
      <c r="AA264" s="1224">
        <v>1.7999999999999999E-2</v>
      </c>
      <c r="AB264" s="1224" t="s">
        <v>165</v>
      </c>
      <c r="AC264" s="1224" t="s">
        <v>165</v>
      </c>
      <c r="AD264" s="1224">
        <v>1.9199999999999998E-2</v>
      </c>
      <c r="AE264" s="1224" t="s">
        <v>165</v>
      </c>
      <c r="AF264" s="1224" t="s">
        <v>165</v>
      </c>
      <c r="AG264" s="1224">
        <v>2.0400000000000001E-2</v>
      </c>
      <c r="AH264" s="1224" t="s">
        <v>165</v>
      </c>
      <c r="AI264" s="1224" t="s">
        <v>165</v>
      </c>
      <c r="AJ264" s="1224">
        <v>2.1299999999999999E-2</v>
      </c>
      <c r="AK264" s="1224" t="s">
        <v>165</v>
      </c>
      <c r="AL264" s="1224" t="s">
        <v>165</v>
      </c>
      <c r="AM264" s="1224">
        <v>0.02</v>
      </c>
      <c r="AN264" s="1224" t="s">
        <v>165</v>
      </c>
      <c r="AO264" s="1224" t="s">
        <v>165</v>
      </c>
      <c r="AP264" s="1224">
        <v>2.0799999999999999E-2</v>
      </c>
      <c r="AQ264" s="1224" t="s">
        <v>165</v>
      </c>
      <c r="AR264" s="1224" t="s">
        <v>165</v>
      </c>
      <c r="AS264" s="1224">
        <v>2.0899999999999998E-2</v>
      </c>
      <c r="AT264" s="1224" t="s">
        <v>165</v>
      </c>
      <c r="AU264" s="1224" t="s">
        <v>165</v>
      </c>
      <c r="AV264" s="1224">
        <v>2.07E-2</v>
      </c>
      <c r="AW264" s="1224" t="s">
        <v>165</v>
      </c>
      <c r="AX264" s="1224" t="s">
        <v>165</v>
      </c>
      <c r="AY264" s="1227">
        <v>2.07E-2</v>
      </c>
      <c r="AZ264" s="1227" t="s">
        <v>165</v>
      </c>
      <c r="BA264" s="1227" t="s">
        <v>165</v>
      </c>
      <c r="BB264" s="1228" t="s">
        <v>165</v>
      </c>
      <c r="BC264" s="1228" t="s">
        <v>165</v>
      </c>
      <c r="BD264" s="1228" t="s">
        <v>165</v>
      </c>
    </row>
    <row r="265" spans="3:56" x14ac:dyDescent="0.25">
      <c r="C265" s="1229" t="s">
        <v>1389</v>
      </c>
      <c r="D265" s="1229" t="s">
        <v>1351</v>
      </c>
      <c r="E265" s="1231" t="str">
        <f t="shared" si="4"/>
        <v>OvinoCASTELLÓN/CASTELLÓ</v>
      </c>
      <c r="F265" s="1224">
        <v>1.84E-2</v>
      </c>
      <c r="G265" s="1225" t="s">
        <v>165</v>
      </c>
      <c r="H265" s="1224" t="s">
        <v>165</v>
      </c>
      <c r="I265" s="1224">
        <v>1.7500000000000002E-2</v>
      </c>
      <c r="J265" s="1224" t="s">
        <v>165</v>
      </c>
      <c r="K265" s="1224" t="s">
        <v>165</v>
      </c>
      <c r="L265" s="1226">
        <v>1.7899999999999999E-2</v>
      </c>
      <c r="M265" s="1224" t="s">
        <v>165</v>
      </c>
      <c r="N265" s="1224" t="s">
        <v>165</v>
      </c>
      <c r="O265" s="1224">
        <v>1.8200000000000001E-2</v>
      </c>
      <c r="P265" s="1224" t="s">
        <v>165</v>
      </c>
      <c r="Q265" s="1224" t="s">
        <v>165</v>
      </c>
      <c r="R265" s="1224">
        <v>1.78E-2</v>
      </c>
      <c r="S265" s="1224" t="s">
        <v>165</v>
      </c>
      <c r="T265" s="1224" t="s">
        <v>165</v>
      </c>
      <c r="U265" s="1224">
        <v>1.8499999999999999E-2</v>
      </c>
      <c r="V265" s="1224" t="s">
        <v>165</v>
      </c>
      <c r="W265" s="1224" t="s">
        <v>165</v>
      </c>
      <c r="X265" s="1224">
        <v>1.84E-2</v>
      </c>
      <c r="Y265" s="1224" t="s">
        <v>165</v>
      </c>
      <c r="Z265" s="1224" t="s">
        <v>165</v>
      </c>
      <c r="AA265" s="1224">
        <v>1.8499999999999999E-2</v>
      </c>
      <c r="AB265" s="1224" t="s">
        <v>165</v>
      </c>
      <c r="AC265" s="1224" t="s">
        <v>165</v>
      </c>
      <c r="AD265" s="1224">
        <v>1.8499999999999999E-2</v>
      </c>
      <c r="AE265" s="1224" t="s">
        <v>165</v>
      </c>
      <c r="AF265" s="1224" t="s">
        <v>165</v>
      </c>
      <c r="AG265" s="1224">
        <v>1.8700000000000001E-2</v>
      </c>
      <c r="AH265" s="1224" t="s">
        <v>165</v>
      </c>
      <c r="AI265" s="1224" t="s">
        <v>165</v>
      </c>
      <c r="AJ265" s="1224">
        <v>1.8700000000000001E-2</v>
      </c>
      <c r="AK265" s="1224" t="s">
        <v>165</v>
      </c>
      <c r="AL265" s="1224" t="s">
        <v>165</v>
      </c>
      <c r="AM265" s="1224">
        <v>1.8700000000000001E-2</v>
      </c>
      <c r="AN265" s="1224" t="s">
        <v>165</v>
      </c>
      <c r="AO265" s="1224" t="s">
        <v>165</v>
      </c>
      <c r="AP265" s="1224">
        <v>1.8700000000000001E-2</v>
      </c>
      <c r="AQ265" s="1224" t="s">
        <v>165</v>
      </c>
      <c r="AR265" s="1224" t="s">
        <v>165</v>
      </c>
      <c r="AS265" s="1224">
        <v>1.8800000000000001E-2</v>
      </c>
      <c r="AT265" s="1224" t="s">
        <v>165</v>
      </c>
      <c r="AU265" s="1224" t="s">
        <v>165</v>
      </c>
      <c r="AV265" s="1224">
        <v>1.8700000000000001E-2</v>
      </c>
      <c r="AW265" s="1224" t="s">
        <v>165</v>
      </c>
      <c r="AX265" s="1224" t="s">
        <v>165</v>
      </c>
      <c r="AY265" s="1227">
        <v>1.8700000000000001E-2</v>
      </c>
      <c r="AZ265" s="1227" t="s">
        <v>165</v>
      </c>
      <c r="BA265" s="1227" t="s">
        <v>165</v>
      </c>
      <c r="BB265" s="1228" t="s">
        <v>165</v>
      </c>
      <c r="BC265" s="1228" t="s">
        <v>165</v>
      </c>
      <c r="BD265" s="1228" t="s">
        <v>165</v>
      </c>
    </row>
    <row r="266" spans="3:56" x14ac:dyDescent="0.25">
      <c r="C266" s="1229" t="s">
        <v>1389</v>
      </c>
      <c r="D266" s="1229" t="s">
        <v>1352</v>
      </c>
      <c r="E266" s="1231" t="str">
        <f t="shared" si="4"/>
        <v>OvinoCIUDAD REAL</v>
      </c>
      <c r="F266" s="1224">
        <v>2.0400000000000001E-2</v>
      </c>
      <c r="G266" s="1225" t="s">
        <v>165</v>
      </c>
      <c r="H266" s="1224" t="s">
        <v>165</v>
      </c>
      <c r="I266" s="1224">
        <v>2.06E-2</v>
      </c>
      <c r="J266" s="1224" t="s">
        <v>165</v>
      </c>
      <c r="K266" s="1224" t="s">
        <v>165</v>
      </c>
      <c r="L266" s="1226">
        <v>2.01E-2</v>
      </c>
      <c r="M266" s="1224" t="s">
        <v>165</v>
      </c>
      <c r="N266" s="1224" t="s">
        <v>165</v>
      </c>
      <c r="O266" s="1224">
        <v>2.0799999999999999E-2</v>
      </c>
      <c r="P266" s="1224" t="s">
        <v>165</v>
      </c>
      <c r="Q266" s="1224" t="s">
        <v>165</v>
      </c>
      <c r="R266" s="1224">
        <v>0.02</v>
      </c>
      <c r="S266" s="1224" t="s">
        <v>165</v>
      </c>
      <c r="T266" s="1224" t="s">
        <v>165</v>
      </c>
      <c r="U266" s="1224">
        <v>2.01E-2</v>
      </c>
      <c r="V266" s="1224" t="s">
        <v>165</v>
      </c>
      <c r="W266" s="1224" t="s">
        <v>165</v>
      </c>
      <c r="X266" s="1224">
        <v>2.01E-2</v>
      </c>
      <c r="Y266" s="1224" t="s">
        <v>165</v>
      </c>
      <c r="Z266" s="1224" t="s">
        <v>165</v>
      </c>
      <c r="AA266" s="1224">
        <v>2.0199999999999999E-2</v>
      </c>
      <c r="AB266" s="1224" t="s">
        <v>165</v>
      </c>
      <c r="AC266" s="1224" t="s">
        <v>165</v>
      </c>
      <c r="AD266" s="1224">
        <v>2.0299999999999999E-2</v>
      </c>
      <c r="AE266" s="1224" t="s">
        <v>165</v>
      </c>
      <c r="AF266" s="1224" t="s">
        <v>165</v>
      </c>
      <c r="AG266" s="1224">
        <v>2.0299999999999999E-2</v>
      </c>
      <c r="AH266" s="1224" t="s">
        <v>165</v>
      </c>
      <c r="AI266" s="1224" t="s">
        <v>165</v>
      </c>
      <c r="AJ266" s="1224">
        <v>2.0299999999999999E-2</v>
      </c>
      <c r="AK266" s="1224" t="s">
        <v>165</v>
      </c>
      <c r="AL266" s="1224" t="s">
        <v>165</v>
      </c>
      <c r="AM266" s="1224">
        <v>2.0400000000000001E-2</v>
      </c>
      <c r="AN266" s="1224" t="s">
        <v>165</v>
      </c>
      <c r="AO266" s="1224" t="s">
        <v>165</v>
      </c>
      <c r="AP266" s="1224">
        <v>2.0400000000000001E-2</v>
      </c>
      <c r="AQ266" s="1224" t="s">
        <v>165</v>
      </c>
      <c r="AR266" s="1224" t="s">
        <v>165</v>
      </c>
      <c r="AS266" s="1224">
        <v>2.0400000000000001E-2</v>
      </c>
      <c r="AT266" s="1224" t="s">
        <v>165</v>
      </c>
      <c r="AU266" s="1224" t="s">
        <v>165</v>
      </c>
      <c r="AV266" s="1224">
        <v>2.0400000000000001E-2</v>
      </c>
      <c r="AW266" s="1224" t="s">
        <v>165</v>
      </c>
      <c r="AX266" s="1224" t="s">
        <v>165</v>
      </c>
      <c r="AY266" s="1227">
        <v>2.0400000000000001E-2</v>
      </c>
      <c r="AZ266" s="1227" t="s">
        <v>165</v>
      </c>
      <c r="BA266" s="1227" t="s">
        <v>165</v>
      </c>
      <c r="BB266" s="1228" t="s">
        <v>165</v>
      </c>
      <c r="BC266" s="1228" t="s">
        <v>165</v>
      </c>
      <c r="BD266" s="1228" t="s">
        <v>165</v>
      </c>
    </row>
    <row r="267" spans="3:56" x14ac:dyDescent="0.25">
      <c r="C267" s="1229" t="s">
        <v>1389</v>
      </c>
      <c r="D267" s="1229" t="s">
        <v>1353</v>
      </c>
      <c r="E267" s="1231" t="str">
        <f t="shared" si="4"/>
        <v>OvinoCÓRDOBA</v>
      </c>
      <c r="F267" s="1224">
        <v>1.6500000000000001E-2</v>
      </c>
      <c r="G267" s="1225" t="s">
        <v>165</v>
      </c>
      <c r="H267" s="1224" t="s">
        <v>165</v>
      </c>
      <c r="I267" s="1224">
        <v>1.6500000000000001E-2</v>
      </c>
      <c r="J267" s="1224" t="s">
        <v>165</v>
      </c>
      <c r="K267" s="1224" t="s">
        <v>165</v>
      </c>
      <c r="L267" s="1226">
        <v>1.7399999999999999E-2</v>
      </c>
      <c r="M267" s="1224" t="s">
        <v>165</v>
      </c>
      <c r="N267" s="1224" t="s">
        <v>165</v>
      </c>
      <c r="O267" s="1224">
        <v>2.0199999999999999E-2</v>
      </c>
      <c r="P267" s="1224" t="s">
        <v>165</v>
      </c>
      <c r="Q267" s="1224" t="s">
        <v>165</v>
      </c>
      <c r="R267" s="1224">
        <v>1.8700000000000001E-2</v>
      </c>
      <c r="S267" s="1224" t="s">
        <v>165</v>
      </c>
      <c r="T267" s="1224" t="s">
        <v>165</v>
      </c>
      <c r="U267" s="1224">
        <v>1.7899999999999999E-2</v>
      </c>
      <c r="V267" s="1224" t="s">
        <v>165</v>
      </c>
      <c r="W267" s="1224" t="s">
        <v>165</v>
      </c>
      <c r="X267" s="1224">
        <v>1.7600000000000001E-2</v>
      </c>
      <c r="Y267" s="1224" t="s">
        <v>165</v>
      </c>
      <c r="Z267" s="1224" t="s">
        <v>165</v>
      </c>
      <c r="AA267" s="1224">
        <v>1.77E-2</v>
      </c>
      <c r="AB267" s="1224" t="s">
        <v>165</v>
      </c>
      <c r="AC267" s="1224" t="s">
        <v>165</v>
      </c>
      <c r="AD267" s="1224">
        <v>1.7399999999999999E-2</v>
      </c>
      <c r="AE267" s="1224" t="s">
        <v>165</v>
      </c>
      <c r="AF267" s="1224" t="s">
        <v>165</v>
      </c>
      <c r="AG267" s="1224">
        <v>1.7600000000000001E-2</v>
      </c>
      <c r="AH267" s="1224" t="s">
        <v>165</v>
      </c>
      <c r="AI267" s="1224" t="s">
        <v>165</v>
      </c>
      <c r="AJ267" s="1224">
        <v>1.7600000000000001E-2</v>
      </c>
      <c r="AK267" s="1224" t="s">
        <v>165</v>
      </c>
      <c r="AL267" s="1224" t="s">
        <v>165</v>
      </c>
      <c r="AM267" s="1224">
        <v>1.77E-2</v>
      </c>
      <c r="AN267" s="1224" t="s">
        <v>165</v>
      </c>
      <c r="AO267" s="1224" t="s">
        <v>165</v>
      </c>
      <c r="AP267" s="1224">
        <v>1.7500000000000002E-2</v>
      </c>
      <c r="AQ267" s="1224" t="s">
        <v>165</v>
      </c>
      <c r="AR267" s="1224" t="s">
        <v>165</v>
      </c>
      <c r="AS267" s="1224">
        <v>1.7500000000000002E-2</v>
      </c>
      <c r="AT267" s="1224" t="s">
        <v>165</v>
      </c>
      <c r="AU267" s="1224" t="s">
        <v>165</v>
      </c>
      <c r="AV267" s="1224">
        <v>1.7500000000000002E-2</v>
      </c>
      <c r="AW267" s="1224" t="s">
        <v>165</v>
      </c>
      <c r="AX267" s="1224" t="s">
        <v>165</v>
      </c>
      <c r="AY267" s="1227">
        <v>1.7500000000000002E-2</v>
      </c>
      <c r="AZ267" s="1227" t="s">
        <v>165</v>
      </c>
      <c r="BA267" s="1227" t="s">
        <v>165</v>
      </c>
      <c r="BB267" s="1228" t="s">
        <v>165</v>
      </c>
      <c r="BC267" s="1228" t="s">
        <v>165</v>
      </c>
      <c r="BD267" s="1228" t="s">
        <v>165</v>
      </c>
    </row>
    <row r="268" spans="3:56" x14ac:dyDescent="0.25">
      <c r="C268" s="1229" t="s">
        <v>1389</v>
      </c>
      <c r="D268" s="1229" t="s">
        <v>1354</v>
      </c>
      <c r="E268" s="1231" t="str">
        <f t="shared" si="4"/>
        <v>OvinoCORUÑA, A</v>
      </c>
      <c r="F268" s="1224">
        <v>1.9099999999999999E-2</v>
      </c>
      <c r="G268" s="1225" t="s">
        <v>165</v>
      </c>
      <c r="H268" s="1224" t="s">
        <v>165</v>
      </c>
      <c r="I268" s="1224">
        <v>1.9099999999999999E-2</v>
      </c>
      <c r="J268" s="1224" t="s">
        <v>165</v>
      </c>
      <c r="K268" s="1224" t="s">
        <v>165</v>
      </c>
      <c r="L268" s="1226">
        <v>1.9099999999999999E-2</v>
      </c>
      <c r="M268" s="1224" t="s">
        <v>165</v>
      </c>
      <c r="N268" s="1224" t="s">
        <v>165</v>
      </c>
      <c r="O268" s="1224">
        <v>1.9099999999999999E-2</v>
      </c>
      <c r="P268" s="1224" t="s">
        <v>165</v>
      </c>
      <c r="Q268" s="1224" t="s">
        <v>165</v>
      </c>
      <c r="R268" s="1224">
        <v>1.9199999999999998E-2</v>
      </c>
      <c r="S268" s="1224" t="s">
        <v>165</v>
      </c>
      <c r="T268" s="1224" t="s">
        <v>165</v>
      </c>
      <c r="U268" s="1224">
        <v>1.8800000000000001E-2</v>
      </c>
      <c r="V268" s="1224" t="s">
        <v>165</v>
      </c>
      <c r="W268" s="1224" t="s">
        <v>165</v>
      </c>
      <c r="X268" s="1224">
        <v>1.89E-2</v>
      </c>
      <c r="Y268" s="1224" t="s">
        <v>165</v>
      </c>
      <c r="Z268" s="1224" t="s">
        <v>165</v>
      </c>
      <c r="AA268" s="1224">
        <v>1.9300000000000001E-2</v>
      </c>
      <c r="AB268" s="1224" t="s">
        <v>165</v>
      </c>
      <c r="AC268" s="1224" t="s">
        <v>165</v>
      </c>
      <c r="AD268" s="1224">
        <v>1.9199999999999998E-2</v>
      </c>
      <c r="AE268" s="1224" t="s">
        <v>165</v>
      </c>
      <c r="AF268" s="1224" t="s">
        <v>165</v>
      </c>
      <c r="AG268" s="1224">
        <v>1.8200000000000001E-2</v>
      </c>
      <c r="AH268" s="1224" t="s">
        <v>165</v>
      </c>
      <c r="AI268" s="1224" t="s">
        <v>165</v>
      </c>
      <c r="AJ268" s="1224">
        <v>1.95E-2</v>
      </c>
      <c r="AK268" s="1224" t="s">
        <v>165</v>
      </c>
      <c r="AL268" s="1224" t="s">
        <v>165</v>
      </c>
      <c r="AM268" s="1224">
        <v>0.02</v>
      </c>
      <c r="AN268" s="1224" t="s">
        <v>165</v>
      </c>
      <c r="AO268" s="1224" t="s">
        <v>165</v>
      </c>
      <c r="AP268" s="1224">
        <v>0.02</v>
      </c>
      <c r="AQ268" s="1224" t="s">
        <v>165</v>
      </c>
      <c r="AR268" s="1224" t="s">
        <v>165</v>
      </c>
      <c r="AS268" s="1224">
        <v>0.02</v>
      </c>
      <c r="AT268" s="1224" t="s">
        <v>165</v>
      </c>
      <c r="AU268" s="1224" t="s">
        <v>165</v>
      </c>
      <c r="AV268" s="1224">
        <v>0.02</v>
      </c>
      <c r="AW268" s="1224" t="s">
        <v>165</v>
      </c>
      <c r="AX268" s="1224" t="s">
        <v>165</v>
      </c>
      <c r="AY268" s="1227">
        <v>0.02</v>
      </c>
      <c r="AZ268" s="1227" t="s">
        <v>165</v>
      </c>
      <c r="BA268" s="1227" t="s">
        <v>165</v>
      </c>
      <c r="BB268" s="1228" t="s">
        <v>165</v>
      </c>
      <c r="BC268" s="1228" t="s">
        <v>165</v>
      </c>
      <c r="BD268" s="1228" t="s">
        <v>165</v>
      </c>
    </row>
    <row r="269" spans="3:56" x14ac:dyDescent="0.25">
      <c r="C269" s="1229" t="s">
        <v>1389</v>
      </c>
      <c r="D269" s="1229" t="s">
        <v>1355</v>
      </c>
      <c r="E269" s="1231" t="str">
        <f t="shared" si="4"/>
        <v>OvinoCUENCA</v>
      </c>
      <c r="F269" s="1224">
        <v>2.1299999999999999E-2</v>
      </c>
      <c r="G269" s="1225" t="s">
        <v>165</v>
      </c>
      <c r="H269" s="1224" t="s">
        <v>165</v>
      </c>
      <c r="I269" s="1224">
        <v>2.1000000000000001E-2</v>
      </c>
      <c r="J269" s="1224" t="s">
        <v>165</v>
      </c>
      <c r="K269" s="1224" t="s">
        <v>165</v>
      </c>
      <c r="L269" s="1226">
        <v>2.1000000000000001E-2</v>
      </c>
      <c r="M269" s="1224" t="s">
        <v>165</v>
      </c>
      <c r="N269" s="1224" t="s">
        <v>165</v>
      </c>
      <c r="O269" s="1224">
        <v>2.1000000000000001E-2</v>
      </c>
      <c r="P269" s="1224" t="s">
        <v>165</v>
      </c>
      <c r="Q269" s="1224" t="s">
        <v>165</v>
      </c>
      <c r="R269" s="1224">
        <v>2.01E-2</v>
      </c>
      <c r="S269" s="1224" t="s">
        <v>165</v>
      </c>
      <c r="T269" s="1224" t="s">
        <v>165</v>
      </c>
      <c r="U269" s="1224">
        <v>2.0299999999999999E-2</v>
      </c>
      <c r="V269" s="1224" t="s">
        <v>165</v>
      </c>
      <c r="W269" s="1224" t="s">
        <v>165</v>
      </c>
      <c r="X269" s="1224">
        <v>2.01E-2</v>
      </c>
      <c r="Y269" s="1224" t="s">
        <v>165</v>
      </c>
      <c r="Z269" s="1224" t="s">
        <v>165</v>
      </c>
      <c r="AA269" s="1224">
        <v>2.01E-2</v>
      </c>
      <c r="AB269" s="1224" t="s">
        <v>165</v>
      </c>
      <c r="AC269" s="1224" t="s">
        <v>165</v>
      </c>
      <c r="AD269" s="1224">
        <v>2.0400000000000001E-2</v>
      </c>
      <c r="AE269" s="1224" t="s">
        <v>165</v>
      </c>
      <c r="AF269" s="1224" t="s">
        <v>165</v>
      </c>
      <c r="AG269" s="1224">
        <v>2.0500000000000001E-2</v>
      </c>
      <c r="AH269" s="1224" t="s">
        <v>165</v>
      </c>
      <c r="AI269" s="1224" t="s">
        <v>165</v>
      </c>
      <c r="AJ269" s="1224">
        <v>2.0299999999999999E-2</v>
      </c>
      <c r="AK269" s="1224" t="s">
        <v>165</v>
      </c>
      <c r="AL269" s="1224" t="s">
        <v>165</v>
      </c>
      <c r="AM269" s="1224">
        <v>2.0400000000000001E-2</v>
      </c>
      <c r="AN269" s="1224" t="s">
        <v>165</v>
      </c>
      <c r="AO269" s="1224" t="s">
        <v>165</v>
      </c>
      <c r="AP269" s="1224">
        <v>2.0500000000000001E-2</v>
      </c>
      <c r="AQ269" s="1224" t="s">
        <v>165</v>
      </c>
      <c r="AR269" s="1224" t="s">
        <v>165</v>
      </c>
      <c r="AS269" s="1224">
        <v>2.0500000000000001E-2</v>
      </c>
      <c r="AT269" s="1224" t="s">
        <v>165</v>
      </c>
      <c r="AU269" s="1224" t="s">
        <v>165</v>
      </c>
      <c r="AV269" s="1224">
        <v>2.0500000000000001E-2</v>
      </c>
      <c r="AW269" s="1224" t="s">
        <v>165</v>
      </c>
      <c r="AX269" s="1224" t="s">
        <v>165</v>
      </c>
      <c r="AY269" s="1227">
        <v>2.0500000000000001E-2</v>
      </c>
      <c r="AZ269" s="1227" t="s">
        <v>165</v>
      </c>
      <c r="BA269" s="1227" t="s">
        <v>165</v>
      </c>
      <c r="BB269" s="1228" t="s">
        <v>165</v>
      </c>
      <c r="BC269" s="1228" t="s">
        <v>165</v>
      </c>
      <c r="BD269" s="1228" t="s">
        <v>165</v>
      </c>
    </row>
    <row r="270" spans="3:56" x14ac:dyDescent="0.25">
      <c r="C270" s="1229" t="s">
        <v>1389</v>
      </c>
      <c r="D270" s="1229" t="s">
        <v>1356</v>
      </c>
      <c r="E270" s="1231" t="str">
        <f t="shared" si="4"/>
        <v>OvinoGIPUZKOA</v>
      </c>
      <c r="F270" s="1224">
        <v>1.8499999999999999E-2</v>
      </c>
      <c r="G270" s="1225" t="s">
        <v>165</v>
      </c>
      <c r="H270" s="1224" t="s">
        <v>165</v>
      </c>
      <c r="I270" s="1224">
        <v>1.8499999999999999E-2</v>
      </c>
      <c r="J270" s="1224" t="s">
        <v>165</v>
      </c>
      <c r="K270" s="1224" t="s">
        <v>165</v>
      </c>
      <c r="L270" s="1226">
        <v>1.8499999999999999E-2</v>
      </c>
      <c r="M270" s="1224" t="s">
        <v>165</v>
      </c>
      <c r="N270" s="1224" t="s">
        <v>165</v>
      </c>
      <c r="O270" s="1224">
        <v>1.8499999999999999E-2</v>
      </c>
      <c r="P270" s="1224" t="s">
        <v>165</v>
      </c>
      <c r="Q270" s="1224" t="s">
        <v>165</v>
      </c>
      <c r="R270" s="1224">
        <v>1.8200000000000001E-2</v>
      </c>
      <c r="S270" s="1224" t="s">
        <v>165</v>
      </c>
      <c r="T270" s="1224" t="s">
        <v>165</v>
      </c>
      <c r="U270" s="1224">
        <v>1.8200000000000001E-2</v>
      </c>
      <c r="V270" s="1224" t="s">
        <v>165</v>
      </c>
      <c r="W270" s="1224" t="s">
        <v>165</v>
      </c>
      <c r="X270" s="1224">
        <v>1.8200000000000001E-2</v>
      </c>
      <c r="Y270" s="1224" t="s">
        <v>165</v>
      </c>
      <c r="Z270" s="1224" t="s">
        <v>165</v>
      </c>
      <c r="AA270" s="1224">
        <v>1.8200000000000001E-2</v>
      </c>
      <c r="AB270" s="1224" t="s">
        <v>165</v>
      </c>
      <c r="AC270" s="1224" t="s">
        <v>165</v>
      </c>
      <c r="AD270" s="1224">
        <v>1.8200000000000001E-2</v>
      </c>
      <c r="AE270" s="1224" t="s">
        <v>165</v>
      </c>
      <c r="AF270" s="1224" t="s">
        <v>165</v>
      </c>
      <c r="AG270" s="1224">
        <v>1.8700000000000001E-2</v>
      </c>
      <c r="AH270" s="1224" t="s">
        <v>165</v>
      </c>
      <c r="AI270" s="1224" t="s">
        <v>165</v>
      </c>
      <c r="AJ270" s="1224">
        <v>1.8700000000000001E-2</v>
      </c>
      <c r="AK270" s="1224" t="s">
        <v>165</v>
      </c>
      <c r="AL270" s="1224" t="s">
        <v>165</v>
      </c>
      <c r="AM270" s="1224">
        <v>1.8700000000000001E-2</v>
      </c>
      <c r="AN270" s="1224" t="s">
        <v>165</v>
      </c>
      <c r="AO270" s="1224" t="s">
        <v>165</v>
      </c>
      <c r="AP270" s="1224">
        <v>1.8700000000000001E-2</v>
      </c>
      <c r="AQ270" s="1224" t="s">
        <v>165</v>
      </c>
      <c r="AR270" s="1224" t="s">
        <v>165</v>
      </c>
      <c r="AS270" s="1224">
        <v>1.8700000000000001E-2</v>
      </c>
      <c r="AT270" s="1224" t="s">
        <v>165</v>
      </c>
      <c r="AU270" s="1224" t="s">
        <v>165</v>
      </c>
      <c r="AV270" s="1224">
        <v>1.8700000000000001E-2</v>
      </c>
      <c r="AW270" s="1224" t="s">
        <v>165</v>
      </c>
      <c r="AX270" s="1224" t="s">
        <v>165</v>
      </c>
      <c r="AY270" s="1227">
        <v>1.8700000000000001E-2</v>
      </c>
      <c r="AZ270" s="1227" t="s">
        <v>165</v>
      </c>
      <c r="BA270" s="1227" t="s">
        <v>165</v>
      </c>
      <c r="BB270" s="1228" t="s">
        <v>165</v>
      </c>
      <c r="BC270" s="1228" t="s">
        <v>165</v>
      </c>
      <c r="BD270" s="1228" t="s">
        <v>165</v>
      </c>
    </row>
    <row r="271" spans="3:56" x14ac:dyDescent="0.25">
      <c r="C271" s="1229" t="s">
        <v>1389</v>
      </c>
      <c r="D271" s="1229" t="s">
        <v>1357</v>
      </c>
      <c r="E271" s="1231" t="str">
        <f t="shared" si="4"/>
        <v>OvinoGIRONA</v>
      </c>
      <c r="F271" s="1224">
        <v>1.9E-2</v>
      </c>
      <c r="G271" s="1225" t="s">
        <v>165</v>
      </c>
      <c r="H271" s="1224" t="s">
        <v>165</v>
      </c>
      <c r="I271" s="1224">
        <v>1.9199999999999998E-2</v>
      </c>
      <c r="J271" s="1224" t="s">
        <v>165</v>
      </c>
      <c r="K271" s="1224" t="s">
        <v>165</v>
      </c>
      <c r="L271" s="1226">
        <v>2.12E-2</v>
      </c>
      <c r="M271" s="1224" t="s">
        <v>165</v>
      </c>
      <c r="N271" s="1224" t="s">
        <v>165</v>
      </c>
      <c r="O271" s="1224">
        <v>2.12E-2</v>
      </c>
      <c r="P271" s="1224" t="s">
        <v>165</v>
      </c>
      <c r="Q271" s="1224" t="s">
        <v>165</v>
      </c>
      <c r="R271" s="1224">
        <v>1.8800000000000001E-2</v>
      </c>
      <c r="S271" s="1224" t="s">
        <v>165</v>
      </c>
      <c r="T271" s="1224" t="s">
        <v>165</v>
      </c>
      <c r="U271" s="1224">
        <v>1.9400000000000001E-2</v>
      </c>
      <c r="V271" s="1224" t="s">
        <v>165</v>
      </c>
      <c r="W271" s="1224" t="s">
        <v>165</v>
      </c>
      <c r="X271" s="1224">
        <v>1.9400000000000001E-2</v>
      </c>
      <c r="Y271" s="1224" t="s">
        <v>165</v>
      </c>
      <c r="Z271" s="1224" t="s">
        <v>165</v>
      </c>
      <c r="AA271" s="1224">
        <v>1.9900000000000001E-2</v>
      </c>
      <c r="AB271" s="1224" t="s">
        <v>165</v>
      </c>
      <c r="AC271" s="1224" t="s">
        <v>165</v>
      </c>
      <c r="AD271" s="1224">
        <v>1.9800000000000002E-2</v>
      </c>
      <c r="AE271" s="1224" t="s">
        <v>165</v>
      </c>
      <c r="AF271" s="1224" t="s">
        <v>165</v>
      </c>
      <c r="AG271" s="1224">
        <v>1.9800000000000002E-2</v>
      </c>
      <c r="AH271" s="1224" t="s">
        <v>165</v>
      </c>
      <c r="AI271" s="1224" t="s">
        <v>165</v>
      </c>
      <c r="AJ271" s="1224">
        <v>1.9800000000000002E-2</v>
      </c>
      <c r="AK271" s="1224" t="s">
        <v>165</v>
      </c>
      <c r="AL271" s="1224" t="s">
        <v>165</v>
      </c>
      <c r="AM271" s="1224">
        <v>1.9900000000000001E-2</v>
      </c>
      <c r="AN271" s="1224" t="s">
        <v>165</v>
      </c>
      <c r="AO271" s="1224" t="s">
        <v>165</v>
      </c>
      <c r="AP271" s="1224">
        <v>0.02</v>
      </c>
      <c r="AQ271" s="1224" t="s">
        <v>165</v>
      </c>
      <c r="AR271" s="1224" t="s">
        <v>165</v>
      </c>
      <c r="AS271" s="1224">
        <v>0.02</v>
      </c>
      <c r="AT271" s="1224" t="s">
        <v>165</v>
      </c>
      <c r="AU271" s="1224" t="s">
        <v>165</v>
      </c>
      <c r="AV271" s="1224">
        <v>0.02</v>
      </c>
      <c r="AW271" s="1224" t="s">
        <v>165</v>
      </c>
      <c r="AX271" s="1224" t="s">
        <v>165</v>
      </c>
      <c r="AY271" s="1227">
        <v>2.01E-2</v>
      </c>
      <c r="AZ271" s="1227" t="s">
        <v>165</v>
      </c>
      <c r="BA271" s="1227" t="s">
        <v>165</v>
      </c>
      <c r="BB271" s="1228" t="s">
        <v>165</v>
      </c>
      <c r="BC271" s="1228" t="s">
        <v>165</v>
      </c>
      <c r="BD271" s="1228" t="s">
        <v>165</v>
      </c>
    </row>
    <row r="272" spans="3:56" x14ac:dyDescent="0.25">
      <c r="C272" s="1229" t="s">
        <v>1389</v>
      </c>
      <c r="D272" s="1229" t="s">
        <v>1358</v>
      </c>
      <c r="E272" s="1231" t="str">
        <f t="shared" si="4"/>
        <v>OvinoGRANADA</v>
      </c>
      <c r="F272" s="1224">
        <v>1.7999999999999999E-2</v>
      </c>
      <c r="G272" s="1225" t="s">
        <v>165</v>
      </c>
      <c r="H272" s="1224" t="s">
        <v>165</v>
      </c>
      <c r="I272" s="1224">
        <v>1.8100000000000002E-2</v>
      </c>
      <c r="J272" s="1224" t="s">
        <v>165</v>
      </c>
      <c r="K272" s="1224" t="s">
        <v>165</v>
      </c>
      <c r="L272" s="1226">
        <v>1.7299999999999999E-2</v>
      </c>
      <c r="M272" s="1224" t="s">
        <v>165</v>
      </c>
      <c r="N272" s="1224" t="s">
        <v>165</v>
      </c>
      <c r="O272" s="1224">
        <v>1.7299999999999999E-2</v>
      </c>
      <c r="P272" s="1224" t="s">
        <v>165</v>
      </c>
      <c r="Q272" s="1224" t="s">
        <v>165</v>
      </c>
      <c r="R272" s="1224">
        <v>1.7399999999999999E-2</v>
      </c>
      <c r="S272" s="1224" t="s">
        <v>165</v>
      </c>
      <c r="T272" s="1224" t="s">
        <v>165</v>
      </c>
      <c r="U272" s="1224">
        <v>1.7600000000000001E-2</v>
      </c>
      <c r="V272" s="1224" t="s">
        <v>165</v>
      </c>
      <c r="W272" s="1224" t="s">
        <v>165</v>
      </c>
      <c r="X272" s="1224">
        <v>1.7600000000000001E-2</v>
      </c>
      <c r="Y272" s="1224" t="s">
        <v>165</v>
      </c>
      <c r="Z272" s="1224" t="s">
        <v>165</v>
      </c>
      <c r="AA272" s="1224">
        <v>1.7600000000000001E-2</v>
      </c>
      <c r="AB272" s="1224" t="s">
        <v>165</v>
      </c>
      <c r="AC272" s="1224" t="s">
        <v>165</v>
      </c>
      <c r="AD272" s="1224">
        <v>1.7600000000000001E-2</v>
      </c>
      <c r="AE272" s="1224" t="s">
        <v>165</v>
      </c>
      <c r="AF272" s="1224" t="s">
        <v>165</v>
      </c>
      <c r="AG272" s="1224">
        <v>1.8100000000000002E-2</v>
      </c>
      <c r="AH272" s="1224" t="s">
        <v>165</v>
      </c>
      <c r="AI272" s="1224" t="s">
        <v>165</v>
      </c>
      <c r="AJ272" s="1224">
        <v>1.8200000000000001E-2</v>
      </c>
      <c r="AK272" s="1224" t="s">
        <v>165</v>
      </c>
      <c r="AL272" s="1224" t="s">
        <v>165</v>
      </c>
      <c r="AM272" s="1224">
        <v>1.7999999999999999E-2</v>
      </c>
      <c r="AN272" s="1224" t="s">
        <v>165</v>
      </c>
      <c r="AO272" s="1224" t="s">
        <v>165</v>
      </c>
      <c r="AP272" s="1224">
        <v>1.8200000000000001E-2</v>
      </c>
      <c r="AQ272" s="1224" t="s">
        <v>165</v>
      </c>
      <c r="AR272" s="1224" t="s">
        <v>165</v>
      </c>
      <c r="AS272" s="1224">
        <v>1.8200000000000001E-2</v>
      </c>
      <c r="AT272" s="1224" t="s">
        <v>165</v>
      </c>
      <c r="AU272" s="1224" t="s">
        <v>165</v>
      </c>
      <c r="AV272" s="1224">
        <v>1.7999999999999999E-2</v>
      </c>
      <c r="AW272" s="1224" t="s">
        <v>165</v>
      </c>
      <c r="AX272" s="1224" t="s">
        <v>165</v>
      </c>
      <c r="AY272" s="1227">
        <v>1.7999999999999999E-2</v>
      </c>
      <c r="AZ272" s="1227" t="s">
        <v>165</v>
      </c>
      <c r="BA272" s="1227" t="s">
        <v>165</v>
      </c>
      <c r="BB272" s="1228" t="s">
        <v>165</v>
      </c>
      <c r="BC272" s="1228" t="s">
        <v>165</v>
      </c>
      <c r="BD272" s="1228" t="s">
        <v>165</v>
      </c>
    </row>
    <row r="273" spans="3:56" x14ac:dyDescent="0.25">
      <c r="C273" s="1229" t="s">
        <v>1389</v>
      </c>
      <c r="D273" s="1229" t="s">
        <v>1359</v>
      </c>
      <c r="E273" s="1231" t="str">
        <f t="shared" si="4"/>
        <v>OvinoGUADALAJARA</v>
      </c>
      <c r="F273" s="1224">
        <v>2.1399999999999999E-2</v>
      </c>
      <c r="G273" s="1225" t="s">
        <v>165</v>
      </c>
      <c r="H273" s="1224" t="s">
        <v>165</v>
      </c>
      <c r="I273" s="1224">
        <v>2.1000000000000001E-2</v>
      </c>
      <c r="J273" s="1224" t="s">
        <v>165</v>
      </c>
      <c r="K273" s="1224" t="s">
        <v>165</v>
      </c>
      <c r="L273" s="1226">
        <v>2.12E-2</v>
      </c>
      <c r="M273" s="1224" t="s">
        <v>165</v>
      </c>
      <c r="N273" s="1224" t="s">
        <v>165</v>
      </c>
      <c r="O273" s="1224">
        <v>2.1100000000000001E-2</v>
      </c>
      <c r="P273" s="1224" t="s">
        <v>165</v>
      </c>
      <c r="Q273" s="1224" t="s">
        <v>165</v>
      </c>
      <c r="R273" s="1224">
        <v>2.06E-2</v>
      </c>
      <c r="S273" s="1224" t="s">
        <v>165</v>
      </c>
      <c r="T273" s="1224" t="s">
        <v>165</v>
      </c>
      <c r="U273" s="1224">
        <v>0.02</v>
      </c>
      <c r="V273" s="1224" t="s">
        <v>165</v>
      </c>
      <c r="W273" s="1224" t="s">
        <v>165</v>
      </c>
      <c r="X273" s="1224">
        <v>2.0199999999999999E-2</v>
      </c>
      <c r="Y273" s="1224" t="s">
        <v>165</v>
      </c>
      <c r="Z273" s="1224" t="s">
        <v>165</v>
      </c>
      <c r="AA273" s="1224">
        <v>2.0199999999999999E-2</v>
      </c>
      <c r="AB273" s="1224" t="s">
        <v>165</v>
      </c>
      <c r="AC273" s="1224" t="s">
        <v>165</v>
      </c>
      <c r="AD273" s="1224">
        <v>2.0500000000000001E-2</v>
      </c>
      <c r="AE273" s="1224" t="s">
        <v>165</v>
      </c>
      <c r="AF273" s="1224" t="s">
        <v>165</v>
      </c>
      <c r="AG273" s="1224">
        <v>2.0500000000000001E-2</v>
      </c>
      <c r="AH273" s="1224" t="s">
        <v>165</v>
      </c>
      <c r="AI273" s="1224" t="s">
        <v>165</v>
      </c>
      <c r="AJ273" s="1224">
        <v>2.0400000000000001E-2</v>
      </c>
      <c r="AK273" s="1224" t="s">
        <v>165</v>
      </c>
      <c r="AL273" s="1224" t="s">
        <v>165</v>
      </c>
      <c r="AM273" s="1224">
        <v>2.0400000000000001E-2</v>
      </c>
      <c r="AN273" s="1224" t="s">
        <v>165</v>
      </c>
      <c r="AO273" s="1224" t="s">
        <v>165</v>
      </c>
      <c r="AP273" s="1224">
        <v>2.01E-2</v>
      </c>
      <c r="AQ273" s="1224" t="s">
        <v>165</v>
      </c>
      <c r="AR273" s="1224" t="s">
        <v>165</v>
      </c>
      <c r="AS273" s="1224">
        <v>2.0299999999999999E-2</v>
      </c>
      <c r="AT273" s="1224" t="s">
        <v>165</v>
      </c>
      <c r="AU273" s="1224" t="s">
        <v>165</v>
      </c>
      <c r="AV273" s="1224">
        <v>2.0199999999999999E-2</v>
      </c>
      <c r="AW273" s="1224" t="s">
        <v>165</v>
      </c>
      <c r="AX273" s="1224" t="s">
        <v>165</v>
      </c>
      <c r="AY273" s="1227">
        <v>2.0199999999999999E-2</v>
      </c>
      <c r="AZ273" s="1227" t="s">
        <v>165</v>
      </c>
      <c r="BA273" s="1227" t="s">
        <v>165</v>
      </c>
      <c r="BB273" s="1228" t="s">
        <v>165</v>
      </c>
      <c r="BC273" s="1228" t="s">
        <v>165</v>
      </c>
      <c r="BD273" s="1228" t="s">
        <v>165</v>
      </c>
    </row>
    <row r="274" spans="3:56" x14ac:dyDescent="0.25">
      <c r="C274" s="1229" t="s">
        <v>1389</v>
      </c>
      <c r="D274" s="1229" t="s">
        <v>1360</v>
      </c>
      <c r="E274" s="1231" t="str">
        <f t="shared" si="4"/>
        <v>OvinoHUELVA</v>
      </c>
      <c r="F274" s="1224">
        <v>1.61E-2</v>
      </c>
      <c r="G274" s="1225" t="s">
        <v>165</v>
      </c>
      <c r="H274" s="1224" t="s">
        <v>165</v>
      </c>
      <c r="I274" s="1224">
        <v>1.67E-2</v>
      </c>
      <c r="J274" s="1224" t="s">
        <v>165</v>
      </c>
      <c r="K274" s="1224" t="s">
        <v>165</v>
      </c>
      <c r="L274" s="1226">
        <v>1.8100000000000002E-2</v>
      </c>
      <c r="M274" s="1224" t="s">
        <v>165</v>
      </c>
      <c r="N274" s="1224" t="s">
        <v>165</v>
      </c>
      <c r="O274" s="1224">
        <v>1.61E-2</v>
      </c>
      <c r="P274" s="1224" t="s">
        <v>165</v>
      </c>
      <c r="Q274" s="1224" t="s">
        <v>165</v>
      </c>
      <c r="R274" s="1224">
        <v>1.8100000000000002E-2</v>
      </c>
      <c r="S274" s="1224" t="s">
        <v>165</v>
      </c>
      <c r="T274" s="1224" t="s">
        <v>165</v>
      </c>
      <c r="U274" s="1224">
        <v>1.7999999999999999E-2</v>
      </c>
      <c r="V274" s="1224" t="s">
        <v>165</v>
      </c>
      <c r="W274" s="1224" t="s">
        <v>165</v>
      </c>
      <c r="X274" s="1224">
        <v>1.7999999999999999E-2</v>
      </c>
      <c r="Y274" s="1224" t="s">
        <v>165</v>
      </c>
      <c r="Z274" s="1224" t="s">
        <v>165</v>
      </c>
      <c r="AA274" s="1224">
        <v>1.83E-2</v>
      </c>
      <c r="AB274" s="1224" t="s">
        <v>165</v>
      </c>
      <c r="AC274" s="1224" t="s">
        <v>165</v>
      </c>
      <c r="AD274" s="1224">
        <v>1.7899999999999999E-2</v>
      </c>
      <c r="AE274" s="1224" t="s">
        <v>165</v>
      </c>
      <c r="AF274" s="1224" t="s">
        <v>165</v>
      </c>
      <c r="AG274" s="1224">
        <v>1.8499999999999999E-2</v>
      </c>
      <c r="AH274" s="1224" t="s">
        <v>165</v>
      </c>
      <c r="AI274" s="1224" t="s">
        <v>165</v>
      </c>
      <c r="AJ274" s="1224">
        <v>1.8200000000000001E-2</v>
      </c>
      <c r="AK274" s="1224" t="s">
        <v>165</v>
      </c>
      <c r="AL274" s="1224" t="s">
        <v>165</v>
      </c>
      <c r="AM274" s="1224">
        <v>1.83E-2</v>
      </c>
      <c r="AN274" s="1224" t="s">
        <v>165</v>
      </c>
      <c r="AO274" s="1224" t="s">
        <v>165</v>
      </c>
      <c r="AP274" s="1224">
        <v>1.83E-2</v>
      </c>
      <c r="AQ274" s="1224" t="s">
        <v>165</v>
      </c>
      <c r="AR274" s="1224" t="s">
        <v>165</v>
      </c>
      <c r="AS274" s="1224">
        <v>1.8200000000000001E-2</v>
      </c>
      <c r="AT274" s="1224" t="s">
        <v>165</v>
      </c>
      <c r="AU274" s="1224" t="s">
        <v>165</v>
      </c>
      <c r="AV274" s="1224">
        <v>1.8100000000000002E-2</v>
      </c>
      <c r="AW274" s="1224" t="s">
        <v>165</v>
      </c>
      <c r="AX274" s="1224" t="s">
        <v>165</v>
      </c>
      <c r="AY274" s="1227">
        <v>1.83E-2</v>
      </c>
      <c r="AZ274" s="1227" t="s">
        <v>165</v>
      </c>
      <c r="BA274" s="1227" t="s">
        <v>165</v>
      </c>
      <c r="BB274" s="1228" t="s">
        <v>165</v>
      </c>
      <c r="BC274" s="1228" t="s">
        <v>165</v>
      </c>
      <c r="BD274" s="1228" t="s">
        <v>165</v>
      </c>
    </row>
    <row r="275" spans="3:56" x14ac:dyDescent="0.25">
      <c r="C275" s="1229" t="s">
        <v>1389</v>
      </c>
      <c r="D275" s="1229" t="s">
        <v>1361</v>
      </c>
      <c r="E275" s="1231" t="str">
        <f t="shared" si="4"/>
        <v>OvinoHUESCA</v>
      </c>
      <c r="F275" s="1224">
        <v>1.8599999999999998E-2</v>
      </c>
      <c r="G275" s="1225" t="s">
        <v>165</v>
      </c>
      <c r="H275" s="1224" t="s">
        <v>165</v>
      </c>
      <c r="I275" s="1224">
        <v>1.8599999999999998E-2</v>
      </c>
      <c r="J275" s="1224" t="s">
        <v>165</v>
      </c>
      <c r="K275" s="1224" t="s">
        <v>165</v>
      </c>
      <c r="L275" s="1226">
        <v>1.8700000000000001E-2</v>
      </c>
      <c r="M275" s="1224" t="s">
        <v>165</v>
      </c>
      <c r="N275" s="1224" t="s">
        <v>165</v>
      </c>
      <c r="O275" s="1224">
        <v>1.8800000000000001E-2</v>
      </c>
      <c r="P275" s="1224" t="s">
        <v>165</v>
      </c>
      <c r="Q275" s="1224" t="s">
        <v>165</v>
      </c>
      <c r="R275" s="1224">
        <v>1.83E-2</v>
      </c>
      <c r="S275" s="1224" t="s">
        <v>165</v>
      </c>
      <c r="T275" s="1224" t="s">
        <v>165</v>
      </c>
      <c r="U275" s="1224">
        <v>1.84E-2</v>
      </c>
      <c r="V275" s="1224" t="s">
        <v>165</v>
      </c>
      <c r="W275" s="1224" t="s">
        <v>165</v>
      </c>
      <c r="X275" s="1224">
        <v>1.84E-2</v>
      </c>
      <c r="Y275" s="1224" t="s">
        <v>165</v>
      </c>
      <c r="Z275" s="1224" t="s">
        <v>165</v>
      </c>
      <c r="AA275" s="1224">
        <v>1.84E-2</v>
      </c>
      <c r="AB275" s="1224" t="s">
        <v>165</v>
      </c>
      <c r="AC275" s="1224" t="s">
        <v>165</v>
      </c>
      <c r="AD275" s="1224">
        <v>1.84E-2</v>
      </c>
      <c r="AE275" s="1224" t="s">
        <v>165</v>
      </c>
      <c r="AF275" s="1224" t="s">
        <v>165</v>
      </c>
      <c r="AG275" s="1224">
        <v>1.84E-2</v>
      </c>
      <c r="AH275" s="1224" t="s">
        <v>165</v>
      </c>
      <c r="AI275" s="1224" t="s">
        <v>165</v>
      </c>
      <c r="AJ275" s="1224">
        <v>1.84E-2</v>
      </c>
      <c r="AK275" s="1224" t="s">
        <v>165</v>
      </c>
      <c r="AL275" s="1224" t="s">
        <v>165</v>
      </c>
      <c r="AM275" s="1224">
        <v>1.84E-2</v>
      </c>
      <c r="AN275" s="1224" t="s">
        <v>165</v>
      </c>
      <c r="AO275" s="1224" t="s">
        <v>165</v>
      </c>
      <c r="AP275" s="1224">
        <v>1.84E-2</v>
      </c>
      <c r="AQ275" s="1224" t="s">
        <v>165</v>
      </c>
      <c r="AR275" s="1224" t="s">
        <v>165</v>
      </c>
      <c r="AS275" s="1224">
        <v>1.84E-2</v>
      </c>
      <c r="AT275" s="1224" t="s">
        <v>165</v>
      </c>
      <c r="AU275" s="1224" t="s">
        <v>165</v>
      </c>
      <c r="AV275" s="1224">
        <v>1.8499999999999999E-2</v>
      </c>
      <c r="AW275" s="1224" t="s">
        <v>165</v>
      </c>
      <c r="AX275" s="1224" t="s">
        <v>165</v>
      </c>
      <c r="AY275" s="1227">
        <v>1.8499999999999999E-2</v>
      </c>
      <c r="AZ275" s="1227" t="s">
        <v>165</v>
      </c>
      <c r="BA275" s="1227" t="s">
        <v>165</v>
      </c>
      <c r="BB275" s="1228" t="s">
        <v>165</v>
      </c>
      <c r="BC275" s="1228" t="s">
        <v>165</v>
      </c>
      <c r="BD275" s="1228" t="s">
        <v>165</v>
      </c>
    </row>
    <row r="276" spans="3:56" x14ac:dyDescent="0.25">
      <c r="C276" s="1229" t="s">
        <v>1389</v>
      </c>
      <c r="D276" s="1229" t="s">
        <v>1362</v>
      </c>
      <c r="E276" s="1231" t="str">
        <f t="shared" si="4"/>
        <v>OvinoJAÉN</v>
      </c>
      <c r="F276" s="1224">
        <v>1.7299999999999999E-2</v>
      </c>
      <c r="G276" s="1225" t="s">
        <v>165</v>
      </c>
      <c r="H276" s="1224" t="s">
        <v>165</v>
      </c>
      <c r="I276" s="1224">
        <v>1.7399999999999999E-2</v>
      </c>
      <c r="J276" s="1224" t="s">
        <v>165</v>
      </c>
      <c r="K276" s="1224" t="s">
        <v>165</v>
      </c>
      <c r="L276" s="1226">
        <v>1.84E-2</v>
      </c>
      <c r="M276" s="1224" t="s">
        <v>165</v>
      </c>
      <c r="N276" s="1224" t="s">
        <v>165</v>
      </c>
      <c r="O276" s="1224">
        <v>1.7299999999999999E-2</v>
      </c>
      <c r="P276" s="1224" t="s">
        <v>165</v>
      </c>
      <c r="Q276" s="1224" t="s">
        <v>165</v>
      </c>
      <c r="R276" s="1224">
        <v>1.8599999999999998E-2</v>
      </c>
      <c r="S276" s="1224" t="s">
        <v>165</v>
      </c>
      <c r="T276" s="1224" t="s">
        <v>165</v>
      </c>
      <c r="U276" s="1224">
        <v>1.83E-2</v>
      </c>
      <c r="V276" s="1224" t="s">
        <v>165</v>
      </c>
      <c r="W276" s="1224" t="s">
        <v>165</v>
      </c>
      <c r="X276" s="1224">
        <v>1.8200000000000001E-2</v>
      </c>
      <c r="Y276" s="1224" t="s">
        <v>165</v>
      </c>
      <c r="Z276" s="1224" t="s">
        <v>165</v>
      </c>
      <c r="AA276" s="1224">
        <v>1.8700000000000001E-2</v>
      </c>
      <c r="AB276" s="1224" t="s">
        <v>165</v>
      </c>
      <c r="AC276" s="1224" t="s">
        <v>165</v>
      </c>
      <c r="AD276" s="1224">
        <v>1.84E-2</v>
      </c>
      <c r="AE276" s="1224" t="s">
        <v>165</v>
      </c>
      <c r="AF276" s="1224" t="s">
        <v>165</v>
      </c>
      <c r="AG276" s="1224">
        <v>1.78E-2</v>
      </c>
      <c r="AH276" s="1224" t="s">
        <v>165</v>
      </c>
      <c r="AI276" s="1224" t="s">
        <v>165</v>
      </c>
      <c r="AJ276" s="1224">
        <v>1.7999999999999999E-2</v>
      </c>
      <c r="AK276" s="1224" t="s">
        <v>165</v>
      </c>
      <c r="AL276" s="1224" t="s">
        <v>165</v>
      </c>
      <c r="AM276" s="1224">
        <v>1.8700000000000001E-2</v>
      </c>
      <c r="AN276" s="1224" t="s">
        <v>165</v>
      </c>
      <c r="AO276" s="1224" t="s">
        <v>165</v>
      </c>
      <c r="AP276" s="1224">
        <v>1.7999999999999999E-2</v>
      </c>
      <c r="AQ276" s="1224" t="s">
        <v>165</v>
      </c>
      <c r="AR276" s="1224" t="s">
        <v>165</v>
      </c>
      <c r="AS276" s="1224">
        <v>1.7999999999999999E-2</v>
      </c>
      <c r="AT276" s="1224" t="s">
        <v>165</v>
      </c>
      <c r="AU276" s="1224" t="s">
        <v>165</v>
      </c>
      <c r="AV276" s="1224">
        <v>1.8599999999999998E-2</v>
      </c>
      <c r="AW276" s="1224" t="s">
        <v>165</v>
      </c>
      <c r="AX276" s="1224" t="s">
        <v>165</v>
      </c>
      <c r="AY276" s="1227">
        <v>1.8499999999999999E-2</v>
      </c>
      <c r="AZ276" s="1227" t="s">
        <v>165</v>
      </c>
      <c r="BA276" s="1227" t="s">
        <v>165</v>
      </c>
      <c r="BB276" s="1228" t="s">
        <v>165</v>
      </c>
      <c r="BC276" s="1228" t="s">
        <v>165</v>
      </c>
      <c r="BD276" s="1228" t="s">
        <v>165</v>
      </c>
    </row>
    <row r="277" spans="3:56" x14ac:dyDescent="0.25">
      <c r="C277" s="1229" t="s">
        <v>1389</v>
      </c>
      <c r="D277" s="1229" t="s">
        <v>1363</v>
      </c>
      <c r="E277" s="1231" t="str">
        <f t="shared" si="4"/>
        <v>OvinoLEÓN</v>
      </c>
      <c r="F277" s="1224">
        <v>0.02</v>
      </c>
      <c r="G277" s="1225" t="s">
        <v>165</v>
      </c>
      <c r="H277" s="1224" t="s">
        <v>165</v>
      </c>
      <c r="I277" s="1224">
        <v>0.02</v>
      </c>
      <c r="J277" s="1224" t="s">
        <v>165</v>
      </c>
      <c r="K277" s="1224" t="s">
        <v>165</v>
      </c>
      <c r="L277" s="1226">
        <v>2.0400000000000001E-2</v>
      </c>
      <c r="M277" s="1224" t="s">
        <v>165</v>
      </c>
      <c r="N277" s="1224" t="s">
        <v>165</v>
      </c>
      <c r="O277" s="1224">
        <v>2.0400000000000001E-2</v>
      </c>
      <c r="P277" s="1224" t="s">
        <v>165</v>
      </c>
      <c r="Q277" s="1224" t="s">
        <v>165</v>
      </c>
      <c r="R277" s="1224">
        <v>1.8700000000000001E-2</v>
      </c>
      <c r="S277" s="1224" t="s">
        <v>165</v>
      </c>
      <c r="T277" s="1224" t="s">
        <v>165</v>
      </c>
      <c r="U277" s="1224">
        <v>1.89E-2</v>
      </c>
      <c r="V277" s="1224" t="s">
        <v>165</v>
      </c>
      <c r="W277" s="1224" t="s">
        <v>165</v>
      </c>
      <c r="X277" s="1224">
        <v>1.9E-2</v>
      </c>
      <c r="Y277" s="1224" t="s">
        <v>165</v>
      </c>
      <c r="Z277" s="1224" t="s">
        <v>165</v>
      </c>
      <c r="AA277" s="1224">
        <v>1.9E-2</v>
      </c>
      <c r="AB277" s="1224" t="s">
        <v>165</v>
      </c>
      <c r="AC277" s="1224" t="s">
        <v>165</v>
      </c>
      <c r="AD277" s="1224">
        <v>1.9099999999999999E-2</v>
      </c>
      <c r="AE277" s="1224" t="s">
        <v>165</v>
      </c>
      <c r="AF277" s="1224" t="s">
        <v>165</v>
      </c>
      <c r="AG277" s="1224">
        <v>1.9E-2</v>
      </c>
      <c r="AH277" s="1224" t="s">
        <v>165</v>
      </c>
      <c r="AI277" s="1224" t="s">
        <v>165</v>
      </c>
      <c r="AJ277" s="1224">
        <v>1.9099999999999999E-2</v>
      </c>
      <c r="AK277" s="1224" t="s">
        <v>165</v>
      </c>
      <c r="AL277" s="1224" t="s">
        <v>165</v>
      </c>
      <c r="AM277" s="1224">
        <v>1.9099999999999999E-2</v>
      </c>
      <c r="AN277" s="1224" t="s">
        <v>165</v>
      </c>
      <c r="AO277" s="1224" t="s">
        <v>165</v>
      </c>
      <c r="AP277" s="1224">
        <v>1.9E-2</v>
      </c>
      <c r="AQ277" s="1224" t="s">
        <v>165</v>
      </c>
      <c r="AR277" s="1224" t="s">
        <v>165</v>
      </c>
      <c r="AS277" s="1224">
        <v>1.9E-2</v>
      </c>
      <c r="AT277" s="1224" t="s">
        <v>165</v>
      </c>
      <c r="AU277" s="1224" t="s">
        <v>165</v>
      </c>
      <c r="AV277" s="1224">
        <v>1.9E-2</v>
      </c>
      <c r="AW277" s="1224" t="s">
        <v>165</v>
      </c>
      <c r="AX277" s="1224" t="s">
        <v>165</v>
      </c>
      <c r="AY277" s="1227">
        <v>1.9E-2</v>
      </c>
      <c r="AZ277" s="1227" t="s">
        <v>165</v>
      </c>
      <c r="BA277" s="1227" t="s">
        <v>165</v>
      </c>
      <c r="BB277" s="1228" t="s">
        <v>165</v>
      </c>
      <c r="BC277" s="1228" t="s">
        <v>165</v>
      </c>
      <c r="BD277" s="1228" t="s">
        <v>165</v>
      </c>
    </row>
    <row r="278" spans="3:56" x14ac:dyDescent="0.25">
      <c r="C278" s="1229" t="s">
        <v>1389</v>
      </c>
      <c r="D278" s="1229" t="s">
        <v>1364</v>
      </c>
      <c r="E278" s="1231" t="str">
        <f t="shared" si="4"/>
        <v>OvinoLLEIDA</v>
      </c>
      <c r="F278" s="1224">
        <v>1.95E-2</v>
      </c>
      <c r="G278" s="1225" t="s">
        <v>165</v>
      </c>
      <c r="H278" s="1224" t="s">
        <v>165</v>
      </c>
      <c r="I278" s="1224">
        <v>1.9199999999999998E-2</v>
      </c>
      <c r="J278" s="1224" t="s">
        <v>165</v>
      </c>
      <c r="K278" s="1224" t="s">
        <v>165</v>
      </c>
      <c r="L278" s="1226">
        <v>1.7999999999999999E-2</v>
      </c>
      <c r="M278" s="1224" t="s">
        <v>165</v>
      </c>
      <c r="N278" s="1224" t="s">
        <v>165</v>
      </c>
      <c r="O278" s="1224">
        <v>2.0899999999999998E-2</v>
      </c>
      <c r="P278" s="1224" t="s">
        <v>165</v>
      </c>
      <c r="Q278" s="1224" t="s">
        <v>165</v>
      </c>
      <c r="R278" s="1224">
        <v>1.77E-2</v>
      </c>
      <c r="S278" s="1224" t="s">
        <v>165</v>
      </c>
      <c r="T278" s="1224" t="s">
        <v>165</v>
      </c>
      <c r="U278" s="1224">
        <v>1.8499999999999999E-2</v>
      </c>
      <c r="V278" s="1224" t="s">
        <v>165</v>
      </c>
      <c r="W278" s="1224" t="s">
        <v>165</v>
      </c>
      <c r="X278" s="1224">
        <v>1.89E-2</v>
      </c>
      <c r="Y278" s="1224" t="s">
        <v>165</v>
      </c>
      <c r="Z278" s="1224" t="s">
        <v>165</v>
      </c>
      <c r="AA278" s="1224">
        <v>1.9099999999999999E-2</v>
      </c>
      <c r="AB278" s="1224" t="s">
        <v>165</v>
      </c>
      <c r="AC278" s="1224" t="s">
        <v>165</v>
      </c>
      <c r="AD278" s="1224">
        <v>1.8200000000000001E-2</v>
      </c>
      <c r="AE278" s="1224" t="s">
        <v>165</v>
      </c>
      <c r="AF278" s="1224" t="s">
        <v>165</v>
      </c>
      <c r="AG278" s="1224">
        <v>1.83E-2</v>
      </c>
      <c r="AH278" s="1224" t="s">
        <v>165</v>
      </c>
      <c r="AI278" s="1224" t="s">
        <v>165</v>
      </c>
      <c r="AJ278" s="1224">
        <v>1.83E-2</v>
      </c>
      <c r="AK278" s="1224" t="s">
        <v>165</v>
      </c>
      <c r="AL278" s="1224" t="s">
        <v>165</v>
      </c>
      <c r="AM278" s="1224">
        <v>1.8599999999999998E-2</v>
      </c>
      <c r="AN278" s="1224" t="s">
        <v>165</v>
      </c>
      <c r="AO278" s="1224" t="s">
        <v>165</v>
      </c>
      <c r="AP278" s="1224">
        <v>1.8700000000000001E-2</v>
      </c>
      <c r="AQ278" s="1224" t="s">
        <v>165</v>
      </c>
      <c r="AR278" s="1224" t="s">
        <v>165</v>
      </c>
      <c r="AS278" s="1224">
        <v>1.8700000000000001E-2</v>
      </c>
      <c r="AT278" s="1224" t="s">
        <v>165</v>
      </c>
      <c r="AU278" s="1224" t="s">
        <v>165</v>
      </c>
      <c r="AV278" s="1224">
        <v>1.89E-2</v>
      </c>
      <c r="AW278" s="1224" t="s">
        <v>165</v>
      </c>
      <c r="AX278" s="1224" t="s">
        <v>165</v>
      </c>
      <c r="AY278" s="1227">
        <v>1.9199999999999998E-2</v>
      </c>
      <c r="AZ278" s="1227" t="s">
        <v>165</v>
      </c>
      <c r="BA278" s="1227" t="s">
        <v>165</v>
      </c>
      <c r="BB278" s="1228" t="s">
        <v>165</v>
      </c>
      <c r="BC278" s="1228" t="s">
        <v>165</v>
      </c>
      <c r="BD278" s="1228" t="s">
        <v>165</v>
      </c>
    </row>
    <row r="279" spans="3:56" x14ac:dyDescent="0.25">
      <c r="C279" s="1229" t="s">
        <v>1389</v>
      </c>
      <c r="D279" s="1229" t="s">
        <v>1365</v>
      </c>
      <c r="E279" s="1231" t="str">
        <f t="shared" si="4"/>
        <v>OvinoLUGO</v>
      </c>
      <c r="F279" s="1224">
        <v>1.9099999999999999E-2</v>
      </c>
      <c r="G279" s="1225" t="s">
        <v>165</v>
      </c>
      <c r="H279" s="1224" t="s">
        <v>165</v>
      </c>
      <c r="I279" s="1224">
        <v>1.9099999999999999E-2</v>
      </c>
      <c r="J279" s="1224" t="s">
        <v>165</v>
      </c>
      <c r="K279" s="1224" t="s">
        <v>165</v>
      </c>
      <c r="L279" s="1226">
        <v>1.9099999999999999E-2</v>
      </c>
      <c r="M279" s="1224" t="s">
        <v>165</v>
      </c>
      <c r="N279" s="1224" t="s">
        <v>165</v>
      </c>
      <c r="O279" s="1224">
        <v>1.9099999999999999E-2</v>
      </c>
      <c r="P279" s="1224" t="s">
        <v>165</v>
      </c>
      <c r="Q279" s="1224" t="s">
        <v>165</v>
      </c>
      <c r="R279" s="1224">
        <v>1.9900000000000001E-2</v>
      </c>
      <c r="S279" s="1224" t="s">
        <v>165</v>
      </c>
      <c r="T279" s="1224" t="s">
        <v>165</v>
      </c>
      <c r="U279" s="1224">
        <v>1.9599999999999999E-2</v>
      </c>
      <c r="V279" s="1224" t="s">
        <v>165</v>
      </c>
      <c r="W279" s="1224" t="s">
        <v>165</v>
      </c>
      <c r="X279" s="1224">
        <v>1.9699999999999999E-2</v>
      </c>
      <c r="Y279" s="1224" t="s">
        <v>165</v>
      </c>
      <c r="Z279" s="1224" t="s">
        <v>165</v>
      </c>
      <c r="AA279" s="1224">
        <v>1.9800000000000002E-2</v>
      </c>
      <c r="AB279" s="1224" t="s">
        <v>165</v>
      </c>
      <c r="AC279" s="1224" t="s">
        <v>165</v>
      </c>
      <c r="AD279" s="1224">
        <v>1.9800000000000002E-2</v>
      </c>
      <c r="AE279" s="1224" t="s">
        <v>165</v>
      </c>
      <c r="AF279" s="1224" t="s">
        <v>165</v>
      </c>
      <c r="AG279" s="1224">
        <v>1.8599999999999998E-2</v>
      </c>
      <c r="AH279" s="1224" t="s">
        <v>165</v>
      </c>
      <c r="AI279" s="1224" t="s">
        <v>165</v>
      </c>
      <c r="AJ279" s="1224">
        <v>1.9400000000000001E-2</v>
      </c>
      <c r="AK279" s="1224" t="s">
        <v>165</v>
      </c>
      <c r="AL279" s="1224" t="s">
        <v>165</v>
      </c>
      <c r="AM279" s="1224">
        <v>2.0400000000000001E-2</v>
      </c>
      <c r="AN279" s="1224" t="s">
        <v>165</v>
      </c>
      <c r="AO279" s="1224" t="s">
        <v>165</v>
      </c>
      <c r="AP279" s="1224">
        <v>0.02</v>
      </c>
      <c r="AQ279" s="1224" t="s">
        <v>165</v>
      </c>
      <c r="AR279" s="1224" t="s">
        <v>165</v>
      </c>
      <c r="AS279" s="1224">
        <v>0.02</v>
      </c>
      <c r="AT279" s="1224" t="s">
        <v>165</v>
      </c>
      <c r="AU279" s="1224" t="s">
        <v>165</v>
      </c>
      <c r="AV279" s="1224">
        <v>0.02</v>
      </c>
      <c r="AW279" s="1224" t="s">
        <v>165</v>
      </c>
      <c r="AX279" s="1224" t="s">
        <v>165</v>
      </c>
      <c r="AY279" s="1227">
        <v>0.02</v>
      </c>
      <c r="AZ279" s="1227" t="s">
        <v>165</v>
      </c>
      <c r="BA279" s="1227" t="s">
        <v>165</v>
      </c>
      <c r="BB279" s="1228" t="s">
        <v>165</v>
      </c>
      <c r="BC279" s="1228" t="s">
        <v>165</v>
      </c>
      <c r="BD279" s="1228" t="s">
        <v>165</v>
      </c>
    </row>
    <row r="280" spans="3:56" x14ac:dyDescent="0.25">
      <c r="C280" s="1229" t="s">
        <v>1389</v>
      </c>
      <c r="D280" s="1229" t="s">
        <v>1366</v>
      </c>
      <c r="E280" s="1231" t="str">
        <f t="shared" si="4"/>
        <v>OvinoMADRID</v>
      </c>
      <c r="F280" s="1224">
        <v>2.0899999999999998E-2</v>
      </c>
      <c r="G280" s="1225" t="s">
        <v>165</v>
      </c>
      <c r="H280" s="1224" t="s">
        <v>165</v>
      </c>
      <c r="I280" s="1224">
        <v>2.0799999999999999E-2</v>
      </c>
      <c r="J280" s="1224" t="s">
        <v>165</v>
      </c>
      <c r="K280" s="1224" t="s">
        <v>165</v>
      </c>
      <c r="L280" s="1226">
        <v>2.07E-2</v>
      </c>
      <c r="M280" s="1224" t="s">
        <v>165</v>
      </c>
      <c r="N280" s="1224" t="s">
        <v>165</v>
      </c>
      <c r="O280" s="1224">
        <v>2.0899999999999998E-2</v>
      </c>
      <c r="P280" s="1224" t="s">
        <v>165</v>
      </c>
      <c r="Q280" s="1224" t="s">
        <v>165</v>
      </c>
      <c r="R280" s="1224">
        <v>1.9900000000000001E-2</v>
      </c>
      <c r="S280" s="1224" t="s">
        <v>165</v>
      </c>
      <c r="T280" s="1224" t="s">
        <v>165</v>
      </c>
      <c r="U280" s="1224">
        <v>1.9900000000000001E-2</v>
      </c>
      <c r="V280" s="1224" t="s">
        <v>165</v>
      </c>
      <c r="W280" s="1224" t="s">
        <v>165</v>
      </c>
      <c r="X280" s="1224">
        <v>1.9900000000000001E-2</v>
      </c>
      <c r="Y280" s="1224" t="s">
        <v>165</v>
      </c>
      <c r="Z280" s="1224" t="s">
        <v>165</v>
      </c>
      <c r="AA280" s="1224">
        <v>1.9800000000000002E-2</v>
      </c>
      <c r="AB280" s="1224" t="s">
        <v>165</v>
      </c>
      <c r="AC280" s="1224" t="s">
        <v>165</v>
      </c>
      <c r="AD280" s="1224">
        <v>1.9800000000000002E-2</v>
      </c>
      <c r="AE280" s="1224" t="s">
        <v>165</v>
      </c>
      <c r="AF280" s="1224" t="s">
        <v>165</v>
      </c>
      <c r="AG280" s="1224">
        <v>2.06E-2</v>
      </c>
      <c r="AH280" s="1224" t="s">
        <v>165</v>
      </c>
      <c r="AI280" s="1224" t="s">
        <v>165</v>
      </c>
      <c r="AJ280" s="1224">
        <v>2.0799999999999999E-2</v>
      </c>
      <c r="AK280" s="1224" t="s">
        <v>165</v>
      </c>
      <c r="AL280" s="1224" t="s">
        <v>165</v>
      </c>
      <c r="AM280" s="1224">
        <v>2.0799999999999999E-2</v>
      </c>
      <c r="AN280" s="1224" t="s">
        <v>165</v>
      </c>
      <c r="AO280" s="1224" t="s">
        <v>165</v>
      </c>
      <c r="AP280" s="1224">
        <v>2.06E-2</v>
      </c>
      <c r="AQ280" s="1224" t="s">
        <v>165</v>
      </c>
      <c r="AR280" s="1224" t="s">
        <v>165</v>
      </c>
      <c r="AS280" s="1224">
        <v>2.07E-2</v>
      </c>
      <c r="AT280" s="1224" t="s">
        <v>165</v>
      </c>
      <c r="AU280" s="1224" t="s">
        <v>165</v>
      </c>
      <c r="AV280" s="1224">
        <v>2.06E-2</v>
      </c>
      <c r="AW280" s="1224" t="s">
        <v>165</v>
      </c>
      <c r="AX280" s="1224" t="s">
        <v>165</v>
      </c>
      <c r="AY280" s="1227">
        <v>2.07E-2</v>
      </c>
      <c r="AZ280" s="1227" t="s">
        <v>165</v>
      </c>
      <c r="BA280" s="1227" t="s">
        <v>165</v>
      </c>
      <c r="BB280" s="1228" t="s">
        <v>165</v>
      </c>
      <c r="BC280" s="1228" t="s">
        <v>165</v>
      </c>
      <c r="BD280" s="1228" t="s">
        <v>165</v>
      </c>
    </row>
    <row r="281" spans="3:56" x14ac:dyDescent="0.25">
      <c r="C281" s="1229" t="s">
        <v>1389</v>
      </c>
      <c r="D281" s="1229" t="s">
        <v>1367</v>
      </c>
      <c r="E281" s="1231" t="str">
        <f t="shared" si="4"/>
        <v>OvinoMÁLAGA</v>
      </c>
      <c r="F281" s="1224">
        <v>1.7999999999999999E-2</v>
      </c>
      <c r="G281" s="1225" t="s">
        <v>165</v>
      </c>
      <c r="H281" s="1224" t="s">
        <v>165</v>
      </c>
      <c r="I281" s="1224">
        <v>1.78E-2</v>
      </c>
      <c r="J281" s="1224" t="s">
        <v>165</v>
      </c>
      <c r="K281" s="1224" t="s">
        <v>165</v>
      </c>
      <c r="L281" s="1226">
        <v>1.9599999999999999E-2</v>
      </c>
      <c r="M281" s="1224" t="s">
        <v>165</v>
      </c>
      <c r="N281" s="1224" t="s">
        <v>165</v>
      </c>
      <c r="O281" s="1224">
        <v>1.6199999999999999E-2</v>
      </c>
      <c r="P281" s="1224" t="s">
        <v>165</v>
      </c>
      <c r="Q281" s="1224" t="s">
        <v>165</v>
      </c>
      <c r="R281" s="1224">
        <v>1.7500000000000002E-2</v>
      </c>
      <c r="S281" s="1224" t="s">
        <v>165</v>
      </c>
      <c r="T281" s="1224" t="s">
        <v>165</v>
      </c>
      <c r="U281" s="1224">
        <v>1.7899999999999999E-2</v>
      </c>
      <c r="V281" s="1224" t="s">
        <v>165</v>
      </c>
      <c r="W281" s="1224" t="s">
        <v>165</v>
      </c>
      <c r="X281" s="1224">
        <v>1.8200000000000001E-2</v>
      </c>
      <c r="Y281" s="1224" t="s">
        <v>165</v>
      </c>
      <c r="Z281" s="1224" t="s">
        <v>165</v>
      </c>
      <c r="AA281" s="1224">
        <v>1.8200000000000001E-2</v>
      </c>
      <c r="AB281" s="1224" t="s">
        <v>165</v>
      </c>
      <c r="AC281" s="1224" t="s">
        <v>165</v>
      </c>
      <c r="AD281" s="1224">
        <v>1.8100000000000002E-2</v>
      </c>
      <c r="AE281" s="1224" t="s">
        <v>165</v>
      </c>
      <c r="AF281" s="1224" t="s">
        <v>165</v>
      </c>
      <c r="AG281" s="1224">
        <v>1.8499999999999999E-2</v>
      </c>
      <c r="AH281" s="1224" t="s">
        <v>165</v>
      </c>
      <c r="AI281" s="1224" t="s">
        <v>165</v>
      </c>
      <c r="AJ281" s="1224">
        <v>1.8499999999999999E-2</v>
      </c>
      <c r="AK281" s="1224" t="s">
        <v>165</v>
      </c>
      <c r="AL281" s="1224" t="s">
        <v>165</v>
      </c>
      <c r="AM281" s="1224">
        <v>1.84E-2</v>
      </c>
      <c r="AN281" s="1224" t="s">
        <v>165</v>
      </c>
      <c r="AO281" s="1224" t="s">
        <v>165</v>
      </c>
      <c r="AP281" s="1224">
        <v>1.8499999999999999E-2</v>
      </c>
      <c r="AQ281" s="1224" t="s">
        <v>165</v>
      </c>
      <c r="AR281" s="1224" t="s">
        <v>165</v>
      </c>
      <c r="AS281" s="1224">
        <v>1.8499999999999999E-2</v>
      </c>
      <c r="AT281" s="1224" t="s">
        <v>165</v>
      </c>
      <c r="AU281" s="1224" t="s">
        <v>165</v>
      </c>
      <c r="AV281" s="1224">
        <v>1.83E-2</v>
      </c>
      <c r="AW281" s="1224" t="s">
        <v>165</v>
      </c>
      <c r="AX281" s="1224" t="s">
        <v>165</v>
      </c>
      <c r="AY281" s="1227">
        <v>1.83E-2</v>
      </c>
      <c r="AZ281" s="1227" t="s">
        <v>165</v>
      </c>
      <c r="BA281" s="1227" t="s">
        <v>165</v>
      </c>
      <c r="BB281" s="1228" t="s">
        <v>165</v>
      </c>
      <c r="BC281" s="1228" t="s">
        <v>165</v>
      </c>
      <c r="BD281" s="1228" t="s">
        <v>165</v>
      </c>
    </row>
    <row r="282" spans="3:56" x14ac:dyDescent="0.25">
      <c r="C282" s="1229" t="s">
        <v>1389</v>
      </c>
      <c r="D282" s="1229" t="s">
        <v>1368</v>
      </c>
      <c r="E282" s="1231" t="str">
        <f t="shared" si="4"/>
        <v>OvinoMURCIA</v>
      </c>
      <c r="F282" s="1224">
        <v>1.6899999999999998E-2</v>
      </c>
      <c r="G282" s="1225" t="s">
        <v>165</v>
      </c>
      <c r="H282" s="1224" t="s">
        <v>165</v>
      </c>
      <c r="I282" s="1224">
        <v>1.7100000000000001E-2</v>
      </c>
      <c r="J282" s="1224" t="s">
        <v>165</v>
      </c>
      <c r="K282" s="1224" t="s">
        <v>165</v>
      </c>
      <c r="L282" s="1226">
        <v>1.7100000000000001E-2</v>
      </c>
      <c r="M282" s="1224" t="s">
        <v>165</v>
      </c>
      <c r="N282" s="1224" t="s">
        <v>165</v>
      </c>
      <c r="O282" s="1224">
        <v>1.7100000000000001E-2</v>
      </c>
      <c r="P282" s="1224" t="s">
        <v>165</v>
      </c>
      <c r="Q282" s="1224" t="s">
        <v>165</v>
      </c>
      <c r="R282" s="1224">
        <v>1.72E-2</v>
      </c>
      <c r="S282" s="1224" t="s">
        <v>165</v>
      </c>
      <c r="T282" s="1224" t="s">
        <v>165</v>
      </c>
      <c r="U282" s="1224">
        <v>1.72E-2</v>
      </c>
      <c r="V282" s="1224" t="s">
        <v>165</v>
      </c>
      <c r="W282" s="1224" t="s">
        <v>165</v>
      </c>
      <c r="X282" s="1224">
        <v>1.72E-2</v>
      </c>
      <c r="Y282" s="1224" t="s">
        <v>165</v>
      </c>
      <c r="Z282" s="1224" t="s">
        <v>165</v>
      </c>
      <c r="AA282" s="1224">
        <v>1.72E-2</v>
      </c>
      <c r="AB282" s="1224" t="s">
        <v>165</v>
      </c>
      <c r="AC282" s="1224" t="s">
        <v>165</v>
      </c>
      <c r="AD282" s="1224">
        <v>1.72E-2</v>
      </c>
      <c r="AE282" s="1224" t="s">
        <v>165</v>
      </c>
      <c r="AF282" s="1224" t="s">
        <v>165</v>
      </c>
      <c r="AG282" s="1224">
        <v>1.72E-2</v>
      </c>
      <c r="AH282" s="1224" t="s">
        <v>165</v>
      </c>
      <c r="AI282" s="1224" t="s">
        <v>165</v>
      </c>
      <c r="AJ282" s="1224">
        <v>1.7399999999999999E-2</v>
      </c>
      <c r="AK282" s="1224" t="s">
        <v>165</v>
      </c>
      <c r="AL282" s="1224" t="s">
        <v>165</v>
      </c>
      <c r="AM282" s="1224">
        <v>1.7399999999999999E-2</v>
      </c>
      <c r="AN282" s="1224" t="s">
        <v>165</v>
      </c>
      <c r="AO282" s="1224" t="s">
        <v>165</v>
      </c>
      <c r="AP282" s="1224">
        <v>1.7399999999999999E-2</v>
      </c>
      <c r="AQ282" s="1224" t="s">
        <v>165</v>
      </c>
      <c r="AR282" s="1224" t="s">
        <v>165</v>
      </c>
      <c r="AS282" s="1224">
        <v>1.7399999999999999E-2</v>
      </c>
      <c r="AT282" s="1224" t="s">
        <v>165</v>
      </c>
      <c r="AU282" s="1224" t="s">
        <v>165</v>
      </c>
      <c r="AV282" s="1224">
        <v>1.7399999999999999E-2</v>
      </c>
      <c r="AW282" s="1224" t="s">
        <v>165</v>
      </c>
      <c r="AX282" s="1224" t="s">
        <v>165</v>
      </c>
      <c r="AY282" s="1227">
        <v>1.7299999999999999E-2</v>
      </c>
      <c r="AZ282" s="1227" t="s">
        <v>165</v>
      </c>
      <c r="BA282" s="1227" t="s">
        <v>165</v>
      </c>
      <c r="BB282" s="1228" t="s">
        <v>165</v>
      </c>
      <c r="BC282" s="1228" t="s">
        <v>165</v>
      </c>
      <c r="BD282" s="1228" t="s">
        <v>165</v>
      </c>
    </row>
    <row r="283" spans="3:56" x14ac:dyDescent="0.25">
      <c r="C283" s="1229" t="s">
        <v>1389</v>
      </c>
      <c r="D283" s="1229" t="s">
        <v>1369</v>
      </c>
      <c r="E283" s="1231" t="str">
        <f t="shared" si="4"/>
        <v>OvinoNAVARRA</v>
      </c>
      <c r="F283" s="1224">
        <v>1.8100000000000002E-2</v>
      </c>
      <c r="G283" s="1225" t="s">
        <v>165</v>
      </c>
      <c r="H283" s="1224" t="s">
        <v>165</v>
      </c>
      <c r="I283" s="1224">
        <v>1.8100000000000002E-2</v>
      </c>
      <c r="J283" s="1224" t="s">
        <v>165</v>
      </c>
      <c r="K283" s="1224" t="s">
        <v>165</v>
      </c>
      <c r="L283" s="1226">
        <v>1.8100000000000002E-2</v>
      </c>
      <c r="M283" s="1224" t="s">
        <v>165</v>
      </c>
      <c r="N283" s="1224" t="s">
        <v>165</v>
      </c>
      <c r="O283" s="1224">
        <v>1.8100000000000002E-2</v>
      </c>
      <c r="P283" s="1224" t="s">
        <v>165</v>
      </c>
      <c r="Q283" s="1224" t="s">
        <v>165</v>
      </c>
      <c r="R283" s="1224">
        <v>1.7500000000000002E-2</v>
      </c>
      <c r="S283" s="1224" t="s">
        <v>165</v>
      </c>
      <c r="T283" s="1224" t="s">
        <v>165</v>
      </c>
      <c r="U283" s="1224">
        <v>1.7500000000000002E-2</v>
      </c>
      <c r="V283" s="1224" t="s">
        <v>165</v>
      </c>
      <c r="W283" s="1224" t="s">
        <v>165</v>
      </c>
      <c r="X283" s="1224">
        <v>1.7500000000000002E-2</v>
      </c>
      <c r="Y283" s="1224" t="s">
        <v>165</v>
      </c>
      <c r="Z283" s="1224" t="s">
        <v>165</v>
      </c>
      <c r="AA283" s="1224">
        <v>1.7500000000000002E-2</v>
      </c>
      <c r="AB283" s="1224" t="s">
        <v>165</v>
      </c>
      <c r="AC283" s="1224" t="s">
        <v>165</v>
      </c>
      <c r="AD283" s="1224">
        <v>1.7500000000000002E-2</v>
      </c>
      <c r="AE283" s="1224" t="s">
        <v>165</v>
      </c>
      <c r="AF283" s="1224" t="s">
        <v>165</v>
      </c>
      <c r="AG283" s="1224">
        <v>1.7500000000000002E-2</v>
      </c>
      <c r="AH283" s="1224" t="s">
        <v>165</v>
      </c>
      <c r="AI283" s="1224" t="s">
        <v>165</v>
      </c>
      <c r="AJ283" s="1224">
        <v>1.7500000000000002E-2</v>
      </c>
      <c r="AK283" s="1224" t="s">
        <v>165</v>
      </c>
      <c r="AL283" s="1224" t="s">
        <v>165</v>
      </c>
      <c r="AM283" s="1224">
        <v>1.7500000000000002E-2</v>
      </c>
      <c r="AN283" s="1224" t="s">
        <v>165</v>
      </c>
      <c r="AO283" s="1224" t="s">
        <v>165</v>
      </c>
      <c r="AP283" s="1224">
        <v>1.7500000000000002E-2</v>
      </c>
      <c r="AQ283" s="1224" t="s">
        <v>165</v>
      </c>
      <c r="AR283" s="1224" t="s">
        <v>165</v>
      </c>
      <c r="AS283" s="1224">
        <v>1.7500000000000002E-2</v>
      </c>
      <c r="AT283" s="1224" t="s">
        <v>165</v>
      </c>
      <c r="AU283" s="1224" t="s">
        <v>165</v>
      </c>
      <c r="AV283" s="1224">
        <v>1.7500000000000002E-2</v>
      </c>
      <c r="AW283" s="1224" t="s">
        <v>165</v>
      </c>
      <c r="AX283" s="1224" t="s">
        <v>165</v>
      </c>
      <c r="AY283" s="1227">
        <v>1.7500000000000002E-2</v>
      </c>
      <c r="AZ283" s="1227" t="s">
        <v>165</v>
      </c>
      <c r="BA283" s="1227" t="s">
        <v>165</v>
      </c>
      <c r="BB283" s="1228" t="s">
        <v>165</v>
      </c>
      <c r="BC283" s="1228" t="s">
        <v>165</v>
      </c>
      <c r="BD283" s="1228" t="s">
        <v>165</v>
      </c>
    </row>
    <row r="284" spans="3:56" x14ac:dyDescent="0.25">
      <c r="C284" s="1229" t="s">
        <v>1389</v>
      </c>
      <c r="D284" s="1229" t="s">
        <v>1370</v>
      </c>
      <c r="E284" s="1231" t="str">
        <f t="shared" si="4"/>
        <v>OvinoOURENSE</v>
      </c>
      <c r="F284" s="1224">
        <v>1.9099999999999999E-2</v>
      </c>
      <c r="G284" s="1225" t="s">
        <v>165</v>
      </c>
      <c r="H284" s="1224" t="s">
        <v>165</v>
      </c>
      <c r="I284" s="1224">
        <v>1.9099999999999999E-2</v>
      </c>
      <c r="J284" s="1224" t="s">
        <v>165</v>
      </c>
      <c r="K284" s="1224" t="s">
        <v>165</v>
      </c>
      <c r="L284" s="1226">
        <v>1.9099999999999999E-2</v>
      </c>
      <c r="M284" s="1224" t="s">
        <v>165</v>
      </c>
      <c r="N284" s="1224" t="s">
        <v>165</v>
      </c>
      <c r="O284" s="1224">
        <v>1.9099999999999999E-2</v>
      </c>
      <c r="P284" s="1224" t="s">
        <v>165</v>
      </c>
      <c r="Q284" s="1224" t="s">
        <v>165</v>
      </c>
      <c r="R284" s="1224">
        <v>2.0400000000000001E-2</v>
      </c>
      <c r="S284" s="1224" t="s">
        <v>165</v>
      </c>
      <c r="T284" s="1224" t="s">
        <v>165</v>
      </c>
      <c r="U284" s="1224">
        <v>2.1399999999999999E-2</v>
      </c>
      <c r="V284" s="1224" t="s">
        <v>165</v>
      </c>
      <c r="W284" s="1224" t="s">
        <v>165</v>
      </c>
      <c r="X284" s="1224">
        <v>2.12E-2</v>
      </c>
      <c r="Y284" s="1224" t="s">
        <v>165</v>
      </c>
      <c r="Z284" s="1224" t="s">
        <v>165</v>
      </c>
      <c r="AA284" s="1224">
        <v>2.0899999999999998E-2</v>
      </c>
      <c r="AB284" s="1224" t="s">
        <v>165</v>
      </c>
      <c r="AC284" s="1224" t="s">
        <v>165</v>
      </c>
      <c r="AD284" s="1224">
        <v>2.0899999999999998E-2</v>
      </c>
      <c r="AE284" s="1224" t="s">
        <v>165</v>
      </c>
      <c r="AF284" s="1224" t="s">
        <v>165</v>
      </c>
      <c r="AG284" s="1224">
        <v>1.9400000000000001E-2</v>
      </c>
      <c r="AH284" s="1224" t="s">
        <v>165</v>
      </c>
      <c r="AI284" s="1224" t="s">
        <v>165</v>
      </c>
      <c r="AJ284" s="1224">
        <v>1.9400000000000001E-2</v>
      </c>
      <c r="AK284" s="1224" t="s">
        <v>165</v>
      </c>
      <c r="AL284" s="1224" t="s">
        <v>165</v>
      </c>
      <c r="AM284" s="1224">
        <v>1.9900000000000001E-2</v>
      </c>
      <c r="AN284" s="1224" t="s">
        <v>165</v>
      </c>
      <c r="AO284" s="1224" t="s">
        <v>165</v>
      </c>
      <c r="AP284" s="1224">
        <v>1.95E-2</v>
      </c>
      <c r="AQ284" s="1224" t="s">
        <v>165</v>
      </c>
      <c r="AR284" s="1224" t="s">
        <v>165</v>
      </c>
      <c r="AS284" s="1224">
        <v>1.9599999999999999E-2</v>
      </c>
      <c r="AT284" s="1224" t="s">
        <v>165</v>
      </c>
      <c r="AU284" s="1224" t="s">
        <v>165</v>
      </c>
      <c r="AV284" s="1224">
        <v>1.9599999999999999E-2</v>
      </c>
      <c r="AW284" s="1224" t="s">
        <v>165</v>
      </c>
      <c r="AX284" s="1224" t="s">
        <v>165</v>
      </c>
      <c r="AY284" s="1227">
        <v>1.9599999999999999E-2</v>
      </c>
      <c r="AZ284" s="1227" t="s">
        <v>165</v>
      </c>
      <c r="BA284" s="1227" t="s">
        <v>165</v>
      </c>
      <c r="BB284" s="1228" t="s">
        <v>165</v>
      </c>
      <c r="BC284" s="1228" t="s">
        <v>165</v>
      </c>
      <c r="BD284" s="1228" t="s">
        <v>165</v>
      </c>
    </row>
    <row r="285" spans="3:56" x14ac:dyDescent="0.25">
      <c r="C285" s="1229" t="s">
        <v>1389</v>
      </c>
      <c r="D285" s="1229" t="s">
        <v>1371</v>
      </c>
      <c r="E285" s="1231" t="str">
        <f t="shared" si="4"/>
        <v>OvinoPALENCIA</v>
      </c>
      <c r="F285" s="1224">
        <v>2.12E-2</v>
      </c>
      <c r="G285" s="1225" t="s">
        <v>165</v>
      </c>
      <c r="H285" s="1224" t="s">
        <v>165</v>
      </c>
      <c r="I285" s="1224">
        <v>2.0799999999999999E-2</v>
      </c>
      <c r="J285" s="1224" t="s">
        <v>165</v>
      </c>
      <c r="K285" s="1224" t="s">
        <v>165</v>
      </c>
      <c r="L285" s="1226">
        <v>2.1100000000000001E-2</v>
      </c>
      <c r="M285" s="1224" t="s">
        <v>165</v>
      </c>
      <c r="N285" s="1224" t="s">
        <v>165</v>
      </c>
      <c r="O285" s="1224">
        <v>2.1000000000000001E-2</v>
      </c>
      <c r="P285" s="1224" t="s">
        <v>165</v>
      </c>
      <c r="Q285" s="1224" t="s">
        <v>165</v>
      </c>
      <c r="R285" s="1224">
        <v>1.9800000000000002E-2</v>
      </c>
      <c r="S285" s="1224" t="s">
        <v>165</v>
      </c>
      <c r="T285" s="1224" t="s">
        <v>165</v>
      </c>
      <c r="U285" s="1224">
        <v>1.9599999999999999E-2</v>
      </c>
      <c r="V285" s="1224" t="s">
        <v>165</v>
      </c>
      <c r="W285" s="1224" t="s">
        <v>165</v>
      </c>
      <c r="X285" s="1224">
        <v>1.9599999999999999E-2</v>
      </c>
      <c r="Y285" s="1224" t="s">
        <v>165</v>
      </c>
      <c r="Z285" s="1224" t="s">
        <v>165</v>
      </c>
      <c r="AA285" s="1224">
        <v>1.9699999999999999E-2</v>
      </c>
      <c r="AB285" s="1224" t="s">
        <v>165</v>
      </c>
      <c r="AC285" s="1224" t="s">
        <v>165</v>
      </c>
      <c r="AD285" s="1224">
        <v>1.9800000000000002E-2</v>
      </c>
      <c r="AE285" s="1224" t="s">
        <v>165</v>
      </c>
      <c r="AF285" s="1224" t="s">
        <v>165</v>
      </c>
      <c r="AG285" s="1224">
        <v>1.9699999999999999E-2</v>
      </c>
      <c r="AH285" s="1224" t="s">
        <v>165</v>
      </c>
      <c r="AI285" s="1224" t="s">
        <v>165</v>
      </c>
      <c r="AJ285" s="1224">
        <v>1.9699999999999999E-2</v>
      </c>
      <c r="AK285" s="1224" t="s">
        <v>165</v>
      </c>
      <c r="AL285" s="1224" t="s">
        <v>165</v>
      </c>
      <c r="AM285" s="1224">
        <v>1.9699999999999999E-2</v>
      </c>
      <c r="AN285" s="1224" t="s">
        <v>165</v>
      </c>
      <c r="AO285" s="1224" t="s">
        <v>165</v>
      </c>
      <c r="AP285" s="1224">
        <v>1.9699999999999999E-2</v>
      </c>
      <c r="AQ285" s="1224" t="s">
        <v>165</v>
      </c>
      <c r="AR285" s="1224" t="s">
        <v>165</v>
      </c>
      <c r="AS285" s="1224">
        <v>1.9699999999999999E-2</v>
      </c>
      <c r="AT285" s="1224" t="s">
        <v>165</v>
      </c>
      <c r="AU285" s="1224" t="s">
        <v>165</v>
      </c>
      <c r="AV285" s="1224">
        <v>1.9699999999999999E-2</v>
      </c>
      <c r="AW285" s="1224" t="s">
        <v>165</v>
      </c>
      <c r="AX285" s="1224" t="s">
        <v>165</v>
      </c>
      <c r="AY285" s="1227">
        <v>1.9699999999999999E-2</v>
      </c>
      <c r="AZ285" s="1227" t="s">
        <v>165</v>
      </c>
      <c r="BA285" s="1227" t="s">
        <v>165</v>
      </c>
      <c r="BB285" s="1228" t="s">
        <v>165</v>
      </c>
      <c r="BC285" s="1228" t="s">
        <v>165</v>
      </c>
      <c r="BD285" s="1228" t="s">
        <v>165</v>
      </c>
    </row>
    <row r="286" spans="3:56" x14ac:dyDescent="0.25">
      <c r="C286" s="1229" t="s">
        <v>1389</v>
      </c>
      <c r="D286" s="1229" t="s">
        <v>1372</v>
      </c>
      <c r="E286" s="1231" t="str">
        <f t="shared" si="4"/>
        <v>OvinoPALMAS, LAS</v>
      </c>
      <c r="F286" s="1224">
        <v>2.29E-2</v>
      </c>
      <c r="G286" s="1225" t="s">
        <v>165</v>
      </c>
      <c r="H286" s="1224" t="s">
        <v>165</v>
      </c>
      <c r="I286" s="1224">
        <v>2.2700000000000001E-2</v>
      </c>
      <c r="J286" s="1224" t="s">
        <v>165</v>
      </c>
      <c r="K286" s="1224" t="s">
        <v>165</v>
      </c>
      <c r="L286" s="1226">
        <v>2.2800000000000001E-2</v>
      </c>
      <c r="M286" s="1224" t="s">
        <v>165</v>
      </c>
      <c r="N286" s="1224" t="s">
        <v>165</v>
      </c>
      <c r="O286" s="1224">
        <v>2.2599999999999999E-2</v>
      </c>
      <c r="P286" s="1224" t="s">
        <v>165</v>
      </c>
      <c r="Q286" s="1224" t="s">
        <v>165</v>
      </c>
      <c r="R286" s="1224">
        <v>2.23E-2</v>
      </c>
      <c r="S286" s="1224" t="s">
        <v>165</v>
      </c>
      <c r="T286" s="1224" t="s">
        <v>165</v>
      </c>
      <c r="U286" s="1224">
        <v>2.1399999999999999E-2</v>
      </c>
      <c r="V286" s="1224" t="s">
        <v>165</v>
      </c>
      <c r="W286" s="1224" t="s">
        <v>165</v>
      </c>
      <c r="X286" s="1224">
        <v>2.1899999999999999E-2</v>
      </c>
      <c r="Y286" s="1224" t="s">
        <v>165</v>
      </c>
      <c r="Z286" s="1224" t="s">
        <v>165</v>
      </c>
      <c r="AA286" s="1224">
        <v>2.1899999999999999E-2</v>
      </c>
      <c r="AB286" s="1224" t="s">
        <v>165</v>
      </c>
      <c r="AC286" s="1224" t="s">
        <v>165</v>
      </c>
      <c r="AD286" s="1224">
        <v>2.18E-2</v>
      </c>
      <c r="AE286" s="1224" t="s">
        <v>165</v>
      </c>
      <c r="AF286" s="1224" t="s">
        <v>165</v>
      </c>
      <c r="AG286" s="1224">
        <v>2.2200000000000001E-2</v>
      </c>
      <c r="AH286" s="1224" t="s">
        <v>165</v>
      </c>
      <c r="AI286" s="1224" t="s">
        <v>165</v>
      </c>
      <c r="AJ286" s="1224">
        <v>2.24E-2</v>
      </c>
      <c r="AK286" s="1224" t="s">
        <v>165</v>
      </c>
      <c r="AL286" s="1224" t="s">
        <v>165</v>
      </c>
      <c r="AM286" s="1224">
        <v>2.2200000000000001E-2</v>
      </c>
      <c r="AN286" s="1224" t="s">
        <v>165</v>
      </c>
      <c r="AO286" s="1224" t="s">
        <v>165</v>
      </c>
      <c r="AP286" s="1224">
        <v>2.2499999999999999E-2</v>
      </c>
      <c r="AQ286" s="1224" t="s">
        <v>165</v>
      </c>
      <c r="AR286" s="1224" t="s">
        <v>165</v>
      </c>
      <c r="AS286" s="1224">
        <v>2.2499999999999999E-2</v>
      </c>
      <c r="AT286" s="1224" t="s">
        <v>165</v>
      </c>
      <c r="AU286" s="1224" t="s">
        <v>165</v>
      </c>
      <c r="AV286" s="1224">
        <v>2.24E-2</v>
      </c>
      <c r="AW286" s="1224" t="s">
        <v>165</v>
      </c>
      <c r="AX286" s="1224" t="s">
        <v>165</v>
      </c>
      <c r="AY286" s="1227">
        <v>2.24E-2</v>
      </c>
      <c r="AZ286" s="1227" t="s">
        <v>165</v>
      </c>
      <c r="BA286" s="1227" t="s">
        <v>165</v>
      </c>
      <c r="BB286" s="1228" t="s">
        <v>165</v>
      </c>
      <c r="BC286" s="1228" t="s">
        <v>165</v>
      </c>
      <c r="BD286" s="1228" t="s">
        <v>165</v>
      </c>
    </row>
    <row r="287" spans="3:56" x14ac:dyDescent="0.25">
      <c r="C287" s="1229" t="s">
        <v>1389</v>
      </c>
      <c r="D287" s="1229" t="s">
        <v>1373</v>
      </c>
      <c r="E287" s="1231" t="str">
        <f t="shared" si="4"/>
        <v>OvinoPONTEVEDRA</v>
      </c>
      <c r="F287" s="1224">
        <v>1.9099999999999999E-2</v>
      </c>
      <c r="G287" s="1225" t="s">
        <v>165</v>
      </c>
      <c r="H287" s="1224" t="s">
        <v>165</v>
      </c>
      <c r="I287" s="1224">
        <v>1.9099999999999999E-2</v>
      </c>
      <c r="J287" s="1224" t="s">
        <v>165</v>
      </c>
      <c r="K287" s="1224" t="s">
        <v>165</v>
      </c>
      <c r="L287" s="1226">
        <v>1.9099999999999999E-2</v>
      </c>
      <c r="M287" s="1224" t="s">
        <v>165</v>
      </c>
      <c r="N287" s="1224" t="s">
        <v>165</v>
      </c>
      <c r="O287" s="1224">
        <v>1.9099999999999999E-2</v>
      </c>
      <c r="P287" s="1224" t="s">
        <v>165</v>
      </c>
      <c r="Q287" s="1224" t="s">
        <v>165</v>
      </c>
      <c r="R287" s="1224">
        <v>2.0400000000000001E-2</v>
      </c>
      <c r="S287" s="1224" t="s">
        <v>165</v>
      </c>
      <c r="T287" s="1224" t="s">
        <v>165</v>
      </c>
      <c r="U287" s="1224">
        <v>2.0299999999999999E-2</v>
      </c>
      <c r="V287" s="1224" t="s">
        <v>165</v>
      </c>
      <c r="W287" s="1224" t="s">
        <v>165</v>
      </c>
      <c r="X287" s="1224">
        <v>2.0299999999999999E-2</v>
      </c>
      <c r="Y287" s="1224" t="s">
        <v>165</v>
      </c>
      <c r="Z287" s="1224" t="s">
        <v>165</v>
      </c>
      <c r="AA287" s="1224">
        <v>2.0299999999999999E-2</v>
      </c>
      <c r="AB287" s="1224" t="s">
        <v>165</v>
      </c>
      <c r="AC287" s="1224" t="s">
        <v>165</v>
      </c>
      <c r="AD287" s="1224">
        <v>2.0299999999999999E-2</v>
      </c>
      <c r="AE287" s="1224" t="s">
        <v>165</v>
      </c>
      <c r="AF287" s="1224" t="s">
        <v>165</v>
      </c>
      <c r="AG287" s="1224">
        <v>1.8800000000000001E-2</v>
      </c>
      <c r="AH287" s="1224" t="s">
        <v>165</v>
      </c>
      <c r="AI287" s="1224" t="s">
        <v>165</v>
      </c>
      <c r="AJ287" s="1224">
        <v>1.9699999999999999E-2</v>
      </c>
      <c r="AK287" s="1224" t="s">
        <v>165</v>
      </c>
      <c r="AL287" s="1224" t="s">
        <v>165</v>
      </c>
      <c r="AM287" s="1224">
        <v>1.9599999999999999E-2</v>
      </c>
      <c r="AN287" s="1224" t="s">
        <v>165</v>
      </c>
      <c r="AO287" s="1224" t="s">
        <v>165</v>
      </c>
      <c r="AP287" s="1224">
        <v>0.02</v>
      </c>
      <c r="AQ287" s="1224" t="s">
        <v>165</v>
      </c>
      <c r="AR287" s="1224" t="s">
        <v>165</v>
      </c>
      <c r="AS287" s="1224">
        <v>1.9900000000000001E-2</v>
      </c>
      <c r="AT287" s="1224" t="s">
        <v>165</v>
      </c>
      <c r="AU287" s="1224" t="s">
        <v>165</v>
      </c>
      <c r="AV287" s="1224">
        <v>1.9800000000000002E-2</v>
      </c>
      <c r="AW287" s="1224" t="s">
        <v>165</v>
      </c>
      <c r="AX287" s="1224" t="s">
        <v>165</v>
      </c>
      <c r="AY287" s="1227">
        <v>1.9800000000000002E-2</v>
      </c>
      <c r="AZ287" s="1227" t="s">
        <v>165</v>
      </c>
      <c r="BA287" s="1227" t="s">
        <v>165</v>
      </c>
      <c r="BB287" s="1228" t="s">
        <v>165</v>
      </c>
      <c r="BC287" s="1228" t="s">
        <v>165</v>
      </c>
      <c r="BD287" s="1228" t="s">
        <v>165</v>
      </c>
    </row>
    <row r="288" spans="3:56" x14ac:dyDescent="0.25">
      <c r="C288" s="1229" t="s">
        <v>1389</v>
      </c>
      <c r="D288" s="1229" t="s">
        <v>1374</v>
      </c>
      <c r="E288" s="1231" t="str">
        <f t="shared" si="4"/>
        <v>OvinoRIOJA, LA</v>
      </c>
      <c r="F288" s="1224">
        <v>2.0299999999999999E-2</v>
      </c>
      <c r="G288" s="1225" t="s">
        <v>165</v>
      </c>
      <c r="H288" s="1224" t="s">
        <v>165</v>
      </c>
      <c r="I288" s="1224">
        <v>2.2200000000000001E-2</v>
      </c>
      <c r="J288" s="1224" t="s">
        <v>165</v>
      </c>
      <c r="K288" s="1224" t="s">
        <v>165</v>
      </c>
      <c r="L288" s="1226">
        <v>2.1499999999999998E-2</v>
      </c>
      <c r="M288" s="1224" t="s">
        <v>165</v>
      </c>
      <c r="N288" s="1224" t="s">
        <v>165</v>
      </c>
      <c r="O288" s="1224">
        <v>2.1100000000000001E-2</v>
      </c>
      <c r="P288" s="1224" t="s">
        <v>165</v>
      </c>
      <c r="Q288" s="1224" t="s">
        <v>165</v>
      </c>
      <c r="R288" s="1224">
        <v>2.0400000000000001E-2</v>
      </c>
      <c r="S288" s="1224" t="s">
        <v>165</v>
      </c>
      <c r="T288" s="1224" t="s">
        <v>165</v>
      </c>
      <c r="U288" s="1224">
        <v>2.0500000000000001E-2</v>
      </c>
      <c r="V288" s="1224" t="s">
        <v>165</v>
      </c>
      <c r="W288" s="1224" t="s">
        <v>165</v>
      </c>
      <c r="X288" s="1224">
        <v>2.0400000000000001E-2</v>
      </c>
      <c r="Y288" s="1224" t="s">
        <v>165</v>
      </c>
      <c r="Z288" s="1224" t="s">
        <v>165</v>
      </c>
      <c r="AA288" s="1224">
        <v>2.07E-2</v>
      </c>
      <c r="AB288" s="1224" t="s">
        <v>165</v>
      </c>
      <c r="AC288" s="1224" t="s">
        <v>165</v>
      </c>
      <c r="AD288" s="1224">
        <v>2.0500000000000001E-2</v>
      </c>
      <c r="AE288" s="1224" t="s">
        <v>165</v>
      </c>
      <c r="AF288" s="1224" t="s">
        <v>165</v>
      </c>
      <c r="AG288" s="1224">
        <v>1.9099999999999999E-2</v>
      </c>
      <c r="AH288" s="1224" t="s">
        <v>165</v>
      </c>
      <c r="AI288" s="1224" t="s">
        <v>165</v>
      </c>
      <c r="AJ288" s="1224">
        <v>1.89E-2</v>
      </c>
      <c r="AK288" s="1224" t="s">
        <v>165</v>
      </c>
      <c r="AL288" s="1224" t="s">
        <v>165</v>
      </c>
      <c r="AM288" s="1224">
        <v>1.9199999999999998E-2</v>
      </c>
      <c r="AN288" s="1224" t="s">
        <v>165</v>
      </c>
      <c r="AO288" s="1224" t="s">
        <v>165</v>
      </c>
      <c r="AP288" s="1224">
        <v>1.9199999999999998E-2</v>
      </c>
      <c r="AQ288" s="1224" t="s">
        <v>165</v>
      </c>
      <c r="AR288" s="1224" t="s">
        <v>165</v>
      </c>
      <c r="AS288" s="1224">
        <v>1.9199999999999998E-2</v>
      </c>
      <c r="AT288" s="1224" t="s">
        <v>165</v>
      </c>
      <c r="AU288" s="1224" t="s">
        <v>165</v>
      </c>
      <c r="AV288" s="1224">
        <v>1.9300000000000001E-2</v>
      </c>
      <c r="AW288" s="1224" t="s">
        <v>165</v>
      </c>
      <c r="AX288" s="1224" t="s">
        <v>165</v>
      </c>
      <c r="AY288" s="1227">
        <v>1.9300000000000001E-2</v>
      </c>
      <c r="AZ288" s="1227" t="s">
        <v>165</v>
      </c>
      <c r="BA288" s="1227" t="s">
        <v>165</v>
      </c>
      <c r="BB288" s="1228" t="s">
        <v>165</v>
      </c>
      <c r="BC288" s="1228" t="s">
        <v>165</v>
      </c>
      <c r="BD288" s="1228" t="s">
        <v>165</v>
      </c>
    </row>
    <row r="289" spans="3:56" x14ac:dyDescent="0.25">
      <c r="C289" s="1229" t="s">
        <v>1389</v>
      </c>
      <c r="D289" s="1229" t="s">
        <v>1375</v>
      </c>
      <c r="E289" s="1231" t="str">
        <f t="shared" si="4"/>
        <v>OvinoSALAMANCA</v>
      </c>
      <c r="F289" s="1224">
        <v>2.0299999999999999E-2</v>
      </c>
      <c r="G289" s="1225" t="s">
        <v>165</v>
      </c>
      <c r="H289" s="1224" t="s">
        <v>165</v>
      </c>
      <c r="I289" s="1224">
        <v>2.0299999999999999E-2</v>
      </c>
      <c r="J289" s="1224" t="s">
        <v>165</v>
      </c>
      <c r="K289" s="1224" t="s">
        <v>165</v>
      </c>
      <c r="L289" s="1226">
        <v>2.0299999999999999E-2</v>
      </c>
      <c r="M289" s="1224" t="s">
        <v>165</v>
      </c>
      <c r="N289" s="1224" t="s">
        <v>165</v>
      </c>
      <c r="O289" s="1224">
        <v>2.0199999999999999E-2</v>
      </c>
      <c r="P289" s="1224" t="s">
        <v>165</v>
      </c>
      <c r="Q289" s="1224" t="s">
        <v>165</v>
      </c>
      <c r="R289" s="1224">
        <v>1.9E-2</v>
      </c>
      <c r="S289" s="1224" t="s">
        <v>165</v>
      </c>
      <c r="T289" s="1224" t="s">
        <v>165</v>
      </c>
      <c r="U289" s="1224">
        <v>1.8800000000000001E-2</v>
      </c>
      <c r="V289" s="1224" t="s">
        <v>165</v>
      </c>
      <c r="W289" s="1224" t="s">
        <v>165</v>
      </c>
      <c r="X289" s="1224">
        <v>1.9E-2</v>
      </c>
      <c r="Y289" s="1224" t="s">
        <v>165</v>
      </c>
      <c r="Z289" s="1224" t="s">
        <v>165</v>
      </c>
      <c r="AA289" s="1224">
        <v>1.9E-2</v>
      </c>
      <c r="AB289" s="1224" t="s">
        <v>165</v>
      </c>
      <c r="AC289" s="1224" t="s">
        <v>165</v>
      </c>
      <c r="AD289" s="1224">
        <v>1.9099999999999999E-2</v>
      </c>
      <c r="AE289" s="1224" t="s">
        <v>165</v>
      </c>
      <c r="AF289" s="1224" t="s">
        <v>165</v>
      </c>
      <c r="AG289" s="1224">
        <v>1.9E-2</v>
      </c>
      <c r="AH289" s="1224" t="s">
        <v>165</v>
      </c>
      <c r="AI289" s="1224" t="s">
        <v>165</v>
      </c>
      <c r="AJ289" s="1224">
        <v>1.9099999999999999E-2</v>
      </c>
      <c r="AK289" s="1224" t="s">
        <v>165</v>
      </c>
      <c r="AL289" s="1224" t="s">
        <v>165</v>
      </c>
      <c r="AM289" s="1224">
        <v>1.9099999999999999E-2</v>
      </c>
      <c r="AN289" s="1224" t="s">
        <v>165</v>
      </c>
      <c r="AO289" s="1224" t="s">
        <v>165</v>
      </c>
      <c r="AP289" s="1224">
        <v>1.9099999999999999E-2</v>
      </c>
      <c r="AQ289" s="1224" t="s">
        <v>165</v>
      </c>
      <c r="AR289" s="1224" t="s">
        <v>165</v>
      </c>
      <c r="AS289" s="1224">
        <v>1.9E-2</v>
      </c>
      <c r="AT289" s="1224" t="s">
        <v>165</v>
      </c>
      <c r="AU289" s="1224" t="s">
        <v>165</v>
      </c>
      <c r="AV289" s="1224">
        <v>1.9E-2</v>
      </c>
      <c r="AW289" s="1224" t="s">
        <v>165</v>
      </c>
      <c r="AX289" s="1224" t="s">
        <v>165</v>
      </c>
      <c r="AY289" s="1227">
        <v>1.9E-2</v>
      </c>
      <c r="AZ289" s="1227" t="s">
        <v>165</v>
      </c>
      <c r="BA289" s="1227" t="s">
        <v>165</v>
      </c>
      <c r="BB289" s="1228" t="s">
        <v>165</v>
      </c>
      <c r="BC289" s="1228" t="s">
        <v>165</v>
      </c>
      <c r="BD289" s="1228" t="s">
        <v>165</v>
      </c>
    </row>
    <row r="290" spans="3:56" x14ac:dyDescent="0.25">
      <c r="C290" s="1229" t="s">
        <v>1389</v>
      </c>
      <c r="D290" s="1229" t="s">
        <v>1376</v>
      </c>
      <c r="E290" s="1231" t="str">
        <f t="shared" si="4"/>
        <v>OvinoSANTA CRUZ DE TENERIFE</v>
      </c>
      <c r="F290" s="1224">
        <v>2.23E-2</v>
      </c>
      <c r="G290" s="1225" t="s">
        <v>165</v>
      </c>
      <c r="H290" s="1224" t="s">
        <v>165</v>
      </c>
      <c r="I290" s="1224">
        <v>2.2200000000000001E-2</v>
      </c>
      <c r="J290" s="1224" t="s">
        <v>165</v>
      </c>
      <c r="K290" s="1224" t="s">
        <v>165</v>
      </c>
      <c r="L290" s="1226">
        <v>2.2200000000000001E-2</v>
      </c>
      <c r="M290" s="1224" t="s">
        <v>165</v>
      </c>
      <c r="N290" s="1224" t="s">
        <v>165</v>
      </c>
      <c r="O290" s="1224">
        <v>2.2200000000000001E-2</v>
      </c>
      <c r="P290" s="1224" t="s">
        <v>165</v>
      </c>
      <c r="Q290" s="1224" t="s">
        <v>165</v>
      </c>
      <c r="R290" s="1224">
        <v>2.1700000000000001E-2</v>
      </c>
      <c r="S290" s="1224" t="s">
        <v>165</v>
      </c>
      <c r="T290" s="1224" t="s">
        <v>165</v>
      </c>
      <c r="U290" s="1224">
        <v>2.2100000000000002E-2</v>
      </c>
      <c r="V290" s="1224" t="s">
        <v>165</v>
      </c>
      <c r="W290" s="1224" t="s">
        <v>165</v>
      </c>
      <c r="X290" s="1224">
        <v>2.1700000000000001E-2</v>
      </c>
      <c r="Y290" s="1224" t="s">
        <v>165</v>
      </c>
      <c r="Z290" s="1224" t="s">
        <v>165</v>
      </c>
      <c r="AA290" s="1224">
        <v>2.1899999999999999E-2</v>
      </c>
      <c r="AB290" s="1224" t="s">
        <v>165</v>
      </c>
      <c r="AC290" s="1224" t="s">
        <v>165</v>
      </c>
      <c r="AD290" s="1224">
        <v>2.18E-2</v>
      </c>
      <c r="AE290" s="1224" t="s">
        <v>165</v>
      </c>
      <c r="AF290" s="1224" t="s">
        <v>165</v>
      </c>
      <c r="AG290" s="1224">
        <v>2.2100000000000002E-2</v>
      </c>
      <c r="AH290" s="1224" t="s">
        <v>165</v>
      </c>
      <c r="AI290" s="1224" t="s">
        <v>165</v>
      </c>
      <c r="AJ290" s="1224">
        <v>2.24E-2</v>
      </c>
      <c r="AK290" s="1224" t="s">
        <v>165</v>
      </c>
      <c r="AL290" s="1224" t="s">
        <v>165</v>
      </c>
      <c r="AM290" s="1224">
        <v>2.2499999999999999E-2</v>
      </c>
      <c r="AN290" s="1224" t="s">
        <v>165</v>
      </c>
      <c r="AO290" s="1224" t="s">
        <v>165</v>
      </c>
      <c r="AP290" s="1224">
        <v>2.24E-2</v>
      </c>
      <c r="AQ290" s="1224" t="s">
        <v>165</v>
      </c>
      <c r="AR290" s="1224" t="s">
        <v>165</v>
      </c>
      <c r="AS290" s="1224">
        <v>2.2499999999999999E-2</v>
      </c>
      <c r="AT290" s="1224" t="s">
        <v>165</v>
      </c>
      <c r="AU290" s="1224" t="s">
        <v>165</v>
      </c>
      <c r="AV290" s="1224">
        <v>2.24E-2</v>
      </c>
      <c r="AW290" s="1224" t="s">
        <v>165</v>
      </c>
      <c r="AX290" s="1224" t="s">
        <v>165</v>
      </c>
      <c r="AY290" s="1227">
        <v>2.24E-2</v>
      </c>
      <c r="AZ290" s="1227" t="s">
        <v>165</v>
      </c>
      <c r="BA290" s="1227" t="s">
        <v>165</v>
      </c>
      <c r="BB290" s="1228" t="s">
        <v>165</v>
      </c>
      <c r="BC290" s="1228" t="s">
        <v>165</v>
      </c>
      <c r="BD290" s="1228" t="s">
        <v>165</v>
      </c>
    </row>
    <row r="291" spans="3:56" x14ac:dyDescent="0.25">
      <c r="C291" s="1229" t="s">
        <v>1389</v>
      </c>
      <c r="D291" s="1229" t="s">
        <v>1377</v>
      </c>
      <c r="E291" s="1231" t="str">
        <f t="shared" ref="E291:E354" si="5">C291&amp;D291</f>
        <v>OvinoSEGOVIA</v>
      </c>
      <c r="F291" s="1224">
        <v>2.1299999999999999E-2</v>
      </c>
      <c r="G291" s="1225" t="s">
        <v>165</v>
      </c>
      <c r="H291" s="1224" t="s">
        <v>165</v>
      </c>
      <c r="I291" s="1224">
        <v>2.1299999999999999E-2</v>
      </c>
      <c r="J291" s="1224" t="s">
        <v>165</v>
      </c>
      <c r="K291" s="1224" t="s">
        <v>165</v>
      </c>
      <c r="L291" s="1226">
        <v>2.1499999999999998E-2</v>
      </c>
      <c r="M291" s="1224" t="s">
        <v>165</v>
      </c>
      <c r="N291" s="1224" t="s">
        <v>165</v>
      </c>
      <c r="O291" s="1224">
        <v>2.1399999999999999E-2</v>
      </c>
      <c r="P291" s="1224" t="s">
        <v>165</v>
      </c>
      <c r="Q291" s="1224" t="s">
        <v>165</v>
      </c>
      <c r="R291" s="1224">
        <v>2.0199999999999999E-2</v>
      </c>
      <c r="S291" s="1224" t="s">
        <v>165</v>
      </c>
      <c r="T291" s="1224" t="s">
        <v>165</v>
      </c>
      <c r="U291" s="1224">
        <v>2.0199999999999999E-2</v>
      </c>
      <c r="V291" s="1224" t="s">
        <v>165</v>
      </c>
      <c r="W291" s="1224" t="s">
        <v>165</v>
      </c>
      <c r="X291" s="1224">
        <v>2.0199999999999999E-2</v>
      </c>
      <c r="Y291" s="1224" t="s">
        <v>165</v>
      </c>
      <c r="Z291" s="1224" t="s">
        <v>165</v>
      </c>
      <c r="AA291" s="1224">
        <v>2.0199999999999999E-2</v>
      </c>
      <c r="AB291" s="1224" t="s">
        <v>165</v>
      </c>
      <c r="AC291" s="1224" t="s">
        <v>165</v>
      </c>
      <c r="AD291" s="1224">
        <v>2.0199999999999999E-2</v>
      </c>
      <c r="AE291" s="1224" t="s">
        <v>165</v>
      </c>
      <c r="AF291" s="1224" t="s">
        <v>165</v>
      </c>
      <c r="AG291" s="1224">
        <v>1.9800000000000002E-2</v>
      </c>
      <c r="AH291" s="1224" t="s">
        <v>165</v>
      </c>
      <c r="AI291" s="1224" t="s">
        <v>165</v>
      </c>
      <c r="AJ291" s="1224">
        <v>1.9900000000000001E-2</v>
      </c>
      <c r="AK291" s="1224" t="s">
        <v>165</v>
      </c>
      <c r="AL291" s="1224" t="s">
        <v>165</v>
      </c>
      <c r="AM291" s="1224">
        <v>1.9900000000000001E-2</v>
      </c>
      <c r="AN291" s="1224" t="s">
        <v>165</v>
      </c>
      <c r="AO291" s="1224" t="s">
        <v>165</v>
      </c>
      <c r="AP291" s="1224">
        <v>1.9900000000000001E-2</v>
      </c>
      <c r="AQ291" s="1224" t="s">
        <v>165</v>
      </c>
      <c r="AR291" s="1224" t="s">
        <v>165</v>
      </c>
      <c r="AS291" s="1224">
        <v>1.9900000000000001E-2</v>
      </c>
      <c r="AT291" s="1224" t="s">
        <v>165</v>
      </c>
      <c r="AU291" s="1224" t="s">
        <v>165</v>
      </c>
      <c r="AV291" s="1224">
        <v>1.9800000000000002E-2</v>
      </c>
      <c r="AW291" s="1224" t="s">
        <v>165</v>
      </c>
      <c r="AX291" s="1224" t="s">
        <v>165</v>
      </c>
      <c r="AY291" s="1227">
        <v>1.9800000000000002E-2</v>
      </c>
      <c r="AZ291" s="1227" t="s">
        <v>165</v>
      </c>
      <c r="BA291" s="1227" t="s">
        <v>165</v>
      </c>
      <c r="BB291" s="1228" t="s">
        <v>165</v>
      </c>
      <c r="BC291" s="1228" t="s">
        <v>165</v>
      </c>
      <c r="BD291" s="1228" t="s">
        <v>165</v>
      </c>
    </row>
    <row r="292" spans="3:56" x14ac:dyDescent="0.25">
      <c r="C292" s="1229" t="s">
        <v>1389</v>
      </c>
      <c r="D292" s="1229" t="s">
        <v>1378</v>
      </c>
      <c r="E292" s="1231" t="str">
        <f t="shared" si="5"/>
        <v>OvinoSEVILLA</v>
      </c>
      <c r="F292" s="1224">
        <v>1.6299999999999999E-2</v>
      </c>
      <c r="G292" s="1225" t="s">
        <v>165</v>
      </c>
      <c r="H292" s="1224" t="s">
        <v>165</v>
      </c>
      <c r="I292" s="1224">
        <v>1.6500000000000001E-2</v>
      </c>
      <c r="J292" s="1224" t="s">
        <v>165</v>
      </c>
      <c r="K292" s="1224" t="s">
        <v>165</v>
      </c>
      <c r="L292" s="1226">
        <v>1.6500000000000001E-2</v>
      </c>
      <c r="M292" s="1224" t="s">
        <v>165</v>
      </c>
      <c r="N292" s="1224" t="s">
        <v>165</v>
      </c>
      <c r="O292" s="1224">
        <v>1.78E-2</v>
      </c>
      <c r="P292" s="1224" t="s">
        <v>165</v>
      </c>
      <c r="Q292" s="1224" t="s">
        <v>165</v>
      </c>
      <c r="R292" s="1224">
        <v>1.7299999999999999E-2</v>
      </c>
      <c r="S292" s="1224" t="s">
        <v>165</v>
      </c>
      <c r="T292" s="1224" t="s">
        <v>165</v>
      </c>
      <c r="U292" s="1224">
        <v>1.6500000000000001E-2</v>
      </c>
      <c r="V292" s="1224" t="s">
        <v>165</v>
      </c>
      <c r="W292" s="1224" t="s">
        <v>165</v>
      </c>
      <c r="X292" s="1224">
        <v>1.6500000000000001E-2</v>
      </c>
      <c r="Y292" s="1224" t="s">
        <v>165</v>
      </c>
      <c r="Z292" s="1224" t="s">
        <v>165</v>
      </c>
      <c r="AA292" s="1224">
        <v>1.66E-2</v>
      </c>
      <c r="AB292" s="1224" t="s">
        <v>165</v>
      </c>
      <c r="AC292" s="1224" t="s">
        <v>165</v>
      </c>
      <c r="AD292" s="1224">
        <v>1.7100000000000001E-2</v>
      </c>
      <c r="AE292" s="1224" t="s">
        <v>165</v>
      </c>
      <c r="AF292" s="1224" t="s">
        <v>165</v>
      </c>
      <c r="AG292" s="1224">
        <v>1.7000000000000001E-2</v>
      </c>
      <c r="AH292" s="1224" t="s">
        <v>165</v>
      </c>
      <c r="AI292" s="1224" t="s">
        <v>165</v>
      </c>
      <c r="AJ292" s="1224">
        <v>1.7399999999999999E-2</v>
      </c>
      <c r="AK292" s="1224" t="s">
        <v>165</v>
      </c>
      <c r="AL292" s="1224" t="s">
        <v>165</v>
      </c>
      <c r="AM292" s="1224">
        <v>1.7399999999999999E-2</v>
      </c>
      <c r="AN292" s="1224" t="s">
        <v>165</v>
      </c>
      <c r="AO292" s="1224" t="s">
        <v>165</v>
      </c>
      <c r="AP292" s="1224">
        <v>1.77E-2</v>
      </c>
      <c r="AQ292" s="1224" t="s">
        <v>165</v>
      </c>
      <c r="AR292" s="1224" t="s">
        <v>165</v>
      </c>
      <c r="AS292" s="1224">
        <v>1.77E-2</v>
      </c>
      <c r="AT292" s="1224" t="s">
        <v>165</v>
      </c>
      <c r="AU292" s="1224" t="s">
        <v>165</v>
      </c>
      <c r="AV292" s="1224">
        <v>1.77E-2</v>
      </c>
      <c r="AW292" s="1224" t="s">
        <v>165</v>
      </c>
      <c r="AX292" s="1224" t="s">
        <v>165</v>
      </c>
      <c r="AY292" s="1227">
        <v>1.77E-2</v>
      </c>
      <c r="AZ292" s="1227" t="s">
        <v>165</v>
      </c>
      <c r="BA292" s="1227" t="s">
        <v>165</v>
      </c>
      <c r="BB292" s="1228" t="s">
        <v>165</v>
      </c>
      <c r="BC292" s="1228" t="s">
        <v>165</v>
      </c>
      <c r="BD292" s="1228" t="s">
        <v>165</v>
      </c>
    </row>
    <row r="293" spans="3:56" x14ac:dyDescent="0.25">
      <c r="C293" s="1229" t="s">
        <v>1389</v>
      </c>
      <c r="D293" s="1229" t="s">
        <v>1379</v>
      </c>
      <c r="E293" s="1231" t="str">
        <f t="shared" si="5"/>
        <v>OvinoSORIA</v>
      </c>
      <c r="F293" s="1224">
        <v>2.01E-2</v>
      </c>
      <c r="G293" s="1225" t="s">
        <v>165</v>
      </c>
      <c r="H293" s="1224" t="s">
        <v>165</v>
      </c>
      <c r="I293" s="1224">
        <v>2.0799999999999999E-2</v>
      </c>
      <c r="J293" s="1224" t="s">
        <v>165</v>
      </c>
      <c r="K293" s="1224" t="s">
        <v>165</v>
      </c>
      <c r="L293" s="1226">
        <v>1.9699999999999999E-2</v>
      </c>
      <c r="M293" s="1224" t="s">
        <v>165</v>
      </c>
      <c r="N293" s="1224" t="s">
        <v>165</v>
      </c>
      <c r="O293" s="1224">
        <v>1.89E-2</v>
      </c>
      <c r="P293" s="1224" t="s">
        <v>165</v>
      </c>
      <c r="Q293" s="1224" t="s">
        <v>165</v>
      </c>
      <c r="R293" s="1224">
        <v>1.9300000000000001E-2</v>
      </c>
      <c r="S293" s="1224" t="s">
        <v>165</v>
      </c>
      <c r="T293" s="1224" t="s">
        <v>165</v>
      </c>
      <c r="U293" s="1224">
        <v>1.9699999999999999E-2</v>
      </c>
      <c r="V293" s="1224" t="s">
        <v>165</v>
      </c>
      <c r="W293" s="1224" t="s">
        <v>165</v>
      </c>
      <c r="X293" s="1224">
        <v>1.9699999999999999E-2</v>
      </c>
      <c r="Y293" s="1224" t="s">
        <v>165</v>
      </c>
      <c r="Z293" s="1224" t="s">
        <v>165</v>
      </c>
      <c r="AA293" s="1224">
        <v>1.9699999999999999E-2</v>
      </c>
      <c r="AB293" s="1224" t="s">
        <v>165</v>
      </c>
      <c r="AC293" s="1224" t="s">
        <v>165</v>
      </c>
      <c r="AD293" s="1224">
        <v>1.9699999999999999E-2</v>
      </c>
      <c r="AE293" s="1224" t="s">
        <v>165</v>
      </c>
      <c r="AF293" s="1224" t="s">
        <v>165</v>
      </c>
      <c r="AG293" s="1224">
        <v>1.95E-2</v>
      </c>
      <c r="AH293" s="1224" t="s">
        <v>165</v>
      </c>
      <c r="AI293" s="1224" t="s">
        <v>165</v>
      </c>
      <c r="AJ293" s="1224">
        <v>1.9599999999999999E-2</v>
      </c>
      <c r="AK293" s="1224" t="s">
        <v>165</v>
      </c>
      <c r="AL293" s="1224" t="s">
        <v>165</v>
      </c>
      <c r="AM293" s="1224">
        <v>1.9599999999999999E-2</v>
      </c>
      <c r="AN293" s="1224" t="s">
        <v>165</v>
      </c>
      <c r="AO293" s="1224" t="s">
        <v>165</v>
      </c>
      <c r="AP293" s="1224">
        <v>1.9599999999999999E-2</v>
      </c>
      <c r="AQ293" s="1224" t="s">
        <v>165</v>
      </c>
      <c r="AR293" s="1224" t="s">
        <v>165</v>
      </c>
      <c r="AS293" s="1224">
        <v>1.9599999999999999E-2</v>
      </c>
      <c r="AT293" s="1224" t="s">
        <v>165</v>
      </c>
      <c r="AU293" s="1224" t="s">
        <v>165</v>
      </c>
      <c r="AV293" s="1224">
        <v>1.9699999999999999E-2</v>
      </c>
      <c r="AW293" s="1224" t="s">
        <v>165</v>
      </c>
      <c r="AX293" s="1224" t="s">
        <v>165</v>
      </c>
      <c r="AY293" s="1227">
        <v>1.95E-2</v>
      </c>
      <c r="AZ293" s="1227" t="s">
        <v>165</v>
      </c>
      <c r="BA293" s="1227" t="s">
        <v>165</v>
      </c>
      <c r="BB293" s="1228" t="s">
        <v>165</v>
      </c>
      <c r="BC293" s="1228" t="s">
        <v>165</v>
      </c>
      <c r="BD293" s="1228" t="s">
        <v>165</v>
      </c>
    </row>
    <row r="294" spans="3:56" x14ac:dyDescent="0.25">
      <c r="C294" s="1229" t="s">
        <v>1389</v>
      </c>
      <c r="D294" s="1229" t="s">
        <v>1380</v>
      </c>
      <c r="E294" s="1231" t="str">
        <f t="shared" si="5"/>
        <v>OvinoTARRAGONA</v>
      </c>
      <c r="F294" s="1224">
        <v>1.9400000000000001E-2</v>
      </c>
      <c r="G294" s="1225" t="s">
        <v>165</v>
      </c>
      <c r="H294" s="1224" t="s">
        <v>165</v>
      </c>
      <c r="I294" s="1224">
        <v>1.8700000000000001E-2</v>
      </c>
      <c r="J294" s="1224" t="s">
        <v>165</v>
      </c>
      <c r="K294" s="1224" t="s">
        <v>165</v>
      </c>
      <c r="L294" s="1226">
        <v>1.9900000000000001E-2</v>
      </c>
      <c r="M294" s="1224" t="s">
        <v>165</v>
      </c>
      <c r="N294" s="1224" t="s">
        <v>165</v>
      </c>
      <c r="O294" s="1224">
        <v>1.8700000000000001E-2</v>
      </c>
      <c r="P294" s="1224" t="s">
        <v>165</v>
      </c>
      <c r="Q294" s="1224" t="s">
        <v>165</v>
      </c>
      <c r="R294" s="1224">
        <v>1.8700000000000001E-2</v>
      </c>
      <c r="S294" s="1224" t="s">
        <v>165</v>
      </c>
      <c r="T294" s="1224" t="s">
        <v>165</v>
      </c>
      <c r="U294" s="1224">
        <v>1.8599999999999998E-2</v>
      </c>
      <c r="V294" s="1224" t="s">
        <v>165</v>
      </c>
      <c r="W294" s="1224" t="s">
        <v>165</v>
      </c>
      <c r="X294" s="1224">
        <v>1.8700000000000001E-2</v>
      </c>
      <c r="Y294" s="1224" t="s">
        <v>165</v>
      </c>
      <c r="Z294" s="1224" t="s">
        <v>165</v>
      </c>
      <c r="AA294" s="1224">
        <v>1.8700000000000001E-2</v>
      </c>
      <c r="AB294" s="1224" t="s">
        <v>165</v>
      </c>
      <c r="AC294" s="1224" t="s">
        <v>165</v>
      </c>
      <c r="AD294" s="1224">
        <v>1.9199999999999998E-2</v>
      </c>
      <c r="AE294" s="1224" t="s">
        <v>165</v>
      </c>
      <c r="AF294" s="1224" t="s">
        <v>165</v>
      </c>
      <c r="AG294" s="1224">
        <v>1.9300000000000001E-2</v>
      </c>
      <c r="AH294" s="1224" t="s">
        <v>165</v>
      </c>
      <c r="AI294" s="1224" t="s">
        <v>165</v>
      </c>
      <c r="AJ294" s="1224">
        <v>1.9300000000000001E-2</v>
      </c>
      <c r="AK294" s="1224" t="s">
        <v>165</v>
      </c>
      <c r="AL294" s="1224" t="s">
        <v>165</v>
      </c>
      <c r="AM294" s="1224">
        <v>1.9300000000000001E-2</v>
      </c>
      <c r="AN294" s="1224" t="s">
        <v>165</v>
      </c>
      <c r="AO294" s="1224" t="s">
        <v>165</v>
      </c>
      <c r="AP294" s="1224">
        <v>1.9E-2</v>
      </c>
      <c r="AQ294" s="1224" t="s">
        <v>165</v>
      </c>
      <c r="AR294" s="1224" t="s">
        <v>165</v>
      </c>
      <c r="AS294" s="1224">
        <v>1.9099999999999999E-2</v>
      </c>
      <c r="AT294" s="1224" t="s">
        <v>165</v>
      </c>
      <c r="AU294" s="1224" t="s">
        <v>165</v>
      </c>
      <c r="AV294" s="1224">
        <v>1.9099999999999999E-2</v>
      </c>
      <c r="AW294" s="1224" t="s">
        <v>165</v>
      </c>
      <c r="AX294" s="1224" t="s">
        <v>165</v>
      </c>
      <c r="AY294" s="1227">
        <v>1.9300000000000001E-2</v>
      </c>
      <c r="AZ294" s="1227" t="s">
        <v>165</v>
      </c>
      <c r="BA294" s="1227" t="s">
        <v>165</v>
      </c>
      <c r="BB294" s="1228" t="s">
        <v>165</v>
      </c>
      <c r="BC294" s="1228" t="s">
        <v>165</v>
      </c>
      <c r="BD294" s="1228" t="s">
        <v>165</v>
      </c>
    </row>
    <row r="295" spans="3:56" x14ac:dyDescent="0.25">
      <c r="C295" s="1229" t="s">
        <v>1389</v>
      </c>
      <c r="D295" s="1229" t="s">
        <v>1381</v>
      </c>
      <c r="E295" s="1231" t="str">
        <f t="shared" si="5"/>
        <v>OvinoTERUEL</v>
      </c>
      <c r="F295" s="1224">
        <v>1.9199999999999998E-2</v>
      </c>
      <c r="G295" s="1225" t="s">
        <v>165</v>
      </c>
      <c r="H295" s="1224" t="s">
        <v>165</v>
      </c>
      <c r="I295" s="1224">
        <v>1.8599999999999998E-2</v>
      </c>
      <c r="J295" s="1224" t="s">
        <v>165</v>
      </c>
      <c r="K295" s="1224" t="s">
        <v>165</v>
      </c>
      <c r="L295" s="1226">
        <v>1.8599999999999998E-2</v>
      </c>
      <c r="M295" s="1224" t="s">
        <v>165</v>
      </c>
      <c r="N295" s="1224" t="s">
        <v>165</v>
      </c>
      <c r="O295" s="1224">
        <v>1.9099999999999999E-2</v>
      </c>
      <c r="P295" s="1224" t="s">
        <v>165</v>
      </c>
      <c r="Q295" s="1224" t="s">
        <v>165</v>
      </c>
      <c r="R295" s="1224">
        <v>1.83E-2</v>
      </c>
      <c r="S295" s="1224" t="s">
        <v>165</v>
      </c>
      <c r="T295" s="1224" t="s">
        <v>165</v>
      </c>
      <c r="U295" s="1224">
        <v>1.8599999999999998E-2</v>
      </c>
      <c r="V295" s="1224" t="s">
        <v>165</v>
      </c>
      <c r="W295" s="1224" t="s">
        <v>165</v>
      </c>
      <c r="X295" s="1224">
        <v>1.8599999999999998E-2</v>
      </c>
      <c r="Y295" s="1224" t="s">
        <v>165</v>
      </c>
      <c r="Z295" s="1224" t="s">
        <v>165</v>
      </c>
      <c r="AA295" s="1224">
        <v>1.8499999999999999E-2</v>
      </c>
      <c r="AB295" s="1224" t="s">
        <v>165</v>
      </c>
      <c r="AC295" s="1224" t="s">
        <v>165</v>
      </c>
      <c r="AD295" s="1224">
        <v>1.8499999999999999E-2</v>
      </c>
      <c r="AE295" s="1224" t="s">
        <v>165</v>
      </c>
      <c r="AF295" s="1224" t="s">
        <v>165</v>
      </c>
      <c r="AG295" s="1224">
        <v>1.8499999999999999E-2</v>
      </c>
      <c r="AH295" s="1224" t="s">
        <v>165</v>
      </c>
      <c r="AI295" s="1224" t="s">
        <v>165</v>
      </c>
      <c r="AJ295" s="1224">
        <v>1.8599999999999998E-2</v>
      </c>
      <c r="AK295" s="1224" t="s">
        <v>165</v>
      </c>
      <c r="AL295" s="1224" t="s">
        <v>165</v>
      </c>
      <c r="AM295" s="1224">
        <v>1.8499999999999999E-2</v>
      </c>
      <c r="AN295" s="1224" t="s">
        <v>165</v>
      </c>
      <c r="AO295" s="1224" t="s">
        <v>165</v>
      </c>
      <c r="AP295" s="1224">
        <v>1.8499999999999999E-2</v>
      </c>
      <c r="AQ295" s="1224" t="s">
        <v>165</v>
      </c>
      <c r="AR295" s="1224" t="s">
        <v>165</v>
      </c>
      <c r="AS295" s="1224">
        <v>1.8499999999999999E-2</v>
      </c>
      <c r="AT295" s="1224" t="s">
        <v>165</v>
      </c>
      <c r="AU295" s="1224" t="s">
        <v>165</v>
      </c>
      <c r="AV295" s="1224">
        <v>1.8499999999999999E-2</v>
      </c>
      <c r="AW295" s="1224" t="s">
        <v>165</v>
      </c>
      <c r="AX295" s="1224" t="s">
        <v>165</v>
      </c>
      <c r="AY295" s="1227">
        <v>1.8499999999999999E-2</v>
      </c>
      <c r="AZ295" s="1227" t="s">
        <v>165</v>
      </c>
      <c r="BA295" s="1227" t="s">
        <v>165</v>
      </c>
      <c r="BB295" s="1228" t="s">
        <v>165</v>
      </c>
      <c r="BC295" s="1228" t="s">
        <v>165</v>
      </c>
      <c r="BD295" s="1228" t="s">
        <v>165</v>
      </c>
    </row>
    <row r="296" spans="3:56" x14ac:dyDescent="0.25">
      <c r="C296" s="1229" t="s">
        <v>1389</v>
      </c>
      <c r="D296" s="1229" t="s">
        <v>1382</v>
      </c>
      <c r="E296" s="1231" t="str">
        <f t="shared" si="5"/>
        <v>OvinoTOLEDO</v>
      </c>
      <c r="F296" s="1224">
        <v>2.1399999999999999E-2</v>
      </c>
      <c r="G296" s="1225" t="s">
        <v>165</v>
      </c>
      <c r="H296" s="1224" t="s">
        <v>165</v>
      </c>
      <c r="I296" s="1224">
        <v>2.12E-2</v>
      </c>
      <c r="J296" s="1224" t="s">
        <v>165</v>
      </c>
      <c r="K296" s="1224" t="s">
        <v>165</v>
      </c>
      <c r="L296" s="1226">
        <v>2.1000000000000001E-2</v>
      </c>
      <c r="M296" s="1224" t="s">
        <v>165</v>
      </c>
      <c r="N296" s="1224" t="s">
        <v>165</v>
      </c>
      <c r="O296" s="1224">
        <v>2.1299999999999999E-2</v>
      </c>
      <c r="P296" s="1224" t="s">
        <v>165</v>
      </c>
      <c r="Q296" s="1224" t="s">
        <v>165</v>
      </c>
      <c r="R296" s="1224">
        <v>2.0400000000000001E-2</v>
      </c>
      <c r="S296" s="1224" t="s">
        <v>165</v>
      </c>
      <c r="T296" s="1224" t="s">
        <v>165</v>
      </c>
      <c r="U296" s="1224">
        <v>2.0500000000000001E-2</v>
      </c>
      <c r="V296" s="1224" t="s">
        <v>165</v>
      </c>
      <c r="W296" s="1224" t="s">
        <v>165</v>
      </c>
      <c r="X296" s="1224">
        <v>2.0400000000000001E-2</v>
      </c>
      <c r="Y296" s="1224" t="s">
        <v>165</v>
      </c>
      <c r="Z296" s="1224" t="s">
        <v>165</v>
      </c>
      <c r="AA296" s="1224">
        <v>2.0400000000000001E-2</v>
      </c>
      <c r="AB296" s="1224" t="s">
        <v>165</v>
      </c>
      <c r="AC296" s="1224" t="s">
        <v>165</v>
      </c>
      <c r="AD296" s="1224">
        <v>2.0400000000000001E-2</v>
      </c>
      <c r="AE296" s="1224" t="s">
        <v>165</v>
      </c>
      <c r="AF296" s="1224" t="s">
        <v>165</v>
      </c>
      <c r="AG296" s="1224">
        <v>2.0400000000000001E-2</v>
      </c>
      <c r="AH296" s="1224" t="s">
        <v>165</v>
      </c>
      <c r="AI296" s="1224" t="s">
        <v>165</v>
      </c>
      <c r="AJ296" s="1224">
        <v>2.0400000000000001E-2</v>
      </c>
      <c r="AK296" s="1224" t="s">
        <v>165</v>
      </c>
      <c r="AL296" s="1224" t="s">
        <v>165</v>
      </c>
      <c r="AM296" s="1224">
        <v>2.0500000000000001E-2</v>
      </c>
      <c r="AN296" s="1224" t="s">
        <v>165</v>
      </c>
      <c r="AO296" s="1224" t="s">
        <v>165</v>
      </c>
      <c r="AP296" s="1224">
        <v>2.0400000000000001E-2</v>
      </c>
      <c r="AQ296" s="1224" t="s">
        <v>165</v>
      </c>
      <c r="AR296" s="1224" t="s">
        <v>165</v>
      </c>
      <c r="AS296" s="1224">
        <v>2.0500000000000001E-2</v>
      </c>
      <c r="AT296" s="1224" t="s">
        <v>165</v>
      </c>
      <c r="AU296" s="1224" t="s">
        <v>165</v>
      </c>
      <c r="AV296" s="1224">
        <v>2.0500000000000001E-2</v>
      </c>
      <c r="AW296" s="1224" t="s">
        <v>165</v>
      </c>
      <c r="AX296" s="1224" t="s">
        <v>165</v>
      </c>
      <c r="AY296" s="1227">
        <v>2.0500000000000001E-2</v>
      </c>
      <c r="AZ296" s="1227" t="s">
        <v>165</v>
      </c>
      <c r="BA296" s="1227" t="s">
        <v>165</v>
      </c>
      <c r="BB296" s="1228" t="s">
        <v>165</v>
      </c>
      <c r="BC296" s="1228" t="s">
        <v>165</v>
      </c>
      <c r="BD296" s="1228" t="s">
        <v>165</v>
      </c>
    </row>
    <row r="297" spans="3:56" x14ac:dyDescent="0.25">
      <c r="C297" s="1229" t="s">
        <v>1389</v>
      </c>
      <c r="D297" s="1229" t="s">
        <v>2179</v>
      </c>
      <c r="E297" s="1231" t="str">
        <f t="shared" si="5"/>
        <v>OvinoVALENCIA/VALÉNCIA</v>
      </c>
      <c r="F297" s="1224">
        <v>1.9900000000000001E-2</v>
      </c>
      <c r="G297" s="1225" t="s">
        <v>165</v>
      </c>
      <c r="H297" s="1224" t="s">
        <v>165</v>
      </c>
      <c r="I297" s="1224">
        <v>1.9E-2</v>
      </c>
      <c r="J297" s="1224" t="s">
        <v>165</v>
      </c>
      <c r="K297" s="1224" t="s">
        <v>165</v>
      </c>
      <c r="L297" s="1226">
        <v>1.9599999999999999E-2</v>
      </c>
      <c r="M297" s="1224" t="s">
        <v>165</v>
      </c>
      <c r="N297" s="1224" t="s">
        <v>165</v>
      </c>
      <c r="O297" s="1224">
        <v>1.7999999999999999E-2</v>
      </c>
      <c r="P297" s="1224" t="s">
        <v>165</v>
      </c>
      <c r="Q297" s="1224" t="s">
        <v>165</v>
      </c>
      <c r="R297" s="1224">
        <v>1.8100000000000002E-2</v>
      </c>
      <c r="S297" s="1224" t="s">
        <v>165</v>
      </c>
      <c r="T297" s="1224" t="s">
        <v>165</v>
      </c>
      <c r="U297" s="1224">
        <v>1.8599999999999998E-2</v>
      </c>
      <c r="V297" s="1224" t="s">
        <v>165</v>
      </c>
      <c r="W297" s="1224" t="s">
        <v>165</v>
      </c>
      <c r="X297" s="1224">
        <v>1.8599999999999998E-2</v>
      </c>
      <c r="Y297" s="1224" t="s">
        <v>165</v>
      </c>
      <c r="Z297" s="1224" t="s">
        <v>165</v>
      </c>
      <c r="AA297" s="1224">
        <v>1.8599999999999998E-2</v>
      </c>
      <c r="AB297" s="1224" t="s">
        <v>165</v>
      </c>
      <c r="AC297" s="1224" t="s">
        <v>165</v>
      </c>
      <c r="AD297" s="1224">
        <v>1.8599999999999998E-2</v>
      </c>
      <c r="AE297" s="1224" t="s">
        <v>165</v>
      </c>
      <c r="AF297" s="1224" t="s">
        <v>165</v>
      </c>
      <c r="AG297" s="1224">
        <v>1.95E-2</v>
      </c>
      <c r="AH297" s="1224" t="s">
        <v>165</v>
      </c>
      <c r="AI297" s="1224" t="s">
        <v>165</v>
      </c>
      <c r="AJ297" s="1224">
        <v>1.9400000000000001E-2</v>
      </c>
      <c r="AK297" s="1224" t="s">
        <v>165</v>
      </c>
      <c r="AL297" s="1224" t="s">
        <v>165</v>
      </c>
      <c r="AM297" s="1224">
        <v>1.95E-2</v>
      </c>
      <c r="AN297" s="1224" t="s">
        <v>165</v>
      </c>
      <c r="AO297" s="1224" t="s">
        <v>165</v>
      </c>
      <c r="AP297" s="1224">
        <v>1.9599999999999999E-2</v>
      </c>
      <c r="AQ297" s="1224" t="s">
        <v>165</v>
      </c>
      <c r="AR297" s="1224" t="s">
        <v>165</v>
      </c>
      <c r="AS297" s="1224">
        <v>1.9900000000000001E-2</v>
      </c>
      <c r="AT297" s="1224" t="s">
        <v>165</v>
      </c>
      <c r="AU297" s="1224" t="s">
        <v>165</v>
      </c>
      <c r="AV297" s="1224">
        <v>1.9900000000000001E-2</v>
      </c>
      <c r="AW297" s="1224" t="s">
        <v>165</v>
      </c>
      <c r="AX297" s="1224" t="s">
        <v>165</v>
      </c>
      <c r="AY297" s="1227">
        <v>0.02</v>
      </c>
      <c r="AZ297" s="1227" t="s">
        <v>165</v>
      </c>
      <c r="BA297" s="1227" t="s">
        <v>165</v>
      </c>
      <c r="BB297" s="1228" t="s">
        <v>165</v>
      </c>
      <c r="BC297" s="1228" t="s">
        <v>165</v>
      </c>
      <c r="BD297" s="1228" t="s">
        <v>165</v>
      </c>
    </row>
    <row r="298" spans="3:56" x14ac:dyDescent="0.25">
      <c r="C298" s="1229" t="s">
        <v>1389</v>
      </c>
      <c r="D298" s="1229" t="s">
        <v>1383</v>
      </c>
      <c r="E298" s="1231" t="str">
        <f t="shared" si="5"/>
        <v>OvinoVALLADOLID</v>
      </c>
      <c r="F298" s="1224">
        <v>2.01E-2</v>
      </c>
      <c r="G298" s="1225" t="s">
        <v>165</v>
      </c>
      <c r="H298" s="1224" t="s">
        <v>165</v>
      </c>
      <c r="I298" s="1224">
        <v>2.01E-2</v>
      </c>
      <c r="J298" s="1224" t="s">
        <v>165</v>
      </c>
      <c r="K298" s="1224" t="s">
        <v>165</v>
      </c>
      <c r="L298" s="1226">
        <v>2.0199999999999999E-2</v>
      </c>
      <c r="M298" s="1224" t="s">
        <v>165</v>
      </c>
      <c r="N298" s="1224" t="s">
        <v>165</v>
      </c>
      <c r="O298" s="1224">
        <v>2.0299999999999999E-2</v>
      </c>
      <c r="P298" s="1224" t="s">
        <v>165</v>
      </c>
      <c r="Q298" s="1224" t="s">
        <v>165</v>
      </c>
      <c r="R298" s="1224">
        <v>1.8800000000000001E-2</v>
      </c>
      <c r="S298" s="1224" t="s">
        <v>165</v>
      </c>
      <c r="T298" s="1224" t="s">
        <v>165</v>
      </c>
      <c r="U298" s="1224">
        <v>1.8800000000000001E-2</v>
      </c>
      <c r="V298" s="1224" t="s">
        <v>165</v>
      </c>
      <c r="W298" s="1224" t="s">
        <v>165</v>
      </c>
      <c r="X298" s="1224">
        <v>1.9E-2</v>
      </c>
      <c r="Y298" s="1224" t="s">
        <v>165</v>
      </c>
      <c r="Z298" s="1224" t="s">
        <v>165</v>
      </c>
      <c r="AA298" s="1224">
        <v>1.89E-2</v>
      </c>
      <c r="AB298" s="1224" t="s">
        <v>165</v>
      </c>
      <c r="AC298" s="1224" t="s">
        <v>165</v>
      </c>
      <c r="AD298" s="1224">
        <v>1.9099999999999999E-2</v>
      </c>
      <c r="AE298" s="1224" t="s">
        <v>165</v>
      </c>
      <c r="AF298" s="1224" t="s">
        <v>165</v>
      </c>
      <c r="AG298" s="1224">
        <v>1.9E-2</v>
      </c>
      <c r="AH298" s="1224" t="s">
        <v>165</v>
      </c>
      <c r="AI298" s="1224" t="s">
        <v>165</v>
      </c>
      <c r="AJ298" s="1224">
        <v>1.9099999999999999E-2</v>
      </c>
      <c r="AK298" s="1224" t="s">
        <v>165</v>
      </c>
      <c r="AL298" s="1224" t="s">
        <v>165</v>
      </c>
      <c r="AM298" s="1224">
        <v>1.9099999999999999E-2</v>
      </c>
      <c r="AN298" s="1224" t="s">
        <v>165</v>
      </c>
      <c r="AO298" s="1224" t="s">
        <v>165</v>
      </c>
      <c r="AP298" s="1224">
        <v>1.9099999999999999E-2</v>
      </c>
      <c r="AQ298" s="1224" t="s">
        <v>165</v>
      </c>
      <c r="AR298" s="1224" t="s">
        <v>165</v>
      </c>
      <c r="AS298" s="1224">
        <v>1.9099999999999999E-2</v>
      </c>
      <c r="AT298" s="1224" t="s">
        <v>165</v>
      </c>
      <c r="AU298" s="1224" t="s">
        <v>165</v>
      </c>
      <c r="AV298" s="1224">
        <v>1.9E-2</v>
      </c>
      <c r="AW298" s="1224" t="s">
        <v>165</v>
      </c>
      <c r="AX298" s="1224" t="s">
        <v>165</v>
      </c>
      <c r="AY298" s="1227">
        <v>1.9099999999999999E-2</v>
      </c>
      <c r="AZ298" s="1227" t="s">
        <v>165</v>
      </c>
      <c r="BA298" s="1227" t="s">
        <v>165</v>
      </c>
      <c r="BB298" s="1228" t="s">
        <v>165</v>
      </c>
      <c r="BC298" s="1228" t="s">
        <v>165</v>
      </c>
      <c r="BD298" s="1228" t="s">
        <v>165</v>
      </c>
    </row>
    <row r="299" spans="3:56" x14ac:dyDescent="0.25">
      <c r="C299" s="1229" t="s">
        <v>1389</v>
      </c>
      <c r="D299" s="1229" t="s">
        <v>1384</v>
      </c>
      <c r="E299" s="1231" t="str">
        <f t="shared" si="5"/>
        <v>OvinoZAMORA</v>
      </c>
      <c r="F299" s="1224">
        <v>0.02</v>
      </c>
      <c r="G299" s="1225" t="s">
        <v>165</v>
      </c>
      <c r="H299" s="1224" t="s">
        <v>165</v>
      </c>
      <c r="I299" s="1224">
        <v>2.0299999999999999E-2</v>
      </c>
      <c r="J299" s="1224" t="s">
        <v>165</v>
      </c>
      <c r="K299" s="1224" t="s">
        <v>165</v>
      </c>
      <c r="L299" s="1226">
        <v>2.0199999999999999E-2</v>
      </c>
      <c r="M299" s="1224" t="s">
        <v>165</v>
      </c>
      <c r="N299" s="1224" t="s">
        <v>165</v>
      </c>
      <c r="O299" s="1224">
        <v>2.0199999999999999E-2</v>
      </c>
      <c r="P299" s="1224" t="s">
        <v>165</v>
      </c>
      <c r="Q299" s="1224" t="s">
        <v>165</v>
      </c>
      <c r="R299" s="1224">
        <v>1.89E-2</v>
      </c>
      <c r="S299" s="1224" t="s">
        <v>165</v>
      </c>
      <c r="T299" s="1224" t="s">
        <v>165</v>
      </c>
      <c r="U299" s="1224">
        <v>1.89E-2</v>
      </c>
      <c r="V299" s="1224" t="s">
        <v>165</v>
      </c>
      <c r="W299" s="1224" t="s">
        <v>165</v>
      </c>
      <c r="X299" s="1224">
        <v>1.9E-2</v>
      </c>
      <c r="Y299" s="1224" t="s">
        <v>165</v>
      </c>
      <c r="Z299" s="1224" t="s">
        <v>165</v>
      </c>
      <c r="AA299" s="1224">
        <v>1.9E-2</v>
      </c>
      <c r="AB299" s="1224" t="s">
        <v>165</v>
      </c>
      <c r="AC299" s="1224" t="s">
        <v>165</v>
      </c>
      <c r="AD299" s="1224">
        <v>1.9099999999999999E-2</v>
      </c>
      <c r="AE299" s="1224" t="s">
        <v>165</v>
      </c>
      <c r="AF299" s="1224" t="s">
        <v>165</v>
      </c>
      <c r="AG299" s="1224">
        <v>1.9E-2</v>
      </c>
      <c r="AH299" s="1224" t="s">
        <v>165</v>
      </c>
      <c r="AI299" s="1224" t="s">
        <v>165</v>
      </c>
      <c r="AJ299" s="1224">
        <v>1.9099999999999999E-2</v>
      </c>
      <c r="AK299" s="1224" t="s">
        <v>165</v>
      </c>
      <c r="AL299" s="1224" t="s">
        <v>165</v>
      </c>
      <c r="AM299" s="1224">
        <v>1.9099999999999999E-2</v>
      </c>
      <c r="AN299" s="1224" t="s">
        <v>165</v>
      </c>
      <c r="AO299" s="1224" t="s">
        <v>165</v>
      </c>
      <c r="AP299" s="1224">
        <v>1.9099999999999999E-2</v>
      </c>
      <c r="AQ299" s="1224" t="s">
        <v>165</v>
      </c>
      <c r="AR299" s="1224" t="s">
        <v>165</v>
      </c>
      <c r="AS299" s="1224">
        <v>1.9E-2</v>
      </c>
      <c r="AT299" s="1224" t="s">
        <v>165</v>
      </c>
      <c r="AU299" s="1224" t="s">
        <v>165</v>
      </c>
      <c r="AV299" s="1224">
        <v>1.9099999999999999E-2</v>
      </c>
      <c r="AW299" s="1224" t="s">
        <v>165</v>
      </c>
      <c r="AX299" s="1224" t="s">
        <v>165</v>
      </c>
      <c r="AY299" s="1227">
        <v>1.9099999999999999E-2</v>
      </c>
      <c r="AZ299" s="1227" t="s">
        <v>165</v>
      </c>
      <c r="BA299" s="1227" t="s">
        <v>165</v>
      </c>
      <c r="BB299" s="1228" t="s">
        <v>165</v>
      </c>
      <c r="BC299" s="1228" t="s">
        <v>165</v>
      </c>
      <c r="BD299" s="1228" t="s">
        <v>165</v>
      </c>
    </row>
    <row r="300" spans="3:56" x14ac:dyDescent="0.25">
      <c r="C300" s="1229" t="s">
        <v>1389</v>
      </c>
      <c r="D300" s="1229" t="s">
        <v>1385</v>
      </c>
      <c r="E300" s="1231" t="str">
        <f t="shared" si="5"/>
        <v>OvinoZARAGOZA</v>
      </c>
      <c r="F300" s="1224">
        <v>1.8599999999999998E-2</v>
      </c>
      <c r="G300" s="1225" t="s">
        <v>165</v>
      </c>
      <c r="H300" s="1224" t="s">
        <v>165</v>
      </c>
      <c r="I300" s="1224">
        <v>1.8700000000000001E-2</v>
      </c>
      <c r="J300" s="1224" t="s">
        <v>165</v>
      </c>
      <c r="K300" s="1224" t="s">
        <v>165</v>
      </c>
      <c r="L300" s="1226">
        <v>1.9400000000000001E-2</v>
      </c>
      <c r="M300" s="1224" t="s">
        <v>165</v>
      </c>
      <c r="N300" s="1224" t="s">
        <v>165</v>
      </c>
      <c r="O300" s="1224">
        <v>1.9099999999999999E-2</v>
      </c>
      <c r="P300" s="1224" t="s">
        <v>165</v>
      </c>
      <c r="Q300" s="1224" t="s">
        <v>165</v>
      </c>
      <c r="R300" s="1224">
        <v>1.8700000000000001E-2</v>
      </c>
      <c r="S300" s="1224" t="s">
        <v>165</v>
      </c>
      <c r="T300" s="1224" t="s">
        <v>165</v>
      </c>
      <c r="U300" s="1224">
        <v>1.84E-2</v>
      </c>
      <c r="V300" s="1224" t="s">
        <v>165</v>
      </c>
      <c r="W300" s="1224" t="s">
        <v>165</v>
      </c>
      <c r="X300" s="1224">
        <v>1.83E-2</v>
      </c>
      <c r="Y300" s="1224" t="s">
        <v>165</v>
      </c>
      <c r="Z300" s="1224" t="s">
        <v>165</v>
      </c>
      <c r="AA300" s="1224">
        <v>1.83E-2</v>
      </c>
      <c r="AB300" s="1224" t="s">
        <v>165</v>
      </c>
      <c r="AC300" s="1224" t="s">
        <v>165</v>
      </c>
      <c r="AD300" s="1224">
        <v>1.84E-2</v>
      </c>
      <c r="AE300" s="1224" t="s">
        <v>165</v>
      </c>
      <c r="AF300" s="1224" t="s">
        <v>165</v>
      </c>
      <c r="AG300" s="1224">
        <v>1.84E-2</v>
      </c>
      <c r="AH300" s="1224" t="s">
        <v>165</v>
      </c>
      <c r="AI300" s="1224" t="s">
        <v>165</v>
      </c>
      <c r="AJ300" s="1224">
        <v>1.8499999999999999E-2</v>
      </c>
      <c r="AK300" s="1224" t="s">
        <v>165</v>
      </c>
      <c r="AL300" s="1224" t="s">
        <v>165</v>
      </c>
      <c r="AM300" s="1224">
        <v>1.8599999999999998E-2</v>
      </c>
      <c r="AN300" s="1224" t="s">
        <v>165</v>
      </c>
      <c r="AO300" s="1224" t="s">
        <v>165</v>
      </c>
      <c r="AP300" s="1224">
        <v>1.8599999999999998E-2</v>
      </c>
      <c r="AQ300" s="1224" t="s">
        <v>165</v>
      </c>
      <c r="AR300" s="1224" t="s">
        <v>165</v>
      </c>
      <c r="AS300" s="1224">
        <v>1.8599999999999998E-2</v>
      </c>
      <c r="AT300" s="1224" t="s">
        <v>165</v>
      </c>
      <c r="AU300" s="1224" t="s">
        <v>165</v>
      </c>
      <c r="AV300" s="1224">
        <v>1.8599999999999998E-2</v>
      </c>
      <c r="AW300" s="1224" t="s">
        <v>165</v>
      </c>
      <c r="AX300" s="1224" t="s">
        <v>165</v>
      </c>
      <c r="AY300" s="1227">
        <v>1.8599999999999998E-2</v>
      </c>
      <c r="AZ300" s="1227" t="s">
        <v>165</v>
      </c>
      <c r="BA300" s="1227" t="s">
        <v>165</v>
      </c>
      <c r="BB300" s="1228" t="s">
        <v>165</v>
      </c>
      <c r="BC300" s="1228" t="s">
        <v>165</v>
      </c>
      <c r="BD300" s="1228" t="s">
        <v>165</v>
      </c>
    </row>
    <row r="301" spans="3:56" x14ac:dyDescent="0.25">
      <c r="C301" s="1229" t="s">
        <v>1389</v>
      </c>
      <c r="D301" s="1229" t="s">
        <v>1386</v>
      </c>
      <c r="E301" s="1231" t="str">
        <f t="shared" si="5"/>
        <v>OvinoCEUTA Y MELILLA</v>
      </c>
      <c r="F301" s="1224">
        <v>2.0400000000000001E-2</v>
      </c>
      <c r="G301" s="1225" t="s">
        <v>165</v>
      </c>
      <c r="H301" s="1224" t="s">
        <v>165</v>
      </c>
      <c r="I301" s="1224">
        <v>2.0199999999999999E-2</v>
      </c>
      <c r="J301" s="1224" t="s">
        <v>165</v>
      </c>
      <c r="K301" s="1224" t="s">
        <v>165</v>
      </c>
      <c r="L301" s="1226">
        <v>2.0299999999999999E-2</v>
      </c>
      <c r="M301" s="1224" t="s">
        <v>165</v>
      </c>
      <c r="N301" s="1224" t="s">
        <v>165</v>
      </c>
      <c r="O301" s="1224">
        <v>2.0400000000000001E-2</v>
      </c>
      <c r="P301" s="1224" t="s">
        <v>165</v>
      </c>
      <c r="Q301" s="1224" t="s">
        <v>165</v>
      </c>
      <c r="R301" s="1224">
        <v>1.9400000000000001E-2</v>
      </c>
      <c r="S301" s="1224" t="s">
        <v>165</v>
      </c>
      <c r="T301" s="1224" t="s">
        <v>165</v>
      </c>
      <c r="U301" s="1224">
        <v>1.9300000000000001E-2</v>
      </c>
      <c r="V301" s="1224" t="s">
        <v>165</v>
      </c>
      <c r="W301" s="1224" t="s">
        <v>165</v>
      </c>
      <c r="X301" s="1224">
        <v>1.9400000000000001E-2</v>
      </c>
      <c r="Y301" s="1224" t="s">
        <v>165</v>
      </c>
      <c r="Z301" s="1224" t="s">
        <v>165</v>
      </c>
      <c r="AA301" s="1224">
        <v>1.9400000000000001E-2</v>
      </c>
      <c r="AB301" s="1224" t="s">
        <v>165</v>
      </c>
      <c r="AC301" s="1224" t="s">
        <v>165</v>
      </c>
      <c r="AD301" s="1224">
        <v>1.95E-2</v>
      </c>
      <c r="AE301" s="1224" t="s">
        <v>165</v>
      </c>
      <c r="AF301" s="1224" t="s">
        <v>165</v>
      </c>
      <c r="AG301" s="1224">
        <v>1.9400000000000001E-2</v>
      </c>
      <c r="AH301" s="1224" t="s">
        <v>165</v>
      </c>
      <c r="AI301" s="1224" t="s">
        <v>165</v>
      </c>
      <c r="AJ301" s="1224">
        <v>1.9400000000000001E-2</v>
      </c>
      <c r="AK301" s="1224" t="s">
        <v>165</v>
      </c>
      <c r="AL301" s="1224" t="s">
        <v>165</v>
      </c>
      <c r="AM301" s="1224">
        <v>1.9400000000000001E-2</v>
      </c>
      <c r="AN301" s="1224" t="s">
        <v>165</v>
      </c>
      <c r="AO301" s="1224" t="s">
        <v>165</v>
      </c>
      <c r="AP301" s="1224">
        <v>1.9400000000000001E-2</v>
      </c>
      <c r="AQ301" s="1224" t="s">
        <v>165</v>
      </c>
      <c r="AR301" s="1224" t="s">
        <v>165</v>
      </c>
      <c r="AS301" s="1224">
        <v>1.9400000000000001E-2</v>
      </c>
      <c r="AT301" s="1224" t="s">
        <v>165</v>
      </c>
      <c r="AU301" s="1224" t="s">
        <v>165</v>
      </c>
      <c r="AV301" s="1224">
        <v>1.9400000000000001E-2</v>
      </c>
      <c r="AW301" s="1224" t="s">
        <v>165</v>
      </c>
      <c r="AX301" s="1224" t="s">
        <v>165</v>
      </c>
      <c r="AY301" s="1227">
        <v>1.9400000000000001E-2</v>
      </c>
      <c r="AZ301" s="1227" t="s">
        <v>165</v>
      </c>
      <c r="BA301" s="1227" t="s">
        <v>165</v>
      </c>
      <c r="BB301" s="1228" t="s">
        <v>165</v>
      </c>
      <c r="BC301" s="1228" t="s">
        <v>165</v>
      </c>
      <c r="BD301" s="1228" t="s">
        <v>165</v>
      </c>
    </row>
    <row r="302" spans="3:56" x14ac:dyDescent="0.25">
      <c r="C302" s="1229" t="s">
        <v>1390</v>
      </c>
      <c r="D302" s="1229" t="s">
        <v>1337</v>
      </c>
      <c r="E302" s="1231" t="str">
        <f t="shared" si="5"/>
        <v>PorcinoALBACETE</v>
      </c>
      <c r="F302" s="1224">
        <v>1.04E-2</v>
      </c>
      <c r="G302" s="1225">
        <v>4.0000000000000001E-3</v>
      </c>
      <c r="H302" s="1224">
        <v>2.2000000000000001E-3</v>
      </c>
      <c r="I302" s="1224">
        <v>1.0500000000000001E-2</v>
      </c>
      <c r="J302" s="1224">
        <v>4.1000000000000003E-3</v>
      </c>
      <c r="K302" s="1224">
        <v>2.2000000000000001E-3</v>
      </c>
      <c r="L302" s="1226">
        <v>1.0500000000000001E-2</v>
      </c>
      <c r="M302" s="1224">
        <v>4.1000000000000003E-3</v>
      </c>
      <c r="N302" s="1224">
        <v>2.2000000000000001E-3</v>
      </c>
      <c r="O302" s="1224">
        <v>1.0500000000000001E-2</v>
      </c>
      <c r="P302" s="1224">
        <v>4.1000000000000003E-3</v>
      </c>
      <c r="Q302" s="1224">
        <v>2.2000000000000001E-3</v>
      </c>
      <c r="R302" s="1224">
        <v>1.0200000000000001E-2</v>
      </c>
      <c r="S302" s="1224">
        <v>4.0000000000000001E-3</v>
      </c>
      <c r="T302" s="1224">
        <v>2.0999999999999999E-3</v>
      </c>
      <c r="U302" s="1224">
        <v>1.03E-2</v>
      </c>
      <c r="V302" s="1224">
        <v>4.0000000000000001E-3</v>
      </c>
      <c r="W302" s="1224">
        <v>2.2000000000000001E-3</v>
      </c>
      <c r="X302" s="1224">
        <v>1.0200000000000001E-2</v>
      </c>
      <c r="Y302" s="1224">
        <v>4.0000000000000001E-3</v>
      </c>
      <c r="Z302" s="1224">
        <v>2.0999999999999999E-3</v>
      </c>
      <c r="AA302" s="1224">
        <v>1.01E-2</v>
      </c>
      <c r="AB302" s="1224">
        <v>3.8999999999999998E-3</v>
      </c>
      <c r="AC302" s="1224">
        <v>2.0999999999999999E-3</v>
      </c>
      <c r="AD302" s="1224">
        <v>1.0200000000000001E-2</v>
      </c>
      <c r="AE302" s="1224">
        <v>4.0000000000000001E-3</v>
      </c>
      <c r="AF302" s="1224">
        <v>2.0999999999999999E-3</v>
      </c>
      <c r="AG302" s="1224">
        <v>1.0200000000000001E-2</v>
      </c>
      <c r="AH302" s="1224">
        <v>4.0000000000000001E-3</v>
      </c>
      <c r="AI302" s="1224">
        <v>2.0999999999999999E-3</v>
      </c>
      <c r="AJ302" s="1224">
        <v>1.0200000000000001E-2</v>
      </c>
      <c r="AK302" s="1224">
        <v>4.0000000000000001E-3</v>
      </c>
      <c r="AL302" s="1224">
        <v>2.0999999999999999E-3</v>
      </c>
      <c r="AM302" s="1224">
        <v>1.0200000000000001E-2</v>
      </c>
      <c r="AN302" s="1224">
        <v>4.0000000000000001E-3</v>
      </c>
      <c r="AO302" s="1224">
        <v>2.0999999999999999E-3</v>
      </c>
      <c r="AP302" s="1224">
        <v>1.03E-2</v>
      </c>
      <c r="AQ302" s="1224">
        <v>4.0000000000000001E-3</v>
      </c>
      <c r="AR302" s="1224">
        <v>2.2000000000000001E-3</v>
      </c>
      <c r="AS302" s="1224">
        <v>1.0200000000000001E-2</v>
      </c>
      <c r="AT302" s="1224">
        <v>4.0000000000000001E-3</v>
      </c>
      <c r="AU302" s="1224">
        <v>2.0999999999999999E-3</v>
      </c>
      <c r="AV302" s="1224">
        <v>1.0200000000000001E-2</v>
      </c>
      <c r="AW302" s="1224">
        <v>4.0000000000000001E-3</v>
      </c>
      <c r="AX302" s="1224">
        <v>2.0999999999999999E-3</v>
      </c>
      <c r="AY302" s="1227">
        <v>9.1999999999999998E-3</v>
      </c>
      <c r="AZ302" s="1227">
        <v>3.5999999999999999E-3</v>
      </c>
      <c r="BA302" s="1227">
        <v>1.9E-3</v>
      </c>
      <c r="BB302" s="1228" t="s">
        <v>165</v>
      </c>
      <c r="BC302" s="1228" t="s">
        <v>165</v>
      </c>
      <c r="BD302" s="1228" t="s">
        <v>165</v>
      </c>
    </row>
    <row r="303" spans="3:56" x14ac:dyDescent="0.25">
      <c r="C303" s="1229" t="s">
        <v>1390</v>
      </c>
      <c r="D303" s="1229" t="s">
        <v>1338</v>
      </c>
      <c r="E303" s="1231" t="str">
        <f t="shared" si="5"/>
        <v>PorcinoALICANTE/ALACANT</v>
      </c>
      <c r="F303" s="1224">
        <v>1.03E-2</v>
      </c>
      <c r="G303" s="1225">
        <v>4.0000000000000001E-3</v>
      </c>
      <c r="H303" s="1224">
        <v>2.2000000000000001E-3</v>
      </c>
      <c r="I303" s="1224">
        <v>1.04E-2</v>
      </c>
      <c r="J303" s="1224">
        <v>4.1000000000000003E-3</v>
      </c>
      <c r="K303" s="1224">
        <v>2.2000000000000001E-3</v>
      </c>
      <c r="L303" s="1226">
        <v>1.04E-2</v>
      </c>
      <c r="M303" s="1224">
        <v>4.1000000000000003E-3</v>
      </c>
      <c r="N303" s="1224">
        <v>2.2000000000000001E-3</v>
      </c>
      <c r="O303" s="1224">
        <v>1.04E-2</v>
      </c>
      <c r="P303" s="1224">
        <v>4.1000000000000003E-3</v>
      </c>
      <c r="Q303" s="1224">
        <v>2.2000000000000001E-3</v>
      </c>
      <c r="R303" s="1224">
        <v>1.04E-2</v>
      </c>
      <c r="S303" s="1224">
        <v>4.1000000000000003E-3</v>
      </c>
      <c r="T303" s="1224">
        <v>2.2000000000000001E-3</v>
      </c>
      <c r="U303" s="1224">
        <v>1.04E-2</v>
      </c>
      <c r="V303" s="1224">
        <v>4.1000000000000003E-3</v>
      </c>
      <c r="W303" s="1224">
        <v>2.2000000000000001E-3</v>
      </c>
      <c r="X303" s="1224">
        <v>1.04E-2</v>
      </c>
      <c r="Y303" s="1224">
        <v>4.1000000000000003E-3</v>
      </c>
      <c r="Z303" s="1224">
        <v>2.2000000000000001E-3</v>
      </c>
      <c r="AA303" s="1224">
        <v>1.0500000000000001E-2</v>
      </c>
      <c r="AB303" s="1224">
        <v>4.1000000000000003E-3</v>
      </c>
      <c r="AC303" s="1224">
        <v>2.2000000000000001E-3</v>
      </c>
      <c r="AD303" s="1224">
        <v>1.06E-2</v>
      </c>
      <c r="AE303" s="1224">
        <v>4.1000000000000003E-3</v>
      </c>
      <c r="AF303" s="1224">
        <v>2.2000000000000001E-3</v>
      </c>
      <c r="AG303" s="1224">
        <v>1.06E-2</v>
      </c>
      <c r="AH303" s="1224">
        <v>4.1000000000000003E-3</v>
      </c>
      <c r="AI303" s="1224">
        <v>2.2000000000000001E-3</v>
      </c>
      <c r="AJ303" s="1224">
        <v>1.0500000000000001E-2</v>
      </c>
      <c r="AK303" s="1224">
        <v>4.1000000000000003E-3</v>
      </c>
      <c r="AL303" s="1224">
        <v>2.2000000000000001E-3</v>
      </c>
      <c r="AM303" s="1224">
        <v>1.06E-2</v>
      </c>
      <c r="AN303" s="1224">
        <v>4.1000000000000003E-3</v>
      </c>
      <c r="AO303" s="1224">
        <v>2.2000000000000001E-3</v>
      </c>
      <c r="AP303" s="1224">
        <v>1.04E-2</v>
      </c>
      <c r="AQ303" s="1224">
        <v>4.1000000000000003E-3</v>
      </c>
      <c r="AR303" s="1224">
        <v>2.2000000000000001E-3</v>
      </c>
      <c r="AS303" s="1224">
        <v>1.0500000000000001E-2</v>
      </c>
      <c r="AT303" s="1224">
        <v>4.1000000000000003E-3</v>
      </c>
      <c r="AU303" s="1224">
        <v>2.2000000000000001E-3</v>
      </c>
      <c r="AV303" s="1224">
        <v>1.06E-2</v>
      </c>
      <c r="AW303" s="1224">
        <v>4.1000000000000003E-3</v>
      </c>
      <c r="AX303" s="1224">
        <v>2.2000000000000001E-3</v>
      </c>
      <c r="AY303" s="1227">
        <v>9.7999999999999997E-3</v>
      </c>
      <c r="AZ303" s="1227">
        <v>3.8E-3</v>
      </c>
      <c r="BA303" s="1227">
        <v>2E-3</v>
      </c>
      <c r="BB303" s="1228" t="s">
        <v>165</v>
      </c>
      <c r="BC303" s="1228" t="s">
        <v>165</v>
      </c>
      <c r="BD303" s="1228" t="s">
        <v>165</v>
      </c>
    </row>
    <row r="304" spans="3:56" x14ac:dyDescent="0.25">
      <c r="C304" s="1229" t="s">
        <v>1390</v>
      </c>
      <c r="D304" s="1229" t="s">
        <v>1339</v>
      </c>
      <c r="E304" s="1231" t="str">
        <f t="shared" si="5"/>
        <v>PorcinoALMERÍA</v>
      </c>
      <c r="F304" s="1224">
        <v>1.04E-2</v>
      </c>
      <c r="G304" s="1225">
        <v>4.0000000000000001E-3</v>
      </c>
      <c r="H304" s="1224">
        <v>2.2000000000000001E-3</v>
      </c>
      <c r="I304" s="1224">
        <v>1.03E-2</v>
      </c>
      <c r="J304" s="1224">
        <v>4.0000000000000001E-3</v>
      </c>
      <c r="K304" s="1224">
        <v>2.2000000000000001E-3</v>
      </c>
      <c r="L304" s="1226">
        <v>1.04E-2</v>
      </c>
      <c r="M304" s="1224">
        <v>4.0000000000000001E-3</v>
      </c>
      <c r="N304" s="1224">
        <v>2.2000000000000001E-3</v>
      </c>
      <c r="O304" s="1224">
        <v>1.0500000000000001E-2</v>
      </c>
      <c r="P304" s="1224">
        <v>4.1000000000000003E-3</v>
      </c>
      <c r="Q304" s="1224">
        <v>2.2000000000000001E-3</v>
      </c>
      <c r="R304" s="1224">
        <v>1.0200000000000001E-2</v>
      </c>
      <c r="S304" s="1224">
        <v>4.0000000000000001E-3</v>
      </c>
      <c r="T304" s="1224">
        <v>2.0999999999999999E-3</v>
      </c>
      <c r="U304" s="1224">
        <v>1.03E-2</v>
      </c>
      <c r="V304" s="1224">
        <v>4.0000000000000001E-3</v>
      </c>
      <c r="W304" s="1224">
        <v>2.2000000000000001E-3</v>
      </c>
      <c r="X304" s="1224">
        <v>1.03E-2</v>
      </c>
      <c r="Y304" s="1224">
        <v>4.0000000000000001E-3</v>
      </c>
      <c r="Z304" s="1224">
        <v>2.2000000000000001E-3</v>
      </c>
      <c r="AA304" s="1224">
        <v>1.03E-2</v>
      </c>
      <c r="AB304" s="1224">
        <v>4.0000000000000001E-3</v>
      </c>
      <c r="AC304" s="1224">
        <v>2.2000000000000001E-3</v>
      </c>
      <c r="AD304" s="1224">
        <v>1.03E-2</v>
      </c>
      <c r="AE304" s="1224">
        <v>4.0000000000000001E-3</v>
      </c>
      <c r="AF304" s="1224">
        <v>2.2000000000000001E-3</v>
      </c>
      <c r="AG304" s="1224">
        <v>1.03E-2</v>
      </c>
      <c r="AH304" s="1224">
        <v>4.0000000000000001E-3</v>
      </c>
      <c r="AI304" s="1224">
        <v>2.2000000000000001E-3</v>
      </c>
      <c r="AJ304" s="1224">
        <v>1.03E-2</v>
      </c>
      <c r="AK304" s="1224">
        <v>4.0000000000000001E-3</v>
      </c>
      <c r="AL304" s="1224">
        <v>2.2000000000000001E-3</v>
      </c>
      <c r="AM304" s="1224">
        <v>1.03E-2</v>
      </c>
      <c r="AN304" s="1224">
        <v>4.0000000000000001E-3</v>
      </c>
      <c r="AO304" s="1224">
        <v>2.2000000000000001E-3</v>
      </c>
      <c r="AP304" s="1224">
        <v>1.03E-2</v>
      </c>
      <c r="AQ304" s="1224">
        <v>4.0000000000000001E-3</v>
      </c>
      <c r="AR304" s="1224">
        <v>2.2000000000000001E-3</v>
      </c>
      <c r="AS304" s="1224">
        <v>1.0200000000000001E-2</v>
      </c>
      <c r="AT304" s="1224">
        <v>4.0000000000000001E-3</v>
      </c>
      <c r="AU304" s="1224">
        <v>2.0999999999999999E-3</v>
      </c>
      <c r="AV304" s="1224">
        <v>1.03E-2</v>
      </c>
      <c r="AW304" s="1224">
        <v>4.0000000000000001E-3</v>
      </c>
      <c r="AX304" s="1224">
        <v>2.2000000000000001E-3</v>
      </c>
      <c r="AY304" s="1227">
        <v>9.7999999999999997E-3</v>
      </c>
      <c r="AZ304" s="1227">
        <v>3.8E-3</v>
      </c>
      <c r="BA304" s="1227">
        <v>2E-3</v>
      </c>
      <c r="BB304" s="1228" t="s">
        <v>165</v>
      </c>
      <c r="BC304" s="1228" t="s">
        <v>165</v>
      </c>
      <c r="BD304" s="1228" t="s">
        <v>165</v>
      </c>
    </row>
    <row r="305" spans="3:56" x14ac:dyDescent="0.25">
      <c r="C305" s="1229" t="s">
        <v>1390</v>
      </c>
      <c r="D305" s="1229" t="s">
        <v>1340</v>
      </c>
      <c r="E305" s="1231" t="str">
        <f t="shared" si="5"/>
        <v>PorcinoARABA/ÁLAVA</v>
      </c>
      <c r="F305" s="1224">
        <v>1.06E-2</v>
      </c>
      <c r="G305" s="1225">
        <v>4.1000000000000003E-3</v>
      </c>
      <c r="H305" s="1224">
        <v>2.2000000000000001E-3</v>
      </c>
      <c r="I305" s="1224">
        <v>1.06E-2</v>
      </c>
      <c r="J305" s="1224">
        <v>4.1000000000000003E-3</v>
      </c>
      <c r="K305" s="1224">
        <v>2.2000000000000001E-3</v>
      </c>
      <c r="L305" s="1226">
        <v>1.06E-2</v>
      </c>
      <c r="M305" s="1224">
        <v>4.1000000000000003E-3</v>
      </c>
      <c r="N305" s="1224">
        <v>2.2000000000000001E-3</v>
      </c>
      <c r="O305" s="1224">
        <v>1.0800000000000001E-2</v>
      </c>
      <c r="P305" s="1224">
        <v>4.1999999999999997E-3</v>
      </c>
      <c r="Q305" s="1224">
        <v>2.3E-3</v>
      </c>
      <c r="R305" s="1224">
        <v>1.0699999999999999E-2</v>
      </c>
      <c r="S305" s="1224">
        <v>4.1999999999999997E-3</v>
      </c>
      <c r="T305" s="1224">
        <v>2.2000000000000001E-3</v>
      </c>
      <c r="U305" s="1224">
        <v>1.0699999999999999E-2</v>
      </c>
      <c r="V305" s="1224">
        <v>4.1999999999999997E-3</v>
      </c>
      <c r="W305" s="1224">
        <v>2.2000000000000001E-3</v>
      </c>
      <c r="X305" s="1224">
        <v>1.06E-2</v>
      </c>
      <c r="Y305" s="1224">
        <v>4.1999999999999997E-3</v>
      </c>
      <c r="Z305" s="1224">
        <v>2.2000000000000001E-3</v>
      </c>
      <c r="AA305" s="1224">
        <v>1.03E-2</v>
      </c>
      <c r="AB305" s="1224">
        <v>4.0000000000000001E-3</v>
      </c>
      <c r="AC305" s="1224">
        <v>2.2000000000000001E-3</v>
      </c>
      <c r="AD305" s="1224">
        <v>1.01E-2</v>
      </c>
      <c r="AE305" s="1224">
        <v>3.8999999999999998E-3</v>
      </c>
      <c r="AF305" s="1224">
        <v>2.0999999999999999E-3</v>
      </c>
      <c r="AG305" s="1224">
        <v>1.01E-2</v>
      </c>
      <c r="AH305" s="1224">
        <v>3.8999999999999998E-3</v>
      </c>
      <c r="AI305" s="1224">
        <v>2.0999999999999999E-3</v>
      </c>
      <c r="AJ305" s="1224">
        <v>1.01E-2</v>
      </c>
      <c r="AK305" s="1224">
        <v>3.8999999999999998E-3</v>
      </c>
      <c r="AL305" s="1224">
        <v>2.0999999999999999E-3</v>
      </c>
      <c r="AM305" s="1224">
        <v>1.01E-2</v>
      </c>
      <c r="AN305" s="1224">
        <v>3.8999999999999998E-3</v>
      </c>
      <c r="AO305" s="1224">
        <v>2.0999999999999999E-3</v>
      </c>
      <c r="AP305" s="1224">
        <v>1.01E-2</v>
      </c>
      <c r="AQ305" s="1224">
        <v>3.8999999999999998E-3</v>
      </c>
      <c r="AR305" s="1224">
        <v>2.0999999999999999E-3</v>
      </c>
      <c r="AS305" s="1224">
        <v>1.01E-2</v>
      </c>
      <c r="AT305" s="1224">
        <v>3.8999999999999998E-3</v>
      </c>
      <c r="AU305" s="1224">
        <v>2.0999999999999999E-3</v>
      </c>
      <c r="AV305" s="1224">
        <v>1.01E-2</v>
      </c>
      <c r="AW305" s="1224">
        <v>3.8999999999999998E-3</v>
      </c>
      <c r="AX305" s="1224">
        <v>2.0999999999999999E-3</v>
      </c>
      <c r="AY305" s="1227">
        <v>9.1000000000000004E-3</v>
      </c>
      <c r="AZ305" s="1227">
        <v>3.5999999999999999E-3</v>
      </c>
      <c r="BA305" s="1227">
        <v>1.9E-3</v>
      </c>
      <c r="BB305" s="1228" t="s">
        <v>165</v>
      </c>
      <c r="BC305" s="1228" t="s">
        <v>165</v>
      </c>
      <c r="BD305" s="1228" t="s">
        <v>165</v>
      </c>
    </row>
    <row r="306" spans="3:56" x14ac:dyDescent="0.25">
      <c r="C306" s="1229" t="s">
        <v>1390</v>
      </c>
      <c r="D306" s="1229" t="s">
        <v>1341</v>
      </c>
      <c r="E306" s="1231" t="str">
        <f t="shared" si="5"/>
        <v>PorcinoASTURIAS</v>
      </c>
      <c r="F306" s="1224">
        <v>1.01E-2</v>
      </c>
      <c r="G306" s="1225">
        <v>4.0000000000000001E-3</v>
      </c>
      <c r="H306" s="1224">
        <v>2.0999999999999999E-3</v>
      </c>
      <c r="I306" s="1224">
        <v>1.04E-2</v>
      </c>
      <c r="J306" s="1224">
        <v>4.0000000000000001E-3</v>
      </c>
      <c r="K306" s="1224">
        <v>2.2000000000000001E-3</v>
      </c>
      <c r="L306" s="1226">
        <v>1.04E-2</v>
      </c>
      <c r="M306" s="1224">
        <v>4.1000000000000003E-3</v>
      </c>
      <c r="N306" s="1224">
        <v>2.2000000000000001E-3</v>
      </c>
      <c r="O306" s="1224">
        <v>1.04E-2</v>
      </c>
      <c r="P306" s="1224">
        <v>4.1000000000000003E-3</v>
      </c>
      <c r="Q306" s="1224">
        <v>2.2000000000000001E-3</v>
      </c>
      <c r="R306" s="1224">
        <v>1.03E-2</v>
      </c>
      <c r="S306" s="1224">
        <v>4.0000000000000001E-3</v>
      </c>
      <c r="T306" s="1224">
        <v>2.0999999999999999E-3</v>
      </c>
      <c r="U306" s="1224">
        <v>1.0200000000000001E-2</v>
      </c>
      <c r="V306" s="1224">
        <v>4.0000000000000001E-3</v>
      </c>
      <c r="W306" s="1224">
        <v>2.0999999999999999E-3</v>
      </c>
      <c r="X306" s="1224">
        <v>1.0200000000000001E-2</v>
      </c>
      <c r="Y306" s="1224">
        <v>4.0000000000000001E-3</v>
      </c>
      <c r="Z306" s="1224">
        <v>2.0999999999999999E-3</v>
      </c>
      <c r="AA306" s="1224">
        <v>1.03E-2</v>
      </c>
      <c r="AB306" s="1224">
        <v>4.0000000000000001E-3</v>
      </c>
      <c r="AC306" s="1224">
        <v>2.0999999999999999E-3</v>
      </c>
      <c r="AD306" s="1224">
        <v>1.0200000000000001E-2</v>
      </c>
      <c r="AE306" s="1224">
        <v>4.0000000000000001E-3</v>
      </c>
      <c r="AF306" s="1224">
        <v>2.0999999999999999E-3</v>
      </c>
      <c r="AG306" s="1224">
        <v>1.0200000000000001E-2</v>
      </c>
      <c r="AH306" s="1224">
        <v>4.0000000000000001E-3</v>
      </c>
      <c r="AI306" s="1224">
        <v>2.0999999999999999E-3</v>
      </c>
      <c r="AJ306" s="1224">
        <v>1.0200000000000001E-2</v>
      </c>
      <c r="AK306" s="1224">
        <v>4.0000000000000001E-3</v>
      </c>
      <c r="AL306" s="1224">
        <v>2.0999999999999999E-3</v>
      </c>
      <c r="AM306" s="1224">
        <v>1.0200000000000001E-2</v>
      </c>
      <c r="AN306" s="1224">
        <v>4.0000000000000001E-3</v>
      </c>
      <c r="AO306" s="1224">
        <v>2.0999999999999999E-3</v>
      </c>
      <c r="AP306" s="1224">
        <v>1.0200000000000001E-2</v>
      </c>
      <c r="AQ306" s="1224">
        <v>4.0000000000000001E-3</v>
      </c>
      <c r="AR306" s="1224">
        <v>2.0999999999999999E-3</v>
      </c>
      <c r="AS306" s="1224">
        <v>1.03E-2</v>
      </c>
      <c r="AT306" s="1224">
        <v>4.0000000000000001E-3</v>
      </c>
      <c r="AU306" s="1224">
        <v>2.2000000000000001E-3</v>
      </c>
      <c r="AV306" s="1224">
        <v>1.0200000000000001E-2</v>
      </c>
      <c r="AW306" s="1224">
        <v>4.0000000000000001E-3</v>
      </c>
      <c r="AX306" s="1224">
        <v>2.0999999999999999E-3</v>
      </c>
      <c r="AY306" s="1227">
        <v>9.4999999999999998E-3</v>
      </c>
      <c r="AZ306" s="1227">
        <v>3.7000000000000002E-3</v>
      </c>
      <c r="BA306" s="1227">
        <v>2E-3</v>
      </c>
      <c r="BB306" s="1228" t="s">
        <v>165</v>
      </c>
      <c r="BC306" s="1228" t="s">
        <v>165</v>
      </c>
      <c r="BD306" s="1228" t="s">
        <v>165</v>
      </c>
    </row>
    <row r="307" spans="3:56" x14ac:dyDescent="0.25">
      <c r="C307" s="1229" t="s">
        <v>1390</v>
      </c>
      <c r="D307" s="1229" t="s">
        <v>1342</v>
      </c>
      <c r="E307" s="1231" t="str">
        <f t="shared" si="5"/>
        <v>PorcinoÁVILA</v>
      </c>
      <c r="F307" s="1224">
        <v>1.03E-2</v>
      </c>
      <c r="G307" s="1225">
        <v>4.0000000000000001E-3</v>
      </c>
      <c r="H307" s="1224">
        <v>2.2000000000000001E-3</v>
      </c>
      <c r="I307" s="1224">
        <v>1.03E-2</v>
      </c>
      <c r="J307" s="1224">
        <v>4.0000000000000001E-3</v>
      </c>
      <c r="K307" s="1224">
        <v>2.2000000000000001E-3</v>
      </c>
      <c r="L307" s="1226">
        <v>1.04E-2</v>
      </c>
      <c r="M307" s="1224">
        <v>4.1000000000000003E-3</v>
      </c>
      <c r="N307" s="1224">
        <v>2.2000000000000001E-3</v>
      </c>
      <c r="O307" s="1224">
        <v>1.04E-2</v>
      </c>
      <c r="P307" s="1224">
        <v>4.0000000000000001E-3</v>
      </c>
      <c r="Q307" s="1224">
        <v>2.2000000000000001E-3</v>
      </c>
      <c r="R307" s="1224">
        <v>1.01E-2</v>
      </c>
      <c r="S307" s="1224">
        <v>4.0000000000000001E-3</v>
      </c>
      <c r="T307" s="1224">
        <v>2.0999999999999999E-3</v>
      </c>
      <c r="U307" s="1224">
        <v>1.01E-2</v>
      </c>
      <c r="V307" s="1224">
        <v>4.0000000000000001E-3</v>
      </c>
      <c r="W307" s="1224">
        <v>2.0999999999999999E-3</v>
      </c>
      <c r="X307" s="1224">
        <v>1.03E-2</v>
      </c>
      <c r="Y307" s="1224">
        <v>4.0000000000000001E-3</v>
      </c>
      <c r="Z307" s="1224">
        <v>2.2000000000000001E-3</v>
      </c>
      <c r="AA307" s="1224">
        <v>1.03E-2</v>
      </c>
      <c r="AB307" s="1224">
        <v>4.0000000000000001E-3</v>
      </c>
      <c r="AC307" s="1224">
        <v>2.2000000000000001E-3</v>
      </c>
      <c r="AD307" s="1224">
        <v>1.0200000000000001E-2</v>
      </c>
      <c r="AE307" s="1224">
        <v>4.0000000000000001E-3</v>
      </c>
      <c r="AF307" s="1224">
        <v>2.0999999999999999E-3</v>
      </c>
      <c r="AG307" s="1224">
        <v>1.03E-2</v>
      </c>
      <c r="AH307" s="1224">
        <v>4.0000000000000001E-3</v>
      </c>
      <c r="AI307" s="1224">
        <v>2.2000000000000001E-3</v>
      </c>
      <c r="AJ307" s="1224">
        <v>1.04E-2</v>
      </c>
      <c r="AK307" s="1224">
        <v>4.1000000000000003E-3</v>
      </c>
      <c r="AL307" s="1224">
        <v>2.2000000000000001E-3</v>
      </c>
      <c r="AM307" s="1224">
        <v>1.03E-2</v>
      </c>
      <c r="AN307" s="1224">
        <v>4.0000000000000001E-3</v>
      </c>
      <c r="AO307" s="1224">
        <v>2.2000000000000001E-3</v>
      </c>
      <c r="AP307" s="1224">
        <v>1.03E-2</v>
      </c>
      <c r="AQ307" s="1224">
        <v>4.0000000000000001E-3</v>
      </c>
      <c r="AR307" s="1224">
        <v>2.2000000000000001E-3</v>
      </c>
      <c r="AS307" s="1224">
        <v>1.03E-2</v>
      </c>
      <c r="AT307" s="1224">
        <v>4.0000000000000001E-3</v>
      </c>
      <c r="AU307" s="1224">
        <v>2.2000000000000001E-3</v>
      </c>
      <c r="AV307" s="1224">
        <v>1.03E-2</v>
      </c>
      <c r="AW307" s="1224">
        <v>4.0000000000000001E-3</v>
      </c>
      <c r="AX307" s="1224">
        <v>2.2000000000000001E-3</v>
      </c>
      <c r="AY307" s="1227">
        <v>9.9000000000000008E-3</v>
      </c>
      <c r="AZ307" s="1227">
        <v>3.8999999999999998E-3</v>
      </c>
      <c r="BA307" s="1227">
        <v>2.0999999999999999E-3</v>
      </c>
      <c r="BB307" s="1228" t="s">
        <v>165</v>
      </c>
      <c r="BC307" s="1228" t="s">
        <v>165</v>
      </c>
      <c r="BD307" s="1228" t="s">
        <v>165</v>
      </c>
    </row>
    <row r="308" spans="3:56" x14ac:dyDescent="0.25">
      <c r="C308" s="1229" t="s">
        <v>1390</v>
      </c>
      <c r="D308" s="1229" t="s">
        <v>1343</v>
      </c>
      <c r="E308" s="1231" t="str">
        <f t="shared" si="5"/>
        <v>PorcinoBADAJOZ</v>
      </c>
      <c r="F308" s="1224">
        <v>1.04E-2</v>
      </c>
      <c r="G308" s="1225">
        <v>4.1000000000000003E-3</v>
      </c>
      <c r="H308" s="1224">
        <v>2.2000000000000001E-3</v>
      </c>
      <c r="I308" s="1224">
        <v>1.0500000000000001E-2</v>
      </c>
      <c r="J308" s="1224">
        <v>4.1000000000000003E-3</v>
      </c>
      <c r="K308" s="1224">
        <v>2.2000000000000001E-3</v>
      </c>
      <c r="L308" s="1226">
        <v>1.06E-2</v>
      </c>
      <c r="M308" s="1224">
        <v>4.1999999999999997E-3</v>
      </c>
      <c r="N308" s="1224">
        <v>2.2000000000000001E-3</v>
      </c>
      <c r="O308" s="1224">
        <v>1.06E-2</v>
      </c>
      <c r="P308" s="1224">
        <v>4.1000000000000003E-3</v>
      </c>
      <c r="Q308" s="1224">
        <v>2.2000000000000001E-3</v>
      </c>
      <c r="R308" s="1224">
        <v>1.0200000000000001E-2</v>
      </c>
      <c r="S308" s="1224">
        <v>4.0000000000000001E-3</v>
      </c>
      <c r="T308" s="1224">
        <v>2.0999999999999999E-3</v>
      </c>
      <c r="U308" s="1224">
        <v>1.03E-2</v>
      </c>
      <c r="V308" s="1224">
        <v>4.0000000000000001E-3</v>
      </c>
      <c r="W308" s="1224">
        <v>2.2000000000000001E-3</v>
      </c>
      <c r="X308" s="1224">
        <v>1.03E-2</v>
      </c>
      <c r="Y308" s="1224">
        <v>4.0000000000000001E-3</v>
      </c>
      <c r="Z308" s="1224">
        <v>2.0999999999999999E-3</v>
      </c>
      <c r="AA308" s="1224">
        <v>1.0500000000000001E-2</v>
      </c>
      <c r="AB308" s="1224">
        <v>4.1000000000000003E-3</v>
      </c>
      <c r="AC308" s="1224">
        <v>2.2000000000000001E-3</v>
      </c>
      <c r="AD308" s="1224">
        <v>1.03E-2</v>
      </c>
      <c r="AE308" s="1224">
        <v>4.0000000000000001E-3</v>
      </c>
      <c r="AF308" s="1224">
        <v>2.2000000000000001E-3</v>
      </c>
      <c r="AG308" s="1224">
        <v>1.06E-2</v>
      </c>
      <c r="AH308" s="1224">
        <v>4.1999999999999997E-3</v>
      </c>
      <c r="AI308" s="1224">
        <v>2.2000000000000001E-3</v>
      </c>
      <c r="AJ308" s="1224">
        <v>1.0200000000000001E-2</v>
      </c>
      <c r="AK308" s="1224">
        <v>4.0000000000000001E-3</v>
      </c>
      <c r="AL308" s="1224">
        <v>2.0999999999999999E-3</v>
      </c>
      <c r="AM308" s="1224">
        <v>1.04E-2</v>
      </c>
      <c r="AN308" s="1224">
        <v>4.0000000000000001E-3</v>
      </c>
      <c r="AO308" s="1224">
        <v>2.2000000000000001E-3</v>
      </c>
      <c r="AP308" s="1224">
        <v>1.0500000000000001E-2</v>
      </c>
      <c r="AQ308" s="1224">
        <v>4.1000000000000003E-3</v>
      </c>
      <c r="AR308" s="1224">
        <v>2.2000000000000001E-3</v>
      </c>
      <c r="AS308" s="1224">
        <v>1.03E-2</v>
      </c>
      <c r="AT308" s="1224">
        <v>4.0000000000000001E-3</v>
      </c>
      <c r="AU308" s="1224">
        <v>2.2000000000000001E-3</v>
      </c>
      <c r="AV308" s="1224">
        <v>1.03E-2</v>
      </c>
      <c r="AW308" s="1224">
        <v>4.0000000000000001E-3</v>
      </c>
      <c r="AX308" s="1224">
        <v>2.2000000000000001E-3</v>
      </c>
      <c r="AY308" s="1227">
        <v>8.9999999999999993E-3</v>
      </c>
      <c r="AZ308" s="1227">
        <v>3.5000000000000001E-3</v>
      </c>
      <c r="BA308" s="1227">
        <v>1.9E-3</v>
      </c>
      <c r="BB308" s="1228" t="s">
        <v>165</v>
      </c>
      <c r="BC308" s="1228" t="s">
        <v>165</v>
      </c>
      <c r="BD308" s="1228" t="s">
        <v>165</v>
      </c>
    </row>
    <row r="309" spans="3:56" x14ac:dyDescent="0.25">
      <c r="C309" s="1229" t="s">
        <v>1390</v>
      </c>
      <c r="D309" s="1229" t="s">
        <v>1344</v>
      </c>
      <c r="E309" s="1231" t="str">
        <f t="shared" si="5"/>
        <v>PorcinoBALEARS, ILLES</v>
      </c>
      <c r="F309" s="1224">
        <v>1.03E-2</v>
      </c>
      <c r="G309" s="1225">
        <v>4.0000000000000001E-3</v>
      </c>
      <c r="H309" s="1224">
        <v>2.2000000000000001E-3</v>
      </c>
      <c r="I309" s="1224">
        <v>1.03E-2</v>
      </c>
      <c r="J309" s="1224">
        <v>4.0000000000000001E-3</v>
      </c>
      <c r="K309" s="1224">
        <v>2.2000000000000001E-3</v>
      </c>
      <c r="L309" s="1226">
        <v>1.04E-2</v>
      </c>
      <c r="M309" s="1224">
        <v>4.1000000000000003E-3</v>
      </c>
      <c r="N309" s="1224">
        <v>2.2000000000000001E-3</v>
      </c>
      <c r="O309" s="1224">
        <v>1.04E-2</v>
      </c>
      <c r="P309" s="1224">
        <v>4.1000000000000003E-3</v>
      </c>
      <c r="Q309" s="1224">
        <v>2.2000000000000001E-3</v>
      </c>
      <c r="R309" s="1224">
        <v>1.04E-2</v>
      </c>
      <c r="S309" s="1224">
        <v>4.1000000000000003E-3</v>
      </c>
      <c r="T309" s="1224">
        <v>2.2000000000000001E-3</v>
      </c>
      <c r="U309" s="1224">
        <v>1.04E-2</v>
      </c>
      <c r="V309" s="1224">
        <v>4.0000000000000001E-3</v>
      </c>
      <c r="W309" s="1224">
        <v>2.2000000000000001E-3</v>
      </c>
      <c r="X309" s="1224">
        <v>1.03E-2</v>
      </c>
      <c r="Y309" s="1224">
        <v>4.0000000000000001E-3</v>
      </c>
      <c r="Z309" s="1224">
        <v>2.2000000000000001E-3</v>
      </c>
      <c r="AA309" s="1224">
        <v>1.0500000000000001E-2</v>
      </c>
      <c r="AB309" s="1224">
        <v>4.1000000000000003E-3</v>
      </c>
      <c r="AC309" s="1224">
        <v>2.2000000000000001E-3</v>
      </c>
      <c r="AD309" s="1224">
        <v>1.0500000000000001E-2</v>
      </c>
      <c r="AE309" s="1224">
        <v>4.1000000000000003E-3</v>
      </c>
      <c r="AF309" s="1224">
        <v>2.2000000000000001E-3</v>
      </c>
      <c r="AG309" s="1224">
        <v>1.04E-2</v>
      </c>
      <c r="AH309" s="1224">
        <v>4.1000000000000003E-3</v>
      </c>
      <c r="AI309" s="1224">
        <v>2.2000000000000001E-3</v>
      </c>
      <c r="AJ309" s="1224">
        <v>1.03E-2</v>
      </c>
      <c r="AK309" s="1224">
        <v>4.0000000000000001E-3</v>
      </c>
      <c r="AL309" s="1224">
        <v>2.2000000000000001E-3</v>
      </c>
      <c r="AM309" s="1224">
        <v>1.04E-2</v>
      </c>
      <c r="AN309" s="1224">
        <v>4.1000000000000003E-3</v>
      </c>
      <c r="AO309" s="1224">
        <v>2.2000000000000001E-3</v>
      </c>
      <c r="AP309" s="1224">
        <v>1.03E-2</v>
      </c>
      <c r="AQ309" s="1224">
        <v>4.0000000000000001E-3</v>
      </c>
      <c r="AR309" s="1224">
        <v>2.2000000000000001E-3</v>
      </c>
      <c r="AS309" s="1224">
        <v>1.04E-2</v>
      </c>
      <c r="AT309" s="1224">
        <v>4.1000000000000003E-3</v>
      </c>
      <c r="AU309" s="1224">
        <v>2.2000000000000001E-3</v>
      </c>
      <c r="AV309" s="1224">
        <v>1.0500000000000001E-2</v>
      </c>
      <c r="AW309" s="1224">
        <v>4.1000000000000003E-3</v>
      </c>
      <c r="AX309" s="1224">
        <v>2.2000000000000001E-3</v>
      </c>
      <c r="AY309" s="1227">
        <v>9.1999999999999998E-3</v>
      </c>
      <c r="AZ309" s="1227">
        <v>3.5999999999999999E-3</v>
      </c>
      <c r="BA309" s="1227">
        <v>1.9E-3</v>
      </c>
      <c r="BB309" s="1228" t="s">
        <v>165</v>
      </c>
      <c r="BC309" s="1228" t="s">
        <v>165</v>
      </c>
      <c r="BD309" s="1228" t="s">
        <v>165</v>
      </c>
    </row>
    <row r="310" spans="3:56" x14ac:dyDescent="0.25">
      <c r="C310" s="1229" t="s">
        <v>1390</v>
      </c>
      <c r="D310" s="1229" t="s">
        <v>1345</v>
      </c>
      <c r="E310" s="1231" t="str">
        <f t="shared" si="5"/>
        <v>PorcinoBARCELONA</v>
      </c>
      <c r="F310" s="1224">
        <v>1.04E-2</v>
      </c>
      <c r="G310" s="1225">
        <v>4.1000000000000003E-3</v>
      </c>
      <c r="H310" s="1224">
        <v>2.2000000000000001E-3</v>
      </c>
      <c r="I310" s="1224">
        <v>1.04E-2</v>
      </c>
      <c r="J310" s="1224">
        <v>4.1000000000000003E-3</v>
      </c>
      <c r="K310" s="1224">
        <v>2.2000000000000001E-3</v>
      </c>
      <c r="L310" s="1226">
        <v>1.0500000000000001E-2</v>
      </c>
      <c r="M310" s="1224">
        <v>4.1000000000000003E-3</v>
      </c>
      <c r="N310" s="1224">
        <v>2.2000000000000001E-3</v>
      </c>
      <c r="O310" s="1224">
        <v>1.04E-2</v>
      </c>
      <c r="P310" s="1224">
        <v>4.1000000000000003E-3</v>
      </c>
      <c r="Q310" s="1224">
        <v>2.2000000000000001E-3</v>
      </c>
      <c r="R310" s="1224">
        <v>1.03E-2</v>
      </c>
      <c r="S310" s="1224">
        <v>4.0000000000000001E-3</v>
      </c>
      <c r="T310" s="1224">
        <v>2.2000000000000001E-3</v>
      </c>
      <c r="U310" s="1224">
        <v>1.03E-2</v>
      </c>
      <c r="V310" s="1224">
        <v>4.0000000000000001E-3</v>
      </c>
      <c r="W310" s="1224">
        <v>2.2000000000000001E-3</v>
      </c>
      <c r="X310" s="1224">
        <v>1.0200000000000001E-2</v>
      </c>
      <c r="Y310" s="1224">
        <v>4.0000000000000001E-3</v>
      </c>
      <c r="Z310" s="1224">
        <v>2.0999999999999999E-3</v>
      </c>
      <c r="AA310" s="1224">
        <v>1.0200000000000001E-2</v>
      </c>
      <c r="AB310" s="1224">
        <v>4.0000000000000001E-3</v>
      </c>
      <c r="AC310" s="1224">
        <v>2.0999999999999999E-3</v>
      </c>
      <c r="AD310" s="1224">
        <v>1.03E-2</v>
      </c>
      <c r="AE310" s="1224">
        <v>4.0000000000000001E-3</v>
      </c>
      <c r="AF310" s="1224">
        <v>2.2000000000000001E-3</v>
      </c>
      <c r="AG310" s="1224">
        <v>1.03E-2</v>
      </c>
      <c r="AH310" s="1224">
        <v>4.0000000000000001E-3</v>
      </c>
      <c r="AI310" s="1224">
        <v>2.2000000000000001E-3</v>
      </c>
      <c r="AJ310" s="1224">
        <v>1.03E-2</v>
      </c>
      <c r="AK310" s="1224">
        <v>4.0000000000000001E-3</v>
      </c>
      <c r="AL310" s="1224">
        <v>2.2000000000000001E-3</v>
      </c>
      <c r="AM310" s="1224">
        <v>1.04E-2</v>
      </c>
      <c r="AN310" s="1224">
        <v>4.1000000000000003E-3</v>
      </c>
      <c r="AO310" s="1224">
        <v>2.2000000000000001E-3</v>
      </c>
      <c r="AP310" s="1224">
        <v>1.04E-2</v>
      </c>
      <c r="AQ310" s="1224">
        <v>4.1000000000000003E-3</v>
      </c>
      <c r="AR310" s="1224">
        <v>2.2000000000000001E-3</v>
      </c>
      <c r="AS310" s="1224">
        <v>1.04E-2</v>
      </c>
      <c r="AT310" s="1224">
        <v>4.1000000000000003E-3</v>
      </c>
      <c r="AU310" s="1224">
        <v>2.2000000000000001E-3</v>
      </c>
      <c r="AV310" s="1224">
        <v>1.04E-2</v>
      </c>
      <c r="AW310" s="1224">
        <v>4.0000000000000001E-3</v>
      </c>
      <c r="AX310" s="1224">
        <v>2.2000000000000001E-3</v>
      </c>
      <c r="AY310" s="1227">
        <v>9.4999999999999998E-3</v>
      </c>
      <c r="AZ310" s="1227">
        <v>3.7000000000000002E-3</v>
      </c>
      <c r="BA310" s="1227">
        <v>2E-3</v>
      </c>
      <c r="BB310" s="1228" t="s">
        <v>165</v>
      </c>
      <c r="BC310" s="1228" t="s">
        <v>165</v>
      </c>
      <c r="BD310" s="1228" t="s">
        <v>165</v>
      </c>
    </row>
    <row r="311" spans="3:56" x14ac:dyDescent="0.25">
      <c r="C311" s="1229" t="s">
        <v>1390</v>
      </c>
      <c r="D311" s="1229" t="s">
        <v>1346</v>
      </c>
      <c r="E311" s="1231" t="str">
        <f t="shared" si="5"/>
        <v>PorcinoBIZKAIA</v>
      </c>
      <c r="F311" s="1224">
        <v>1.04E-2</v>
      </c>
      <c r="G311" s="1225">
        <v>4.1000000000000003E-3</v>
      </c>
      <c r="H311" s="1224">
        <v>2.2000000000000001E-3</v>
      </c>
      <c r="I311" s="1224">
        <v>1.04E-2</v>
      </c>
      <c r="J311" s="1224">
        <v>4.1000000000000003E-3</v>
      </c>
      <c r="K311" s="1224">
        <v>2.2000000000000001E-3</v>
      </c>
      <c r="L311" s="1226">
        <v>1.0500000000000001E-2</v>
      </c>
      <c r="M311" s="1224">
        <v>4.1000000000000003E-3</v>
      </c>
      <c r="N311" s="1224">
        <v>2.2000000000000001E-3</v>
      </c>
      <c r="O311" s="1224">
        <v>1.0999999999999999E-2</v>
      </c>
      <c r="P311" s="1224">
        <v>4.3E-3</v>
      </c>
      <c r="Q311" s="1224">
        <v>2.3E-3</v>
      </c>
      <c r="R311" s="1224">
        <v>1.0800000000000001E-2</v>
      </c>
      <c r="S311" s="1224">
        <v>4.1999999999999997E-3</v>
      </c>
      <c r="T311" s="1224">
        <v>2.3E-3</v>
      </c>
      <c r="U311" s="1224">
        <v>1.09E-2</v>
      </c>
      <c r="V311" s="1224">
        <v>4.3E-3</v>
      </c>
      <c r="W311" s="1224">
        <v>2.3E-3</v>
      </c>
      <c r="X311" s="1224">
        <v>1.09E-2</v>
      </c>
      <c r="Y311" s="1224">
        <v>4.3E-3</v>
      </c>
      <c r="Z311" s="1224">
        <v>2.3E-3</v>
      </c>
      <c r="AA311" s="1224">
        <v>1.0500000000000001E-2</v>
      </c>
      <c r="AB311" s="1224">
        <v>4.1000000000000003E-3</v>
      </c>
      <c r="AC311" s="1224">
        <v>2.2000000000000001E-3</v>
      </c>
      <c r="AD311" s="1224">
        <v>1.0200000000000001E-2</v>
      </c>
      <c r="AE311" s="1224">
        <v>4.0000000000000001E-3</v>
      </c>
      <c r="AF311" s="1224">
        <v>2.0999999999999999E-3</v>
      </c>
      <c r="AG311" s="1224">
        <v>1.0200000000000001E-2</v>
      </c>
      <c r="AH311" s="1224">
        <v>4.0000000000000001E-3</v>
      </c>
      <c r="AI311" s="1224">
        <v>2.0999999999999999E-3</v>
      </c>
      <c r="AJ311" s="1224">
        <v>1.0200000000000001E-2</v>
      </c>
      <c r="AK311" s="1224">
        <v>4.0000000000000001E-3</v>
      </c>
      <c r="AL311" s="1224">
        <v>2.0999999999999999E-3</v>
      </c>
      <c r="AM311" s="1224">
        <v>1.0200000000000001E-2</v>
      </c>
      <c r="AN311" s="1224">
        <v>4.0000000000000001E-3</v>
      </c>
      <c r="AO311" s="1224">
        <v>2.0999999999999999E-3</v>
      </c>
      <c r="AP311" s="1224">
        <v>1.0200000000000001E-2</v>
      </c>
      <c r="AQ311" s="1224">
        <v>4.0000000000000001E-3</v>
      </c>
      <c r="AR311" s="1224">
        <v>2.0999999999999999E-3</v>
      </c>
      <c r="AS311" s="1224">
        <v>1.0200000000000001E-2</v>
      </c>
      <c r="AT311" s="1224">
        <v>4.0000000000000001E-3</v>
      </c>
      <c r="AU311" s="1224">
        <v>2.0999999999999999E-3</v>
      </c>
      <c r="AV311" s="1224">
        <v>1.0200000000000001E-2</v>
      </c>
      <c r="AW311" s="1224">
        <v>4.0000000000000001E-3</v>
      </c>
      <c r="AX311" s="1224">
        <v>2.0999999999999999E-3</v>
      </c>
      <c r="AY311" s="1227">
        <v>9.1999999999999998E-3</v>
      </c>
      <c r="AZ311" s="1227">
        <v>3.5999999999999999E-3</v>
      </c>
      <c r="BA311" s="1227">
        <v>1.9E-3</v>
      </c>
      <c r="BB311" s="1228" t="s">
        <v>165</v>
      </c>
      <c r="BC311" s="1228" t="s">
        <v>165</v>
      </c>
      <c r="BD311" s="1228" t="s">
        <v>165</v>
      </c>
    </row>
    <row r="312" spans="3:56" x14ac:dyDescent="0.25">
      <c r="C312" s="1229" t="s">
        <v>1390</v>
      </c>
      <c r="D312" s="1229" t="s">
        <v>1347</v>
      </c>
      <c r="E312" s="1231" t="str">
        <f t="shared" si="5"/>
        <v>PorcinoBURGOS</v>
      </c>
      <c r="F312" s="1224">
        <v>1.03E-2</v>
      </c>
      <c r="G312" s="1225">
        <v>4.0000000000000001E-3</v>
      </c>
      <c r="H312" s="1224">
        <v>2.2000000000000001E-3</v>
      </c>
      <c r="I312" s="1224">
        <v>1.03E-2</v>
      </c>
      <c r="J312" s="1224">
        <v>4.0000000000000001E-3</v>
      </c>
      <c r="K312" s="1224">
        <v>2.2000000000000001E-3</v>
      </c>
      <c r="L312" s="1226">
        <v>1.0500000000000001E-2</v>
      </c>
      <c r="M312" s="1224">
        <v>4.1000000000000003E-3</v>
      </c>
      <c r="N312" s="1224">
        <v>2.2000000000000001E-3</v>
      </c>
      <c r="O312" s="1224">
        <v>1.04E-2</v>
      </c>
      <c r="P312" s="1224">
        <v>4.1000000000000003E-3</v>
      </c>
      <c r="Q312" s="1224">
        <v>2.2000000000000001E-3</v>
      </c>
      <c r="R312" s="1224">
        <v>1.03E-2</v>
      </c>
      <c r="S312" s="1224">
        <v>4.0000000000000001E-3</v>
      </c>
      <c r="T312" s="1224">
        <v>2.2000000000000001E-3</v>
      </c>
      <c r="U312" s="1224">
        <v>1.03E-2</v>
      </c>
      <c r="V312" s="1224">
        <v>4.0000000000000001E-3</v>
      </c>
      <c r="W312" s="1224">
        <v>2.2000000000000001E-3</v>
      </c>
      <c r="X312" s="1224">
        <v>1.03E-2</v>
      </c>
      <c r="Y312" s="1224">
        <v>4.0000000000000001E-3</v>
      </c>
      <c r="Z312" s="1224">
        <v>2.0999999999999999E-3</v>
      </c>
      <c r="AA312" s="1224">
        <v>1.03E-2</v>
      </c>
      <c r="AB312" s="1224">
        <v>4.0000000000000001E-3</v>
      </c>
      <c r="AC312" s="1224">
        <v>2.0999999999999999E-3</v>
      </c>
      <c r="AD312" s="1224">
        <v>1.03E-2</v>
      </c>
      <c r="AE312" s="1224">
        <v>4.0000000000000001E-3</v>
      </c>
      <c r="AF312" s="1224">
        <v>2.2000000000000001E-3</v>
      </c>
      <c r="AG312" s="1224">
        <v>1.0200000000000001E-2</v>
      </c>
      <c r="AH312" s="1224">
        <v>4.0000000000000001E-3</v>
      </c>
      <c r="AI312" s="1224">
        <v>2.0999999999999999E-3</v>
      </c>
      <c r="AJ312" s="1224">
        <v>1.0200000000000001E-2</v>
      </c>
      <c r="AK312" s="1224">
        <v>4.0000000000000001E-3</v>
      </c>
      <c r="AL312" s="1224">
        <v>2.0999999999999999E-3</v>
      </c>
      <c r="AM312" s="1224">
        <v>1.01E-2</v>
      </c>
      <c r="AN312" s="1224">
        <v>4.0000000000000001E-3</v>
      </c>
      <c r="AO312" s="1224">
        <v>2.0999999999999999E-3</v>
      </c>
      <c r="AP312" s="1224">
        <v>1.01E-2</v>
      </c>
      <c r="AQ312" s="1224">
        <v>3.8999999999999998E-3</v>
      </c>
      <c r="AR312" s="1224">
        <v>2.0999999999999999E-3</v>
      </c>
      <c r="AS312" s="1224">
        <v>1.01E-2</v>
      </c>
      <c r="AT312" s="1224">
        <v>3.8999999999999998E-3</v>
      </c>
      <c r="AU312" s="1224">
        <v>2.0999999999999999E-3</v>
      </c>
      <c r="AV312" s="1224">
        <v>1.01E-2</v>
      </c>
      <c r="AW312" s="1224">
        <v>3.8999999999999998E-3</v>
      </c>
      <c r="AX312" s="1224">
        <v>2.0999999999999999E-3</v>
      </c>
      <c r="AY312" s="1227">
        <v>9.2999999999999992E-3</v>
      </c>
      <c r="AZ312" s="1227">
        <v>3.5999999999999999E-3</v>
      </c>
      <c r="BA312" s="1227">
        <v>2E-3</v>
      </c>
      <c r="BB312" s="1228" t="s">
        <v>165</v>
      </c>
      <c r="BC312" s="1228" t="s">
        <v>165</v>
      </c>
      <c r="BD312" s="1228" t="s">
        <v>165</v>
      </c>
    </row>
    <row r="313" spans="3:56" x14ac:dyDescent="0.25">
      <c r="C313" s="1229" t="s">
        <v>1390</v>
      </c>
      <c r="D313" s="1229" t="s">
        <v>1348</v>
      </c>
      <c r="E313" s="1231" t="str">
        <f t="shared" si="5"/>
        <v>PorcinoCÁCERES</v>
      </c>
      <c r="F313" s="1224">
        <v>1.0500000000000001E-2</v>
      </c>
      <c r="G313" s="1225">
        <v>4.1000000000000003E-3</v>
      </c>
      <c r="H313" s="1224">
        <v>2.2000000000000001E-3</v>
      </c>
      <c r="I313" s="1224">
        <v>1.04E-2</v>
      </c>
      <c r="J313" s="1224">
        <v>4.1000000000000003E-3</v>
      </c>
      <c r="K313" s="1224">
        <v>2.2000000000000001E-3</v>
      </c>
      <c r="L313" s="1226">
        <v>1.0500000000000001E-2</v>
      </c>
      <c r="M313" s="1224">
        <v>4.1000000000000003E-3</v>
      </c>
      <c r="N313" s="1224">
        <v>2.2000000000000001E-3</v>
      </c>
      <c r="O313" s="1224">
        <v>1.06E-2</v>
      </c>
      <c r="P313" s="1224">
        <v>4.1000000000000003E-3</v>
      </c>
      <c r="Q313" s="1224">
        <v>2.2000000000000001E-3</v>
      </c>
      <c r="R313" s="1224">
        <v>1.01E-2</v>
      </c>
      <c r="S313" s="1224">
        <v>4.0000000000000001E-3</v>
      </c>
      <c r="T313" s="1224">
        <v>2.0999999999999999E-3</v>
      </c>
      <c r="U313" s="1224">
        <v>1.0200000000000001E-2</v>
      </c>
      <c r="V313" s="1224">
        <v>4.0000000000000001E-3</v>
      </c>
      <c r="W313" s="1224">
        <v>2.0999999999999999E-3</v>
      </c>
      <c r="X313" s="1224">
        <v>1.03E-2</v>
      </c>
      <c r="Y313" s="1224">
        <v>4.0000000000000001E-3</v>
      </c>
      <c r="Z313" s="1224">
        <v>2.2000000000000001E-3</v>
      </c>
      <c r="AA313" s="1224">
        <v>1.0500000000000001E-2</v>
      </c>
      <c r="AB313" s="1224">
        <v>4.1000000000000003E-3</v>
      </c>
      <c r="AC313" s="1224">
        <v>2.2000000000000001E-3</v>
      </c>
      <c r="AD313" s="1224">
        <v>1.01E-2</v>
      </c>
      <c r="AE313" s="1224">
        <v>3.8999999999999998E-3</v>
      </c>
      <c r="AF313" s="1224">
        <v>2.0999999999999999E-3</v>
      </c>
      <c r="AG313" s="1224">
        <v>0.01</v>
      </c>
      <c r="AH313" s="1224">
        <v>3.8999999999999998E-3</v>
      </c>
      <c r="AI313" s="1224">
        <v>2.0999999999999999E-3</v>
      </c>
      <c r="AJ313" s="1224">
        <v>1.06E-2</v>
      </c>
      <c r="AK313" s="1224">
        <v>4.1999999999999997E-3</v>
      </c>
      <c r="AL313" s="1224">
        <v>2.2000000000000001E-3</v>
      </c>
      <c r="AM313" s="1224">
        <v>1.0500000000000001E-2</v>
      </c>
      <c r="AN313" s="1224">
        <v>4.1000000000000003E-3</v>
      </c>
      <c r="AO313" s="1224">
        <v>2.2000000000000001E-3</v>
      </c>
      <c r="AP313" s="1224">
        <v>1.03E-2</v>
      </c>
      <c r="AQ313" s="1224">
        <v>4.0000000000000001E-3</v>
      </c>
      <c r="AR313" s="1224">
        <v>2.2000000000000001E-3</v>
      </c>
      <c r="AS313" s="1224">
        <v>1.04E-2</v>
      </c>
      <c r="AT313" s="1224">
        <v>4.1000000000000003E-3</v>
      </c>
      <c r="AU313" s="1224">
        <v>2.2000000000000001E-3</v>
      </c>
      <c r="AV313" s="1224">
        <v>1.04E-2</v>
      </c>
      <c r="AW313" s="1224">
        <v>4.1000000000000003E-3</v>
      </c>
      <c r="AX313" s="1224">
        <v>2.2000000000000001E-3</v>
      </c>
      <c r="AY313" s="1227">
        <v>8.9999999999999993E-3</v>
      </c>
      <c r="AZ313" s="1227">
        <v>3.5000000000000001E-3</v>
      </c>
      <c r="BA313" s="1227">
        <v>1.9E-3</v>
      </c>
      <c r="BB313" s="1228" t="s">
        <v>165</v>
      </c>
      <c r="BC313" s="1228" t="s">
        <v>165</v>
      </c>
      <c r="BD313" s="1228" t="s">
        <v>165</v>
      </c>
    </row>
    <row r="314" spans="3:56" x14ac:dyDescent="0.25">
      <c r="C314" s="1229" t="s">
        <v>1390</v>
      </c>
      <c r="D314" s="1229" t="s">
        <v>1349</v>
      </c>
      <c r="E314" s="1231" t="str">
        <f t="shared" si="5"/>
        <v>PorcinoCÁDIZ</v>
      </c>
      <c r="F314" s="1224">
        <v>1.04E-2</v>
      </c>
      <c r="G314" s="1225">
        <v>4.0000000000000001E-3</v>
      </c>
      <c r="H314" s="1224">
        <v>2.2000000000000001E-3</v>
      </c>
      <c r="I314" s="1224">
        <v>1.04E-2</v>
      </c>
      <c r="J314" s="1224">
        <v>4.0000000000000001E-3</v>
      </c>
      <c r="K314" s="1224">
        <v>2.2000000000000001E-3</v>
      </c>
      <c r="L314" s="1226">
        <v>1.0500000000000001E-2</v>
      </c>
      <c r="M314" s="1224">
        <v>4.1000000000000003E-3</v>
      </c>
      <c r="N314" s="1224">
        <v>2.2000000000000001E-3</v>
      </c>
      <c r="O314" s="1224">
        <v>1.0500000000000001E-2</v>
      </c>
      <c r="P314" s="1224">
        <v>4.1000000000000003E-3</v>
      </c>
      <c r="Q314" s="1224">
        <v>2.2000000000000001E-3</v>
      </c>
      <c r="R314" s="1224">
        <v>1.03E-2</v>
      </c>
      <c r="S314" s="1224">
        <v>4.0000000000000001E-3</v>
      </c>
      <c r="T314" s="1224">
        <v>2.2000000000000001E-3</v>
      </c>
      <c r="U314" s="1224">
        <v>1.04E-2</v>
      </c>
      <c r="V314" s="1224">
        <v>4.1000000000000003E-3</v>
      </c>
      <c r="W314" s="1224">
        <v>2.2000000000000001E-3</v>
      </c>
      <c r="X314" s="1224">
        <v>1.03E-2</v>
      </c>
      <c r="Y314" s="1224">
        <v>4.0000000000000001E-3</v>
      </c>
      <c r="Z314" s="1224">
        <v>2.2000000000000001E-3</v>
      </c>
      <c r="AA314" s="1224">
        <v>1.03E-2</v>
      </c>
      <c r="AB314" s="1224">
        <v>4.0000000000000001E-3</v>
      </c>
      <c r="AC314" s="1224">
        <v>2.2000000000000001E-3</v>
      </c>
      <c r="AD314" s="1224">
        <v>1.03E-2</v>
      </c>
      <c r="AE314" s="1224">
        <v>4.0000000000000001E-3</v>
      </c>
      <c r="AF314" s="1224">
        <v>2.2000000000000001E-3</v>
      </c>
      <c r="AG314" s="1224">
        <v>1.04E-2</v>
      </c>
      <c r="AH314" s="1224">
        <v>4.1000000000000003E-3</v>
      </c>
      <c r="AI314" s="1224">
        <v>2.2000000000000001E-3</v>
      </c>
      <c r="AJ314" s="1224">
        <v>1.04E-2</v>
      </c>
      <c r="AK314" s="1224">
        <v>4.1000000000000003E-3</v>
      </c>
      <c r="AL314" s="1224">
        <v>2.2000000000000001E-3</v>
      </c>
      <c r="AM314" s="1224">
        <v>1.04E-2</v>
      </c>
      <c r="AN314" s="1224">
        <v>4.1000000000000003E-3</v>
      </c>
      <c r="AO314" s="1224">
        <v>2.2000000000000001E-3</v>
      </c>
      <c r="AP314" s="1224">
        <v>1.03E-2</v>
      </c>
      <c r="AQ314" s="1224">
        <v>4.0000000000000001E-3</v>
      </c>
      <c r="AR314" s="1224">
        <v>2.2000000000000001E-3</v>
      </c>
      <c r="AS314" s="1224">
        <v>1.03E-2</v>
      </c>
      <c r="AT314" s="1224">
        <v>4.0000000000000001E-3</v>
      </c>
      <c r="AU314" s="1224">
        <v>2.2000000000000001E-3</v>
      </c>
      <c r="AV314" s="1224">
        <v>1.04E-2</v>
      </c>
      <c r="AW314" s="1224">
        <v>4.0000000000000001E-3</v>
      </c>
      <c r="AX314" s="1224">
        <v>2.2000000000000001E-3</v>
      </c>
      <c r="AY314" s="1227">
        <v>1.01E-2</v>
      </c>
      <c r="AZ314" s="1227">
        <v>4.0000000000000001E-3</v>
      </c>
      <c r="BA314" s="1227">
        <v>2.0999999999999999E-3</v>
      </c>
      <c r="BB314" s="1228" t="s">
        <v>165</v>
      </c>
      <c r="BC314" s="1228" t="s">
        <v>165</v>
      </c>
      <c r="BD314" s="1228" t="s">
        <v>165</v>
      </c>
    </row>
    <row r="315" spans="3:56" x14ac:dyDescent="0.25">
      <c r="C315" s="1229" t="s">
        <v>1390</v>
      </c>
      <c r="D315" s="1229" t="s">
        <v>1350</v>
      </c>
      <c r="E315" s="1231" t="str">
        <f t="shared" si="5"/>
        <v>PorcinoCANTABRIA</v>
      </c>
      <c r="F315" s="1224">
        <v>1.03E-2</v>
      </c>
      <c r="G315" s="1225">
        <v>4.0000000000000001E-3</v>
      </c>
      <c r="H315" s="1224">
        <v>2.2000000000000001E-3</v>
      </c>
      <c r="I315" s="1224">
        <v>1.0500000000000001E-2</v>
      </c>
      <c r="J315" s="1224">
        <v>4.1000000000000003E-3</v>
      </c>
      <c r="K315" s="1224">
        <v>2.2000000000000001E-3</v>
      </c>
      <c r="L315" s="1226">
        <v>1.03E-2</v>
      </c>
      <c r="M315" s="1224">
        <v>4.0000000000000001E-3</v>
      </c>
      <c r="N315" s="1224">
        <v>2.2000000000000001E-3</v>
      </c>
      <c r="O315" s="1224">
        <v>1.0500000000000001E-2</v>
      </c>
      <c r="P315" s="1224">
        <v>4.1000000000000003E-3</v>
      </c>
      <c r="Q315" s="1224">
        <v>2.2000000000000001E-3</v>
      </c>
      <c r="R315" s="1224">
        <v>1.0200000000000001E-2</v>
      </c>
      <c r="S315" s="1224">
        <v>4.0000000000000001E-3</v>
      </c>
      <c r="T315" s="1224">
        <v>2.0999999999999999E-3</v>
      </c>
      <c r="U315" s="1224">
        <v>1.04E-2</v>
      </c>
      <c r="V315" s="1224">
        <v>4.1000000000000003E-3</v>
      </c>
      <c r="W315" s="1224">
        <v>2.2000000000000001E-3</v>
      </c>
      <c r="X315" s="1224">
        <v>1.04E-2</v>
      </c>
      <c r="Y315" s="1224">
        <v>4.1000000000000003E-3</v>
      </c>
      <c r="Z315" s="1224">
        <v>2.2000000000000001E-3</v>
      </c>
      <c r="AA315" s="1224">
        <v>1.0200000000000001E-2</v>
      </c>
      <c r="AB315" s="1224">
        <v>4.0000000000000001E-3</v>
      </c>
      <c r="AC315" s="1224">
        <v>2.0999999999999999E-3</v>
      </c>
      <c r="AD315" s="1224">
        <v>0.01</v>
      </c>
      <c r="AE315" s="1224">
        <v>3.8999999999999998E-3</v>
      </c>
      <c r="AF315" s="1224">
        <v>2.0999999999999999E-3</v>
      </c>
      <c r="AG315" s="1224">
        <v>0.01</v>
      </c>
      <c r="AH315" s="1224">
        <v>3.8999999999999998E-3</v>
      </c>
      <c r="AI315" s="1224">
        <v>2.0999999999999999E-3</v>
      </c>
      <c r="AJ315" s="1224">
        <v>1.0200000000000001E-2</v>
      </c>
      <c r="AK315" s="1224">
        <v>4.0000000000000001E-3</v>
      </c>
      <c r="AL315" s="1224">
        <v>2.0999999999999999E-3</v>
      </c>
      <c r="AM315" s="1224">
        <v>1.0200000000000001E-2</v>
      </c>
      <c r="AN315" s="1224">
        <v>4.0000000000000001E-3</v>
      </c>
      <c r="AO315" s="1224">
        <v>2.0999999999999999E-3</v>
      </c>
      <c r="AP315" s="1224">
        <v>1.01E-2</v>
      </c>
      <c r="AQ315" s="1224">
        <v>4.0000000000000001E-3</v>
      </c>
      <c r="AR315" s="1224">
        <v>2.0999999999999999E-3</v>
      </c>
      <c r="AS315" s="1224">
        <v>1.01E-2</v>
      </c>
      <c r="AT315" s="1224">
        <v>4.0000000000000001E-3</v>
      </c>
      <c r="AU315" s="1224">
        <v>2.0999999999999999E-3</v>
      </c>
      <c r="AV315" s="1224">
        <v>1.01E-2</v>
      </c>
      <c r="AW315" s="1224">
        <v>4.0000000000000001E-3</v>
      </c>
      <c r="AX315" s="1224">
        <v>2.0999999999999999E-3</v>
      </c>
      <c r="AY315" s="1227">
        <v>9.4999999999999998E-3</v>
      </c>
      <c r="AZ315" s="1227">
        <v>3.7000000000000002E-3</v>
      </c>
      <c r="BA315" s="1227">
        <v>2E-3</v>
      </c>
      <c r="BB315" s="1228" t="s">
        <v>165</v>
      </c>
      <c r="BC315" s="1228" t="s">
        <v>165</v>
      </c>
      <c r="BD315" s="1228" t="s">
        <v>165</v>
      </c>
    </row>
    <row r="316" spans="3:56" x14ac:dyDescent="0.25">
      <c r="C316" s="1229" t="s">
        <v>1390</v>
      </c>
      <c r="D316" s="1229" t="s">
        <v>1351</v>
      </c>
      <c r="E316" s="1231" t="str">
        <f t="shared" si="5"/>
        <v>PorcinoCASTELLÓN/CASTELLÓ</v>
      </c>
      <c r="F316" s="1224">
        <v>1.04E-2</v>
      </c>
      <c r="G316" s="1225">
        <v>4.1000000000000003E-3</v>
      </c>
      <c r="H316" s="1224">
        <v>2.2000000000000001E-3</v>
      </c>
      <c r="I316" s="1224">
        <v>1.04E-2</v>
      </c>
      <c r="J316" s="1224">
        <v>4.0000000000000001E-3</v>
      </c>
      <c r="K316" s="1224">
        <v>2.2000000000000001E-3</v>
      </c>
      <c r="L316" s="1226">
        <v>1.04E-2</v>
      </c>
      <c r="M316" s="1224">
        <v>4.0000000000000001E-3</v>
      </c>
      <c r="N316" s="1224">
        <v>2.2000000000000001E-3</v>
      </c>
      <c r="O316" s="1224">
        <v>1.04E-2</v>
      </c>
      <c r="P316" s="1224">
        <v>4.1000000000000003E-3</v>
      </c>
      <c r="Q316" s="1224">
        <v>2.2000000000000001E-3</v>
      </c>
      <c r="R316" s="1224">
        <v>1.0200000000000001E-2</v>
      </c>
      <c r="S316" s="1224">
        <v>4.0000000000000001E-3</v>
      </c>
      <c r="T316" s="1224">
        <v>2.0999999999999999E-3</v>
      </c>
      <c r="U316" s="1224">
        <v>1.0200000000000001E-2</v>
      </c>
      <c r="V316" s="1224">
        <v>4.0000000000000001E-3</v>
      </c>
      <c r="W316" s="1224">
        <v>2.0999999999999999E-3</v>
      </c>
      <c r="X316" s="1224">
        <v>1.0200000000000001E-2</v>
      </c>
      <c r="Y316" s="1224">
        <v>4.0000000000000001E-3</v>
      </c>
      <c r="Z316" s="1224">
        <v>2.0999999999999999E-3</v>
      </c>
      <c r="AA316" s="1224">
        <v>1.0200000000000001E-2</v>
      </c>
      <c r="AB316" s="1224">
        <v>4.0000000000000001E-3</v>
      </c>
      <c r="AC316" s="1224">
        <v>2.0999999999999999E-3</v>
      </c>
      <c r="AD316" s="1224">
        <v>1.0200000000000001E-2</v>
      </c>
      <c r="AE316" s="1224">
        <v>4.0000000000000001E-3</v>
      </c>
      <c r="AF316" s="1224">
        <v>2.0999999999999999E-3</v>
      </c>
      <c r="AG316" s="1224">
        <v>1.0200000000000001E-2</v>
      </c>
      <c r="AH316" s="1224">
        <v>4.0000000000000001E-3</v>
      </c>
      <c r="AI316" s="1224">
        <v>2.0999999999999999E-3</v>
      </c>
      <c r="AJ316" s="1224">
        <v>1.0200000000000001E-2</v>
      </c>
      <c r="AK316" s="1224">
        <v>4.0000000000000001E-3</v>
      </c>
      <c r="AL316" s="1224">
        <v>2.0999999999999999E-3</v>
      </c>
      <c r="AM316" s="1224">
        <v>1.0200000000000001E-2</v>
      </c>
      <c r="AN316" s="1224">
        <v>4.0000000000000001E-3</v>
      </c>
      <c r="AO316" s="1224">
        <v>2.0999999999999999E-3</v>
      </c>
      <c r="AP316" s="1224">
        <v>1.0200000000000001E-2</v>
      </c>
      <c r="AQ316" s="1224">
        <v>4.0000000000000001E-3</v>
      </c>
      <c r="AR316" s="1224">
        <v>2.0999999999999999E-3</v>
      </c>
      <c r="AS316" s="1224">
        <v>1.0200000000000001E-2</v>
      </c>
      <c r="AT316" s="1224">
        <v>4.0000000000000001E-3</v>
      </c>
      <c r="AU316" s="1224">
        <v>2.0999999999999999E-3</v>
      </c>
      <c r="AV316" s="1224">
        <v>1.0200000000000001E-2</v>
      </c>
      <c r="AW316" s="1224">
        <v>4.0000000000000001E-3</v>
      </c>
      <c r="AX316" s="1224">
        <v>2.0999999999999999E-3</v>
      </c>
      <c r="AY316" s="1227">
        <v>9.1999999999999998E-3</v>
      </c>
      <c r="AZ316" s="1227">
        <v>3.5999999999999999E-3</v>
      </c>
      <c r="BA316" s="1227">
        <v>1.9E-3</v>
      </c>
      <c r="BB316" s="1228" t="s">
        <v>165</v>
      </c>
      <c r="BC316" s="1228" t="s">
        <v>165</v>
      </c>
      <c r="BD316" s="1228" t="s">
        <v>165</v>
      </c>
    </row>
    <row r="317" spans="3:56" x14ac:dyDescent="0.25">
      <c r="C317" s="1229" t="s">
        <v>1390</v>
      </c>
      <c r="D317" s="1229" t="s">
        <v>1352</v>
      </c>
      <c r="E317" s="1231" t="str">
        <f t="shared" si="5"/>
        <v>PorcinoCIUDAD REAL</v>
      </c>
      <c r="F317" s="1224">
        <v>1.09E-2</v>
      </c>
      <c r="G317" s="1225">
        <v>4.1999999999999997E-3</v>
      </c>
      <c r="H317" s="1224">
        <v>2.3E-3</v>
      </c>
      <c r="I317" s="1224">
        <v>1.09E-2</v>
      </c>
      <c r="J317" s="1224">
        <v>4.1999999999999997E-3</v>
      </c>
      <c r="K317" s="1224">
        <v>2.3E-3</v>
      </c>
      <c r="L317" s="1226">
        <v>1.06E-2</v>
      </c>
      <c r="M317" s="1224">
        <v>4.1999999999999997E-3</v>
      </c>
      <c r="N317" s="1224">
        <v>2.2000000000000001E-3</v>
      </c>
      <c r="O317" s="1224">
        <v>1.0699999999999999E-2</v>
      </c>
      <c r="P317" s="1224">
        <v>4.1999999999999997E-3</v>
      </c>
      <c r="Q317" s="1224">
        <v>2.2000000000000001E-3</v>
      </c>
      <c r="R317" s="1224">
        <v>1.0500000000000001E-2</v>
      </c>
      <c r="S317" s="1224">
        <v>4.1000000000000003E-3</v>
      </c>
      <c r="T317" s="1224">
        <v>2.2000000000000001E-3</v>
      </c>
      <c r="U317" s="1224">
        <v>1.03E-2</v>
      </c>
      <c r="V317" s="1224">
        <v>4.0000000000000001E-3</v>
      </c>
      <c r="W317" s="1224">
        <v>2.2000000000000001E-3</v>
      </c>
      <c r="X317" s="1224">
        <v>1.03E-2</v>
      </c>
      <c r="Y317" s="1224">
        <v>4.0000000000000001E-3</v>
      </c>
      <c r="Z317" s="1224">
        <v>2.2000000000000001E-3</v>
      </c>
      <c r="AA317" s="1224">
        <v>1.04E-2</v>
      </c>
      <c r="AB317" s="1224">
        <v>4.0000000000000001E-3</v>
      </c>
      <c r="AC317" s="1224">
        <v>2.2000000000000001E-3</v>
      </c>
      <c r="AD317" s="1224">
        <v>1.04E-2</v>
      </c>
      <c r="AE317" s="1224">
        <v>4.1000000000000003E-3</v>
      </c>
      <c r="AF317" s="1224">
        <v>2.2000000000000001E-3</v>
      </c>
      <c r="AG317" s="1224">
        <v>1.0200000000000001E-2</v>
      </c>
      <c r="AH317" s="1224">
        <v>4.0000000000000001E-3</v>
      </c>
      <c r="AI317" s="1224">
        <v>2.0999999999999999E-3</v>
      </c>
      <c r="AJ317" s="1224">
        <v>1.0200000000000001E-2</v>
      </c>
      <c r="AK317" s="1224">
        <v>4.0000000000000001E-3</v>
      </c>
      <c r="AL317" s="1224">
        <v>2.0999999999999999E-3</v>
      </c>
      <c r="AM317" s="1224">
        <v>1.03E-2</v>
      </c>
      <c r="AN317" s="1224">
        <v>4.0000000000000001E-3</v>
      </c>
      <c r="AO317" s="1224">
        <v>2.2000000000000001E-3</v>
      </c>
      <c r="AP317" s="1224">
        <v>1.03E-2</v>
      </c>
      <c r="AQ317" s="1224">
        <v>4.0000000000000001E-3</v>
      </c>
      <c r="AR317" s="1224">
        <v>2.2000000000000001E-3</v>
      </c>
      <c r="AS317" s="1224">
        <v>1.03E-2</v>
      </c>
      <c r="AT317" s="1224">
        <v>4.0000000000000001E-3</v>
      </c>
      <c r="AU317" s="1224">
        <v>2.2000000000000001E-3</v>
      </c>
      <c r="AV317" s="1224">
        <v>1.04E-2</v>
      </c>
      <c r="AW317" s="1224">
        <v>4.1000000000000003E-3</v>
      </c>
      <c r="AX317" s="1224">
        <v>2.2000000000000001E-3</v>
      </c>
      <c r="AY317" s="1227">
        <v>9.1000000000000004E-3</v>
      </c>
      <c r="AZ317" s="1227">
        <v>3.5999999999999999E-3</v>
      </c>
      <c r="BA317" s="1227">
        <v>1.9E-3</v>
      </c>
      <c r="BB317" s="1228" t="s">
        <v>165</v>
      </c>
      <c r="BC317" s="1228" t="s">
        <v>165</v>
      </c>
      <c r="BD317" s="1228" t="s">
        <v>165</v>
      </c>
    </row>
    <row r="318" spans="3:56" x14ac:dyDescent="0.25">
      <c r="C318" s="1229" t="s">
        <v>1390</v>
      </c>
      <c r="D318" s="1229" t="s">
        <v>1353</v>
      </c>
      <c r="E318" s="1231" t="str">
        <f t="shared" si="5"/>
        <v>PorcinoCÓRDOBA</v>
      </c>
      <c r="F318" s="1224">
        <v>1.0500000000000001E-2</v>
      </c>
      <c r="G318" s="1225">
        <v>4.1000000000000003E-3</v>
      </c>
      <c r="H318" s="1224">
        <v>2.2000000000000001E-3</v>
      </c>
      <c r="I318" s="1224">
        <v>1.0500000000000001E-2</v>
      </c>
      <c r="J318" s="1224">
        <v>4.1000000000000003E-3</v>
      </c>
      <c r="K318" s="1224">
        <v>2.2000000000000001E-3</v>
      </c>
      <c r="L318" s="1226">
        <v>1.0500000000000001E-2</v>
      </c>
      <c r="M318" s="1224">
        <v>4.1000000000000003E-3</v>
      </c>
      <c r="N318" s="1224">
        <v>2.2000000000000001E-3</v>
      </c>
      <c r="O318" s="1224">
        <v>1.06E-2</v>
      </c>
      <c r="P318" s="1224">
        <v>4.1000000000000003E-3</v>
      </c>
      <c r="Q318" s="1224">
        <v>2.2000000000000001E-3</v>
      </c>
      <c r="R318" s="1224">
        <v>1.0200000000000001E-2</v>
      </c>
      <c r="S318" s="1224">
        <v>4.0000000000000001E-3</v>
      </c>
      <c r="T318" s="1224">
        <v>2.0999999999999999E-3</v>
      </c>
      <c r="U318" s="1224">
        <v>1.04E-2</v>
      </c>
      <c r="V318" s="1224">
        <v>4.1000000000000003E-3</v>
      </c>
      <c r="W318" s="1224">
        <v>2.2000000000000001E-3</v>
      </c>
      <c r="X318" s="1224">
        <v>1.04E-2</v>
      </c>
      <c r="Y318" s="1224">
        <v>4.1000000000000003E-3</v>
      </c>
      <c r="Z318" s="1224">
        <v>2.2000000000000001E-3</v>
      </c>
      <c r="AA318" s="1224">
        <v>1.04E-2</v>
      </c>
      <c r="AB318" s="1224">
        <v>4.1000000000000003E-3</v>
      </c>
      <c r="AC318" s="1224">
        <v>2.2000000000000001E-3</v>
      </c>
      <c r="AD318" s="1224">
        <v>1.04E-2</v>
      </c>
      <c r="AE318" s="1224">
        <v>4.1000000000000003E-3</v>
      </c>
      <c r="AF318" s="1224">
        <v>2.2000000000000001E-3</v>
      </c>
      <c r="AG318" s="1224">
        <v>1.04E-2</v>
      </c>
      <c r="AH318" s="1224">
        <v>4.1000000000000003E-3</v>
      </c>
      <c r="AI318" s="1224">
        <v>2.2000000000000001E-3</v>
      </c>
      <c r="AJ318" s="1224">
        <v>1.04E-2</v>
      </c>
      <c r="AK318" s="1224">
        <v>4.1000000000000003E-3</v>
      </c>
      <c r="AL318" s="1224">
        <v>2.2000000000000001E-3</v>
      </c>
      <c r="AM318" s="1224">
        <v>1.03E-2</v>
      </c>
      <c r="AN318" s="1224">
        <v>4.0000000000000001E-3</v>
      </c>
      <c r="AO318" s="1224">
        <v>2.2000000000000001E-3</v>
      </c>
      <c r="AP318" s="1224">
        <v>1.03E-2</v>
      </c>
      <c r="AQ318" s="1224">
        <v>4.0000000000000001E-3</v>
      </c>
      <c r="AR318" s="1224">
        <v>2.0999999999999999E-3</v>
      </c>
      <c r="AS318" s="1224">
        <v>1.03E-2</v>
      </c>
      <c r="AT318" s="1224">
        <v>4.0000000000000001E-3</v>
      </c>
      <c r="AU318" s="1224">
        <v>2.0999999999999999E-3</v>
      </c>
      <c r="AV318" s="1224">
        <v>1.04E-2</v>
      </c>
      <c r="AW318" s="1224">
        <v>4.0000000000000001E-3</v>
      </c>
      <c r="AX318" s="1224">
        <v>2.2000000000000001E-3</v>
      </c>
      <c r="AY318" s="1227">
        <v>9.9000000000000008E-3</v>
      </c>
      <c r="AZ318" s="1227">
        <v>3.8999999999999998E-3</v>
      </c>
      <c r="BA318" s="1227">
        <v>2.0999999999999999E-3</v>
      </c>
      <c r="BB318" s="1228" t="s">
        <v>165</v>
      </c>
      <c r="BC318" s="1228" t="s">
        <v>165</v>
      </c>
      <c r="BD318" s="1228" t="s">
        <v>165</v>
      </c>
    </row>
    <row r="319" spans="3:56" x14ac:dyDescent="0.25">
      <c r="C319" s="1229" t="s">
        <v>1390</v>
      </c>
      <c r="D319" s="1229" t="s">
        <v>1354</v>
      </c>
      <c r="E319" s="1231" t="str">
        <f t="shared" si="5"/>
        <v>PorcinoCORUÑA, A</v>
      </c>
      <c r="F319" s="1224">
        <v>1.0500000000000001E-2</v>
      </c>
      <c r="G319" s="1225">
        <v>4.1000000000000003E-3</v>
      </c>
      <c r="H319" s="1224">
        <v>2.2000000000000001E-3</v>
      </c>
      <c r="I319" s="1224">
        <v>1.0500000000000001E-2</v>
      </c>
      <c r="J319" s="1224">
        <v>4.1000000000000003E-3</v>
      </c>
      <c r="K319" s="1224">
        <v>2.2000000000000001E-3</v>
      </c>
      <c r="L319" s="1226">
        <v>1.04E-2</v>
      </c>
      <c r="M319" s="1224">
        <v>4.1000000000000003E-3</v>
      </c>
      <c r="N319" s="1224">
        <v>2.2000000000000001E-3</v>
      </c>
      <c r="O319" s="1224">
        <v>1.0500000000000001E-2</v>
      </c>
      <c r="P319" s="1224">
        <v>4.1000000000000003E-3</v>
      </c>
      <c r="Q319" s="1224">
        <v>2.2000000000000001E-3</v>
      </c>
      <c r="R319" s="1224">
        <v>1.0200000000000001E-2</v>
      </c>
      <c r="S319" s="1224">
        <v>4.0000000000000001E-3</v>
      </c>
      <c r="T319" s="1224">
        <v>2.0999999999999999E-3</v>
      </c>
      <c r="U319" s="1224">
        <v>1.03E-2</v>
      </c>
      <c r="V319" s="1224">
        <v>4.0000000000000001E-3</v>
      </c>
      <c r="W319" s="1224">
        <v>2.2000000000000001E-3</v>
      </c>
      <c r="X319" s="1224">
        <v>1.03E-2</v>
      </c>
      <c r="Y319" s="1224">
        <v>4.0000000000000001E-3</v>
      </c>
      <c r="Z319" s="1224">
        <v>2.2000000000000001E-3</v>
      </c>
      <c r="AA319" s="1224">
        <v>1.03E-2</v>
      </c>
      <c r="AB319" s="1224">
        <v>4.0000000000000001E-3</v>
      </c>
      <c r="AC319" s="1224">
        <v>2.2000000000000001E-3</v>
      </c>
      <c r="AD319" s="1224">
        <v>1.04E-2</v>
      </c>
      <c r="AE319" s="1224">
        <v>4.1000000000000003E-3</v>
      </c>
      <c r="AF319" s="1224">
        <v>2.2000000000000001E-3</v>
      </c>
      <c r="AG319" s="1224">
        <v>1.03E-2</v>
      </c>
      <c r="AH319" s="1224">
        <v>4.0000000000000001E-3</v>
      </c>
      <c r="AI319" s="1224">
        <v>2.2000000000000001E-3</v>
      </c>
      <c r="AJ319" s="1224">
        <v>1.04E-2</v>
      </c>
      <c r="AK319" s="1224">
        <v>4.0000000000000001E-3</v>
      </c>
      <c r="AL319" s="1224">
        <v>2.2000000000000001E-3</v>
      </c>
      <c r="AM319" s="1224">
        <v>1.04E-2</v>
      </c>
      <c r="AN319" s="1224">
        <v>4.1000000000000003E-3</v>
      </c>
      <c r="AO319" s="1224">
        <v>2.2000000000000001E-3</v>
      </c>
      <c r="AP319" s="1224">
        <v>1.03E-2</v>
      </c>
      <c r="AQ319" s="1224">
        <v>4.0000000000000001E-3</v>
      </c>
      <c r="AR319" s="1224">
        <v>2.2000000000000001E-3</v>
      </c>
      <c r="AS319" s="1224">
        <v>1.04E-2</v>
      </c>
      <c r="AT319" s="1224">
        <v>4.0000000000000001E-3</v>
      </c>
      <c r="AU319" s="1224">
        <v>2.2000000000000001E-3</v>
      </c>
      <c r="AV319" s="1224">
        <v>1.03E-2</v>
      </c>
      <c r="AW319" s="1224">
        <v>4.0000000000000001E-3</v>
      </c>
      <c r="AX319" s="1224">
        <v>2.2000000000000001E-3</v>
      </c>
      <c r="AY319" s="1227">
        <v>9.1999999999999998E-3</v>
      </c>
      <c r="AZ319" s="1227">
        <v>3.5999999999999999E-3</v>
      </c>
      <c r="BA319" s="1227">
        <v>1.9E-3</v>
      </c>
      <c r="BB319" s="1228" t="s">
        <v>165</v>
      </c>
      <c r="BC319" s="1228" t="s">
        <v>165</v>
      </c>
      <c r="BD319" s="1228" t="s">
        <v>165</v>
      </c>
    </row>
    <row r="320" spans="3:56" x14ac:dyDescent="0.25">
      <c r="C320" s="1229" t="s">
        <v>1390</v>
      </c>
      <c r="D320" s="1229" t="s">
        <v>1355</v>
      </c>
      <c r="E320" s="1231" t="str">
        <f t="shared" si="5"/>
        <v>PorcinoCUENCA</v>
      </c>
      <c r="F320" s="1224">
        <v>1.03E-2</v>
      </c>
      <c r="G320" s="1225">
        <v>4.0000000000000001E-3</v>
      </c>
      <c r="H320" s="1224">
        <v>2.2000000000000001E-3</v>
      </c>
      <c r="I320" s="1224">
        <v>1.04E-2</v>
      </c>
      <c r="J320" s="1224">
        <v>4.0000000000000001E-3</v>
      </c>
      <c r="K320" s="1224">
        <v>2.2000000000000001E-3</v>
      </c>
      <c r="L320" s="1226">
        <v>1.04E-2</v>
      </c>
      <c r="M320" s="1224">
        <v>4.0000000000000001E-3</v>
      </c>
      <c r="N320" s="1224">
        <v>2.2000000000000001E-3</v>
      </c>
      <c r="O320" s="1224">
        <v>1.03E-2</v>
      </c>
      <c r="P320" s="1224">
        <v>4.0000000000000001E-3</v>
      </c>
      <c r="Q320" s="1224">
        <v>2.2000000000000001E-3</v>
      </c>
      <c r="R320" s="1224">
        <v>1.0200000000000001E-2</v>
      </c>
      <c r="S320" s="1224">
        <v>4.0000000000000001E-3</v>
      </c>
      <c r="T320" s="1224">
        <v>2.0999999999999999E-3</v>
      </c>
      <c r="U320" s="1224">
        <v>1.0200000000000001E-2</v>
      </c>
      <c r="V320" s="1224">
        <v>4.0000000000000001E-3</v>
      </c>
      <c r="W320" s="1224">
        <v>2.0999999999999999E-3</v>
      </c>
      <c r="X320" s="1224">
        <v>1.0200000000000001E-2</v>
      </c>
      <c r="Y320" s="1224">
        <v>4.0000000000000001E-3</v>
      </c>
      <c r="Z320" s="1224">
        <v>2.0999999999999999E-3</v>
      </c>
      <c r="AA320" s="1224">
        <v>1.0200000000000001E-2</v>
      </c>
      <c r="AB320" s="1224">
        <v>4.0000000000000001E-3</v>
      </c>
      <c r="AC320" s="1224">
        <v>2.0999999999999999E-3</v>
      </c>
      <c r="AD320" s="1224">
        <v>1.03E-2</v>
      </c>
      <c r="AE320" s="1224">
        <v>4.0000000000000001E-3</v>
      </c>
      <c r="AF320" s="1224">
        <v>2.2000000000000001E-3</v>
      </c>
      <c r="AG320" s="1224">
        <v>1.03E-2</v>
      </c>
      <c r="AH320" s="1224">
        <v>4.0000000000000001E-3</v>
      </c>
      <c r="AI320" s="1224">
        <v>2.2000000000000001E-3</v>
      </c>
      <c r="AJ320" s="1224">
        <v>1.03E-2</v>
      </c>
      <c r="AK320" s="1224">
        <v>4.0000000000000001E-3</v>
      </c>
      <c r="AL320" s="1224">
        <v>2.2000000000000001E-3</v>
      </c>
      <c r="AM320" s="1224">
        <v>1.0200000000000001E-2</v>
      </c>
      <c r="AN320" s="1224">
        <v>4.0000000000000001E-3</v>
      </c>
      <c r="AO320" s="1224">
        <v>2.0999999999999999E-3</v>
      </c>
      <c r="AP320" s="1224">
        <v>1.0200000000000001E-2</v>
      </c>
      <c r="AQ320" s="1224">
        <v>4.0000000000000001E-3</v>
      </c>
      <c r="AR320" s="1224">
        <v>2.0999999999999999E-3</v>
      </c>
      <c r="AS320" s="1224">
        <v>1.0200000000000001E-2</v>
      </c>
      <c r="AT320" s="1224">
        <v>4.0000000000000001E-3</v>
      </c>
      <c r="AU320" s="1224">
        <v>2.0999999999999999E-3</v>
      </c>
      <c r="AV320" s="1224">
        <v>1.0200000000000001E-2</v>
      </c>
      <c r="AW320" s="1224">
        <v>4.0000000000000001E-3</v>
      </c>
      <c r="AX320" s="1224">
        <v>2.0999999999999999E-3</v>
      </c>
      <c r="AY320" s="1227">
        <v>9.4999999999999998E-3</v>
      </c>
      <c r="AZ320" s="1227">
        <v>3.7000000000000002E-3</v>
      </c>
      <c r="BA320" s="1227">
        <v>2E-3</v>
      </c>
      <c r="BB320" s="1228" t="s">
        <v>165</v>
      </c>
      <c r="BC320" s="1228" t="s">
        <v>165</v>
      </c>
      <c r="BD320" s="1228" t="s">
        <v>165</v>
      </c>
    </row>
    <row r="321" spans="3:56" x14ac:dyDescent="0.25">
      <c r="C321" s="1229" t="s">
        <v>1390</v>
      </c>
      <c r="D321" s="1229" t="s">
        <v>1356</v>
      </c>
      <c r="E321" s="1231" t="str">
        <f t="shared" si="5"/>
        <v>PorcinoGIPUZKOA</v>
      </c>
      <c r="F321" s="1224">
        <v>1.04E-2</v>
      </c>
      <c r="G321" s="1225">
        <v>4.1000000000000003E-3</v>
      </c>
      <c r="H321" s="1224">
        <v>2.2000000000000001E-3</v>
      </c>
      <c r="I321" s="1224">
        <v>1.03E-2</v>
      </c>
      <c r="J321" s="1224">
        <v>4.0000000000000001E-3</v>
      </c>
      <c r="K321" s="1224">
        <v>2.2000000000000001E-3</v>
      </c>
      <c r="L321" s="1226">
        <v>1.04E-2</v>
      </c>
      <c r="M321" s="1224">
        <v>4.1000000000000003E-3</v>
      </c>
      <c r="N321" s="1224">
        <v>2.2000000000000001E-3</v>
      </c>
      <c r="O321" s="1224">
        <v>1.0800000000000001E-2</v>
      </c>
      <c r="P321" s="1224">
        <v>4.1999999999999997E-3</v>
      </c>
      <c r="Q321" s="1224">
        <v>2.3E-3</v>
      </c>
      <c r="R321" s="1224">
        <v>1.0800000000000001E-2</v>
      </c>
      <c r="S321" s="1224">
        <v>4.1999999999999997E-3</v>
      </c>
      <c r="T321" s="1224">
        <v>2.3E-3</v>
      </c>
      <c r="U321" s="1224">
        <v>1.0800000000000001E-2</v>
      </c>
      <c r="V321" s="1224">
        <v>4.1999999999999997E-3</v>
      </c>
      <c r="W321" s="1224">
        <v>2.3E-3</v>
      </c>
      <c r="X321" s="1224">
        <v>1.0500000000000001E-2</v>
      </c>
      <c r="Y321" s="1224">
        <v>4.1000000000000003E-3</v>
      </c>
      <c r="Z321" s="1224">
        <v>2.2000000000000001E-3</v>
      </c>
      <c r="AA321" s="1224">
        <v>1.03E-2</v>
      </c>
      <c r="AB321" s="1224">
        <v>4.0000000000000001E-3</v>
      </c>
      <c r="AC321" s="1224">
        <v>2.2000000000000001E-3</v>
      </c>
      <c r="AD321" s="1224">
        <v>1.0200000000000001E-2</v>
      </c>
      <c r="AE321" s="1224">
        <v>4.0000000000000001E-3</v>
      </c>
      <c r="AF321" s="1224">
        <v>2.0999999999999999E-3</v>
      </c>
      <c r="AG321" s="1224">
        <v>1.0200000000000001E-2</v>
      </c>
      <c r="AH321" s="1224">
        <v>4.0000000000000001E-3</v>
      </c>
      <c r="AI321" s="1224">
        <v>2.0999999999999999E-3</v>
      </c>
      <c r="AJ321" s="1224">
        <v>1.0200000000000001E-2</v>
      </c>
      <c r="AK321" s="1224">
        <v>4.0000000000000001E-3</v>
      </c>
      <c r="AL321" s="1224">
        <v>2.0999999999999999E-3</v>
      </c>
      <c r="AM321" s="1224">
        <v>1.01E-2</v>
      </c>
      <c r="AN321" s="1224">
        <v>4.0000000000000001E-3</v>
      </c>
      <c r="AO321" s="1224">
        <v>2.0999999999999999E-3</v>
      </c>
      <c r="AP321" s="1224">
        <v>1.01E-2</v>
      </c>
      <c r="AQ321" s="1224">
        <v>4.0000000000000001E-3</v>
      </c>
      <c r="AR321" s="1224">
        <v>2.0999999999999999E-3</v>
      </c>
      <c r="AS321" s="1224">
        <v>1.01E-2</v>
      </c>
      <c r="AT321" s="1224">
        <v>4.0000000000000001E-3</v>
      </c>
      <c r="AU321" s="1224">
        <v>2.0999999999999999E-3</v>
      </c>
      <c r="AV321" s="1224">
        <v>1.01E-2</v>
      </c>
      <c r="AW321" s="1224">
        <v>4.0000000000000001E-3</v>
      </c>
      <c r="AX321" s="1224">
        <v>2.0999999999999999E-3</v>
      </c>
      <c r="AY321" s="1227">
        <v>9.1999999999999998E-3</v>
      </c>
      <c r="AZ321" s="1227">
        <v>3.5999999999999999E-3</v>
      </c>
      <c r="BA321" s="1227">
        <v>1.9E-3</v>
      </c>
      <c r="BB321" s="1228" t="s">
        <v>165</v>
      </c>
      <c r="BC321" s="1228" t="s">
        <v>165</v>
      </c>
      <c r="BD321" s="1228" t="s">
        <v>165</v>
      </c>
    </row>
    <row r="322" spans="3:56" x14ac:dyDescent="0.25">
      <c r="C322" s="1229" t="s">
        <v>1390</v>
      </c>
      <c r="D322" s="1229" t="s">
        <v>1357</v>
      </c>
      <c r="E322" s="1231" t="str">
        <f t="shared" si="5"/>
        <v>PorcinoGIRONA</v>
      </c>
      <c r="F322" s="1224">
        <v>1.04E-2</v>
      </c>
      <c r="G322" s="1225">
        <v>4.0000000000000001E-3</v>
      </c>
      <c r="H322" s="1224">
        <v>2.2000000000000001E-3</v>
      </c>
      <c r="I322" s="1224">
        <v>1.0200000000000001E-2</v>
      </c>
      <c r="J322" s="1224">
        <v>4.0000000000000001E-3</v>
      </c>
      <c r="K322" s="1224">
        <v>2.0999999999999999E-3</v>
      </c>
      <c r="L322" s="1226">
        <v>1.04E-2</v>
      </c>
      <c r="M322" s="1224">
        <v>4.1000000000000003E-3</v>
      </c>
      <c r="N322" s="1224">
        <v>2.2000000000000001E-3</v>
      </c>
      <c r="O322" s="1224">
        <v>1.04E-2</v>
      </c>
      <c r="P322" s="1224">
        <v>4.1000000000000003E-3</v>
      </c>
      <c r="Q322" s="1224">
        <v>2.2000000000000001E-3</v>
      </c>
      <c r="R322" s="1224">
        <v>1.03E-2</v>
      </c>
      <c r="S322" s="1224">
        <v>4.0000000000000001E-3</v>
      </c>
      <c r="T322" s="1224">
        <v>2.2000000000000001E-3</v>
      </c>
      <c r="U322" s="1224">
        <v>1.0200000000000001E-2</v>
      </c>
      <c r="V322" s="1224">
        <v>4.0000000000000001E-3</v>
      </c>
      <c r="W322" s="1224">
        <v>2.0999999999999999E-3</v>
      </c>
      <c r="X322" s="1224">
        <v>1.03E-2</v>
      </c>
      <c r="Y322" s="1224">
        <v>4.0000000000000001E-3</v>
      </c>
      <c r="Z322" s="1224">
        <v>2.0999999999999999E-3</v>
      </c>
      <c r="AA322" s="1224">
        <v>1.03E-2</v>
      </c>
      <c r="AB322" s="1224">
        <v>4.0000000000000001E-3</v>
      </c>
      <c r="AC322" s="1224">
        <v>2.2000000000000001E-3</v>
      </c>
      <c r="AD322" s="1224">
        <v>1.03E-2</v>
      </c>
      <c r="AE322" s="1224">
        <v>4.0000000000000001E-3</v>
      </c>
      <c r="AF322" s="1224">
        <v>2.2000000000000001E-3</v>
      </c>
      <c r="AG322" s="1224">
        <v>1.03E-2</v>
      </c>
      <c r="AH322" s="1224">
        <v>4.0000000000000001E-3</v>
      </c>
      <c r="AI322" s="1224">
        <v>2.0999999999999999E-3</v>
      </c>
      <c r="AJ322" s="1224">
        <v>1.0200000000000001E-2</v>
      </c>
      <c r="AK322" s="1224">
        <v>4.0000000000000001E-3</v>
      </c>
      <c r="AL322" s="1224">
        <v>2.0999999999999999E-3</v>
      </c>
      <c r="AM322" s="1224">
        <v>1.03E-2</v>
      </c>
      <c r="AN322" s="1224">
        <v>4.0000000000000001E-3</v>
      </c>
      <c r="AO322" s="1224">
        <v>2.2000000000000001E-3</v>
      </c>
      <c r="AP322" s="1224">
        <v>1.03E-2</v>
      </c>
      <c r="AQ322" s="1224">
        <v>4.0000000000000001E-3</v>
      </c>
      <c r="AR322" s="1224">
        <v>2.2000000000000001E-3</v>
      </c>
      <c r="AS322" s="1224">
        <v>1.0200000000000001E-2</v>
      </c>
      <c r="AT322" s="1224">
        <v>4.0000000000000001E-3</v>
      </c>
      <c r="AU322" s="1224">
        <v>2.0999999999999999E-3</v>
      </c>
      <c r="AV322" s="1224">
        <v>1.0200000000000001E-2</v>
      </c>
      <c r="AW322" s="1224">
        <v>4.0000000000000001E-3</v>
      </c>
      <c r="AX322" s="1224">
        <v>2.0999999999999999E-3</v>
      </c>
      <c r="AY322" s="1227">
        <v>9.4999999999999998E-3</v>
      </c>
      <c r="AZ322" s="1227">
        <v>3.7000000000000002E-3</v>
      </c>
      <c r="BA322" s="1227">
        <v>2E-3</v>
      </c>
      <c r="BB322" s="1228" t="s">
        <v>165</v>
      </c>
      <c r="BC322" s="1228" t="s">
        <v>165</v>
      </c>
      <c r="BD322" s="1228" t="s">
        <v>165</v>
      </c>
    </row>
    <row r="323" spans="3:56" x14ac:dyDescent="0.25">
      <c r="C323" s="1229" t="s">
        <v>1390</v>
      </c>
      <c r="D323" s="1229" t="s">
        <v>1358</v>
      </c>
      <c r="E323" s="1231" t="str">
        <f t="shared" si="5"/>
        <v>PorcinoGRANADA</v>
      </c>
      <c r="F323" s="1224">
        <v>1.03E-2</v>
      </c>
      <c r="G323" s="1225">
        <v>4.0000000000000001E-3</v>
      </c>
      <c r="H323" s="1224">
        <v>2.2000000000000001E-3</v>
      </c>
      <c r="I323" s="1224">
        <v>1.04E-2</v>
      </c>
      <c r="J323" s="1224">
        <v>4.1000000000000003E-3</v>
      </c>
      <c r="K323" s="1224">
        <v>2.2000000000000001E-3</v>
      </c>
      <c r="L323" s="1226">
        <v>1.04E-2</v>
      </c>
      <c r="M323" s="1224">
        <v>4.1000000000000003E-3</v>
      </c>
      <c r="N323" s="1224">
        <v>2.2000000000000001E-3</v>
      </c>
      <c r="O323" s="1224">
        <v>1.0500000000000001E-2</v>
      </c>
      <c r="P323" s="1224">
        <v>4.1000000000000003E-3</v>
      </c>
      <c r="Q323" s="1224">
        <v>2.2000000000000001E-3</v>
      </c>
      <c r="R323" s="1224">
        <v>1.03E-2</v>
      </c>
      <c r="S323" s="1224">
        <v>4.0000000000000001E-3</v>
      </c>
      <c r="T323" s="1224">
        <v>2.2000000000000001E-3</v>
      </c>
      <c r="U323" s="1224">
        <v>1.04E-2</v>
      </c>
      <c r="V323" s="1224">
        <v>4.1000000000000003E-3</v>
      </c>
      <c r="W323" s="1224">
        <v>2.2000000000000001E-3</v>
      </c>
      <c r="X323" s="1224">
        <v>1.04E-2</v>
      </c>
      <c r="Y323" s="1224">
        <v>4.0000000000000001E-3</v>
      </c>
      <c r="Z323" s="1224">
        <v>2.2000000000000001E-3</v>
      </c>
      <c r="AA323" s="1224">
        <v>1.04E-2</v>
      </c>
      <c r="AB323" s="1224">
        <v>4.1000000000000003E-3</v>
      </c>
      <c r="AC323" s="1224">
        <v>2.2000000000000001E-3</v>
      </c>
      <c r="AD323" s="1224">
        <v>1.0500000000000001E-2</v>
      </c>
      <c r="AE323" s="1224">
        <v>4.1000000000000003E-3</v>
      </c>
      <c r="AF323" s="1224">
        <v>2.2000000000000001E-3</v>
      </c>
      <c r="AG323" s="1224">
        <v>1.0500000000000001E-2</v>
      </c>
      <c r="AH323" s="1224">
        <v>4.1000000000000003E-3</v>
      </c>
      <c r="AI323" s="1224">
        <v>2.2000000000000001E-3</v>
      </c>
      <c r="AJ323" s="1224">
        <v>1.06E-2</v>
      </c>
      <c r="AK323" s="1224">
        <v>4.1000000000000003E-3</v>
      </c>
      <c r="AL323" s="1224">
        <v>2.2000000000000001E-3</v>
      </c>
      <c r="AM323" s="1224">
        <v>1.04E-2</v>
      </c>
      <c r="AN323" s="1224">
        <v>4.1000000000000003E-3</v>
      </c>
      <c r="AO323" s="1224">
        <v>2.2000000000000001E-3</v>
      </c>
      <c r="AP323" s="1224">
        <v>1.0500000000000001E-2</v>
      </c>
      <c r="AQ323" s="1224">
        <v>4.1000000000000003E-3</v>
      </c>
      <c r="AR323" s="1224">
        <v>2.2000000000000001E-3</v>
      </c>
      <c r="AS323" s="1224">
        <v>1.04E-2</v>
      </c>
      <c r="AT323" s="1224">
        <v>4.1000000000000003E-3</v>
      </c>
      <c r="AU323" s="1224">
        <v>2.2000000000000001E-3</v>
      </c>
      <c r="AV323" s="1224">
        <v>1.04E-2</v>
      </c>
      <c r="AW323" s="1224">
        <v>4.1000000000000003E-3</v>
      </c>
      <c r="AX323" s="1224">
        <v>2.2000000000000001E-3</v>
      </c>
      <c r="AY323" s="1227">
        <v>1.01E-2</v>
      </c>
      <c r="AZ323" s="1227">
        <v>3.8999999999999998E-3</v>
      </c>
      <c r="BA323" s="1227">
        <v>2.0999999999999999E-3</v>
      </c>
      <c r="BB323" s="1228" t="s">
        <v>165</v>
      </c>
      <c r="BC323" s="1228" t="s">
        <v>165</v>
      </c>
      <c r="BD323" s="1228" t="s">
        <v>165</v>
      </c>
    </row>
    <row r="324" spans="3:56" x14ac:dyDescent="0.25">
      <c r="C324" s="1229" t="s">
        <v>1390</v>
      </c>
      <c r="D324" s="1229" t="s">
        <v>1359</v>
      </c>
      <c r="E324" s="1231" t="str">
        <f t="shared" si="5"/>
        <v>PorcinoGUADALAJARA</v>
      </c>
      <c r="F324" s="1224">
        <v>1.04E-2</v>
      </c>
      <c r="G324" s="1225">
        <v>4.1000000000000003E-3</v>
      </c>
      <c r="H324" s="1224">
        <v>2.2000000000000001E-3</v>
      </c>
      <c r="I324" s="1224">
        <v>1.04E-2</v>
      </c>
      <c r="J324" s="1224">
        <v>4.1000000000000003E-3</v>
      </c>
      <c r="K324" s="1224">
        <v>2.2000000000000001E-3</v>
      </c>
      <c r="L324" s="1226">
        <v>1.0500000000000001E-2</v>
      </c>
      <c r="M324" s="1224">
        <v>4.1000000000000003E-3</v>
      </c>
      <c r="N324" s="1224">
        <v>2.2000000000000001E-3</v>
      </c>
      <c r="O324" s="1224">
        <v>1.04E-2</v>
      </c>
      <c r="P324" s="1224">
        <v>4.1000000000000003E-3</v>
      </c>
      <c r="Q324" s="1224">
        <v>2.2000000000000001E-3</v>
      </c>
      <c r="R324" s="1224">
        <v>1.0200000000000001E-2</v>
      </c>
      <c r="S324" s="1224">
        <v>4.0000000000000001E-3</v>
      </c>
      <c r="T324" s="1224">
        <v>2.0999999999999999E-3</v>
      </c>
      <c r="U324" s="1224">
        <v>1.04E-2</v>
      </c>
      <c r="V324" s="1224">
        <v>4.0000000000000001E-3</v>
      </c>
      <c r="W324" s="1224">
        <v>2.2000000000000001E-3</v>
      </c>
      <c r="X324" s="1224">
        <v>1.03E-2</v>
      </c>
      <c r="Y324" s="1224">
        <v>4.0000000000000001E-3</v>
      </c>
      <c r="Z324" s="1224">
        <v>2.2000000000000001E-3</v>
      </c>
      <c r="AA324" s="1224">
        <v>9.7999999999999997E-3</v>
      </c>
      <c r="AB324" s="1224">
        <v>3.8E-3</v>
      </c>
      <c r="AC324" s="1224">
        <v>2.0999999999999999E-3</v>
      </c>
      <c r="AD324" s="1224">
        <v>9.5999999999999992E-3</v>
      </c>
      <c r="AE324" s="1224">
        <v>3.7000000000000002E-3</v>
      </c>
      <c r="AF324" s="1224">
        <v>2E-3</v>
      </c>
      <c r="AG324" s="1224">
        <v>1.01E-2</v>
      </c>
      <c r="AH324" s="1224">
        <v>3.8999999999999998E-3</v>
      </c>
      <c r="AI324" s="1224">
        <v>2.0999999999999999E-3</v>
      </c>
      <c r="AJ324" s="1224">
        <v>0.01</v>
      </c>
      <c r="AK324" s="1224">
        <v>3.8999999999999998E-3</v>
      </c>
      <c r="AL324" s="1224">
        <v>2.0999999999999999E-3</v>
      </c>
      <c r="AM324" s="1224">
        <v>9.9000000000000008E-3</v>
      </c>
      <c r="AN324" s="1224">
        <v>3.8999999999999998E-3</v>
      </c>
      <c r="AO324" s="1224">
        <v>2.0999999999999999E-3</v>
      </c>
      <c r="AP324" s="1224">
        <v>0.01</v>
      </c>
      <c r="AQ324" s="1224">
        <v>3.8999999999999998E-3</v>
      </c>
      <c r="AR324" s="1224">
        <v>2.0999999999999999E-3</v>
      </c>
      <c r="AS324" s="1224">
        <v>1.0200000000000001E-2</v>
      </c>
      <c r="AT324" s="1224">
        <v>4.0000000000000001E-3</v>
      </c>
      <c r="AU324" s="1224">
        <v>2.0999999999999999E-3</v>
      </c>
      <c r="AV324" s="1224">
        <v>0.01</v>
      </c>
      <c r="AW324" s="1224">
        <v>3.8999999999999998E-3</v>
      </c>
      <c r="AX324" s="1224">
        <v>2.0999999999999999E-3</v>
      </c>
      <c r="AY324" s="1227">
        <v>8.8999999999999999E-3</v>
      </c>
      <c r="AZ324" s="1227">
        <v>3.5000000000000001E-3</v>
      </c>
      <c r="BA324" s="1227">
        <v>1.9E-3</v>
      </c>
      <c r="BB324" s="1228" t="s">
        <v>165</v>
      </c>
      <c r="BC324" s="1228" t="s">
        <v>165</v>
      </c>
      <c r="BD324" s="1228" t="s">
        <v>165</v>
      </c>
    </row>
    <row r="325" spans="3:56" x14ac:dyDescent="0.25">
      <c r="C325" s="1229" t="s">
        <v>1390</v>
      </c>
      <c r="D325" s="1229" t="s">
        <v>1360</v>
      </c>
      <c r="E325" s="1231" t="str">
        <f t="shared" si="5"/>
        <v>PorcinoHUELVA</v>
      </c>
      <c r="F325" s="1224">
        <v>1.0500000000000001E-2</v>
      </c>
      <c r="G325" s="1225">
        <v>4.1000000000000003E-3</v>
      </c>
      <c r="H325" s="1224">
        <v>2.2000000000000001E-3</v>
      </c>
      <c r="I325" s="1224">
        <v>1.04E-2</v>
      </c>
      <c r="J325" s="1224">
        <v>4.1000000000000003E-3</v>
      </c>
      <c r="K325" s="1224">
        <v>2.2000000000000001E-3</v>
      </c>
      <c r="L325" s="1226">
        <v>1.06E-2</v>
      </c>
      <c r="M325" s="1224">
        <v>4.1000000000000003E-3</v>
      </c>
      <c r="N325" s="1224">
        <v>2.2000000000000001E-3</v>
      </c>
      <c r="O325" s="1224">
        <v>1.04E-2</v>
      </c>
      <c r="P325" s="1224">
        <v>4.1000000000000003E-3</v>
      </c>
      <c r="Q325" s="1224">
        <v>2.2000000000000001E-3</v>
      </c>
      <c r="R325" s="1224">
        <v>1.0200000000000001E-2</v>
      </c>
      <c r="S325" s="1224">
        <v>4.0000000000000001E-3</v>
      </c>
      <c r="T325" s="1224">
        <v>2.0999999999999999E-3</v>
      </c>
      <c r="U325" s="1224">
        <v>1.04E-2</v>
      </c>
      <c r="V325" s="1224">
        <v>4.1000000000000003E-3</v>
      </c>
      <c r="W325" s="1224">
        <v>2.2000000000000001E-3</v>
      </c>
      <c r="X325" s="1224">
        <v>1.03E-2</v>
      </c>
      <c r="Y325" s="1224">
        <v>4.0000000000000001E-3</v>
      </c>
      <c r="Z325" s="1224">
        <v>2.2000000000000001E-3</v>
      </c>
      <c r="AA325" s="1224">
        <v>1.03E-2</v>
      </c>
      <c r="AB325" s="1224">
        <v>4.0000000000000001E-3</v>
      </c>
      <c r="AC325" s="1224">
        <v>2.2000000000000001E-3</v>
      </c>
      <c r="AD325" s="1224">
        <v>1.04E-2</v>
      </c>
      <c r="AE325" s="1224">
        <v>4.1000000000000003E-3</v>
      </c>
      <c r="AF325" s="1224">
        <v>2.2000000000000001E-3</v>
      </c>
      <c r="AG325" s="1224">
        <v>1.0200000000000001E-2</v>
      </c>
      <c r="AH325" s="1224">
        <v>4.0000000000000001E-3</v>
      </c>
      <c r="AI325" s="1224">
        <v>2.0999999999999999E-3</v>
      </c>
      <c r="AJ325" s="1224">
        <v>1.03E-2</v>
      </c>
      <c r="AK325" s="1224">
        <v>4.0000000000000001E-3</v>
      </c>
      <c r="AL325" s="1224">
        <v>2.0999999999999999E-3</v>
      </c>
      <c r="AM325" s="1224">
        <v>1.03E-2</v>
      </c>
      <c r="AN325" s="1224">
        <v>4.0000000000000001E-3</v>
      </c>
      <c r="AO325" s="1224">
        <v>2.2000000000000001E-3</v>
      </c>
      <c r="AP325" s="1224">
        <v>1.04E-2</v>
      </c>
      <c r="AQ325" s="1224">
        <v>4.0000000000000001E-3</v>
      </c>
      <c r="AR325" s="1224">
        <v>2.2000000000000001E-3</v>
      </c>
      <c r="AS325" s="1224">
        <v>1.0800000000000001E-2</v>
      </c>
      <c r="AT325" s="1224">
        <v>4.1999999999999997E-3</v>
      </c>
      <c r="AU325" s="1224">
        <v>2.3E-3</v>
      </c>
      <c r="AV325" s="1224">
        <v>1.0500000000000001E-2</v>
      </c>
      <c r="AW325" s="1224">
        <v>4.1000000000000003E-3</v>
      </c>
      <c r="AX325" s="1224">
        <v>2.2000000000000001E-3</v>
      </c>
      <c r="AY325" s="1227">
        <v>1.0699999999999999E-2</v>
      </c>
      <c r="AZ325" s="1227">
        <v>4.1999999999999997E-3</v>
      </c>
      <c r="BA325" s="1227">
        <v>2.2000000000000001E-3</v>
      </c>
      <c r="BB325" s="1228" t="s">
        <v>165</v>
      </c>
      <c r="BC325" s="1228" t="s">
        <v>165</v>
      </c>
      <c r="BD325" s="1228" t="s">
        <v>165</v>
      </c>
    </row>
    <row r="326" spans="3:56" x14ac:dyDescent="0.25">
      <c r="C326" s="1229" t="s">
        <v>1390</v>
      </c>
      <c r="D326" s="1229" t="s">
        <v>1361</v>
      </c>
      <c r="E326" s="1231" t="str">
        <f t="shared" si="5"/>
        <v>PorcinoHUESCA</v>
      </c>
      <c r="F326" s="1224">
        <v>1.04E-2</v>
      </c>
      <c r="G326" s="1225">
        <v>4.0000000000000001E-3</v>
      </c>
      <c r="H326" s="1224">
        <v>2.2000000000000001E-3</v>
      </c>
      <c r="I326" s="1224">
        <v>1.04E-2</v>
      </c>
      <c r="J326" s="1224">
        <v>4.1000000000000003E-3</v>
      </c>
      <c r="K326" s="1224">
        <v>2.2000000000000001E-3</v>
      </c>
      <c r="L326" s="1226">
        <v>1.04E-2</v>
      </c>
      <c r="M326" s="1224">
        <v>4.1000000000000003E-3</v>
      </c>
      <c r="N326" s="1224">
        <v>2.2000000000000001E-3</v>
      </c>
      <c r="O326" s="1224">
        <v>1.04E-2</v>
      </c>
      <c r="P326" s="1224">
        <v>4.1000000000000003E-3</v>
      </c>
      <c r="Q326" s="1224">
        <v>2.2000000000000001E-3</v>
      </c>
      <c r="R326" s="1224">
        <v>1.03E-2</v>
      </c>
      <c r="S326" s="1224">
        <v>4.0000000000000001E-3</v>
      </c>
      <c r="T326" s="1224">
        <v>2.2000000000000001E-3</v>
      </c>
      <c r="U326" s="1224">
        <v>1.03E-2</v>
      </c>
      <c r="V326" s="1224">
        <v>4.0000000000000001E-3</v>
      </c>
      <c r="W326" s="1224">
        <v>2.2000000000000001E-3</v>
      </c>
      <c r="X326" s="1224">
        <v>1.03E-2</v>
      </c>
      <c r="Y326" s="1224">
        <v>4.0000000000000001E-3</v>
      </c>
      <c r="Z326" s="1224">
        <v>2.2000000000000001E-3</v>
      </c>
      <c r="AA326" s="1224">
        <v>1.03E-2</v>
      </c>
      <c r="AB326" s="1224">
        <v>4.0000000000000001E-3</v>
      </c>
      <c r="AC326" s="1224">
        <v>2.2000000000000001E-3</v>
      </c>
      <c r="AD326" s="1224">
        <v>1.04E-2</v>
      </c>
      <c r="AE326" s="1224">
        <v>4.0000000000000001E-3</v>
      </c>
      <c r="AF326" s="1224">
        <v>2.2000000000000001E-3</v>
      </c>
      <c r="AG326" s="1224">
        <v>1.03E-2</v>
      </c>
      <c r="AH326" s="1224">
        <v>4.0000000000000001E-3</v>
      </c>
      <c r="AI326" s="1224">
        <v>2.2000000000000001E-3</v>
      </c>
      <c r="AJ326" s="1224">
        <v>1.03E-2</v>
      </c>
      <c r="AK326" s="1224">
        <v>4.0000000000000001E-3</v>
      </c>
      <c r="AL326" s="1224">
        <v>2.2000000000000001E-3</v>
      </c>
      <c r="AM326" s="1224">
        <v>1.03E-2</v>
      </c>
      <c r="AN326" s="1224">
        <v>4.0000000000000001E-3</v>
      </c>
      <c r="AO326" s="1224">
        <v>2.0999999999999999E-3</v>
      </c>
      <c r="AP326" s="1224">
        <v>1.03E-2</v>
      </c>
      <c r="AQ326" s="1224">
        <v>4.0000000000000001E-3</v>
      </c>
      <c r="AR326" s="1224">
        <v>2.2000000000000001E-3</v>
      </c>
      <c r="AS326" s="1224">
        <v>1.0200000000000001E-2</v>
      </c>
      <c r="AT326" s="1224">
        <v>4.0000000000000001E-3</v>
      </c>
      <c r="AU326" s="1224">
        <v>2.0999999999999999E-3</v>
      </c>
      <c r="AV326" s="1224">
        <v>1.0200000000000001E-2</v>
      </c>
      <c r="AW326" s="1224">
        <v>4.0000000000000001E-3</v>
      </c>
      <c r="AX326" s="1224">
        <v>2.0999999999999999E-3</v>
      </c>
      <c r="AY326" s="1227">
        <v>9.5999999999999992E-3</v>
      </c>
      <c r="AZ326" s="1227">
        <v>3.7000000000000002E-3</v>
      </c>
      <c r="BA326" s="1227">
        <v>2E-3</v>
      </c>
      <c r="BB326" s="1228" t="s">
        <v>165</v>
      </c>
      <c r="BC326" s="1228" t="s">
        <v>165</v>
      </c>
      <c r="BD326" s="1228" t="s">
        <v>165</v>
      </c>
    </row>
    <row r="327" spans="3:56" x14ac:dyDescent="0.25">
      <c r="C327" s="1229" t="s">
        <v>1390</v>
      </c>
      <c r="D327" s="1229" t="s">
        <v>1362</v>
      </c>
      <c r="E327" s="1231" t="str">
        <f t="shared" si="5"/>
        <v>PorcinoJAÉN</v>
      </c>
      <c r="F327" s="1224">
        <v>1.0500000000000001E-2</v>
      </c>
      <c r="G327" s="1225">
        <v>4.1000000000000003E-3</v>
      </c>
      <c r="H327" s="1224">
        <v>2.2000000000000001E-3</v>
      </c>
      <c r="I327" s="1224">
        <v>1.0500000000000001E-2</v>
      </c>
      <c r="J327" s="1224">
        <v>4.1000000000000003E-3</v>
      </c>
      <c r="K327" s="1224">
        <v>2.2000000000000001E-3</v>
      </c>
      <c r="L327" s="1226">
        <v>1.0500000000000001E-2</v>
      </c>
      <c r="M327" s="1224">
        <v>4.1000000000000003E-3</v>
      </c>
      <c r="N327" s="1224">
        <v>2.2000000000000001E-3</v>
      </c>
      <c r="O327" s="1224">
        <v>1.03E-2</v>
      </c>
      <c r="P327" s="1224">
        <v>4.0000000000000001E-3</v>
      </c>
      <c r="Q327" s="1224">
        <v>2.2000000000000001E-3</v>
      </c>
      <c r="R327" s="1224">
        <v>1.04E-2</v>
      </c>
      <c r="S327" s="1224">
        <v>4.1000000000000003E-3</v>
      </c>
      <c r="T327" s="1224">
        <v>2.2000000000000001E-3</v>
      </c>
      <c r="U327" s="1224">
        <v>1.04E-2</v>
      </c>
      <c r="V327" s="1224">
        <v>4.1000000000000003E-3</v>
      </c>
      <c r="W327" s="1224">
        <v>2.2000000000000001E-3</v>
      </c>
      <c r="X327" s="1224">
        <v>1.03E-2</v>
      </c>
      <c r="Y327" s="1224">
        <v>4.0000000000000001E-3</v>
      </c>
      <c r="Z327" s="1224">
        <v>2.2000000000000001E-3</v>
      </c>
      <c r="AA327" s="1224">
        <v>1.03E-2</v>
      </c>
      <c r="AB327" s="1224">
        <v>4.0000000000000001E-3</v>
      </c>
      <c r="AC327" s="1224">
        <v>2.2000000000000001E-3</v>
      </c>
      <c r="AD327" s="1224">
        <v>1.03E-2</v>
      </c>
      <c r="AE327" s="1224">
        <v>4.0000000000000001E-3</v>
      </c>
      <c r="AF327" s="1224">
        <v>2.2000000000000001E-3</v>
      </c>
      <c r="AG327" s="1224">
        <v>1.03E-2</v>
      </c>
      <c r="AH327" s="1224">
        <v>4.0000000000000001E-3</v>
      </c>
      <c r="AI327" s="1224">
        <v>2.2000000000000001E-3</v>
      </c>
      <c r="AJ327" s="1224">
        <v>1.03E-2</v>
      </c>
      <c r="AK327" s="1224">
        <v>4.0000000000000001E-3</v>
      </c>
      <c r="AL327" s="1224">
        <v>2.2000000000000001E-3</v>
      </c>
      <c r="AM327" s="1224">
        <v>1.0200000000000001E-2</v>
      </c>
      <c r="AN327" s="1224">
        <v>4.0000000000000001E-3</v>
      </c>
      <c r="AO327" s="1224">
        <v>2.0999999999999999E-3</v>
      </c>
      <c r="AP327" s="1224">
        <v>1.03E-2</v>
      </c>
      <c r="AQ327" s="1224">
        <v>4.0000000000000001E-3</v>
      </c>
      <c r="AR327" s="1224">
        <v>2.0999999999999999E-3</v>
      </c>
      <c r="AS327" s="1224">
        <v>1.04E-2</v>
      </c>
      <c r="AT327" s="1224">
        <v>4.1000000000000003E-3</v>
      </c>
      <c r="AU327" s="1224">
        <v>2.2000000000000001E-3</v>
      </c>
      <c r="AV327" s="1224">
        <v>1.04E-2</v>
      </c>
      <c r="AW327" s="1224">
        <v>4.0000000000000001E-3</v>
      </c>
      <c r="AX327" s="1224">
        <v>2.2000000000000001E-3</v>
      </c>
      <c r="AY327" s="1227">
        <v>9.9000000000000008E-3</v>
      </c>
      <c r="AZ327" s="1227">
        <v>3.8999999999999998E-3</v>
      </c>
      <c r="BA327" s="1227">
        <v>2.0999999999999999E-3</v>
      </c>
      <c r="BB327" s="1228" t="s">
        <v>165</v>
      </c>
      <c r="BC327" s="1228" t="s">
        <v>165</v>
      </c>
      <c r="BD327" s="1228" t="s">
        <v>165</v>
      </c>
    </row>
    <row r="328" spans="3:56" x14ac:dyDescent="0.25">
      <c r="C328" s="1229" t="s">
        <v>1390</v>
      </c>
      <c r="D328" s="1229" t="s">
        <v>1363</v>
      </c>
      <c r="E328" s="1231" t="str">
        <f t="shared" si="5"/>
        <v>PorcinoLEÓN</v>
      </c>
      <c r="F328" s="1224">
        <v>1.03E-2</v>
      </c>
      <c r="G328" s="1225">
        <v>4.0000000000000001E-3</v>
      </c>
      <c r="H328" s="1224">
        <v>2.2000000000000001E-3</v>
      </c>
      <c r="I328" s="1224">
        <v>1.0200000000000001E-2</v>
      </c>
      <c r="J328" s="1224">
        <v>4.0000000000000001E-3</v>
      </c>
      <c r="K328" s="1224">
        <v>2.0999999999999999E-3</v>
      </c>
      <c r="L328" s="1226">
        <v>1.04E-2</v>
      </c>
      <c r="M328" s="1224">
        <v>4.1000000000000003E-3</v>
      </c>
      <c r="N328" s="1224">
        <v>2.2000000000000001E-3</v>
      </c>
      <c r="O328" s="1224">
        <v>1.04E-2</v>
      </c>
      <c r="P328" s="1224">
        <v>4.1000000000000003E-3</v>
      </c>
      <c r="Q328" s="1224">
        <v>2.2000000000000001E-3</v>
      </c>
      <c r="R328" s="1224">
        <v>1.0200000000000001E-2</v>
      </c>
      <c r="S328" s="1224">
        <v>4.0000000000000001E-3</v>
      </c>
      <c r="T328" s="1224">
        <v>2.0999999999999999E-3</v>
      </c>
      <c r="U328" s="1224">
        <v>1.0200000000000001E-2</v>
      </c>
      <c r="V328" s="1224">
        <v>4.0000000000000001E-3</v>
      </c>
      <c r="W328" s="1224">
        <v>2.0999999999999999E-3</v>
      </c>
      <c r="X328" s="1224">
        <v>1.0200000000000001E-2</v>
      </c>
      <c r="Y328" s="1224">
        <v>4.0000000000000001E-3</v>
      </c>
      <c r="Z328" s="1224">
        <v>2.0999999999999999E-3</v>
      </c>
      <c r="AA328" s="1224">
        <v>1.0200000000000001E-2</v>
      </c>
      <c r="AB328" s="1224">
        <v>4.0000000000000001E-3</v>
      </c>
      <c r="AC328" s="1224">
        <v>2.0999999999999999E-3</v>
      </c>
      <c r="AD328" s="1224">
        <v>1.0200000000000001E-2</v>
      </c>
      <c r="AE328" s="1224">
        <v>4.0000000000000001E-3</v>
      </c>
      <c r="AF328" s="1224">
        <v>2.0999999999999999E-3</v>
      </c>
      <c r="AG328" s="1224">
        <v>1.0200000000000001E-2</v>
      </c>
      <c r="AH328" s="1224">
        <v>4.0000000000000001E-3</v>
      </c>
      <c r="AI328" s="1224">
        <v>2.0999999999999999E-3</v>
      </c>
      <c r="AJ328" s="1224">
        <v>1.0200000000000001E-2</v>
      </c>
      <c r="AK328" s="1224">
        <v>4.0000000000000001E-3</v>
      </c>
      <c r="AL328" s="1224">
        <v>2.0999999999999999E-3</v>
      </c>
      <c r="AM328" s="1224">
        <v>0.01</v>
      </c>
      <c r="AN328" s="1224">
        <v>3.8999999999999998E-3</v>
      </c>
      <c r="AO328" s="1224">
        <v>2.0999999999999999E-3</v>
      </c>
      <c r="AP328" s="1224">
        <v>1.01E-2</v>
      </c>
      <c r="AQ328" s="1224">
        <v>3.8999999999999998E-3</v>
      </c>
      <c r="AR328" s="1224">
        <v>2.0999999999999999E-3</v>
      </c>
      <c r="AS328" s="1224">
        <v>0.01</v>
      </c>
      <c r="AT328" s="1224">
        <v>3.8999999999999998E-3</v>
      </c>
      <c r="AU328" s="1224">
        <v>2.0999999999999999E-3</v>
      </c>
      <c r="AV328" s="1224">
        <v>9.9000000000000008E-3</v>
      </c>
      <c r="AW328" s="1224">
        <v>3.8999999999999998E-3</v>
      </c>
      <c r="AX328" s="1224">
        <v>2.0999999999999999E-3</v>
      </c>
      <c r="AY328" s="1227">
        <v>9.1000000000000004E-3</v>
      </c>
      <c r="AZ328" s="1227">
        <v>3.5999999999999999E-3</v>
      </c>
      <c r="BA328" s="1227">
        <v>1.9E-3</v>
      </c>
      <c r="BB328" s="1228" t="s">
        <v>165</v>
      </c>
      <c r="BC328" s="1228" t="s">
        <v>165</v>
      </c>
      <c r="BD328" s="1228" t="s">
        <v>165</v>
      </c>
    </row>
    <row r="329" spans="3:56" x14ac:dyDescent="0.25">
      <c r="C329" s="1229" t="s">
        <v>1390</v>
      </c>
      <c r="D329" s="1229" t="s">
        <v>1364</v>
      </c>
      <c r="E329" s="1231" t="str">
        <f t="shared" si="5"/>
        <v>PorcinoLLEIDA</v>
      </c>
      <c r="F329" s="1224">
        <v>1.04E-2</v>
      </c>
      <c r="G329" s="1225">
        <v>4.0000000000000001E-3</v>
      </c>
      <c r="H329" s="1224">
        <v>2.2000000000000001E-3</v>
      </c>
      <c r="I329" s="1224">
        <v>1.04E-2</v>
      </c>
      <c r="J329" s="1224">
        <v>4.0000000000000001E-3</v>
      </c>
      <c r="K329" s="1224">
        <v>2.2000000000000001E-3</v>
      </c>
      <c r="L329" s="1226">
        <v>1.04E-2</v>
      </c>
      <c r="M329" s="1224">
        <v>4.1000000000000003E-3</v>
      </c>
      <c r="N329" s="1224">
        <v>2.2000000000000001E-3</v>
      </c>
      <c r="O329" s="1224">
        <v>1.04E-2</v>
      </c>
      <c r="P329" s="1224">
        <v>4.1000000000000003E-3</v>
      </c>
      <c r="Q329" s="1224">
        <v>2.2000000000000001E-3</v>
      </c>
      <c r="R329" s="1224">
        <v>1.03E-2</v>
      </c>
      <c r="S329" s="1224">
        <v>4.0000000000000001E-3</v>
      </c>
      <c r="T329" s="1224">
        <v>2.2000000000000001E-3</v>
      </c>
      <c r="U329" s="1224">
        <v>1.03E-2</v>
      </c>
      <c r="V329" s="1224">
        <v>4.0000000000000001E-3</v>
      </c>
      <c r="W329" s="1224">
        <v>2.2000000000000001E-3</v>
      </c>
      <c r="X329" s="1224">
        <v>1.03E-2</v>
      </c>
      <c r="Y329" s="1224">
        <v>4.0000000000000001E-3</v>
      </c>
      <c r="Z329" s="1224">
        <v>2.2000000000000001E-3</v>
      </c>
      <c r="AA329" s="1224">
        <v>1.0200000000000001E-2</v>
      </c>
      <c r="AB329" s="1224">
        <v>4.0000000000000001E-3</v>
      </c>
      <c r="AC329" s="1224">
        <v>2.0999999999999999E-3</v>
      </c>
      <c r="AD329" s="1224">
        <v>1.03E-2</v>
      </c>
      <c r="AE329" s="1224">
        <v>4.0000000000000001E-3</v>
      </c>
      <c r="AF329" s="1224">
        <v>2.2000000000000001E-3</v>
      </c>
      <c r="AG329" s="1224">
        <v>1.03E-2</v>
      </c>
      <c r="AH329" s="1224">
        <v>4.0000000000000001E-3</v>
      </c>
      <c r="AI329" s="1224">
        <v>2.2000000000000001E-3</v>
      </c>
      <c r="AJ329" s="1224">
        <v>1.03E-2</v>
      </c>
      <c r="AK329" s="1224">
        <v>4.0000000000000001E-3</v>
      </c>
      <c r="AL329" s="1224">
        <v>2.2000000000000001E-3</v>
      </c>
      <c r="AM329" s="1224">
        <v>1.0200000000000001E-2</v>
      </c>
      <c r="AN329" s="1224">
        <v>4.0000000000000001E-3</v>
      </c>
      <c r="AO329" s="1224">
        <v>2.0999999999999999E-3</v>
      </c>
      <c r="AP329" s="1224">
        <v>1.0200000000000001E-2</v>
      </c>
      <c r="AQ329" s="1224">
        <v>4.0000000000000001E-3</v>
      </c>
      <c r="AR329" s="1224">
        <v>2.0999999999999999E-3</v>
      </c>
      <c r="AS329" s="1224">
        <v>1.03E-2</v>
      </c>
      <c r="AT329" s="1224">
        <v>4.0000000000000001E-3</v>
      </c>
      <c r="AU329" s="1224">
        <v>2.2000000000000001E-3</v>
      </c>
      <c r="AV329" s="1224">
        <v>1.03E-2</v>
      </c>
      <c r="AW329" s="1224">
        <v>4.0000000000000001E-3</v>
      </c>
      <c r="AX329" s="1224">
        <v>2.2000000000000001E-3</v>
      </c>
      <c r="AY329" s="1227">
        <v>9.2999999999999992E-3</v>
      </c>
      <c r="AZ329" s="1227">
        <v>3.5999999999999999E-3</v>
      </c>
      <c r="BA329" s="1227">
        <v>1.9E-3</v>
      </c>
      <c r="BB329" s="1228" t="s">
        <v>165</v>
      </c>
      <c r="BC329" s="1228" t="s">
        <v>165</v>
      </c>
      <c r="BD329" s="1228" t="s">
        <v>165</v>
      </c>
    </row>
    <row r="330" spans="3:56" x14ac:dyDescent="0.25">
      <c r="C330" s="1229" t="s">
        <v>1390</v>
      </c>
      <c r="D330" s="1229" t="s">
        <v>1365</v>
      </c>
      <c r="E330" s="1231" t="str">
        <f t="shared" si="5"/>
        <v>PorcinoLUGO</v>
      </c>
      <c r="F330" s="1224">
        <v>1.0500000000000001E-2</v>
      </c>
      <c r="G330" s="1225">
        <v>4.1000000000000003E-3</v>
      </c>
      <c r="H330" s="1224">
        <v>2.2000000000000001E-3</v>
      </c>
      <c r="I330" s="1224">
        <v>1.0500000000000001E-2</v>
      </c>
      <c r="J330" s="1224">
        <v>4.1000000000000003E-3</v>
      </c>
      <c r="K330" s="1224">
        <v>2.2000000000000001E-3</v>
      </c>
      <c r="L330" s="1226">
        <v>1.0500000000000001E-2</v>
      </c>
      <c r="M330" s="1224">
        <v>4.1000000000000003E-3</v>
      </c>
      <c r="N330" s="1224">
        <v>2.2000000000000001E-3</v>
      </c>
      <c r="O330" s="1224">
        <v>1.0500000000000001E-2</v>
      </c>
      <c r="P330" s="1224">
        <v>4.1000000000000003E-3</v>
      </c>
      <c r="Q330" s="1224">
        <v>2.2000000000000001E-3</v>
      </c>
      <c r="R330" s="1224">
        <v>1.03E-2</v>
      </c>
      <c r="S330" s="1224">
        <v>4.0000000000000001E-3</v>
      </c>
      <c r="T330" s="1224">
        <v>2.2000000000000001E-3</v>
      </c>
      <c r="U330" s="1224">
        <v>1.03E-2</v>
      </c>
      <c r="V330" s="1224">
        <v>4.0000000000000001E-3</v>
      </c>
      <c r="W330" s="1224">
        <v>2.0999999999999999E-3</v>
      </c>
      <c r="X330" s="1224">
        <v>1.0200000000000001E-2</v>
      </c>
      <c r="Y330" s="1224">
        <v>4.0000000000000001E-3</v>
      </c>
      <c r="Z330" s="1224">
        <v>2.0999999999999999E-3</v>
      </c>
      <c r="AA330" s="1224">
        <v>1.0200000000000001E-2</v>
      </c>
      <c r="AB330" s="1224">
        <v>4.0000000000000001E-3</v>
      </c>
      <c r="AC330" s="1224">
        <v>2.0999999999999999E-3</v>
      </c>
      <c r="AD330" s="1224">
        <v>1.0200000000000001E-2</v>
      </c>
      <c r="AE330" s="1224">
        <v>4.0000000000000001E-3</v>
      </c>
      <c r="AF330" s="1224">
        <v>2.0999999999999999E-3</v>
      </c>
      <c r="AG330" s="1224">
        <v>1.0200000000000001E-2</v>
      </c>
      <c r="AH330" s="1224">
        <v>4.0000000000000001E-3</v>
      </c>
      <c r="AI330" s="1224">
        <v>2.0999999999999999E-3</v>
      </c>
      <c r="AJ330" s="1224">
        <v>1.0200000000000001E-2</v>
      </c>
      <c r="AK330" s="1224">
        <v>4.0000000000000001E-3</v>
      </c>
      <c r="AL330" s="1224">
        <v>2.0999999999999999E-3</v>
      </c>
      <c r="AM330" s="1224">
        <v>1.01E-2</v>
      </c>
      <c r="AN330" s="1224">
        <v>4.0000000000000001E-3</v>
      </c>
      <c r="AO330" s="1224">
        <v>2.0999999999999999E-3</v>
      </c>
      <c r="AP330" s="1224">
        <v>1.0200000000000001E-2</v>
      </c>
      <c r="AQ330" s="1224">
        <v>4.0000000000000001E-3</v>
      </c>
      <c r="AR330" s="1224">
        <v>2.0999999999999999E-3</v>
      </c>
      <c r="AS330" s="1224">
        <v>1.0200000000000001E-2</v>
      </c>
      <c r="AT330" s="1224">
        <v>4.0000000000000001E-3</v>
      </c>
      <c r="AU330" s="1224">
        <v>2.0999999999999999E-3</v>
      </c>
      <c r="AV330" s="1224">
        <v>1.01E-2</v>
      </c>
      <c r="AW330" s="1224">
        <v>3.8999999999999998E-3</v>
      </c>
      <c r="AX330" s="1224">
        <v>2.0999999999999999E-3</v>
      </c>
      <c r="AY330" s="1227">
        <v>8.8999999999999999E-3</v>
      </c>
      <c r="AZ330" s="1227">
        <v>3.5000000000000001E-3</v>
      </c>
      <c r="BA330" s="1227">
        <v>1.9E-3</v>
      </c>
      <c r="BB330" s="1228" t="s">
        <v>165</v>
      </c>
      <c r="BC330" s="1228" t="s">
        <v>165</v>
      </c>
      <c r="BD330" s="1228" t="s">
        <v>165</v>
      </c>
    </row>
    <row r="331" spans="3:56" x14ac:dyDescent="0.25">
      <c r="C331" s="1229" t="s">
        <v>1390</v>
      </c>
      <c r="D331" s="1229" t="s">
        <v>1366</v>
      </c>
      <c r="E331" s="1231" t="str">
        <f t="shared" si="5"/>
        <v>PorcinoMADRID</v>
      </c>
      <c r="F331" s="1224">
        <v>1.04E-2</v>
      </c>
      <c r="G331" s="1225">
        <v>4.1000000000000003E-3</v>
      </c>
      <c r="H331" s="1224">
        <v>2.2000000000000001E-3</v>
      </c>
      <c r="I331" s="1224">
        <v>1.03E-2</v>
      </c>
      <c r="J331" s="1224">
        <v>4.0000000000000001E-3</v>
      </c>
      <c r="K331" s="1224">
        <v>2.2000000000000001E-3</v>
      </c>
      <c r="L331" s="1226">
        <v>1.04E-2</v>
      </c>
      <c r="M331" s="1224">
        <v>4.1000000000000003E-3</v>
      </c>
      <c r="N331" s="1224">
        <v>2.2000000000000001E-3</v>
      </c>
      <c r="O331" s="1224">
        <v>1.04E-2</v>
      </c>
      <c r="P331" s="1224">
        <v>4.0000000000000001E-3</v>
      </c>
      <c r="Q331" s="1224">
        <v>2.2000000000000001E-3</v>
      </c>
      <c r="R331" s="1224">
        <v>1.03E-2</v>
      </c>
      <c r="S331" s="1224">
        <v>4.0000000000000001E-3</v>
      </c>
      <c r="T331" s="1224">
        <v>2.2000000000000001E-3</v>
      </c>
      <c r="U331" s="1224">
        <v>1.04E-2</v>
      </c>
      <c r="V331" s="1224">
        <v>4.0000000000000001E-3</v>
      </c>
      <c r="W331" s="1224">
        <v>2.2000000000000001E-3</v>
      </c>
      <c r="X331" s="1224">
        <v>1.04E-2</v>
      </c>
      <c r="Y331" s="1224">
        <v>4.0000000000000001E-3</v>
      </c>
      <c r="Z331" s="1224">
        <v>2.2000000000000001E-3</v>
      </c>
      <c r="AA331" s="1224">
        <v>1.04E-2</v>
      </c>
      <c r="AB331" s="1224">
        <v>4.0000000000000001E-3</v>
      </c>
      <c r="AC331" s="1224">
        <v>2.2000000000000001E-3</v>
      </c>
      <c r="AD331" s="1224">
        <v>1.03E-2</v>
      </c>
      <c r="AE331" s="1224">
        <v>4.0000000000000001E-3</v>
      </c>
      <c r="AF331" s="1224">
        <v>2.2000000000000001E-3</v>
      </c>
      <c r="AG331" s="1224">
        <v>1.03E-2</v>
      </c>
      <c r="AH331" s="1224">
        <v>4.0000000000000001E-3</v>
      </c>
      <c r="AI331" s="1224">
        <v>2.2000000000000001E-3</v>
      </c>
      <c r="AJ331" s="1224">
        <v>1.04E-2</v>
      </c>
      <c r="AK331" s="1224">
        <v>4.0000000000000001E-3</v>
      </c>
      <c r="AL331" s="1224">
        <v>2.2000000000000001E-3</v>
      </c>
      <c r="AM331" s="1224">
        <v>1.03E-2</v>
      </c>
      <c r="AN331" s="1224">
        <v>4.0000000000000001E-3</v>
      </c>
      <c r="AO331" s="1224">
        <v>2.2000000000000001E-3</v>
      </c>
      <c r="AP331" s="1224">
        <v>1.03E-2</v>
      </c>
      <c r="AQ331" s="1224">
        <v>4.0000000000000001E-3</v>
      </c>
      <c r="AR331" s="1224">
        <v>2.2000000000000001E-3</v>
      </c>
      <c r="AS331" s="1224">
        <v>1.03E-2</v>
      </c>
      <c r="AT331" s="1224">
        <v>4.0000000000000001E-3</v>
      </c>
      <c r="AU331" s="1224">
        <v>2.2000000000000001E-3</v>
      </c>
      <c r="AV331" s="1224">
        <v>1.03E-2</v>
      </c>
      <c r="AW331" s="1224">
        <v>4.0000000000000001E-3</v>
      </c>
      <c r="AX331" s="1224">
        <v>2.2000000000000001E-3</v>
      </c>
      <c r="AY331" s="1227">
        <v>9.5999999999999992E-3</v>
      </c>
      <c r="AZ331" s="1227">
        <v>3.7000000000000002E-3</v>
      </c>
      <c r="BA331" s="1227">
        <v>2E-3</v>
      </c>
      <c r="BB331" s="1228" t="s">
        <v>165</v>
      </c>
      <c r="BC331" s="1228" t="s">
        <v>165</v>
      </c>
      <c r="BD331" s="1228" t="s">
        <v>165</v>
      </c>
    </row>
    <row r="332" spans="3:56" x14ac:dyDescent="0.25">
      <c r="C332" s="1229" t="s">
        <v>1390</v>
      </c>
      <c r="D332" s="1229" t="s">
        <v>1367</v>
      </c>
      <c r="E332" s="1231" t="str">
        <f t="shared" si="5"/>
        <v>PorcinoMÁLAGA</v>
      </c>
      <c r="F332" s="1224">
        <v>1.0500000000000001E-2</v>
      </c>
      <c r="G332" s="1225">
        <v>4.1000000000000003E-3</v>
      </c>
      <c r="H332" s="1224">
        <v>2.2000000000000001E-3</v>
      </c>
      <c r="I332" s="1224">
        <v>1.0500000000000001E-2</v>
      </c>
      <c r="J332" s="1224">
        <v>4.1000000000000003E-3</v>
      </c>
      <c r="K332" s="1224">
        <v>2.2000000000000001E-3</v>
      </c>
      <c r="L332" s="1226">
        <v>1.04E-2</v>
      </c>
      <c r="M332" s="1224">
        <v>4.1000000000000003E-3</v>
      </c>
      <c r="N332" s="1224">
        <v>2.2000000000000001E-3</v>
      </c>
      <c r="O332" s="1224">
        <v>1.0500000000000001E-2</v>
      </c>
      <c r="P332" s="1224">
        <v>4.1000000000000003E-3</v>
      </c>
      <c r="Q332" s="1224">
        <v>2.2000000000000001E-3</v>
      </c>
      <c r="R332" s="1224">
        <v>1.04E-2</v>
      </c>
      <c r="S332" s="1224">
        <v>4.1000000000000003E-3</v>
      </c>
      <c r="T332" s="1224">
        <v>2.2000000000000001E-3</v>
      </c>
      <c r="U332" s="1224">
        <v>1.04E-2</v>
      </c>
      <c r="V332" s="1224">
        <v>4.1000000000000003E-3</v>
      </c>
      <c r="W332" s="1224">
        <v>2.2000000000000001E-3</v>
      </c>
      <c r="X332" s="1224">
        <v>1.03E-2</v>
      </c>
      <c r="Y332" s="1224">
        <v>4.0000000000000001E-3</v>
      </c>
      <c r="Z332" s="1224">
        <v>2.2000000000000001E-3</v>
      </c>
      <c r="AA332" s="1224">
        <v>1.03E-2</v>
      </c>
      <c r="AB332" s="1224">
        <v>4.0000000000000001E-3</v>
      </c>
      <c r="AC332" s="1224">
        <v>2.2000000000000001E-3</v>
      </c>
      <c r="AD332" s="1224">
        <v>1.04E-2</v>
      </c>
      <c r="AE332" s="1224">
        <v>4.1000000000000003E-3</v>
      </c>
      <c r="AF332" s="1224">
        <v>2.2000000000000001E-3</v>
      </c>
      <c r="AG332" s="1224">
        <v>1.03E-2</v>
      </c>
      <c r="AH332" s="1224">
        <v>4.0000000000000001E-3</v>
      </c>
      <c r="AI332" s="1224">
        <v>2.2000000000000001E-3</v>
      </c>
      <c r="AJ332" s="1224">
        <v>1.03E-2</v>
      </c>
      <c r="AK332" s="1224">
        <v>4.0000000000000001E-3</v>
      </c>
      <c r="AL332" s="1224">
        <v>2.2000000000000001E-3</v>
      </c>
      <c r="AM332" s="1224">
        <v>1.03E-2</v>
      </c>
      <c r="AN332" s="1224">
        <v>4.0000000000000001E-3</v>
      </c>
      <c r="AO332" s="1224">
        <v>2.2000000000000001E-3</v>
      </c>
      <c r="AP332" s="1224">
        <v>1.03E-2</v>
      </c>
      <c r="AQ332" s="1224">
        <v>4.0000000000000001E-3</v>
      </c>
      <c r="AR332" s="1224">
        <v>2.2000000000000001E-3</v>
      </c>
      <c r="AS332" s="1224">
        <v>1.03E-2</v>
      </c>
      <c r="AT332" s="1224">
        <v>4.0000000000000001E-3</v>
      </c>
      <c r="AU332" s="1224">
        <v>2.2000000000000001E-3</v>
      </c>
      <c r="AV332" s="1224">
        <v>1.03E-2</v>
      </c>
      <c r="AW332" s="1224">
        <v>4.0000000000000001E-3</v>
      </c>
      <c r="AX332" s="1224">
        <v>2.2000000000000001E-3</v>
      </c>
      <c r="AY332" s="1227">
        <v>9.9000000000000008E-3</v>
      </c>
      <c r="AZ332" s="1227">
        <v>3.8999999999999998E-3</v>
      </c>
      <c r="BA332" s="1227">
        <v>2.0999999999999999E-3</v>
      </c>
      <c r="BB332" s="1228" t="s">
        <v>165</v>
      </c>
      <c r="BC332" s="1228" t="s">
        <v>165</v>
      </c>
      <c r="BD332" s="1228" t="s">
        <v>165</v>
      </c>
    </row>
    <row r="333" spans="3:56" x14ac:dyDescent="0.25">
      <c r="C333" s="1229" t="s">
        <v>1390</v>
      </c>
      <c r="D333" s="1229" t="s">
        <v>1368</v>
      </c>
      <c r="E333" s="1231" t="str">
        <f t="shared" si="5"/>
        <v>PorcinoMURCIA</v>
      </c>
      <c r="F333" s="1224">
        <v>1.03E-2</v>
      </c>
      <c r="G333" s="1225">
        <v>4.0000000000000001E-3</v>
      </c>
      <c r="H333" s="1224">
        <v>2.2000000000000001E-3</v>
      </c>
      <c r="I333" s="1224">
        <v>1.03E-2</v>
      </c>
      <c r="J333" s="1224">
        <v>4.0000000000000001E-3</v>
      </c>
      <c r="K333" s="1224">
        <v>2.2000000000000001E-3</v>
      </c>
      <c r="L333" s="1226">
        <v>1.04E-2</v>
      </c>
      <c r="M333" s="1224">
        <v>4.0000000000000001E-3</v>
      </c>
      <c r="N333" s="1224">
        <v>2.2000000000000001E-3</v>
      </c>
      <c r="O333" s="1224">
        <v>1.04E-2</v>
      </c>
      <c r="P333" s="1224">
        <v>4.1000000000000003E-3</v>
      </c>
      <c r="Q333" s="1224">
        <v>2.2000000000000001E-3</v>
      </c>
      <c r="R333" s="1224">
        <v>1.0200000000000001E-2</v>
      </c>
      <c r="S333" s="1224">
        <v>4.0000000000000001E-3</v>
      </c>
      <c r="T333" s="1224">
        <v>2.0999999999999999E-3</v>
      </c>
      <c r="U333" s="1224">
        <v>1.0200000000000001E-2</v>
      </c>
      <c r="V333" s="1224">
        <v>4.0000000000000001E-3</v>
      </c>
      <c r="W333" s="1224">
        <v>2.0999999999999999E-3</v>
      </c>
      <c r="X333" s="1224">
        <v>1.0200000000000001E-2</v>
      </c>
      <c r="Y333" s="1224">
        <v>4.0000000000000001E-3</v>
      </c>
      <c r="Z333" s="1224">
        <v>2.0999999999999999E-3</v>
      </c>
      <c r="AA333" s="1224">
        <v>1.0200000000000001E-2</v>
      </c>
      <c r="AB333" s="1224">
        <v>4.0000000000000001E-3</v>
      </c>
      <c r="AC333" s="1224">
        <v>2.0999999999999999E-3</v>
      </c>
      <c r="AD333" s="1224">
        <v>1.03E-2</v>
      </c>
      <c r="AE333" s="1224">
        <v>4.0000000000000001E-3</v>
      </c>
      <c r="AF333" s="1224">
        <v>2.0999999999999999E-3</v>
      </c>
      <c r="AG333" s="1224">
        <v>1.01E-2</v>
      </c>
      <c r="AH333" s="1224">
        <v>4.0000000000000001E-3</v>
      </c>
      <c r="AI333" s="1224">
        <v>2.0999999999999999E-3</v>
      </c>
      <c r="AJ333" s="1224">
        <v>1.0200000000000001E-2</v>
      </c>
      <c r="AK333" s="1224">
        <v>4.0000000000000001E-3</v>
      </c>
      <c r="AL333" s="1224">
        <v>2.0999999999999999E-3</v>
      </c>
      <c r="AM333" s="1224">
        <v>1.0200000000000001E-2</v>
      </c>
      <c r="AN333" s="1224">
        <v>4.0000000000000001E-3</v>
      </c>
      <c r="AO333" s="1224">
        <v>2.0999999999999999E-3</v>
      </c>
      <c r="AP333" s="1224">
        <v>1.0200000000000001E-2</v>
      </c>
      <c r="AQ333" s="1224">
        <v>4.0000000000000001E-3</v>
      </c>
      <c r="AR333" s="1224">
        <v>2.0999999999999999E-3</v>
      </c>
      <c r="AS333" s="1224">
        <v>1.0200000000000001E-2</v>
      </c>
      <c r="AT333" s="1224">
        <v>4.0000000000000001E-3</v>
      </c>
      <c r="AU333" s="1224">
        <v>2.0999999999999999E-3</v>
      </c>
      <c r="AV333" s="1224">
        <v>1.0200000000000001E-2</v>
      </c>
      <c r="AW333" s="1224">
        <v>4.0000000000000001E-3</v>
      </c>
      <c r="AX333" s="1224">
        <v>2.0999999999999999E-3</v>
      </c>
      <c r="AY333" s="1227">
        <v>9.4999999999999998E-3</v>
      </c>
      <c r="AZ333" s="1227">
        <v>3.7000000000000002E-3</v>
      </c>
      <c r="BA333" s="1227">
        <v>2E-3</v>
      </c>
      <c r="BB333" s="1228" t="s">
        <v>165</v>
      </c>
      <c r="BC333" s="1228" t="s">
        <v>165</v>
      </c>
      <c r="BD333" s="1228" t="s">
        <v>165</v>
      </c>
    </row>
    <row r="334" spans="3:56" x14ac:dyDescent="0.25">
      <c r="C334" s="1229" t="s">
        <v>1390</v>
      </c>
      <c r="D334" s="1229" t="s">
        <v>1369</v>
      </c>
      <c r="E334" s="1231" t="str">
        <f t="shared" si="5"/>
        <v>PorcinoNAVARRA</v>
      </c>
      <c r="F334" s="1224">
        <v>1.03E-2</v>
      </c>
      <c r="G334" s="1225">
        <v>4.0000000000000001E-3</v>
      </c>
      <c r="H334" s="1224">
        <v>2.2000000000000001E-3</v>
      </c>
      <c r="I334" s="1224">
        <v>1.03E-2</v>
      </c>
      <c r="J334" s="1224">
        <v>4.0000000000000001E-3</v>
      </c>
      <c r="K334" s="1224">
        <v>2.2000000000000001E-3</v>
      </c>
      <c r="L334" s="1226">
        <v>1.04E-2</v>
      </c>
      <c r="M334" s="1224">
        <v>4.1000000000000003E-3</v>
      </c>
      <c r="N334" s="1224">
        <v>2.2000000000000001E-3</v>
      </c>
      <c r="O334" s="1224">
        <v>1.0500000000000001E-2</v>
      </c>
      <c r="P334" s="1224">
        <v>4.1000000000000003E-3</v>
      </c>
      <c r="Q334" s="1224">
        <v>2.2000000000000001E-3</v>
      </c>
      <c r="R334" s="1224">
        <v>1.03E-2</v>
      </c>
      <c r="S334" s="1224">
        <v>4.0000000000000001E-3</v>
      </c>
      <c r="T334" s="1224">
        <v>2.2000000000000001E-3</v>
      </c>
      <c r="U334" s="1224">
        <v>1.0200000000000001E-2</v>
      </c>
      <c r="V334" s="1224">
        <v>4.0000000000000001E-3</v>
      </c>
      <c r="W334" s="1224">
        <v>2.0999999999999999E-3</v>
      </c>
      <c r="X334" s="1224">
        <v>1.03E-2</v>
      </c>
      <c r="Y334" s="1224">
        <v>4.0000000000000001E-3</v>
      </c>
      <c r="Z334" s="1224">
        <v>2.2000000000000001E-3</v>
      </c>
      <c r="AA334" s="1224">
        <v>1.0200000000000001E-2</v>
      </c>
      <c r="AB334" s="1224">
        <v>4.0000000000000001E-3</v>
      </c>
      <c r="AC334" s="1224">
        <v>2.0999999999999999E-3</v>
      </c>
      <c r="AD334" s="1224">
        <v>1.0200000000000001E-2</v>
      </c>
      <c r="AE334" s="1224">
        <v>4.0000000000000001E-3</v>
      </c>
      <c r="AF334" s="1224">
        <v>2.0999999999999999E-3</v>
      </c>
      <c r="AG334" s="1224">
        <v>1.01E-2</v>
      </c>
      <c r="AH334" s="1224">
        <v>3.8999999999999998E-3</v>
      </c>
      <c r="AI334" s="1224">
        <v>2.0999999999999999E-3</v>
      </c>
      <c r="AJ334" s="1224">
        <v>1.01E-2</v>
      </c>
      <c r="AK334" s="1224">
        <v>3.8999999999999998E-3</v>
      </c>
      <c r="AL334" s="1224">
        <v>2.0999999999999999E-3</v>
      </c>
      <c r="AM334" s="1224">
        <v>1.01E-2</v>
      </c>
      <c r="AN334" s="1224">
        <v>3.8999999999999998E-3</v>
      </c>
      <c r="AO334" s="1224">
        <v>2.0999999999999999E-3</v>
      </c>
      <c r="AP334" s="1224">
        <v>1.0200000000000001E-2</v>
      </c>
      <c r="AQ334" s="1224">
        <v>4.0000000000000001E-3</v>
      </c>
      <c r="AR334" s="1224">
        <v>2.0999999999999999E-3</v>
      </c>
      <c r="AS334" s="1224">
        <v>1.01E-2</v>
      </c>
      <c r="AT334" s="1224">
        <v>4.0000000000000001E-3</v>
      </c>
      <c r="AU334" s="1224">
        <v>2.0999999999999999E-3</v>
      </c>
      <c r="AV334" s="1224">
        <v>1.01E-2</v>
      </c>
      <c r="AW334" s="1224">
        <v>3.8999999999999998E-3</v>
      </c>
      <c r="AX334" s="1224">
        <v>2.0999999999999999E-3</v>
      </c>
      <c r="AY334" s="1227">
        <v>9.2999999999999992E-3</v>
      </c>
      <c r="AZ334" s="1227">
        <v>3.5999999999999999E-3</v>
      </c>
      <c r="BA334" s="1227">
        <v>1.9E-3</v>
      </c>
      <c r="BB334" s="1228" t="s">
        <v>165</v>
      </c>
      <c r="BC334" s="1228" t="s">
        <v>165</v>
      </c>
      <c r="BD334" s="1228" t="s">
        <v>165</v>
      </c>
    </row>
    <row r="335" spans="3:56" x14ac:dyDescent="0.25">
      <c r="C335" s="1229" t="s">
        <v>1390</v>
      </c>
      <c r="D335" s="1229" t="s">
        <v>1370</v>
      </c>
      <c r="E335" s="1231" t="str">
        <f t="shared" si="5"/>
        <v>PorcinoOURENSE</v>
      </c>
      <c r="F335" s="1224">
        <v>1.04E-2</v>
      </c>
      <c r="G335" s="1225">
        <v>4.1000000000000003E-3</v>
      </c>
      <c r="H335" s="1224">
        <v>2.2000000000000001E-3</v>
      </c>
      <c r="I335" s="1224">
        <v>1.04E-2</v>
      </c>
      <c r="J335" s="1224">
        <v>4.1000000000000003E-3</v>
      </c>
      <c r="K335" s="1224">
        <v>2.2000000000000001E-3</v>
      </c>
      <c r="L335" s="1226">
        <v>1.04E-2</v>
      </c>
      <c r="M335" s="1224">
        <v>4.1000000000000003E-3</v>
      </c>
      <c r="N335" s="1224">
        <v>2.2000000000000001E-3</v>
      </c>
      <c r="O335" s="1224">
        <v>1.04E-2</v>
      </c>
      <c r="P335" s="1224">
        <v>4.1000000000000003E-3</v>
      </c>
      <c r="Q335" s="1224">
        <v>2.2000000000000001E-3</v>
      </c>
      <c r="R335" s="1224">
        <v>1.0200000000000001E-2</v>
      </c>
      <c r="S335" s="1224">
        <v>4.0000000000000001E-3</v>
      </c>
      <c r="T335" s="1224">
        <v>2.0999999999999999E-3</v>
      </c>
      <c r="U335" s="1224">
        <v>1.0200000000000001E-2</v>
      </c>
      <c r="V335" s="1224">
        <v>4.0000000000000001E-3</v>
      </c>
      <c r="W335" s="1224">
        <v>2.0999999999999999E-3</v>
      </c>
      <c r="X335" s="1224">
        <v>1.0200000000000001E-2</v>
      </c>
      <c r="Y335" s="1224">
        <v>4.0000000000000001E-3</v>
      </c>
      <c r="Z335" s="1224">
        <v>2.0999999999999999E-3</v>
      </c>
      <c r="AA335" s="1224">
        <v>1.0200000000000001E-2</v>
      </c>
      <c r="AB335" s="1224">
        <v>4.0000000000000001E-3</v>
      </c>
      <c r="AC335" s="1224">
        <v>2.0999999999999999E-3</v>
      </c>
      <c r="AD335" s="1224">
        <v>1.03E-2</v>
      </c>
      <c r="AE335" s="1224">
        <v>4.0000000000000001E-3</v>
      </c>
      <c r="AF335" s="1224">
        <v>2.2000000000000001E-3</v>
      </c>
      <c r="AG335" s="1224">
        <v>1.0200000000000001E-2</v>
      </c>
      <c r="AH335" s="1224">
        <v>4.0000000000000001E-3</v>
      </c>
      <c r="AI335" s="1224">
        <v>2.0999999999999999E-3</v>
      </c>
      <c r="AJ335" s="1224">
        <v>1.04E-2</v>
      </c>
      <c r="AK335" s="1224">
        <v>4.1000000000000003E-3</v>
      </c>
      <c r="AL335" s="1224">
        <v>2.2000000000000001E-3</v>
      </c>
      <c r="AM335" s="1224">
        <v>1.0200000000000001E-2</v>
      </c>
      <c r="AN335" s="1224">
        <v>4.0000000000000001E-3</v>
      </c>
      <c r="AO335" s="1224">
        <v>2.0999999999999999E-3</v>
      </c>
      <c r="AP335" s="1224">
        <v>1.0200000000000001E-2</v>
      </c>
      <c r="AQ335" s="1224">
        <v>4.0000000000000001E-3</v>
      </c>
      <c r="AR335" s="1224">
        <v>2.0999999999999999E-3</v>
      </c>
      <c r="AS335" s="1224">
        <v>1.0200000000000001E-2</v>
      </c>
      <c r="AT335" s="1224">
        <v>4.0000000000000001E-3</v>
      </c>
      <c r="AU335" s="1224">
        <v>2.0999999999999999E-3</v>
      </c>
      <c r="AV335" s="1224">
        <v>1.0200000000000001E-2</v>
      </c>
      <c r="AW335" s="1224">
        <v>4.0000000000000001E-3</v>
      </c>
      <c r="AX335" s="1224">
        <v>2.0999999999999999E-3</v>
      </c>
      <c r="AY335" s="1227">
        <v>9.2999999999999992E-3</v>
      </c>
      <c r="AZ335" s="1227">
        <v>3.5999999999999999E-3</v>
      </c>
      <c r="BA335" s="1227">
        <v>1.9E-3</v>
      </c>
      <c r="BB335" s="1228" t="s">
        <v>165</v>
      </c>
      <c r="BC335" s="1228" t="s">
        <v>165</v>
      </c>
      <c r="BD335" s="1228" t="s">
        <v>165</v>
      </c>
    </row>
    <row r="336" spans="3:56" x14ac:dyDescent="0.25">
      <c r="C336" s="1229" t="s">
        <v>1390</v>
      </c>
      <c r="D336" s="1229" t="s">
        <v>1371</v>
      </c>
      <c r="E336" s="1231" t="str">
        <f t="shared" si="5"/>
        <v>PorcinoPALENCIA</v>
      </c>
      <c r="F336" s="1224">
        <v>1.03E-2</v>
      </c>
      <c r="G336" s="1225">
        <v>4.0000000000000001E-3</v>
      </c>
      <c r="H336" s="1224">
        <v>2.2000000000000001E-3</v>
      </c>
      <c r="I336" s="1224">
        <v>1.04E-2</v>
      </c>
      <c r="J336" s="1224">
        <v>4.0000000000000001E-3</v>
      </c>
      <c r="K336" s="1224">
        <v>2.2000000000000001E-3</v>
      </c>
      <c r="L336" s="1226">
        <v>1.04E-2</v>
      </c>
      <c r="M336" s="1224">
        <v>4.1000000000000003E-3</v>
      </c>
      <c r="N336" s="1224">
        <v>2.2000000000000001E-3</v>
      </c>
      <c r="O336" s="1224">
        <v>1.04E-2</v>
      </c>
      <c r="P336" s="1224">
        <v>4.1000000000000003E-3</v>
      </c>
      <c r="Q336" s="1224">
        <v>2.2000000000000001E-3</v>
      </c>
      <c r="R336" s="1224">
        <v>1.04E-2</v>
      </c>
      <c r="S336" s="1224">
        <v>4.1000000000000003E-3</v>
      </c>
      <c r="T336" s="1224">
        <v>2.2000000000000001E-3</v>
      </c>
      <c r="U336" s="1224">
        <v>1.04E-2</v>
      </c>
      <c r="V336" s="1224">
        <v>4.1000000000000003E-3</v>
      </c>
      <c r="W336" s="1224">
        <v>2.2000000000000001E-3</v>
      </c>
      <c r="X336" s="1224">
        <v>1.03E-2</v>
      </c>
      <c r="Y336" s="1224">
        <v>4.0000000000000001E-3</v>
      </c>
      <c r="Z336" s="1224">
        <v>2.2000000000000001E-3</v>
      </c>
      <c r="AA336" s="1224">
        <v>1.03E-2</v>
      </c>
      <c r="AB336" s="1224">
        <v>4.0000000000000001E-3</v>
      </c>
      <c r="AC336" s="1224">
        <v>2.2000000000000001E-3</v>
      </c>
      <c r="AD336" s="1224">
        <v>1.04E-2</v>
      </c>
      <c r="AE336" s="1224">
        <v>4.0000000000000001E-3</v>
      </c>
      <c r="AF336" s="1224">
        <v>2.2000000000000001E-3</v>
      </c>
      <c r="AG336" s="1224">
        <v>1.03E-2</v>
      </c>
      <c r="AH336" s="1224">
        <v>4.0000000000000001E-3</v>
      </c>
      <c r="AI336" s="1224">
        <v>2.2000000000000001E-3</v>
      </c>
      <c r="AJ336" s="1224">
        <v>1.03E-2</v>
      </c>
      <c r="AK336" s="1224">
        <v>4.0000000000000001E-3</v>
      </c>
      <c r="AL336" s="1224">
        <v>2.2000000000000001E-3</v>
      </c>
      <c r="AM336" s="1224">
        <v>1.03E-2</v>
      </c>
      <c r="AN336" s="1224">
        <v>4.0000000000000001E-3</v>
      </c>
      <c r="AO336" s="1224">
        <v>2.2000000000000001E-3</v>
      </c>
      <c r="AP336" s="1224">
        <v>1.03E-2</v>
      </c>
      <c r="AQ336" s="1224">
        <v>4.0000000000000001E-3</v>
      </c>
      <c r="AR336" s="1224">
        <v>2.2000000000000001E-3</v>
      </c>
      <c r="AS336" s="1224">
        <v>1.03E-2</v>
      </c>
      <c r="AT336" s="1224">
        <v>4.0000000000000001E-3</v>
      </c>
      <c r="AU336" s="1224">
        <v>2.2000000000000001E-3</v>
      </c>
      <c r="AV336" s="1224">
        <v>1.03E-2</v>
      </c>
      <c r="AW336" s="1224">
        <v>4.0000000000000001E-3</v>
      </c>
      <c r="AX336" s="1224">
        <v>2.2000000000000001E-3</v>
      </c>
      <c r="AY336" s="1227">
        <v>9.2999999999999992E-3</v>
      </c>
      <c r="AZ336" s="1227">
        <v>3.7000000000000002E-3</v>
      </c>
      <c r="BA336" s="1227">
        <v>2E-3</v>
      </c>
      <c r="BB336" s="1228" t="s">
        <v>165</v>
      </c>
      <c r="BC336" s="1228" t="s">
        <v>165</v>
      </c>
      <c r="BD336" s="1228" t="s">
        <v>165</v>
      </c>
    </row>
    <row r="337" spans="3:56" x14ac:dyDescent="0.25">
      <c r="C337" s="1229" t="s">
        <v>1390</v>
      </c>
      <c r="D337" s="1229" t="s">
        <v>1372</v>
      </c>
      <c r="E337" s="1231" t="str">
        <f t="shared" si="5"/>
        <v>PorcinoPALMAS, LAS</v>
      </c>
      <c r="F337" s="1224">
        <v>1.03E-2</v>
      </c>
      <c r="G337" s="1225">
        <v>4.0000000000000001E-3</v>
      </c>
      <c r="H337" s="1224">
        <v>2.2000000000000001E-3</v>
      </c>
      <c r="I337" s="1224">
        <v>1.04E-2</v>
      </c>
      <c r="J337" s="1224">
        <v>4.1000000000000003E-3</v>
      </c>
      <c r="K337" s="1224">
        <v>2.2000000000000001E-3</v>
      </c>
      <c r="L337" s="1226">
        <v>1.0500000000000001E-2</v>
      </c>
      <c r="M337" s="1224">
        <v>4.1000000000000003E-3</v>
      </c>
      <c r="N337" s="1224">
        <v>2.2000000000000001E-3</v>
      </c>
      <c r="O337" s="1224">
        <v>1.04E-2</v>
      </c>
      <c r="P337" s="1224">
        <v>4.0000000000000001E-3</v>
      </c>
      <c r="Q337" s="1224">
        <v>2.2000000000000001E-3</v>
      </c>
      <c r="R337" s="1224">
        <v>1.04E-2</v>
      </c>
      <c r="S337" s="1224">
        <v>4.1000000000000003E-3</v>
      </c>
      <c r="T337" s="1224">
        <v>2.2000000000000001E-3</v>
      </c>
      <c r="U337" s="1224">
        <v>1.03E-2</v>
      </c>
      <c r="V337" s="1224">
        <v>4.0000000000000001E-3</v>
      </c>
      <c r="W337" s="1224">
        <v>2.2000000000000001E-3</v>
      </c>
      <c r="X337" s="1224">
        <v>1.0200000000000001E-2</v>
      </c>
      <c r="Y337" s="1224">
        <v>4.0000000000000001E-3</v>
      </c>
      <c r="Z337" s="1224">
        <v>2.0999999999999999E-3</v>
      </c>
      <c r="AA337" s="1224">
        <v>1.03E-2</v>
      </c>
      <c r="AB337" s="1224">
        <v>4.0000000000000001E-3</v>
      </c>
      <c r="AC337" s="1224">
        <v>2.2000000000000001E-3</v>
      </c>
      <c r="AD337" s="1224">
        <v>1.04E-2</v>
      </c>
      <c r="AE337" s="1224">
        <v>4.1000000000000003E-3</v>
      </c>
      <c r="AF337" s="1224">
        <v>2.2000000000000001E-3</v>
      </c>
      <c r="AG337" s="1224">
        <v>1.03E-2</v>
      </c>
      <c r="AH337" s="1224">
        <v>4.0000000000000001E-3</v>
      </c>
      <c r="AI337" s="1224">
        <v>2.2000000000000001E-3</v>
      </c>
      <c r="AJ337" s="1224">
        <v>1.0200000000000001E-2</v>
      </c>
      <c r="AK337" s="1224">
        <v>4.0000000000000001E-3</v>
      </c>
      <c r="AL337" s="1224">
        <v>2.0999999999999999E-3</v>
      </c>
      <c r="AM337" s="1224">
        <v>1.03E-2</v>
      </c>
      <c r="AN337" s="1224">
        <v>4.0000000000000001E-3</v>
      </c>
      <c r="AO337" s="1224">
        <v>2.2000000000000001E-3</v>
      </c>
      <c r="AP337" s="1224">
        <v>1.03E-2</v>
      </c>
      <c r="AQ337" s="1224">
        <v>4.0000000000000001E-3</v>
      </c>
      <c r="AR337" s="1224">
        <v>2.2000000000000001E-3</v>
      </c>
      <c r="AS337" s="1224">
        <v>1.03E-2</v>
      </c>
      <c r="AT337" s="1224">
        <v>4.0000000000000001E-3</v>
      </c>
      <c r="AU337" s="1224">
        <v>2.2000000000000001E-3</v>
      </c>
      <c r="AV337" s="1224">
        <v>1.04E-2</v>
      </c>
      <c r="AW337" s="1224">
        <v>4.1000000000000003E-3</v>
      </c>
      <c r="AX337" s="1224">
        <v>2.2000000000000001E-3</v>
      </c>
      <c r="AY337" s="1227">
        <v>9.7999999999999997E-3</v>
      </c>
      <c r="AZ337" s="1227">
        <v>3.8E-3</v>
      </c>
      <c r="BA337" s="1227">
        <v>2.0999999999999999E-3</v>
      </c>
      <c r="BB337" s="1228" t="s">
        <v>165</v>
      </c>
      <c r="BC337" s="1228" t="s">
        <v>165</v>
      </c>
      <c r="BD337" s="1228" t="s">
        <v>165</v>
      </c>
    </row>
    <row r="338" spans="3:56" x14ac:dyDescent="0.25">
      <c r="C338" s="1229" t="s">
        <v>1390</v>
      </c>
      <c r="D338" s="1229" t="s">
        <v>1373</v>
      </c>
      <c r="E338" s="1231" t="str">
        <f t="shared" si="5"/>
        <v>PorcinoPONTEVEDRA</v>
      </c>
      <c r="F338" s="1224">
        <v>1.04E-2</v>
      </c>
      <c r="G338" s="1225">
        <v>4.1000000000000003E-3</v>
      </c>
      <c r="H338" s="1224">
        <v>2.2000000000000001E-3</v>
      </c>
      <c r="I338" s="1224">
        <v>1.0500000000000001E-2</v>
      </c>
      <c r="J338" s="1224">
        <v>4.1000000000000003E-3</v>
      </c>
      <c r="K338" s="1224">
        <v>2.2000000000000001E-3</v>
      </c>
      <c r="L338" s="1226">
        <v>1.04E-2</v>
      </c>
      <c r="M338" s="1224">
        <v>4.1000000000000003E-3</v>
      </c>
      <c r="N338" s="1224">
        <v>2.2000000000000001E-3</v>
      </c>
      <c r="O338" s="1224">
        <v>1.0500000000000001E-2</v>
      </c>
      <c r="P338" s="1224">
        <v>4.1000000000000003E-3</v>
      </c>
      <c r="Q338" s="1224">
        <v>2.2000000000000001E-3</v>
      </c>
      <c r="R338" s="1224">
        <v>1.01E-2</v>
      </c>
      <c r="S338" s="1224">
        <v>3.8999999999999998E-3</v>
      </c>
      <c r="T338" s="1224">
        <v>2.0999999999999999E-3</v>
      </c>
      <c r="U338" s="1224">
        <v>1.01E-2</v>
      </c>
      <c r="V338" s="1224">
        <v>3.8999999999999998E-3</v>
      </c>
      <c r="W338" s="1224">
        <v>2.0999999999999999E-3</v>
      </c>
      <c r="X338" s="1224">
        <v>1.0200000000000001E-2</v>
      </c>
      <c r="Y338" s="1224">
        <v>4.0000000000000001E-3</v>
      </c>
      <c r="Z338" s="1224">
        <v>2.0999999999999999E-3</v>
      </c>
      <c r="AA338" s="1224">
        <v>1.01E-2</v>
      </c>
      <c r="AB338" s="1224">
        <v>4.0000000000000001E-3</v>
      </c>
      <c r="AC338" s="1224">
        <v>2.0999999999999999E-3</v>
      </c>
      <c r="AD338" s="1224">
        <v>1.03E-2</v>
      </c>
      <c r="AE338" s="1224">
        <v>4.0000000000000001E-3</v>
      </c>
      <c r="AF338" s="1224">
        <v>2.0999999999999999E-3</v>
      </c>
      <c r="AG338" s="1224">
        <v>1.0200000000000001E-2</v>
      </c>
      <c r="AH338" s="1224">
        <v>4.0000000000000001E-3</v>
      </c>
      <c r="AI338" s="1224">
        <v>2.0999999999999999E-3</v>
      </c>
      <c r="AJ338" s="1224">
        <v>1.03E-2</v>
      </c>
      <c r="AK338" s="1224">
        <v>4.0000000000000001E-3</v>
      </c>
      <c r="AL338" s="1224">
        <v>2.2000000000000001E-3</v>
      </c>
      <c r="AM338" s="1224">
        <v>1.0200000000000001E-2</v>
      </c>
      <c r="AN338" s="1224">
        <v>4.0000000000000001E-3</v>
      </c>
      <c r="AO338" s="1224">
        <v>2.0999999999999999E-3</v>
      </c>
      <c r="AP338" s="1224">
        <v>1.01E-2</v>
      </c>
      <c r="AQ338" s="1224">
        <v>4.0000000000000001E-3</v>
      </c>
      <c r="AR338" s="1224">
        <v>2.0999999999999999E-3</v>
      </c>
      <c r="AS338" s="1224">
        <v>1.03E-2</v>
      </c>
      <c r="AT338" s="1224">
        <v>4.0000000000000001E-3</v>
      </c>
      <c r="AU338" s="1224">
        <v>2.2000000000000001E-3</v>
      </c>
      <c r="AV338" s="1224">
        <v>1.01E-2</v>
      </c>
      <c r="AW338" s="1224">
        <v>4.0000000000000001E-3</v>
      </c>
      <c r="AX338" s="1224">
        <v>2.0999999999999999E-3</v>
      </c>
      <c r="AY338" s="1227">
        <v>8.8000000000000005E-3</v>
      </c>
      <c r="AZ338" s="1227">
        <v>3.3999999999999998E-3</v>
      </c>
      <c r="BA338" s="1227">
        <v>1.8E-3</v>
      </c>
      <c r="BB338" s="1228" t="s">
        <v>165</v>
      </c>
      <c r="BC338" s="1228" t="s">
        <v>165</v>
      </c>
      <c r="BD338" s="1228" t="s">
        <v>165</v>
      </c>
    </row>
    <row r="339" spans="3:56" x14ac:dyDescent="0.25">
      <c r="C339" s="1229" t="s">
        <v>1390</v>
      </c>
      <c r="D339" s="1229" t="s">
        <v>1374</v>
      </c>
      <c r="E339" s="1231" t="str">
        <f t="shared" si="5"/>
        <v>PorcinoRIOJA, LA</v>
      </c>
      <c r="F339" s="1224">
        <v>1.03E-2</v>
      </c>
      <c r="G339" s="1225">
        <v>4.0000000000000001E-3</v>
      </c>
      <c r="H339" s="1224">
        <v>2.2000000000000001E-3</v>
      </c>
      <c r="I339" s="1224">
        <v>1.03E-2</v>
      </c>
      <c r="J339" s="1224">
        <v>4.0000000000000001E-3</v>
      </c>
      <c r="K339" s="1224">
        <v>2.2000000000000001E-3</v>
      </c>
      <c r="L339" s="1226">
        <v>1.04E-2</v>
      </c>
      <c r="M339" s="1224">
        <v>4.1000000000000003E-3</v>
      </c>
      <c r="N339" s="1224">
        <v>2.2000000000000001E-3</v>
      </c>
      <c r="O339" s="1224">
        <v>1.04E-2</v>
      </c>
      <c r="P339" s="1224">
        <v>4.1000000000000003E-3</v>
      </c>
      <c r="Q339" s="1224">
        <v>2.2000000000000001E-3</v>
      </c>
      <c r="R339" s="1224">
        <v>1.03E-2</v>
      </c>
      <c r="S339" s="1224">
        <v>4.0000000000000001E-3</v>
      </c>
      <c r="T339" s="1224">
        <v>2.2000000000000001E-3</v>
      </c>
      <c r="U339" s="1224">
        <v>1.03E-2</v>
      </c>
      <c r="V339" s="1224">
        <v>4.0000000000000001E-3</v>
      </c>
      <c r="W339" s="1224">
        <v>2.2000000000000001E-3</v>
      </c>
      <c r="X339" s="1224">
        <v>1.03E-2</v>
      </c>
      <c r="Y339" s="1224">
        <v>4.0000000000000001E-3</v>
      </c>
      <c r="Z339" s="1224">
        <v>2.2000000000000001E-3</v>
      </c>
      <c r="AA339" s="1224">
        <v>1.0200000000000001E-2</v>
      </c>
      <c r="AB339" s="1224">
        <v>4.0000000000000001E-3</v>
      </c>
      <c r="AC339" s="1224">
        <v>2.0999999999999999E-3</v>
      </c>
      <c r="AD339" s="1224">
        <v>1.0200000000000001E-2</v>
      </c>
      <c r="AE339" s="1224">
        <v>4.0000000000000001E-3</v>
      </c>
      <c r="AF339" s="1224">
        <v>2.0999999999999999E-3</v>
      </c>
      <c r="AG339" s="1224">
        <v>1.0200000000000001E-2</v>
      </c>
      <c r="AH339" s="1224">
        <v>4.0000000000000001E-3</v>
      </c>
      <c r="AI339" s="1224">
        <v>2.0999999999999999E-3</v>
      </c>
      <c r="AJ339" s="1224">
        <v>1.0200000000000001E-2</v>
      </c>
      <c r="AK339" s="1224">
        <v>4.0000000000000001E-3</v>
      </c>
      <c r="AL339" s="1224">
        <v>2.0999999999999999E-3</v>
      </c>
      <c r="AM339" s="1224">
        <v>1.0200000000000001E-2</v>
      </c>
      <c r="AN339" s="1224">
        <v>4.0000000000000001E-3</v>
      </c>
      <c r="AO339" s="1224">
        <v>2.0999999999999999E-3</v>
      </c>
      <c r="AP339" s="1224">
        <v>1.0200000000000001E-2</v>
      </c>
      <c r="AQ339" s="1224">
        <v>4.0000000000000001E-3</v>
      </c>
      <c r="AR339" s="1224">
        <v>2.0999999999999999E-3</v>
      </c>
      <c r="AS339" s="1224">
        <v>1.03E-2</v>
      </c>
      <c r="AT339" s="1224">
        <v>4.0000000000000001E-3</v>
      </c>
      <c r="AU339" s="1224">
        <v>2.2000000000000001E-3</v>
      </c>
      <c r="AV339" s="1224">
        <v>1.03E-2</v>
      </c>
      <c r="AW339" s="1224">
        <v>4.0000000000000001E-3</v>
      </c>
      <c r="AX339" s="1224">
        <v>2.2000000000000001E-3</v>
      </c>
      <c r="AY339" s="1227">
        <v>8.9999999999999993E-3</v>
      </c>
      <c r="AZ339" s="1227">
        <v>3.5000000000000001E-3</v>
      </c>
      <c r="BA339" s="1227">
        <v>1.9E-3</v>
      </c>
      <c r="BB339" s="1228" t="s">
        <v>165</v>
      </c>
      <c r="BC339" s="1228" t="s">
        <v>165</v>
      </c>
      <c r="BD339" s="1228" t="s">
        <v>165</v>
      </c>
    </row>
    <row r="340" spans="3:56" x14ac:dyDescent="0.25">
      <c r="C340" s="1229" t="s">
        <v>1390</v>
      </c>
      <c r="D340" s="1229" t="s">
        <v>1375</v>
      </c>
      <c r="E340" s="1231" t="str">
        <f t="shared" si="5"/>
        <v>PorcinoSALAMANCA</v>
      </c>
      <c r="F340" s="1224">
        <v>1.04E-2</v>
      </c>
      <c r="G340" s="1225">
        <v>4.0000000000000001E-3</v>
      </c>
      <c r="H340" s="1224">
        <v>2.2000000000000001E-3</v>
      </c>
      <c r="I340" s="1224">
        <v>1.03E-2</v>
      </c>
      <c r="J340" s="1224">
        <v>4.0000000000000001E-3</v>
      </c>
      <c r="K340" s="1224">
        <v>2.2000000000000001E-3</v>
      </c>
      <c r="L340" s="1226">
        <v>1.04E-2</v>
      </c>
      <c r="M340" s="1224">
        <v>4.1000000000000003E-3</v>
      </c>
      <c r="N340" s="1224">
        <v>2.2000000000000001E-3</v>
      </c>
      <c r="O340" s="1224">
        <v>1.0500000000000001E-2</v>
      </c>
      <c r="P340" s="1224">
        <v>4.1000000000000003E-3</v>
      </c>
      <c r="Q340" s="1224">
        <v>2.2000000000000001E-3</v>
      </c>
      <c r="R340" s="1224">
        <v>1.01E-2</v>
      </c>
      <c r="S340" s="1224">
        <v>3.8999999999999998E-3</v>
      </c>
      <c r="T340" s="1224">
        <v>2.0999999999999999E-3</v>
      </c>
      <c r="U340" s="1224">
        <v>1.0200000000000001E-2</v>
      </c>
      <c r="V340" s="1224">
        <v>4.0000000000000001E-3</v>
      </c>
      <c r="W340" s="1224">
        <v>2.0999999999999999E-3</v>
      </c>
      <c r="X340" s="1224">
        <v>1.01E-2</v>
      </c>
      <c r="Y340" s="1224">
        <v>4.0000000000000001E-3</v>
      </c>
      <c r="Z340" s="1224">
        <v>2.0999999999999999E-3</v>
      </c>
      <c r="AA340" s="1224">
        <v>1.03E-2</v>
      </c>
      <c r="AB340" s="1224">
        <v>4.0000000000000001E-3</v>
      </c>
      <c r="AC340" s="1224">
        <v>2.2000000000000001E-3</v>
      </c>
      <c r="AD340" s="1224">
        <v>1.01E-2</v>
      </c>
      <c r="AE340" s="1224">
        <v>4.0000000000000001E-3</v>
      </c>
      <c r="AF340" s="1224">
        <v>2.0999999999999999E-3</v>
      </c>
      <c r="AG340" s="1224">
        <v>1.01E-2</v>
      </c>
      <c r="AH340" s="1224">
        <v>4.0000000000000001E-3</v>
      </c>
      <c r="AI340" s="1224">
        <v>2.0999999999999999E-3</v>
      </c>
      <c r="AJ340" s="1224">
        <v>1.01E-2</v>
      </c>
      <c r="AK340" s="1224">
        <v>3.8999999999999998E-3</v>
      </c>
      <c r="AL340" s="1224">
        <v>2.0999999999999999E-3</v>
      </c>
      <c r="AM340" s="1224">
        <v>1.0200000000000001E-2</v>
      </c>
      <c r="AN340" s="1224">
        <v>4.0000000000000001E-3</v>
      </c>
      <c r="AO340" s="1224">
        <v>2.0999999999999999E-3</v>
      </c>
      <c r="AP340" s="1224">
        <v>1.0200000000000001E-2</v>
      </c>
      <c r="AQ340" s="1224">
        <v>4.0000000000000001E-3</v>
      </c>
      <c r="AR340" s="1224">
        <v>2.0999999999999999E-3</v>
      </c>
      <c r="AS340" s="1224">
        <v>1.0200000000000001E-2</v>
      </c>
      <c r="AT340" s="1224">
        <v>4.0000000000000001E-3</v>
      </c>
      <c r="AU340" s="1224">
        <v>2.0999999999999999E-3</v>
      </c>
      <c r="AV340" s="1224">
        <v>1.0200000000000001E-2</v>
      </c>
      <c r="AW340" s="1224">
        <v>4.0000000000000001E-3</v>
      </c>
      <c r="AX340" s="1224">
        <v>2.0999999999999999E-3</v>
      </c>
      <c r="AY340" s="1227">
        <v>9.5999999999999992E-3</v>
      </c>
      <c r="AZ340" s="1227">
        <v>3.8E-3</v>
      </c>
      <c r="BA340" s="1227">
        <v>2E-3</v>
      </c>
      <c r="BB340" s="1228" t="s">
        <v>165</v>
      </c>
      <c r="BC340" s="1228" t="s">
        <v>165</v>
      </c>
      <c r="BD340" s="1228" t="s">
        <v>165</v>
      </c>
    </row>
    <row r="341" spans="3:56" x14ac:dyDescent="0.25">
      <c r="C341" s="1229" t="s">
        <v>1390</v>
      </c>
      <c r="D341" s="1229" t="s">
        <v>1376</v>
      </c>
      <c r="E341" s="1231" t="str">
        <f t="shared" si="5"/>
        <v>PorcinoSANTA CRUZ DE TENERIFE</v>
      </c>
      <c r="F341" s="1224">
        <v>1.04E-2</v>
      </c>
      <c r="G341" s="1225">
        <v>4.1000000000000003E-3</v>
      </c>
      <c r="H341" s="1224">
        <v>2.2000000000000001E-3</v>
      </c>
      <c r="I341" s="1224">
        <v>1.04E-2</v>
      </c>
      <c r="J341" s="1224">
        <v>4.1000000000000003E-3</v>
      </c>
      <c r="K341" s="1224">
        <v>2.2000000000000001E-3</v>
      </c>
      <c r="L341" s="1226">
        <v>1.04E-2</v>
      </c>
      <c r="M341" s="1224">
        <v>4.0000000000000001E-3</v>
      </c>
      <c r="N341" s="1224">
        <v>2.2000000000000001E-3</v>
      </c>
      <c r="O341" s="1224">
        <v>1.04E-2</v>
      </c>
      <c r="P341" s="1224">
        <v>4.1000000000000003E-3</v>
      </c>
      <c r="Q341" s="1224">
        <v>2.2000000000000001E-3</v>
      </c>
      <c r="R341" s="1224">
        <v>1.03E-2</v>
      </c>
      <c r="S341" s="1224">
        <v>4.0000000000000001E-3</v>
      </c>
      <c r="T341" s="1224">
        <v>2.2000000000000001E-3</v>
      </c>
      <c r="U341" s="1224">
        <v>1.03E-2</v>
      </c>
      <c r="V341" s="1224">
        <v>4.0000000000000001E-3</v>
      </c>
      <c r="W341" s="1224">
        <v>2.2000000000000001E-3</v>
      </c>
      <c r="X341" s="1224">
        <v>1.03E-2</v>
      </c>
      <c r="Y341" s="1224">
        <v>4.0000000000000001E-3</v>
      </c>
      <c r="Z341" s="1224">
        <v>2.2000000000000001E-3</v>
      </c>
      <c r="AA341" s="1224">
        <v>1.0200000000000001E-2</v>
      </c>
      <c r="AB341" s="1224">
        <v>4.0000000000000001E-3</v>
      </c>
      <c r="AC341" s="1224">
        <v>2.0999999999999999E-3</v>
      </c>
      <c r="AD341" s="1224">
        <v>1.0200000000000001E-2</v>
      </c>
      <c r="AE341" s="1224">
        <v>4.0000000000000001E-3</v>
      </c>
      <c r="AF341" s="1224">
        <v>2.0999999999999999E-3</v>
      </c>
      <c r="AG341" s="1224">
        <v>1.03E-2</v>
      </c>
      <c r="AH341" s="1224">
        <v>4.0000000000000001E-3</v>
      </c>
      <c r="AI341" s="1224">
        <v>2.2000000000000001E-3</v>
      </c>
      <c r="AJ341" s="1224">
        <v>1.03E-2</v>
      </c>
      <c r="AK341" s="1224">
        <v>4.0000000000000001E-3</v>
      </c>
      <c r="AL341" s="1224">
        <v>2.2000000000000001E-3</v>
      </c>
      <c r="AM341" s="1224">
        <v>1.0200000000000001E-2</v>
      </c>
      <c r="AN341" s="1224">
        <v>4.0000000000000001E-3</v>
      </c>
      <c r="AO341" s="1224">
        <v>2.0999999999999999E-3</v>
      </c>
      <c r="AP341" s="1224">
        <v>1.03E-2</v>
      </c>
      <c r="AQ341" s="1224">
        <v>4.0000000000000001E-3</v>
      </c>
      <c r="AR341" s="1224">
        <v>2.2000000000000001E-3</v>
      </c>
      <c r="AS341" s="1224">
        <v>1.03E-2</v>
      </c>
      <c r="AT341" s="1224">
        <v>4.0000000000000001E-3</v>
      </c>
      <c r="AU341" s="1224">
        <v>2.2000000000000001E-3</v>
      </c>
      <c r="AV341" s="1224">
        <v>1.03E-2</v>
      </c>
      <c r="AW341" s="1224">
        <v>4.0000000000000001E-3</v>
      </c>
      <c r="AX341" s="1224">
        <v>2.2000000000000001E-3</v>
      </c>
      <c r="AY341" s="1227">
        <v>9.7999999999999997E-3</v>
      </c>
      <c r="AZ341" s="1227">
        <v>3.8E-3</v>
      </c>
      <c r="BA341" s="1227">
        <v>2.0999999999999999E-3</v>
      </c>
      <c r="BB341" s="1228" t="s">
        <v>165</v>
      </c>
      <c r="BC341" s="1228" t="s">
        <v>165</v>
      </c>
      <c r="BD341" s="1228" t="s">
        <v>165</v>
      </c>
    </row>
    <row r="342" spans="3:56" x14ac:dyDescent="0.25">
      <c r="C342" s="1229" t="s">
        <v>1390</v>
      </c>
      <c r="D342" s="1229" t="s">
        <v>1377</v>
      </c>
      <c r="E342" s="1231" t="str">
        <f t="shared" si="5"/>
        <v>PorcinoSEGOVIA</v>
      </c>
      <c r="F342" s="1224">
        <v>1.03E-2</v>
      </c>
      <c r="G342" s="1225">
        <v>4.0000000000000001E-3</v>
      </c>
      <c r="H342" s="1224">
        <v>2.2000000000000001E-3</v>
      </c>
      <c r="I342" s="1224">
        <v>1.03E-2</v>
      </c>
      <c r="J342" s="1224">
        <v>4.0000000000000001E-3</v>
      </c>
      <c r="K342" s="1224">
        <v>2.2000000000000001E-3</v>
      </c>
      <c r="L342" s="1226">
        <v>1.04E-2</v>
      </c>
      <c r="M342" s="1224">
        <v>4.0000000000000001E-3</v>
      </c>
      <c r="N342" s="1224">
        <v>2.2000000000000001E-3</v>
      </c>
      <c r="O342" s="1224">
        <v>1.04E-2</v>
      </c>
      <c r="P342" s="1224">
        <v>4.0000000000000001E-3</v>
      </c>
      <c r="Q342" s="1224">
        <v>2.2000000000000001E-3</v>
      </c>
      <c r="R342" s="1224">
        <v>1.03E-2</v>
      </c>
      <c r="S342" s="1224">
        <v>4.0000000000000001E-3</v>
      </c>
      <c r="T342" s="1224">
        <v>2.2000000000000001E-3</v>
      </c>
      <c r="U342" s="1224">
        <v>1.03E-2</v>
      </c>
      <c r="V342" s="1224">
        <v>4.0000000000000001E-3</v>
      </c>
      <c r="W342" s="1224">
        <v>2.2000000000000001E-3</v>
      </c>
      <c r="X342" s="1224">
        <v>1.03E-2</v>
      </c>
      <c r="Y342" s="1224">
        <v>4.0000000000000001E-3</v>
      </c>
      <c r="Z342" s="1224">
        <v>2.2000000000000001E-3</v>
      </c>
      <c r="AA342" s="1224">
        <v>1.03E-2</v>
      </c>
      <c r="AB342" s="1224">
        <v>4.0000000000000001E-3</v>
      </c>
      <c r="AC342" s="1224">
        <v>2.2000000000000001E-3</v>
      </c>
      <c r="AD342" s="1224">
        <v>1.03E-2</v>
      </c>
      <c r="AE342" s="1224">
        <v>4.0000000000000001E-3</v>
      </c>
      <c r="AF342" s="1224">
        <v>2.2000000000000001E-3</v>
      </c>
      <c r="AG342" s="1224">
        <v>1.03E-2</v>
      </c>
      <c r="AH342" s="1224">
        <v>4.0000000000000001E-3</v>
      </c>
      <c r="AI342" s="1224">
        <v>2.2000000000000001E-3</v>
      </c>
      <c r="AJ342" s="1224">
        <v>1.0200000000000001E-2</v>
      </c>
      <c r="AK342" s="1224">
        <v>4.0000000000000001E-3</v>
      </c>
      <c r="AL342" s="1224">
        <v>2.0999999999999999E-3</v>
      </c>
      <c r="AM342" s="1224">
        <v>1.03E-2</v>
      </c>
      <c r="AN342" s="1224">
        <v>4.0000000000000001E-3</v>
      </c>
      <c r="AO342" s="1224">
        <v>2.2000000000000001E-3</v>
      </c>
      <c r="AP342" s="1224">
        <v>1.03E-2</v>
      </c>
      <c r="AQ342" s="1224">
        <v>4.0000000000000001E-3</v>
      </c>
      <c r="AR342" s="1224">
        <v>2.2000000000000001E-3</v>
      </c>
      <c r="AS342" s="1224">
        <v>1.03E-2</v>
      </c>
      <c r="AT342" s="1224">
        <v>4.0000000000000001E-3</v>
      </c>
      <c r="AU342" s="1224">
        <v>2.2000000000000001E-3</v>
      </c>
      <c r="AV342" s="1224">
        <v>1.03E-2</v>
      </c>
      <c r="AW342" s="1224">
        <v>4.0000000000000001E-3</v>
      </c>
      <c r="AX342" s="1224">
        <v>2.2000000000000001E-3</v>
      </c>
      <c r="AY342" s="1227">
        <v>9.5999999999999992E-3</v>
      </c>
      <c r="AZ342" s="1227">
        <v>3.7000000000000002E-3</v>
      </c>
      <c r="BA342" s="1227">
        <v>2E-3</v>
      </c>
      <c r="BB342" s="1228" t="s">
        <v>165</v>
      </c>
      <c r="BC342" s="1228" t="s">
        <v>165</v>
      </c>
      <c r="BD342" s="1228" t="s">
        <v>165</v>
      </c>
    </row>
    <row r="343" spans="3:56" x14ac:dyDescent="0.25">
      <c r="C343" s="1229" t="s">
        <v>1390</v>
      </c>
      <c r="D343" s="1229" t="s">
        <v>1378</v>
      </c>
      <c r="E343" s="1231" t="str">
        <f t="shared" si="5"/>
        <v>PorcinoSEVILLA</v>
      </c>
      <c r="F343" s="1224">
        <v>1.04E-2</v>
      </c>
      <c r="G343" s="1225">
        <v>4.1000000000000003E-3</v>
      </c>
      <c r="H343" s="1224">
        <v>2.2000000000000001E-3</v>
      </c>
      <c r="I343" s="1224">
        <v>1.04E-2</v>
      </c>
      <c r="J343" s="1224">
        <v>4.1000000000000003E-3</v>
      </c>
      <c r="K343" s="1224">
        <v>2.2000000000000001E-3</v>
      </c>
      <c r="L343" s="1226">
        <v>1.0500000000000001E-2</v>
      </c>
      <c r="M343" s="1224">
        <v>4.1000000000000003E-3</v>
      </c>
      <c r="N343" s="1224">
        <v>2.2000000000000001E-3</v>
      </c>
      <c r="O343" s="1224">
        <v>1.04E-2</v>
      </c>
      <c r="P343" s="1224">
        <v>4.1000000000000003E-3</v>
      </c>
      <c r="Q343" s="1224">
        <v>2.2000000000000001E-3</v>
      </c>
      <c r="R343" s="1224">
        <v>1.03E-2</v>
      </c>
      <c r="S343" s="1224">
        <v>4.0000000000000001E-3</v>
      </c>
      <c r="T343" s="1224">
        <v>2.2000000000000001E-3</v>
      </c>
      <c r="U343" s="1224">
        <v>1.04E-2</v>
      </c>
      <c r="V343" s="1224">
        <v>4.0000000000000001E-3</v>
      </c>
      <c r="W343" s="1224">
        <v>2.2000000000000001E-3</v>
      </c>
      <c r="X343" s="1224">
        <v>1.03E-2</v>
      </c>
      <c r="Y343" s="1224">
        <v>4.0000000000000001E-3</v>
      </c>
      <c r="Z343" s="1224">
        <v>2.2000000000000001E-3</v>
      </c>
      <c r="AA343" s="1224">
        <v>1.03E-2</v>
      </c>
      <c r="AB343" s="1224">
        <v>4.0000000000000001E-3</v>
      </c>
      <c r="AC343" s="1224">
        <v>2.2000000000000001E-3</v>
      </c>
      <c r="AD343" s="1224">
        <v>1.03E-2</v>
      </c>
      <c r="AE343" s="1224">
        <v>4.0000000000000001E-3</v>
      </c>
      <c r="AF343" s="1224">
        <v>2.2000000000000001E-3</v>
      </c>
      <c r="AG343" s="1224">
        <v>1.03E-2</v>
      </c>
      <c r="AH343" s="1224">
        <v>4.0000000000000001E-3</v>
      </c>
      <c r="AI343" s="1224">
        <v>2.2000000000000001E-3</v>
      </c>
      <c r="AJ343" s="1224">
        <v>1.03E-2</v>
      </c>
      <c r="AK343" s="1224">
        <v>4.0000000000000001E-3</v>
      </c>
      <c r="AL343" s="1224">
        <v>2.2000000000000001E-3</v>
      </c>
      <c r="AM343" s="1224">
        <v>1.03E-2</v>
      </c>
      <c r="AN343" s="1224">
        <v>4.0000000000000001E-3</v>
      </c>
      <c r="AO343" s="1224">
        <v>2.2000000000000001E-3</v>
      </c>
      <c r="AP343" s="1224">
        <v>1.03E-2</v>
      </c>
      <c r="AQ343" s="1224">
        <v>4.0000000000000001E-3</v>
      </c>
      <c r="AR343" s="1224">
        <v>2.2000000000000001E-3</v>
      </c>
      <c r="AS343" s="1224">
        <v>1.03E-2</v>
      </c>
      <c r="AT343" s="1224">
        <v>4.0000000000000001E-3</v>
      </c>
      <c r="AU343" s="1224">
        <v>2.2000000000000001E-3</v>
      </c>
      <c r="AV343" s="1224">
        <v>1.03E-2</v>
      </c>
      <c r="AW343" s="1224">
        <v>4.0000000000000001E-3</v>
      </c>
      <c r="AX343" s="1224">
        <v>2.2000000000000001E-3</v>
      </c>
      <c r="AY343" s="1227">
        <v>0.01</v>
      </c>
      <c r="AZ343" s="1227">
        <v>3.8999999999999998E-3</v>
      </c>
      <c r="BA343" s="1227">
        <v>2.0999999999999999E-3</v>
      </c>
      <c r="BB343" s="1228" t="s">
        <v>165</v>
      </c>
      <c r="BC343" s="1228" t="s">
        <v>165</v>
      </c>
      <c r="BD343" s="1228" t="s">
        <v>165</v>
      </c>
    </row>
    <row r="344" spans="3:56" x14ac:dyDescent="0.25">
      <c r="C344" s="1229" t="s">
        <v>1390</v>
      </c>
      <c r="D344" s="1229" t="s">
        <v>1379</v>
      </c>
      <c r="E344" s="1231" t="str">
        <f t="shared" si="5"/>
        <v>PorcinoSORIA</v>
      </c>
      <c r="F344" s="1224">
        <v>1.03E-2</v>
      </c>
      <c r="G344" s="1225">
        <v>4.0000000000000001E-3</v>
      </c>
      <c r="H344" s="1224">
        <v>2.2000000000000001E-3</v>
      </c>
      <c r="I344" s="1224">
        <v>1.03E-2</v>
      </c>
      <c r="J344" s="1224">
        <v>4.0000000000000001E-3</v>
      </c>
      <c r="K344" s="1224">
        <v>2.2000000000000001E-3</v>
      </c>
      <c r="L344" s="1226">
        <v>1.04E-2</v>
      </c>
      <c r="M344" s="1224">
        <v>4.1000000000000003E-3</v>
      </c>
      <c r="N344" s="1224">
        <v>2.2000000000000001E-3</v>
      </c>
      <c r="O344" s="1224">
        <v>1.04E-2</v>
      </c>
      <c r="P344" s="1224">
        <v>4.1000000000000003E-3</v>
      </c>
      <c r="Q344" s="1224">
        <v>2.2000000000000001E-3</v>
      </c>
      <c r="R344" s="1224">
        <v>1.0200000000000001E-2</v>
      </c>
      <c r="S344" s="1224">
        <v>4.0000000000000001E-3</v>
      </c>
      <c r="T344" s="1224">
        <v>2.0999999999999999E-3</v>
      </c>
      <c r="U344" s="1224">
        <v>1.0200000000000001E-2</v>
      </c>
      <c r="V344" s="1224">
        <v>4.0000000000000001E-3</v>
      </c>
      <c r="W344" s="1224">
        <v>2.0999999999999999E-3</v>
      </c>
      <c r="X344" s="1224">
        <v>1.03E-2</v>
      </c>
      <c r="Y344" s="1224">
        <v>4.0000000000000001E-3</v>
      </c>
      <c r="Z344" s="1224">
        <v>2.2000000000000001E-3</v>
      </c>
      <c r="AA344" s="1224">
        <v>1.0200000000000001E-2</v>
      </c>
      <c r="AB344" s="1224">
        <v>4.0000000000000001E-3</v>
      </c>
      <c r="AC344" s="1224">
        <v>2.0999999999999999E-3</v>
      </c>
      <c r="AD344" s="1224">
        <v>1.03E-2</v>
      </c>
      <c r="AE344" s="1224">
        <v>4.0000000000000001E-3</v>
      </c>
      <c r="AF344" s="1224">
        <v>2.2000000000000001E-3</v>
      </c>
      <c r="AG344" s="1224">
        <v>1.0200000000000001E-2</v>
      </c>
      <c r="AH344" s="1224">
        <v>4.0000000000000001E-3</v>
      </c>
      <c r="AI344" s="1224">
        <v>2.0999999999999999E-3</v>
      </c>
      <c r="AJ344" s="1224">
        <v>1.0200000000000001E-2</v>
      </c>
      <c r="AK344" s="1224">
        <v>4.0000000000000001E-3</v>
      </c>
      <c r="AL344" s="1224">
        <v>2.0999999999999999E-3</v>
      </c>
      <c r="AM344" s="1224">
        <v>0.01</v>
      </c>
      <c r="AN344" s="1224">
        <v>3.8999999999999998E-3</v>
      </c>
      <c r="AO344" s="1224">
        <v>2.0999999999999999E-3</v>
      </c>
      <c r="AP344" s="1224">
        <v>0.01</v>
      </c>
      <c r="AQ344" s="1224">
        <v>3.8999999999999998E-3</v>
      </c>
      <c r="AR344" s="1224">
        <v>2.0999999999999999E-3</v>
      </c>
      <c r="AS344" s="1224">
        <v>0.01</v>
      </c>
      <c r="AT344" s="1224">
        <v>3.8999999999999998E-3</v>
      </c>
      <c r="AU344" s="1224">
        <v>2.0999999999999999E-3</v>
      </c>
      <c r="AV344" s="1224">
        <v>0.01</v>
      </c>
      <c r="AW344" s="1224">
        <v>3.8999999999999998E-3</v>
      </c>
      <c r="AX344" s="1224">
        <v>2.0999999999999999E-3</v>
      </c>
      <c r="AY344" s="1227">
        <v>9.5999999999999992E-3</v>
      </c>
      <c r="AZ344" s="1227">
        <v>3.7000000000000002E-3</v>
      </c>
      <c r="BA344" s="1227">
        <v>2E-3</v>
      </c>
      <c r="BB344" s="1228" t="s">
        <v>165</v>
      </c>
      <c r="BC344" s="1228" t="s">
        <v>165</v>
      </c>
      <c r="BD344" s="1228" t="s">
        <v>165</v>
      </c>
    </row>
    <row r="345" spans="3:56" x14ac:dyDescent="0.25">
      <c r="C345" s="1229" t="s">
        <v>1390</v>
      </c>
      <c r="D345" s="1229" t="s">
        <v>1380</v>
      </c>
      <c r="E345" s="1231" t="str">
        <f t="shared" si="5"/>
        <v>PorcinoTARRAGONA</v>
      </c>
      <c r="F345" s="1224">
        <v>1.03E-2</v>
      </c>
      <c r="G345" s="1225">
        <v>4.0000000000000001E-3</v>
      </c>
      <c r="H345" s="1224">
        <v>2.2000000000000001E-3</v>
      </c>
      <c r="I345" s="1224">
        <v>1.04E-2</v>
      </c>
      <c r="J345" s="1224">
        <v>4.1000000000000003E-3</v>
      </c>
      <c r="K345" s="1224">
        <v>2.2000000000000001E-3</v>
      </c>
      <c r="L345" s="1226">
        <v>1.04E-2</v>
      </c>
      <c r="M345" s="1224">
        <v>4.1000000000000003E-3</v>
      </c>
      <c r="N345" s="1224">
        <v>2.2000000000000001E-3</v>
      </c>
      <c r="O345" s="1224">
        <v>1.04E-2</v>
      </c>
      <c r="P345" s="1224">
        <v>4.1000000000000003E-3</v>
      </c>
      <c r="Q345" s="1224">
        <v>2.2000000000000001E-3</v>
      </c>
      <c r="R345" s="1224">
        <v>1.0200000000000001E-2</v>
      </c>
      <c r="S345" s="1224">
        <v>4.0000000000000001E-3</v>
      </c>
      <c r="T345" s="1224">
        <v>2.0999999999999999E-3</v>
      </c>
      <c r="U345" s="1224">
        <v>1.03E-2</v>
      </c>
      <c r="V345" s="1224">
        <v>4.0000000000000001E-3</v>
      </c>
      <c r="W345" s="1224">
        <v>2.2000000000000001E-3</v>
      </c>
      <c r="X345" s="1224">
        <v>1.03E-2</v>
      </c>
      <c r="Y345" s="1224">
        <v>4.0000000000000001E-3</v>
      </c>
      <c r="Z345" s="1224">
        <v>2.2000000000000001E-3</v>
      </c>
      <c r="AA345" s="1224">
        <v>1.03E-2</v>
      </c>
      <c r="AB345" s="1224">
        <v>4.0000000000000001E-3</v>
      </c>
      <c r="AC345" s="1224">
        <v>2.2000000000000001E-3</v>
      </c>
      <c r="AD345" s="1224">
        <v>1.04E-2</v>
      </c>
      <c r="AE345" s="1224">
        <v>4.0000000000000001E-3</v>
      </c>
      <c r="AF345" s="1224">
        <v>2.2000000000000001E-3</v>
      </c>
      <c r="AG345" s="1224">
        <v>1.03E-2</v>
      </c>
      <c r="AH345" s="1224">
        <v>4.0000000000000001E-3</v>
      </c>
      <c r="AI345" s="1224">
        <v>2.2000000000000001E-3</v>
      </c>
      <c r="AJ345" s="1224">
        <v>1.04E-2</v>
      </c>
      <c r="AK345" s="1224">
        <v>4.0000000000000001E-3</v>
      </c>
      <c r="AL345" s="1224">
        <v>2.2000000000000001E-3</v>
      </c>
      <c r="AM345" s="1224">
        <v>1.03E-2</v>
      </c>
      <c r="AN345" s="1224">
        <v>4.0000000000000001E-3</v>
      </c>
      <c r="AO345" s="1224">
        <v>2.2000000000000001E-3</v>
      </c>
      <c r="AP345" s="1224">
        <v>1.03E-2</v>
      </c>
      <c r="AQ345" s="1224">
        <v>4.0000000000000001E-3</v>
      </c>
      <c r="AR345" s="1224">
        <v>2.2000000000000001E-3</v>
      </c>
      <c r="AS345" s="1224">
        <v>1.03E-2</v>
      </c>
      <c r="AT345" s="1224">
        <v>4.0000000000000001E-3</v>
      </c>
      <c r="AU345" s="1224">
        <v>2.2000000000000001E-3</v>
      </c>
      <c r="AV345" s="1224">
        <v>1.03E-2</v>
      </c>
      <c r="AW345" s="1224">
        <v>4.0000000000000001E-3</v>
      </c>
      <c r="AX345" s="1224">
        <v>2.2000000000000001E-3</v>
      </c>
      <c r="AY345" s="1227">
        <v>9.4000000000000004E-3</v>
      </c>
      <c r="AZ345" s="1227">
        <v>3.7000000000000002E-3</v>
      </c>
      <c r="BA345" s="1227">
        <v>2E-3</v>
      </c>
      <c r="BB345" s="1228" t="s">
        <v>165</v>
      </c>
      <c r="BC345" s="1228" t="s">
        <v>165</v>
      </c>
      <c r="BD345" s="1228" t="s">
        <v>165</v>
      </c>
    </row>
    <row r="346" spans="3:56" x14ac:dyDescent="0.25">
      <c r="C346" s="1229" t="s">
        <v>1390</v>
      </c>
      <c r="D346" s="1229" t="s">
        <v>1381</v>
      </c>
      <c r="E346" s="1231" t="str">
        <f t="shared" si="5"/>
        <v>PorcinoTERUEL</v>
      </c>
      <c r="F346" s="1224">
        <v>1.04E-2</v>
      </c>
      <c r="G346" s="1225">
        <v>4.0000000000000001E-3</v>
      </c>
      <c r="H346" s="1224">
        <v>2.2000000000000001E-3</v>
      </c>
      <c r="I346" s="1224">
        <v>1.04E-2</v>
      </c>
      <c r="J346" s="1224">
        <v>4.1000000000000003E-3</v>
      </c>
      <c r="K346" s="1224">
        <v>2.2000000000000001E-3</v>
      </c>
      <c r="L346" s="1226">
        <v>1.04E-2</v>
      </c>
      <c r="M346" s="1224">
        <v>4.1000000000000003E-3</v>
      </c>
      <c r="N346" s="1224">
        <v>2.2000000000000001E-3</v>
      </c>
      <c r="O346" s="1224">
        <v>1.0500000000000001E-2</v>
      </c>
      <c r="P346" s="1224">
        <v>4.1000000000000003E-3</v>
      </c>
      <c r="Q346" s="1224">
        <v>2.2000000000000001E-3</v>
      </c>
      <c r="R346" s="1224">
        <v>1.03E-2</v>
      </c>
      <c r="S346" s="1224">
        <v>4.0000000000000001E-3</v>
      </c>
      <c r="T346" s="1224">
        <v>2.2000000000000001E-3</v>
      </c>
      <c r="U346" s="1224">
        <v>1.03E-2</v>
      </c>
      <c r="V346" s="1224">
        <v>4.0000000000000001E-3</v>
      </c>
      <c r="W346" s="1224">
        <v>2.2000000000000001E-3</v>
      </c>
      <c r="X346" s="1224">
        <v>1.03E-2</v>
      </c>
      <c r="Y346" s="1224">
        <v>4.0000000000000001E-3</v>
      </c>
      <c r="Z346" s="1224">
        <v>2.2000000000000001E-3</v>
      </c>
      <c r="AA346" s="1224">
        <v>1.03E-2</v>
      </c>
      <c r="AB346" s="1224">
        <v>4.0000000000000001E-3</v>
      </c>
      <c r="AC346" s="1224">
        <v>2.0999999999999999E-3</v>
      </c>
      <c r="AD346" s="1224">
        <v>1.03E-2</v>
      </c>
      <c r="AE346" s="1224">
        <v>4.0000000000000001E-3</v>
      </c>
      <c r="AF346" s="1224">
        <v>2.2000000000000001E-3</v>
      </c>
      <c r="AG346" s="1224">
        <v>1.0200000000000001E-2</v>
      </c>
      <c r="AH346" s="1224">
        <v>4.0000000000000001E-3</v>
      </c>
      <c r="AI346" s="1224">
        <v>2.0999999999999999E-3</v>
      </c>
      <c r="AJ346" s="1224">
        <v>1.0200000000000001E-2</v>
      </c>
      <c r="AK346" s="1224">
        <v>4.0000000000000001E-3</v>
      </c>
      <c r="AL346" s="1224">
        <v>2.0999999999999999E-3</v>
      </c>
      <c r="AM346" s="1224">
        <v>1.0200000000000001E-2</v>
      </c>
      <c r="AN346" s="1224">
        <v>4.0000000000000001E-3</v>
      </c>
      <c r="AO346" s="1224">
        <v>2.0999999999999999E-3</v>
      </c>
      <c r="AP346" s="1224">
        <v>1.0200000000000001E-2</v>
      </c>
      <c r="AQ346" s="1224">
        <v>4.0000000000000001E-3</v>
      </c>
      <c r="AR346" s="1224">
        <v>2.0999999999999999E-3</v>
      </c>
      <c r="AS346" s="1224">
        <v>1.0200000000000001E-2</v>
      </c>
      <c r="AT346" s="1224">
        <v>4.0000000000000001E-3</v>
      </c>
      <c r="AU346" s="1224">
        <v>2.0999999999999999E-3</v>
      </c>
      <c r="AV346" s="1224">
        <v>1.01E-2</v>
      </c>
      <c r="AW346" s="1224">
        <v>4.0000000000000001E-3</v>
      </c>
      <c r="AX346" s="1224">
        <v>2.0999999999999999E-3</v>
      </c>
      <c r="AY346" s="1227">
        <v>9.4999999999999998E-3</v>
      </c>
      <c r="AZ346" s="1227">
        <v>3.7000000000000002E-3</v>
      </c>
      <c r="BA346" s="1227">
        <v>2E-3</v>
      </c>
      <c r="BB346" s="1228" t="s">
        <v>165</v>
      </c>
      <c r="BC346" s="1228" t="s">
        <v>165</v>
      </c>
      <c r="BD346" s="1228" t="s">
        <v>165</v>
      </c>
    </row>
    <row r="347" spans="3:56" x14ac:dyDescent="0.25">
      <c r="C347" s="1229" t="s">
        <v>1390</v>
      </c>
      <c r="D347" s="1229" t="s">
        <v>1382</v>
      </c>
      <c r="E347" s="1231" t="str">
        <f t="shared" si="5"/>
        <v>PorcinoTOLEDO</v>
      </c>
      <c r="F347" s="1224">
        <v>1.03E-2</v>
      </c>
      <c r="G347" s="1225">
        <v>4.0000000000000001E-3</v>
      </c>
      <c r="H347" s="1224">
        <v>2.2000000000000001E-3</v>
      </c>
      <c r="I347" s="1224">
        <v>1.03E-2</v>
      </c>
      <c r="J347" s="1224">
        <v>4.0000000000000001E-3</v>
      </c>
      <c r="K347" s="1224">
        <v>2.2000000000000001E-3</v>
      </c>
      <c r="L347" s="1226">
        <v>1.04E-2</v>
      </c>
      <c r="M347" s="1224">
        <v>4.1000000000000003E-3</v>
      </c>
      <c r="N347" s="1224">
        <v>2.2000000000000001E-3</v>
      </c>
      <c r="O347" s="1224">
        <v>1.04E-2</v>
      </c>
      <c r="P347" s="1224">
        <v>4.1000000000000003E-3</v>
      </c>
      <c r="Q347" s="1224">
        <v>2.2000000000000001E-3</v>
      </c>
      <c r="R347" s="1224">
        <v>1.0200000000000001E-2</v>
      </c>
      <c r="S347" s="1224">
        <v>4.0000000000000001E-3</v>
      </c>
      <c r="T347" s="1224">
        <v>2.0999999999999999E-3</v>
      </c>
      <c r="U347" s="1224">
        <v>1.03E-2</v>
      </c>
      <c r="V347" s="1224">
        <v>4.0000000000000001E-3</v>
      </c>
      <c r="W347" s="1224">
        <v>2.2000000000000001E-3</v>
      </c>
      <c r="X347" s="1224">
        <v>1.0200000000000001E-2</v>
      </c>
      <c r="Y347" s="1224">
        <v>4.0000000000000001E-3</v>
      </c>
      <c r="Z347" s="1224">
        <v>2.0999999999999999E-3</v>
      </c>
      <c r="AA347" s="1224">
        <v>1.03E-2</v>
      </c>
      <c r="AB347" s="1224">
        <v>4.0000000000000001E-3</v>
      </c>
      <c r="AC347" s="1224">
        <v>2.2000000000000001E-3</v>
      </c>
      <c r="AD347" s="1224">
        <v>1.03E-2</v>
      </c>
      <c r="AE347" s="1224">
        <v>4.0000000000000001E-3</v>
      </c>
      <c r="AF347" s="1224">
        <v>2.2000000000000001E-3</v>
      </c>
      <c r="AG347" s="1224">
        <v>1.0200000000000001E-2</v>
      </c>
      <c r="AH347" s="1224">
        <v>4.0000000000000001E-3</v>
      </c>
      <c r="AI347" s="1224">
        <v>2.0999999999999999E-3</v>
      </c>
      <c r="AJ347" s="1224">
        <v>1.0200000000000001E-2</v>
      </c>
      <c r="AK347" s="1224">
        <v>4.0000000000000001E-3</v>
      </c>
      <c r="AL347" s="1224">
        <v>2.0999999999999999E-3</v>
      </c>
      <c r="AM347" s="1224">
        <v>1.03E-2</v>
      </c>
      <c r="AN347" s="1224">
        <v>4.0000000000000001E-3</v>
      </c>
      <c r="AO347" s="1224">
        <v>2.0999999999999999E-3</v>
      </c>
      <c r="AP347" s="1224">
        <v>1.0200000000000001E-2</v>
      </c>
      <c r="AQ347" s="1224">
        <v>4.0000000000000001E-3</v>
      </c>
      <c r="AR347" s="1224">
        <v>2.0999999999999999E-3</v>
      </c>
      <c r="AS347" s="1224">
        <v>1.0200000000000001E-2</v>
      </c>
      <c r="AT347" s="1224">
        <v>4.0000000000000001E-3</v>
      </c>
      <c r="AU347" s="1224">
        <v>2.0999999999999999E-3</v>
      </c>
      <c r="AV347" s="1224">
        <v>1.0200000000000001E-2</v>
      </c>
      <c r="AW347" s="1224">
        <v>4.0000000000000001E-3</v>
      </c>
      <c r="AX347" s="1224">
        <v>2.0999999999999999E-3</v>
      </c>
      <c r="AY347" s="1227">
        <v>9.4000000000000004E-3</v>
      </c>
      <c r="AZ347" s="1227">
        <v>3.7000000000000002E-3</v>
      </c>
      <c r="BA347" s="1227">
        <v>2E-3</v>
      </c>
      <c r="BB347" s="1228" t="s">
        <v>165</v>
      </c>
      <c r="BC347" s="1228" t="s">
        <v>165</v>
      </c>
      <c r="BD347" s="1228" t="s">
        <v>165</v>
      </c>
    </row>
    <row r="348" spans="3:56" x14ac:dyDescent="0.25">
      <c r="C348" s="1229" t="s">
        <v>1390</v>
      </c>
      <c r="D348" s="1229" t="s">
        <v>2179</v>
      </c>
      <c r="E348" s="1231" t="str">
        <f t="shared" si="5"/>
        <v>PorcinoVALENCIA/VALÉNCIA</v>
      </c>
      <c r="F348" s="1224">
        <v>1.03E-2</v>
      </c>
      <c r="G348" s="1225">
        <v>4.0000000000000001E-3</v>
      </c>
      <c r="H348" s="1224">
        <v>2.2000000000000001E-3</v>
      </c>
      <c r="I348" s="1224">
        <v>1.04E-2</v>
      </c>
      <c r="J348" s="1224">
        <v>4.0000000000000001E-3</v>
      </c>
      <c r="K348" s="1224">
        <v>2.2000000000000001E-3</v>
      </c>
      <c r="L348" s="1226">
        <v>1.04E-2</v>
      </c>
      <c r="M348" s="1224">
        <v>4.1000000000000003E-3</v>
      </c>
      <c r="N348" s="1224">
        <v>2.2000000000000001E-3</v>
      </c>
      <c r="O348" s="1224">
        <v>1.04E-2</v>
      </c>
      <c r="P348" s="1224">
        <v>4.1000000000000003E-3</v>
      </c>
      <c r="Q348" s="1224">
        <v>2.2000000000000001E-3</v>
      </c>
      <c r="R348" s="1224">
        <v>1.0200000000000001E-2</v>
      </c>
      <c r="S348" s="1224">
        <v>4.0000000000000001E-3</v>
      </c>
      <c r="T348" s="1224">
        <v>2.0999999999999999E-3</v>
      </c>
      <c r="U348" s="1224">
        <v>1.0200000000000001E-2</v>
      </c>
      <c r="V348" s="1224">
        <v>4.0000000000000001E-3</v>
      </c>
      <c r="W348" s="1224">
        <v>2.0999999999999999E-3</v>
      </c>
      <c r="X348" s="1224">
        <v>1.03E-2</v>
      </c>
      <c r="Y348" s="1224">
        <v>4.0000000000000001E-3</v>
      </c>
      <c r="Z348" s="1224">
        <v>2.2000000000000001E-3</v>
      </c>
      <c r="AA348" s="1224">
        <v>1.03E-2</v>
      </c>
      <c r="AB348" s="1224">
        <v>4.0000000000000001E-3</v>
      </c>
      <c r="AC348" s="1224">
        <v>2.2000000000000001E-3</v>
      </c>
      <c r="AD348" s="1224">
        <v>1.03E-2</v>
      </c>
      <c r="AE348" s="1224">
        <v>4.0000000000000001E-3</v>
      </c>
      <c r="AF348" s="1224">
        <v>2.0999999999999999E-3</v>
      </c>
      <c r="AG348" s="1224">
        <v>1.03E-2</v>
      </c>
      <c r="AH348" s="1224">
        <v>4.0000000000000001E-3</v>
      </c>
      <c r="AI348" s="1224">
        <v>2.0999999999999999E-3</v>
      </c>
      <c r="AJ348" s="1224">
        <v>1.03E-2</v>
      </c>
      <c r="AK348" s="1224">
        <v>4.0000000000000001E-3</v>
      </c>
      <c r="AL348" s="1224">
        <v>2.0999999999999999E-3</v>
      </c>
      <c r="AM348" s="1224">
        <v>1.0200000000000001E-2</v>
      </c>
      <c r="AN348" s="1224">
        <v>4.0000000000000001E-3</v>
      </c>
      <c r="AO348" s="1224">
        <v>2.0999999999999999E-3</v>
      </c>
      <c r="AP348" s="1224">
        <v>1.0200000000000001E-2</v>
      </c>
      <c r="AQ348" s="1224">
        <v>4.0000000000000001E-3</v>
      </c>
      <c r="AR348" s="1224">
        <v>2.0999999999999999E-3</v>
      </c>
      <c r="AS348" s="1224">
        <v>1.0200000000000001E-2</v>
      </c>
      <c r="AT348" s="1224">
        <v>4.0000000000000001E-3</v>
      </c>
      <c r="AU348" s="1224">
        <v>2.0999999999999999E-3</v>
      </c>
      <c r="AV348" s="1224">
        <v>1.0200000000000001E-2</v>
      </c>
      <c r="AW348" s="1224">
        <v>4.0000000000000001E-3</v>
      </c>
      <c r="AX348" s="1224">
        <v>2.0999999999999999E-3</v>
      </c>
      <c r="AY348" s="1227">
        <v>9.1999999999999998E-3</v>
      </c>
      <c r="AZ348" s="1227">
        <v>3.5999999999999999E-3</v>
      </c>
      <c r="BA348" s="1227">
        <v>1.9E-3</v>
      </c>
      <c r="BB348" s="1228" t="s">
        <v>165</v>
      </c>
      <c r="BC348" s="1228" t="s">
        <v>165</v>
      </c>
      <c r="BD348" s="1228" t="s">
        <v>165</v>
      </c>
    </row>
    <row r="349" spans="3:56" x14ac:dyDescent="0.25">
      <c r="C349" s="1229" t="s">
        <v>1390</v>
      </c>
      <c r="D349" s="1229" t="s">
        <v>1383</v>
      </c>
      <c r="E349" s="1231" t="str">
        <f t="shared" si="5"/>
        <v>PorcinoVALLADOLID</v>
      </c>
      <c r="F349" s="1224">
        <v>1.04E-2</v>
      </c>
      <c r="G349" s="1225">
        <v>4.0000000000000001E-3</v>
      </c>
      <c r="H349" s="1224">
        <v>2.2000000000000001E-3</v>
      </c>
      <c r="I349" s="1224">
        <v>1.03E-2</v>
      </c>
      <c r="J349" s="1224">
        <v>4.0000000000000001E-3</v>
      </c>
      <c r="K349" s="1224">
        <v>2.2000000000000001E-3</v>
      </c>
      <c r="L349" s="1226">
        <v>1.04E-2</v>
      </c>
      <c r="M349" s="1224">
        <v>4.1000000000000003E-3</v>
      </c>
      <c r="N349" s="1224">
        <v>2.2000000000000001E-3</v>
      </c>
      <c r="O349" s="1224">
        <v>1.04E-2</v>
      </c>
      <c r="P349" s="1224">
        <v>4.1000000000000003E-3</v>
      </c>
      <c r="Q349" s="1224">
        <v>2.2000000000000001E-3</v>
      </c>
      <c r="R349" s="1224">
        <v>1.03E-2</v>
      </c>
      <c r="S349" s="1224">
        <v>4.0000000000000001E-3</v>
      </c>
      <c r="T349" s="1224">
        <v>2.0999999999999999E-3</v>
      </c>
      <c r="U349" s="1224">
        <v>1.0200000000000001E-2</v>
      </c>
      <c r="V349" s="1224">
        <v>4.0000000000000001E-3</v>
      </c>
      <c r="W349" s="1224">
        <v>2.0999999999999999E-3</v>
      </c>
      <c r="X349" s="1224">
        <v>1.03E-2</v>
      </c>
      <c r="Y349" s="1224">
        <v>4.0000000000000001E-3</v>
      </c>
      <c r="Z349" s="1224">
        <v>2.2000000000000001E-3</v>
      </c>
      <c r="AA349" s="1224">
        <v>1.0200000000000001E-2</v>
      </c>
      <c r="AB349" s="1224">
        <v>4.0000000000000001E-3</v>
      </c>
      <c r="AC349" s="1224">
        <v>2.0999999999999999E-3</v>
      </c>
      <c r="AD349" s="1224">
        <v>1.03E-2</v>
      </c>
      <c r="AE349" s="1224">
        <v>4.0000000000000001E-3</v>
      </c>
      <c r="AF349" s="1224">
        <v>2.2000000000000001E-3</v>
      </c>
      <c r="AG349" s="1224">
        <v>1.0200000000000001E-2</v>
      </c>
      <c r="AH349" s="1224">
        <v>4.0000000000000001E-3</v>
      </c>
      <c r="AI349" s="1224">
        <v>2.0999999999999999E-3</v>
      </c>
      <c r="AJ349" s="1224">
        <v>1.0200000000000001E-2</v>
      </c>
      <c r="AK349" s="1224">
        <v>4.0000000000000001E-3</v>
      </c>
      <c r="AL349" s="1224">
        <v>2.0999999999999999E-3</v>
      </c>
      <c r="AM349" s="1224">
        <v>1.0200000000000001E-2</v>
      </c>
      <c r="AN349" s="1224">
        <v>4.0000000000000001E-3</v>
      </c>
      <c r="AO349" s="1224">
        <v>2.0999999999999999E-3</v>
      </c>
      <c r="AP349" s="1224">
        <v>1.0200000000000001E-2</v>
      </c>
      <c r="AQ349" s="1224">
        <v>4.0000000000000001E-3</v>
      </c>
      <c r="AR349" s="1224">
        <v>2.0999999999999999E-3</v>
      </c>
      <c r="AS349" s="1224">
        <v>1.01E-2</v>
      </c>
      <c r="AT349" s="1224">
        <v>4.0000000000000001E-3</v>
      </c>
      <c r="AU349" s="1224">
        <v>2.0999999999999999E-3</v>
      </c>
      <c r="AV349" s="1224">
        <v>1.01E-2</v>
      </c>
      <c r="AW349" s="1224">
        <v>3.8999999999999998E-3</v>
      </c>
      <c r="AX349" s="1224">
        <v>2.0999999999999999E-3</v>
      </c>
      <c r="AY349" s="1227">
        <v>9.4000000000000004E-3</v>
      </c>
      <c r="AZ349" s="1227">
        <v>3.7000000000000002E-3</v>
      </c>
      <c r="BA349" s="1227">
        <v>2E-3</v>
      </c>
      <c r="BB349" s="1228" t="s">
        <v>165</v>
      </c>
      <c r="BC349" s="1228" t="s">
        <v>165</v>
      </c>
      <c r="BD349" s="1228" t="s">
        <v>165</v>
      </c>
    </row>
    <row r="350" spans="3:56" x14ac:dyDescent="0.25">
      <c r="C350" s="1229" t="s">
        <v>1390</v>
      </c>
      <c r="D350" s="1229" t="s">
        <v>1384</v>
      </c>
      <c r="E350" s="1231" t="str">
        <f t="shared" si="5"/>
        <v>PorcinoZAMORA</v>
      </c>
      <c r="F350" s="1224">
        <v>1.03E-2</v>
      </c>
      <c r="G350" s="1225">
        <v>4.0000000000000001E-3</v>
      </c>
      <c r="H350" s="1224">
        <v>2.0999999999999999E-3</v>
      </c>
      <c r="I350" s="1224">
        <v>1.03E-2</v>
      </c>
      <c r="J350" s="1224">
        <v>4.0000000000000001E-3</v>
      </c>
      <c r="K350" s="1224">
        <v>2.2000000000000001E-3</v>
      </c>
      <c r="L350" s="1226">
        <v>1.04E-2</v>
      </c>
      <c r="M350" s="1224">
        <v>4.1000000000000003E-3</v>
      </c>
      <c r="N350" s="1224">
        <v>2.2000000000000001E-3</v>
      </c>
      <c r="O350" s="1224">
        <v>1.04E-2</v>
      </c>
      <c r="P350" s="1224">
        <v>4.1000000000000003E-3</v>
      </c>
      <c r="Q350" s="1224">
        <v>2.2000000000000001E-3</v>
      </c>
      <c r="R350" s="1224">
        <v>1.0200000000000001E-2</v>
      </c>
      <c r="S350" s="1224">
        <v>4.0000000000000001E-3</v>
      </c>
      <c r="T350" s="1224">
        <v>2.0999999999999999E-3</v>
      </c>
      <c r="U350" s="1224">
        <v>1.0200000000000001E-2</v>
      </c>
      <c r="V350" s="1224">
        <v>4.0000000000000001E-3</v>
      </c>
      <c r="W350" s="1224">
        <v>2.0999999999999999E-3</v>
      </c>
      <c r="X350" s="1224">
        <v>1.0200000000000001E-2</v>
      </c>
      <c r="Y350" s="1224">
        <v>4.0000000000000001E-3</v>
      </c>
      <c r="Z350" s="1224">
        <v>2.0999999999999999E-3</v>
      </c>
      <c r="AA350" s="1224">
        <v>1.0200000000000001E-2</v>
      </c>
      <c r="AB350" s="1224">
        <v>4.0000000000000001E-3</v>
      </c>
      <c r="AC350" s="1224">
        <v>2.0999999999999999E-3</v>
      </c>
      <c r="AD350" s="1224">
        <v>1.03E-2</v>
      </c>
      <c r="AE350" s="1224">
        <v>4.0000000000000001E-3</v>
      </c>
      <c r="AF350" s="1224">
        <v>2.2000000000000001E-3</v>
      </c>
      <c r="AG350" s="1224">
        <v>1.0200000000000001E-2</v>
      </c>
      <c r="AH350" s="1224">
        <v>4.0000000000000001E-3</v>
      </c>
      <c r="AI350" s="1224">
        <v>2.0999999999999999E-3</v>
      </c>
      <c r="AJ350" s="1224">
        <v>1.01E-2</v>
      </c>
      <c r="AK350" s="1224">
        <v>4.0000000000000001E-3</v>
      </c>
      <c r="AL350" s="1224">
        <v>2.0999999999999999E-3</v>
      </c>
      <c r="AM350" s="1224">
        <v>1.01E-2</v>
      </c>
      <c r="AN350" s="1224">
        <v>3.8999999999999998E-3</v>
      </c>
      <c r="AO350" s="1224">
        <v>2.0999999999999999E-3</v>
      </c>
      <c r="AP350" s="1224">
        <v>1.01E-2</v>
      </c>
      <c r="AQ350" s="1224">
        <v>3.8999999999999998E-3</v>
      </c>
      <c r="AR350" s="1224">
        <v>2.0999999999999999E-3</v>
      </c>
      <c r="AS350" s="1224">
        <v>1.01E-2</v>
      </c>
      <c r="AT350" s="1224">
        <v>3.8999999999999998E-3</v>
      </c>
      <c r="AU350" s="1224">
        <v>2.0999999999999999E-3</v>
      </c>
      <c r="AV350" s="1224">
        <v>1.01E-2</v>
      </c>
      <c r="AW350" s="1224">
        <v>3.8999999999999998E-3</v>
      </c>
      <c r="AX350" s="1224">
        <v>2.0999999999999999E-3</v>
      </c>
      <c r="AY350" s="1227">
        <v>8.9999999999999993E-3</v>
      </c>
      <c r="AZ350" s="1227">
        <v>3.5000000000000001E-3</v>
      </c>
      <c r="BA350" s="1227">
        <v>1.9E-3</v>
      </c>
      <c r="BB350" s="1228" t="s">
        <v>165</v>
      </c>
      <c r="BC350" s="1228" t="s">
        <v>165</v>
      </c>
      <c r="BD350" s="1228" t="s">
        <v>165</v>
      </c>
    </row>
    <row r="351" spans="3:56" x14ac:dyDescent="0.25">
      <c r="C351" s="1229" t="s">
        <v>1390</v>
      </c>
      <c r="D351" s="1229" t="s">
        <v>1385</v>
      </c>
      <c r="E351" s="1231" t="str">
        <f t="shared" si="5"/>
        <v>PorcinoZARAGOZA</v>
      </c>
      <c r="F351" s="1224">
        <v>1.04E-2</v>
      </c>
      <c r="G351" s="1225">
        <v>4.0000000000000001E-3</v>
      </c>
      <c r="H351" s="1224">
        <v>2.2000000000000001E-3</v>
      </c>
      <c r="I351" s="1224">
        <v>1.03E-2</v>
      </c>
      <c r="J351" s="1224">
        <v>4.0000000000000001E-3</v>
      </c>
      <c r="K351" s="1224">
        <v>2.2000000000000001E-3</v>
      </c>
      <c r="L351" s="1226">
        <v>1.04E-2</v>
      </c>
      <c r="M351" s="1224">
        <v>4.1000000000000003E-3</v>
      </c>
      <c r="N351" s="1224">
        <v>2.2000000000000001E-3</v>
      </c>
      <c r="O351" s="1224">
        <v>1.0500000000000001E-2</v>
      </c>
      <c r="P351" s="1224">
        <v>4.1000000000000003E-3</v>
      </c>
      <c r="Q351" s="1224">
        <v>2.2000000000000001E-3</v>
      </c>
      <c r="R351" s="1224">
        <v>1.04E-2</v>
      </c>
      <c r="S351" s="1224">
        <v>4.0000000000000001E-3</v>
      </c>
      <c r="T351" s="1224">
        <v>2.2000000000000001E-3</v>
      </c>
      <c r="U351" s="1224">
        <v>1.04E-2</v>
      </c>
      <c r="V351" s="1224">
        <v>4.0000000000000001E-3</v>
      </c>
      <c r="W351" s="1224">
        <v>2.2000000000000001E-3</v>
      </c>
      <c r="X351" s="1224">
        <v>1.04E-2</v>
      </c>
      <c r="Y351" s="1224">
        <v>4.0000000000000001E-3</v>
      </c>
      <c r="Z351" s="1224">
        <v>2.2000000000000001E-3</v>
      </c>
      <c r="AA351" s="1224">
        <v>1.04E-2</v>
      </c>
      <c r="AB351" s="1224">
        <v>4.0000000000000001E-3</v>
      </c>
      <c r="AC351" s="1224">
        <v>2.2000000000000001E-3</v>
      </c>
      <c r="AD351" s="1224">
        <v>1.04E-2</v>
      </c>
      <c r="AE351" s="1224">
        <v>4.1000000000000003E-3</v>
      </c>
      <c r="AF351" s="1224">
        <v>2.2000000000000001E-3</v>
      </c>
      <c r="AG351" s="1224">
        <v>1.04E-2</v>
      </c>
      <c r="AH351" s="1224">
        <v>4.1000000000000003E-3</v>
      </c>
      <c r="AI351" s="1224">
        <v>2.2000000000000001E-3</v>
      </c>
      <c r="AJ351" s="1224">
        <v>1.03E-2</v>
      </c>
      <c r="AK351" s="1224">
        <v>4.0000000000000001E-3</v>
      </c>
      <c r="AL351" s="1224">
        <v>2.2000000000000001E-3</v>
      </c>
      <c r="AM351" s="1224">
        <v>1.03E-2</v>
      </c>
      <c r="AN351" s="1224">
        <v>4.0000000000000001E-3</v>
      </c>
      <c r="AO351" s="1224">
        <v>2.2000000000000001E-3</v>
      </c>
      <c r="AP351" s="1224">
        <v>1.03E-2</v>
      </c>
      <c r="AQ351" s="1224">
        <v>4.0000000000000001E-3</v>
      </c>
      <c r="AR351" s="1224">
        <v>2.2000000000000001E-3</v>
      </c>
      <c r="AS351" s="1224">
        <v>1.03E-2</v>
      </c>
      <c r="AT351" s="1224">
        <v>4.0000000000000001E-3</v>
      </c>
      <c r="AU351" s="1224">
        <v>2.2000000000000001E-3</v>
      </c>
      <c r="AV351" s="1224">
        <v>1.03E-2</v>
      </c>
      <c r="AW351" s="1224">
        <v>4.0000000000000001E-3</v>
      </c>
      <c r="AX351" s="1224">
        <v>2.2000000000000001E-3</v>
      </c>
      <c r="AY351" s="1227">
        <v>9.5999999999999992E-3</v>
      </c>
      <c r="AZ351" s="1227">
        <v>3.7000000000000002E-3</v>
      </c>
      <c r="BA351" s="1227">
        <v>2E-3</v>
      </c>
      <c r="BB351" s="1228" t="s">
        <v>165</v>
      </c>
      <c r="BC351" s="1228" t="s">
        <v>165</v>
      </c>
      <c r="BD351" s="1228" t="s">
        <v>165</v>
      </c>
    </row>
    <row r="352" spans="3:56" x14ac:dyDescent="0.25">
      <c r="C352" s="1229" t="s">
        <v>1390</v>
      </c>
      <c r="D352" s="1229" t="s">
        <v>1386</v>
      </c>
      <c r="E352" s="1231" t="str">
        <f t="shared" si="5"/>
        <v>PorcinoCEUTA Y MELILLA</v>
      </c>
      <c r="F352" s="1224">
        <v>1.04E-2</v>
      </c>
      <c r="G352" s="1225">
        <v>4.0000000000000001E-3</v>
      </c>
      <c r="H352" s="1224">
        <v>2.2000000000000001E-3</v>
      </c>
      <c r="I352" s="1224">
        <v>1.04E-2</v>
      </c>
      <c r="J352" s="1224">
        <v>4.0000000000000001E-3</v>
      </c>
      <c r="K352" s="1224">
        <v>2.2000000000000001E-3</v>
      </c>
      <c r="L352" s="1226">
        <v>1.04E-2</v>
      </c>
      <c r="M352" s="1224">
        <v>4.1000000000000003E-3</v>
      </c>
      <c r="N352" s="1224">
        <v>2.2000000000000001E-3</v>
      </c>
      <c r="O352" s="1224">
        <v>1.04E-2</v>
      </c>
      <c r="P352" s="1224">
        <v>4.1000000000000003E-3</v>
      </c>
      <c r="Q352" s="1224">
        <v>2.2000000000000001E-3</v>
      </c>
      <c r="R352" s="1224">
        <v>1.03E-2</v>
      </c>
      <c r="S352" s="1224">
        <v>4.0000000000000001E-3</v>
      </c>
      <c r="T352" s="1224">
        <v>2.2000000000000001E-3</v>
      </c>
      <c r="U352" s="1224">
        <v>1.03E-2</v>
      </c>
      <c r="V352" s="1224">
        <v>4.0000000000000001E-3</v>
      </c>
      <c r="W352" s="1224">
        <v>2.2000000000000001E-3</v>
      </c>
      <c r="X352" s="1224">
        <v>1.03E-2</v>
      </c>
      <c r="Y352" s="1224">
        <v>4.0000000000000001E-3</v>
      </c>
      <c r="Z352" s="1224">
        <v>2.2000000000000001E-3</v>
      </c>
      <c r="AA352" s="1224">
        <v>1.03E-2</v>
      </c>
      <c r="AB352" s="1224">
        <v>4.0000000000000001E-3</v>
      </c>
      <c r="AC352" s="1224">
        <v>2.0999999999999999E-3</v>
      </c>
      <c r="AD352" s="1224">
        <v>1.03E-2</v>
      </c>
      <c r="AE352" s="1224">
        <v>4.0000000000000001E-3</v>
      </c>
      <c r="AF352" s="1224">
        <v>2.2000000000000001E-3</v>
      </c>
      <c r="AG352" s="1224">
        <v>1.03E-2</v>
      </c>
      <c r="AH352" s="1224">
        <v>4.0000000000000001E-3</v>
      </c>
      <c r="AI352" s="1224">
        <v>2.0999999999999999E-3</v>
      </c>
      <c r="AJ352" s="1224">
        <v>1.03E-2</v>
      </c>
      <c r="AK352" s="1224">
        <v>4.0000000000000001E-3</v>
      </c>
      <c r="AL352" s="1224">
        <v>2.0999999999999999E-3</v>
      </c>
      <c r="AM352" s="1224">
        <v>1.03E-2</v>
      </c>
      <c r="AN352" s="1224">
        <v>4.0000000000000001E-3</v>
      </c>
      <c r="AO352" s="1224">
        <v>2.0999999999999999E-3</v>
      </c>
      <c r="AP352" s="1224">
        <v>1.03E-2</v>
      </c>
      <c r="AQ352" s="1224">
        <v>4.0000000000000001E-3</v>
      </c>
      <c r="AR352" s="1224">
        <v>2.0999999999999999E-3</v>
      </c>
      <c r="AS352" s="1224">
        <v>1.03E-2</v>
      </c>
      <c r="AT352" s="1224">
        <v>4.0000000000000001E-3</v>
      </c>
      <c r="AU352" s="1224">
        <v>2.0999999999999999E-3</v>
      </c>
      <c r="AV352" s="1224">
        <v>1.0200000000000001E-2</v>
      </c>
      <c r="AW352" s="1224">
        <v>4.0000000000000001E-3</v>
      </c>
      <c r="AX352" s="1224">
        <v>2.0999999999999999E-3</v>
      </c>
      <c r="AY352" s="1227">
        <v>9.4999999999999998E-3</v>
      </c>
      <c r="AZ352" s="1227">
        <v>3.7000000000000002E-3</v>
      </c>
      <c r="BA352" s="1227">
        <v>2E-3</v>
      </c>
      <c r="BB352" s="1228" t="s">
        <v>165</v>
      </c>
      <c r="BC352" s="1228" t="s">
        <v>165</v>
      </c>
      <c r="BD352" s="1228" t="s">
        <v>165</v>
      </c>
    </row>
    <row r="353" spans="3:56" x14ac:dyDescent="0.25">
      <c r="C353" s="1229" t="s">
        <v>1391</v>
      </c>
      <c r="D353" s="1229" t="s">
        <v>1337</v>
      </c>
      <c r="E353" s="1231" t="str">
        <f t="shared" si="5"/>
        <v>VacunoALBACETE</v>
      </c>
      <c r="F353" s="1224">
        <v>8.6E-3</v>
      </c>
      <c r="G353" s="1225">
        <v>6.4999999999999997E-3</v>
      </c>
      <c r="H353" s="1224">
        <v>2.8E-3</v>
      </c>
      <c r="I353" s="1224">
        <v>9.2999999999999992E-3</v>
      </c>
      <c r="J353" s="1224">
        <v>7.0000000000000001E-3</v>
      </c>
      <c r="K353" s="1224">
        <v>3.0000000000000001E-3</v>
      </c>
      <c r="L353" s="1226">
        <v>8.8999999999999999E-3</v>
      </c>
      <c r="M353" s="1224">
        <v>6.7000000000000002E-3</v>
      </c>
      <c r="N353" s="1224">
        <v>2.8999999999999998E-3</v>
      </c>
      <c r="O353" s="1224">
        <v>8.5000000000000006E-3</v>
      </c>
      <c r="P353" s="1224">
        <v>6.4000000000000003E-3</v>
      </c>
      <c r="Q353" s="1224">
        <v>2.8E-3</v>
      </c>
      <c r="R353" s="1224">
        <v>7.7000000000000002E-3</v>
      </c>
      <c r="S353" s="1224">
        <v>5.8999999999999999E-3</v>
      </c>
      <c r="T353" s="1224">
        <v>2.5000000000000001E-3</v>
      </c>
      <c r="U353" s="1224">
        <v>7.4000000000000003E-3</v>
      </c>
      <c r="V353" s="1224">
        <v>5.5999999999999999E-3</v>
      </c>
      <c r="W353" s="1224">
        <v>2.3999999999999998E-3</v>
      </c>
      <c r="X353" s="1224">
        <v>7.7999999999999996E-3</v>
      </c>
      <c r="Y353" s="1224">
        <v>5.8999999999999999E-3</v>
      </c>
      <c r="Z353" s="1224">
        <v>2.5000000000000001E-3</v>
      </c>
      <c r="AA353" s="1224">
        <v>7.7999999999999996E-3</v>
      </c>
      <c r="AB353" s="1224">
        <v>5.8999999999999999E-3</v>
      </c>
      <c r="AC353" s="1224">
        <v>2.5000000000000001E-3</v>
      </c>
      <c r="AD353" s="1224">
        <v>7.7000000000000002E-3</v>
      </c>
      <c r="AE353" s="1224">
        <v>5.7999999999999996E-3</v>
      </c>
      <c r="AF353" s="1224">
        <v>2.5000000000000001E-3</v>
      </c>
      <c r="AG353" s="1224">
        <v>8.6E-3</v>
      </c>
      <c r="AH353" s="1224">
        <v>6.4999999999999997E-3</v>
      </c>
      <c r="AI353" s="1224">
        <v>2.8E-3</v>
      </c>
      <c r="AJ353" s="1224">
        <v>8.6E-3</v>
      </c>
      <c r="AK353" s="1224">
        <v>6.6E-3</v>
      </c>
      <c r="AL353" s="1224">
        <v>2.8E-3</v>
      </c>
      <c r="AM353" s="1224">
        <v>8.6E-3</v>
      </c>
      <c r="AN353" s="1224">
        <v>6.4999999999999997E-3</v>
      </c>
      <c r="AO353" s="1224">
        <v>2.8E-3</v>
      </c>
      <c r="AP353" s="1224">
        <v>8.6999999999999994E-3</v>
      </c>
      <c r="AQ353" s="1224">
        <v>6.6E-3</v>
      </c>
      <c r="AR353" s="1224">
        <v>2.8E-3</v>
      </c>
      <c r="AS353" s="1224">
        <v>8.8000000000000005E-3</v>
      </c>
      <c r="AT353" s="1224">
        <v>6.7000000000000002E-3</v>
      </c>
      <c r="AU353" s="1224">
        <v>2.8999999999999998E-3</v>
      </c>
      <c r="AV353" s="1224">
        <v>8.6999999999999994E-3</v>
      </c>
      <c r="AW353" s="1224">
        <v>6.6E-3</v>
      </c>
      <c r="AX353" s="1224">
        <v>2.8E-3</v>
      </c>
      <c r="AY353" s="1227">
        <v>8.6999999999999994E-3</v>
      </c>
      <c r="AZ353" s="1227">
        <v>6.6E-3</v>
      </c>
      <c r="BA353" s="1227">
        <v>2.8E-3</v>
      </c>
      <c r="BB353" s="1228" t="s">
        <v>165</v>
      </c>
      <c r="BC353" s="1228" t="s">
        <v>165</v>
      </c>
      <c r="BD353" s="1228" t="s">
        <v>165</v>
      </c>
    </row>
    <row r="354" spans="3:56" x14ac:dyDescent="0.25">
      <c r="C354" s="1229" t="s">
        <v>1391</v>
      </c>
      <c r="D354" s="1229" t="s">
        <v>1338</v>
      </c>
      <c r="E354" s="1231" t="str">
        <f t="shared" si="5"/>
        <v>VacunoALICANTE/ALACANT</v>
      </c>
      <c r="F354" s="1224">
        <v>8.5000000000000006E-3</v>
      </c>
      <c r="G354" s="1225">
        <v>6.4999999999999997E-3</v>
      </c>
      <c r="H354" s="1224">
        <v>2.8E-3</v>
      </c>
      <c r="I354" s="1224">
        <v>8.8999999999999999E-3</v>
      </c>
      <c r="J354" s="1224">
        <v>6.7999999999999996E-3</v>
      </c>
      <c r="K354" s="1224">
        <v>2.8999999999999998E-3</v>
      </c>
      <c r="L354" s="1226">
        <v>8.8999999999999999E-3</v>
      </c>
      <c r="M354" s="1224">
        <v>6.7999999999999996E-3</v>
      </c>
      <c r="N354" s="1224">
        <v>2.8999999999999998E-3</v>
      </c>
      <c r="O354" s="1224">
        <v>8.6999999999999994E-3</v>
      </c>
      <c r="P354" s="1224">
        <v>6.6E-3</v>
      </c>
      <c r="Q354" s="1224">
        <v>2.8E-3</v>
      </c>
      <c r="R354" s="1224">
        <v>7.7000000000000002E-3</v>
      </c>
      <c r="S354" s="1224">
        <v>5.7999999999999996E-3</v>
      </c>
      <c r="T354" s="1224">
        <v>2.5000000000000001E-3</v>
      </c>
      <c r="U354" s="1224">
        <v>7.6E-3</v>
      </c>
      <c r="V354" s="1224">
        <v>5.7999999999999996E-3</v>
      </c>
      <c r="W354" s="1224">
        <v>2.5000000000000001E-3</v>
      </c>
      <c r="X354" s="1224">
        <v>7.7000000000000002E-3</v>
      </c>
      <c r="Y354" s="1224">
        <v>5.8999999999999999E-3</v>
      </c>
      <c r="Z354" s="1224">
        <v>2.5000000000000001E-3</v>
      </c>
      <c r="AA354" s="1224">
        <v>7.6E-3</v>
      </c>
      <c r="AB354" s="1224">
        <v>5.7999999999999996E-3</v>
      </c>
      <c r="AC354" s="1224">
        <v>2.5000000000000001E-3</v>
      </c>
      <c r="AD354" s="1224">
        <v>7.6E-3</v>
      </c>
      <c r="AE354" s="1224">
        <v>5.7999999999999996E-3</v>
      </c>
      <c r="AF354" s="1224">
        <v>2.5000000000000001E-3</v>
      </c>
      <c r="AG354" s="1224">
        <v>8.0000000000000002E-3</v>
      </c>
      <c r="AH354" s="1224">
        <v>6.1000000000000004E-3</v>
      </c>
      <c r="AI354" s="1224">
        <v>2.5999999999999999E-3</v>
      </c>
      <c r="AJ354" s="1224">
        <v>8.0000000000000002E-3</v>
      </c>
      <c r="AK354" s="1224">
        <v>6.1000000000000004E-3</v>
      </c>
      <c r="AL354" s="1224">
        <v>2.5999999999999999E-3</v>
      </c>
      <c r="AM354" s="1224">
        <v>8.0000000000000002E-3</v>
      </c>
      <c r="AN354" s="1224">
        <v>6.1000000000000004E-3</v>
      </c>
      <c r="AO354" s="1224">
        <v>2.5999999999999999E-3</v>
      </c>
      <c r="AP354" s="1224">
        <v>8.2000000000000007E-3</v>
      </c>
      <c r="AQ354" s="1224">
        <v>6.3E-3</v>
      </c>
      <c r="AR354" s="1224">
        <v>2.7000000000000001E-3</v>
      </c>
      <c r="AS354" s="1224">
        <v>8.3999999999999995E-3</v>
      </c>
      <c r="AT354" s="1224">
        <v>6.4000000000000003E-3</v>
      </c>
      <c r="AU354" s="1224">
        <v>2.7000000000000001E-3</v>
      </c>
      <c r="AV354" s="1224">
        <v>8.3999999999999995E-3</v>
      </c>
      <c r="AW354" s="1224">
        <v>6.4000000000000003E-3</v>
      </c>
      <c r="AX354" s="1224">
        <v>2.7000000000000001E-3</v>
      </c>
      <c r="AY354" s="1227">
        <v>8.3999999999999995E-3</v>
      </c>
      <c r="AZ354" s="1227">
        <v>6.4000000000000003E-3</v>
      </c>
      <c r="BA354" s="1227">
        <v>2.7000000000000001E-3</v>
      </c>
      <c r="BB354" s="1228" t="s">
        <v>165</v>
      </c>
      <c r="BC354" s="1228" t="s">
        <v>165</v>
      </c>
      <c r="BD354" s="1228" t="s">
        <v>165</v>
      </c>
    </row>
    <row r="355" spans="3:56" x14ac:dyDescent="0.25">
      <c r="C355" s="1229" t="s">
        <v>1391</v>
      </c>
      <c r="D355" s="1229" t="s">
        <v>1339</v>
      </c>
      <c r="E355" s="1231" t="str">
        <f t="shared" ref="E355:E418" si="6">C355&amp;D355</f>
        <v>VacunoALMERÍA</v>
      </c>
      <c r="F355" s="1224">
        <v>8.8999999999999999E-3</v>
      </c>
      <c r="G355" s="1225">
        <v>6.7999999999999996E-3</v>
      </c>
      <c r="H355" s="1224">
        <v>2.8999999999999998E-3</v>
      </c>
      <c r="I355" s="1224">
        <v>8.5000000000000006E-3</v>
      </c>
      <c r="J355" s="1224">
        <v>6.4999999999999997E-3</v>
      </c>
      <c r="K355" s="1224">
        <v>2.8E-3</v>
      </c>
      <c r="L355" s="1226">
        <v>8.8000000000000005E-3</v>
      </c>
      <c r="M355" s="1224">
        <v>6.7000000000000002E-3</v>
      </c>
      <c r="N355" s="1224">
        <v>2.8999999999999998E-3</v>
      </c>
      <c r="O355" s="1224">
        <v>8.8999999999999999E-3</v>
      </c>
      <c r="P355" s="1224">
        <v>6.7999999999999996E-3</v>
      </c>
      <c r="Q355" s="1224">
        <v>2.8999999999999998E-3</v>
      </c>
      <c r="R355" s="1224">
        <v>8.0000000000000002E-3</v>
      </c>
      <c r="S355" s="1224">
        <v>6.1000000000000004E-3</v>
      </c>
      <c r="T355" s="1224">
        <v>2.5999999999999999E-3</v>
      </c>
      <c r="U355" s="1224">
        <v>7.7999999999999996E-3</v>
      </c>
      <c r="V355" s="1224">
        <v>5.8999999999999999E-3</v>
      </c>
      <c r="W355" s="1224">
        <v>2.5000000000000001E-3</v>
      </c>
      <c r="X355" s="1224">
        <v>8.0999999999999996E-3</v>
      </c>
      <c r="Y355" s="1224">
        <v>6.1999999999999998E-3</v>
      </c>
      <c r="Z355" s="1224">
        <v>2.5999999999999999E-3</v>
      </c>
      <c r="AA355" s="1224">
        <v>8.3000000000000001E-3</v>
      </c>
      <c r="AB355" s="1224">
        <v>6.3E-3</v>
      </c>
      <c r="AC355" s="1224">
        <v>2.7000000000000001E-3</v>
      </c>
      <c r="AD355" s="1224">
        <v>8.2000000000000007E-3</v>
      </c>
      <c r="AE355" s="1224">
        <v>6.1999999999999998E-3</v>
      </c>
      <c r="AF355" s="1224">
        <v>2.7000000000000001E-3</v>
      </c>
      <c r="AG355" s="1224">
        <v>8.5000000000000006E-3</v>
      </c>
      <c r="AH355" s="1224">
        <v>6.4999999999999997E-3</v>
      </c>
      <c r="AI355" s="1224">
        <v>2.8E-3</v>
      </c>
      <c r="AJ355" s="1224">
        <v>8.6E-3</v>
      </c>
      <c r="AK355" s="1224">
        <v>6.4999999999999997E-3</v>
      </c>
      <c r="AL355" s="1224">
        <v>2.8E-3</v>
      </c>
      <c r="AM355" s="1224">
        <v>8.5000000000000006E-3</v>
      </c>
      <c r="AN355" s="1224">
        <v>6.4999999999999997E-3</v>
      </c>
      <c r="AO355" s="1224">
        <v>2.8E-3</v>
      </c>
      <c r="AP355" s="1224">
        <v>8.6E-3</v>
      </c>
      <c r="AQ355" s="1224">
        <v>6.4999999999999997E-3</v>
      </c>
      <c r="AR355" s="1224">
        <v>2.8E-3</v>
      </c>
      <c r="AS355" s="1224">
        <v>8.6E-3</v>
      </c>
      <c r="AT355" s="1224">
        <v>6.4999999999999997E-3</v>
      </c>
      <c r="AU355" s="1224">
        <v>2.8E-3</v>
      </c>
      <c r="AV355" s="1224">
        <v>8.5000000000000006E-3</v>
      </c>
      <c r="AW355" s="1224">
        <v>6.4999999999999997E-3</v>
      </c>
      <c r="AX355" s="1224">
        <v>2.8E-3</v>
      </c>
      <c r="AY355" s="1227">
        <v>8.5000000000000006E-3</v>
      </c>
      <c r="AZ355" s="1227">
        <v>6.4999999999999997E-3</v>
      </c>
      <c r="BA355" s="1227">
        <v>2.8E-3</v>
      </c>
      <c r="BB355" s="1228" t="s">
        <v>165</v>
      </c>
      <c r="BC355" s="1228" t="s">
        <v>165</v>
      </c>
      <c r="BD355" s="1228" t="s">
        <v>165</v>
      </c>
    </row>
    <row r="356" spans="3:56" x14ac:dyDescent="0.25">
      <c r="C356" s="1229" t="s">
        <v>1391</v>
      </c>
      <c r="D356" s="1229" t="s">
        <v>1340</v>
      </c>
      <c r="E356" s="1231" t="str">
        <f t="shared" si="6"/>
        <v>VacunoARABA/ÁLAVA</v>
      </c>
      <c r="F356" s="1224">
        <v>7.7999999999999996E-3</v>
      </c>
      <c r="G356" s="1225">
        <v>5.8999999999999999E-3</v>
      </c>
      <c r="H356" s="1224">
        <v>2.5000000000000001E-3</v>
      </c>
      <c r="I356" s="1224">
        <v>7.7999999999999996E-3</v>
      </c>
      <c r="J356" s="1224">
        <v>5.8999999999999999E-3</v>
      </c>
      <c r="K356" s="1224">
        <v>2.5000000000000001E-3</v>
      </c>
      <c r="L356" s="1226">
        <v>7.7999999999999996E-3</v>
      </c>
      <c r="M356" s="1224">
        <v>5.8999999999999999E-3</v>
      </c>
      <c r="N356" s="1224">
        <v>2.5000000000000001E-3</v>
      </c>
      <c r="O356" s="1224">
        <v>7.7000000000000002E-3</v>
      </c>
      <c r="P356" s="1224">
        <v>5.8999999999999999E-3</v>
      </c>
      <c r="Q356" s="1224">
        <v>2.5000000000000001E-3</v>
      </c>
      <c r="R356" s="1224">
        <v>7.9000000000000008E-3</v>
      </c>
      <c r="S356" s="1224">
        <v>6.0000000000000001E-3</v>
      </c>
      <c r="T356" s="1224">
        <v>2.5999999999999999E-3</v>
      </c>
      <c r="U356" s="1224">
        <v>7.9000000000000008E-3</v>
      </c>
      <c r="V356" s="1224">
        <v>6.0000000000000001E-3</v>
      </c>
      <c r="W356" s="1224">
        <v>2.5999999999999999E-3</v>
      </c>
      <c r="X356" s="1224">
        <v>7.9000000000000008E-3</v>
      </c>
      <c r="Y356" s="1224">
        <v>6.0000000000000001E-3</v>
      </c>
      <c r="Z356" s="1224">
        <v>2.5999999999999999E-3</v>
      </c>
      <c r="AA356" s="1224">
        <v>7.9000000000000008E-3</v>
      </c>
      <c r="AB356" s="1224">
        <v>6.0000000000000001E-3</v>
      </c>
      <c r="AC356" s="1224">
        <v>2.5999999999999999E-3</v>
      </c>
      <c r="AD356" s="1224">
        <v>8.0000000000000002E-3</v>
      </c>
      <c r="AE356" s="1224">
        <v>6.1000000000000004E-3</v>
      </c>
      <c r="AF356" s="1224">
        <v>2.5999999999999999E-3</v>
      </c>
      <c r="AG356" s="1224">
        <v>7.6E-3</v>
      </c>
      <c r="AH356" s="1224">
        <v>5.7999999999999996E-3</v>
      </c>
      <c r="AI356" s="1224">
        <v>2.5000000000000001E-3</v>
      </c>
      <c r="AJ356" s="1224">
        <v>7.6E-3</v>
      </c>
      <c r="AK356" s="1224">
        <v>5.7999999999999996E-3</v>
      </c>
      <c r="AL356" s="1224">
        <v>2.5000000000000001E-3</v>
      </c>
      <c r="AM356" s="1224">
        <v>7.6E-3</v>
      </c>
      <c r="AN356" s="1224">
        <v>5.7999999999999996E-3</v>
      </c>
      <c r="AO356" s="1224">
        <v>2.5000000000000001E-3</v>
      </c>
      <c r="AP356" s="1224">
        <v>7.4999999999999997E-3</v>
      </c>
      <c r="AQ356" s="1224">
        <v>5.7000000000000002E-3</v>
      </c>
      <c r="AR356" s="1224">
        <v>2.3999999999999998E-3</v>
      </c>
      <c r="AS356" s="1224">
        <v>7.4999999999999997E-3</v>
      </c>
      <c r="AT356" s="1224">
        <v>5.7000000000000002E-3</v>
      </c>
      <c r="AU356" s="1224">
        <v>2.5000000000000001E-3</v>
      </c>
      <c r="AV356" s="1224">
        <v>7.6E-3</v>
      </c>
      <c r="AW356" s="1224">
        <v>5.7999999999999996E-3</v>
      </c>
      <c r="AX356" s="1224">
        <v>2.5000000000000001E-3</v>
      </c>
      <c r="AY356" s="1227">
        <v>7.6E-3</v>
      </c>
      <c r="AZ356" s="1227">
        <v>5.7000000000000002E-3</v>
      </c>
      <c r="BA356" s="1227">
        <v>2.5000000000000001E-3</v>
      </c>
      <c r="BB356" s="1228" t="s">
        <v>165</v>
      </c>
      <c r="BC356" s="1228" t="s">
        <v>165</v>
      </c>
      <c r="BD356" s="1228" t="s">
        <v>165</v>
      </c>
    </row>
    <row r="357" spans="3:56" x14ac:dyDescent="0.25">
      <c r="C357" s="1229" t="s">
        <v>1391</v>
      </c>
      <c r="D357" s="1229" t="s">
        <v>1341</v>
      </c>
      <c r="E357" s="1231" t="str">
        <f t="shared" si="6"/>
        <v>VacunoASTURIAS</v>
      </c>
      <c r="F357" s="1224">
        <v>7.6E-3</v>
      </c>
      <c r="G357" s="1225">
        <v>5.7999999999999996E-3</v>
      </c>
      <c r="H357" s="1224">
        <v>2.5000000000000001E-3</v>
      </c>
      <c r="I357" s="1224">
        <v>7.6E-3</v>
      </c>
      <c r="J357" s="1224">
        <v>5.7999999999999996E-3</v>
      </c>
      <c r="K357" s="1224">
        <v>2.5000000000000001E-3</v>
      </c>
      <c r="L357" s="1226">
        <v>7.6E-3</v>
      </c>
      <c r="M357" s="1224">
        <v>5.7999999999999996E-3</v>
      </c>
      <c r="N357" s="1224">
        <v>2.5000000000000001E-3</v>
      </c>
      <c r="O357" s="1224">
        <v>7.4999999999999997E-3</v>
      </c>
      <c r="P357" s="1224">
        <v>5.7000000000000002E-3</v>
      </c>
      <c r="Q357" s="1224">
        <v>2.5000000000000001E-3</v>
      </c>
      <c r="R357" s="1224">
        <v>7.7000000000000002E-3</v>
      </c>
      <c r="S357" s="1224">
        <v>5.8999999999999999E-3</v>
      </c>
      <c r="T357" s="1224">
        <v>2.5000000000000001E-3</v>
      </c>
      <c r="U357" s="1224">
        <v>7.7000000000000002E-3</v>
      </c>
      <c r="V357" s="1224">
        <v>5.7999999999999996E-3</v>
      </c>
      <c r="W357" s="1224">
        <v>2.5000000000000001E-3</v>
      </c>
      <c r="X357" s="1224">
        <v>7.7000000000000002E-3</v>
      </c>
      <c r="Y357" s="1224">
        <v>5.7999999999999996E-3</v>
      </c>
      <c r="Z357" s="1224">
        <v>2.5000000000000001E-3</v>
      </c>
      <c r="AA357" s="1224">
        <v>7.6E-3</v>
      </c>
      <c r="AB357" s="1224">
        <v>5.7999999999999996E-3</v>
      </c>
      <c r="AC357" s="1224">
        <v>2.5000000000000001E-3</v>
      </c>
      <c r="AD357" s="1224">
        <v>7.6E-3</v>
      </c>
      <c r="AE357" s="1224">
        <v>5.7999999999999996E-3</v>
      </c>
      <c r="AF357" s="1224">
        <v>2.5000000000000001E-3</v>
      </c>
      <c r="AG357" s="1224">
        <v>7.4000000000000003E-3</v>
      </c>
      <c r="AH357" s="1224">
        <v>5.5999999999999999E-3</v>
      </c>
      <c r="AI357" s="1224">
        <v>2.3999999999999998E-3</v>
      </c>
      <c r="AJ357" s="1224">
        <v>7.4999999999999997E-3</v>
      </c>
      <c r="AK357" s="1224">
        <v>5.7000000000000002E-3</v>
      </c>
      <c r="AL357" s="1224">
        <v>2.3999999999999998E-3</v>
      </c>
      <c r="AM357" s="1224">
        <v>7.4000000000000003E-3</v>
      </c>
      <c r="AN357" s="1224">
        <v>5.5999999999999999E-3</v>
      </c>
      <c r="AO357" s="1224">
        <v>2.3999999999999998E-3</v>
      </c>
      <c r="AP357" s="1224">
        <v>7.4000000000000003E-3</v>
      </c>
      <c r="AQ357" s="1224">
        <v>5.5999999999999999E-3</v>
      </c>
      <c r="AR357" s="1224">
        <v>2.3999999999999998E-3</v>
      </c>
      <c r="AS357" s="1224">
        <v>7.4000000000000003E-3</v>
      </c>
      <c r="AT357" s="1224">
        <v>5.5999999999999999E-3</v>
      </c>
      <c r="AU357" s="1224">
        <v>2.3999999999999998E-3</v>
      </c>
      <c r="AV357" s="1224">
        <v>7.3000000000000001E-3</v>
      </c>
      <c r="AW357" s="1224">
        <v>5.5999999999999999E-3</v>
      </c>
      <c r="AX357" s="1224">
        <v>2.3999999999999998E-3</v>
      </c>
      <c r="AY357" s="1227">
        <v>7.4000000000000003E-3</v>
      </c>
      <c r="AZ357" s="1227">
        <v>5.5999999999999999E-3</v>
      </c>
      <c r="BA357" s="1227">
        <v>2.3999999999999998E-3</v>
      </c>
      <c r="BB357" s="1228" t="s">
        <v>165</v>
      </c>
      <c r="BC357" s="1228" t="s">
        <v>165</v>
      </c>
      <c r="BD357" s="1228" t="s">
        <v>165</v>
      </c>
    </row>
    <row r="358" spans="3:56" x14ac:dyDescent="0.25">
      <c r="C358" s="1229" t="s">
        <v>1391</v>
      </c>
      <c r="D358" s="1229" t="s">
        <v>1342</v>
      </c>
      <c r="E358" s="1231" t="str">
        <f t="shared" si="6"/>
        <v>VacunoÁVILA</v>
      </c>
      <c r="F358" s="1224">
        <v>8.8999999999999999E-3</v>
      </c>
      <c r="G358" s="1225">
        <v>6.7999999999999996E-3</v>
      </c>
      <c r="H358" s="1224">
        <v>2.8999999999999998E-3</v>
      </c>
      <c r="I358" s="1224">
        <v>8.8000000000000005E-3</v>
      </c>
      <c r="J358" s="1224">
        <v>6.7000000000000002E-3</v>
      </c>
      <c r="K358" s="1224">
        <v>2.8999999999999998E-3</v>
      </c>
      <c r="L358" s="1226">
        <v>8.3999999999999995E-3</v>
      </c>
      <c r="M358" s="1224">
        <v>6.4000000000000003E-3</v>
      </c>
      <c r="N358" s="1224">
        <v>2.7000000000000001E-3</v>
      </c>
      <c r="O358" s="1224">
        <v>8.3999999999999995E-3</v>
      </c>
      <c r="P358" s="1224">
        <v>6.4000000000000003E-3</v>
      </c>
      <c r="Q358" s="1224">
        <v>2.7000000000000001E-3</v>
      </c>
      <c r="R358" s="1224">
        <v>7.7999999999999996E-3</v>
      </c>
      <c r="S358" s="1224">
        <v>5.8999999999999999E-3</v>
      </c>
      <c r="T358" s="1224">
        <v>2.5000000000000001E-3</v>
      </c>
      <c r="U358" s="1224">
        <v>7.6E-3</v>
      </c>
      <c r="V358" s="1224">
        <v>5.7999999999999996E-3</v>
      </c>
      <c r="W358" s="1224">
        <v>2.5000000000000001E-3</v>
      </c>
      <c r="X358" s="1224">
        <v>7.6E-3</v>
      </c>
      <c r="Y358" s="1224">
        <v>5.7999999999999996E-3</v>
      </c>
      <c r="Z358" s="1224">
        <v>2.5000000000000001E-3</v>
      </c>
      <c r="AA358" s="1224">
        <v>7.6E-3</v>
      </c>
      <c r="AB358" s="1224">
        <v>5.7999999999999996E-3</v>
      </c>
      <c r="AC358" s="1224">
        <v>2.5000000000000001E-3</v>
      </c>
      <c r="AD358" s="1224">
        <v>7.7000000000000002E-3</v>
      </c>
      <c r="AE358" s="1224">
        <v>5.8999999999999999E-3</v>
      </c>
      <c r="AF358" s="1224">
        <v>2.5000000000000001E-3</v>
      </c>
      <c r="AG358" s="1224">
        <v>8.8999999999999999E-3</v>
      </c>
      <c r="AH358" s="1224">
        <v>6.7999999999999996E-3</v>
      </c>
      <c r="AI358" s="1224">
        <v>2.8999999999999998E-3</v>
      </c>
      <c r="AJ358" s="1224">
        <v>9.1000000000000004E-3</v>
      </c>
      <c r="AK358" s="1224">
        <v>6.8999999999999999E-3</v>
      </c>
      <c r="AL358" s="1224">
        <v>3.0000000000000001E-3</v>
      </c>
      <c r="AM358" s="1224">
        <v>9.1000000000000004E-3</v>
      </c>
      <c r="AN358" s="1224">
        <v>6.8999999999999999E-3</v>
      </c>
      <c r="AO358" s="1224">
        <v>3.0000000000000001E-3</v>
      </c>
      <c r="AP358" s="1224">
        <v>9.1000000000000004E-3</v>
      </c>
      <c r="AQ358" s="1224">
        <v>6.8999999999999999E-3</v>
      </c>
      <c r="AR358" s="1224">
        <v>2.8999999999999998E-3</v>
      </c>
      <c r="AS358" s="1224">
        <v>9.1000000000000004E-3</v>
      </c>
      <c r="AT358" s="1224">
        <v>6.8999999999999999E-3</v>
      </c>
      <c r="AU358" s="1224">
        <v>2.8999999999999998E-3</v>
      </c>
      <c r="AV358" s="1224">
        <v>9.1000000000000004E-3</v>
      </c>
      <c r="AW358" s="1224">
        <v>6.8999999999999999E-3</v>
      </c>
      <c r="AX358" s="1224">
        <v>2.8999999999999998E-3</v>
      </c>
      <c r="AY358" s="1227">
        <v>9.1000000000000004E-3</v>
      </c>
      <c r="AZ358" s="1227">
        <v>6.8999999999999999E-3</v>
      </c>
      <c r="BA358" s="1227">
        <v>2.8999999999999998E-3</v>
      </c>
      <c r="BB358" s="1228" t="s">
        <v>165</v>
      </c>
      <c r="BC358" s="1228" t="s">
        <v>165</v>
      </c>
      <c r="BD358" s="1228" t="s">
        <v>165</v>
      </c>
    </row>
    <row r="359" spans="3:56" x14ac:dyDescent="0.25">
      <c r="C359" s="1229" t="s">
        <v>1391</v>
      </c>
      <c r="D359" s="1229" t="s">
        <v>1343</v>
      </c>
      <c r="E359" s="1231" t="str">
        <f t="shared" si="6"/>
        <v>VacunoBADAJOZ</v>
      </c>
      <c r="F359" s="1224">
        <v>1.0699999999999999E-2</v>
      </c>
      <c r="G359" s="1225">
        <v>8.2000000000000007E-3</v>
      </c>
      <c r="H359" s="1224">
        <v>3.5000000000000001E-3</v>
      </c>
      <c r="I359" s="1224">
        <v>1.0800000000000001E-2</v>
      </c>
      <c r="J359" s="1224">
        <v>8.2000000000000007E-3</v>
      </c>
      <c r="K359" s="1224">
        <v>3.5000000000000001E-3</v>
      </c>
      <c r="L359" s="1226">
        <v>1.0800000000000001E-2</v>
      </c>
      <c r="M359" s="1224">
        <v>8.2000000000000007E-3</v>
      </c>
      <c r="N359" s="1224">
        <v>3.5000000000000001E-3</v>
      </c>
      <c r="O359" s="1224">
        <v>1.0699999999999999E-2</v>
      </c>
      <c r="P359" s="1224">
        <v>8.0999999999999996E-3</v>
      </c>
      <c r="Q359" s="1224">
        <v>3.5000000000000001E-3</v>
      </c>
      <c r="R359" s="1224">
        <v>9.7000000000000003E-3</v>
      </c>
      <c r="S359" s="1224">
        <v>7.4000000000000003E-3</v>
      </c>
      <c r="T359" s="1224">
        <v>3.2000000000000002E-3</v>
      </c>
      <c r="U359" s="1224">
        <v>9.4999999999999998E-3</v>
      </c>
      <c r="V359" s="1224">
        <v>7.1999999999999998E-3</v>
      </c>
      <c r="W359" s="1224">
        <v>3.0999999999999999E-3</v>
      </c>
      <c r="X359" s="1224">
        <v>9.1000000000000004E-3</v>
      </c>
      <c r="Y359" s="1224">
        <v>6.8999999999999999E-3</v>
      </c>
      <c r="Z359" s="1224">
        <v>3.0000000000000001E-3</v>
      </c>
      <c r="AA359" s="1224">
        <v>9.1000000000000004E-3</v>
      </c>
      <c r="AB359" s="1224">
        <v>6.8999999999999999E-3</v>
      </c>
      <c r="AC359" s="1224">
        <v>3.0000000000000001E-3</v>
      </c>
      <c r="AD359" s="1224">
        <v>9.1999999999999998E-3</v>
      </c>
      <c r="AE359" s="1224">
        <v>7.0000000000000001E-3</v>
      </c>
      <c r="AF359" s="1224">
        <v>3.0000000000000001E-3</v>
      </c>
      <c r="AG359" s="1224">
        <v>1.0200000000000001E-2</v>
      </c>
      <c r="AH359" s="1224">
        <v>7.7000000000000002E-3</v>
      </c>
      <c r="AI359" s="1224">
        <v>3.3E-3</v>
      </c>
      <c r="AJ359" s="1224">
        <v>1.0200000000000001E-2</v>
      </c>
      <c r="AK359" s="1224">
        <v>7.7000000000000002E-3</v>
      </c>
      <c r="AL359" s="1224">
        <v>3.3E-3</v>
      </c>
      <c r="AM359" s="1224">
        <v>1.0200000000000001E-2</v>
      </c>
      <c r="AN359" s="1224">
        <v>7.7999999999999996E-3</v>
      </c>
      <c r="AO359" s="1224">
        <v>3.3E-3</v>
      </c>
      <c r="AP359" s="1224">
        <v>1.0200000000000001E-2</v>
      </c>
      <c r="AQ359" s="1224">
        <v>7.7999999999999996E-3</v>
      </c>
      <c r="AR359" s="1224">
        <v>3.3E-3</v>
      </c>
      <c r="AS359" s="1224">
        <v>1.0200000000000001E-2</v>
      </c>
      <c r="AT359" s="1224">
        <v>7.7999999999999996E-3</v>
      </c>
      <c r="AU359" s="1224">
        <v>3.3E-3</v>
      </c>
      <c r="AV359" s="1224">
        <v>1.0200000000000001E-2</v>
      </c>
      <c r="AW359" s="1224">
        <v>7.7999999999999996E-3</v>
      </c>
      <c r="AX359" s="1224">
        <v>3.3E-3</v>
      </c>
      <c r="AY359" s="1227">
        <v>1.0200000000000001E-2</v>
      </c>
      <c r="AZ359" s="1227">
        <v>7.7000000000000002E-3</v>
      </c>
      <c r="BA359" s="1227">
        <v>3.3E-3</v>
      </c>
      <c r="BB359" s="1228" t="s">
        <v>165</v>
      </c>
      <c r="BC359" s="1228" t="s">
        <v>165</v>
      </c>
      <c r="BD359" s="1228" t="s">
        <v>165</v>
      </c>
    </row>
    <row r="360" spans="3:56" x14ac:dyDescent="0.25">
      <c r="C360" s="1229" t="s">
        <v>1391</v>
      </c>
      <c r="D360" s="1229" t="s">
        <v>1344</v>
      </c>
      <c r="E360" s="1231" t="str">
        <f t="shared" si="6"/>
        <v>VacunoBALEARS, ILLES</v>
      </c>
      <c r="F360" s="1224">
        <v>8.5000000000000006E-3</v>
      </c>
      <c r="G360" s="1225">
        <v>6.4999999999999997E-3</v>
      </c>
      <c r="H360" s="1224">
        <v>2.8E-3</v>
      </c>
      <c r="I360" s="1224">
        <v>8.6E-3</v>
      </c>
      <c r="J360" s="1224">
        <v>6.4999999999999997E-3</v>
      </c>
      <c r="K360" s="1224">
        <v>2.8E-3</v>
      </c>
      <c r="L360" s="1226">
        <v>8.3000000000000001E-3</v>
      </c>
      <c r="M360" s="1224">
        <v>6.3E-3</v>
      </c>
      <c r="N360" s="1224">
        <v>2.7000000000000001E-3</v>
      </c>
      <c r="O360" s="1224">
        <v>8.0000000000000002E-3</v>
      </c>
      <c r="P360" s="1224">
        <v>6.1000000000000004E-3</v>
      </c>
      <c r="Q360" s="1224">
        <v>2.5999999999999999E-3</v>
      </c>
      <c r="R360" s="1224">
        <v>7.6E-3</v>
      </c>
      <c r="S360" s="1224">
        <v>5.7999999999999996E-3</v>
      </c>
      <c r="T360" s="1224">
        <v>2.5000000000000001E-3</v>
      </c>
      <c r="U360" s="1224">
        <v>7.7999999999999996E-3</v>
      </c>
      <c r="V360" s="1224">
        <v>5.8999999999999999E-3</v>
      </c>
      <c r="W360" s="1224">
        <v>2.5000000000000001E-3</v>
      </c>
      <c r="X360" s="1224">
        <v>7.9000000000000008E-3</v>
      </c>
      <c r="Y360" s="1224">
        <v>6.0000000000000001E-3</v>
      </c>
      <c r="Z360" s="1224">
        <v>2.5999999999999999E-3</v>
      </c>
      <c r="AA360" s="1224">
        <v>7.7999999999999996E-3</v>
      </c>
      <c r="AB360" s="1224">
        <v>6.0000000000000001E-3</v>
      </c>
      <c r="AC360" s="1224">
        <v>2.5000000000000001E-3</v>
      </c>
      <c r="AD360" s="1224">
        <v>7.9000000000000008E-3</v>
      </c>
      <c r="AE360" s="1224">
        <v>6.0000000000000001E-3</v>
      </c>
      <c r="AF360" s="1224">
        <v>2.5999999999999999E-3</v>
      </c>
      <c r="AG360" s="1224">
        <v>8.3999999999999995E-3</v>
      </c>
      <c r="AH360" s="1224">
        <v>6.4000000000000003E-3</v>
      </c>
      <c r="AI360" s="1224">
        <v>2.7000000000000001E-3</v>
      </c>
      <c r="AJ360" s="1224">
        <v>8.3999999999999995E-3</v>
      </c>
      <c r="AK360" s="1224">
        <v>6.4000000000000003E-3</v>
      </c>
      <c r="AL360" s="1224">
        <v>2.7000000000000001E-3</v>
      </c>
      <c r="AM360" s="1224">
        <v>8.3999999999999995E-3</v>
      </c>
      <c r="AN360" s="1224">
        <v>6.4000000000000003E-3</v>
      </c>
      <c r="AO360" s="1224">
        <v>2.7000000000000001E-3</v>
      </c>
      <c r="AP360" s="1224">
        <v>8.3999999999999995E-3</v>
      </c>
      <c r="AQ360" s="1224">
        <v>6.4000000000000003E-3</v>
      </c>
      <c r="AR360" s="1224">
        <v>2.7000000000000001E-3</v>
      </c>
      <c r="AS360" s="1224">
        <v>8.3999999999999995E-3</v>
      </c>
      <c r="AT360" s="1224">
        <v>6.4000000000000003E-3</v>
      </c>
      <c r="AU360" s="1224">
        <v>2.7000000000000001E-3</v>
      </c>
      <c r="AV360" s="1224">
        <v>8.3999999999999995E-3</v>
      </c>
      <c r="AW360" s="1224">
        <v>6.4000000000000003E-3</v>
      </c>
      <c r="AX360" s="1224">
        <v>2.7000000000000001E-3</v>
      </c>
      <c r="AY360" s="1227">
        <v>8.3999999999999995E-3</v>
      </c>
      <c r="AZ360" s="1227">
        <v>6.4000000000000003E-3</v>
      </c>
      <c r="BA360" s="1227">
        <v>2.7000000000000001E-3</v>
      </c>
      <c r="BB360" s="1228" t="s">
        <v>165</v>
      </c>
      <c r="BC360" s="1228" t="s">
        <v>165</v>
      </c>
      <c r="BD360" s="1228" t="s">
        <v>165</v>
      </c>
    </row>
    <row r="361" spans="3:56" x14ac:dyDescent="0.25">
      <c r="C361" s="1229" t="s">
        <v>1391</v>
      </c>
      <c r="D361" s="1229" t="s">
        <v>1345</v>
      </c>
      <c r="E361" s="1231" t="str">
        <f t="shared" si="6"/>
        <v>VacunoBARCELONA</v>
      </c>
      <c r="F361" s="1224">
        <v>9.7000000000000003E-3</v>
      </c>
      <c r="G361" s="1225">
        <v>7.4000000000000003E-3</v>
      </c>
      <c r="H361" s="1224">
        <v>3.2000000000000002E-3</v>
      </c>
      <c r="I361" s="1224">
        <v>9.5999999999999992E-3</v>
      </c>
      <c r="J361" s="1224">
        <v>7.3000000000000001E-3</v>
      </c>
      <c r="K361" s="1224">
        <v>3.0999999999999999E-3</v>
      </c>
      <c r="L361" s="1226">
        <v>9.5999999999999992E-3</v>
      </c>
      <c r="M361" s="1224">
        <v>7.3000000000000001E-3</v>
      </c>
      <c r="N361" s="1224">
        <v>3.0999999999999999E-3</v>
      </c>
      <c r="O361" s="1224">
        <v>9.5999999999999992E-3</v>
      </c>
      <c r="P361" s="1224">
        <v>7.3000000000000001E-3</v>
      </c>
      <c r="Q361" s="1224">
        <v>3.0999999999999999E-3</v>
      </c>
      <c r="R361" s="1224">
        <v>8.6E-3</v>
      </c>
      <c r="S361" s="1224">
        <v>6.4999999999999997E-3</v>
      </c>
      <c r="T361" s="1224">
        <v>2.8E-3</v>
      </c>
      <c r="U361" s="1224">
        <v>8.5000000000000006E-3</v>
      </c>
      <c r="V361" s="1224">
        <v>6.4999999999999997E-3</v>
      </c>
      <c r="W361" s="1224">
        <v>2.8E-3</v>
      </c>
      <c r="X361" s="1224">
        <v>8.5000000000000006E-3</v>
      </c>
      <c r="Y361" s="1224">
        <v>6.4999999999999997E-3</v>
      </c>
      <c r="Z361" s="1224">
        <v>2.8E-3</v>
      </c>
      <c r="AA361" s="1224">
        <v>8.6E-3</v>
      </c>
      <c r="AB361" s="1224">
        <v>6.4999999999999997E-3</v>
      </c>
      <c r="AC361" s="1224">
        <v>2.8E-3</v>
      </c>
      <c r="AD361" s="1224">
        <v>8.6E-3</v>
      </c>
      <c r="AE361" s="1224">
        <v>6.4999999999999997E-3</v>
      </c>
      <c r="AF361" s="1224">
        <v>2.8E-3</v>
      </c>
      <c r="AG361" s="1224">
        <v>8.9999999999999993E-3</v>
      </c>
      <c r="AH361" s="1224">
        <v>6.7999999999999996E-3</v>
      </c>
      <c r="AI361" s="1224">
        <v>2.8999999999999998E-3</v>
      </c>
      <c r="AJ361" s="1224">
        <v>8.9999999999999993E-3</v>
      </c>
      <c r="AK361" s="1224">
        <v>6.8999999999999999E-3</v>
      </c>
      <c r="AL361" s="1224">
        <v>2.8999999999999998E-3</v>
      </c>
      <c r="AM361" s="1224">
        <v>8.9999999999999993E-3</v>
      </c>
      <c r="AN361" s="1224">
        <v>6.8999999999999999E-3</v>
      </c>
      <c r="AO361" s="1224">
        <v>2.8999999999999998E-3</v>
      </c>
      <c r="AP361" s="1224">
        <v>8.9999999999999993E-3</v>
      </c>
      <c r="AQ361" s="1224">
        <v>6.8999999999999999E-3</v>
      </c>
      <c r="AR361" s="1224">
        <v>2.8999999999999998E-3</v>
      </c>
      <c r="AS361" s="1224">
        <v>9.1000000000000004E-3</v>
      </c>
      <c r="AT361" s="1224">
        <v>6.8999999999999999E-3</v>
      </c>
      <c r="AU361" s="1224">
        <v>2.8999999999999998E-3</v>
      </c>
      <c r="AV361" s="1224">
        <v>8.9999999999999993E-3</v>
      </c>
      <c r="AW361" s="1224">
        <v>6.7999999999999996E-3</v>
      </c>
      <c r="AX361" s="1224">
        <v>2.8999999999999998E-3</v>
      </c>
      <c r="AY361" s="1227">
        <v>8.9999999999999993E-3</v>
      </c>
      <c r="AZ361" s="1227">
        <v>6.8999999999999999E-3</v>
      </c>
      <c r="BA361" s="1227">
        <v>2.8999999999999998E-3</v>
      </c>
      <c r="BB361" s="1228" t="s">
        <v>165</v>
      </c>
      <c r="BC361" s="1228" t="s">
        <v>165</v>
      </c>
      <c r="BD361" s="1228" t="s">
        <v>165</v>
      </c>
    </row>
    <row r="362" spans="3:56" x14ac:dyDescent="0.25">
      <c r="C362" s="1229" t="s">
        <v>1391</v>
      </c>
      <c r="D362" s="1229" t="s">
        <v>1346</v>
      </c>
      <c r="E362" s="1231" t="str">
        <f t="shared" si="6"/>
        <v>VacunoBIZKAIA</v>
      </c>
      <c r="F362" s="1224">
        <v>8.0000000000000002E-3</v>
      </c>
      <c r="G362" s="1225">
        <v>6.1000000000000004E-3</v>
      </c>
      <c r="H362" s="1224">
        <v>2.5999999999999999E-3</v>
      </c>
      <c r="I362" s="1224">
        <v>8.0000000000000002E-3</v>
      </c>
      <c r="J362" s="1224">
        <v>6.1000000000000004E-3</v>
      </c>
      <c r="K362" s="1224">
        <v>2.5999999999999999E-3</v>
      </c>
      <c r="L362" s="1226">
        <v>8.0000000000000002E-3</v>
      </c>
      <c r="M362" s="1224">
        <v>6.1000000000000004E-3</v>
      </c>
      <c r="N362" s="1224">
        <v>2.5999999999999999E-3</v>
      </c>
      <c r="O362" s="1224">
        <v>7.9000000000000008E-3</v>
      </c>
      <c r="P362" s="1224">
        <v>6.0000000000000001E-3</v>
      </c>
      <c r="Q362" s="1224">
        <v>2.5999999999999999E-3</v>
      </c>
      <c r="R362" s="1224">
        <v>8.0999999999999996E-3</v>
      </c>
      <c r="S362" s="1224">
        <v>6.1000000000000004E-3</v>
      </c>
      <c r="T362" s="1224">
        <v>2.5999999999999999E-3</v>
      </c>
      <c r="U362" s="1224">
        <v>8.0000000000000002E-3</v>
      </c>
      <c r="V362" s="1224">
        <v>6.1000000000000004E-3</v>
      </c>
      <c r="W362" s="1224">
        <v>2.5999999999999999E-3</v>
      </c>
      <c r="X362" s="1224">
        <v>8.0000000000000002E-3</v>
      </c>
      <c r="Y362" s="1224">
        <v>6.1000000000000004E-3</v>
      </c>
      <c r="Z362" s="1224">
        <v>2.5999999999999999E-3</v>
      </c>
      <c r="AA362" s="1224">
        <v>8.0000000000000002E-3</v>
      </c>
      <c r="AB362" s="1224">
        <v>6.1000000000000004E-3</v>
      </c>
      <c r="AC362" s="1224">
        <v>2.5999999999999999E-3</v>
      </c>
      <c r="AD362" s="1224">
        <v>8.0000000000000002E-3</v>
      </c>
      <c r="AE362" s="1224">
        <v>6.1000000000000004E-3</v>
      </c>
      <c r="AF362" s="1224">
        <v>2.5999999999999999E-3</v>
      </c>
      <c r="AG362" s="1224">
        <v>7.4999999999999997E-3</v>
      </c>
      <c r="AH362" s="1224">
        <v>5.7000000000000002E-3</v>
      </c>
      <c r="AI362" s="1224">
        <v>2.3999999999999998E-3</v>
      </c>
      <c r="AJ362" s="1224">
        <v>7.4999999999999997E-3</v>
      </c>
      <c r="AK362" s="1224">
        <v>5.7000000000000002E-3</v>
      </c>
      <c r="AL362" s="1224">
        <v>2.3999999999999998E-3</v>
      </c>
      <c r="AM362" s="1224">
        <v>7.4999999999999997E-3</v>
      </c>
      <c r="AN362" s="1224">
        <v>5.7000000000000002E-3</v>
      </c>
      <c r="AO362" s="1224">
        <v>2.3999999999999998E-3</v>
      </c>
      <c r="AP362" s="1224">
        <v>7.4999999999999997E-3</v>
      </c>
      <c r="AQ362" s="1224">
        <v>5.7000000000000002E-3</v>
      </c>
      <c r="AR362" s="1224">
        <v>2.3999999999999998E-3</v>
      </c>
      <c r="AS362" s="1224">
        <v>7.4999999999999997E-3</v>
      </c>
      <c r="AT362" s="1224">
        <v>5.7000000000000002E-3</v>
      </c>
      <c r="AU362" s="1224">
        <v>2.3999999999999998E-3</v>
      </c>
      <c r="AV362" s="1224">
        <v>7.4999999999999997E-3</v>
      </c>
      <c r="AW362" s="1224">
        <v>5.7000000000000002E-3</v>
      </c>
      <c r="AX362" s="1224">
        <v>2.3999999999999998E-3</v>
      </c>
      <c r="AY362" s="1227">
        <v>7.4999999999999997E-3</v>
      </c>
      <c r="AZ362" s="1227">
        <v>5.7000000000000002E-3</v>
      </c>
      <c r="BA362" s="1227">
        <v>2.3999999999999998E-3</v>
      </c>
      <c r="BB362" s="1228" t="s">
        <v>165</v>
      </c>
      <c r="BC362" s="1228" t="s">
        <v>165</v>
      </c>
      <c r="BD362" s="1228" t="s">
        <v>165</v>
      </c>
    </row>
    <row r="363" spans="3:56" x14ac:dyDescent="0.25">
      <c r="C363" s="1229" t="s">
        <v>1391</v>
      </c>
      <c r="D363" s="1229" t="s">
        <v>1347</v>
      </c>
      <c r="E363" s="1231" t="str">
        <f t="shared" si="6"/>
        <v>VacunoBURGOS</v>
      </c>
      <c r="F363" s="1224">
        <v>8.0000000000000002E-3</v>
      </c>
      <c r="G363" s="1225">
        <v>6.0000000000000001E-3</v>
      </c>
      <c r="H363" s="1224">
        <v>2.5999999999999999E-3</v>
      </c>
      <c r="I363" s="1224">
        <v>7.9000000000000008E-3</v>
      </c>
      <c r="J363" s="1224">
        <v>6.0000000000000001E-3</v>
      </c>
      <c r="K363" s="1224">
        <v>2.5999999999999999E-3</v>
      </c>
      <c r="L363" s="1226">
        <v>8.0000000000000002E-3</v>
      </c>
      <c r="M363" s="1224">
        <v>6.1000000000000004E-3</v>
      </c>
      <c r="N363" s="1224">
        <v>2.5999999999999999E-3</v>
      </c>
      <c r="O363" s="1224">
        <v>8.0999999999999996E-3</v>
      </c>
      <c r="P363" s="1224">
        <v>6.1999999999999998E-3</v>
      </c>
      <c r="Q363" s="1224">
        <v>2.5999999999999999E-3</v>
      </c>
      <c r="R363" s="1224">
        <v>7.1000000000000004E-3</v>
      </c>
      <c r="S363" s="1224">
        <v>5.4000000000000003E-3</v>
      </c>
      <c r="T363" s="1224">
        <v>2.3E-3</v>
      </c>
      <c r="U363" s="1224">
        <v>7.1000000000000004E-3</v>
      </c>
      <c r="V363" s="1224">
        <v>5.4000000000000003E-3</v>
      </c>
      <c r="W363" s="1224">
        <v>2.3E-3</v>
      </c>
      <c r="X363" s="1224">
        <v>7.0000000000000001E-3</v>
      </c>
      <c r="Y363" s="1224">
        <v>5.3E-3</v>
      </c>
      <c r="Z363" s="1224">
        <v>2.3E-3</v>
      </c>
      <c r="AA363" s="1224">
        <v>7.0000000000000001E-3</v>
      </c>
      <c r="AB363" s="1224">
        <v>5.3E-3</v>
      </c>
      <c r="AC363" s="1224">
        <v>2.3E-3</v>
      </c>
      <c r="AD363" s="1224">
        <v>7.1000000000000004E-3</v>
      </c>
      <c r="AE363" s="1224">
        <v>5.4000000000000003E-3</v>
      </c>
      <c r="AF363" s="1224">
        <v>2.3E-3</v>
      </c>
      <c r="AG363" s="1224">
        <v>7.7000000000000002E-3</v>
      </c>
      <c r="AH363" s="1224">
        <v>5.7999999999999996E-3</v>
      </c>
      <c r="AI363" s="1224">
        <v>2.5000000000000001E-3</v>
      </c>
      <c r="AJ363" s="1224">
        <v>7.7000000000000002E-3</v>
      </c>
      <c r="AK363" s="1224">
        <v>5.7999999999999996E-3</v>
      </c>
      <c r="AL363" s="1224">
        <v>2.5000000000000001E-3</v>
      </c>
      <c r="AM363" s="1224">
        <v>7.7000000000000002E-3</v>
      </c>
      <c r="AN363" s="1224">
        <v>5.8999999999999999E-3</v>
      </c>
      <c r="AO363" s="1224">
        <v>2.5000000000000001E-3</v>
      </c>
      <c r="AP363" s="1224">
        <v>7.7000000000000002E-3</v>
      </c>
      <c r="AQ363" s="1224">
        <v>5.8999999999999999E-3</v>
      </c>
      <c r="AR363" s="1224">
        <v>2.5000000000000001E-3</v>
      </c>
      <c r="AS363" s="1224">
        <v>7.7000000000000002E-3</v>
      </c>
      <c r="AT363" s="1224">
        <v>5.7999999999999996E-3</v>
      </c>
      <c r="AU363" s="1224">
        <v>2.5000000000000001E-3</v>
      </c>
      <c r="AV363" s="1224">
        <v>7.6E-3</v>
      </c>
      <c r="AW363" s="1224">
        <v>5.7999999999999996E-3</v>
      </c>
      <c r="AX363" s="1224">
        <v>2.5000000000000001E-3</v>
      </c>
      <c r="AY363" s="1227">
        <v>7.6E-3</v>
      </c>
      <c r="AZ363" s="1227">
        <v>5.7999999999999996E-3</v>
      </c>
      <c r="BA363" s="1227">
        <v>2.5000000000000001E-3</v>
      </c>
      <c r="BB363" s="1228" t="s">
        <v>165</v>
      </c>
      <c r="BC363" s="1228" t="s">
        <v>165</v>
      </c>
      <c r="BD363" s="1228" t="s">
        <v>165</v>
      </c>
    </row>
    <row r="364" spans="3:56" x14ac:dyDescent="0.25">
      <c r="C364" s="1229" t="s">
        <v>1391</v>
      </c>
      <c r="D364" s="1229" t="s">
        <v>1348</v>
      </c>
      <c r="E364" s="1231" t="str">
        <f t="shared" si="6"/>
        <v>VacunoCÁCERES</v>
      </c>
      <c r="F364" s="1224">
        <v>1.0800000000000001E-2</v>
      </c>
      <c r="G364" s="1225">
        <v>8.2000000000000007E-3</v>
      </c>
      <c r="H364" s="1224">
        <v>3.5000000000000001E-3</v>
      </c>
      <c r="I364" s="1224">
        <v>1.0800000000000001E-2</v>
      </c>
      <c r="J364" s="1224">
        <v>8.2000000000000007E-3</v>
      </c>
      <c r="K364" s="1224">
        <v>3.5000000000000001E-3</v>
      </c>
      <c r="L364" s="1226">
        <v>1.0500000000000001E-2</v>
      </c>
      <c r="M364" s="1224">
        <v>8.0000000000000002E-3</v>
      </c>
      <c r="N364" s="1224">
        <v>3.3999999999999998E-3</v>
      </c>
      <c r="O364" s="1224">
        <v>1.04E-2</v>
      </c>
      <c r="P364" s="1224">
        <v>7.9000000000000008E-3</v>
      </c>
      <c r="Q364" s="1224">
        <v>3.3999999999999998E-3</v>
      </c>
      <c r="R364" s="1224">
        <v>9.2999999999999992E-3</v>
      </c>
      <c r="S364" s="1224">
        <v>7.1000000000000004E-3</v>
      </c>
      <c r="T364" s="1224">
        <v>3.0000000000000001E-3</v>
      </c>
      <c r="U364" s="1224">
        <v>9.1999999999999998E-3</v>
      </c>
      <c r="V364" s="1224">
        <v>7.0000000000000001E-3</v>
      </c>
      <c r="W364" s="1224">
        <v>3.0000000000000001E-3</v>
      </c>
      <c r="X364" s="1224">
        <v>8.8999999999999999E-3</v>
      </c>
      <c r="Y364" s="1224">
        <v>6.7000000000000002E-3</v>
      </c>
      <c r="Z364" s="1224">
        <v>2.8999999999999998E-3</v>
      </c>
      <c r="AA364" s="1224">
        <v>8.8999999999999999E-3</v>
      </c>
      <c r="AB364" s="1224">
        <v>6.7000000000000002E-3</v>
      </c>
      <c r="AC364" s="1224">
        <v>2.8999999999999998E-3</v>
      </c>
      <c r="AD364" s="1224">
        <v>8.9999999999999993E-3</v>
      </c>
      <c r="AE364" s="1224">
        <v>6.7999999999999996E-3</v>
      </c>
      <c r="AF364" s="1224">
        <v>2.8999999999999998E-3</v>
      </c>
      <c r="AG364" s="1224">
        <v>1.01E-2</v>
      </c>
      <c r="AH364" s="1224">
        <v>7.6E-3</v>
      </c>
      <c r="AI364" s="1224">
        <v>3.3E-3</v>
      </c>
      <c r="AJ364" s="1224">
        <v>1.01E-2</v>
      </c>
      <c r="AK364" s="1224">
        <v>7.6E-3</v>
      </c>
      <c r="AL364" s="1224">
        <v>3.3E-3</v>
      </c>
      <c r="AM364" s="1224">
        <v>1.01E-2</v>
      </c>
      <c r="AN364" s="1224">
        <v>7.7000000000000002E-3</v>
      </c>
      <c r="AO364" s="1224">
        <v>3.3E-3</v>
      </c>
      <c r="AP364" s="1224">
        <v>1.01E-2</v>
      </c>
      <c r="AQ364" s="1224">
        <v>7.7000000000000002E-3</v>
      </c>
      <c r="AR364" s="1224">
        <v>3.3E-3</v>
      </c>
      <c r="AS364" s="1224">
        <v>1.01E-2</v>
      </c>
      <c r="AT364" s="1224">
        <v>7.7000000000000002E-3</v>
      </c>
      <c r="AU364" s="1224">
        <v>3.3E-3</v>
      </c>
      <c r="AV364" s="1224">
        <v>1.01E-2</v>
      </c>
      <c r="AW364" s="1224">
        <v>7.7000000000000002E-3</v>
      </c>
      <c r="AX364" s="1224">
        <v>3.3E-3</v>
      </c>
      <c r="AY364" s="1227">
        <v>1.01E-2</v>
      </c>
      <c r="AZ364" s="1227">
        <v>7.7000000000000002E-3</v>
      </c>
      <c r="BA364" s="1227">
        <v>3.3E-3</v>
      </c>
      <c r="BB364" s="1228" t="s">
        <v>165</v>
      </c>
      <c r="BC364" s="1228" t="s">
        <v>165</v>
      </c>
      <c r="BD364" s="1228" t="s">
        <v>165</v>
      </c>
    </row>
    <row r="365" spans="3:56" x14ac:dyDescent="0.25">
      <c r="C365" s="1229" t="s">
        <v>1391</v>
      </c>
      <c r="D365" s="1229" t="s">
        <v>1349</v>
      </c>
      <c r="E365" s="1231" t="str">
        <f t="shared" si="6"/>
        <v>VacunoCÁDIZ</v>
      </c>
      <c r="F365" s="1224">
        <v>8.6E-3</v>
      </c>
      <c r="G365" s="1225">
        <v>6.4999999999999997E-3</v>
      </c>
      <c r="H365" s="1224">
        <v>2.8E-3</v>
      </c>
      <c r="I365" s="1224">
        <v>8.8999999999999999E-3</v>
      </c>
      <c r="J365" s="1224">
        <v>6.7999999999999996E-3</v>
      </c>
      <c r="K365" s="1224">
        <v>2.8999999999999998E-3</v>
      </c>
      <c r="L365" s="1226">
        <v>8.8999999999999999E-3</v>
      </c>
      <c r="M365" s="1224">
        <v>6.7999999999999996E-3</v>
      </c>
      <c r="N365" s="1224">
        <v>2.8999999999999998E-3</v>
      </c>
      <c r="O365" s="1224">
        <v>8.5000000000000006E-3</v>
      </c>
      <c r="P365" s="1224">
        <v>6.4999999999999997E-3</v>
      </c>
      <c r="Q365" s="1224">
        <v>2.8E-3</v>
      </c>
      <c r="R365" s="1224">
        <v>7.4999999999999997E-3</v>
      </c>
      <c r="S365" s="1224">
        <v>5.7000000000000002E-3</v>
      </c>
      <c r="T365" s="1224">
        <v>2.3999999999999998E-3</v>
      </c>
      <c r="U365" s="1224">
        <v>7.7000000000000002E-3</v>
      </c>
      <c r="V365" s="1224">
        <v>5.8999999999999999E-3</v>
      </c>
      <c r="W365" s="1224">
        <v>2.5000000000000001E-3</v>
      </c>
      <c r="X365" s="1224">
        <v>7.7000000000000002E-3</v>
      </c>
      <c r="Y365" s="1224">
        <v>5.8999999999999999E-3</v>
      </c>
      <c r="Z365" s="1224">
        <v>2.5000000000000001E-3</v>
      </c>
      <c r="AA365" s="1224">
        <v>7.7000000000000002E-3</v>
      </c>
      <c r="AB365" s="1224">
        <v>5.8999999999999999E-3</v>
      </c>
      <c r="AC365" s="1224">
        <v>2.5000000000000001E-3</v>
      </c>
      <c r="AD365" s="1224">
        <v>7.7999999999999996E-3</v>
      </c>
      <c r="AE365" s="1224">
        <v>5.8999999999999999E-3</v>
      </c>
      <c r="AF365" s="1224">
        <v>2.5000000000000001E-3</v>
      </c>
      <c r="AG365" s="1224">
        <v>8.6999999999999994E-3</v>
      </c>
      <c r="AH365" s="1224">
        <v>6.6E-3</v>
      </c>
      <c r="AI365" s="1224">
        <v>2.8E-3</v>
      </c>
      <c r="AJ365" s="1224">
        <v>8.6999999999999994E-3</v>
      </c>
      <c r="AK365" s="1224">
        <v>6.6E-3</v>
      </c>
      <c r="AL365" s="1224">
        <v>2.8E-3</v>
      </c>
      <c r="AM365" s="1224">
        <v>8.8000000000000005E-3</v>
      </c>
      <c r="AN365" s="1224">
        <v>6.7000000000000002E-3</v>
      </c>
      <c r="AO365" s="1224">
        <v>2.8999999999999998E-3</v>
      </c>
      <c r="AP365" s="1224">
        <v>8.8999999999999999E-3</v>
      </c>
      <c r="AQ365" s="1224">
        <v>6.7000000000000002E-3</v>
      </c>
      <c r="AR365" s="1224">
        <v>2.8999999999999998E-3</v>
      </c>
      <c r="AS365" s="1224">
        <v>8.8999999999999999E-3</v>
      </c>
      <c r="AT365" s="1224">
        <v>6.7000000000000002E-3</v>
      </c>
      <c r="AU365" s="1224">
        <v>2.8999999999999998E-3</v>
      </c>
      <c r="AV365" s="1224">
        <v>8.8999999999999999E-3</v>
      </c>
      <c r="AW365" s="1224">
        <v>6.7999999999999996E-3</v>
      </c>
      <c r="AX365" s="1224">
        <v>2.8999999999999998E-3</v>
      </c>
      <c r="AY365" s="1227">
        <v>8.8999999999999999E-3</v>
      </c>
      <c r="AZ365" s="1227">
        <v>6.7999999999999996E-3</v>
      </c>
      <c r="BA365" s="1227">
        <v>2.8999999999999998E-3</v>
      </c>
      <c r="BB365" s="1228" t="s">
        <v>165</v>
      </c>
      <c r="BC365" s="1228" t="s">
        <v>165</v>
      </c>
      <c r="BD365" s="1228" t="s">
        <v>165</v>
      </c>
    </row>
    <row r="366" spans="3:56" x14ac:dyDescent="0.25">
      <c r="C366" s="1229" t="s">
        <v>1391</v>
      </c>
      <c r="D366" s="1229" t="s">
        <v>1350</v>
      </c>
      <c r="E366" s="1231" t="str">
        <f t="shared" si="6"/>
        <v>VacunoCANTABRIA</v>
      </c>
      <c r="F366" s="1224">
        <v>8.0999999999999996E-3</v>
      </c>
      <c r="G366" s="1225">
        <v>6.1999999999999998E-3</v>
      </c>
      <c r="H366" s="1224">
        <v>2.5999999999999999E-3</v>
      </c>
      <c r="I366" s="1224">
        <v>7.9000000000000008E-3</v>
      </c>
      <c r="J366" s="1224">
        <v>6.0000000000000001E-3</v>
      </c>
      <c r="K366" s="1224">
        <v>2.5999999999999999E-3</v>
      </c>
      <c r="L366" s="1226">
        <v>7.7000000000000002E-3</v>
      </c>
      <c r="M366" s="1224">
        <v>5.8999999999999999E-3</v>
      </c>
      <c r="N366" s="1224">
        <v>2.5000000000000001E-3</v>
      </c>
      <c r="O366" s="1224">
        <v>7.9000000000000008E-3</v>
      </c>
      <c r="P366" s="1224">
        <v>6.0000000000000001E-3</v>
      </c>
      <c r="Q366" s="1224">
        <v>2.5999999999999999E-3</v>
      </c>
      <c r="R366" s="1224">
        <v>7.7999999999999996E-3</v>
      </c>
      <c r="S366" s="1224">
        <v>5.8999999999999999E-3</v>
      </c>
      <c r="T366" s="1224">
        <v>2.5000000000000001E-3</v>
      </c>
      <c r="U366" s="1224">
        <v>7.1999999999999998E-3</v>
      </c>
      <c r="V366" s="1224">
        <v>5.4999999999999997E-3</v>
      </c>
      <c r="W366" s="1224">
        <v>2.3E-3</v>
      </c>
      <c r="X366" s="1224">
        <v>7.3000000000000001E-3</v>
      </c>
      <c r="Y366" s="1224">
        <v>5.4999999999999997E-3</v>
      </c>
      <c r="Z366" s="1224">
        <v>2.3999999999999998E-3</v>
      </c>
      <c r="AA366" s="1224">
        <v>7.7000000000000002E-3</v>
      </c>
      <c r="AB366" s="1224">
        <v>5.8999999999999999E-3</v>
      </c>
      <c r="AC366" s="1224">
        <v>2.5000000000000001E-3</v>
      </c>
      <c r="AD366" s="1224">
        <v>7.4999999999999997E-3</v>
      </c>
      <c r="AE366" s="1224">
        <v>5.7000000000000002E-3</v>
      </c>
      <c r="AF366" s="1224">
        <v>2.3999999999999998E-3</v>
      </c>
      <c r="AG366" s="1224">
        <v>7.4000000000000003E-3</v>
      </c>
      <c r="AH366" s="1224">
        <v>5.7000000000000002E-3</v>
      </c>
      <c r="AI366" s="1224">
        <v>2.3999999999999998E-3</v>
      </c>
      <c r="AJ366" s="1224">
        <v>7.4999999999999997E-3</v>
      </c>
      <c r="AK366" s="1224">
        <v>5.7000000000000002E-3</v>
      </c>
      <c r="AL366" s="1224">
        <v>2.3999999999999998E-3</v>
      </c>
      <c r="AM366" s="1224">
        <v>7.4999999999999997E-3</v>
      </c>
      <c r="AN366" s="1224">
        <v>5.7000000000000002E-3</v>
      </c>
      <c r="AO366" s="1224">
        <v>2.3999999999999998E-3</v>
      </c>
      <c r="AP366" s="1224">
        <v>7.4999999999999997E-3</v>
      </c>
      <c r="AQ366" s="1224">
        <v>5.7000000000000002E-3</v>
      </c>
      <c r="AR366" s="1224">
        <v>2.3999999999999998E-3</v>
      </c>
      <c r="AS366" s="1224">
        <v>7.4999999999999997E-3</v>
      </c>
      <c r="AT366" s="1224">
        <v>5.7000000000000002E-3</v>
      </c>
      <c r="AU366" s="1224">
        <v>2.3999999999999998E-3</v>
      </c>
      <c r="AV366" s="1224">
        <v>7.4999999999999997E-3</v>
      </c>
      <c r="AW366" s="1224">
        <v>5.7000000000000002E-3</v>
      </c>
      <c r="AX366" s="1224">
        <v>2.3999999999999998E-3</v>
      </c>
      <c r="AY366" s="1227">
        <v>7.6E-3</v>
      </c>
      <c r="AZ366" s="1227">
        <v>5.7999999999999996E-3</v>
      </c>
      <c r="BA366" s="1227">
        <v>2.5000000000000001E-3</v>
      </c>
      <c r="BB366" s="1228" t="s">
        <v>165</v>
      </c>
      <c r="BC366" s="1228" t="s">
        <v>165</v>
      </c>
      <c r="BD366" s="1228" t="s">
        <v>165</v>
      </c>
    </row>
    <row r="367" spans="3:56" x14ac:dyDescent="0.25">
      <c r="C367" s="1229" t="s">
        <v>1391</v>
      </c>
      <c r="D367" s="1229" t="s">
        <v>1351</v>
      </c>
      <c r="E367" s="1231" t="str">
        <f t="shared" si="6"/>
        <v>VacunoCASTELLÓN/CASTELLÓ</v>
      </c>
      <c r="F367" s="1224">
        <v>1.0200000000000001E-2</v>
      </c>
      <c r="G367" s="1225">
        <v>7.7000000000000002E-3</v>
      </c>
      <c r="H367" s="1224">
        <v>3.3E-3</v>
      </c>
      <c r="I367" s="1224">
        <v>1.03E-2</v>
      </c>
      <c r="J367" s="1224">
        <v>7.7999999999999996E-3</v>
      </c>
      <c r="K367" s="1224">
        <v>3.3E-3</v>
      </c>
      <c r="L367" s="1226">
        <v>9.9000000000000008E-3</v>
      </c>
      <c r="M367" s="1224">
        <v>7.6E-3</v>
      </c>
      <c r="N367" s="1224">
        <v>3.2000000000000002E-3</v>
      </c>
      <c r="O367" s="1224">
        <v>9.5999999999999992E-3</v>
      </c>
      <c r="P367" s="1224">
        <v>7.3000000000000001E-3</v>
      </c>
      <c r="Q367" s="1224">
        <v>3.0999999999999999E-3</v>
      </c>
      <c r="R367" s="1224">
        <v>8.3999999999999995E-3</v>
      </c>
      <c r="S367" s="1224">
        <v>6.4000000000000003E-3</v>
      </c>
      <c r="T367" s="1224">
        <v>2.7000000000000001E-3</v>
      </c>
      <c r="U367" s="1224">
        <v>8.6E-3</v>
      </c>
      <c r="V367" s="1224">
        <v>6.4999999999999997E-3</v>
      </c>
      <c r="W367" s="1224">
        <v>2.8E-3</v>
      </c>
      <c r="X367" s="1224">
        <v>8.2000000000000007E-3</v>
      </c>
      <c r="Y367" s="1224">
        <v>6.3E-3</v>
      </c>
      <c r="Z367" s="1224">
        <v>2.7000000000000001E-3</v>
      </c>
      <c r="AA367" s="1224">
        <v>8.3000000000000001E-3</v>
      </c>
      <c r="AB367" s="1224">
        <v>6.3E-3</v>
      </c>
      <c r="AC367" s="1224">
        <v>2.7000000000000001E-3</v>
      </c>
      <c r="AD367" s="1224">
        <v>8.0999999999999996E-3</v>
      </c>
      <c r="AE367" s="1224">
        <v>6.1999999999999998E-3</v>
      </c>
      <c r="AF367" s="1224">
        <v>2.5999999999999999E-3</v>
      </c>
      <c r="AG367" s="1224">
        <v>9.1999999999999998E-3</v>
      </c>
      <c r="AH367" s="1224">
        <v>7.0000000000000001E-3</v>
      </c>
      <c r="AI367" s="1224">
        <v>3.0000000000000001E-3</v>
      </c>
      <c r="AJ367" s="1224">
        <v>9.2999999999999992E-3</v>
      </c>
      <c r="AK367" s="1224">
        <v>7.0000000000000001E-3</v>
      </c>
      <c r="AL367" s="1224">
        <v>3.0000000000000001E-3</v>
      </c>
      <c r="AM367" s="1224">
        <v>9.1999999999999998E-3</v>
      </c>
      <c r="AN367" s="1224">
        <v>7.0000000000000001E-3</v>
      </c>
      <c r="AO367" s="1224">
        <v>3.0000000000000001E-3</v>
      </c>
      <c r="AP367" s="1224">
        <v>9.1000000000000004E-3</v>
      </c>
      <c r="AQ367" s="1224">
        <v>6.8999999999999999E-3</v>
      </c>
      <c r="AR367" s="1224">
        <v>2.8999999999999998E-3</v>
      </c>
      <c r="AS367" s="1224">
        <v>9.1000000000000004E-3</v>
      </c>
      <c r="AT367" s="1224">
        <v>6.8999999999999999E-3</v>
      </c>
      <c r="AU367" s="1224">
        <v>3.0000000000000001E-3</v>
      </c>
      <c r="AV367" s="1224">
        <v>9.1000000000000004E-3</v>
      </c>
      <c r="AW367" s="1224">
        <v>6.8999999999999999E-3</v>
      </c>
      <c r="AX367" s="1224">
        <v>2.8999999999999998E-3</v>
      </c>
      <c r="AY367" s="1227">
        <v>9.1000000000000004E-3</v>
      </c>
      <c r="AZ367" s="1227">
        <v>6.8999999999999999E-3</v>
      </c>
      <c r="BA367" s="1227">
        <v>2.8999999999999998E-3</v>
      </c>
      <c r="BB367" s="1228" t="s">
        <v>165</v>
      </c>
      <c r="BC367" s="1228" t="s">
        <v>165</v>
      </c>
      <c r="BD367" s="1228" t="s">
        <v>165</v>
      </c>
    </row>
    <row r="368" spans="3:56" x14ac:dyDescent="0.25">
      <c r="C368" s="1229" t="s">
        <v>1391</v>
      </c>
      <c r="D368" s="1229" t="s">
        <v>1352</v>
      </c>
      <c r="E368" s="1231" t="str">
        <f t="shared" si="6"/>
        <v>VacunoCIUDAD REAL</v>
      </c>
      <c r="F368" s="1224">
        <v>1.03E-2</v>
      </c>
      <c r="G368" s="1225">
        <v>7.7999999999999996E-3</v>
      </c>
      <c r="H368" s="1224">
        <v>3.3E-3</v>
      </c>
      <c r="I368" s="1224">
        <v>0.01</v>
      </c>
      <c r="J368" s="1224">
        <v>7.6E-3</v>
      </c>
      <c r="K368" s="1224">
        <v>3.3E-3</v>
      </c>
      <c r="L368" s="1226">
        <v>1.01E-2</v>
      </c>
      <c r="M368" s="1224">
        <v>7.7000000000000002E-3</v>
      </c>
      <c r="N368" s="1224">
        <v>3.3E-3</v>
      </c>
      <c r="O368" s="1224">
        <v>1.04E-2</v>
      </c>
      <c r="P368" s="1224">
        <v>7.9000000000000008E-3</v>
      </c>
      <c r="Q368" s="1224">
        <v>3.3999999999999998E-3</v>
      </c>
      <c r="R368" s="1224">
        <v>9.7000000000000003E-3</v>
      </c>
      <c r="S368" s="1224">
        <v>7.3000000000000001E-3</v>
      </c>
      <c r="T368" s="1224">
        <v>3.0999999999999999E-3</v>
      </c>
      <c r="U368" s="1224">
        <v>7.7000000000000002E-3</v>
      </c>
      <c r="V368" s="1224">
        <v>5.8999999999999999E-3</v>
      </c>
      <c r="W368" s="1224">
        <v>2.5000000000000001E-3</v>
      </c>
      <c r="X368" s="1224">
        <v>7.7000000000000002E-3</v>
      </c>
      <c r="Y368" s="1224">
        <v>5.8999999999999999E-3</v>
      </c>
      <c r="Z368" s="1224">
        <v>2.5000000000000001E-3</v>
      </c>
      <c r="AA368" s="1224">
        <v>7.7999999999999996E-3</v>
      </c>
      <c r="AB368" s="1224">
        <v>5.8999999999999999E-3</v>
      </c>
      <c r="AC368" s="1224">
        <v>2.5000000000000001E-3</v>
      </c>
      <c r="AD368" s="1224">
        <v>7.7000000000000002E-3</v>
      </c>
      <c r="AE368" s="1224">
        <v>5.8999999999999999E-3</v>
      </c>
      <c r="AF368" s="1224">
        <v>2.5000000000000001E-3</v>
      </c>
      <c r="AG368" s="1224">
        <v>9.1000000000000004E-3</v>
      </c>
      <c r="AH368" s="1224">
        <v>6.8999999999999999E-3</v>
      </c>
      <c r="AI368" s="1224">
        <v>3.0000000000000001E-3</v>
      </c>
      <c r="AJ368" s="1224">
        <v>9.1000000000000004E-3</v>
      </c>
      <c r="AK368" s="1224">
        <v>6.8999999999999999E-3</v>
      </c>
      <c r="AL368" s="1224">
        <v>3.0000000000000001E-3</v>
      </c>
      <c r="AM368" s="1224">
        <v>9.1999999999999998E-3</v>
      </c>
      <c r="AN368" s="1224">
        <v>7.0000000000000001E-3</v>
      </c>
      <c r="AO368" s="1224">
        <v>3.0000000000000001E-3</v>
      </c>
      <c r="AP368" s="1224">
        <v>9.2999999999999992E-3</v>
      </c>
      <c r="AQ368" s="1224">
        <v>7.1000000000000004E-3</v>
      </c>
      <c r="AR368" s="1224">
        <v>3.0000000000000001E-3</v>
      </c>
      <c r="AS368" s="1224">
        <v>9.4000000000000004E-3</v>
      </c>
      <c r="AT368" s="1224">
        <v>7.1000000000000004E-3</v>
      </c>
      <c r="AU368" s="1224">
        <v>3.0999999999999999E-3</v>
      </c>
      <c r="AV368" s="1224">
        <v>9.2999999999999992E-3</v>
      </c>
      <c r="AW368" s="1224">
        <v>7.1000000000000004E-3</v>
      </c>
      <c r="AX368" s="1224">
        <v>3.0000000000000001E-3</v>
      </c>
      <c r="AY368" s="1227">
        <v>9.2999999999999992E-3</v>
      </c>
      <c r="AZ368" s="1227">
        <v>7.1000000000000004E-3</v>
      </c>
      <c r="BA368" s="1227">
        <v>3.0000000000000001E-3</v>
      </c>
      <c r="BB368" s="1228" t="s">
        <v>165</v>
      </c>
      <c r="BC368" s="1228" t="s">
        <v>165</v>
      </c>
      <c r="BD368" s="1228" t="s">
        <v>165</v>
      </c>
    </row>
    <row r="369" spans="3:56" x14ac:dyDescent="0.25">
      <c r="C369" s="1229" t="s">
        <v>1391</v>
      </c>
      <c r="D369" s="1229" t="s">
        <v>1353</v>
      </c>
      <c r="E369" s="1231" t="str">
        <f t="shared" si="6"/>
        <v>VacunoCÓRDOBA</v>
      </c>
      <c r="F369" s="1224">
        <v>8.3000000000000001E-3</v>
      </c>
      <c r="G369" s="1225">
        <v>6.3E-3</v>
      </c>
      <c r="H369" s="1224">
        <v>2.7000000000000001E-3</v>
      </c>
      <c r="I369" s="1224">
        <v>8.2000000000000007E-3</v>
      </c>
      <c r="J369" s="1224">
        <v>6.3E-3</v>
      </c>
      <c r="K369" s="1224">
        <v>2.7000000000000001E-3</v>
      </c>
      <c r="L369" s="1226">
        <v>8.0000000000000002E-3</v>
      </c>
      <c r="M369" s="1224">
        <v>6.1000000000000004E-3</v>
      </c>
      <c r="N369" s="1224">
        <v>2.5999999999999999E-3</v>
      </c>
      <c r="O369" s="1224">
        <v>8.0999999999999996E-3</v>
      </c>
      <c r="P369" s="1224">
        <v>6.1999999999999998E-3</v>
      </c>
      <c r="Q369" s="1224">
        <v>2.5999999999999999E-3</v>
      </c>
      <c r="R369" s="1224">
        <v>7.4999999999999997E-3</v>
      </c>
      <c r="S369" s="1224">
        <v>5.7000000000000002E-3</v>
      </c>
      <c r="T369" s="1224">
        <v>2.3999999999999998E-3</v>
      </c>
      <c r="U369" s="1224">
        <v>7.3000000000000001E-3</v>
      </c>
      <c r="V369" s="1224">
        <v>5.5999999999999999E-3</v>
      </c>
      <c r="W369" s="1224">
        <v>2.3999999999999998E-3</v>
      </c>
      <c r="X369" s="1224">
        <v>7.4000000000000003E-3</v>
      </c>
      <c r="Y369" s="1224">
        <v>5.5999999999999999E-3</v>
      </c>
      <c r="Z369" s="1224">
        <v>2.3999999999999998E-3</v>
      </c>
      <c r="AA369" s="1224">
        <v>7.4000000000000003E-3</v>
      </c>
      <c r="AB369" s="1224">
        <v>5.5999999999999999E-3</v>
      </c>
      <c r="AC369" s="1224">
        <v>2.3999999999999998E-3</v>
      </c>
      <c r="AD369" s="1224">
        <v>7.4000000000000003E-3</v>
      </c>
      <c r="AE369" s="1224">
        <v>5.5999999999999999E-3</v>
      </c>
      <c r="AF369" s="1224">
        <v>2.3999999999999998E-3</v>
      </c>
      <c r="AG369" s="1224">
        <v>8.0000000000000002E-3</v>
      </c>
      <c r="AH369" s="1224">
        <v>6.0000000000000001E-3</v>
      </c>
      <c r="AI369" s="1224">
        <v>2.5999999999999999E-3</v>
      </c>
      <c r="AJ369" s="1224">
        <v>7.9000000000000008E-3</v>
      </c>
      <c r="AK369" s="1224">
        <v>6.0000000000000001E-3</v>
      </c>
      <c r="AL369" s="1224">
        <v>2.5999999999999999E-3</v>
      </c>
      <c r="AM369" s="1224">
        <v>8.0000000000000002E-3</v>
      </c>
      <c r="AN369" s="1224">
        <v>6.0000000000000001E-3</v>
      </c>
      <c r="AO369" s="1224">
        <v>2.5999999999999999E-3</v>
      </c>
      <c r="AP369" s="1224">
        <v>7.9000000000000008E-3</v>
      </c>
      <c r="AQ369" s="1224">
        <v>6.0000000000000001E-3</v>
      </c>
      <c r="AR369" s="1224">
        <v>2.5999999999999999E-3</v>
      </c>
      <c r="AS369" s="1224">
        <v>7.9000000000000008E-3</v>
      </c>
      <c r="AT369" s="1224">
        <v>6.0000000000000001E-3</v>
      </c>
      <c r="AU369" s="1224">
        <v>2.5999999999999999E-3</v>
      </c>
      <c r="AV369" s="1224">
        <v>7.9000000000000008E-3</v>
      </c>
      <c r="AW369" s="1224">
        <v>6.0000000000000001E-3</v>
      </c>
      <c r="AX369" s="1224">
        <v>2.5999999999999999E-3</v>
      </c>
      <c r="AY369" s="1227">
        <v>7.9000000000000008E-3</v>
      </c>
      <c r="AZ369" s="1227">
        <v>6.0000000000000001E-3</v>
      </c>
      <c r="BA369" s="1227">
        <v>2.5999999999999999E-3</v>
      </c>
      <c r="BB369" s="1228" t="s">
        <v>165</v>
      </c>
      <c r="BC369" s="1228" t="s">
        <v>165</v>
      </c>
      <c r="BD369" s="1228" t="s">
        <v>165</v>
      </c>
    </row>
    <row r="370" spans="3:56" x14ac:dyDescent="0.25">
      <c r="C370" s="1229" t="s">
        <v>1391</v>
      </c>
      <c r="D370" s="1229" t="s">
        <v>1354</v>
      </c>
      <c r="E370" s="1231" t="str">
        <f t="shared" si="6"/>
        <v>VacunoCORUÑA, A</v>
      </c>
      <c r="F370" s="1224">
        <v>8.3000000000000001E-3</v>
      </c>
      <c r="G370" s="1225">
        <v>6.3E-3</v>
      </c>
      <c r="H370" s="1224">
        <v>2.7000000000000001E-3</v>
      </c>
      <c r="I370" s="1224">
        <v>8.3999999999999995E-3</v>
      </c>
      <c r="J370" s="1224">
        <v>6.4000000000000003E-3</v>
      </c>
      <c r="K370" s="1224">
        <v>2.7000000000000001E-3</v>
      </c>
      <c r="L370" s="1226">
        <v>8.3000000000000001E-3</v>
      </c>
      <c r="M370" s="1224">
        <v>6.3E-3</v>
      </c>
      <c r="N370" s="1224">
        <v>2.7000000000000001E-3</v>
      </c>
      <c r="O370" s="1224">
        <v>8.3000000000000001E-3</v>
      </c>
      <c r="P370" s="1224">
        <v>6.3E-3</v>
      </c>
      <c r="Q370" s="1224">
        <v>2.7000000000000001E-3</v>
      </c>
      <c r="R370" s="1224">
        <v>8.6999999999999994E-3</v>
      </c>
      <c r="S370" s="1224">
        <v>6.6E-3</v>
      </c>
      <c r="T370" s="1224">
        <v>2.8E-3</v>
      </c>
      <c r="U370" s="1224">
        <v>8.5000000000000006E-3</v>
      </c>
      <c r="V370" s="1224">
        <v>6.4999999999999997E-3</v>
      </c>
      <c r="W370" s="1224">
        <v>2.8E-3</v>
      </c>
      <c r="X370" s="1224">
        <v>8.6E-3</v>
      </c>
      <c r="Y370" s="1224">
        <v>6.4999999999999997E-3</v>
      </c>
      <c r="Z370" s="1224">
        <v>2.8E-3</v>
      </c>
      <c r="AA370" s="1224">
        <v>8.6E-3</v>
      </c>
      <c r="AB370" s="1224">
        <v>6.4999999999999997E-3</v>
      </c>
      <c r="AC370" s="1224">
        <v>2.8E-3</v>
      </c>
      <c r="AD370" s="1224">
        <v>8.6E-3</v>
      </c>
      <c r="AE370" s="1224">
        <v>6.4999999999999997E-3</v>
      </c>
      <c r="AF370" s="1224">
        <v>2.8E-3</v>
      </c>
      <c r="AG370" s="1224">
        <v>8.3000000000000001E-3</v>
      </c>
      <c r="AH370" s="1224">
        <v>6.3E-3</v>
      </c>
      <c r="AI370" s="1224">
        <v>2.7000000000000001E-3</v>
      </c>
      <c r="AJ370" s="1224">
        <v>8.3000000000000001E-3</v>
      </c>
      <c r="AK370" s="1224">
        <v>6.3E-3</v>
      </c>
      <c r="AL370" s="1224">
        <v>2.7000000000000001E-3</v>
      </c>
      <c r="AM370" s="1224">
        <v>8.3000000000000001E-3</v>
      </c>
      <c r="AN370" s="1224">
        <v>6.3E-3</v>
      </c>
      <c r="AO370" s="1224">
        <v>2.7000000000000001E-3</v>
      </c>
      <c r="AP370" s="1224">
        <v>8.3000000000000001E-3</v>
      </c>
      <c r="AQ370" s="1224">
        <v>6.3E-3</v>
      </c>
      <c r="AR370" s="1224">
        <v>2.7000000000000001E-3</v>
      </c>
      <c r="AS370" s="1224">
        <v>8.3000000000000001E-3</v>
      </c>
      <c r="AT370" s="1224">
        <v>6.3E-3</v>
      </c>
      <c r="AU370" s="1224">
        <v>2.7000000000000001E-3</v>
      </c>
      <c r="AV370" s="1224">
        <v>8.3000000000000001E-3</v>
      </c>
      <c r="AW370" s="1224">
        <v>6.3E-3</v>
      </c>
      <c r="AX370" s="1224">
        <v>2.7000000000000001E-3</v>
      </c>
      <c r="AY370" s="1227">
        <v>8.3000000000000001E-3</v>
      </c>
      <c r="AZ370" s="1227">
        <v>6.3E-3</v>
      </c>
      <c r="BA370" s="1227">
        <v>2.7000000000000001E-3</v>
      </c>
      <c r="BB370" s="1228" t="s">
        <v>165</v>
      </c>
      <c r="BC370" s="1228" t="s">
        <v>165</v>
      </c>
      <c r="BD370" s="1228" t="s">
        <v>165</v>
      </c>
    </row>
    <row r="371" spans="3:56" x14ac:dyDescent="0.25">
      <c r="C371" s="1229" t="s">
        <v>1391</v>
      </c>
      <c r="D371" s="1229" t="s">
        <v>1355</v>
      </c>
      <c r="E371" s="1231" t="str">
        <f t="shared" si="6"/>
        <v>VacunoCUENCA</v>
      </c>
      <c r="F371" s="1224">
        <v>9.7000000000000003E-3</v>
      </c>
      <c r="G371" s="1225">
        <v>7.4000000000000003E-3</v>
      </c>
      <c r="H371" s="1224">
        <v>3.2000000000000002E-3</v>
      </c>
      <c r="I371" s="1224">
        <v>9.5999999999999992E-3</v>
      </c>
      <c r="J371" s="1224">
        <v>7.3000000000000001E-3</v>
      </c>
      <c r="K371" s="1224">
        <v>3.0999999999999999E-3</v>
      </c>
      <c r="L371" s="1226">
        <v>9.9000000000000008E-3</v>
      </c>
      <c r="M371" s="1224">
        <v>7.4999999999999997E-3</v>
      </c>
      <c r="N371" s="1224">
        <v>3.2000000000000002E-3</v>
      </c>
      <c r="O371" s="1224">
        <v>8.8999999999999999E-3</v>
      </c>
      <c r="P371" s="1224">
        <v>6.7999999999999996E-3</v>
      </c>
      <c r="Q371" s="1224">
        <v>2.8999999999999998E-3</v>
      </c>
      <c r="R371" s="1224">
        <v>6.8999999999999999E-3</v>
      </c>
      <c r="S371" s="1224">
        <v>5.1999999999999998E-3</v>
      </c>
      <c r="T371" s="1224">
        <v>2.2000000000000001E-3</v>
      </c>
      <c r="U371" s="1224">
        <v>7.1999999999999998E-3</v>
      </c>
      <c r="V371" s="1224">
        <v>5.4999999999999997E-3</v>
      </c>
      <c r="W371" s="1224">
        <v>2.3999999999999998E-3</v>
      </c>
      <c r="X371" s="1224">
        <v>7.4000000000000003E-3</v>
      </c>
      <c r="Y371" s="1224">
        <v>5.5999999999999999E-3</v>
      </c>
      <c r="Z371" s="1224">
        <v>2.3999999999999998E-3</v>
      </c>
      <c r="AA371" s="1224">
        <v>8.6999999999999994E-3</v>
      </c>
      <c r="AB371" s="1224">
        <v>6.6E-3</v>
      </c>
      <c r="AC371" s="1224">
        <v>2.8E-3</v>
      </c>
      <c r="AD371" s="1224">
        <v>9.2999999999999992E-3</v>
      </c>
      <c r="AE371" s="1224">
        <v>7.1000000000000004E-3</v>
      </c>
      <c r="AF371" s="1224">
        <v>3.0000000000000001E-3</v>
      </c>
      <c r="AG371" s="1224">
        <v>1.01E-2</v>
      </c>
      <c r="AH371" s="1224">
        <v>7.7000000000000002E-3</v>
      </c>
      <c r="AI371" s="1224">
        <v>3.3E-3</v>
      </c>
      <c r="AJ371" s="1224">
        <v>1.01E-2</v>
      </c>
      <c r="AK371" s="1224">
        <v>7.7000000000000002E-3</v>
      </c>
      <c r="AL371" s="1224">
        <v>3.3E-3</v>
      </c>
      <c r="AM371" s="1224">
        <v>1.01E-2</v>
      </c>
      <c r="AN371" s="1224">
        <v>7.7000000000000002E-3</v>
      </c>
      <c r="AO371" s="1224">
        <v>3.3E-3</v>
      </c>
      <c r="AP371" s="1224">
        <v>1.01E-2</v>
      </c>
      <c r="AQ371" s="1224">
        <v>7.7000000000000002E-3</v>
      </c>
      <c r="AR371" s="1224">
        <v>3.3E-3</v>
      </c>
      <c r="AS371" s="1224">
        <v>1.01E-2</v>
      </c>
      <c r="AT371" s="1224">
        <v>7.7000000000000002E-3</v>
      </c>
      <c r="AU371" s="1224">
        <v>3.3E-3</v>
      </c>
      <c r="AV371" s="1224">
        <v>1.01E-2</v>
      </c>
      <c r="AW371" s="1224">
        <v>7.7000000000000002E-3</v>
      </c>
      <c r="AX371" s="1224">
        <v>3.3E-3</v>
      </c>
      <c r="AY371" s="1227">
        <v>1.01E-2</v>
      </c>
      <c r="AZ371" s="1227">
        <v>7.7000000000000002E-3</v>
      </c>
      <c r="BA371" s="1227">
        <v>3.3E-3</v>
      </c>
      <c r="BB371" s="1228" t="s">
        <v>165</v>
      </c>
      <c r="BC371" s="1228" t="s">
        <v>165</v>
      </c>
      <c r="BD371" s="1228" t="s">
        <v>165</v>
      </c>
    </row>
    <row r="372" spans="3:56" x14ac:dyDescent="0.25">
      <c r="C372" s="1229" t="s">
        <v>1391</v>
      </c>
      <c r="D372" s="1229" t="s">
        <v>1356</v>
      </c>
      <c r="E372" s="1231" t="str">
        <f t="shared" si="6"/>
        <v>VacunoGIPUZKOA</v>
      </c>
      <c r="F372" s="1224">
        <v>8.2000000000000007E-3</v>
      </c>
      <c r="G372" s="1225">
        <v>6.1999999999999998E-3</v>
      </c>
      <c r="H372" s="1224">
        <v>2.5999999999999999E-3</v>
      </c>
      <c r="I372" s="1224">
        <v>8.0999999999999996E-3</v>
      </c>
      <c r="J372" s="1224">
        <v>6.1999999999999998E-3</v>
      </c>
      <c r="K372" s="1224">
        <v>2.5999999999999999E-3</v>
      </c>
      <c r="L372" s="1226">
        <v>8.0999999999999996E-3</v>
      </c>
      <c r="M372" s="1224">
        <v>6.1999999999999998E-3</v>
      </c>
      <c r="N372" s="1224">
        <v>2.5999999999999999E-3</v>
      </c>
      <c r="O372" s="1224">
        <v>8.0999999999999996E-3</v>
      </c>
      <c r="P372" s="1224">
        <v>6.1000000000000004E-3</v>
      </c>
      <c r="Q372" s="1224">
        <v>2.5999999999999999E-3</v>
      </c>
      <c r="R372" s="1224">
        <v>8.2000000000000007E-3</v>
      </c>
      <c r="S372" s="1224">
        <v>6.3E-3</v>
      </c>
      <c r="T372" s="1224">
        <v>2.7000000000000001E-3</v>
      </c>
      <c r="U372" s="1224">
        <v>8.2000000000000007E-3</v>
      </c>
      <c r="V372" s="1224">
        <v>6.1999999999999998E-3</v>
      </c>
      <c r="W372" s="1224">
        <v>2.7000000000000001E-3</v>
      </c>
      <c r="X372" s="1224">
        <v>8.2000000000000007E-3</v>
      </c>
      <c r="Y372" s="1224">
        <v>6.1999999999999998E-3</v>
      </c>
      <c r="Z372" s="1224">
        <v>2.7000000000000001E-3</v>
      </c>
      <c r="AA372" s="1224">
        <v>8.2000000000000007E-3</v>
      </c>
      <c r="AB372" s="1224">
        <v>6.1999999999999998E-3</v>
      </c>
      <c r="AC372" s="1224">
        <v>2.5999999999999999E-3</v>
      </c>
      <c r="AD372" s="1224">
        <v>8.2000000000000007E-3</v>
      </c>
      <c r="AE372" s="1224">
        <v>6.1999999999999998E-3</v>
      </c>
      <c r="AF372" s="1224">
        <v>2.7000000000000001E-3</v>
      </c>
      <c r="AG372" s="1224">
        <v>7.7999999999999996E-3</v>
      </c>
      <c r="AH372" s="1224">
        <v>5.8999999999999999E-3</v>
      </c>
      <c r="AI372" s="1224">
        <v>2.5000000000000001E-3</v>
      </c>
      <c r="AJ372" s="1224">
        <v>7.7000000000000002E-3</v>
      </c>
      <c r="AK372" s="1224">
        <v>5.8999999999999999E-3</v>
      </c>
      <c r="AL372" s="1224">
        <v>2.5000000000000001E-3</v>
      </c>
      <c r="AM372" s="1224">
        <v>7.7999999999999996E-3</v>
      </c>
      <c r="AN372" s="1224">
        <v>5.8999999999999999E-3</v>
      </c>
      <c r="AO372" s="1224">
        <v>2.5000000000000001E-3</v>
      </c>
      <c r="AP372" s="1224">
        <v>7.7000000000000002E-3</v>
      </c>
      <c r="AQ372" s="1224">
        <v>5.8999999999999999E-3</v>
      </c>
      <c r="AR372" s="1224">
        <v>2.5000000000000001E-3</v>
      </c>
      <c r="AS372" s="1224">
        <v>7.7000000000000002E-3</v>
      </c>
      <c r="AT372" s="1224">
        <v>5.8999999999999999E-3</v>
      </c>
      <c r="AU372" s="1224">
        <v>2.5000000000000001E-3</v>
      </c>
      <c r="AV372" s="1224">
        <v>7.7000000000000002E-3</v>
      </c>
      <c r="AW372" s="1224">
        <v>5.8999999999999999E-3</v>
      </c>
      <c r="AX372" s="1224">
        <v>2.5000000000000001E-3</v>
      </c>
      <c r="AY372" s="1227">
        <v>7.7000000000000002E-3</v>
      </c>
      <c r="AZ372" s="1227">
        <v>5.7999999999999996E-3</v>
      </c>
      <c r="BA372" s="1227">
        <v>2.5000000000000001E-3</v>
      </c>
      <c r="BB372" s="1228" t="s">
        <v>165</v>
      </c>
      <c r="BC372" s="1228" t="s">
        <v>165</v>
      </c>
      <c r="BD372" s="1228" t="s">
        <v>165</v>
      </c>
    </row>
    <row r="373" spans="3:56" x14ac:dyDescent="0.25">
      <c r="C373" s="1229" t="s">
        <v>1391</v>
      </c>
      <c r="D373" s="1229" t="s">
        <v>1357</v>
      </c>
      <c r="E373" s="1231" t="str">
        <f t="shared" si="6"/>
        <v>VacunoGIRONA</v>
      </c>
      <c r="F373" s="1224">
        <v>8.8999999999999999E-3</v>
      </c>
      <c r="G373" s="1225">
        <v>6.7000000000000002E-3</v>
      </c>
      <c r="H373" s="1224">
        <v>2.8999999999999998E-3</v>
      </c>
      <c r="I373" s="1224">
        <v>8.8999999999999999E-3</v>
      </c>
      <c r="J373" s="1224">
        <v>6.7999999999999996E-3</v>
      </c>
      <c r="K373" s="1224">
        <v>2.8999999999999998E-3</v>
      </c>
      <c r="L373" s="1226">
        <v>8.8000000000000005E-3</v>
      </c>
      <c r="M373" s="1224">
        <v>6.7000000000000002E-3</v>
      </c>
      <c r="N373" s="1224">
        <v>2.8999999999999998E-3</v>
      </c>
      <c r="O373" s="1224">
        <v>8.8000000000000005E-3</v>
      </c>
      <c r="P373" s="1224">
        <v>6.7000000000000002E-3</v>
      </c>
      <c r="Q373" s="1224">
        <v>2.8999999999999998E-3</v>
      </c>
      <c r="R373" s="1224">
        <v>7.9000000000000008E-3</v>
      </c>
      <c r="S373" s="1224">
        <v>6.0000000000000001E-3</v>
      </c>
      <c r="T373" s="1224">
        <v>2.5999999999999999E-3</v>
      </c>
      <c r="U373" s="1224">
        <v>8.0000000000000002E-3</v>
      </c>
      <c r="V373" s="1224">
        <v>6.1000000000000004E-3</v>
      </c>
      <c r="W373" s="1224">
        <v>2.5999999999999999E-3</v>
      </c>
      <c r="X373" s="1224">
        <v>8.0000000000000002E-3</v>
      </c>
      <c r="Y373" s="1224">
        <v>6.1000000000000004E-3</v>
      </c>
      <c r="Z373" s="1224">
        <v>2.5999999999999999E-3</v>
      </c>
      <c r="AA373" s="1224">
        <v>8.0000000000000002E-3</v>
      </c>
      <c r="AB373" s="1224">
        <v>6.1000000000000004E-3</v>
      </c>
      <c r="AC373" s="1224">
        <v>2.5999999999999999E-3</v>
      </c>
      <c r="AD373" s="1224">
        <v>8.0000000000000002E-3</v>
      </c>
      <c r="AE373" s="1224">
        <v>6.1000000000000004E-3</v>
      </c>
      <c r="AF373" s="1224">
        <v>2.5999999999999999E-3</v>
      </c>
      <c r="AG373" s="1224">
        <v>8.3999999999999995E-3</v>
      </c>
      <c r="AH373" s="1224">
        <v>6.4000000000000003E-3</v>
      </c>
      <c r="AI373" s="1224">
        <v>2.7000000000000001E-3</v>
      </c>
      <c r="AJ373" s="1224">
        <v>8.3999999999999995E-3</v>
      </c>
      <c r="AK373" s="1224">
        <v>6.4000000000000003E-3</v>
      </c>
      <c r="AL373" s="1224">
        <v>2.7000000000000001E-3</v>
      </c>
      <c r="AM373" s="1224">
        <v>8.5000000000000006E-3</v>
      </c>
      <c r="AN373" s="1224">
        <v>6.4000000000000003E-3</v>
      </c>
      <c r="AO373" s="1224">
        <v>2.8E-3</v>
      </c>
      <c r="AP373" s="1224">
        <v>8.5000000000000006E-3</v>
      </c>
      <c r="AQ373" s="1224">
        <v>6.4000000000000003E-3</v>
      </c>
      <c r="AR373" s="1224">
        <v>2.8E-3</v>
      </c>
      <c r="AS373" s="1224">
        <v>8.5000000000000006E-3</v>
      </c>
      <c r="AT373" s="1224">
        <v>6.4999999999999997E-3</v>
      </c>
      <c r="AU373" s="1224">
        <v>2.8E-3</v>
      </c>
      <c r="AV373" s="1224">
        <v>8.3999999999999995E-3</v>
      </c>
      <c r="AW373" s="1224">
        <v>6.4000000000000003E-3</v>
      </c>
      <c r="AX373" s="1224">
        <v>2.7000000000000001E-3</v>
      </c>
      <c r="AY373" s="1227">
        <v>8.5000000000000006E-3</v>
      </c>
      <c r="AZ373" s="1227">
        <v>6.4999999999999997E-3</v>
      </c>
      <c r="BA373" s="1227">
        <v>2.8E-3</v>
      </c>
      <c r="BB373" s="1228" t="s">
        <v>165</v>
      </c>
      <c r="BC373" s="1228" t="s">
        <v>165</v>
      </c>
      <c r="BD373" s="1228" t="s">
        <v>165</v>
      </c>
    </row>
    <row r="374" spans="3:56" x14ac:dyDescent="0.25">
      <c r="C374" s="1229" t="s">
        <v>1391</v>
      </c>
      <c r="D374" s="1229" t="s">
        <v>1358</v>
      </c>
      <c r="E374" s="1231" t="str">
        <f t="shared" si="6"/>
        <v>VacunoGRANADA</v>
      </c>
      <c r="F374" s="1224">
        <v>8.6999999999999994E-3</v>
      </c>
      <c r="G374" s="1225">
        <v>6.6E-3</v>
      </c>
      <c r="H374" s="1224">
        <v>2.8E-3</v>
      </c>
      <c r="I374" s="1224">
        <v>8.8000000000000005E-3</v>
      </c>
      <c r="J374" s="1224">
        <v>6.7000000000000002E-3</v>
      </c>
      <c r="K374" s="1224">
        <v>2.8999999999999998E-3</v>
      </c>
      <c r="L374" s="1226">
        <v>8.3000000000000001E-3</v>
      </c>
      <c r="M374" s="1224">
        <v>6.3E-3</v>
      </c>
      <c r="N374" s="1224">
        <v>2.7000000000000001E-3</v>
      </c>
      <c r="O374" s="1224">
        <v>8.2000000000000007E-3</v>
      </c>
      <c r="P374" s="1224">
        <v>6.3E-3</v>
      </c>
      <c r="Q374" s="1224">
        <v>2.7000000000000001E-3</v>
      </c>
      <c r="R374" s="1224">
        <v>7.6E-3</v>
      </c>
      <c r="S374" s="1224">
        <v>5.7999999999999996E-3</v>
      </c>
      <c r="T374" s="1224">
        <v>2.5000000000000001E-3</v>
      </c>
      <c r="U374" s="1224">
        <v>7.3000000000000001E-3</v>
      </c>
      <c r="V374" s="1224">
        <v>5.5999999999999999E-3</v>
      </c>
      <c r="W374" s="1224">
        <v>2.3999999999999998E-3</v>
      </c>
      <c r="X374" s="1224">
        <v>7.4999999999999997E-3</v>
      </c>
      <c r="Y374" s="1224">
        <v>5.7000000000000002E-3</v>
      </c>
      <c r="Z374" s="1224">
        <v>2.3999999999999998E-3</v>
      </c>
      <c r="AA374" s="1224">
        <v>7.4000000000000003E-3</v>
      </c>
      <c r="AB374" s="1224">
        <v>5.7000000000000002E-3</v>
      </c>
      <c r="AC374" s="1224">
        <v>2.3999999999999998E-3</v>
      </c>
      <c r="AD374" s="1224">
        <v>7.4999999999999997E-3</v>
      </c>
      <c r="AE374" s="1224">
        <v>5.7000000000000002E-3</v>
      </c>
      <c r="AF374" s="1224">
        <v>2.3999999999999998E-3</v>
      </c>
      <c r="AG374" s="1224">
        <v>8.2000000000000007E-3</v>
      </c>
      <c r="AH374" s="1224">
        <v>6.1999999999999998E-3</v>
      </c>
      <c r="AI374" s="1224">
        <v>2.7000000000000001E-3</v>
      </c>
      <c r="AJ374" s="1224">
        <v>8.2000000000000007E-3</v>
      </c>
      <c r="AK374" s="1224">
        <v>6.3E-3</v>
      </c>
      <c r="AL374" s="1224">
        <v>2.7000000000000001E-3</v>
      </c>
      <c r="AM374" s="1224">
        <v>8.3000000000000001E-3</v>
      </c>
      <c r="AN374" s="1224">
        <v>6.3E-3</v>
      </c>
      <c r="AO374" s="1224">
        <v>2.7000000000000001E-3</v>
      </c>
      <c r="AP374" s="1224">
        <v>8.2000000000000007E-3</v>
      </c>
      <c r="AQ374" s="1224">
        <v>6.3E-3</v>
      </c>
      <c r="AR374" s="1224">
        <v>2.7000000000000001E-3</v>
      </c>
      <c r="AS374" s="1224">
        <v>8.2000000000000007E-3</v>
      </c>
      <c r="AT374" s="1224">
        <v>6.1999999999999998E-3</v>
      </c>
      <c r="AU374" s="1224">
        <v>2.7000000000000001E-3</v>
      </c>
      <c r="AV374" s="1224">
        <v>8.2000000000000007E-3</v>
      </c>
      <c r="AW374" s="1224">
        <v>6.1999999999999998E-3</v>
      </c>
      <c r="AX374" s="1224">
        <v>2.7000000000000001E-3</v>
      </c>
      <c r="AY374" s="1227">
        <v>8.2000000000000007E-3</v>
      </c>
      <c r="AZ374" s="1227">
        <v>6.3E-3</v>
      </c>
      <c r="BA374" s="1227">
        <v>2.7000000000000001E-3</v>
      </c>
      <c r="BB374" s="1228" t="s">
        <v>165</v>
      </c>
      <c r="BC374" s="1228" t="s">
        <v>165</v>
      </c>
      <c r="BD374" s="1228" t="s">
        <v>165</v>
      </c>
    </row>
    <row r="375" spans="3:56" x14ac:dyDescent="0.25">
      <c r="C375" s="1229" t="s">
        <v>1391</v>
      </c>
      <c r="D375" s="1229" t="s">
        <v>1359</v>
      </c>
      <c r="E375" s="1231" t="str">
        <f t="shared" si="6"/>
        <v>VacunoGUADALAJARA</v>
      </c>
      <c r="F375" s="1224">
        <v>9.7999999999999997E-3</v>
      </c>
      <c r="G375" s="1225">
        <v>7.4000000000000003E-3</v>
      </c>
      <c r="H375" s="1224">
        <v>3.2000000000000002E-3</v>
      </c>
      <c r="I375" s="1224">
        <v>8.0000000000000002E-3</v>
      </c>
      <c r="J375" s="1224">
        <v>6.0000000000000001E-3</v>
      </c>
      <c r="K375" s="1224">
        <v>2.5999999999999999E-3</v>
      </c>
      <c r="L375" s="1226">
        <v>8.6E-3</v>
      </c>
      <c r="M375" s="1224">
        <v>6.4999999999999997E-3</v>
      </c>
      <c r="N375" s="1224">
        <v>2.8E-3</v>
      </c>
      <c r="O375" s="1224">
        <v>8.5000000000000006E-3</v>
      </c>
      <c r="P375" s="1224">
        <v>6.4999999999999997E-3</v>
      </c>
      <c r="Q375" s="1224">
        <v>2.8E-3</v>
      </c>
      <c r="R375" s="1224">
        <v>7.9000000000000008E-3</v>
      </c>
      <c r="S375" s="1224">
        <v>6.0000000000000001E-3</v>
      </c>
      <c r="T375" s="1224">
        <v>2.5999999999999999E-3</v>
      </c>
      <c r="U375" s="1224">
        <v>7.9000000000000008E-3</v>
      </c>
      <c r="V375" s="1224">
        <v>6.0000000000000001E-3</v>
      </c>
      <c r="W375" s="1224">
        <v>2.5999999999999999E-3</v>
      </c>
      <c r="X375" s="1224">
        <v>7.7999999999999996E-3</v>
      </c>
      <c r="Y375" s="1224">
        <v>5.8999999999999999E-3</v>
      </c>
      <c r="Z375" s="1224">
        <v>2.5000000000000001E-3</v>
      </c>
      <c r="AA375" s="1224">
        <v>8.0000000000000002E-3</v>
      </c>
      <c r="AB375" s="1224">
        <v>6.1000000000000004E-3</v>
      </c>
      <c r="AC375" s="1224">
        <v>2.5999999999999999E-3</v>
      </c>
      <c r="AD375" s="1224">
        <v>8.2000000000000007E-3</v>
      </c>
      <c r="AE375" s="1224">
        <v>6.1999999999999998E-3</v>
      </c>
      <c r="AF375" s="1224">
        <v>2.5999999999999999E-3</v>
      </c>
      <c r="AG375" s="1224">
        <v>9.7000000000000003E-3</v>
      </c>
      <c r="AH375" s="1224">
        <v>7.4000000000000003E-3</v>
      </c>
      <c r="AI375" s="1224">
        <v>3.2000000000000002E-3</v>
      </c>
      <c r="AJ375" s="1224">
        <v>9.7999999999999997E-3</v>
      </c>
      <c r="AK375" s="1224">
        <v>7.4000000000000003E-3</v>
      </c>
      <c r="AL375" s="1224">
        <v>3.2000000000000002E-3</v>
      </c>
      <c r="AM375" s="1224">
        <v>9.7999999999999997E-3</v>
      </c>
      <c r="AN375" s="1224">
        <v>7.4999999999999997E-3</v>
      </c>
      <c r="AO375" s="1224">
        <v>3.2000000000000002E-3</v>
      </c>
      <c r="AP375" s="1224">
        <v>9.9000000000000008E-3</v>
      </c>
      <c r="AQ375" s="1224">
        <v>7.4999999999999997E-3</v>
      </c>
      <c r="AR375" s="1224">
        <v>3.2000000000000002E-3</v>
      </c>
      <c r="AS375" s="1224">
        <v>9.9000000000000008E-3</v>
      </c>
      <c r="AT375" s="1224">
        <v>7.6E-3</v>
      </c>
      <c r="AU375" s="1224">
        <v>3.2000000000000002E-3</v>
      </c>
      <c r="AV375" s="1224">
        <v>0.01</v>
      </c>
      <c r="AW375" s="1224">
        <v>7.6E-3</v>
      </c>
      <c r="AX375" s="1224">
        <v>3.2000000000000002E-3</v>
      </c>
      <c r="AY375" s="1227">
        <v>0.01</v>
      </c>
      <c r="AZ375" s="1227">
        <v>7.6E-3</v>
      </c>
      <c r="BA375" s="1227">
        <v>3.2000000000000002E-3</v>
      </c>
      <c r="BB375" s="1228" t="s">
        <v>165</v>
      </c>
      <c r="BC375" s="1228" t="s">
        <v>165</v>
      </c>
      <c r="BD375" s="1228" t="s">
        <v>165</v>
      </c>
    </row>
    <row r="376" spans="3:56" x14ac:dyDescent="0.25">
      <c r="C376" s="1229" t="s">
        <v>1391</v>
      </c>
      <c r="D376" s="1229" t="s">
        <v>1360</v>
      </c>
      <c r="E376" s="1231" t="str">
        <f t="shared" si="6"/>
        <v>VacunoHUELVA</v>
      </c>
      <c r="F376" s="1224">
        <v>1.0500000000000001E-2</v>
      </c>
      <c r="G376" s="1225">
        <v>8.0000000000000002E-3</v>
      </c>
      <c r="H376" s="1224">
        <v>3.3999999999999998E-3</v>
      </c>
      <c r="I376" s="1224">
        <v>1.03E-2</v>
      </c>
      <c r="J376" s="1224">
        <v>7.9000000000000008E-3</v>
      </c>
      <c r="K376" s="1224">
        <v>3.3999999999999998E-3</v>
      </c>
      <c r="L376" s="1226">
        <v>1.0800000000000001E-2</v>
      </c>
      <c r="M376" s="1224">
        <v>8.2000000000000007E-3</v>
      </c>
      <c r="N376" s="1224">
        <v>3.5000000000000001E-3</v>
      </c>
      <c r="O376" s="1224">
        <v>9.7999999999999997E-3</v>
      </c>
      <c r="P376" s="1224">
        <v>7.4000000000000003E-3</v>
      </c>
      <c r="Q376" s="1224">
        <v>3.2000000000000002E-3</v>
      </c>
      <c r="R376" s="1224">
        <v>9.4000000000000004E-3</v>
      </c>
      <c r="S376" s="1224">
        <v>7.1999999999999998E-3</v>
      </c>
      <c r="T376" s="1224">
        <v>3.0999999999999999E-3</v>
      </c>
      <c r="U376" s="1224">
        <v>7.7999999999999996E-3</v>
      </c>
      <c r="V376" s="1224">
        <v>5.8999999999999999E-3</v>
      </c>
      <c r="W376" s="1224">
        <v>2.5000000000000001E-3</v>
      </c>
      <c r="X376" s="1224">
        <v>7.9000000000000008E-3</v>
      </c>
      <c r="Y376" s="1224">
        <v>6.0000000000000001E-3</v>
      </c>
      <c r="Z376" s="1224">
        <v>2.5999999999999999E-3</v>
      </c>
      <c r="AA376" s="1224">
        <v>7.7999999999999996E-3</v>
      </c>
      <c r="AB376" s="1224">
        <v>5.8999999999999999E-3</v>
      </c>
      <c r="AC376" s="1224">
        <v>2.5000000000000001E-3</v>
      </c>
      <c r="AD376" s="1224">
        <v>7.7999999999999996E-3</v>
      </c>
      <c r="AE376" s="1224">
        <v>5.8999999999999999E-3</v>
      </c>
      <c r="AF376" s="1224">
        <v>2.5000000000000001E-3</v>
      </c>
      <c r="AG376" s="1224">
        <v>1.01E-2</v>
      </c>
      <c r="AH376" s="1224">
        <v>7.7000000000000002E-3</v>
      </c>
      <c r="AI376" s="1224">
        <v>3.3E-3</v>
      </c>
      <c r="AJ376" s="1224">
        <v>1.01E-2</v>
      </c>
      <c r="AK376" s="1224">
        <v>7.7000000000000002E-3</v>
      </c>
      <c r="AL376" s="1224">
        <v>3.3E-3</v>
      </c>
      <c r="AM376" s="1224">
        <v>1.01E-2</v>
      </c>
      <c r="AN376" s="1224">
        <v>7.7000000000000002E-3</v>
      </c>
      <c r="AO376" s="1224">
        <v>3.3E-3</v>
      </c>
      <c r="AP376" s="1224">
        <v>1.01E-2</v>
      </c>
      <c r="AQ376" s="1224">
        <v>7.7000000000000002E-3</v>
      </c>
      <c r="AR376" s="1224">
        <v>3.3E-3</v>
      </c>
      <c r="AS376" s="1224">
        <v>1.01E-2</v>
      </c>
      <c r="AT376" s="1224">
        <v>7.7000000000000002E-3</v>
      </c>
      <c r="AU376" s="1224">
        <v>3.3E-3</v>
      </c>
      <c r="AV376" s="1224">
        <v>1.01E-2</v>
      </c>
      <c r="AW376" s="1224">
        <v>7.7000000000000002E-3</v>
      </c>
      <c r="AX376" s="1224">
        <v>3.3E-3</v>
      </c>
      <c r="AY376" s="1227">
        <v>1.01E-2</v>
      </c>
      <c r="AZ376" s="1227">
        <v>7.7000000000000002E-3</v>
      </c>
      <c r="BA376" s="1227">
        <v>3.3E-3</v>
      </c>
      <c r="BB376" s="1228" t="s">
        <v>165</v>
      </c>
      <c r="BC376" s="1228" t="s">
        <v>165</v>
      </c>
      <c r="BD376" s="1228" t="s">
        <v>165</v>
      </c>
    </row>
    <row r="377" spans="3:56" x14ac:dyDescent="0.25">
      <c r="C377" s="1229" t="s">
        <v>1391</v>
      </c>
      <c r="D377" s="1229" t="s">
        <v>1361</v>
      </c>
      <c r="E377" s="1231" t="str">
        <f t="shared" si="6"/>
        <v>VacunoHUESCA</v>
      </c>
      <c r="F377" s="1224">
        <v>1.04E-2</v>
      </c>
      <c r="G377" s="1225">
        <v>7.9000000000000008E-3</v>
      </c>
      <c r="H377" s="1224">
        <v>3.3999999999999998E-3</v>
      </c>
      <c r="I377" s="1224">
        <v>1.0200000000000001E-2</v>
      </c>
      <c r="J377" s="1224">
        <v>7.7000000000000002E-3</v>
      </c>
      <c r="K377" s="1224">
        <v>3.3E-3</v>
      </c>
      <c r="L377" s="1226">
        <v>0.01</v>
      </c>
      <c r="M377" s="1224">
        <v>7.6E-3</v>
      </c>
      <c r="N377" s="1224">
        <v>3.2000000000000002E-3</v>
      </c>
      <c r="O377" s="1224">
        <v>1.01E-2</v>
      </c>
      <c r="P377" s="1224">
        <v>7.7000000000000002E-3</v>
      </c>
      <c r="Q377" s="1224">
        <v>3.3E-3</v>
      </c>
      <c r="R377" s="1224">
        <v>9.7999999999999997E-3</v>
      </c>
      <c r="S377" s="1224">
        <v>7.4000000000000003E-3</v>
      </c>
      <c r="T377" s="1224">
        <v>3.2000000000000002E-3</v>
      </c>
      <c r="U377" s="1224">
        <v>9.1000000000000004E-3</v>
      </c>
      <c r="V377" s="1224">
        <v>6.8999999999999999E-3</v>
      </c>
      <c r="W377" s="1224">
        <v>3.0000000000000001E-3</v>
      </c>
      <c r="X377" s="1224">
        <v>9.4000000000000004E-3</v>
      </c>
      <c r="Y377" s="1224">
        <v>7.1999999999999998E-3</v>
      </c>
      <c r="Z377" s="1224">
        <v>3.0999999999999999E-3</v>
      </c>
      <c r="AA377" s="1224">
        <v>9.2999999999999992E-3</v>
      </c>
      <c r="AB377" s="1224">
        <v>7.0000000000000001E-3</v>
      </c>
      <c r="AC377" s="1224">
        <v>3.0000000000000001E-3</v>
      </c>
      <c r="AD377" s="1224">
        <v>9.1999999999999998E-3</v>
      </c>
      <c r="AE377" s="1224">
        <v>7.0000000000000001E-3</v>
      </c>
      <c r="AF377" s="1224">
        <v>3.0000000000000001E-3</v>
      </c>
      <c r="AG377" s="1224">
        <v>9.7999999999999997E-3</v>
      </c>
      <c r="AH377" s="1224">
        <v>7.4999999999999997E-3</v>
      </c>
      <c r="AI377" s="1224">
        <v>3.2000000000000002E-3</v>
      </c>
      <c r="AJ377" s="1224">
        <v>9.9000000000000008E-3</v>
      </c>
      <c r="AK377" s="1224">
        <v>7.4999999999999997E-3</v>
      </c>
      <c r="AL377" s="1224">
        <v>3.2000000000000002E-3</v>
      </c>
      <c r="AM377" s="1224">
        <v>9.9000000000000008E-3</v>
      </c>
      <c r="AN377" s="1224">
        <v>7.4999999999999997E-3</v>
      </c>
      <c r="AO377" s="1224">
        <v>3.2000000000000002E-3</v>
      </c>
      <c r="AP377" s="1224">
        <v>9.9000000000000008E-3</v>
      </c>
      <c r="AQ377" s="1224">
        <v>7.4999999999999997E-3</v>
      </c>
      <c r="AR377" s="1224">
        <v>3.2000000000000002E-3</v>
      </c>
      <c r="AS377" s="1224">
        <v>9.9000000000000008E-3</v>
      </c>
      <c r="AT377" s="1224">
        <v>7.6E-3</v>
      </c>
      <c r="AU377" s="1224">
        <v>3.2000000000000002E-3</v>
      </c>
      <c r="AV377" s="1224">
        <v>0.01</v>
      </c>
      <c r="AW377" s="1224">
        <v>7.6E-3</v>
      </c>
      <c r="AX377" s="1224">
        <v>3.2000000000000002E-3</v>
      </c>
      <c r="AY377" s="1227">
        <v>0.01</v>
      </c>
      <c r="AZ377" s="1227">
        <v>7.6E-3</v>
      </c>
      <c r="BA377" s="1227">
        <v>3.2000000000000002E-3</v>
      </c>
      <c r="BB377" s="1228" t="s">
        <v>165</v>
      </c>
      <c r="BC377" s="1228" t="s">
        <v>165</v>
      </c>
      <c r="BD377" s="1228" t="s">
        <v>165</v>
      </c>
    </row>
    <row r="378" spans="3:56" x14ac:dyDescent="0.25">
      <c r="C378" s="1229" t="s">
        <v>1391</v>
      </c>
      <c r="D378" s="1229" t="s">
        <v>1362</v>
      </c>
      <c r="E378" s="1231" t="str">
        <f t="shared" si="6"/>
        <v>VacunoJAÉN</v>
      </c>
      <c r="F378" s="1224">
        <v>8.3000000000000001E-3</v>
      </c>
      <c r="G378" s="1225">
        <v>6.3E-3</v>
      </c>
      <c r="H378" s="1224">
        <v>2.7000000000000001E-3</v>
      </c>
      <c r="I378" s="1224">
        <v>8.3000000000000001E-3</v>
      </c>
      <c r="J378" s="1224">
        <v>6.3E-3</v>
      </c>
      <c r="K378" s="1224">
        <v>2.7000000000000001E-3</v>
      </c>
      <c r="L378" s="1226">
        <v>8.3999999999999995E-3</v>
      </c>
      <c r="M378" s="1224">
        <v>6.4000000000000003E-3</v>
      </c>
      <c r="N378" s="1224">
        <v>2.7000000000000001E-3</v>
      </c>
      <c r="O378" s="1224">
        <v>8.3000000000000001E-3</v>
      </c>
      <c r="P378" s="1224">
        <v>6.3E-3</v>
      </c>
      <c r="Q378" s="1224">
        <v>2.7000000000000001E-3</v>
      </c>
      <c r="R378" s="1224">
        <v>8.0000000000000002E-3</v>
      </c>
      <c r="S378" s="1224">
        <v>6.1000000000000004E-3</v>
      </c>
      <c r="T378" s="1224">
        <v>2.5999999999999999E-3</v>
      </c>
      <c r="U378" s="1224">
        <v>7.6E-3</v>
      </c>
      <c r="V378" s="1224">
        <v>5.7999999999999996E-3</v>
      </c>
      <c r="W378" s="1224">
        <v>2.5000000000000001E-3</v>
      </c>
      <c r="X378" s="1224">
        <v>7.6E-3</v>
      </c>
      <c r="Y378" s="1224">
        <v>5.7999999999999996E-3</v>
      </c>
      <c r="Z378" s="1224">
        <v>2.5000000000000001E-3</v>
      </c>
      <c r="AA378" s="1224">
        <v>7.6E-3</v>
      </c>
      <c r="AB378" s="1224">
        <v>5.7999999999999996E-3</v>
      </c>
      <c r="AC378" s="1224">
        <v>2.5000000000000001E-3</v>
      </c>
      <c r="AD378" s="1224">
        <v>7.6E-3</v>
      </c>
      <c r="AE378" s="1224">
        <v>5.7999999999999996E-3</v>
      </c>
      <c r="AF378" s="1224">
        <v>2.5000000000000001E-3</v>
      </c>
      <c r="AG378" s="1224">
        <v>8.3999999999999995E-3</v>
      </c>
      <c r="AH378" s="1224">
        <v>6.4000000000000003E-3</v>
      </c>
      <c r="AI378" s="1224">
        <v>2.7000000000000001E-3</v>
      </c>
      <c r="AJ378" s="1224">
        <v>8.3000000000000001E-3</v>
      </c>
      <c r="AK378" s="1224">
        <v>6.3E-3</v>
      </c>
      <c r="AL378" s="1224">
        <v>2.7000000000000001E-3</v>
      </c>
      <c r="AM378" s="1224">
        <v>8.3999999999999995E-3</v>
      </c>
      <c r="AN378" s="1224">
        <v>6.4000000000000003E-3</v>
      </c>
      <c r="AO378" s="1224">
        <v>2.7000000000000001E-3</v>
      </c>
      <c r="AP378" s="1224">
        <v>8.5000000000000006E-3</v>
      </c>
      <c r="AQ378" s="1224">
        <v>6.4000000000000003E-3</v>
      </c>
      <c r="AR378" s="1224">
        <v>2.7000000000000001E-3</v>
      </c>
      <c r="AS378" s="1224">
        <v>8.3999999999999995E-3</v>
      </c>
      <c r="AT378" s="1224">
        <v>6.4000000000000003E-3</v>
      </c>
      <c r="AU378" s="1224">
        <v>2.7000000000000001E-3</v>
      </c>
      <c r="AV378" s="1224">
        <v>8.3999999999999995E-3</v>
      </c>
      <c r="AW378" s="1224">
        <v>6.4000000000000003E-3</v>
      </c>
      <c r="AX378" s="1224">
        <v>2.7000000000000001E-3</v>
      </c>
      <c r="AY378" s="1227">
        <v>8.3999999999999995E-3</v>
      </c>
      <c r="AZ378" s="1227">
        <v>6.4000000000000003E-3</v>
      </c>
      <c r="BA378" s="1227">
        <v>2.7000000000000001E-3</v>
      </c>
      <c r="BB378" s="1228" t="s">
        <v>165</v>
      </c>
      <c r="BC378" s="1228" t="s">
        <v>165</v>
      </c>
      <c r="BD378" s="1228" t="s">
        <v>165</v>
      </c>
    </row>
    <row r="379" spans="3:56" x14ac:dyDescent="0.25">
      <c r="C379" s="1229" t="s">
        <v>1391</v>
      </c>
      <c r="D379" s="1229" t="s">
        <v>1363</v>
      </c>
      <c r="E379" s="1231" t="str">
        <f t="shared" si="6"/>
        <v>VacunoLEÓN</v>
      </c>
      <c r="F379" s="1224">
        <v>8.0000000000000002E-3</v>
      </c>
      <c r="G379" s="1225">
        <v>6.1000000000000004E-3</v>
      </c>
      <c r="H379" s="1224">
        <v>2.5999999999999999E-3</v>
      </c>
      <c r="I379" s="1224">
        <v>8.0000000000000002E-3</v>
      </c>
      <c r="J379" s="1224">
        <v>6.1000000000000004E-3</v>
      </c>
      <c r="K379" s="1224">
        <v>2.5999999999999999E-3</v>
      </c>
      <c r="L379" s="1226">
        <v>7.9000000000000008E-3</v>
      </c>
      <c r="M379" s="1224">
        <v>6.0000000000000001E-3</v>
      </c>
      <c r="N379" s="1224">
        <v>2.5999999999999999E-3</v>
      </c>
      <c r="O379" s="1224">
        <v>7.4000000000000003E-3</v>
      </c>
      <c r="P379" s="1224">
        <v>5.5999999999999999E-3</v>
      </c>
      <c r="Q379" s="1224">
        <v>2.3999999999999998E-3</v>
      </c>
      <c r="R379" s="1224">
        <v>7.1999999999999998E-3</v>
      </c>
      <c r="S379" s="1224">
        <v>5.4999999999999997E-3</v>
      </c>
      <c r="T379" s="1224">
        <v>2.3E-3</v>
      </c>
      <c r="U379" s="1224">
        <v>7.1000000000000004E-3</v>
      </c>
      <c r="V379" s="1224">
        <v>5.4000000000000003E-3</v>
      </c>
      <c r="W379" s="1224">
        <v>2.3E-3</v>
      </c>
      <c r="X379" s="1224">
        <v>7.1999999999999998E-3</v>
      </c>
      <c r="Y379" s="1224">
        <v>5.4999999999999997E-3</v>
      </c>
      <c r="Z379" s="1224">
        <v>2.3E-3</v>
      </c>
      <c r="AA379" s="1224">
        <v>7.1999999999999998E-3</v>
      </c>
      <c r="AB379" s="1224">
        <v>5.4999999999999997E-3</v>
      </c>
      <c r="AC379" s="1224">
        <v>2.3E-3</v>
      </c>
      <c r="AD379" s="1224">
        <v>7.3000000000000001E-3</v>
      </c>
      <c r="AE379" s="1224">
        <v>5.4999999999999997E-3</v>
      </c>
      <c r="AF379" s="1224">
        <v>2.3999999999999998E-3</v>
      </c>
      <c r="AG379" s="1224">
        <v>7.9000000000000008E-3</v>
      </c>
      <c r="AH379" s="1224">
        <v>6.0000000000000001E-3</v>
      </c>
      <c r="AI379" s="1224">
        <v>2.5999999999999999E-3</v>
      </c>
      <c r="AJ379" s="1224">
        <v>7.7999999999999996E-3</v>
      </c>
      <c r="AK379" s="1224">
        <v>5.8999999999999999E-3</v>
      </c>
      <c r="AL379" s="1224">
        <v>2.5000000000000001E-3</v>
      </c>
      <c r="AM379" s="1224">
        <v>7.7999999999999996E-3</v>
      </c>
      <c r="AN379" s="1224">
        <v>6.0000000000000001E-3</v>
      </c>
      <c r="AO379" s="1224">
        <v>2.5000000000000001E-3</v>
      </c>
      <c r="AP379" s="1224">
        <v>7.7999999999999996E-3</v>
      </c>
      <c r="AQ379" s="1224">
        <v>5.8999999999999999E-3</v>
      </c>
      <c r="AR379" s="1224">
        <v>2.5000000000000001E-3</v>
      </c>
      <c r="AS379" s="1224">
        <v>7.7999999999999996E-3</v>
      </c>
      <c r="AT379" s="1224">
        <v>5.8999999999999999E-3</v>
      </c>
      <c r="AU379" s="1224">
        <v>2.5000000000000001E-3</v>
      </c>
      <c r="AV379" s="1224">
        <v>7.7000000000000002E-3</v>
      </c>
      <c r="AW379" s="1224">
        <v>5.8999999999999999E-3</v>
      </c>
      <c r="AX379" s="1224">
        <v>2.5000000000000001E-3</v>
      </c>
      <c r="AY379" s="1227">
        <v>7.7999999999999996E-3</v>
      </c>
      <c r="AZ379" s="1227">
        <v>5.8999999999999999E-3</v>
      </c>
      <c r="BA379" s="1227">
        <v>2.5000000000000001E-3</v>
      </c>
      <c r="BB379" s="1228" t="s">
        <v>165</v>
      </c>
      <c r="BC379" s="1228" t="s">
        <v>165</v>
      </c>
      <c r="BD379" s="1228" t="s">
        <v>165</v>
      </c>
    </row>
    <row r="380" spans="3:56" x14ac:dyDescent="0.25">
      <c r="C380" s="1229" t="s">
        <v>1391</v>
      </c>
      <c r="D380" s="1229" t="s">
        <v>1364</v>
      </c>
      <c r="E380" s="1231" t="str">
        <f t="shared" si="6"/>
        <v>VacunoLLEIDA</v>
      </c>
      <c r="F380" s="1224">
        <v>1.01E-2</v>
      </c>
      <c r="G380" s="1225">
        <v>7.7000000000000002E-3</v>
      </c>
      <c r="H380" s="1224">
        <v>3.3E-3</v>
      </c>
      <c r="I380" s="1224">
        <v>1.01E-2</v>
      </c>
      <c r="J380" s="1224">
        <v>7.7000000000000002E-3</v>
      </c>
      <c r="K380" s="1224">
        <v>3.3E-3</v>
      </c>
      <c r="L380" s="1226">
        <v>0.01</v>
      </c>
      <c r="M380" s="1224">
        <v>7.6E-3</v>
      </c>
      <c r="N380" s="1224">
        <v>3.2000000000000002E-3</v>
      </c>
      <c r="O380" s="1224">
        <v>9.7999999999999997E-3</v>
      </c>
      <c r="P380" s="1224">
        <v>7.4999999999999997E-3</v>
      </c>
      <c r="Q380" s="1224">
        <v>3.2000000000000002E-3</v>
      </c>
      <c r="R380" s="1224">
        <v>8.8999999999999999E-3</v>
      </c>
      <c r="S380" s="1224">
        <v>6.7000000000000002E-3</v>
      </c>
      <c r="T380" s="1224">
        <v>2.8999999999999998E-3</v>
      </c>
      <c r="U380" s="1224">
        <v>8.9999999999999993E-3</v>
      </c>
      <c r="V380" s="1224">
        <v>6.8999999999999999E-3</v>
      </c>
      <c r="W380" s="1224">
        <v>2.8999999999999998E-3</v>
      </c>
      <c r="X380" s="1224">
        <v>9.1000000000000004E-3</v>
      </c>
      <c r="Y380" s="1224">
        <v>6.8999999999999999E-3</v>
      </c>
      <c r="Z380" s="1224">
        <v>3.0000000000000001E-3</v>
      </c>
      <c r="AA380" s="1224">
        <v>9.1999999999999998E-3</v>
      </c>
      <c r="AB380" s="1224">
        <v>7.0000000000000001E-3</v>
      </c>
      <c r="AC380" s="1224">
        <v>3.0000000000000001E-3</v>
      </c>
      <c r="AD380" s="1224">
        <v>9.2999999999999992E-3</v>
      </c>
      <c r="AE380" s="1224">
        <v>7.1000000000000004E-3</v>
      </c>
      <c r="AF380" s="1224">
        <v>3.0000000000000001E-3</v>
      </c>
      <c r="AG380" s="1224">
        <v>9.7000000000000003E-3</v>
      </c>
      <c r="AH380" s="1224">
        <v>7.4000000000000003E-3</v>
      </c>
      <c r="AI380" s="1224">
        <v>3.0999999999999999E-3</v>
      </c>
      <c r="AJ380" s="1224">
        <v>9.7000000000000003E-3</v>
      </c>
      <c r="AK380" s="1224">
        <v>7.4000000000000003E-3</v>
      </c>
      <c r="AL380" s="1224">
        <v>3.2000000000000002E-3</v>
      </c>
      <c r="AM380" s="1224">
        <v>9.7999999999999997E-3</v>
      </c>
      <c r="AN380" s="1224">
        <v>7.4000000000000003E-3</v>
      </c>
      <c r="AO380" s="1224">
        <v>3.2000000000000002E-3</v>
      </c>
      <c r="AP380" s="1224">
        <v>9.7999999999999997E-3</v>
      </c>
      <c r="AQ380" s="1224">
        <v>7.4000000000000003E-3</v>
      </c>
      <c r="AR380" s="1224">
        <v>3.2000000000000002E-3</v>
      </c>
      <c r="AS380" s="1224">
        <v>9.7000000000000003E-3</v>
      </c>
      <c r="AT380" s="1224">
        <v>7.4000000000000003E-3</v>
      </c>
      <c r="AU380" s="1224">
        <v>3.2000000000000002E-3</v>
      </c>
      <c r="AV380" s="1224">
        <v>9.7000000000000003E-3</v>
      </c>
      <c r="AW380" s="1224">
        <v>7.3000000000000001E-3</v>
      </c>
      <c r="AX380" s="1224">
        <v>3.0999999999999999E-3</v>
      </c>
      <c r="AY380" s="1227">
        <v>9.4999999999999998E-3</v>
      </c>
      <c r="AZ380" s="1227">
        <v>7.1999999999999998E-3</v>
      </c>
      <c r="BA380" s="1227">
        <v>3.0999999999999999E-3</v>
      </c>
      <c r="BB380" s="1228" t="s">
        <v>165</v>
      </c>
      <c r="BC380" s="1228" t="s">
        <v>165</v>
      </c>
      <c r="BD380" s="1228" t="s">
        <v>165</v>
      </c>
    </row>
    <row r="381" spans="3:56" x14ac:dyDescent="0.25">
      <c r="C381" s="1229" t="s">
        <v>1391</v>
      </c>
      <c r="D381" s="1229" t="s">
        <v>1365</v>
      </c>
      <c r="E381" s="1231" t="str">
        <f t="shared" si="6"/>
        <v>VacunoLUGO</v>
      </c>
      <c r="F381" s="1224">
        <v>8.3999999999999995E-3</v>
      </c>
      <c r="G381" s="1225">
        <v>6.4000000000000003E-3</v>
      </c>
      <c r="H381" s="1224">
        <v>2.7000000000000001E-3</v>
      </c>
      <c r="I381" s="1224">
        <v>8.3999999999999995E-3</v>
      </c>
      <c r="J381" s="1224">
        <v>6.4000000000000003E-3</v>
      </c>
      <c r="K381" s="1224">
        <v>2.7000000000000001E-3</v>
      </c>
      <c r="L381" s="1226">
        <v>8.3999999999999995E-3</v>
      </c>
      <c r="M381" s="1224">
        <v>6.4000000000000003E-3</v>
      </c>
      <c r="N381" s="1224">
        <v>2.7000000000000001E-3</v>
      </c>
      <c r="O381" s="1224">
        <v>8.3999999999999995E-3</v>
      </c>
      <c r="P381" s="1224">
        <v>6.4000000000000003E-3</v>
      </c>
      <c r="Q381" s="1224">
        <v>2.7000000000000001E-3</v>
      </c>
      <c r="R381" s="1224">
        <v>8.6999999999999994E-3</v>
      </c>
      <c r="S381" s="1224">
        <v>6.6E-3</v>
      </c>
      <c r="T381" s="1224">
        <v>2.8E-3</v>
      </c>
      <c r="U381" s="1224">
        <v>8.5000000000000006E-3</v>
      </c>
      <c r="V381" s="1224">
        <v>6.4999999999999997E-3</v>
      </c>
      <c r="W381" s="1224">
        <v>2.8E-3</v>
      </c>
      <c r="X381" s="1224">
        <v>8.6E-3</v>
      </c>
      <c r="Y381" s="1224">
        <v>6.4999999999999997E-3</v>
      </c>
      <c r="Z381" s="1224">
        <v>2.8E-3</v>
      </c>
      <c r="AA381" s="1224">
        <v>8.6E-3</v>
      </c>
      <c r="AB381" s="1224">
        <v>6.4999999999999997E-3</v>
      </c>
      <c r="AC381" s="1224">
        <v>2.8E-3</v>
      </c>
      <c r="AD381" s="1224">
        <v>8.6E-3</v>
      </c>
      <c r="AE381" s="1224">
        <v>6.4999999999999997E-3</v>
      </c>
      <c r="AF381" s="1224">
        <v>2.8E-3</v>
      </c>
      <c r="AG381" s="1224">
        <v>8.3999999999999995E-3</v>
      </c>
      <c r="AH381" s="1224">
        <v>6.4000000000000003E-3</v>
      </c>
      <c r="AI381" s="1224">
        <v>2.7000000000000001E-3</v>
      </c>
      <c r="AJ381" s="1224">
        <v>8.3999999999999995E-3</v>
      </c>
      <c r="AK381" s="1224">
        <v>6.4000000000000003E-3</v>
      </c>
      <c r="AL381" s="1224">
        <v>2.7000000000000001E-3</v>
      </c>
      <c r="AM381" s="1224">
        <v>8.3999999999999995E-3</v>
      </c>
      <c r="AN381" s="1224">
        <v>6.4000000000000003E-3</v>
      </c>
      <c r="AO381" s="1224">
        <v>2.7000000000000001E-3</v>
      </c>
      <c r="AP381" s="1224">
        <v>8.3999999999999995E-3</v>
      </c>
      <c r="AQ381" s="1224">
        <v>6.4000000000000003E-3</v>
      </c>
      <c r="AR381" s="1224">
        <v>2.7000000000000001E-3</v>
      </c>
      <c r="AS381" s="1224">
        <v>8.3999999999999995E-3</v>
      </c>
      <c r="AT381" s="1224">
        <v>6.4000000000000003E-3</v>
      </c>
      <c r="AU381" s="1224">
        <v>2.7000000000000001E-3</v>
      </c>
      <c r="AV381" s="1224">
        <v>8.3999999999999995E-3</v>
      </c>
      <c r="AW381" s="1224">
        <v>6.4000000000000003E-3</v>
      </c>
      <c r="AX381" s="1224">
        <v>2.7000000000000001E-3</v>
      </c>
      <c r="AY381" s="1227">
        <v>8.3999999999999995E-3</v>
      </c>
      <c r="AZ381" s="1227">
        <v>6.4000000000000003E-3</v>
      </c>
      <c r="BA381" s="1227">
        <v>2.7000000000000001E-3</v>
      </c>
      <c r="BB381" s="1228" t="s">
        <v>165</v>
      </c>
      <c r="BC381" s="1228" t="s">
        <v>165</v>
      </c>
      <c r="BD381" s="1228" t="s">
        <v>165</v>
      </c>
    </row>
    <row r="382" spans="3:56" x14ac:dyDescent="0.25">
      <c r="C382" s="1229" t="s">
        <v>1391</v>
      </c>
      <c r="D382" s="1229" t="s">
        <v>1366</v>
      </c>
      <c r="E382" s="1231" t="str">
        <f t="shared" si="6"/>
        <v>VacunoMADRID</v>
      </c>
      <c r="F382" s="1224">
        <v>8.6E-3</v>
      </c>
      <c r="G382" s="1225">
        <v>6.4999999999999997E-3</v>
      </c>
      <c r="H382" s="1224">
        <v>2.8E-3</v>
      </c>
      <c r="I382" s="1224">
        <v>8.3999999999999995E-3</v>
      </c>
      <c r="J382" s="1224">
        <v>6.4000000000000003E-3</v>
      </c>
      <c r="K382" s="1224">
        <v>2.7000000000000001E-3</v>
      </c>
      <c r="L382" s="1226">
        <v>8.5000000000000006E-3</v>
      </c>
      <c r="M382" s="1224">
        <v>6.4000000000000003E-3</v>
      </c>
      <c r="N382" s="1224">
        <v>2.8E-3</v>
      </c>
      <c r="O382" s="1224">
        <v>8.8000000000000005E-3</v>
      </c>
      <c r="P382" s="1224">
        <v>6.7000000000000002E-3</v>
      </c>
      <c r="Q382" s="1224">
        <v>2.8999999999999998E-3</v>
      </c>
      <c r="R382" s="1224">
        <v>8.0999999999999996E-3</v>
      </c>
      <c r="S382" s="1224">
        <v>6.1999999999999998E-3</v>
      </c>
      <c r="T382" s="1224">
        <v>2.5999999999999999E-3</v>
      </c>
      <c r="U382" s="1224">
        <v>7.7000000000000002E-3</v>
      </c>
      <c r="V382" s="1224">
        <v>5.8999999999999999E-3</v>
      </c>
      <c r="W382" s="1224">
        <v>2.5000000000000001E-3</v>
      </c>
      <c r="X382" s="1224">
        <v>7.9000000000000008E-3</v>
      </c>
      <c r="Y382" s="1224">
        <v>6.0000000000000001E-3</v>
      </c>
      <c r="Z382" s="1224">
        <v>2.5999999999999999E-3</v>
      </c>
      <c r="AA382" s="1224">
        <v>7.7999999999999996E-3</v>
      </c>
      <c r="AB382" s="1224">
        <v>5.8999999999999999E-3</v>
      </c>
      <c r="AC382" s="1224">
        <v>2.5000000000000001E-3</v>
      </c>
      <c r="AD382" s="1224">
        <v>7.7999999999999996E-3</v>
      </c>
      <c r="AE382" s="1224">
        <v>5.8999999999999999E-3</v>
      </c>
      <c r="AF382" s="1224">
        <v>2.5000000000000001E-3</v>
      </c>
      <c r="AG382" s="1224">
        <v>8.8999999999999999E-3</v>
      </c>
      <c r="AH382" s="1224">
        <v>6.7000000000000002E-3</v>
      </c>
      <c r="AI382" s="1224">
        <v>2.8999999999999998E-3</v>
      </c>
      <c r="AJ382" s="1224">
        <v>8.8999999999999999E-3</v>
      </c>
      <c r="AK382" s="1224">
        <v>6.7999999999999996E-3</v>
      </c>
      <c r="AL382" s="1224">
        <v>2.8999999999999998E-3</v>
      </c>
      <c r="AM382" s="1224">
        <v>8.8999999999999999E-3</v>
      </c>
      <c r="AN382" s="1224">
        <v>6.7999999999999996E-3</v>
      </c>
      <c r="AO382" s="1224">
        <v>2.8999999999999998E-3</v>
      </c>
      <c r="AP382" s="1224">
        <v>8.8999999999999999E-3</v>
      </c>
      <c r="AQ382" s="1224">
        <v>6.7999999999999996E-3</v>
      </c>
      <c r="AR382" s="1224">
        <v>2.8999999999999998E-3</v>
      </c>
      <c r="AS382" s="1224">
        <v>8.9999999999999993E-3</v>
      </c>
      <c r="AT382" s="1224">
        <v>6.7999999999999996E-3</v>
      </c>
      <c r="AU382" s="1224">
        <v>2.8999999999999998E-3</v>
      </c>
      <c r="AV382" s="1224">
        <v>8.8999999999999999E-3</v>
      </c>
      <c r="AW382" s="1224">
        <v>6.7999999999999996E-3</v>
      </c>
      <c r="AX382" s="1224">
        <v>2.8999999999999998E-3</v>
      </c>
      <c r="AY382" s="1227">
        <v>8.8999999999999999E-3</v>
      </c>
      <c r="AZ382" s="1227">
        <v>6.7999999999999996E-3</v>
      </c>
      <c r="BA382" s="1227">
        <v>2.8999999999999998E-3</v>
      </c>
      <c r="BB382" s="1228" t="s">
        <v>165</v>
      </c>
      <c r="BC382" s="1228" t="s">
        <v>165</v>
      </c>
      <c r="BD382" s="1228" t="s">
        <v>165</v>
      </c>
    </row>
    <row r="383" spans="3:56" x14ac:dyDescent="0.25">
      <c r="C383" s="1229" t="s">
        <v>1391</v>
      </c>
      <c r="D383" s="1229" t="s">
        <v>1367</v>
      </c>
      <c r="E383" s="1231" t="str">
        <f t="shared" si="6"/>
        <v>VacunoMÁLAGA</v>
      </c>
      <c r="F383" s="1224">
        <v>8.6E-3</v>
      </c>
      <c r="G383" s="1225">
        <v>6.4999999999999997E-3</v>
      </c>
      <c r="H383" s="1224">
        <v>2.8E-3</v>
      </c>
      <c r="I383" s="1224">
        <v>8.3999999999999995E-3</v>
      </c>
      <c r="J383" s="1224">
        <v>6.4000000000000003E-3</v>
      </c>
      <c r="K383" s="1224">
        <v>2.7000000000000001E-3</v>
      </c>
      <c r="L383" s="1226">
        <v>8.3999999999999995E-3</v>
      </c>
      <c r="M383" s="1224">
        <v>6.4000000000000003E-3</v>
      </c>
      <c r="N383" s="1224">
        <v>2.7000000000000001E-3</v>
      </c>
      <c r="O383" s="1224">
        <v>8.6E-3</v>
      </c>
      <c r="P383" s="1224">
        <v>6.4999999999999997E-3</v>
      </c>
      <c r="Q383" s="1224">
        <v>2.8E-3</v>
      </c>
      <c r="R383" s="1224">
        <v>7.4000000000000003E-3</v>
      </c>
      <c r="S383" s="1224">
        <v>5.5999999999999999E-3</v>
      </c>
      <c r="T383" s="1224">
        <v>2.3999999999999998E-3</v>
      </c>
      <c r="U383" s="1224">
        <v>7.6E-3</v>
      </c>
      <c r="V383" s="1224">
        <v>5.7999999999999996E-3</v>
      </c>
      <c r="W383" s="1224">
        <v>2.5000000000000001E-3</v>
      </c>
      <c r="X383" s="1224">
        <v>7.7000000000000002E-3</v>
      </c>
      <c r="Y383" s="1224">
        <v>5.7999999999999996E-3</v>
      </c>
      <c r="Z383" s="1224">
        <v>2.5000000000000001E-3</v>
      </c>
      <c r="AA383" s="1224">
        <v>7.7000000000000002E-3</v>
      </c>
      <c r="AB383" s="1224">
        <v>5.7999999999999996E-3</v>
      </c>
      <c r="AC383" s="1224">
        <v>2.5000000000000001E-3</v>
      </c>
      <c r="AD383" s="1224">
        <v>7.7000000000000002E-3</v>
      </c>
      <c r="AE383" s="1224">
        <v>5.7999999999999996E-3</v>
      </c>
      <c r="AF383" s="1224">
        <v>2.5000000000000001E-3</v>
      </c>
      <c r="AG383" s="1224">
        <v>8.5000000000000006E-3</v>
      </c>
      <c r="AH383" s="1224">
        <v>6.4000000000000003E-3</v>
      </c>
      <c r="AI383" s="1224">
        <v>2.8E-3</v>
      </c>
      <c r="AJ383" s="1224">
        <v>8.5000000000000006E-3</v>
      </c>
      <c r="AK383" s="1224">
        <v>6.4999999999999997E-3</v>
      </c>
      <c r="AL383" s="1224">
        <v>2.8E-3</v>
      </c>
      <c r="AM383" s="1224">
        <v>8.5000000000000006E-3</v>
      </c>
      <c r="AN383" s="1224">
        <v>6.4999999999999997E-3</v>
      </c>
      <c r="AO383" s="1224">
        <v>2.8E-3</v>
      </c>
      <c r="AP383" s="1224">
        <v>8.6E-3</v>
      </c>
      <c r="AQ383" s="1224">
        <v>6.4999999999999997E-3</v>
      </c>
      <c r="AR383" s="1224">
        <v>2.8E-3</v>
      </c>
      <c r="AS383" s="1224">
        <v>8.5000000000000006E-3</v>
      </c>
      <c r="AT383" s="1224">
        <v>6.4999999999999997E-3</v>
      </c>
      <c r="AU383" s="1224">
        <v>2.8E-3</v>
      </c>
      <c r="AV383" s="1224">
        <v>8.6E-3</v>
      </c>
      <c r="AW383" s="1224">
        <v>6.4999999999999997E-3</v>
      </c>
      <c r="AX383" s="1224">
        <v>2.8E-3</v>
      </c>
      <c r="AY383" s="1227">
        <v>8.6E-3</v>
      </c>
      <c r="AZ383" s="1227">
        <v>6.6E-3</v>
      </c>
      <c r="BA383" s="1227">
        <v>2.8E-3</v>
      </c>
      <c r="BB383" s="1228" t="s">
        <v>165</v>
      </c>
      <c r="BC383" s="1228" t="s">
        <v>165</v>
      </c>
      <c r="BD383" s="1228" t="s">
        <v>165</v>
      </c>
    </row>
    <row r="384" spans="3:56" x14ac:dyDescent="0.25">
      <c r="C384" s="1229" t="s">
        <v>1391</v>
      </c>
      <c r="D384" s="1229" t="s">
        <v>1368</v>
      </c>
      <c r="E384" s="1231" t="str">
        <f t="shared" si="6"/>
        <v>VacunoMURCIA</v>
      </c>
      <c r="F384" s="1224">
        <v>8.8000000000000005E-3</v>
      </c>
      <c r="G384" s="1225">
        <v>6.7000000000000002E-3</v>
      </c>
      <c r="H384" s="1224">
        <v>2.8E-3</v>
      </c>
      <c r="I384" s="1224">
        <v>9.1000000000000004E-3</v>
      </c>
      <c r="J384" s="1224">
        <v>6.8999999999999999E-3</v>
      </c>
      <c r="K384" s="1224">
        <v>2.8999999999999998E-3</v>
      </c>
      <c r="L384" s="1226">
        <v>8.9999999999999993E-3</v>
      </c>
      <c r="M384" s="1224">
        <v>6.8999999999999999E-3</v>
      </c>
      <c r="N384" s="1224">
        <v>2.8999999999999998E-3</v>
      </c>
      <c r="O384" s="1224">
        <v>8.9999999999999993E-3</v>
      </c>
      <c r="P384" s="1224">
        <v>6.7999999999999996E-3</v>
      </c>
      <c r="Q384" s="1224">
        <v>2.8999999999999998E-3</v>
      </c>
      <c r="R384" s="1224">
        <v>8.3000000000000001E-3</v>
      </c>
      <c r="S384" s="1224">
        <v>6.3E-3</v>
      </c>
      <c r="T384" s="1224">
        <v>2.7000000000000001E-3</v>
      </c>
      <c r="U384" s="1224">
        <v>8.3000000000000001E-3</v>
      </c>
      <c r="V384" s="1224">
        <v>6.3E-3</v>
      </c>
      <c r="W384" s="1224">
        <v>2.7000000000000001E-3</v>
      </c>
      <c r="X384" s="1224">
        <v>8.9999999999999993E-3</v>
      </c>
      <c r="Y384" s="1224">
        <v>6.7999999999999996E-3</v>
      </c>
      <c r="Z384" s="1224">
        <v>2.8999999999999998E-3</v>
      </c>
      <c r="AA384" s="1224">
        <v>8.9999999999999993E-3</v>
      </c>
      <c r="AB384" s="1224">
        <v>6.7999999999999996E-3</v>
      </c>
      <c r="AC384" s="1224">
        <v>2.8999999999999998E-3</v>
      </c>
      <c r="AD384" s="1224">
        <v>9.1000000000000004E-3</v>
      </c>
      <c r="AE384" s="1224">
        <v>6.8999999999999999E-3</v>
      </c>
      <c r="AF384" s="1224">
        <v>3.0000000000000001E-3</v>
      </c>
      <c r="AG384" s="1224">
        <v>9.2999999999999992E-3</v>
      </c>
      <c r="AH384" s="1224">
        <v>7.1000000000000004E-3</v>
      </c>
      <c r="AI384" s="1224">
        <v>3.0000000000000001E-3</v>
      </c>
      <c r="AJ384" s="1224">
        <v>9.4000000000000004E-3</v>
      </c>
      <c r="AK384" s="1224">
        <v>7.1000000000000004E-3</v>
      </c>
      <c r="AL384" s="1224">
        <v>3.0999999999999999E-3</v>
      </c>
      <c r="AM384" s="1224">
        <v>9.4000000000000004E-3</v>
      </c>
      <c r="AN384" s="1224">
        <v>7.1000000000000004E-3</v>
      </c>
      <c r="AO384" s="1224">
        <v>3.0000000000000001E-3</v>
      </c>
      <c r="AP384" s="1224">
        <v>9.4000000000000004E-3</v>
      </c>
      <c r="AQ384" s="1224">
        <v>7.1999999999999998E-3</v>
      </c>
      <c r="AR384" s="1224">
        <v>3.0999999999999999E-3</v>
      </c>
      <c r="AS384" s="1224">
        <v>9.4000000000000004E-3</v>
      </c>
      <c r="AT384" s="1224">
        <v>7.1000000000000004E-3</v>
      </c>
      <c r="AU384" s="1224">
        <v>3.0999999999999999E-3</v>
      </c>
      <c r="AV384" s="1224">
        <v>9.4000000000000004E-3</v>
      </c>
      <c r="AW384" s="1224">
        <v>7.1000000000000004E-3</v>
      </c>
      <c r="AX384" s="1224">
        <v>3.0999999999999999E-3</v>
      </c>
      <c r="AY384" s="1227">
        <v>9.4000000000000004E-3</v>
      </c>
      <c r="AZ384" s="1227">
        <v>7.1000000000000004E-3</v>
      </c>
      <c r="BA384" s="1227">
        <v>3.0999999999999999E-3</v>
      </c>
      <c r="BB384" s="1228" t="s">
        <v>165</v>
      </c>
      <c r="BC384" s="1228" t="s">
        <v>165</v>
      </c>
      <c r="BD384" s="1228" t="s">
        <v>165</v>
      </c>
    </row>
    <row r="385" spans="3:56" x14ac:dyDescent="0.25">
      <c r="C385" s="1229" t="s">
        <v>1391</v>
      </c>
      <c r="D385" s="1229" t="s">
        <v>1369</v>
      </c>
      <c r="E385" s="1231" t="str">
        <f t="shared" si="6"/>
        <v>VacunoNAVARRA</v>
      </c>
      <c r="F385" s="1224">
        <v>7.7999999999999996E-3</v>
      </c>
      <c r="G385" s="1225">
        <v>6.0000000000000001E-3</v>
      </c>
      <c r="H385" s="1224">
        <v>2.5000000000000001E-3</v>
      </c>
      <c r="I385" s="1224">
        <v>7.7000000000000002E-3</v>
      </c>
      <c r="J385" s="1224">
        <v>5.8999999999999999E-3</v>
      </c>
      <c r="K385" s="1224">
        <v>2.5000000000000001E-3</v>
      </c>
      <c r="L385" s="1226">
        <v>7.7999999999999996E-3</v>
      </c>
      <c r="M385" s="1224">
        <v>5.8999999999999999E-3</v>
      </c>
      <c r="N385" s="1224">
        <v>2.5000000000000001E-3</v>
      </c>
      <c r="O385" s="1224">
        <v>7.7000000000000002E-3</v>
      </c>
      <c r="P385" s="1224">
        <v>5.8999999999999999E-3</v>
      </c>
      <c r="Q385" s="1224">
        <v>2.5000000000000001E-3</v>
      </c>
      <c r="R385" s="1224">
        <v>7.9000000000000008E-3</v>
      </c>
      <c r="S385" s="1224">
        <v>6.0000000000000001E-3</v>
      </c>
      <c r="T385" s="1224">
        <v>2.5999999999999999E-3</v>
      </c>
      <c r="U385" s="1224">
        <v>8.0000000000000002E-3</v>
      </c>
      <c r="V385" s="1224">
        <v>6.0000000000000001E-3</v>
      </c>
      <c r="W385" s="1224">
        <v>2.5999999999999999E-3</v>
      </c>
      <c r="X385" s="1224">
        <v>8.0000000000000002E-3</v>
      </c>
      <c r="Y385" s="1224">
        <v>6.1000000000000004E-3</v>
      </c>
      <c r="Z385" s="1224">
        <v>2.5999999999999999E-3</v>
      </c>
      <c r="AA385" s="1224">
        <v>8.0000000000000002E-3</v>
      </c>
      <c r="AB385" s="1224">
        <v>6.1000000000000004E-3</v>
      </c>
      <c r="AC385" s="1224">
        <v>2.5999999999999999E-3</v>
      </c>
      <c r="AD385" s="1224">
        <v>8.0000000000000002E-3</v>
      </c>
      <c r="AE385" s="1224">
        <v>6.1000000000000004E-3</v>
      </c>
      <c r="AF385" s="1224">
        <v>2.5999999999999999E-3</v>
      </c>
      <c r="AG385" s="1224">
        <v>7.7999999999999996E-3</v>
      </c>
      <c r="AH385" s="1224">
        <v>5.8999999999999999E-3</v>
      </c>
      <c r="AI385" s="1224">
        <v>2.5000000000000001E-3</v>
      </c>
      <c r="AJ385" s="1224">
        <v>7.7999999999999996E-3</v>
      </c>
      <c r="AK385" s="1224">
        <v>5.8999999999999999E-3</v>
      </c>
      <c r="AL385" s="1224">
        <v>2.5000000000000001E-3</v>
      </c>
      <c r="AM385" s="1224">
        <v>7.9000000000000008E-3</v>
      </c>
      <c r="AN385" s="1224">
        <v>6.0000000000000001E-3</v>
      </c>
      <c r="AO385" s="1224">
        <v>2.5999999999999999E-3</v>
      </c>
      <c r="AP385" s="1224">
        <v>7.9000000000000008E-3</v>
      </c>
      <c r="AQ385" s="1224">
        <v>6.0000000000000001E-3</v>
      </c>
      <c r="AR385" s="1224">
        <v>2.5999999999999999E-3</v>
      </c>
      <c r="AS385" s="1224">
        <v>7.9000000000000008E-3</v>
      </c>
      <c r="AT385" s="1224">
        <v>6.0000000000000001E-3</v>
      </c>
      <c r="AU385" s="1224">
        <v>2.5999999999999999E-3</v>
      </c>
      <c r="AV385" s="1224">
        <v>7.7999999999999996E-3</v>
      </c>
      <c r="AW385" s="1224">
        <v>6.0000000000000001E-3</v>
      </c>
      <c r="AX385" s="1224">
        <v>2.5000000000000001E-3</v>
      </c>
      <c r="AY385" s="1227">
        <v>7.9000000000000008E-3</v>
      </c>
      <c r="AZ385" s="1227">
        <v>6.0000000000000001E-3</v>
      </c>
      <c r="BA385" s="1227">
        <v>2.5999999999999999E-3</v>
      </c>
      <c r="BB385" s="1228" t="s">
        <v>165</v>
      </c>
      <c r="BC385" s="1228" t="s">
        <v>165</v>
      </c>
      <c r="BD385" s="1228" t="s">
        <v>165</v>
      </c>
    </row>
    <row r="386" spans="3:56" x14ac:dyDescent="0.25">
      <c r="C386" s="1229" t="s">
        <v>1391</v>
      </c>
      <c r="D386" s="1229" t="s">
        <v>1370</v>
      </c>
      <c r="E386" s="1231" t="str">
        <f t="shared" si="6"/>
        <v>VacunoOURENSE</v>
      </c>
      <c r="F386" s="1224">
        <v>9.7000000000000003E-3</v>
      </c>
      <c r="G386" s="1225">
        <v>7.3000000000000001E-3</v>
      </c>
      <c r="H386" s="1224">
        <v>3.0999999999999999E-3</v>
      </c>
      <c r="I386" s="1224">
        <v>9.9000000000000008E-3</v>
      </c>
      <c r="J386" s="1224">
        <v>7.6E-3</v>
      </c>
      <c r="K386" s="1224">
        <v>3.2000000000000002E-3</v>
      </c>
      <c r="L386" s="1226">
        <v>9.7999999999999997E-3</v>
      </c>
      <c r="M386" s="1224">
        <v>7.4999999999999997E-3</v>
      </c>
      <c r="N386" s="1224">
        <v>3.2000000000000002E-3</v>
      </c>
      <c r="O386" s="1224">
        <v>9.7999999999999997E-3</v>
      </c>
      <c r="P386" s="1224">
        <v>7.4000000000000003E-3</v>
      </c>
      <c r="Q386" s="1224">
        <v>3.2000000000000002E-3</v>
      </c>
      <c r="R386" s="1224">
        <v>9.4999999999999998E-3</v>
      </c>
      <c r="S386" s="1224">
        <v>7.1999999999999998E-3</v>
      </c>
      <c r="T386" s="1224">
        <v>3.0999999999999999E-3</v>
      </c>
      <c r="U386" s="1224">
        <v>9.4999999999999998E-3</v>
      </c>
      <c r="V386" s="1224">
        <v>7.1999999999999998E-3</v>
      </c>
      <c r="W386" s="1224">
        <v>3.0999999999999999E-3</v>
      </c>
      <c r="X386" s="1224">
        <v>9.5999999999999992E-3</v>
      </c>
      <c r="Y386" s="1224">
        <v>7.3000000000000001E-3</v>
      </c>
      <c r="Z386" s="1224">
        <v>3.0999999999999999E-3</v>
      </c>
      <c r="AA386" s="1224">
        <v>9.4999999999999998E-3</v>
      </c>
      <c r="AB386" s="1224">
        <v>7.1999999999999998E-3</v>
      </c>
      <c r="AC386" s="1224">
        <v>3.0999999999999999E-3</v>
      </c>
      <c r="AD386" s="1224">
        <v>9.5999999999999992E-3</v>
      </c>
      <c r="AE386" s="1224">
        <v>7.3000000000000001E-3</v>
      </c>
      <c r="AF386" s="1224">
        <v>3.0999999999999999E-3</v>
      </c>
      <c r="AG386" s="1224">
        <v>9.7999999999999997E-3</v>
      </c>
      <c r="AH386" s="1224">
        <v>7.4000000000000003E-3</v>
      </c>
      <c r="AI386" s="1224">
        <v>3.2000000000000002E-3</v>
      </c>
      <c r="AJ386" s="1224">
        <v>9.7999999999999997E-3</v>
      </c>
      <c r="AK386" s="1224">
        <v>7.4999999999999997E-3</v>
      </c>
      <c r="AL386" s="1224">
        <v>3.2000000000000002E-3</v>
      </c>
      <c r="AM386" s="1224">
        <v>9.9000000000000008E-3</v>
      </c>
      <c r="AN386" s="1224">
        <v>7.4999999999999997E-3</v>
      </c>
      <c r="AO386" s="1224">
        <v>3.2000000000000002E-3</v>
      </c>
      <c r="AP386" s="1224">
        <v>9.9000000000000008E-3</v>
      </c>
      <c r="AQ386" s="1224">
        <v>7.4999999999999997E-3</v>
      </c>
      <c r="AR386" s="1224">
        <v>3.2000000000000002E-3</v>
      </c>
      <c r="AS386" s="1224">
        <v>0.01</v>
      </c>
      <c r="AT386" s="1224">
        <v>7.6E-3</v>
      </c>
      <c r="AU386" s="1224">
        <v>3.2000000000000002E-3</v>
      </c>
      <c r="AV386" s="1224">
        <v>0.01</v>
      </c>
      <c r="AW386" s="1224">
        <v>7.6E-3</v>
      </c>
      <c r="AX386" s="1224">
        <v>3.2000000000000002E-3</v>
      </c>
      <c r="AY386" s="1227">
        <v>0.01</v>
      </c>
      <c r="AZ386" s="1227">
        <v>7.6E-3</v>
      </c>
      <c r="BA386" s="1227">
        <v>3.2000000000000002E-3</v>
      </c>
      <c r="BB386" s="1228" t="s">
        <v>165</v>
      </c>
      <c r="BC386" s="1228" t="s">
        <v>165</v>
      </c>
      <c r="BD386" s="1228" t="s">
        <v>165</v>
      </c>
    </row>
    <row r="387" spans="3:56" x14ac:dyDescent="0.25">
      <c r="C387" s="1229" t="s">
        <v>1391</v>
      </c>
      <c r="D387" s="1229" t="s">
        <v>1371</v>
      </c>
      <c r="E387" s="1231" t="str">
        <f t="shared" si="6"/>
        <v>VacunoPALENCIA</v>
      </c>
      <c r="F387" s="1224">
        <v>8.0999999999999996E-3</v>
      </c>
      <c r="G387" s="1225">
        <v>6.1000000000000004E-3</v>
      </c>
      <c r="H387" s="1224">
        <v>2.5999999999999999E-3</v>
      </c>
      <c r="I387" s="1224">
        <v>8.0999999999999996E-3</v>
      </c>
      <c r="J387" s="1224">
        <v>6.1000000000000004E-3</v>
      </c>
      <c r="K387" s="1224">
        <v>2.5999999999999999E-3</v>
      </c>
      <c r="L387" s="1226">
        <v>7.9000000000000008E-3</v>
      </c>
      <c r="M387" s="1224">
        <v>6.0000000000000001E-3</v>
      </c>
      <c r="N387" s="1224">
        <v>2.5999999999999999E-3</v>
      </c>
      <c r="O387" s="1224">
        <v>7.9000000000000008E-3</v>
      </c>
      <c r="P387" s="1224">
        <v>6.0000000000000001E-3</v>
      </c>
      <c r="Q387" s="1224">
        <v>2.5999999999999999E-3</v>
      </c>
      <c r="R387" s="1224">
        <v>7.3000000000000001E-3</v>
      </c>
      <c r="S387" s="1224">
        <v>5.4999999999999997E-3</v>
      </c>
      <c r="T387" s="1224">
        <v>2.3999999999999998E-3</v>
      </c>
      <c r="U387" s="1224">
        <v>7.1999999999999998E-3</v>
      </c>
      <c r="V387" s="1224">
        <v>5.4999999999999997E-3</v>
      </c>
      <c r="W387" s="1224">
        <v>2.3E-3</v>
      </c>
      <c r="X387" s="1224">
        <v>7.3000000000000001E-3</v>
      </c>
      <c r="Y387" s="1224">
        <v>5.4999999999999997E-3</v>
      </c>
      <c r="Z387" s="1224">
        <v>2.3999999999999998E-3</v>
      </c>
      <c r="AA387" s="1224">
        <v>7.3000000000000001E-3</v>
      </c>
      <c r="AB387" s="1224">
        <v>5.4999999999999997E-3</v>
      </c>
      <c r="AC387" s="1224">
        <v>2.3999999999999998E-3</v>
      </c>
      <c r="AD387" s="1224">
        <v>7.3000000000000001E-3</v>
      </c>
      <c r="AE387" s="1224">
        <v>5.4999999999999997E-3</v>
      </c>
      <c r="AF387" s="1224">
        <v>2.3999999999999998E-3</v>
      </c>
      <c r="AG387" s="1224">
        <v>7.7999999999999996E-3</v>
      </c>
      <c r="AH387" s="1224">
        <v>5.8999999999999999E-3</v>
      </c>
      <c r="AI387" s="1224">
        <v>2.5000000000000001E-3</v>
      </c>
      <c r="AJ387" s="1224">
        <v>7.9000000000000008E-3</v>
      </c>
      <c r="AK387" s="1224">
        <v>6.0000000000000001E-3</v>
      </c>
      <c r="AL387" s="1224">
        <v>2.5999999999999999E-3</v>
      </c>
      <c r="AM387" s="1224">
        <v>7.9000000000000008E-3</v>
      </c>
      <c r="AN387" s="1224">
        <v>6.0000000000000001E-3</v>
      </c>
      <c r="AO387" s="1224">
        <v>2.5999999999999999E-3</v>
      </c>
      <c r="AP387" s="1224">
        <v>7.9000000000000008E-3</v>
      </c>
      <c r="AQ387" s="1224">
        <v>6.0000000000000001E-3</v>
      </c>
      <c r="AR387" s="1224">
        <v>2.5999999999999999E-3</v>
      </c>
      <c r="AS387" s="1224">
        <v>7.9000000000000008E-3</v>
      </c>
      <c r="AT387" s="1224">
        <v>6.0000000000000001E-3</v>
      </c>
      <c r="AU387" s="1224">
        <v>2.5999999999999999E-3</v>
      </c>
      <c r="AV387" s="1224">
        <v>7.9000000000000008E-3</v>
      </c>
      <c r="AW387" s="1224">
        <v>6.0000000000000001E-3</v>
      </c>
      <c r="AX387" s="1224">
        <v>2.5999999999999999E-3</v>
      </c>
      <c r="AY387" s="1227">
        <v>7.9000000000000008E-3</v>
      </c>
      <c r="AZ387" s="1227">
        <v>6.0000000000000001E-3</v>
      </c>
      <c r="BA387" s="1227">
        <v>2.5999999999999999E-3</v>
      </c>
      <c r="BB387" s="1228" t="s">
        <v>165</v>
      </c>
      <c r="BC387" s="1228" t="s">
        <v>165</v>
      </c>
      <c r="BD387" s="1228" t="s">
        <v>165</v>
      </c>
    </row>
    <row r="388" spans="3:56" x14ac:dyDescent="0.25">
      <c r="C388" s="1229" t="s">
        <v>1391</v>
      </c>
      <c r="D388" s="1229" t="s">
        <v>1372</v>
      </c>
      <c r="E388" s="1231" t="str">
        <f t="shared" si="6"/>
        <v>VacunoPALMAS, LAS</v>
      </c>
      <c r="F388" s="1224">
        <v>8.6E-3</v>
      </c>
      <c r="G388" s="1225">
        <v>6.4999999999999997E-3</v>
      </c>
      <c r="H388" s="1224">
        <v>2.8E-3</v>
      </c>
      <c r="I388" s="1224">
        <v>8.6E-3</v>
      </c>
      <c r="J388" s="1224">
        <v>6.4999999999999997E-3</v>
      </c>
      <c r="K388" s="1224">
        <v>2.8E-3</v>
      </c>
      <c r="L388" s="1226">
        <v>8.5000000000000006E-3</v>
      </c>
      <c r="M388" s="1224">
        <v>6.4999999999999997E-3</v>
      </c>
      <c r="N388" s="1224">
        <v>2.8E-3</v>
      </c>
      <c r="O388" s="1224">
        <v>8.3000000000000001E-3</v>
      </c>
      <c r="P388" s="1224">
        <v>6.3E-3</v>
      </c>
      <c r="Q388" s="1224">
        <v>2.7000000000000001E-3</v>
      </c>
      <c r="R388" s="1224">
        <v>7.6E-3</v>
      </c>
      <c r="S388" s="1224">
        <v>5.7999999999999996E-3</v>
      </c>
      <c r="T388" s="1224">
        <v>2.5000000000000001E-3</v>
      </c>
      <c r="U388" s="1224">
        <v>7.7000000000000002E-3</v>
      </c>
      <c r="V388" s="1224">
        <v>5.8999999999999999E-3</v>
      </c>
      <c r="W388" s="1224">
        <v>2.5000000000000001E-3</v>
      </c>
      <c r="X388" s="1224">
        <v>7.7000000000000002E-3</v>
      </c>
      <c r="Y388" s="1224">
        <v>5.8999999999999999E-3</v>
      </c>
      <c r="Z388" s="1224">
        <v>2.5000000000000001E-3</v>
      </c>
      <c r="AA388" s="1224">
        <v>7.7999999999999996E-3</v>
      </c>
      <c r="AB388" s="1224">
        <v>5.8999999999999999E-3</v>
      </c>
      <c r="AC388" s="1224">
        <v>2.5000000000000001E-3</v>
      </c>
      <c r="AD388" s="1224">
        <v>7.7999999999999996E-3</v>
      </c>
      <c r="AE388" s="1224">
        <v>5.8999999999999999E-3</v>
      </c>
      <c r="AF388" s="1224">
        <v>2.5000000000000001E-3</v>
      </c>
      <c r="AG388" s="1224">
        <v>8.5000000000000006E-3</v>
      </c>
      <c r="AH388" s="1224">
        <v>6.4999999999999997E-3</v>
      </c>
      <c r="AI388" s="1224">
        <v>2.8E-3</v>
      </c>
      <c r="AJ388" s="1224">
        <v>8.6E-3</v>
      </c>
      <c r="AK388" s="1224">
        <v>6.4999999999999997E-3</v>
      </c>
      <c r="AL388" s="1224">
        <v>2.8E-3</v>
      </c>
      <c r="AM388" s="1224">
        <v>8.5000000000000006E-3</v>
      </c>
      <c r="AN388" s="1224">
        <v>6.4000000000000003E-3</v>
      </c>
      <c r="AO388" s="1224">
        <v>2.8E-3</v>
      </c>
      <c r="AP388" s="1224">
        <v>8.5000000000000006E-3</v>
      </c>
      <c r="AQ388" s="1224">
        <v>6.4999999999999997E-3</v>
      </c>
      <c r="AR388" s="1224">
        <v>2.8E-3</v>
      </c>
      <c r="AS388" s="1224">
        <v>8.6E-3</v>
      </c>
      <c r="AT388" s="1224">
        <v>6.4999999999999997E-3</v>
      </c>
      <c r="AU388" s="1224">
        <v>2.8E-3</v>
      </c>
      <c r="AV388" s="1224">
        <v>8.6E-3</v>
      </c>
      <c r="AW388" s="1224">
        <v>6.4999999999999997E-3</v>
      </c>
      <c r="AX388" s="1224">
        <v>2.8E-3</v>
      </c>
      <c r="AY388" s="1227">
        <v>8.6E-3</v>
      </c>
      <c r="AZ388" s="1227">
        <v>6.6E-3</v>
      </c>
      <c r="BA388" s="1227">
        <v>2.8E-3</v>
      </c>
      <c r="BB388" s="1228" t="s">
        <v>165</v>
      </c>
      <c r="BC388" s="1228" t="s">
        <v>165</v>
      </c>
      <c r="BD388" s="1228" t="s">
        <v>165</v>
      </c>
    </row>
    <row r="389" spans="3:56" x14ac:dyDescent="0.25">
      <c r="C389" s="1229" t="s">
        <v>1391</v>
      </c>
      <c r="D389" s="1229" t="s">
        <v>1373</v>
      </c>
      <c r="E389" s="1231" t="str">
        <f t="shared" si="6"/>
        <v>VacunoPONTEVEDRA</v>
      </c>
      <c r="F389" s="1224">
        <v>8.3999999999999995E-3</v>
      </c>
      <c r="G389" s="1225">
        <v>6.4000000000000003E-3</v>
      </c>
      <c r="H389" s="1224">
        <v>2.7000000000000001E-3</v>
      </c>
      <c r="I389" s="1224">
        <v>8.3999999999999995E-3</v>
      </c>
      <c r="J389" s="1224">
        <v>6.4000000000000003E-3</v>
      </c>
      <c r="K389" s="1224">
        <v>2.7000000000000001E-3</v>
      </c>
      <c r="L389" s="1226">
        <v>8.3999999999999995E-3</v>
      </c>
      <c r="M389" s="1224">
        <v>6.4000000000000003E-3</v>
      </c>
      <c r="N389" s="1224">
        <v>2.7000000000000001E-3</v>
      </c>
      <c r="O389" s="1224">
        <v>8.3999999999999995E-3</v>
      </c>
      <c r="P389" s="1224">
        <v>6.4000000000000003E-3</v>
      </c>
      <c r="Q389" s="1224">
        <v>2.7000000000000001E-3</v>
      </c>
      <c r="R389" s="1224">
        <v>8.6999999999999994E-3</v>
      </c>
      <c r="S389" s="1224">
        <v>6.6E-3</v>
      </c>
      <c r="T389" s="1224">
        <v>2.8E-3</v>
      </c>
      <c r="U389" s="1224">
        <v>8.5000000000000006E-3</v>
      </c>
      <c r="V389" s="1224">
        <v>6.4999999999999997E-3</v>
      </c>
      <c r="W389" s="1224">
        <v>2.8E-3</v>
      </c>
      <c r="X389" s="1224">
        <v>8.6E-3</v>
      </c>
      <c r="Y389" s="1224">
        <v>6.4999999999999997E-3</v>
      </c>
      <c r="Z389" s="1224">
        <v>2.8E-3</v>
      </c>
      <c r="AA389" s="1224">
        <v>8.6E-3</v>
      </c>
      <c r="AB389" s="1224">
        <v>6.4999999999999997E-3</v>
      </c>
      <c r="AC389" s="1224">
        <v>2.8E-3</v>
      </c>
      <c r="AD389" s="1224">
        <v>8.6E-3</v>
      </c>
      <c r="AE389" s="1224">
        <v>6.4999999999999997E-3</v>
      </c>
      <c r="AF389" s="1224">
        <v>2.8E-3</v>
      </c>
      <c r="AG389" s="1224">
        <v>8.3999999999999995E-3</v>
      </c>
      <c r="AH389" s="1224">
        <v>6.4000000000000003E-3</v>
      </c>
      <c r="AI389" s="1224">
        <v>2.7000000000000001E-3</v>
      </c>
      <c r="AJ389" s="1224">
        <v>8.3999999999999995E-3</v>
      </c>
      <c r="AK389" s="1224">
        <v>6.4000000000000003E-3</v>
      </c>
      <c r="AL389" s="1224">
        <v>2.7000000000000001E-3</v>
      </c>
      <c r="AM389" s="1224">
        <v>8.3999999999999995E-3</v>
      </c>
      <c r="AN389" s="1224">
        <v>6.4000000000000003E-3</v>
      </c>
      <c r="AO389" s="1224">
        <v>2.7000000000000001E-3</v>
      </c>
      <c r="AP389" s="1224">
        <v>8.3999999999999995E-3</v>
      </c>
      <c r="AQ389" s="1224">
        <v>6.4000000000000003E-3</v>
      </c>
      <c r="AR389" s="1224">
        <v>2.7000000000000001E-3</v>
      </c>
      <c r="AS389" s="1224">
        <v>8.3999999999999995E-3</v>
      </c>
      <c r="AT389" s="1224">
        <v>6.4000000000000003E-3</v>
      </c>
      <c r="AU389" s="1224">
        <v>2.7000000000000001E-3</v>
      </c>
      <c r="AV389" s="1224">
        <v>8.3999999999999995E-3</v>
      </c>
      <c r="AW389" s="1224">
        <v>6.4000000000000003E-3</v>
      </c>
      <c r="AX389" s="1224">
        <v>2.7000000000000001E-3</v>
      </c>
      <c r="AY389" s="1227">
        <v>8.3999999999999995E-3</v>
      </c>
      <c r="AZ389" s="1227">
        <v>6.4000000000000003E-3</v>
      </c>
      <c r="BA389" s="1227">
        <v>2.7000000000000001E-3</v>
      </c>
      <c r="BB389" s="1228" t="s">
        <v>165</v>
      </c>
      <c r="BC389" s="1228" t="s">
        <v>165</v>
      </c>
      <c r="BD389" s="1228" t="s">
        <v>165</v>
      </c>
    </row>
    <row r="390" spans="3:56" x14ac:dyDescent="0.25">
      <c r="C390" s="1229" t="s">
        <v>1391</v>
      </c>
      <c r="D390" s="1229" t="s">
        <v>1374</v>
      </c>
      <c r="E390" s="1231" t="str">
        <f t="shared" si="6"/>
        <v>VacunoRIOJA, LA</v>
      </c>
      <c r="F390" s="1224">
        <v>9.1000000000000004E-3</v>
      </c>
      <c r="G390" s="1225">
        <v>6.8999999999999999E-3</v>
      </c>
      <c r="H390" s="1224">
        <v>3.0000000000000001E-3</v>
      </c>
      <c r="I390" s="1224">
        <v>9.1999999999999998E-3</v>
      </c>
      <c r="J390" s="1224">
        <v>7.0000000000000001E-3</v>
      </c>
      <c r="K390" s="1224">
        <v>3.0000000000000001E-3</v>
      </c>
      <c r="L390" s="1226">
        <v>9.1999999999999998E-3</v>
      </c>
      <c r="M390" s="1224">
        <v>7.0000000000000001E-3</v>
      </c>
      <c r="N390" s="1224">
        <v>3.0000000000000001E-3</v>
      </c>
      <c r="O390" s="1224">
        <v>8.9999999999999993E-3</v>
      </c>
      <c r="P390" s="1224">
        <v>6.7999999999999996E-3</v>
      </c>
      <c r="Q390" s="1224">
        <v>2.8999999999999998E-3</v>
      </c>
      <c r="R390" s="1224">
        <v>8.3000000000000001E-3</v>
      </c>
      <c r="S390" s="1224">
        <v>6.3E-3</v>
      </c>
      <c r="T390" s="1224">
        <v>2.7000000000000001E-3</v>
      </c>
      <c r="U390" s="1224">
        <v>8.3000000000000001E-3</v>
      </c>
      <c r="V390" s="1224">
        <v>6.3E-3</v>
      </c>
      <c r="W390" s="1224">
        <v>2.7000000000000001E-3</v>
      </c>
      <c r="X390" s="1224">
        <v>8.3000000000000001E-3</v>
      </c>
      <c r="Y390" s="1224">
        <v>6.3E-3</v>
      </c>
      <c r="Z390" s="1224">
        <v>2.7000000000000001E-3</v>
      </c>
      <c r="AA390" s="1224">
        <v>8.3999999999999995E-3</v>
      </c>
      <c r="AB390" s="1224">
        <v>6.4000000000000003E-3</v>
      </c>
      <c r="AC390" s="1224">
        <v>2.7000000000000001E-3</v>
      </c>
      <c r="AD390" s="1224">
        <v>8.3999999999999995E-3</v>
      </c>
      <c r="AE390" s="1224">
        <v>6.4000000000000003E-3</v>
      </c>
      <c r="AF390" s="1224">
        <v>2.7000000000000001E-3</v>
      </c>
      <c r="AG390" s="1224">
        <v>9.1999999999999998E-3</v>
      </c>
      <c r="AH390" s="1224">
        <v>7.0000000000000001E-3</v>
      </c>
      <c r="AI390" s="1224">
        <v>3.0000000000000001E-3</v>
      </c>
      <c r="AJ390" s="1224">
        <v>9.1999999999999998E-3</v>
      </c>
      <c r="AK390" s="1224">
        <v>7.0000000000000001E-3</v>
      </c>
      <c r="AL390" s="1224">
        <v>3.0000000000000001E-3</v>
      </c>
      <c r="AM390" s="1224">
        <v>9.2999999999999992E-3</v>
      </c>
      <c r="AN390" s="1224">
        <v>7.1000000000000004E-3</v>
      </c>
      <c r="AO390" s="1224">
        <v>3.0000000000000001E-3</v>
      </c>
      <c r="AP390" s="1224">
        <v>9.2999999999999992E-3</v>
      </c>
      <c r="AQ390" s="1224">
        <v>7.1000000000000004E-3</v>
      </c>
      <c r="AR390" s="1224">
        <v>3.0000000000000001E-3</v>
      </c>
      <c r="AS390" s="1224">
        <v>9.1000000000000004E-3</v>
      </c>
      <c r="AT390" s="1224">
        <v>6.8999999999999999E-3</v>
      </c>
      <c r="AU390" s="1224">
        <v>3.0000000000000001E-3</v>
      </c>
      <c r="AV390" s="1224">
        <v>8.9999999999999993E-3</v>
      </c>
      <c r="AW390" s="1224">
        <v>6.8999999999999999E-3</v>
      </c>
      <c r="AX390" s="1224">
        <v>2.8999999999999998E-3</v>
      </c>
      <c r="AY390" s="1227">
        <v>8.9999999999999993E-3</v>
      </c>
      <c r="AZ390" s="1227">
        <v>6.8999999999999999E-3</v>
      </c>
      <c r="BA390" s="1227">
        <v>2.8999999999999998E-3</v>
      </c>
      <c r="BB390" s="1228" t="s">
        <v>165</v>
      </c>
      <c r="BC390" s="1228" t="s">
        <v>165</v>
      </c>
      <c r="BD390" s="1228" t="s">
        <v>165</v>
      </c>
    </row>
    <row r="391" spans="3:56" x14ac:dyDescent="0.25">
      <c r="C391" s="1229" t="s">
        <v>1391</v>
      </c>
      <c r="D391" s="1229" t="s">
        <v>1375</v>
      </c>
      <c r="E391" s="1231" t="str">
        <f t="shared" si="6"/>
        <v>VacunoSALAMANCA</v>
      </c>
      <c r="F391" s="1224">
        <v>9.7000000000000003E-3</v>
      </c>
      <c r="G391" s="1225">
        <v>7.4000000000000003E-3</v>
      </c>
      <c r="H391" s="1224">
        <v>3.2000000000000002E-3</v>
      </c>
      <c r="I391" s="1224">
        <v>9.7000000000000003E-3</v>
      </c>
      <c r="J391" s="1224">
        <v>7.4000000000000003E-3</v>
      </c>
      <c r="K391" s="1224">
        <v>3.0999999999999999E-3</v>
      </c>
      <c r="L391" s="1226">
        <v>9.7999999999999997E-3</v>
      </c>
      <c r="M391" s="1224">
        <v>7.4999999999999997E-3</v>
      </c>
      <c r="N391" s="1224">
        <v>3.2000000000000002E-3</v>
      </c>
      <c r="O391" s="1224">
        <v>9.1999999999999998E-3</v>
      </c>
      <c r="P391" s="1224">
        <v>7.0000000000000001E-3</v>
      </c>
      <c r="Q391" s="1224">
        <v>3.0000000000000001E-3</v>
      </c>
      <c r="R391" s="1224">
        <v>8.8000000000000005E-3</v>
      </c>
      <c r="S391" s="1224">
        <v>6.7000000000000002E-3</v>
      </c>
      <c r="T391" s="1224">
        <v>2.8999999999999998E-3</v>
      </c>
      <c r="U391" s="1224">
        <v>8.0000000000000002E-3</v>
      </c>
      <c r="V391" s="1224">
        <v>6.0000000000000001E-3</v>
      </c>
      <c r="W391" s="1224">
        <v>2.5999999999999999E-3</v>
      </c>
      <c r="X391" s="1224">
        <v>7.7000000000000002E-3</v>
      </c>
      <c r="Y391" s="1224">
        <v>5.8999999999999999E-3</v>
      </c>
      <c r="Z391" s="1224">
        <v>2.5000000000000001E-3</v>
      </c>
      <c r="AA391" s="1224">
        <v>8.0000000000000002E-3</v>
      </c>
      <c r="AB391" s="1224">
        <v>6.1000000000000004E-3</v>
      </c>
      <c r="AC391" s="1224">
        <v>2.5999999999999999E-3</v>
      </c>
      <c r="AD391" s="1224">
        <v>8.0999999999999996E-3</v>
      </c>
      <c r="AE391" s="1224">
        <v>6.1000000000000004E-3</v>
      </c>
      <c r="AF391" s="1224">
        <v>2.5999999999999999E-3</v>
      </c>
      <c r="AG391" s="1224">
        <v>9.7999999999999997E-3</v>
      </c>
      <c r="AH391" s="1224">
        <v>7.4000000000000003E-3</v>
      </c>
      <c r="AI391" s="1224">
        <v>3.2000000000000002E-3</v>
      </c>
      <c r="AJ391" s="1224">
        <v>9.9000000000000008E-3</v>
      </c>
      <c r="AK391" s="1224">
        <v>7.4999999999999997E-3</v>
      </c>
      <c r="AL391" s="1224">
        <v>3.2000000000000002E-3</v>
      </c>
      <c r="AM391" s="1224">
        <v>9.9000000000000008E-3</v>
      </c>
      <c r="AN391" s="1224">
        <v>7.4999999999999997E-3</v>
      </c>
      <c r="AO391" s="1224">
        <v>3.2000000000000002E-3</v>
      </c>
      <c r="AP391" s="1224">
        <v>9.9000000000000008E-3</v>
      </c>
      <c r="AQ391" s="1224">
        <v>7.4999999999999997E-3</v>
      </c>
      <c r="AR391" s="1224">
        <v>3.2000000000000002E-3</v>
      </c>
      <c r="AS391" s="1224">
        <v>9.9000000000000008E-3</v>
      </c>
      <c r="AT391" s="1224">
        <v>7.4999999999999997E-3</v>
      </c>
      <c r="AU391" s="1224">
        <v>3.2000000000000002E-3</v>
      </c>
      <c r="AV391" s="1224">
        <v>9.9000000000000008E-3</v>
      </c>
      <c r="AW391" s="1224">
        <v>7.4999999999999997E-3</v>
      </c>
      <c r="AX391" s="1224">
        <v>3.2000000000000002E-3</v>
      </c>
      <c r="AY391" s="1227">
        <v>9.9000000000000008E-3</v>
      </c>
      <c r="AZ391" s="1227">
        <v>7.4999999999999997E-3</v>
      </c>
      <c r="BA391" s="1227">
        <v>3.2000000000000002E-3</v>
      </c>
      <c r="BB391" s="1228" t="s">
        <v>165</v>
      </c>
      <c r="BC391" s="1228" t="s">
        <v>165</v>
      </c>
      <c r="BD391" s="1228" t="s">
        <v>165</v>
      </c>
    </row>
    <row r="392" spans="3:56" x14ac:dyDescent="0.25">
      <c r="C392" s="1229" t="s">
        <v>1391</v>
      </c>
      <c r="D392" s="1229" t="s">
        <v>1376</v>
      </c>
      <c r="E392" s="1231" t="str">
        <f t="shared" si="6"/>
        <v>VacunoSANTA CRUZ DE TENERIFE</v>
      </c>
      <c r="F392" s="1224">
        <v>8.8000000000000005E-3</v>
      </c>
      <c r="G392" s="1225">
        <v>6.7000000000000002E-3</v>
      </c>
      <c r="H392" s="1224">
        <v>2.8999999999999998E-3</v>
      </c>
      <c r="I392" s="1224">
        <v>8.6E-3</v>
      </c>
      <c r="J392" s="1224">
        <v>6.6E-3</v>
      </c>
      <c r="K392" s="1224">
        <v>2.8E-3</v>
      </c>
      <c r="L392" s="1226">
        <v>8.6999999999999994E-3</v>
      </c>
      <c r="M392" s="1224">
        <v>6.6E-3</v>
      </c>
      <c r="N392" s="1224">
        <v>2.8E-3</v>
      </c>
      <c r="O392" s="1224">
        <v>8.8000000000000005E-3</v>
      </c>
      <c r="P392" s="1224">
        <v>6.7000000000000002E-3</v>
      </c>
      <c r="Q392" s="1224">
        <v>2.8999999999999998E-3</v>
      </c>
      <c r="R392" s="1224">
        <v>7.7999999999999996E-3</v>
      </c>
      <c r="S392" s="1224">
        <v>5.8999999999999999E-3</v>
      </c>
      <c r="T392" s="1224">
        <v>2.5000000000000001E-3</v>
      </c>
      <c r="U392" s="1224">
        <v>7.9000000000000008E-3</v>
      </c>
      <c r="V392" s="1224">
        <v>6.0000000000000001E-3</v>
      </c>
      <c r="W392" s="1224">
        <v>2.5999999999999999E-3</v>
      </c>
      <c r="X392" s="1224">
        <v>7.7999999999999996E-3</v>
      </c>
      <c r="Y392" s="1224">
        <v>5.8999999999999999E-3</v>
      </c>
      <c r="Z392" s="1224">
        <v>2.5000000000000001E-3</v>
      </c>
      <c r="AA392" s="1224">
        <v>8.0000000000000002E-3</v>
      </c>
      <c r="AB392" s="1224">
        <v>6.1000000000000004E-3</v>
      </c>
      <c r="AC392" s="1224">
        <v>2.5999999999999999E-3</v>
      </c>
      <c r="AD392" s="1224">
        <v>8.0000000000000002E-3</v>
      </c>
      <c r="AE392" s="1224">
        <v>6.1000000000000004E-3</v>
      </c>
      <c r="AF392" s="1224">
        <v>2.5999999999999999E-3</v>
      </c>
      <c r="AG392" s="1224">
        <v>8.8999999999999999E-3</v>
      </c>
      <c r="AH392" s="1224">
        <v>6.7999999999999996E-3</v>
      </c>
      <c r="AI392" s="1224">
        <v>2.8999999999999998E-3</v>
      </c>
      <c r="AJ392" s="1224">
        <v>8.8000000000000005E-3</v>
      </c>
      <c r="AK392" s="1224">
        <v>6.7000000000000002E-3</v>
      </c>
      <c r="AL392" s="1224">
        <v>2.8999999999999998E-3</v>
      </c>
      <c r="AM392" s="1224">
        <v>8.8000000000000005E-3</v>
      </c>
      <c r="AN392" s="1224">
        <v>6.7000000000000002E-3</v>
      </c>
      <c r="AO392" s="1224">
        <v>2.8E-3</v>
      </c>
      <c r="AP392" s="1224">
        <v>8.6999999999999994E-3</v>
      </c>
      <c r="AQ392" s="1224">
        <v>6.6E-3</v>
      </c>
      <c r="AR392" s="1224">
        <v>2.8E-3</v>
      </c>
      <c r="AS392" s="1224">
        <v>8.8000000000000005E-3</v>
      </c>
      <c r="AT392" s="1224">
        <v>6.7000000000000002E-3</v>
      </c>
      <c r="AU392" s="1224">
        <v>2.8999999999999998E-3</v>
      </c>
      <c r="AV392" s="1224">
        <v>8.8000000000000005E-3</v>
      </c>
      <c r="AW392" s="1224">
        <v>6.7000000000000002E-3</v>
      </c>
      <c r="AX392" s="1224">
        <v>2.8999999999999998E-3</v>
      </c>
      <c r="AY392" s="1227">
        <v>8.8999999999999999E-3</v>
      </c>
      <c r="AZ392" s="1227">
        <v>6.7000000000000002E-3</v>
      </c>
      <c r="BA392" s="1227">
        <v>2.8999999999999998E-3</v>
      </c>
      <c r="BB392" s="1228" t="s">
        <v>165</v>
      </c>
      <c r="BC392" s="1228" t="s">
        <v>165</v>
      </c>
      <c r="BD392" s="1228" t="s">
        <v>165</v>
      </c>
    </row>
    <row r="393" spans="3:56" x14ac:dyDescent="0.25">
      <c r="C393" s="1229" t="s">
        <v>1391</v>
      </c>
      <c r="D393" s="1229" t="s">
        <v>1377</v>
      </c>
      <c r="E393" s="1231" t="str">
        <f t="shared" si="6"/>
        <v>VacunoSEGOVIA</v>
      </c>
      <c r="F393" s="1224">
        <v>9.1000000000000004E-3</v>
      </c>
      <c r="G393" s="1225">
        <v>6.8999999999999999E-3</v>
      </c>
      <c r="H393" s="1224">
        <v>3.0000000000000001E-3</v>
      </c>
      <c r="I393" s="1224">
        <v>9.1000000000000004E-3</v>
      </c>
      <c r="J393" s="1224">
        <v>6.8999999999999999E-3</v>
      </c>
      <c r="K393" s="1224">
        <v>3.0000000000000001E-3</v>
      </c>
      <c r="L393" s="1226">
        <v>8.6E-3</v>
      </c>
      <c r="M393" s="1224">
        <v>6.6E-3</v>
      </c>
      <c r="N393" s="1224">
        <v>2.8E-3</v>
      </c>
      <c r="O393" s="1224">
        <v>8.6999999999999994E-3</v>
      </c>
      <c r="P393" s="1224">
        <v>6.6E-3</v>
      </c>
      <c r="Q393" s="1224">
        <v>2.8E-3</v>
      </c>
      <c r="R393" s="1224">
        <v>7.9000000000000008E-3</v>
      </c>
      <c r="S393" s="1224">
        <v>6.0000000000000001E-3</v>
      </c>
      <c r="T393" s="1224">
        <v>2.5999999999999999E-3</v>
      </c>
      <c r="U393" s="1224">
        <v>8.2000000000000007E-3</v>
      </c>
      <c r="V393" s="1224">
        <v>6.1999999999999998E-3</v>
      </c>
      <c r="W393" s="1224">
        <v>2.7000000000000001E-3</v>
      </c>
      <c r="X393" s="1224">
        <v>8.3000000000000001E-3</v>
      </c>
      <c r="Y393" s="1224">
        <v>6.3E-3</v>
      </c>
      <c r="Z393" s="1224">
        <v>2.7000000000000001E-3</v>
      </c>
      <c r="AA393" s="1224">
        <v>8.3000000000000001E-3</v>
      </c>
      <c r="AB393" s="1224">
        <v>6.3E-3</v>
      </c>
      <c r="AC393" s="1224">
        <v>2.7000000000000001E-3</v>
      </c>
      <c r="AD393" s="1224">
        <v>8.3999999999999995E-3</v>
      </c>
      <c r="AE393" s="1224">
        <v>6.4000000000000003E-3</v>
      </c>
      <c r="AF393" s="1224">
        <v>2.7000000000000001E-3</v>
      </c>
      <c r="AG393" s="1224">
        <v>9.2999999999999992E-3</v>
      </c>
      <c r="AH393" s="1224">
        <v>7.0000000000000001E-3</v>
      </c>
      <c r="AI393" s="1224">
        <v>3.0000000000000001E-3</v>
      </c>
      <c r="AJ393" s="1224">
        <v>9.2999999999999992E-3</v>
      </c>
      <c r="AK393" s="1224">
        <v>7.1000000000000004E-3</v>
      </c>
      <c r="AL393" s="1224">
        <v>3.0000000000000001E-3</v>
      </c>
      <c r="AM393" s="1224">
        <v>9.2999999999999992E-3</v>
      </c>
      <c r="AN393" s="1224">
        <v>7.1000000000000004E-3</v>
      </c>
      <c r="AO393" s="1224">
        <v>3.0000000000000001E-3</v>
      </c>
      <c r="AP393" s="1224">
        <v>9.2999999999999992E-3</v>
      </c>
      <c r="AQ393" s="1224">
        <v>7.1000000000000004E-3</v>
      </c>
      <c r="AR393" s="1224">
        <v>3.0000000000000001E-3</v>
      </c>
      <c r="AS393" s="1224">
        <v>9.2999999999999992E-3</v>
      </c>
      <c r="AT393" s="1224">
        <v>7.1000000000000004E-3</v>
      </c>
      <c r="AU393" s="1224">
        <v>3.0000000000000001E-3</v>
      </c>
      <c r="AV393" s="1224">
        <v>9.2999999999999992E-3</v>
      </c>
      <c r="AW393" s="1224">
        <v>7.1000000000000004E-3</v>
      </c>
      <c r="AX393" s="1224">
        <v>3.0000000000000001E-3</v>
      </c>
      <c r="AY393" s="1227">
        <v>9.2999999999999992E-3</v>
      </c>
      <c r="AZ393" s="1227">
        <v>7.1000000000000004E-3</v>
      </c>
      <c r="BA393" s="1227">
        <v>3.0000000000000001E-3</v>
      </c>
      <c r="BB393" s="1228" t="s">
        <v>165</v>
      </c>
      <c r="BC393" s="1228" t="s">
        <v>165</v>
      </c>
      <c r="BD393" s="1228" t="s">
        <v>165</v>
      </c>
    </row>
    <row r="394" spans="3:56" x14ac:dyDescent="0.25">
      <c r="C394" s="1229" t="s">
        <v>1391</v>
      </c>
      <c r="D394" s="1229" t="s">
        <v>1378</v>
      </c>
      <c r="E394" s="1231" t="str">
        <f t="shared" si="6"/>
        <v>VacunoSEVILLA</v>
      </c>
      <c r="F394" s="1224">
        <v>8.6E-3</v>
      </c>
      <c r="G394" s="1225">
        <v>6.4999999999999997E-3</v>
      </c>
      <c r="H394" s="1224">
        <v>2.8E-3</v>
      </c>
      <c r="I394" s="1224">
        <v>8.8999999999999999E-3</v>
      </c>
      <c r="J394" s="1224">
        <v>6.7000000000000002E-3</v>
      </c>
      <c r="K394" s="1224">
        <v>2.8999999999999998E-3</v>
      </c>
      <c r="L394" s="1226">
        <v>8.8000000000000005E-3</v>
      </c>
      <c r="M394" s="1224">
        <v>6.7000000000000002E-3</v>
      </c>
      <c r="N394" s="1224">
        <v>2.8999999999999998E-3</v>
      </c>
      <c r="O394" s="1224">
        <v>8.6999999999999994E-3</v>
      </c>
      <c r="P394" s="1224">
        <v>6.6E-3</v>
      </c>
      <c r="Q394" s="1224">
        <v>2.8E-3</v>
      </c>
      <c r="R394" s="1224">
        <v>7.7999999999999996E-3</v>
      </c>
      <c r="S394" s="1224">
        <v>6.0000000000000001E-3</v>
      </c>
      <c r="T394" s="1224">
        <v>2.5000000000000001E-3</v>
      </c>
      <c r="U394" s="1224">
        <v>7.7000000000000002E-3</v>
      </c>
      <c r="V394" s="1224">
        <v>5.7999999999999996E-3</v>
      </c>
      <c r="W394" s="1224">
        <v>2.5000000000000001E-3</v>
      </c>
      <c r="X394" s="1224">
        <v>7.7000000000000002E-3</v>
      </c>
      <c r="Y394" s="1224">
        <v>5.7999999999999996E-3</v>
      </c>
      <c r="Z394" s="1224">
        <v>2.5000000000000001E-3</v>
      </c>
      <c r="AA394" s="1224">
        <v>7.7000000000000002E-3</v>
      </c>
      <c r="AB394" s="1224">
        <v>5.8999999999999999E-3</v>
      </c>
      <c r="AC394" s="1224">
        <v>2.5000000000000001E-3</v>
      </c>
      <c r="AD394" s="1224">
        <v>7.7000000000000002E-3</v>
      </c>
      <c r="AE394" s="1224">
        <v>5.8999999999999999E-3</v>
      </c>
      <c r="AF394" s="1224">
        <v>2.5000000000000001E-3</v>
      </c>
      <c r="AG394" s="1224">
        <v>8.5000000000000006E-3</v>
      </c>
      <c r="AH394" s="1224">
        <v>6.4999999999999997E-3</v>
      </c>
      <c r="AI394" s="1224">
        <v>2.8E-3</v>
      </c>
      <c r="AJ394" s="1224">
        <v>8.5000000000000006E-3</v>
      </c>
      <c r="AK394" s="1224">
        <v>6.4999999999999997E-3</v>
      </c>
      <c r="AL394" s="1224">
        <v>2.8E-3</v>
      </c>
      <c r="AM394" s="1224">
        <v>8.6E-3</v>
      </c>
      <c r="AN394" s="1224">
        <v>6.4999999999999997E-3</v>
      </c>
      <c r="AO394" s="1224">
        <v>2.8E-3</v>
      </c>
      <c r="AP394" s="1224">
        <v>8.6E-3</v>
      </c>
      <c r="AQ394" s="1224">
        <v>6.4999999999999997E-3</v>
      </c>
      <c r="AR394" s="1224">
        <v>2.8E-3</v>
      </c>
      <c r="AS394" s="1224">
        <v>8.6E-3</v>
      </c>
      <c r="AT394" s="1224">
        <v>6.4999999999999997E-3</v>
      </c>
      <c r="AU394" s="1224">
        <v>2.8E-3</v>
      </c>
      <c r="AV394" s="1224">
        <v>8.6E-3</v>
      </c>
      <c r="AW394" s="1224">
        <v>6.4999999999999997E-3</v>
      </c>
      <c r="AX394" s="1224">
        <v>2.8E-3</v>
      </c>
      <c r="AY394" s="1227">
        <v>8.6E-3</v>
      </c>
      <c r="AZ394" s="1227">
        <v>6.4999999999999997E-3</v>
      </c>
      <c r="BA394" s="1227">
        <v>2.8E-3</v>
      </c>
      <c r="BB394" s="1228" t="s">
        <v>165</v>
      </c>
      <c r="BC394" s="1228" t="s">
        <v>165</v>
      </c>
      <c r="BD394" s="1228" t="s">
        <v>165</v>
      </c>
    </row>
    <row r="395" spans="3:56" x14ac:dyDescent="0.25">
      <c r="C395" s="1229" t="s">
        <v>1391</v>
      </c>
      <c r="D395" s="1229" t="s">
        <v>1379</v>
      </c>
      <c r="E395" s="1231" t="str">
        <f t="shared" si="6"/>
        <v>VacunoSORIA</v>
      </c>
      <c r="F395" s="1224">
        <v>8.3000000000000001E-3</v>
      </c>
      <c r="G395" s="1225">
        <v>6.3E-3</v>
      </c>
      <c r="H395" s="1224">
        <v>2.7000000000000001E-3</v>
      </c>
      <c r="I395" s="1224">
        <v>7.9000000000000008E-3</v>
      </c>
      <c r="J395" s="1224">
        <v>6.0000000000000001E-3</v>
      </c>
      <c r="K395" s="1224">
        <v>2.5999999999999999E-3</v>
      </c>
      <c r="L395" s="1226">
        <v>8.3000000000000001E-3</v>
      </c>
      <c r="M395" s="1224">
        <v>6.3E-3</v>
      </c>
      <c r="N395" s="1224">
        <v>2.7000000000000001E-3</v>
      </c>
      <c r="O395" s="1224">
        <v>8.0999999999999996E-3</v>
      </c>
      <c r="P395" s="1224">
        <v>6.1000000000000004E-3</v>
      </c>
      <c r="Q395" s="1224">
        <v>2.5999999999999999E-3</v>
      </c>
      <c r="R395" s="1224">
        <v>7.0000000000000001E-3</v>
      </c>
      <c r="S395" s="1224">
        <v>5.3E-3</v>
      </c>
      <c r="T395" s="1224">
        <v>2.3E-3</v>
      </c>
      <c r="U395" s="1224">
        <v>6.7000000000000002E-3</v>
      </c>
      <c r="V395" s="1224">
        <v>5.1000000000000004E-3</v>
      </c>
      <c r="W395" s="1224">
        <v>2.2000000000000001E-3</v>
      </c>
      <c r="X395" s="1224">
        <v>6.7999999999999996E-3</v>
      </c>
      <c r="Y395" s="1224">
        <v>5.1999999999999998E-3</v>
      </c>
      <c r="Z395" s="1224">
        <v>2.2000000000000001E-3</v>
      </c>
      <c r="AA395" s="1224">
        <v>6.7000000000000002E-3</v>
      </c>
      <c r="AB395" s="1224">
        <v>5.1000000000000004E-3</v>
      </c>
      <c r="AC395" s="1224">
        <v>2.2000000000000001E-3</v>
      </c>
      <c r="AD395" s="1224">
        <v>6.7999999999999996E-3</v>
      </c>
      <c r="AE395" s="1224">
        <v>5.1999999999999998E-3</v>
      </c>
      <c r="AF395" s="1224">
        <v>2.2000000000000001E-3</v>
      </c>
      <c r="AG395" s="1224">
        <v>7.4999999999999997E-3</v>
      </c>
      <c r="AH395" s="1224">
        <v>5.7000000000000002E-3</v>
      </c>
      <c r="AI395" s="1224">
        <v>2.3999999999999998E-3</v>
      </c>
      <c r="AJ395" s="1224">
        <v>7.6E-3</v>
      </c>
      <c r="AK395" s="1224">
        <v>5.7999999999999996E-3</v>
      </c>
      <c r="AL395" s="1224">
        <v>2.5000000000000001E-3</v>
      </c>
      <c r="AM395" s="1224">
        <v>7.6E-3</v>
      </c>
      <c r="AN395" s="1224">
        <v>5.7999999999999996E-3</v>
      </c>
      <c r="AO395" s="1224">
        <v>2.5000000000000001E-3</v>
      </c>
      <c r="AP395" s="1224">
        <v>7.4999999999999997E-3</v>
      </c>
      <c r="AQ395" s="1224">
        <v>5.7000000000000002E-3</v>
      </c>
      <c r="AR395" s="1224">
        <v>2.5000000000000001E-3</v>
      </c>
      <c r="AS395" s="1224">
        <v>7.4999999999999997E-3</v>
      </c>
      <c r="AT395" s="1224">
        <v>5.7000000000000002E-3</v>
      </c>
      <c r="AU395" s="1224">
        <v>2.3999999999999998E-3</v>
      </c>
      <c r="AV395" s="1224">
        <v>7.4999999999999997E-3</v>
      </c>
      <c r="AW395" s="1224">
        <v>5.7000000000000002E-3</v>
      </c>
      <c r="AX395" s="1224">
        <v>2.3999999999999998E-3</v>
      </c>
      <c r="AY395" s="1227">
        <v>7.6E-3</v>
      </c>
      <c r="AZ395" s="1227">
        <v>5.7999999999999996E-3</v>
      </c>
      <c r="BA395" s="1227">
        <v>2.5000000000000001E-3</v>
      </c>
      <c r="BB395" s="1228" t="s">
        <v>165</v>
      </c>
      <c r="BC395" s="1228" t="s">
        <v>165</v>
      </c>
      <c r="BD395" s="1228" t="s">
        <v>165</v>
      </c>
    </row>
    <row r="396" spans="3:56" x14ac:dyDescent="0.25">
      <c r="C396" s="1229" t="s">
        <v>1391</v>
      </c>
      <c r="D396" s="1229" t="s">
        <v>1380</v>
      </c>
      <c r="E396" s="1231" t="str">
        <f t="shared" si="6"/>
        <v>VacunoTARRAGONA</v>
      </c>
      <c r="F396" s="1224">
        <v>1.09E-2</v>
      </c>
      <c r="G396" s="1225">
        <v>8.3000000000000001E-3</v>
      </c>
      <c r="H396" s="1224">
        <v>3.5000000000000001E-3</v>
      </c>
      <c r="I396" s="1224">
        <v>1.04E-2</v>
      </c>
      <c r="J396" s="1224">
        <v>7.9000000000000008E-3</v>
      </c>
      <c r="K396" s="1224">
        <v>3.3999999999999998E-3</v>
      </c>
      <c r="L396" s="1226">
        <v>1.04E-2</v>
      </c>
      <c r="M396" s="1224">
        <v>7.9000000000000008E-3</v>
      </c>
      <c r="N396" s="1224">
        <v>3.3999999999999998E-3</v>
      </c>
      <c r="O396" s="1224">
        <v>1.0999999999999999E-2</v>
      </c>
      <c r="P396" s="1224">
        <v>8.3999999999999995E-3</v>
      </c>
      <c r="Q396" s="1224">
        <v>3.5999999999999999E-3</v>
      </c>
      <c r="R396" s="1224">
        <v>0.01</v>
      </c>
      <c r="S396" s="1224">
        <v>7.6E-3</v>
      </c>
      <c r="T396" s="1224">
        <v>3.2000000000000002E-3</v>
      </c>
      <c r="U396" s="1224">
        <v>1.04E-2</v>
      </c>
      <c r="V396" s="1224">
        <v>7.9000000000000008E-3</v>
      </c>
      <c r="W396" s="1224">
        <v>3.3999999999999998E-3</v>
      </c>
      <c r="X396" s="1224">
        <v>1.0500000000000001E-2</v>
      </c>
      <c r="Y396" s="1224">
        <v>8.0000000000000002E-3</v>
      </c>
      <c r="Z396" s="1224">
        <v>3.3999999999999998E-3</v>
      </c>
      <c r="AA396" s="1224">
        <v>1.0500000000000001E-2</v>
      </c>
      <c r="AB396" s="1224">
        <v>8.0000000000000002E-3</v>
      </c>
      <c r="AC396" s="1224">
        <v>3.3999999999999998E-3</v>
      </c>
      <c r="AD396" s="1224">
        <v>1.04E-2</v>
      </c>
      <c r="AE396" s="1224">
        <v>7.9000000000000008E-3</v>
      </c>
      <c r="AF396" s="1224">
        <v>3.3999999999999998E-3</v>
      </c>
      <c r="AG396" s="1224">
        <v>1.12E-2</v>
      </c>
      <c r="AH396" s="1224">
        <v>8.5000000000000006E-3</v>
      </c>
      <c r="AI396" s="1224">
        <v>3.7000000000000002E-3</v>
      </c>
      <c r="AJ396" s="1224">
        <v>1.1299999999999999E-2</v>
      </c>
      <c r="AK396" s="1224">
        <v>8.6E-3</v>
      </c>
      <c r="AL396" s="1224">
        <v>3.7000000000000002E-3</v>
      </c>
      <c r="AM396" s="1224">
        <v>1.1299999999999999E-2</v>
      </c>
      <c r="AN396" s="1224">
        <v>8.6E-3</v>
      </c>
      <c r="AO396" s="1224">
        <v>3.7000000000000002E-3</v>
      </c>
      <c r="AP396" s="1224">
        <v>1.1299999999999999E-2</v>
      </c>
      <c r="AQ396" s="1224">
        <v>8.6E-3</v>
      </c>
      <c r="AR396" s="1224">
        <v>3.7000000000000002E-3</v>
      </c>
      <c r="AS396" s="1224">
        <v>1.12E-2</v>
      </c>
      <c r="AT396" s="1224">
        <v>8.5000000000000006E-3</v>
      </c>
      <c r="AU396" s="1224">
        <v>3.5999999999999999E-3</v>
      </c>
      <c r="AV396" s="1224">
        <v>1.1299999999999999E-2</v>
      </c>
      <c r="AW396" s="1224">
        <v>8.6E-3</v>
      </c>
      <c r="AX396" s="1224">
        <v>3.7000000000000002E-3</v>
      </c>
      <c r="AY396" s="1227">
        <v>1.0800000000000001E-2</v>
      </c>
      <c r="AZ396" s="1227">
        <v>8.2000000000000007E-3</v>
      </c>
      <c r="BA396" s="1227">
        <v>3.5000000000000001E-3</v>
      </c>
      <c r="BB396" s="1228" t="s">
        <v>165</v>
      </c>
      <c r="BC396" s="1228" t="s">
        <v>165</v>
      </c>
      <c r="BD396" s="1228" t="s">
        <v>165</v>
      </c>
    </row>
    <row r="397" spans="3:56" x14ac:dyDescent="0.25">
      <c r="C397" s="1229" t="s">
        <v>1391</v>
      </c>
      <c r="D397" s="1229" t="s">
        <v>1381</v>
      </c>
      <c r="E397" s="1231" t="str">
        <f t="shared" si="6"/>
        <v>VacunoTERUEL</v>
      </c>
      <c r="F397" s="1224">
        <v>1.11E-2</v>
      </c>
      <c r="G397" s="1225">
        <v>8.3999999999999995E-3</v>
      </c>
      <c r="H397" s="1224">
        <v>3.5999999999999999E-3</v>
      </c>
      <c r="I397" s="1224">
        <v>1.0500000000000001E-2</v>
      </c>
      <c r="J397" s="1224">
        <v>8.0000000000000002E-3</v>
      </c>
      <c r="K397" s="1224">
        <v>3.3999999999999998E-3</v>
      </c>
      <c r="L397" s="1226">
        <v>1.0200000000000001E-2</v>
      </c>
      <c r="M397" s="1224">
        <v>7.7000000000000002E-3</v>
      </c>
      <c r="N397" s="1224">
        <v>3.3E-3</v>
      </c>
      <c r="O397" s="1224">
        <v>1.0500000000000001E-2</v>
      </c>
      <c r="P397" s="1224">
        <v>8.0000000000000002E-3</v>
      </c>
      <c r="Q397" s="1224">
        <v>3.3999999999999998E-3</v>
      </c>
      <c r="R397" s="1224">
        <v>9.5999999999999992E-3</v>
      </c>
      <c r="S397" s="1224">
        <v>7.3000000000000001E-3</v>
      </c>
      <c r="T397" s="1224">
        <v>3.0999999999999999E-3</v>
      </c>
      <c r="U397" s="1224">
        <v>8.8000000000000005E-3</v>
      </c>
      <c r="V397" s="1224">
        <v>6.7000000000000002E-3</v>
      </c>
      <c r="W397" s="1224">
        <v>2.8E-3</v>
      </c>
      <c r="X397" s="1224">
        <v>8.9999999999999993E-3</v>
      </c>
      <c r="Y397" s="1224">
        <v>6.7999999999999996E-3</v>
      </c>
      <c r="Z397" s="1224">
        <v>2.8999999999999998E-3</v>
      </c>
      <c r="AA397" s="1224">
        <v>8.9999999999999993E-3</v>
      </c>
      <c r="AB397" s="1224">
        <v>6.8999999999999999E-3</v>
      </c>
      <c r="AC397" s="1224">
        <v>2.8999999999999998E-3</v>
      </c>
      <c r="AD397" s="1224">
        <v>9.1000000000000004E-3</v>
      </c>
      <c r="AE397" s="1224">
        <v>6.8999999999999999E-3</v>
      </c>
      <c r="AF397" s="1224">
        <v>3.0000000000000001E-3</v>
      </c>
      <c r="AG397" s="1224">
        <v>0.01</v>
      </c>
      <c r="AH397" s="1224">
        <v>7.6E-3</v>
      </c>
      <c r="AI397" s="1224">
        <v>3.2000000000000002E-3</v>
      </c>
      <c r="AJ397" s="1224">
        <v>0.01</v>
      </c>
      <c r="AK397" s="1224">
        <v>7.6E-3</v>
      </c>
      <c r="AL397" s="1224">
        <v>3.2000000000000002E-3</v>
      </c>
      <c r="AM397" s="1224">
        <v>0.01</v>
      </c>
      <c r="AN397" s="1224">
        <v>7.6E-3</v>
      </c>
      <c r="AO397" s="1224">
        <v>3.3E-3</v>
      </c>
      <c r="AP397" s="1224">
        <v>1.01E-2</v>
      </c>
      <c r="AQ397" s="1224">
        <v>7.7000000000000002E-3</v>
      </c>
      <c r="AR397" s="1224">
        <v>3.3E-3</v>
      </c>
      <c r="AS397" s="1224">
        <v>0.01</v>
      </c>
      <c r="AT397" s="1224">
        <v>7.6E-3</v>
      </c>
      <c r="AU397" s="1224">
        <v>3.3E-3</v>
      </c>
      <c r="AV397" s="1224">
        <v>1.01E-2</v>
      </c>
      <c r="AW397" s="1224">
        <v>7.6E-3</v>
      </c>
      <c r="AX397" s="1224">
        <v>3.3E-3</v>
      </c>
      <c r="AY397" s="1227">
        <v>0.01</v>
      </c>
      <c r="AZ397" s="1227">
        <v>7.6E-3</v>
      </c>
      <c r="BA397" s="1227">
        <v>3.3E-3</v>
      </c>
      <c r="BB397" s="1228" t="s">
        <v>165</v>
      </c>
      <c r="BC397" s="1228" t="s">
        <v>165</v>
      </c>
      <c r="BD397" s="1228" t="s">
        <v>165</v>
      </c>
    </row>
    <row r="398" spans="3:56" x14ac:dyDescent="0.25">
      <c r="C398" s="1229" t="s">
        <v>1391</v>
      </c>
      <c r="D398" s="1229" t="s">
        <v>1382</v>
      </c>
      <c r="E398" s="1231" t="str">
        <f t="shared" si="6"/>
        <v>VacunoTOLEDO</v>
      </c>
      <c r="F398" s="1224">
        <v>8.2000000000000007E-3</v>
      </c>
      <c r="G398" s="1225">
        <v>6.3E-3</v>
      </c>
      <c r="H398" s="1224">
        <v>2.7000000000000001E-3</v>
      </c>
      <c r="I398" s="1224">
        <v>8.5000000000000006E-3</v>
      </c>
      <c r="J398" s="1224">
        <v>6.4999999999999997E-3</v>
      </c>
      <c r="K398" s="1224">
        <v>2.8E-3</v>
      </c>
      <c r="L398" s="1226">
        <v>8.8999999999999999E-3</v>
      </c>
      <c r="M398" s="1224">
        <v>6.7999999999999996E-3</v>
      </c>
      <c r="N398" s="1224">
        <v>2.8999999999999998E-3</v>
      </c>
      <c r="O398" s="1224">
        <v>8.3999999999999995E-3</v>
      </c>
      <c r="P398" s="1224">
        <v>6.4000000000000003E-3</v>
      </c>
      <c r="Q398" s="1224">
        <v>2.7000000000000001E-3</v>
      </c>
      <c r="R398" s="1224">
        <v>8.2000000000000007E-3</v>
      </c>
      <c r="S398" s="1224">
        <v>6.1999999999999998E-3</v>
      </c>
      <c r="T398" s="1224">
        <v>2.7000000000000001E-3</v>
      </c>
      <c r="U398" s="1224">
        <v>7.7999999999999996E-3</v>
      </c>
      <c r="V398" s="1224">
        <v>5.8999999999999999E-3</v>
      </c>
      <c r="W398" s="1224">
        <v>2.5000000000000001E-3</v>
      </c>
      <c r="X398" s="1224">
        <v>7.7999999999999996E-3</v>
      </c>
      <c r="Y398" s="1224">
        <v>5.8999999999999999E-3</v>
      </c>
      <c r="Z398" s="1224">
        <v>2.5000000000000001E-3</v>
      </c>
      <c r="AA398" s="1224">
        <v>8.0999999999999996E-3</v>
      </c>
      <c r="AB398" s="1224">
        <v>6.1999999999999998E-3</v>
      </c>
      <c r="AC398" s="1224">
        <v>2.5999999999999999E-3</v>
      </c>
      <c r="AD398" s="1224">
        <v>8.3000000000000001E-3</v>
      </c>
      <c r="AE398" s="1224">
        <v>6.3E-3</v>
      </c>
      <c r="AF398" s="1224">
        <v>2.7000000000000001E-3</v>
      </c>
      <c r="AG398" s="1224">
        <v>9.1999999999999998E-3</v>
      </c>
      <c r="AH398" s="1224">
        <v>7.0000000000000001E-3</v>
      </c>
      <c r="AI398" s="1224">
        <v>3.0000000000000001E-3</v>
      </c>
      <c r="AJ398" s="1224">
        <v>9.2999999999999992E-3</v>
      </c>
      <c r="AK398" s="1224">
        <v>7.1000000000000004E-3</v>
      </c>
      <c r="AL398" s="1224">
        <v>3.0000000000000001E-3</v>
      </c>
      <c r="AM398" s="1224">
        <v>9.2999999999999992E-3</v>
      </c>
      <c r="AN398" s="1224">
        <v>7.1000000000000004E-3</v>
      </c>
      <c r="AO398" s="1224">
        <v>3.0000000000000001E-3</v>
      </c>
      <c r="AP398" s="1224">
        <v>9.4000000000000004E-3</v>
      </c>
      <c r="AQ398" s="1224">
        <v>7.1000000000000004E-3</v>
      </c>
      <c r="AR398" s="1224">
        <v>3.0000000000000001E-3</v>
      </c>
      <c r="AS398" s="1224">
        <v>9.4000000000000004E-3</v>
      </c>
      <c r="AT398" s="1224">
        <v>7.1999999999999998E-3</v>
      </c>
      <c r="AU398" s="1224">
        <v>3.0999999999999999E-3</v>
      </c>
      <c r="AV398" s="1224">
        <v>9.4000000000000004E-3</v>
      </c>
      <c r="AW398" s="1224">
        <v>7.1000000000000004E-3</v>
      </c>
      <c r="AX398" s="1224">
        <v>3.0000000000000001E-3</v>
      </c>
      <c r="AY398" s="1227">
        <v>9.4000000000000004E-3</v>
      </c>
      <c r="AZ398" s="1227">
        <v>7.1000000000000004E-3</v>
      </c>
      <c r="BA398" s="1227">
        <v>3.0000000000000001E-3</v>
      </c>
      <c r="BB398" s="1228" t="s">
        <v>165</v>
      </c>
      <c r="BC398" s="1228" t="s">
        <v>165</v>
      </c>
      <c r="BD398" s="1228" t="s">
        <v>165</v>
      </c>
    </row>
    <row r="399" spans="3:56" x14ac:dyDescent="0.25">
      <c r="C399" s="1229" t="s">
        <v>1391</v>
      </c>
      <c r="D399" s="1229" t="s">
        <v>2179</v>
      </c>
      <c r="E399" s="1231" t="str">
        <f t="shared" si="6"/>
        <v>VacunoVALENCIA/VALÉNCIA</v>
      </c>
      <c r="F399" s="1224">
        <v>8.3999999999999995E-3</v>
      </c>
      <c r="G399" s="1225">
        <v>6.4000000000000003E-3</v>
      </c>
      <c r="H399" s="1224">
        <v>2.7000000000000001E-3</v>
      </c>
      <c r="I399" s="1224">
        <v>8.5000000000000006E-3</v>
      </c>
      <c r="J399" s="1224">
        <v>6.4999999999999997E-3</v>
      </c>
      <c r="K399" s="1224">
        <v>2.8E-3</v>
      </c>
      <c r="L399" s="1226">
        <v>8.6E-3</v>
      </c>
      <c r="M399" s="1224">
        <v>6.6E-3</v>
      </c>
      <c r="N399" s="1224">
        <v>2.8E-3</v>
      </c>
      <c r="O399" s="1224">
        <v>8.2000000000000007E-3</v>
      </c>
      <c r="P399" s="1224">
        <v>6.1999999999999998E-3</v>
      </c>
      <c r="Q399" s="1224">
        <v>2.7000000000000001E-3</v>
      </c>
      <c r="R399" s="1224">
        <v>7.3000000000000001E-3</v>
      </c>
      <c r="S399" s="1224">
        <v>5.4999999999999997E-3</v>
      </c>
      <c r="T399" s="1224">
        <v>2.3999999999999998E-3</v>
      </c>
      <c r="U399" s="1224">
        <v>7.6E-3</v>
      </c>
      <c r="V399" s="1224">
        <v>5.7999999999999996E-3</v>
      </c>
      <c r="W399" s="1224">
        <v>2.5000000000000001E-3</v>
      </c>
      <c r="X399" s="1224">
        <v>7.6E-3</v>
      </c>
      <c r="Y399" s="1224">
        <v>5.7999999999999996E-3</v>
      </c>
      <c r="Z399" s="1224">
        <v>2.5000000000000001E-3</v>
      </c>
      <c r="AA399" s="1224">
        <v>7.6E-3</v>
      </c>
      <c r="AB399" s="1224">
        <v>5.7000000000000002E-3</v>
      </c>
      <c r="AC399" s="1224">
        <v>2.5000000000000001E-3</v>
      </c>
      <c r="AD399" s="1224">
        <v>7.4999999999999997E-3</v>
      </c>
      <c r="AE399" s="1224">
        <v>5.7000000000000002E-3</v>
      </c>
      <c r="AF399" s="1224">
        <v>2.3999999999999998E-3</v>
      </c>
      <c r="AG399" s="1224">
        <v>8.6E-3</v>
      </c>
      <c r="AH399" s="1224">
        <v>6.4999999999999997E-3</v>
      </c>
      <c r="AI399" s="1224">
        <v>2.8E-3</v>
      </c>
      <c r="AJ399" s="1224">
        <v>8.6E-3</v>
      </c>
      <c r="AK399" s="1224">
        <v>6.4999999999999997E-3</v>
      </c>
      <c r="AL399" s="1224">
        <v>2.8E-3</v>
      </c>
      <c r="AM399" s="1224">
        <v>8.6E-3</v>
      </c>
      <c r="AN399" s="1224">
        <v>6.4999999999999997E-3</v>
      </c>
      <c r="AO399" s="1224">
        <v>2.8E-3</v>
      </c>
      <c r="AP399" s="1224">
        <v>8.5000000000000006E-3</v>
      </c>
      <c r="AQ399" s="1224">
        <v>6.4999999999999997E-3</v>
      </c>
      <c r="AR399" s="1224">
        <v>2.8E-3</v>
      </c>
      <c r="AS399" s="1224">
        <v>8.3999999999999995E-3</v>
      </c>
      <c r="AT399" s="1224">
        <v>6.4000000000000003E-3</v>
      </c>
      <c r="AU399" s="1224">
        <v>2.7000000000000001E-3</v>
      </c>
      <c r="AV399" s="1224">
        <v>8.5000000000000006E-3</v>
      </c>
      <c r="AW399" s="1224">
        <v>6.4000000000000003E-3</v>
      </c>
      <c r="AX399" s="1224">
        <v>2.8E-3</v>
      </c>
      <c r="AY399" s="1227">
        <v>8.3999999999999995E-3</v>
      </c>
      <c r="AZ399" s="1227">
        <v>6.4000000000000003E-3</v>
      </c>
      <c r="BA399" s="1227">
        <v>2.7000000000000001E-3</v>
      </c>
      <c r="BB399" s="1228" t="s">
        <v>165</v>
      </c>
      <c r="BC399" s="1228" t="s">
        <v>165</v>
      </c>
      <c r="BD399" s="1228" t="s">
        <v>165</v>
      </c>
    </row>
    <row r="400" spans="3:56" x14ac:dyDescent="0.25">
      <c r="C400" s="1229" t="s">
        <v>1391</v>
      </c>
      <c r="D400" s="1229" t="s">
        <v>1383</v>
      </c>
      <c r="E400" s="1231" t="str">
        <f t="shared" si="6"/>
        <v>VacunoVALLADOLID</v>
      </c>
      <c r="F400" s="1224">
        <v>8.5000000000000006E-3</v>
      </c>
      <c r="G400" s="1225">
        <v>6.4999999999999997E-3</v>
      </c>
      <c r="H400" s="1224">
        <v>2.8E-3</v>
      </c>
      <c r="I400" s="1224">
        <v>8.6999999999999994E-3</v>
      </c>
      <c r="J400" s="1224">
        <v>6.6E-3</v>
      </c>
      <c r="K400" s="1224">
        <v>2.8E-3</v>
      </c>
      <c r="L400" s="1226">
        <v>8.6E-3</v>
      </c>
      <c r="M400" s="1224">
        <v>6.4999999999999997E-3</v>
      </c>
      <c r="N400" s="1224">
        <v>2.8E-3</v>
      </c>
      <c r="O400" s="1224">
        <v>8.0999999999999996E-3</v>
      </c>
      <c r="P400" s="1224">
        <v>6.1999999999999998E-3</v>
      </c>
      <c r="Q400" s="1224">
        <v>2.5999999999999999E-3</v>
      </c>
      <c r="R400" s="1224">
        <v>7.6E-3</v>
      </c>
      <c r="S400" s="1224">
        <v>5.7999999999999996E-3</v>
      </c>
      <c r="T400" s="1224">
        <v>2.5000000000000001E-3</v>
      </c>
      <c r="U400" s="1224">
        <v>7.4999999999999997E-3</v>
      </c>
      <c r="V400" s="1224">
        <v>5.7000000000000002E-3</v>
      </c>
      <c r="W400" s="1224">
        <v>2.3999999999999998E-3</v>
      </c>
      <c r="X400" s="1224">
        <v>7.7000000000000002E-3</v>
      </c>
      <c r="Y400" s="1224">
        <v>5.7999999999999996E-3</v>
      </c>
      <c r="Z400" s="1224">
        <v>2.5000000000000001E-3</v>
      </c>
      <c r="AA400" s="1224">
        <v>7.7999999999999996E-3</v>
      </c>
      <c r="AB400" s="1224">
        <v>6.0000000000000001E-3</v>
      </c>
      <c r="AC400" s="1224">
        <v>2.5000000000000001E-3</v>
      </c>
      <c r="AD400" s="1224">
        <v>7.9000000000000008E-3</v>
      </c>
      <c r="AE400" s="1224">
        <v>6.0000000000000001E-3</v>
      </c>
      <c r="AF400" s="1224">
        <v>2.5999999999999999E-3</v>
      </c>
      <c r="AG400" s="1224">
        <v>8.8000000000000005E-3</v>
      </c>
      <c r="AH400" s="1224">
        <v>6.7000000000000002E-3</v>
      </c>
      <c r="AI400" s="1224">
        <v>2.8E-3</v>
      </c>
      <c r="AJ400" s="1224">
        <v>8.8999999999999999E-3</v>
      </c>
      <c r="AK400" s="1224">
        <v>6.7000000000000002E-3</v>
      </c>
      <c r="AL400" s="1224">
        <v>2.8999999999999998E-3</v>
      </c>
      <c r="AM400" s="1224">
        <v>8.8999999999999999E-3</v>
      </c>
      <c r="AN400" s="1224">
        <v>6.7000000000000002E-3</v>
      </c>
      <c r="AO400" s="1224">
        <v>2.8999999999999998E-3</v>
      </c>
      <c r="AP400" s="1224">
        <v>8.8999999999999999E-3</v>
      </c>
      <c r="AQ400" s="1224">
        <v>6.7000000000000002E-3</v>
      </c>
      <c r="AR400" s="1224">
        <v>2.8999999999999998E-3</v>
      </c>
      <c r="AS400" s="1224">
        <v>8.8999999999999999E-3</v>
      </c>
      <c r="AT400" s="1224">
        <v>6.7000000000000002E-3</v>
      </c>
      <c r="AU400" s="1224">
        <v>2.8999999999999998E-3</v>
      </c>
      <c r="AV400" s="1224">
        <v>8.8000000000000005E-3</v>
      </c>
      <c r="AW400" s="1224">
        <v>6.7000000000000002E-3</v>
      </c>
      <c r="AX400" s="1224">
        <v>2.8999999999999998E-3</v>
      </c>
      <c r="AY400" s="1227">
        <v>8.8999999999999999E-3</v>
      </c>
      <c r="AZ400" s="1227">
        <v>6.7000000000000002E-3</v>
      </c>
      <c r="BA400" s="1227">
        <v>2.8999999999999998E-3</v>
      </c>
      <c r="BB400" s="1228" t="s">
        <v>165</v>
      </c>
      <c r="BC400" s="1228" t="s">
        <v>165</v>
      </c>
      <c r="BD400" s="1228" t="s">
        <v>165</v>
      </c>
    </row>
    <row r="401" spans="3:56" x14ac:dyDescent="0.25">
      <c r="C401" s="1229" t="s">
        <v>1391</v>
      </c>
      <c r="D401" s="1229" t="s">
        <v>1384</v>
      </c>
      <c r="E401" s="1231" t="str">
        <f t="shared" si="6"/>
        <v>VacunoZAMORA</v>
      </c>
      <c r="F401" s="1224">
        <v>8.8000000000000005E-3</v>
      </c>
      <c r="G401" s="1225">
        <v>6.7000000000000002E-3</v>
      </c>
      <c r="H401" s="1224">
        <v>2.8E-3</v>
      </c>
      <c r="I401" s="1224">
        <v>8.5000000000000006E-3</v>
      </c>
      <c r="J401" s="1224">
        <v>6.4999999999999997E-3</v>
      </c>
      <c r="K401" s="1224">
        <v>2.8E-3</v>
      </c>
      <c r="L401" s="1226">
        <v>8.8000000000000005E-3</v>
      </c>
      <c r="M401" s="1224">
        <v>6.7000000000000002E-3</v>
      </c>
      <c r="N401" s="1224">
        <v>2.8999999999999998E-3</v>
      </c>
      <c r="O401" s="1224">
        <v>8.3000000000000001E-3</v>
      </c>
      <c r="P401" s="1224">
        <v>6.3E-3</v>
      </c>
      <c r="Q401" s="1224">
        <v>2.7000000000000001E-3</v>
      </c>
      <c r="R401" s="1224">
        <v>7.9000000000000008E-3</v>
      </c>
      <c r="S401" s="1224">
        <v>6.0000000000000001E-3</v>
      </c>
      <c r="T401" s="1224">
        <v>2.5999999999999999E-3</v>
      </c>
      <c r="U401" s="1224">
        <v>7.6E-3</v>
      </c>
      <c r="V401" s="1224">
        <v>5.7999999999999996E-3</v>
      </c>
      <c r="W401" s="1224">
        <v>2.5000000000000001E-3</v>
      </c>
      <c r="X401" s="1224">
        <v>7.7000000000000002E-3</v>
      </c>
      <c r="Y401" s="1224">
        <v>5.7999999999999996E-3</v>
      </c>
      <c r="Z401" s="1224">
        <v>2.5000000000000001E-3</v>
      </c>
      <c r="AA401" s="1224">
        <v>7.7000000000000002E-3</v>
      </c>
      <c r="AB401" s="1224">
        <v>5.8999999999999999E-3</v>
      </c>
      <c r="AC401" s="1224">
        <v>2.5000000000000001E-3</v>
      </c>
      <c r="AD401" s="1224">
        <v>7.7999999999999996E-3</v>
      </c>
      <c r="AE401" s="1224">
        <v>5.8999999999999999E-3</v>
      </c>
      <c r="AF401" s="1224">
        <v>2.5000000000000001E-3</v>
      </c>
      <c r="AG401" s="1224">
        <v>8.6999999999999994E-3</v>
      </c>
      <c r="AH401" s="1224">
        <v>6.6E-3</v>
      </c>
      <c r="AI401" s="1224">
        <v>2.8E-3</v>
      </c>
      <c r="AJ401" s="1224">
        <v>8.8000000000000005E-3</v>
      </c>
      <c r="AK401" s="1224">
        <v>6.7000000000000002E-3</v>
      </c>
      <c r="AL401" s="1224">
        <v>2.8999999999999998E-3</v>
      </c>
      <c r="AM401" s="1224">
        <v>8.8000000000000005E-3</v>
      </c>
      <c r="AN401" s="1224">
        <v>6.7000000000000002E-3</v>
      </c>
      <c r="AO401" s="1224">
        <v>2.8999999999999998E-3</v>
      </c>
      <c r="AP401" s="1224">
        <v>8.8999999999999999E-3</v>
      </c>
      <c r="AQ401" s="1224">
        <v>6.7000000000000002E-3</v>
      </c>
      <c r="AR401" s="1224">
        <v>2.8999999999999998E-3</v>
      </c>
      <c r="AS401" s="1224">
        <v>8.8999999999999999E-3</v>
      </c>
      <c r="AT401" s="1224">
        <v>6.7999999999999996E-3</v>
      </c>
      <c r="AU401" s="1224">
        <v>2.8999999999999998E-3</v>
      </c>
      <c r="AV401" s="1224">
        <v>8.8999999999999999E-3</v>
      </c>
      <c r="AW401" s="1224">
        <v>6.7999999999999996E-3</v>
      </c>
      <c r="AX401" s="1224">
        <v>2.8999999999999998E-3</v>
      </c>
      <c r="AY401" s="1227">
        <v>8.9999999999999993E-3</v>
      </c>
      <c r="AZ401" s="1227">
        <v>6.7999999999999996E-3</v>
      </c>
      <c r="BA401" s="1227">
        <v>2.8999999999999998E-3</v>
      </c>
      <c r="BB401" s="1228" t="s">
        <v>165</v>
      </c>
      <c r="BC401" s="1228" t="s">
        <v>165</v>
      </c>
      <c r="BD401" s="1228" t="s">
        <v>165</v>
      </c>
    </row>
    <row r="402" spans="3:56" x14ac:dyDescent="0.25">
      <c r="C402" s="1229" t="s">
        <v>1391</v>
      </c>
      <c r="D402" s="1229" t="s">
        <v>1385</v>
      </c>
      <c r="E402" s="1231" t="str">
        <f t="shared" si="6"/>
        <v>VacunoZARAGOZA</v>
      </c>
      <c r="F402" s="1224">
        <v>9.2999999999999992E-3</v>
      </c>
      <c r="G402" s="1225">
        <v>7.1000000000000004E-3</v>
      </c>
      <c r="H402" s="1224">
        <v>3.0000000000000001E-3</v>
      </c>
      <c r="I402" s="1224">
        <v>9.4000000000000004E-3</v>
      </c>
      <c r="J402" s="1224">
        <v>7.1000000000000004E-3</v>
      </c>
      <c r="K402" s="1224">
        <v>3.0000000000000001E-3</v>
      </c>
      <c r="L402" s="1226">
        <v>9.2999999999999992E-3</v>
      </c>
      <c r="M402" s="1224">
        <v>7.1000000000000004E-3</v>
      </c>
      <c r="N402" s="1224">
        <v>3.0000000000000001E-3</v>
      </c>
      <c r="O402" s="1224">
        <v>9.7000000000000003E-3</v>
      </c>
      <c r="P402" s="1224">
        <v>7.4000000000000003E-3</v>
      </c>
      <c r="Q402" s="1224">
        <v>3.2000000000000002E-3</v>
      </c>
      <c r="R402" s="1224">
        <v>9.1000000000000004E-3</v>
      </c>
      <c r="S402" s="1224">
        <v>6.8999999999999999E-3</v>
      </c>
      <c r="T402" s="1224">
        <v>3.0000000000000001E-3</v>
      </c>
      <c r="U402" s="1224">
        <v>8.0999999999999996E-3</v>
      </c>
      <c r="V402" s="1224">
        <v>6.1999999999999998E-3</v>
      </c>
      <c r="W402" s="1224">
        <v>2.5999999999999999E-3</v>
      </c>
      <c r="X402" s="1224">
        <v>8.3999999999999995E-3</v>
      </c>
      <c r="Y402" s="1224">
        <v>6.3E-3</v>
      </c>
      <c r="Z402" s="1224">
        <v>2.7000000000000001E-3</v>
      </c>
      <c r="AA402" s="1224">
        <v>8.3000000000000001E-3</v>
      </c>
      <c r="AB402" s="1224">
        <v>6.3E-3</v>
      </c>
      <c r="AC402" s="1224">
        <v>2.7000000000000001E-3</v>
      </c>
      <c r="AD402" s="1224">
        <v>8.3999999999999995E-3</v>
      </c>
      <c r="AE402" s="1224">
        <v>6.4000000000000003E-3</v>
      </c>
      <c r="AF402" s="1224">
        <v>2.7000000000000001E-3</v>
      </c>
      <c r="AG402" s="1224">
        <v>9.7000000000000003E-3</v>
      </c>
      <c r="AH402" s="1224">
        <v>7.4000000000000003E-3</v>
      </c>
      <c r="AI402" s="1224">
        <v>3.2000000000000002E-3</v>
      </c>
      <c r="AJ402" s="1224">
        <v>9.7999999999999997E-3</v>
      </c>
      <c r="AK402" s="1224">
        <v>7.4000000000000003E-3</v>
      </c>
      <c r="AL402" s="1224">
        <v>3.2000000000000002E-3</v>
      </c>
      <c r="AM402" s="1224">
        <v>9.7999999999999997E-3</v>
      </c>
      <c r="AN402" s="1224">
        <v>7.4999999999999997E-3</v>
      </c>
      <c r="AO402" s="1224">
        <v>3.2000000000000002E-3</v>
      </c>
      <c r="AP402" s="1224">
        <v>9.7999999999999997E-3</v>
      </c>
      <c r="AQ402" s="1224">
        <v>7.4999999999999997E-3</v>
      </c>
      <c r="AR402" s="1224">
        <v>3.2000000000000002E-3</v>
      </c>
      <c r="AS402" s="1224">
        <v>9.7999999999999997E-3</v>
      </c>
      <c r="AT402" s="1224">
        <v>7.4000000000000003E-3</v>
      </c>
      <c r="AU402" s="1224">
        <v>3.2000000000000002E-3</v>
      </c>
      <c r="AV402" s="1224">
        <v>9.7000000000000003E-3</v>
      </c>
      <c r="AW402" s="1224">
        <v>7.4000000000000003E-3</v>
      </c>
      <c r="AX402" s="1224">
        <v>3.2000000000000002E-3</v>
      </c>
      <c r="AY402" s="1227">
        <v>9.7999999999999997E-3</v>
      </c>
      <c r="AZ402" s="1227">
        <v>7.4000000000000003E-3</v>
      </c>
      <c r="BA402" s="1227">
        <v>3.2000000000000002E-3</v>
      </c>
      <c r="BB402" s="1228" t="s">
        <v>165</v>
      </c>
      <c r="BC402" s="1228" t="s">
        <v>165</v>
      </c>
      <c r="BD402" s="1228" t="s">
        <v>165</v>
      </c>
    </row>
    <row r="403" spans="3:56" x14ac:dyDescent="0.25">
      <c r="C403" s="1229" t="s">
        <v>1391</v>
      </c>
      <c r="D403" s="1229" t="s">
        <v>1386</v>
      </c>
      <c r="E403" s="1231" t="str">
        <f t="shared" si="6"/>
        <v>VacunoCEUTA Y MELILLA</v>
      </c>
      <c r="F403" s="1224">
        <v>8.6E-3</v>
      </c>
      <c r="G403" s="1225">
        <v>6.6E-3</v>
      </c>
      <c r="H403" s="1224">
        <v>2.8E-3</v>
      </c>
      <c r="I403" s="1224">
        <v>8.6E-3</v>
      </c>
      <c r="J403" s="1224">
        <v>6.6E-3</v>
      </c>
      <c r="K403" s="1224">
        <v>2.8E-3</v>
      </c>
      <c r="L403" s="1226">
        <v>8.6E-3</v>
      </c>
      <c r="M403" s="1224">
        <v>6.4999999999999997E-3</v>
      </c>
      <c r="N403" s="1224">
        <v>2.8E-3</v>
      </c>
      <c r="O403" s="1224">
        <v>8.5000000000000006E-3</v>
      </c>
      <c r="P403" s="1224">
        <v>6.4000000000000003E-3</v>
      </c>
      <c r="Q403" s="1224">
        <v>2.8E-3</v>
      </c>
      <c r="R403" s="1224">
        <v>8.3000000000000001E-3</v>
      </c>
      <c r="S403" s="1224">
        <v>6.3E-3</v>
      </c>
      <c r="T403" s="1224">
        <v>2.7000000000000001E-3</v>
      </c>
      <c r="U403" s="1224">
        <v>8.0999999999999996E-3</v>
      </c>
      <c r="V403" s="1224">
        <v>6.1999999999999998E-3</v>
      </c>
      <c r="W403" s="1224">
        <v>2.5999999999999999E-3</v>
      </c>
      <c r="X403" s="1224">
        <v>8.2000000000000007E-3</v>
      </c>
      <c r="Y403" s="1224">
        <v>6.1999999999999998E-3</v>
      </c>
      <c r="Z403" s="1224">
        <v>2.7000000000000001E-3</v>
      </c>
      <c r="AA403" s="1224">
        <v>8.2000000000000007E-3</v>
      </c>
      <c r="AB403" s="1224">
        <v>6.1999999999999998E-3</v>
      </c>
      <c r="AC403" s="1224">
        <v>2.7000000000000001E-3</v>
      </c>
      <c r="AD403" s="1224">
        <v>8.2000000000000007E-3</v>
      </c>
      <c r="AE403" s="1224">
        <v>6.3E-3</v>
      </c>
      <c r="AF403" s="1224">
        <v>2.7000000000000001E-3</v>
      </c>
      <c r="AG403" s="1224">
        <v>8.5000000000000006E-3</v>
      </c>
      <c r="AH403" s="1224">
        <v>6.4999999999999997E-3</v>
      </c>
      <c r="AI403" s="1224">
        <v>2.8E-3</v>
      </c>
      <c r="AJ403" s="1224">
        <v>8.5000000000000006E-3</v>
      </c>
      <c r="AK403" s="1224">
        <v>6.4999999999999997E-3</v>
      </c>
      <c r="AL403" s="1224">
        <v>2.8E-3</v>
      </c>
      <c r="AM403" s="1224">
        <v>8.6E-3</v>
      </c>
      <c r="AN403" s="1224">
        <v>6.4999999999999997E-3</v>
      </c>
      <c r="AO403" s="1224">
        <v>2.8E-3</v>
      </c>
      <c r="AP403" s="1224">
        <v>8.6E-3</v>
      </c>
      <c r="AQ403" s="1224">
        <v>6.4999999999999997E-3</v>
      </c>
      <c r="AR403" s="1224">
        <v>2.8E-3</v>
      </c>
      <c r="AS403" s="1224">
        <v>8.6E-3</v>
      </c>
      <c r="AT403" s="1224">
        <v>6.4999999999999997E-3</v>
      </c>
      <c r="AU403" s="1224">
        <v>2.8E-3</v>
      </c>
      <c r="AV403" s="1224">
        <v>8.6E-3</v>
      </c>
      <c r="AW403" s="1224">
        <v>6.4999999999999997E-3</v>
      </c>
      <c r="AX403" s="1224">
        <v>2.8E-3</v>
      </c>
      <c r="AY403" s="1227">
        <v>8.6E-3</v>
      </c>
      <c r="AZ403" s="1227">
        <v>6.4999999999999997E-3</v>
      </c>
      <c r="BA403" s="1227">
        <v>2.8E-3</v>
      </c>
      <c r="BB403" s="1228" t="s">
        <v>165</v>
      </c>
      <c r="BC403" s="1228" t="s">
        <v>165</v>
      </c>
      <c r="BD403" s="1228" t="s">
        <v>165</v>
      </c>
    </row>
    <row r="404" spans="3:56" x14ac:dyDescent="0.25">
      <c r="C404" s="1229" t="s">
        <v>2178</v>
      </c>
      <c r="D404" s="1229" t="s">
        <v>1337</v>
      </c>
      <c r="E404" s="1231" t="str">
        <f t="shared" si="6"/>
        <v>CunícolaALBACETE</v>
      </c>
      <c r="F404" s="1224">
        <v>7.2599999999999998E-2</v>
      </c>
      <c r="G404" s="1225">
        <v>3.7699999999999997E-2</v>
      </c>
      <c r="H404" s="1224" t="s">
        <v>165</v>
      </c>
      <c r="I404" s="1224">
        <v>7.2599999999999998E-2</v>
      </c>
      <c r="J404" s="1224">
        <v>3.7699999999999997E-2</v>
      </c>
      <c r="K404" s="1224" t="s">
        <v>165</v>
      </c>
      <c r="L404" s="1226">
        <v>7.2599999999999998E-2</v>
      </c>
      <c r="M404" s="1224">
        <v>3.7699999999999997E-2</v>
      </c>
      <c r="N404" s="1224" t="s">
        <v>165</v>
      </c>
      <c r="O404" s="1224">
        <v>7.2599999999999998E-2</v>
      </c>
      <c r="P404" s="1224">
        <v>3.7699999999999997E-2</v>
      </c>
      <c r="Q404" s="1224" t="s">
        <v>165</v>
      </c>
      <c r="R404" s="1224">
        <v>7.2599999999999998E-2</v>
      </c>
      <c r="S404" s="1224">
        <v>3.7699999999999997E-2</v>
      </c>
      <c r="T404" s="1224" t="s">
        <v>165</v>
      </c>
      <c r="U404" s="1224">
        <v>7.2599999999999998E-2</v>
      </c>
      <c r="V404" s="1224">
        <v>3.7699999999999997E-2</v>
      </c>
      <c r="W404" s="1224" t="s">
        <v>165</v>
      </c>
      <c r="X404" s="1224">
        <v>7.2599999999999998E-2</v>
      </c>
      <c r="Y404" s="1224">
        <v>3.7699999999999997E-2</v>
      </c>
      <c r="Z404" s="1224" t="s">
        <v>165</v>
      </c>
      <c r="AA404" s="1224">
        <v>7.2599999999999998E-2</v>
      </c>
      <c r="AB404" s="1224">
        <v>3.7699999999999997E-2</v>
      </c>
      <c r="AC404" s="1224" t="s">
        <v>165</v>
      </c>
      <c r="AD404" s="1224">
        <v>7.2599999999999998E-2</v>
      </c>
      <c r="AE404" s="1224">
        <v>3.7699999999999997E-2</v>
      </c>
      <c r="AF404" s="1224" t="s">
        <v>165</v>
      </c>
      <c r="AG404" s="1224">
        <v>7.2599999999999998E-2</v>
      </c>
      <c r="AH404" s="1224">
        <v>3.7699999999999997E-2</v>
      </c>
      <c r="AI404" s="1224" t="s">
        <v>165</v>
      </c>
      <c r="AJ404" s="1224">
        <v>7.2599999999999998E-2</v>
      </c>
      <c r="AK404" s="1224">
        <v>3.7699999999999997E-2</v>
      </c>
      <c r="AL404" s="1224" t="s">
        <v>165</v>
      </c>
      <c r="AM404" s="1224">
        <v>7.2599999999999998E-2</v>
      </c>
      <c r="AN404" s="1224">
        <v>3.7699999999999997E-2</v>
      </c>
      <c r="AO404" s="1224" t="s">
        <v>165</v>
      </c>
      <c r="AP404" s="1224">
        <v>7.2599999999999998E-2</v>
      </c>
      <c r="AQ404" s="1224">
        <v>3.7699999999999997E-2</v>
      </c>
      <c r="AR404" s="1224" t="s">
        <v>165</v>
      </c>
      <c r="AS404" s="1224">
        <v>7.2599999999999998E-2</v>
      </c>
      <c r="AT404" s="1224">
        <v>3.7699999999999997E-2</v>
      </c>
      <c r="AU404" s="1224" t="s">
        <v>165</v>
      </c>
      <c r="AV404" s="1224">
        <v>7.2599999999999998E-2</v>
      </c>
      <c r="AW404" s="1224">
        <v>3.7699999999999997E-2</v>
      </c>
      <c r="AX404" s="1224" t="s">
        <v>165</v>
      </c>
      <c r="AY404" s="1227">
        <v>7.2599999999999998E-2</v>
      </c>
      <c r="AZ404" s="1227">
        <v>3.7699999999999997E-2</v>
      </c>
      <c r="BA404" s="1227" t="s">
        <v>165</v>
      </c>
      <c r="BB404" s="1228" t="s">
        <v>165</v>
      </c>
      <c r="BC404" s="1228" t="s">
        <v>165</v>
      </c>
      <c r="BD404" s="1228" t="s">
        <v>165</v>
      </c>
    </row>
    <row r="405" spans="3:56" x14ac:dyDescent="0.25">
      <c r="C405" s="1229" t="s">
        <v>2178</v>
      </c>
      <c r="D405" s="1229" t="s">
        <v>1338</v>
      </c>
      <c r="E405" s="1231" t="str">
        <f t="shared" si="6"/>
        <v>CunícolaALICANTE/ALACANT</v>
      </c>
      <c r="F405" s="1224">
        <v>7.2599999999999998E-2</v>
      </c>
      <c r="G405" s="1225">
        <v>3.7699999999999997E-2</v>
      </c>
      <c r="H405" s="1224" t="s">
        <v>165</v>
      </c>
      <c r="I405" s="1224">
        <v>7.2599999999999998E-2</v>
      </c>
      <c r="J405" s="1224">
        <v>3.7699999999999997E-2</v>
      </c>
      <c r="K405" s="1224" t="s">
        <v>165</v>
      </c>
      <c r="L405" s="1226">
        <v>7.2599999999999998E-2</v>
      </c>
      <c r="M405" s="1224">
        <v>3.7699999999999997E-2</v>
      </c>
      <c r="N405" s="1224" t="s">
        <v>165</v>
      </c>
      <c r="O405" s="1224">
        <v>7.2599999999999998E-2</v>
      </c>
      <c r="P405" s="1224">
        <v>3.7699999999999997E-2</v>
      </c>
      <c r="Q405" s="1224" t="s">
        <v>165</v>
      </c>
      <c r="R405" s="1224">
        <v>7.2599999999999998E-2</v>
      </c>
      <c r="S405" s="1224">
        <v>3.7699999999999997E-2</v>
      </c>
      <c r="T405" s="1224" t="s">
        <v>165</v>
      </c>
      <c r="U405" s="1224">
        <v>7.2599999999999998E-2</v>
      </c>
      <c r="V405" s="1224">
        <v>3.7699999999999997E-2</v>
      </c>
      <c r="W405" s="1224" t="s">
        <v>165</v>
      </c>
      <c r="X405" s="1224">
        <v>7.2599999999999998E-2</v>
      </c>
      <c r="Y405" s="1224">
        <v>3.7699999999999997E-2</v>
      </c>
      <c r="Z405" s="1224" t="s">
        <v>165</v>
      </c>
      <c r="AA405" s="1224">
        <v>7.2599999999999998E-2</v>
      </c>
      <c r="AB405" s="1224">
        <v>3.7699999999999997E-2</v>
      </c>
      <c r="AC405" s="1224" t="s">
        <v>165</v>
      </c>
      <c r="AD405" s="1224">
        <v>7.2599999999999998E-2</v>
      </c>
      <c r="AE405" s="1224">
        <v>3.7699999999999997E-2</v>
      </c>
      <c r="AF405" s="1224" t="s">
        <v>165</v>
      </c>
      <c r="AG405" s="1224">
        <v>7.2599999999999998E-2</v>
      </c>
      <c r="AH405" s="1224">
        <v>3.7699999999999997E-2</v>
      </c>
      <c r="AI405" s="1224" t="s">
        <v>165</v>
      </c>
      <c r="AJ405" s="1224">
        <v>7.2599999999999998E-2</v>
      </c>
      <c r="AK405" s="1224">
        <v>3.7699999999999997E-2</v>
      </c>
      <c r="AL405" s="1224" t="s">
        <v>165</v>
      </c>
      <c r="AM405" s="1224">
        <v>7.2599999999999998E-2</v>
      </c>
      <c r="AN405" s="1224">
        <v>3.7699999999999997E-2</v>
      </c>
      <c r="AO405" s="1224" t="s">
        <v>165</v>
      </c>
      <c r="AP405" s="1224">
        <v>7.2599999999999998E-2</v>
      </c>
      <c r="AQ405" s="1224">
        <v>3.7699999999999997E-2</v>
      </c>
      <c r="AR405" s="1224" t="s">
        <v>165</v>
      </c>
      <c r="AS405" s="1224">
        <v>7.2599999999999998E-2</v>
      </c>
      <c r="AT405" s="1224">
        <v>3.7699999999999997E-2</v>
      </c>
      <c r="AU405" s="1224" t="s">
        <v>165</v>
      </c>
      <c r="AV405" s="1224">
        <v>7.2599999999999998E-2</v>
      </c>
      <c r="AW405" s="1224">
        <v>3.7699999999999997E-2</v>
      </c>
      <c r="AX405" s="1224" t="s">
        <v>165</v>
      </c>
      <c r="AY405" s="1227">
        <v>7.2599999999999998E-2</v>
      </c>
      <c r="AZ405" s="1227">
        <v>3.7699999999999997E-2</v>
      </c>
      <c r="BA405" s="1227" t="s">
        <v>165</v>
      </c>
      <c r="BB405" s="1228" t="s">
        <v>165</v>
      </c>
      <c r="BC405" s="1228" t="s">
        <v>165</v>
      </c>
      <c r="BD405" s="1228" t="s">
        <v>165</v>
      </c>
    </row>
    <row r="406" spans="3:56" x14ac:dyDescent="0.25">
      <c r="C406" s="1229" t="s">
        <v>2178</v>
      </c>
      <c r="D406" s="1229" t="s">
        <v>1339</v>
      </c>
      <c r="E406" s="1231" t="str">
        <f t="shared" si="6"/>
        <v>CunícolaALMERÍA</v>
      </c>
      <c r="F406" s="1224">
        <v>7.2599999999999998E-2</v>
      </c>
      <c r="G406" s="1225">
        <v>3.7699999999999997E-2</v>
      </c>
      <c r="H406" s="1224" t="s">
        <v>165</v>
      </c>
      <c r="I406" s="1224">
        <v>7.2599999999999998E-2</v>
      </c>
      <c r="J406" s="1224">
        <v>3.7699999999999997E-2</v>
      </c>
      <c r="K406" s="1224" t="s">
        <v>165</v>
      </c>
      <c r="L406" s="1226">
        <v>7.2599999999999998E-2</v>
      </c>
      <c r="M406" s="1224">
        <v>3.7699999999999997E-2</v>
      </c>
      <c r="N406" s="1224" t="s">
        <v>165</v>
      </c>
      <c r="O406" s="1224">
        <v>7.2599999999999998E-2</v>
      </c>
      <c r="P406" s="1224">
        <v>3.7699999999999997E-2</v>
      </c>
      <c r="Q406" s="1224" t="s">
        <v>165</v>
      </c>
      <c r="R406" s="1224">
        <v>7.2599999999999998E-2</v>
      </c>
      <c r="S406" s="1224">
        <v>3.7699999999999997E-2</v>
      </c>
      <c r="T406" s="1224" t="s">
        <v>165</v>
      </c>
      <c r="U406" s="1224">
        <v>7.2599999999999998E-2</v>
      </c>
      <c r="V406" s="1224">
        <v>3.7699999999999997E-2</v>
      </c>
      <c r="W406" s="1224" t="s">
        <v>165</v>
      </c>
      <c r="X406" s="1224">
        <v>7.2599999999999998E-2</v>
      </c>
      <c r="Y406" s="1224">
        <v>3.7699999999999997E-2</v>
      </c>
      <c r="Z406" s="1224" t="s">
        <v>165</v>
      </c>
      <c r="AA406" s="1224">
        <v>7.2599999999999998E-2</v>
      </c>
      <c r="AB406" s="1224">
        <v>3.7699999999999997E-2</v>
      </c>
      <c r="AC406" s="1224" t="s">
        <v>165</v>
      </c>
      <c r="AD406" s="1224">
        <v>7.2599999999999998E-2</v>
      </c>
      <c r="AE406" s="1224">
        <v>3.7699999999999997E-2</v>
      </c>
      <c r="AF406" s="1224" t="s">
        <v>165</v>
      </c>
      <c r="AG406" s="1224">
        <v>7.2599999999999998E-2</v>
      </c>
      <c r="AH406" s="1224">
        <v>3.7699999999999997E-2</v>
      </c>
      <c r="AI406" s="1224" t="s">
        <v>165</v>
      </c>
      <c r="AJ406" s="1224">
        <v>7.2599999999999998E-2</v>
      </c>
      <c r="AK406" s="1224">
        <v>3.7699999999999997E-2</v>
      </c>
      <c r="AL406" s="1224" t="s">
        <v>165</v>
      </c>
      <c r="AM406" s="1224">
        <v>7.2599999999999998E-2</v>
      </c>
      <c r="AN406" s="1224">
        <v>3.7699999999999997E-2</v>
      </c>
      <c r="AO406" s="1224" t="s">
        <v>165</v>
      </c>
      <c r="AP406" s="1224">
        <v>7.2599999999999998E-2</v>
      </c>
      <c r="AQ406" s="1224">
        <v>3.7699999999999997E-2</v>
      </c>
      <c r="AR406" s="1224" t="s">
        <v>165</v>
      </c>
      <c r="AS406" s="1224">
        <v>7.2599999999999998E-2</v>
      </c>
      <c r="AT406" s="1224">
        <v>3.7699999999999997E-2</v>
      </c>
      <c r="AU406" s="1224" t="s">
        <v>165</v>
      </c>
      <c r="AV406" s="1224">
        <v>7.2599999999999998E-2</v>
      </c>
      <c r="AW406" s="1224">
        <v>3.7699999999999997E-2</v>
      </c>
      <c r="AX406" s="1224" t="s">
        <v>165</v>
      </c>
      <c r="AY406" s="1227">
        <v>7.2599999999999998E-2</v>
      </c>
      <c r="AZ406" s="1227">
        <v>3.7699999999999997E-2</v>
      </c>
      <c r="BA406" s="1227" t="s">
        <v>165</v>
      </c>
      <c r="BB406" s="1228" t="s">
        <v>165</v>
      </c>
      <c r="BC406" s="1228" t="s">
        <v>165</v>
      </c>
      <c r="BD406" s="1228" t="s">
        <v>165</v>
      </c>
    </row>
    <row r="407" spans="3:56" x14ac:dyDescent="0.25">
      <c r="C407" s="1229" t="s">
        <v>2178</v>
      </c>
      <c r="D407" s="1229" t="s">
        <v>1340</v>
      </c>
      <c r="E407" s="1231" t="str">
        <f t="shared" si="6"/>
        <v>CunícolaARABA/ÁLAVA</v>
      </c>
      <c r="F407" s="1224">
        <v>7.2599999999999998E-2</v>
      </c>
      <c r="G407" s="1225">
        <v>3.7699999999999997E-2</v>
      </c>
      <c r="H407" s="1224" t="s">
        <v>165</v>
      </c>
      <c r="I407" s="1224">
        <v>7.2599999999999998E-2</v>
      </c>
      <c r="J407" s="1224">
        <v>3.7699999999999997E-2</v>
      </c>
      <c r="K407" s="1224" t="s">
        <v>165</v>
      </c>
      <c r="L407" s="1226">
        <v>7.2599999999999998E-2</v>
      </c>
      <c r="M407" s="1224">
        <v>3.7699999999999997E-2</v>
      </c>
      <c r="N407" s="1224" t="s">
        <v>165</v>
      </c>
      <c r="O407" s="1224">
        <v>7.2599999999999998E-2</v>
      </c>
      <c r="P407" s="1224">
        <v>3.7699999999999997E-2</v>
      </c>
      <c r="Q407" s="1224" t="s">
        <v>165</v>
      </c>
      <c r="R407" s="1224">
        <v>7.2599999999999998E-2</v>
      </c>
      <c r="S407" s="1224">
        <v>3.7699999999999997E-2</v>
      </c>
      <c r="T407" s="1224" t="s">
        <v>165</v>
      </c>
      <c r="U407" s="1224">
        <v>7.2599999999999998E-2</v>
      </c>
      <c r="V407" s="1224">
        <v>3.7699999999999997E-2</v>
      </c>
      <c r="W407" s="1224" t="s">
        <v>165</v>
      </c>
      <c r="X407" s="1224">
        <v>7.2599999999999998E-2</v>
      </c>
      <c r="Y407" s="1224">
        <v>3.7699999999999997E-2</v>
      </c>
      <c r="Z407" s="1224" t="s">
        <v>165</v>
      </c>
      <c r="AA407" s="1224">
        <v>7.2599999999999998E-2</v>
      </c>
      <c r="AB407" s="1224">
        <v>3.7699999999999997E-2</v>
      </c>
      <c r="AC407" s="1224" t="s">
        <v>165</v>
      </c>
      <c r="AD407" s="1224">
        <v>7.2599999999999998E-2</v>
      </c>
      <c r="AE407" s="1224">
        <v>3.7699999999999997E-2</v>
      </c>
      <c r="AF407" s="1224" t="s">
        <v>165</v>
      </c>
      <c r="AG407" s="1224">
        <v>7.2599999999999998E-2</v>
      </c>
      <c r="AH407" s="1224">
        <v>3.7699999999999997E-2</v>
      </c>
      <c r="AI407" s="1224" t="s">
        <v>165</v>
      </c>
      <c r="AJ407" s="1224">
        <v>7.2599999999999998E-2</v>
      </c>
      <c r="AK407" s="1224">
        <v>3.7699999999999997E-2</v>
      </c>
      <c r="AL407" s="1224" t="s">
        <v>165</v>
      </c>
      <c r="AM407" s="1224">
        <v>7.2599999999999998E-2</v>
      </c>
      <c r="AN407" s="1224">
        <v>3.7699999999999997E-2</v>
      </c>
      <c r="AO407" s="1224" t="s">
        <v>165</v>
      </c>
      <c r="AP407" s="1224">
        <v>7.2599999999999998E-2</v>
      </c>
      <c r="AQ407" s="1224">
        <v>3.7699999999999997E-2</v>
      </c>
      <c r="AR407" s="1224" t="s">
        <v>165</v>
      </c>
      <c r="AS407" s="1224">
        <v>7.2599999999999998E-2</v>
      </c>
      <c r="AT407" s="1224">
        <v>3.7699999999999997E-2</v>
      </c>
      <c r="AU407" s="1224" t="s">
        <v>165</v>
      </c>
      <c r="AV407" s="1224">
        <v>7.2599999999999998E-2</v>
      </c>
      <c r="AW407" s="1224">
        <v>3.7699999999999997E-2</v>
      </c>
      <c r="AX407" s="1224" t="s">
        <v>165</v>
      </c>
      <c r="AY407" s="1227">
        <v>7.2599999999999998E-2</v>
      </c>
      <c r="AZ407" s="1227">
        <v>3.7699999999999997E-2</v>
      </c>
      <c r="BA407" s="1227" t="s">
        <v>165</v>
      </c>
      <c r="BB407" s="1228" t="s">
        <v>165</v>
      </c>
      <c r="BC407" s="1228" t="s">
        <v>165</v>
      </c>
      <c r="BD407" s="1228" t="s">
        <v>165</v>
      </c>
    </row>
    <row r="408" spans="3:56" x14ac:dyDescent="0.25">
      <c r="C408" s="1229" t="s">
        <v>2178</v>
      </c>
      <c r="D408" s="1229" t="s">
        <v>1341</v>
      </c>
      <c r="E408" s="1231" t="str">
        <f t="shared" si="6"/>
        <v>CunícolaASTURIAS</v>
      </c>
      <c r="F408" s="1224">
        <v>7.2599999999999998E-2</v>
      </c>
      <c r="G408" s="1225">
        <v>3.7699999999999997E-2</v>
      </c>
      <c r="H408" s="1224" t="s">
        <v>165</v>
      </c>
      <c r="I408" s="1224">
        <v>7.2599999999999998E-2</v>
      </c>
      <c r="J408" s="1224">
        <v>3.7699999999999997E-2</v>
      </c>
      <c r="K408" s="1224" t="s">
        <v>165</v>
      </c>
      <c r="L408" s="1226">
        <v>7.2599999999999998E-2</v>
      </c>
      <c r="M408" s="1224">
        <v>3.7699999999999997E-2</v>
      </c>
      <c r="N408" s="1224" t="s">
        <v>165</v>
      </c>
      <c r="O408" s="1224">
        <v>7.2599999999999998E-2</v>
      </c>
      <c r="P408" s="1224">
        <v>3.7699999999999997E-2</v>
      </c>
      <c r="Q408" s="1224" t="s">
        <v>165</v>
      </c>
      <c r="R408" s="1224">
        <v>7.2599999999999998E-2</v>
      </c>
      <c r="S408" s="1224">
        <v>3.7699999999999997E-2</v>
      </c>
      <c r="T408" s="1224" t="s">
        <v>165</v>
      </c>
      <c r="U408" s="1224">
        <v>7.2599999999999998E-2</v>
      </c>
      <c r="V408" s="1224">
        <v>3.7699999999999997E-2</v>
      </c>
      <c r="W408" s="1224" t="s">
        <v>165</v>
      </c>
      <c r="X408" s="1224">
        <v>7.2599999999999998E-2</v>
      </c>
      <c r="Y408" s="1224">
        <v>3.7699999999999997E-2</v>
      </c>
      <c r="Z408" s="1224" t="s">
        <v>165</v>
      </c>
      <c r="AA408" s="1224">
        <v>7.2599999999999998E-2</v>
      </c>
      <c r="AB408" s="1224">
        <v>3.7699999999999997E-2</v>
      </c>
      <c r="AC408" s="1224" t="s">
        <v>165</v>
      </c>
      <c r="AD408" s="1224">
        <v>7.2599999999999998E-2</v>
      </c>
      <c r="AE408" s="1224">
        <v>3.7699999999999997E-2</v>
      </c>
      <c r="AF408" s="1224" t="s">
        <v>165</v>
      </c>
      <c r="AG408" s="1224">
        <v>7.2599999999999998E-2</v>
      </c>
      <c r="AH408" s="1224">
        <v>3.7699999999999997E-2</v>
      </c>
      <c r="AI408" s="1224" t="s">
        <v>165</v>
      </c>
      <c r="AJ408" s="1224">
        <v>7.2599999999999998E-2</v>
      </c>
      <c r="AK408" s="1224">
        <v>3.7699999999999997E-2</v>
      </c>
      <c r="AL408" s="1224" t="s">
        <v>165</v>
      </c>
      <c r="AM408" s="1224">
        <v>7.2599999999999998E-2</v>
      </c>
      <c r="AN408" s="1224">
        <v>3.7699999999999997E-2</v>
      </c>
      <c r="AO408" s="1224" t="s">
        <v>165</v>
      </c>
      <c r="AP408" s="1224">
        <v>7.2599999999999998E-2</v>
      </c>
      <c r="AQ408" s="1224">
        <v>3.7699999999999997E-2</v>
      </c>
      <c r="AR408" s="1224" t="s">
        <v>165</v>
      </c>
      <c r="AS408" s="1224">
        <v>7.2599999999999998E-2</v>
      </c>
      <c r="AT408" s="1224">
        <v>3.7699999999999997E-2</v>
      </c>
      <c r="AU408" s="1224" t="s">
        <v>165</v>
      </c>
      <c r="AV408" s="1224">
        <v>7.2599999999999998E-2</v>
      </c>
      <c r="AW408" s="1224">
        <v>3.7699999999999997E-2</v>
      </c>
      <c r="AX408" s="1224" t="s">
        <v>165</v>
      </c>
      <c r="AY408" s="1227">
        <v>7.2599999999999998E-2</v>
      </c>
      <c r="AZ408" s="1227">
        <v>3.7699999999999997E-2</v>
      </c>
      <c r="BA408" s="1227" t="s">
        <v>165</v>
      </c>
      <c r="BB408" s="1228" t="s">
        <v>165</v>
      </c>
      <c r="BC408" s="1228" t="s">
        <v>165</v>
      </c>
      <c r="BD408" s="1228" t="s">
        <v>165</v>
      </c>
    </row>
    <row r="409" spans="3:56" x14ac:dyDescent="0.25">
      <c r="C409" s="1229" t="s">
        <v>2178</v>
      </c>
      <c r="D409" s="1229" t="s">
        <v>1342</v>
      </c>
      <c r="E409" s="1231" t="str">
        <f t="shared" si="6"/>
        <v>CunícolaÁVILA</v>
      </c>
      <c r="F409" s="1224">
        <v>7.2599999999999998E-2</v>
      </c>
      <c r="G409" s="1225">
        <v>3.7699999999999997E-2</v>
      </c>
      <c r="H409" s="1224" t="s">
        <v>165</v>
      </c>
      <c r="I409" s="1224">
        <v>7.2599999999999998E-2</v>
      </c>
      <c r="J409" s="1224">
        <v>3.7699999999999997E-2</v>
      </c>
      <c r="K409" s="1224" t="s">
        <v>165</v>
      </c>
      <c r="L409" s="1226">
        <v>7.2599999999999998E-2</v>
      </c>
      <c r="M409" s="1224">
        <v>3.7699999999999997E-2</v>
      </c>
      <c r="N409" s="1224" t="s">
        <v>165</v>
      </c>
      <c r="O409" s="1224">
        <v>7.2599999999999998E-2</v>
      </c>
      <c r="P409" s="1224">
        <v>3.7699999999999997E-2</v>
      </c>
      <c r="Q409" s="1224" t="s">
        <v>165</v>
      </c>
      <c r="R409" s="1224">
        <v>7.2599999999999998E-2</v>
      </c>
      <c r="S409" s="1224">
        <v>3.7699999999999997E-2</v>
      </c>
      <c r="T409" s="1224" t="s">
        <v>165</v>
      </c>
      <c r="U409" s="1224">
        <v>7.2599999999999998E-2</v>
      </c>
      <c r="V409" s="1224">
        <v>3.7699999999999997E-2</v>
      </c>
      <c r="W409" s="1224" t="s">
        <v>165</v>
      </c>
      <c r="X409" s="1224">
        <v>7.2599999999999998E-2</v>
      </c>
      <c r="Y409" s="1224">
        <v>3.7699999999999997E-2</v>
      </c>
      <c r="Z409" s="1224" t="s">
        <v>165</v>
      </c>
      <c r="AA409" s="1224">
        <v>7.2599999999999998E-2</v>
      </c>
      <c r="AB409" s="1224">
        <v>3.7699999999999997E-2</v>
      </c>
      <c r="AC409" s="1224" t="s">
        <v>165</v>
      </c>
      <c r="AD409" s="1224">
        <v>7.2599999999999998E-2</v>
      </c>
      <c r="AE409" s="1224">
        <v>3.7699999999999997E-2</v>
      </c>
      <c r="AF409" s="1224" t="s">
        <v>165</v>
      </c>
      <c r="AG409" s="1224">
        <v>7.2599999999999998E-2</v>
      </c>
      <c r="AH409" s="1224">
        <v>3.7699999999999997E-2</v>
      </c>
      <c r="AI409" s="1224" t="s">
        <v>165</v>
      </c>
      <c r="AJ409" s="1224">
        <v>7.2599999999999998E-2</v>
      </c>
      <c r="AK409" s="1224">
        <v>3.7699999999999997E-2</v>
      </c>
      <c r="AL409" s="1224" t="s">
        <v>165</v>
      </c>
      <c r="AM409" s="1224">
        <v>7.2599999999999998E-2</v>
      </c>
      <c r="AN409" s="1224">
        <v>3.7699999999999997E-2</v>
      </c>
      <c r="AO409" s="1224" t="s">
        <v>165</v>
      </c>
      <c r="AP409" s="1224">
        <v>7.2599999999999998E-2</v>
      </c>
      <c r="AQ409" s="1224">
        <v>3.7699999999999997E-2</v>
      </c>
      <c r="AR409" s="1224" t="s">
        <v>165</v>
      </c>
      <c r="AS409" s="1224">
        <v>7.2599999999999998E-2</v>
      </c>
      <c r="AT409" s="1224">
        <v>3.7699999999999997E-2</v>
      </c>
      <c r="AU409" s="1224" t="s">
        <v>165</v>
      </c>
      <c r="AV409" s="1224">
        <v>7.2599999999999998E-2</v>
      </c>
      <c r="AW409" s="1224">
        <v>3.7699999999999997E-2</v>
      </c>
      <c r="AX409" s="1224" t="s">
        <v>165</v>
      </c>
      <c r="AY409" s="1227">
        <v>7.2599999999999998E-2</v>
      </c>
      <c r="AZ409" s="1227">
        <v>3.7699999999999997E-2</v>
      </c>
      <c r="BA409" s="1227" t="s">
        <v>165</v>
      </c>
      <c r="BB409" s="1228" t="s">
        <v>165</v>
      </c>
      <c r="BC409" s="1228" t="s">
        <v>165</v>
      </c>
      <c r="BD409" s="1228" t="s">
        <v>165</v>
      </c>
    </row>
    <row r="410" spans="3:56" x14ac:dyDescent="0.25">
      <c r="C410" s="1229" t="s">
        <v>2178</v>
      </c>
      <c r="D410" s="1229" t="s">
        <v>1343</v>
      </c>
      <c r="E410" s="1231" t="str">
        <f t="shared" si="6"/>
        <v>CunícolaBADAJOZ</v>
      </c>
      <c r="F410" s="1224">
        <v>7.2599999999999998E-2</v>
      </c>
      <c r="G410" s="1225">
        <v>3.7699999999999997E-2</v>
      </c>
      <c r="H410" s="1224" t="s">
        <v>165</v>
      </c>
      <c r="I410" s="1224">
        <v>7.2599999999999998E-2</v>
      </c>
      <c r="J410" s="1224">
        <v>3.7699999999999997E-2</v>
      </c>
      <c r="K410" s="1224" t="s">
        <v>165</v>
      </c>
      <c r="L410" s="1226">
        <v>7.2599999999999998E-2</v>
      </c>
      <c r="M410" s="1224">
        <v>3.7699999999999997E-2</v>
      </c>
      <c r="N410" s="1224" t="s">
        <v>165</v>
      </c>
      <c r="O410" s="1224">
        <v>7.2599999999999998E-2</v>
      </c>
      <c r="P410" s="1224">
        <v>3.7699999999999997E-2</v>
      </c>
      <c r="Q410" s="1224" t="s">
        <v>165</v>
      </c>
      <c r="R410" s="1224">
        <v>7.2599999999999998E-2</v>
      </c>
      <c r="S410" s="1224">
        <v>3.7699999999999997E-2</v>
      </c>
      <c r="T410" s="1224" t="s">
        <v>165</v>
      </c>
      <c r="U410" s="1224">
        <v>7.2599999999999998E-2</v>
      </c>
      <c r="V410" s="1224">
        <v>3.7699999999999997E-2</v>
      </c>
      <c r="W410" s="1224" t="s">
        <v>165</v>
      </c>
      <c r="X410" s="1224">
        <v>7.2599999999999998E-2</v>
      </c>
      <c r="Y410" s="1224">
        <v>3.7699999999999997E-2</v>
      </c>
      <c r="Z410" s="1224" t="s">
        <v>165</v>
      </c>
      <c r="AA410" s="1224">
        <v>7.2599999999999998E-2</v>
      </c>
      <c r="AB410" s="1224">
        <v>3.7699999999999997E-2</v>
      </c>
      <c r="AC410" s="1224" t="s">
        <v>165</v>
      </c>
      <c r="AD410" s="1224">
        <v>7.2599999999999998E-2</v>
      </c>
      <c r="AE410" s="1224">
        <v>3.7699999999999997E-2</v>
      </c>
      <c r="AF410" s="1224" t="s">
        <v>165</v>
      </c>
      <c r="AG410" s="1224">
        <v>7.2599999999999998E-2</v>
      </c>
      <c r="AH410" s="1224">
        <v>3.7699999999999997E-2</v>
      </c>
      <c r="AI410" s="1224" t="s">
        <v>165</v>
      </c>
      <c r="AJ410" s="1224">
        <v>7.2599999999999998E-2</v>
      </c>
      <c r="AK410" s="1224">
        <v>3.7699999999999997E-2</v>
      </c>
      <c r="AL410" s="1224" t="s">
        <v>165</v>
      </c>
      <c r="AM410" s="1224">
        <v>7.2599999999999998E-2</v>
      </c>
      <c r="AN410" s="1224">
        <v>3.7699999999999997E-2</v>
      </c>
      <c r="AO410" s="1224" t="s">
        <v>165</v>
      </c>
      <c r="AP410" s="1224">
        <v>7.2599999999999998E-2</v>
      </c>
      <c r="AQ410" s="1224">
        <v>3.7699999999999997E-2</v>
      </c>
      <c r="AR410" s="1224" t="s">
        <v>165</v>
      </c>
      <c r="AS410" s="1224">
        <v>7.2599999999999998E-2</v>
      </c>
      <c r="AT410" s="1224">
        <v>3.7699999999999997E-2</v>
      </c>
      <c r="AU410" s="1224" t="s">
        <v>165</v>
      </c>
      <c r="AV410" s="1224">
        <v>7.2599999999999998E-2</v>
      </c>
      <c r="AW410" s="1224">
        <v>3.7699999999999997E-2</v>
      </c>
      <c r="AX410" s="1224" t="s">
        <v>165</v>
      </c>
      <c r="AY410" s="1227">
        <v>7.2599999999999998E-2</v>
      </c>
      <c r="AZ410" s="1227">
        <v>3.7699999999999997E-2</v>
      </c>
      <c r="BA410" s="1227" t="s">
        <v>165</v>
      </c>
      <c r="BB410" s="1228" t="s">
        <v>165</v>
      </c>
      <c r="BC410" s="1228" t="s">
        <v>165</v>
      </c>
      <c r="BD410" s="1228" t="s">
        <v>165</v>
      </c>
    </row>
    <row r="411" spans="3:56" x14ac:dyDescent="0.25">
      <c r="C411" s="1229" t="s">
        <v>2178</v>
      </c>
      <c r="D411" s="1229" t="s">
        <v>1344</v>
      </c>
      <c r="E411" s="1231" t="str">
        <f t="shared" si="6"/>
        <v>CunícolaBALEARS, ILLES</v>
      </c>
      <c r="F411" s="1224">
        <v>7.2599999999999998E-2</v>
      </c>
      <c r="G411" s="1225">
        <v>3.7699999999999997E-2</v>
      </c>
      <c r="H411" s="1224" t="s">
        <v>165</v>
      </c>
      <c r="I411" s="1224">
        <v>7.2599999999999998E-2</v>
      </c>
      <c r="J411" s="1224">
        <v>3.7699999999999997E-2</v>
      </c>
      <c r="K411" s="1224" t="s">
        <v>165</v>
      </c>
      <c r="L411" s="1226">
        <v>7.2599999999999998E-2</v>
      </c>
      <c r="M411" s="1224">
        <v>3.7699999999999997E-2</v>
      </c>
      <c r="N411" s="1224" t="s">
        <v>165</v>
      </c>
      <c r="O411" s="1224">
        <v>7.2599999999999998E-2</v>
      </c>
      <c r="P411" s="1224">
        <v>3.7699999999999997E-2</v>
      </c>
      <c r="Q411" s="1224" t="s">
        <v>165</v>
      </c>
      <c r="R411" s="1224">
        <v>7.2599999999999998E-2</v>
      </c>
      <c r="S411" s="1224">
        <v>3.7699999999999997E-2</v>
      </c>
      <c r="T411" s="1224" t="s">
        <v>165</v>
      </c>
      <c r="U411" s="1224">
        <v>7.2599999999999998E-2</v>
      </c>
      <c r="V411" s="1224">
        <v>3.7699999999999997E-2</v>
      </c>
      <c r="W411" s="1224" t="s">
        <v>165</v>
      </c>
      <c r="X411" s="1224">
        <v>7.2599999999999998E-2</v>
      </c>
      <c r="Y411" s="1224">
        <v>3.7699999999999997E-2</v>
      </c>
      <c r="Z411" s="1224" t="s">
        <v>165</v>
      </c>
      <c r="AA411" s="1224">
        <v>7.2599999999999998E-2</v>
      </c>
      <c r="AB411" s="1224">
        <v>3.7699999999999997E-2</v>
      </c>
      <c r="AC411" s="1224" t="s">
        <v>165</v>
      </c>
      <c r="AD411" s="1224">
        <v>7.2599999999999998E-2</v>
      </c>
      <c r="AE411" s="1224">
        <v>3.7699999999999997E-2</v>
      </c>
      <c r="AF411" s="1224" t="s">
        <v>165</v>
      </c>
      <c r="AG411" s="1224">
        <v>7.2599999999999998E-2</v>
      </c>
      <c r="AH411" s="1224">
        <v>3.7699999999999997E-2</v>
      </c>
      <c r="AI411" s="1224" t="s">
        <v>165</v>
      </c>
      <c r="AJ411" s="1224">
        <v>7.2599999999999998E-2</v>
      </c>
      <c r="AK411" s="1224">
        <v>3.7699999999999997E-2</v>
      </c>
      <c r="AL411" s="1224" t="s">
        <v>165</v>
      </c>
      <c r="AM411" s="1224">
        <v>7.2599999999999998E-2</v>
      </c>
      <c r="AN411" s="1224">
        <v>3.7699999999999997E-2</v>
      </c>
      <c r="AO411" s="1224" t="s">
        <v>165</v>
      </c>
      <c r="AP411" s="1224">
        <v>7.2599999999999998E-2</v>
      </c>
      <c r="AQ411" s="1224">
        <v>3.7699999999999997E-2</v>
      </c>
      <c r="AR411" s="1224" t="s">
        <v>165</v>
      </c>
      <c r="AS411" s="1224">
        <v>7.2599999999999998E-2</v>
      </c>
      <c r="AT411" s="1224">
        <v>3.7699999999999997E-2</v>
      </c>
      <c r="AU411" s="1224" t="s">
        <v>165</v>
      </c>
      <c r="AV411" s="1224">
        <v>7.2599999999999998E-2</v>
      </c>
      <c r="AW411" s="1224">
        <v>3.7699999999999997E-2</v>
      </c>
      <c r="AX411" s="1224" t="s">
        <v>165</v>
      </c>
      <c r="AY411" s="1227">
        <v>7.2599999999999998E-2</v>
      </c>
      <c r="AZ411" s="1227">
        <v>3.7699999999999997E-2</v>
      </c>
      <c r="BA411" s="1227" t="s">
        <v>165</v>
      </c>
      <c r="BB411" s="1228" t="s">
        <v>165</v>
      </c>
      <c r="BC411" s="1228" t="s">
        <v>165</v>
      </c>
      <c r="BD411" s="1228" t="s">
        <v>165</v>
      </c>
    </row>
    <row r="412" spans="3:56" x14ac:dyDescent="0.25">
      <c r="C412" s="1229" t="s">
        <v>2178</v>
      </c>
      <c r="D412" s="1229" t="s">
        <v>1345</v>
      </c>
      <c r="E412" s="1231" t="str">
        <f t="shared" si="6"/>
        <v>CunícolaBARCELONA</v>
      </c>
      <c r="F412" s="1224">
        <v>7.2599999999999998E-2</v>
      </c>
      <c r="G412" s="1225">
        <v>3.7699999999999997E-2</v>
      </c>
      <c r="H412" s="1224" t="s">
        <v>165</v>
      </c>
      <c r="I412" s="1224">
        <v>7.2599999999999998E-2</v>
      </c>
      <c r="J412" s="1224">
        <v>3.7699999999999997E-2</v>
      </c>
      <c r="K412" s="1224" t="s">
        <v>165</v>
      </c>
      <c r="L412" s="1226">
        <v>7.2599999999999998E-2</v>
      </c>
      <c r="M412" s="1224">
        <v>3.7699999999999997E-2</v>
      </c>
      <c r="N412" s="1224" t="s">
        <v>165</v>
      </c>
      <c r="O412" s="1224">
        <v>7.2599999999999998E-2</v>
      </c>
      <c r="P412" s="1224">
        <v>3.7699999999999997E-2</v>
      </c>
      <c r="Q412" s="1224" t="s">
        <v>165</v>
      </c>
      <c r="R412" s="1224">
        <v>7.2599999999999998E-2</v>
      </c>
      <c r="S412" s="1224">
        <v>3.7699999999999997E-2</v>
      </c>
      <c r="T412" s="1224" t="s">
        <v>165</v>
      </c>
      <c r="U412" s="1224">
        <v>7.2599999999999998E-2</v>
      </c>
      <c r="V412" s="1224">
        <v>3.7699999999999997E-2</v>
      </c>
      <c r="W412" s="1224" t="s">
        <v>165</v>
      </c>
      <c r="X412" s="1224">
        <v>7.2599999999999998E-2</v>
      </c>
      <c r="Y412" s="1224">
        <v>3.7699999999999997E-2</v>
      </c>
      <c r="Z412" s="1224" t="s">
        <v>165</v>
      </c>
      <c r="AA412" s="1224">
        <v>7.2599999999999998E-2</v>
      </c>
      <c r="AB412" s="1224">
        <v>3.7699999999999997E-2</v>
      </c>
      <c r="AC412" s="1224" t="s">
        <v>165</v>
      </c>
      <c r="AD412" s="1224">
        <v>7.2599999999999998E-2</v>
      </c>
      <c r="AE412" s="1224">
        <v>3.7699999999999997E-2</v>
      </c>
      <c r="AF412" s="1224" t="s">
        <v>165</v>
      </c>
      <c r="AG412" s="1224">
        <v>7.2599999999999998E-2</v>
      </c>
      <c r="AH412" s="1224">
        <v>3.7699999999999997E-2</v>
      </c>
      <c r="AI412" s="1224" t="s">
        <v>165</v>
      </c>
      <c r="AJ412" s="1224">
        <v>7.2599999999999998E-2</v>
      </c>
      <c r="AK412" s="1224">
        <v>3.7699999999999997E-2</v>
      </c>
      <c r="AL412" s="1224" t="s">
        <v>165</v>
      </c>
      <c r="AM412" s="1224">
        <v>7.2599999999999998E-2</v>
      </c>
      <c r="AN412" s="1224">
        <v>3.7699999999999997E-2</v>
      </c>
      <c r="AO412" s="1224" t="s">
        <v>165</v>
      </c>
      <c r="AP412" s="1224">
        <v>7.2599999999999998E-2</v>
      </c>
      <c r="AQ412" s="1224">
        <v>3.7699999999999997E-2</v>
      </c>
      <c r="AR412" s="1224" t="s">
        <v>165</v>
      </c>
      <c r="AS412" s="1224">
        <v>7.2599999999999998E-2</v>
      </c>
      <c r="AT412" s="1224">
        <v>3.7699999999999997E-2</v>
      </c>
      <c r="AU412" s="1224" t="s">
        <v>165</v>
      </c>
      <c r="AV412" s="1224">
        <v>7.2599999999999998E-2</v>
      </c>
      <c r="AW412" s="1224">
        <v>3.7699999999999997E-2</v>
      </c>
      <c r="AX412" s="1224" t="s">
        <v>165</v>
      </c>
      <c r="AY412" s="1227">
        <v>7.2599999999999998E-2</v>
      </c>
      <c r="AZ412" s="1227">
        <v>3.7699999999999997E-2</v>
      </c>
      <c r="BA412" s="1227" t="s">
        <v>165</v>
      </c>
      <c r="BB412" s="1228" t="s">
        <v>165</v>
      </c>
      <c r="BC412" s="1228" t="s">
        <v>165</v>
      </c>
      <c r="BD412" s="1228" t="s">
        <v>165</v>
      </c>
    </row>
    <row r="413" spans="3:56" x14ac:dyDescent="0.25">
      <c r="C413" s="1229" t="s">
        <v>2178</v>
      </c>
      <c r="D413" s="1229" t="s">
        <v>1346</v>
      </c>
      <c r="E413" s="1231" t="str">
        <f t="shared" si="6"/>
        <v>CunícolaBIZKAIA</v>
      </c>
      <c r="F413" s="1224">
        <v>7.2599999999999998E-2</v>
      </c>
      <c r="G413" s="1225">
        <v>3.7699999999999997E-2</v>
      </c>
      <c r="H413" s="1224" t="s">
        <v>165</v>
      </c>
      <c r="I413" s="1224">
        <v>7.2599999999999998E-2</v>
      </c>
      <c r="J413" s="1224">
        <v>3.7699999999999997E-2</v>
      </c>
      <c r="K413" s="1224" t="s">
        <v>165</v>
      </c>
      <c r="L413" s="1226">
        <v>7.2599999999999998E-2</v>
      </c>
      <c r="M413" s="1224">
        <v>3.7699999999999997E-2</v>
      </c>
      <c r="N413" s="1224" t="s">
        <v>165</v>
      </c>
      <c r="O413" s="1224">
        <v>7.2599999999999998E-2</v>
      </c>
      <c r="P413" s="1224">
        <v>3.7699999999999997E-2</v>
      </c>
      <c r="Q413" s="1224" t="s">
        <v>165</v>
      </c>
      <c r="R413" s="1224">
        <v>7.2599999999999998E-2</v>
      </c>
      <c r="S413" s="1224">
        <v>3.7699999999999997E-2</v>
      </c>
      <c r="T413" s="1224" t="s">
        <v>165</v>
      </c>
      <c r="U413" s="1224">
        <v>7.2599999999999998E-2</v>
      </c>
      <c r="V413" s="1224">
        <v>3.7699999999999997E-2</v>
      </c>
      <c r="W413" s="1224" t="s">
        <v>165</v>
      </c>
      <c r="X413" s="1224">
        <v>7.2599999999999998E-2</v>
      </c>
      <c r="Y413" s="1224">
        <v>3.7699999999999997E-2</v>
      </c>
      <c r="Z413" s="1224" t="s">
        <v>165</v>
      </c>
      <c r="AA413" s="1224">
        <v>7.2599999999999998E-2</v>
      </c>
      <c r="AB413" s="1224">
        <v>3.7699999999999997E-2</v>
      </c>
      <c r="AC413" s="1224" t="s">
        <v>165</v>
      </c>
      <c r="AD413" s="1224">
        <v>7.2599999999999998E-2</v>
      </c>
      <c r="AE413" s="1224">
        <v>3.7699999999999997E-2</v>
      </c>
      <c r="AF413" s="1224" t="s">
        <v>165</v>
      </c>
      <c r="AG413" s="1224">
        <v>7.2599999999999998E-2</v>
      </c>
      <c r="AH413" s="1224">
        <v>3.7699999999999997E-2</v>
      </c>
      <c r="AI413" s="1224" t="s">
        <v>165</v>
      </c>
      <c r="AJ413" s="1224">
        <v>7.2599999999999998E-2</v>
      </c>
      <c r="AK413" s="1224">
        <v>3.7699999999999997E-2</v>
      </c>
      <c r="AL413" s="1224" t="s">
        <v>165</v>
      </c>
      <c r="AM413" s="1224">
        <v>7.2599999999999998E-2</v>
      </c>
      <c r="AN413" s="1224">
        <v>3.7699999999999997E-2</v>
      </c>
      <c r="AO413" s="1224" t="s">
        <v>165</v>
      </c>
      <c r="AP413" s="1224">
        <v>7.2599999999999998E-2</v>
      </c>
      <c r="AQ413" s="1224">
        <v>3.7699999999999997E-2</v>
      </c>
      <c r="AR413" s="1224" t="s">
        <v>165</v>
      </c>
      <c r="AS413" s="1224">
        <v>7.2599999999999998E-2</v>
      </c>
      <c r="AT413" s="1224">
        <v>3.7699999999999997E-2</v>
      </c>
      <c r="AU413" s="1224" t="s">
        <v>165</v>
      </c>
      <c r="AV413" s="1224">
        <v>7.2599999999999998E-2</v>
      </c>
      <c r="AW413" s="1224">
        <v>3.7699999999999997E-2</v>
      </c>
      <c r="AX413" s="1224" t="s">
        <v>165</v>
      </c>
      <c r="AY413" s="1227">
        <v>7.2599999999999998E-2</v>
      </c>
      <c r="AZ413" s="1227">
        <v>3.7699999999999997E-2</v>
      </c>
      <c r="BA413" s="1227" t="s">
        <v>165</v>
      </c>
      <c r="BB413" s="1228" t="s">
        <v>165</v>
      </c>
      <c r="BC413" s="1228" t="s">
        <v>165</v>
      </c>
      <c r="BD413" s="1228" t="s">
        <v>165</v>
      </c>
    </row>
    <row r="414" spans="3:56" x14ac:dyDescent="0.25">
      <c r="C414" s="1229" t="s">
        <v>2178</v>
      </c>
      <c r="D414" s="1229" t="s">
        <v>1347</v>
      </c>
      <c r="E414" s="1231" t="str">
        <f t="shared" si="6"/>
        <v>CunícolaBURGOS</v>
      </c>
      <c r="F414" s="1224">
        <v>7.2599999999999998E-2</v>
      </c>
      <c r="G414" s="1225">
        <v>3.7699999999999997E-2</v>
      </c>
      <c r="H414" s="1224" t="s">
        <v>165</v>
      </c>
      <c r="I414" s="1224">
        <v>7.2599999999999998E-2</v>
      </c>
      <c r="J414" s="1224">
        <v>3.7699999999999997E-2</v>
      </c>
      <c r="K414" s="1224" t="s">
        <v>165</v>
      </c>
      <c r="L414" s="1226">
        <v>7.2599999999999998E-2</v>
      </c>
      <c r="M414" s="1224">
        <v>3.7699999999999997E-2</v>
      </c>
      <c r="N414" s="1224" t="s">
        <v>165</v>
      </c>
      <c r="O414" s="1224">
        <v>7.2599999999999998E-2</v>
      </c>
      <c r="P414" s="1224">
        <v>3.7699999999999997E-2</v>
      </c>
      <c r="Q414" s="1224" t="s">
        <v>165</v>
      </c>
      <c r="R414" s="1224">
        <v>7.2599999999999998E-2</v>
      </c>
      <c r="S414" s="1224">
        <v>3.7699999999999997E-2</v>
      </c>
      <c r="T414" s="1224" t="s">
        <v>165</v>
      </c>
      <c r="U414" s="1224">
        <v>7.2599999999999998E-2</v>
      </c>
      <c r="V414" s="1224">
        <v>3.7699999999999997E-2</v>
      </c>
      <c r="W414" s="1224" t="s">
        <v>165</v>
      </c>
      <c r="X414" s="1224">
        <v>7.2599999999999998E-2</v>
      </c>
      <c r="Y414" s="1224">
        <v>3.7699999999999997E-2</v>
      </c>
      <c r="Z414" s="1224" t="s">
        <v>165</v>
      </c>
      <c r="AA414" s="1224">
        <v>7.2599999999999998E-2</v>
      </c>
      <c r="AB414" s="1224">
        <v>3.7699999999999997E-2</v>
      </c>
      <c r="AC414" s="1224" t="s">
        <v>165</v>
      </c>
      <c r="AD414" s="1224">
        <v>7.2599999999999998E-2</v>
      </c>
      <c r="AE414" s="1224">
        <v>3.7699999999999997E-2</v>
      </c>
      <c r="AF414" s="1224" t="s">
        <v>165</v>
      </c>
      <c r="AG414" s="1224">
        <v>7.2599999999999998E-2</v>
      </c>
      <c r="AH414" s="1224">
        <v>3.7699999999999997E-2</v>
      </c>
      <c r="AI414" s="1224" t="s">
        <v>165</v>
      </c>
      <c r="AJ414" s="1224">
        <v>7.2599999999999998E-2</v>
      </c>
      <c r="AK414" s="1224">
        <v>3.7699999999999997E-2</v>
      </c>
      <c r="AL414" s="1224" t="s">
        <v>165</v>
      </c>
      <c r="AM414" s="1224">
        <v>7.2599999999999998E-2</v>
      </c>
      <c r="AN414" s="1224">
        <v>3.7699999999999997E-2</v>
      </c>
      <c r="AO414" s="1224" t="s">
        <v>165</v>
      </c>
      <c r="AP414" s="1224">
        <v>7.2599999999999998E-2</v>
      </c>
      <c r="AQ414" s="1224">
        <v>3.7699999999999997E-2</v>
      </c>
      <c r="AR414" s="1224" t="s">
        <v>165</v>
      </c>
      <c r="AS414" s="1224">
        <v>7.2599999999999998E-2</v>
      </c>
      <c r="AT414" s="1224">
        <v>3.7699999999999997E-2</v>
      </c>
      <c r="AU414" s="1224" t="s">
        <v>165</v>
      </c>
      <c r="AV414" s="1224">
        <v>7.2599999999999998E-2</v>
      </c>
      <c r="AW414" s="1224">
        <v>3.7699999999999997E-2</v>
      </c>
      <c r="AX414" s="1224" t="s">
        <v>165</v>
      </c>
      <c r="AY414" s="1227">
        <v>7.2599999999999998E-2</v>
      </c>
      <c r="AZ414" s="1227">
        <v>3.7699999999999997E-2</v>
      </c>
      <c r="BA414" s="1227" t="s">
        <v>165</v>
      </c>
      <c r="BB414" s="1228" t="s">
        <v>165</v>
      </c>
      <c r="BC414" s="1228" t="s">
        <v>165</v>
      </c>
      <c r="BD414" s="1228" t="s">
        <v>165</v>
      </c>
    </row>
    <row r="415" spans="3:56" x14ac:dyDescent="0.25">
      <c r="C415" s="1229" t="s">
        <v>2178</v>
      </c>
      <c r="D415" s="1229" t="s">
        <v>1348</v>
      </c>
      <c r="E415" s="1231" t="str">
        <f t="shared" si="6"/>
        <v>CunícolaCÁCERES</v>
      </c>
      <c r="F415" s="1224">
        <v>7.2599999999999998E-2</v>
      </c>
      <c r="G415" s="1225">
        <v>3.7699999999999997E-2</v>
      </c>
      <c r="H415" s="1224" t="s">
        <v>165</v>
      </c>
      <c r="I415" s="1224">
        <v>7.2599999999999998E-2</v>
      </c>
      <c r="J415" s="1224">
        <v>3.7699999999999997E-2</v>
      </c>
      <c r="K415" s="1224" t="s">
        <v>165</v>
      </c>
      <c r="L415" s="1226">
        <v>7.2599999999999998E-2</v>
      </c>
      <c r="M415" s="1224">
        <v>3.7699999999999997E-2</v>
      </c>
      <c r="N415" s="1224" t="s">
        <v>165</v>
      </c>
      <c r="O415" s="1224">
        <v>7.2599999999999998E-2</v>
      </c>
      <c r="P415" s="1224">
        <v>3.7699999999999997E-2</v>
      </c>
      <c r="Q415" s="1224" t="s">
        <v>165</v>
      </c>
      <c r="R415" s="1224">
        <v>7.2599999999999998E-2</v>
      </c>
      <c r="S415" s="1224">
        <v>3.7699999999999997E-2</v>
      </c>
      <c r="T415" s="1224" t="s">
        <v>165</v>
      </c>
      <c r="U415" s="1224">
        <v>7.2599999999999998E-2</v>
      </c>
      <c r="V415" s="1224">
        <v>3.7699999999999997E-2</v>
      </c>
      <c r="W415" s="1224" t="s">
        <v>165</v>
      </c>
      <c r="X415" s="1224">
        <v>7.2599999999999998E-2</v>
      </c>
      <c r="Y415" s="1224">
        <v>3.7699999999999997E-2</v>
      </c>
      <c r="Z415" s="1224" t="s">
        <v>165</v>
      </c>
      <c r="AA415" s="1224">
        <v>7.2599999999999998E-2</v>
      </c>
      <c r="AB415" s="1224">
        <v>3.7699999999999997E-2</v>
      </c>
      <c r="AC415" s="1224" t="s">
        <v>165</v>
      </c>
      <c r="AD415" s="1224">
        <v>7.2599999999999998E-2</v>
      </c>
      <c r="AE415" s="1224">
        <v>3.7699999999999997E-2</v>
      </c>
      <c r="AF415" s="1224" t="s">
        <v>165</v>
      </c>
      <c r="AG415" s="1224">
        <v>7.2599999999999998E-2</v>
      </c>
      <c r="AH415" s="1224">
        <v>3.7699999999999997E-2</v>
      </c>
      <c r="AI415" s="1224" t="s">
        <v>165</v>
      </c>
      <c r="AJ415" s="1224">
        <v>7.2599999999999998E-2</v>
      </c>
      <c r="AK415" s="1224">
        <v>3.7699999999999997E-2</v>
      </c>
      <c r="AL415" s="1224" t="s">
        <v>165</v>
      </c>
      <c r="AM415" s="1224">
        <v>7.2599999999999998E-2</v>
      </c>
      <c r="AN415" s="1224">
        <v>3.7699999999999997E-2</v>
      </c>
      <c r="AO415" s="1224" t="s">
        <v>165</v>
      </c>
      <c r="AP415" s="1224">
        <v>7.2599999999999998E-2</v>
      </c>
      <c r="AQ415" s="1224">
        <v>3.7699999999999997E-2</v>
      </c>
      <c r="AR415" s="1224" t="s">
        <v>165</v>
      </c>
      <c r="AS415" s="1224">
        <v>7.2599999999999998E-2</v>
      </c>
      <c r="AT415" s="1224">
        <v>3.7699999999999997E-2</v>
      </c>
      <c r="AU415" s="1224" t="s">
        <v>165</v>
      </c>
      <c r="AV415" s="1224">
        <v>7.2599999999999998E-2</v>
      </c>
      <c r="AW415" s="1224">
        <v>3.7699999999999997E-2</v>
      </c>
      <c r="AX415" s="1224" t="s">
        <v>165</v>
      </c>
      <c r="AY415" s="1227">
        <v>7.2599999999999998E-2</v>
      </c>
      <c r="AZ415" s="1227">
        <v>3.7699999999999997E-2</v>
      </c>
      <c r="BA415" s="1227" t="s">
        <v>165</v>
      </c>
      <c r="BB415" s="1228" t="s">
        <v>165</v>
      </c>
      <c r="BC415" s="1228" t="s">
        <v>165</v>
      </c>
      <c r="BD415" s="1228" t="s">
        <v>165</v>
      </c>
    </row>
    <row r="416" spans="3:56" x14ac:dyDescent="0.25">
      <c r="C416" s="1229" t="s">
        <v>2178</v>
      </c>
      <c r="D416" s="1229" t="s">
        <v>1349</v>
      </c>
      <c r="E416" s="1231" t="str">
        <f t="shared" si="6"/>
        <v>CunícolaCÁDIZ</v>
      </c>
      <c r="F416" s="1224">
        <v>7.2599999999999998E-2</v>
      </c>
      <c r="G416" s="1225">
        <v>3.7699999999999997E-2</v>
      </c>
      <c r="H416" s="1224" t="s">
        <v>165</v>
      </c>
      <c r="I416" s="1224">
        <v>7.2599999999999998E-2</v>
      </c>
      <c r="J416" s="1224">
        <v>3.7699999999999997E-2</v>
      </c>
      <c r="K416" s="1224" t="s">
        <v>165</v>
      </c>
      <c r="L416" s="1226">
        <v>7.2599999999999998E-2</v>
      </c>
      <c r="M416" s="1224">
        <v>3.7699999999999997E-2</v>
      </c>
      <c r="N416" s="1224" t="s">
        <v>165</v>
      </c>
      <c r="O416" s="1224">
        <v>7.2599999999999998E-2</v>
      </c>
      <c r="P416" s="1224">
        <v>3.7699999999999997E-2</v>
      </c>
      <c r="Q416" s="1224" t="s">
        <v>165</v>
      </c>
      <c r="R416" s="1224">
        <v>7.2599999999999998E-2</v>
      </c>
      <c r="S416" s="1224">
        <v>3.7699999999999997E-2</v>
      </c>
      <c r="T416" s="1224" t="s">
        <v>165</v>
      </c>
      <c r="U416" s="1224">
        <v>7.2599999999999998E-2</v>
      </c>
      <c r="V416" s="1224">
        <v>3.7699999999999997E-2</v>
      </c>
      <c r="W416" s="1224" t="s">
        <v>165</v>
      </c>
      <c r="X416" s="1224">
        <v>7.2599999999999998E-2</v>
      </c>
      <c r="Y416" s="1224">
        <v>3.7699999999999997E-2</v>
      </c>
      <c r="Z416" s="1224" t="s">
        <v>165</v>
      </c>
      <c r="AA416" s="1224">
        <v>7.2599999999999998E-2</v>
      </c>
      <c r="AB416" s="1224">
        <v>3.7699999999999997E-2</v>
      </c>
      <c r="AC416" s="1224" t="s">
        <v>165</v>
      </c>
      <c r="AD416" s="1224">
        <v>7.2599999999999998E-2</v>
      </c>
      <c r="AE416" s="1224">
        <v>3.7699999999999997E-2</v>
      </c>
      <c r="AF416" s="1224" t="s">
        <v>165</v>
      </c>
      <c r="AG416" s="1224">
        <v>7.2599999999999998E-2</v>
      </c>
      <c r="AH416" s="1224">
        <v>3.7699999999999997E-2</v>
      </c>
      <c r="AI416" s="1224" t="s">
        <v>165</v>
      </c>
      <c r="AJ416" s="1224">
        <v>7.2599999999999998E-2</v>
      </c>
      <c r="AK416" s="1224">
        <v>3.7699999999999997E-2</v>
      </c>
      <c r="AL416" s="1224" t="s">
        <v>165</v>
      </c>
      <c r="AM416" s="1224">
        <v>7.2599999999999998E-2</v>
      </c>
      <c r="AN416" s="1224">
        <v>3.7699999999999997E-2</v>
      </c>
      <c r="AO416" s="1224" t="s">
        <v>165</v>
      </c>
      <c r="AP416" s="1224">
        <v>7.2599999999999998E-2</v>
      </c>
      <c r="AQ416" s="1224">
        <v>3.7699999999999997E-2</v>
      </c>
      <c r="AR416" s="1224" t="s">
        <v>165</v>
      </c>
      <c r="AS416" s="1224">
        <v>7.2599999999999998E-2</v>
      </c>
      <c r="AT416" s="1224">
        <v>3.7699999999999997E-2</v>
      </c>
      <c r="AU416" s="1224" t="s">
        <v>165</v>
      </c>
      <c r="AV416" s="1224">
        <v>7.2599999999999998E-2</v>
      </c>
      <c r="AW416" s="1224">
        <v>3.7699999999999997E-2</v>
      </c>
      <c r="AX416" s="1224" t="s">
        <v>165</v>
      </c>
      <c r="AY416" s="1227">
        <v>7.2599999999999998E-2</v>
      </c>
      <c r="AZ416" s="1227">
        <v>3.7699999999999997E-2</v>
      </c>
      <c r="BA416" s="1227" t="s">
        <v>165</v>
      </c>
      <c r="BB416" s="1228" t="s">
        <v>165</v>
      </c>
      <c r="BC416" s="1228" t="s">
        <v>165</v>
      </c>
      <c r="BD416" s="1228" t="s">
        <v>165</v>
      </c>
    </row>
    <row r="417" spans="3:56" x14ac:dyDescent="0.25">
      <c r="C417" s="1229" t="s">
        <v>2178</v>
      </c>
      <c r="D417" s="1229" t="s">
        <v>1350</v>
      </c>
      <c r="E417" s="1231" t="str">
        <f t="shared" si="6"/>
        <v>CunícolaCANTABRIA</v>
      </c>
      <c r="F417" s="1224">
        <v>7.2599999999999998E-2</v>
      </c>
      <c r="G417" s="1225">
        <v>3.7699999999999997E-2</v>
      </c>
      <c r="H417" s="1224" t="s">
        <v>165</v>
      </c>
      <c r="I417" s="1224">
        <v>7.2599999999999998E-2</v>
      </c>
      <c r="J417" s="1224">
        <v>3.7699999999999997E-2</v>
      </c>
      <c r="K417" s="1224" t="s">
        <v>165</v>
      </c>
      <c r="L417" s="1226">
        <v>7.2599999999999998E-2</v>
      </c>
      <c r="M417" s="1224">
        <v>3.7699999999999997E-2</v>
      </c>
      <c r="N417" s="1224" t="s">
        <v>165</v>
      </c>
      <c r="O417" s="1224">
        <v>7.2599999999999998E-2</v>
      </c>
      <c r="P417" s="1224">
        <v>3.7699999999999997E-2</v>
      </c>
      <c r="Q417" s="1224" t="s">
        <v>165</v>
      </c>
      <c r="R417" s="1224">
        <v>7.2599999999999998E-2</v>
      </c>
      <c r="S417" s="1224">
        <v>3.7699999999999997E-2</v>
      </c>
      <c r="T417" s="1224" t="s">
        <v>165</v>
      </c>
      <c r="U417" s="1224">
        <v>7.2599999999999998E-2</v>
      </c>
      <c r="V417" s="1224">
        <v>3.7699999999999997E-2</v>
      </c>
      <c r="W417" s="1224" t="s">
        <v>165</v>
      </c>
      <c r="X417" s="1224">
        <v>7.2599999999999998E-2</v>
      </c>
      <c r="Y417" s="1224">
        <v>3.7699999999999997E-2</v>
      </c>
      <c r="Z417" s="1224" t="s">
        <v>165</v>
      </c>
      <c r="AA417" s="1224">
        <v>7.2599999999999998E-2</v>
      </c>
      <c r="AB417" s="1224">
        <v>3.7699999999999997E-2</v>
      </c>
      <c r="AC417" s="1224" t="s">
        <v>165</v>
      </c>
      <c r="AD417" s="1224">
        <v>7.2599999999999998E-2</v>
      </c>
      <c r="AE417" s="1224">
        <v>3.7699999999999997E-2</v>
      </c>
      <c r="AF417" s="1224" t="s">
        <v>165</v>
      </c>
      <c r="AG417" s="1224">
        <v>7.2599999999999998E-2</v>
      </c>
      <c r="AH417" s="1224">
        <v>3.7699999999999997E-2</v>
      </c>
      <c r="AI417" s="1224" t="s">
        <v>165</v>
      </c>
      <c r="AJ417" s="1224">
        <v>7.2599999999999998E-2</v>
      </c>
      <c r="AK417" s="1224">
        <v>3.7699999999999997E-2</v>
      </c>
      <c r="AL417" s="1224" t="s">
        <v>165</v>
      </c>
      <c r="AM417" s="1224">
        <v>7.2599999999999998E-2</v>
      </c>
      <c r="AN417" s="1224">
        <v>3.7699999999999997E-2</v>
      </c>
      <c r="AO417" s="1224" t="s">
        <v>165</v>
      </c>
      <c r="AP417" s="1224">
        <v>7.2599999999999998E-2</v>
      </c>
      <c r="AQ417" s="1224">
        <v>3.7699999999999997E-2</v>
      </c>
      <c r="AR417" s="1224" t="s">
        <v>165</v>
      </c>
      <c r="AS417" s="1224">
        <v>7.2599999999999998E-2</v>
      </c>
      <c r="AT417" s="1224">
        <v>3.7699999999999997E-2</v>
      </c>
      <c r="AU417" s="1224" t="s">
        <v>165</v>
      </c>
      <c r="AV417" s="1224">
        <v>7.2599999999999998E-2</v>
      </c>
      <c r="AW417" s="1224">
        <v>3.7699999999999997E-2</v>
      </c>
      <c r="AX417" s="1224" t="s">
        <v>165</v>
      </c>
      <c r="AY417" s="1227">
        <v>7.2599999999999998E-2</v>
      </c>
      <c r="AZ417" s="1227">
        <v>3.7699999999999997E-2</v>
      </c>
      <c r="BA417" s="1227" t="s">
        <v>165</v>
      </c>
      <c r="BB417" s="1228" t="s">
        <v>165</v>
      </c>
      <c r="BC417" s="1228" t="s">
        <v>165</v>
      </c>
      <c r="BD417" s="1228" t="s">
        <v>165</v>
      </c>
    </row>
    <row r="418" spans="3:56" x14ac:dyDescent="0.25">
      <c r="C418" s="1229" t="s">
        <v>2178</v>
      </c>
      <c r="D418" s="1229" t="s">
        <v>1351</v>
      </c>
      <c r="E418" s="1231" t="str">
        <f t="shared" si="6"/>
        <v>CunícolaCASTELLÓN/CASTELLÓ</v>
      </c>
      <c r="F418" s="1224">
        <v>7.2599999999999998E-2</v>
      </c>
      <c r="G418" s="1225">
        <v>3.7699999999999997E-2</v>
      </c>
      <c r="H418" s="1224" t="s">
        <v>165</v>
      </c>
      <c r="I418" s="1224">
        <v>7.2599999999999998E-2</v>
      </c>
      <c r="J418" s="1224">
        <v>3.7699999999999997E-2</v>
      </c>
      <c r="K418" s="1224" t="s">
        <v>165</v>
      </c>
      <c r="L418" s="1226">
        <v>7.2599999999999998E-2</v>
      </c>
      <c r="M418" s="1224">
        <v>3.7699999999999997E-2</v>
      </c>
      <c r="N418" s="1224" t="s">
        <v>165</v>
      </c>
      <c r="O418" s="1224">
        <v>7.2599999999999998E-2</v>
      </c>
      <c r="P418" s="1224">
        <v>3.7699999999999997E-2</v>
      </c>
      <c r="Q418" s="1224" t="s">
        <v>165</v>
      </c>
      <c r="R418" s="1224">
        <v>7.2599999999999998E-2</v>
      </c>
      <c r="S418" s="1224">
        <v>3.7699999999999997E-2</v>
      </c>
      <c r="T418" s="1224" t="s">
        <v>165</v>
      </c>
      <c r="U418" s="1224">
        <v>7.2599999999999998E-2</v>
      </c>
      <c r="V418" s="1224">
        <v>3.7699999999999997E-2</v>
      </c>
      <c r="W418" s="1224" t="s">
        <v>165</v>
      </c>
      <c r="X418" s="1224">
        <v>7.2599999999999998E-2</v>
      </c>
      <c r="Y418" s="1224">
        <v>3.7699999999999997E-2</v>
      </c>
      <c r="Z418" s="1224" t="s">
        <v>165</v>
      </c>
      <c r="AA418" s="1224">
        <v>7.2599999999999998E-2</v>
      </c>
      <c r="AB418" s="1224">
        <v>3.7699999999999997E-2</v>
      </c>
      <c r="AC418" s="1224" t="s">
        <v>165</v>
      </c>
      <c r="AD418" s="1224">
        <v>7.2599999999999998E-2</v>
      </c>
      <c r="AE418" s="1224">
        <v>3.7699999999999997E-2</v>
      </c>
      <c r="AF418" s="1224" t="s">
        <v>165</v>
      </c>
      <c r="AG418" s="1224">
        <v>7.2599999999999998E-2</v>
      </c>
      <c r="AH418" s="1224">
        <v>3.7699999999999997E-2</v>
      </c>
      <c r="AI418" s="1224" t="s">
        <v>165</v>
      </c>
      <c r="AJ418" s="1224">
        <v>7.2599999999999998E-2</v>
      </c>
      <c r="AK418" s="1224">
        <v>3.7699999999999997E-2</v>
      </c>
      <c r="AL418" s="1224" t="s">
        <v>165</v>
      </c>
      <c r="AM418" s="1224">
        <v>7.2599999999999998E-2</v>
      </c>
      <c r="AN418" s="1224">
        <v>3.7699999999999997E-2</v>
      </c>
      <c r="AO418" s="1224" t="s">
        <v>165</v>
      </c>
      <c r="AP418" s="1224">
        <v>7.2599999999999998E-2</v>
      </c>
      <c r="AQ418" s="1224">
        <v>3.7699999999999997E-2</v>
      </c>
      <c r="AR418" s="1224" t="s">
        <v>165</v>
      </c>
      <c r="AS418" s="1224">
        <v>7.2599999999999998E-2</v>
      </c>
      <c r="AT418" s="1224">
        <v>3.7699999999999997E-2</v>
      </c>
      <c r="AU418" s="1224" t="s">
        <v>165</v>
      </c>
      <c r="AV418" s="1224">
        <v>7.2599999999999998E-2</v>
      </c>
      <c r="AW418" s="1224">
        <v>3.7699999999999997E-2</v>
      </c>
      <c r="AX418" s="1224" t="s">
        <v>165</v>
      </c>
      <c r="AY418" s="1227">
        <v>7.2599999999999998E-2</v>
      </c>
      <c r="AZ418" s="1227">
        <v>3.7699999999999997E-2</v>
      </c>
      <c r="BA418" s="1227" t="s">
        <v>165</v>
      </c>
      <c r="BB418" s="1228" t="s">
        <v>165</v>
      </c>
      <c r="BC418" s="1228" t="s">
        <v>165</v>
      </c>
      <c r="BD418" s="1228" t="s">
        <v>165</v>
      </c>
    </row>
    <row r="419" spans="3:56" x14ac:dyDescent="0.25">
      <c r="C419" s="1229" t="s">
        <v>2178</v>
      </c>
      <c r="D419" s="1229" t="s">
        <v>1352</v>
      </c>
      <c r="E419" s="1231" t="str">
        <f t="shared" ref="E419:E454" si="7">C419&amp;D419</f>
        <v>CunícolaCIUDAD REAL</v>
      </c>
      <c r="F419" s="1224">
        <v>7.2599999999999998E-2</v>
      </c>
      <c r="G419" s="1225">
        <v>3.7699999999999997E-2</v>
      </c>
      <c r="H419" s="1224" t="s">
        <v>165</v>
      </c>
      <c r="I419" s="1224">
        <v>7.2599999999999998E-2</v>
      </c>
      <c r="J419" s="1224">
        <v>3.7699999999999997E-2</v>
      </c>
      <c r="K419" s="1224" t="s">
        <v>165</v>
      </c>
      <c r="L419" s="1226">
        <v>7.2599999999999998E-2</v>
      </c>
      <c r="M419" s="1224">
        <v>3.7699999999999997E-2</v>
      </c>
      <c r="N419" s="1224" t="s">
        <v>165</v>
      </c>
      <c r="O419" s="1224">
        <v>7.2599999999999998E-2</v>
      </c>
      <c r="P419" s="1224">
        <v>3.7699999999999997E-2</v>
      </c>
      <c r="Q419" s="1224" t="s">
        <v>165</v>
      </c>
      <c r="R419" s="1224">
        <v>7.2599999999999998E-2</v>
      </c>
      <c r="S419" s="1224">
        <v>3.7699999999999997E-2</v>
      </c>
      <c r="T419" s="1224" t="s">
        <v>165</v>
      </c>
      <c r="U419" s="1224">
        <v>7.2599999999999998E-2</v>
      </c>
      <c r="V419" s="1224">
        <v>3.7699999999999997E-2</v>
      </c>
      <c r="W419" s="1224" t="s">
        <v>165</v>
      </c>
      <c r="X419" s="1224">
        <v>7.2599999999999998E-2</v>
      </c>
      <c r="Y419" s="1224">
        <v>3.7699999999999997E-2</v>
      </c>
      <c r="Z419" s="1224" t="s">
        <v>165</v>
      </c>
      <c r="AA419" s="1224">
        <v>7.2599999999999998E-2</v>
      </c>
      <c r="AB419" s="1224">
        <v>3.7699999999999997E-2</v>
      </c>
      <c r="AC419" s="1224" t="s">
        <v>165</v>
      </c>
      <c r="AD419" s="1224">
        <v>7.2599999999999998E-2</v>
      </c>
      <c r="AE419" s="1224">
        <v>3.7699999999999997E-2</v>
      </c>
      <c r="AF419" s="1224" t="s">
        <v>165</v>
      </c>
      <c r="AG419" s="1224">
        <v>7.2599999999999998E-2</v>
      </c>
      <c r="AH419" s="1224">
        <v>3.7699999999999997E-2</v>
      </c>
      <c r="AI419" s="1224" t="s">
        <v>165</v>
      </c>
      <c r="AJ419" s="1224">
        <v>7.2599999999999998E-2</v>
      </c>
      <c r="AK419" s="1224">
        <v>3.7699999999999997E-2</v>
      </c>
      <c r="AL419" s="1224" t="s">
        <v>165</v>
      </c>
      <c r="AM419" s="1224">
        <v>7.2599999999999998E-2</v>
      </c>
      <c r="AN419" s="1224">
        <v>3.7699999999999997E-2</v>
      </c>
      <c r="AO419" s="1224" t="s">
        <v>165</v>
      </c>
      <c r="AP419" s="1224">
        <v>7.2599999999999998E-2</v>
      </c>
      <c r="AQ419" s="1224">
        <v>3.7699999999999997E-2</v>
      </c>
      <c r="AR419" s="1224" t="s">
        <v>165</v>
      </c>
      <c r="AS419" s="1224">
        <v>7.2599999999999998E-2</v>
      </c>
      <c r="AT419" s="1224">
        <v>3.7699999999999997E-2</v>
      </c>
      <c r="AU419" s="1224" t="s">
        <v>165</v>
      </c>
      <c r="AV419" s="1224">
        <v>7.2599999999999998E-2</v>
      </c>
      <c r="AW419" s="1224">
        <v>3.7699999999999997E-2</v>
      </c>
      <c r="AX419" s="1224" t="s">
        <v>165</v>
      </c>
      <c r="AY419" s="1227">
        <v>7.2599999999999998E-2</v>
      </c>
      <c r="AZ419" s="1227">
        <v>3.7699999999999997E-2</v>
      </c>
      <c r="BA419" s="1227" t="s">
        <v>165</v>
      </c>
      <c r="BB419" s="1228" t="s">
        <v>165</v>
      </c>
      <c r="BC419" s="1228" t="s">
        <v>165</v>
      </c>
      <c r="BD419" s="1228" t="s">
        <v>165</v>
      </c>
    </row>
    <row r="420" spans="3:56" x14ac:dyDescent="0.25">
      <c r="C420" s="1229" t="s">
        <v>2178</v>
      </c>
      <c r="D420" s="1229" t="s">
        <v>1353</v>
      </c>
      <c r="E420" s="1231" t="str">
        <f t="shared" si="7"/>
        <v>CunícolaCÓRDOBA</v>
      </c>
      <c r="F420" s="1224">
        <v>7.2599999999999998E-2</v>
      </c>
      <c r="G420" s="1225">
        <v>3.7699999999999997E-2</v>
      </c>
      <c r="H420" s="1224" t="s">
        <v>165</v>
      </c>
      <c r="I420" s="1224">
        <v>7.2599999999999998E-2</v>
      </c>
      <c r="J420" s="1224">
        <v>3.7699999999999997E-2</v>
      </c>
      <c r="K420" s="1224" t="s">
        <v>165</v>
      </c>
      <c r="L420" s="1226">
        <v>7.2599999999999998E-2</v>
      </c>
      <c r="M420" s="1224">
        <v>3.7699999999999997E-2</v>
      </c>
      <c r="N420" s="1224" t="s">
        <v>165</v>
      </c>
      <c r="O420" s="1224">
        <v>7.2599999999999998E-2</v>
      </c>
      <c r="P420" s="1224">
        <v>3.7699999999999997E-2</v>
      </c>
      <c r="Q420" s="1224" t="s">
        <v>165</v>
      </c>
      <c r="R420" s="1224">
        <v>7.2599999999999998E-2</v>
      </c>
      <c r="S420" s="1224">
        <v>3.7699999999999997E-2</v>
      </c>
      <c r="T420" s="1224" t="s">
        <v>165</v>
      </c>
      <c r="U420" s="1224">
        <v>7.2599999999999998E-2</v>
      </c>
      <c r="V420" s="1224">
        <v>3.7699999999999997E-2</v>
      </c>
      <c r="W420" s="1224" t="s">
        <v>165</v>
      </c>
      <c r="X420" s="1224">
        <v>7.2599999999999998E-2</v>
      </c>
      <c r="Y420" s="1224">
        <v>3.7699999999999997E-2</v>
      </c>
      <c r="Z420" s="1224" t="s">
        <v>165</v>
      </c>
      <c r="AA420" s="1224">
        <v>7.2599999999999998E-2</v>
      </c>
      <c r="AB420" s="1224">
        <v>3.7699999999999997E-2</v>
      </c>
      <c r="AC420" s="1224" t="s">
        <v>165</v>
      </c>
      <c r="AD420" s="1224">
        <v>7.2599999999999998E-2</v>
      </c>
      <c r="AE420" s="1224">
        <v>3.7699999999999997E-2</v>
      </c>
      <c r="AF420" s="1224" t="s">
        <v>165</v>
      </c>
      <c r="AG420" s="1224">
        <v>7.2599999999999998E-2</v>
      </c>
      <c r="AH420" s="1224">
        <v>3.7699999999999997E-2</v>
      </c>
      <c r="AI420" s="1224" t="s">
        <v>165</v>
      </c>
      <c r="AJ420" s="1224">
        <v>7.2599999999999998E-2</v>
      </c>
      <c r="AK420" s="1224">
        <v>3.7699999999999997E-2</v>
      </c>
      <c r="AL420" s="1224" t="s">
        <v>165</v>
      </c>
      <c r="AM420" s="1224">
        <v>7.2599999999999998E-2</v>
      </c>
      <c r="AN420" s="1224">
        <v>3.7699999999999997E-2</v>
      </c>
      <c r="AO420" s="1224" t="s">
        <v>165</v>
      </c>
      <c r="AP420" s="1224">
        <v>7.2599999999999998E-2</v>
      </c>
      <c r="AQ420" s="1224">
        <v>3.7699999999999997E-2</v>
      </c>
      <c r="AR420" s="1224" t="s">
        <v>165</v>
      </c>
      <c r="AS420" s="1224">
        <v>7.2599999999999998E-2</v>
      </c>
      <c r="AT420" s="1224">
        <v>3.7699999999999997E-2</v>
      </c>
      <c r="AU420" s="1224" t="s">
        <v>165</v>
      </c>
      <c r="AV420" s="1224">
        <v>7.2599999999999998E-2</v>
      </c>
      <c r="AW420" s="1224">
        <v>3.7699999999999997E-2</v>
      </c>
      <c r="AX420" s="1224" t="s">
        <v>165</v>
      </c>
      <c r="AY420" s="1227">
        <v>7.2599999999999998E-2</v>
      </c>
      <c r="AZ420" s="1227">
        <v>3.7699999999999997E-2</v>
      </c>
      <c r="BA420" s="1227" t="s">
        <v>165</v>
      </c>
      <c r="BB420" s="1228" t="s">
        <v>165</v>
      </c>
      <c r="BC420" s="1228" t="s">
        <v>165</v>
      </c>
      <c r="BD420" s="1228" t="s">
        <v>165</v>
      </c>
    </row>
    <row r="421" spans="3:56" x14ac:dyDescent="0.25">
      <c r="C421" s="1229" t="s">
        <v>2178</v>
      </c>
      <c r="D421" s="1229" t="s">
        <v>1354</v>
      </c>
      <c r="E421" s="1231" t="str">
        <f t="shared" si="7"/>
        <v>CunícolaCORUÑA, A</v>
      </c>
      <c r="F421" s="1224">
        <v>7.2599999999999998E-2</v>
      </c>
      <c r="G421" s="1225">
        <v>3.7699999999999997E-2</v>
      </c>
      <c r="H421" s="1224" t="s">
        <v>165</v>
      </c>
      <c r="I421" s="1224">
        <v>7.2599999999999998E-2</v>
      </c>
      <c r="J421" s="1224">
        <v>3.7699999999999997E-2</v>
      </c>
      <c r="K421" s="1224" t="s">
        <v>165</v>
      </c>
      <c r="L421" s="1226">
        <v>7.2599999999999998E-2</v>
      </c>
      <c r="M421" s="1224">
        <v>3.7699999999999997E-2</v>
      </c>
      <c r="N421" s="1224" t="s">
        <v>165</v>
      </c>
      <c r="O421" s="1224">
        <v>7.2599999999999998E-2</v>
      </c>
      <c r="P421" s="1224">
        <v>3.7699999999999997E-2</v>
      </c>
      <c r="Q421" s="1224" t="s">
        <v>165</v>
      </c>
      <c r="R421" s="1224">
        <v>7.2599999999999998E-2</v>
      </c>
      <c r="S421" s="1224">
        <v>3.7699999999999997E-2</v>
      </c>
      <c r="T421" s="1224" t="s">
        <v>165</v>
      </c>
      <c r="U421" s="1224">
        <v>7.2599999999999998E-2</v>
      </c>
      <c r="V421" s="1224">
        <v>3.7699999999999997E-2</v>
      </c>
      <c r="W421" s="1224" t="s">
        <v>165</v>
      </c>
      <c r="X421" s="1224">
        <v>7.2599999999999998E-2</v>
      </c>
      <c r="Y421" s="1224">
        <v>3.7699999999999997E-2</v>
      </c>
      <c r="Z421" s="1224" t="s">
        <v>165</v>
      </c>
      <c r="AA421" s="1224">
        <v>7.2599999999999998E-2</v>
      </c>
      <c r="AB421" s="1224">
        <v>3.7699999999999997E-2</v>
      </c>
      <c r="AC421" s="1224" t="s">
        <v>165</v>
      </c>
      <c r="AD421" s="1224">
        <v>7.2599999999999998E-2</v>
      </c>
      <c r="AE421" s="1224">
        <v>3.7699999999999997E-2</v>
      </c>
      <c r="AF421" s="1224" t="s">
        <v>165</v>
      </c>
      <c r="AG421" s="1224">
        <v>7.2599999999999998E-2</v>
      </c>
      <c r="AH421" s="1224">
        <v>3.7699999999999997E-2</v>
      </c>
      <c r="AI421" s="1224" t="s">
        <v>165</v>
      </c>
      <c r="AJ421" s="1224">
        <v>7.2599999999999998E-2</v>
      </c>
      <c r="AK421" s="1224">
        <v>3.7699999999999997E-2</v>
      </c>
      <c r="AL421" s="1224" t="s">
        <v>165</v>
      </c>
      <c r="AM421" s="1224">
        <v>7.2599999999999998E-2</v>
      </c>
      <c r="AN421" s="1224">
        <v>3.7699999999999997E-2</v>
      </c>
      <c r="AO421" s="1224" t="s">
        <v>165</v>
      </c>
      <c r="AP421" s="1224">
        <v>7.2599999999999998E-2</v>
      </c>
      <c r="AQ421" s="1224">
        <v>3.7699999999999997E-2</v>
      </c>
      <c r="AR421" s="1224" t="s">
        <v>165</v>
      </c>
      <c r="AS421" s="1224">
        <v>7.2599999999999998E-2</v>
      </c>
      <c r="AT421" s="1224">
        <v>3.7699999999999997E-2</v>
      </c>
      <c r="AU421" s="1224" t="s">
        <v>165</v>
      </c>
      <c r="AV421" s="1224">
        <v>7.2599999999999998E-2</v>
      </c>
      <c r="AW421" s="1224">
        <v>3.7699999999999997E-2</v>
      </c>
      <c r="AX421" s="1224" t="s">
        <v>165</v>
      </c>
      <c r="AY421" s="1227">
        <v>7.2599999999999998E-2</v>
      </c>
      <c r="AZ421" s="1227">
        <v>3.7699999999999997E-2</v>
      </c>
      <c r="BA421" s="1227" t="s">
        <v>165</v>
      </c>
      <c r="BB421" s="1228" t="s">
        <v>165</v>
      </c>
      <c r="BC421" s="1228" t="s">
        <v>165</v>
      </c>
      <c r="BD421" s="1228" t="s">
        <v>165</v>
      </c>
    </row>
    <row r="422" spans="3:56" x14ac:dyDescent="0.25">
      <c r="C422" s="1229" t="s">
        <v>2178</v>
      </c>
      <c r="D422" s="1229" t="s">
        <v>1355</v>
      </c>
      <c r="E422" s="1231" t="str">
        <f t="shared" si="7"/>
        <v>CunícolaCUENCA</v>
      </c>
      <c r="F422" s="1224">
        <v>7.2599999999999998E-2</v>
      </c>
      <c r="G422" s="1225">
        <v>3.7699999999999997E-2</v>
      </c>
      <c r="H422" s="1224" t="s">
        <v>165</v>
      </c>
      <c r="I422" s="1224">
        <v>7.2599999999999998E-2</v>
      </c>
      <c r="J422" s="1224">
        <v>3.7699999999999997E-2</v>
      </c>
      <c r="K422" s="1224" t="s">
        <v>165</v>
      </c>
      <c r="L422" s="1226">
        <v>7.2599999999999998E-2</v>
      </c>
      <c r="M422" s="1224">
        <v>3.7699999999999997E-2</v>
      </c>
      <c r="N422" s="1224" t="s">
        <v>165</v>
      </c>
      <c r="O422" s="1224">
        <v>7.2599999999999998E-2</v>
      </c>
      <c r="P422" s="1224">
        <v>3.7699999999999997E-2</v>
      </c>
      <c r="Q422" s="1224" t="s">
        <v>165</v>
      </c>
      <c r="R422" s="1224">
        <v>7.2599999999999998E-2</v>
      </c>
      <c r="S422" s="1224">
        <v>3.7699999999999997E-2</v>
      </c>
      <c r="T422" s="1224" t="s">
        <v>165</v>
      </c>
      <c r="U422" s="1224">
        <v>7.2599999999999998E-2</v>
      </c>
      <c r="V422" s="1224">
        <v>3.7699999999999997E-2</v>
      </c>
      <c r="W422" s="1224" t="s">
        <v>165</v>
      </c>
      <c r="X422" s="1224">
        <v>7.2599999999999998E-2</v>
      </c>
      <c r="Y422" s="1224">
        <v>3.7699999999999997E-2</v>
      </c>
      <c r="Z422" s="1224" t="s">
        <v>165</v>
      </c>
      <c r="AA422" s="1224">
        <v>7.2599999999999998E-2</v>
      </c>
      <c r="AB422" s="1224">
        <v>3.7699999999999997E-2</v>
      </c>
      <c r="AC422" s="1224" t="s">
        <v>165</v>
      </c>
      <c r="AD422" s="1224">
        <v>7.2599999999999998E-2</v>
      </c>
      <c r="AE422" s="1224">
        <v>3.7699999999999997E-2</v>
      </c>
      <c r="AF422" s="1224" t="s">
        <v>165</v>
      </c>
      <c r="AG422" s="1224">
        <v>7.2599999999999998E-2</v>
      </c>
      <c r="AH422" s="1224">
        <v>3.7699999999999997E-2</v>
      </c>
      <c r="AI422" s="1224" t="s">
        <v>165</v>
      </c>
      <c r="AJ422" s="1224">
        <v>7.2599999999999998E-2</v>
      </c>
      <c r="AK422" s="1224">
        <v>3.7699999999999997E-2</v>
      </c>
      <c r="AL422" s="1224" t="s">
        <v>165</v>
      </c>
      <c r="AM422" s="1224">
        <v>7.2599999999999998E-2</v>
      </c>
      <c r="AN422" s="1224">
        <v>3.7699999999999997E-2</v>
      </c>
      <c r="AO422" s="1224" t="s">
        <v>165</v>
      </c>
      <c r="AP422" s="1224">
        <v>7.2599999999999998E-2</v>
      </c>
      <c r="AQ422" s="1224">
        <v>3.7699999999999997E-2</v>
      </c>
      <c r="AR422" s="1224" t="s">
        <v>165</v>
      </c>
      <c r="AS422" s="1224">
        <v>7.2599999999999998E-2</v>
      </c>
      <c r="AT422" s="1224">
        <v>3.7699999999999997E-2</v>
      </c>
      <c r="AU422" s="1224" t="s">
        <v>165</v>
      </c>
      <c r="AV422" s="1224">
        <v>7.2599999999999998E-2</v>
      </c>
      <c r="AW422" s="1224">
        <v>3.7699999999999997E-2</v>
      </c>
      <c r="AX422" s="1224" t="s">
        <v>165</v>
      </c>
      <c r="AY422" s="1227">
        <v>7.2599999999999998E-2</v>
      </c>
      <c r="AZ422" s="1227">
        <v>3.7699999999999997E-2</v>
      </c>
      <c r="BA422" s="1227" t="s">
        <v>165</v>
      </c>
      <c r="BB422" s="1228" t="s">
        <v>165</v>
      </c>
      <c r="BC422" s="1228" t="s">
        <v>165</v>
      </c>
      <c r="BD422" s="1228" t="s">
        <v>165</v>
      </c>
    </row>
    <row r="423" spans="3:56" x14ac:dyDescent="0.25">
      <c r="C423" s="1229" t="s">
        <v>2178</v>
      </c>
      <c r="D423" s="1229" t="s">
        <v>1356</v>
      </c>
      <c r="E423" s="1231" t="str">
        <f t="shared" si="7"/>
        <v>CunícolaGIPUZKOA</v>
      </c>
      <c r="F423" s="1224">
        <v>7.2599999999999998E-2</v>
      </c>
      <c r="G423" s="1225">
        <v>3.7699999999999997E-2</v>
      </c>
      <c r="H423" s="1224" t="s">
        <v>165</v>
      </c>
      <c r="I423" s="1224">
        <v>7.2599999999999998E-2</v>
      </c>
      <c r="J423" s="1224">
        <v>3.7699999999999997E-2</v>
      </c>
      <c r="K423" s="1224" t="s">
        <v>165</v>
      </c>
      <c r="L423" s="1226">
        <v>7.2599999999999998E-2</v>
      </c>
      <c r="M423" s="1224">
        <v>3.7699999999999997E-2</v>
      </c>
      <c r="N423" s="1224" t="s">
        <v>165</v>
      </c>
      <c r="O423" s="1224">
        <v>7.2599999999999998E-2</v>
      </c>
      <c r="P423" s="1224">
        <v>3.7699999999999997E-2</v>
      </c>
      <c r="Q423" s="1224" t="s">
        <v>165</v>
      </c>
      <c r="R423" s="1224">
        <v>7.2599999999999998E-2</v>
      </c>
      <c r="S423" s="1224">
        <v>3.7699999999999997E-2</v>
      </c>
      <c r="T423" s="1224" t="s">
        <v>165</v>
      </c>
      <c r="U423" s="1224">
        <v>7.2599999999999998E-2</v>
      </c>
      <c r="V423" s="1224">
        <v>3.7699999999999997E-2</v>
      </c>
      <c r="W423" s="1224" t="s">
        <v>165</v>
      </c>
      <c r="X423" s="1224">
        <v>7.2599999999999998E-2</v>
      </c>
      <c r="Y423" s="1224">
        <v>3.7699999999999997E-2</v>
      </c>
      <c r="Z423" s="1224" t="s">
        <v>165</v>
      </c>
      <c r="AA423" s="1224">
        <v>7.2599999999999998E-2</v>
      </c>
      <c r="AB423" s="1224">
        <v>3.7699999999999997E-2</v>
      </c>
      <c r="AC423" s="1224" t="s">
        <v>165</v>
      </c>
      <c r="AD423" s="1224">
        <v>7.2599999999999998E-2</v>
      </c>
      <c r="AE423" s="1224">
        <v>3.7699999999999997E-2</v>
      </c>
      <c r="AF423" s="1224" t="s">
        <v>165</v>
      </c>
      <c r="AG423" s="1224">
        <v>7.2599999999999998E-2</v>
      </c>
      <c r="AH423" s="1224">
        <v>3.7699999999999997E-2</v>
      </c>
      <c r="AI423" s="1224" t="s">
        <v>165</v>
      </c>
      <c r="AJ423" s="1224">
        <v>7.2599999999999998E-2</v>
      </c>
      <c r="AK423" s="1224">
        <v>3.7699999999999997E-2</v>
      </c>
      <c r="AL423" s="1224" t="s">
        <v>165</v>
      </c>
      <c r="AM423" s="1224">
        <v>7.2599999999999998E-2</v>
      </c>
      <c r="AN423" s="1224">
        <v>3.7699999999999997E-2</v>
      </c>
      <c r="AO423" s="1224" t="s">
        <v>165</v>
      </c>
      <c r="AP423" s="1224">
        <v>7.2599999999999998E-2</v>
      </c>
      <c r="AQ423" s="1224">
        <v>3.7699999999999997E-2</v>
      </c>
      <c r="AR423" s="1224" t="s">
        <v>165</v>
      </c>
      <c r="AS423" s="1224">
        <v>7.2599999999999998E-2</v>
      </c>
      <c r="AT423" s="1224">
        <v>3.7699999999999997E-2</v>
      </c>
      <c r="AU423" s="1224" t="s">
        <v>165</v>
      </c>
      <c r="AV423" s="1224">
        <v>7.2599999999999998E-2</v>
      </c>
      <c r="AW423" s="1224">
        <v>3.7699999999999997E-2</v>
      </c>
      <c r="AX423" s="1224" t="s">
        <v>165</v>
      </c>
      <c r="AY423" s="1227">
        <v>7.2599999999999998E-2</v>
      </c>
      <c r="AZ423" s="1227">
        <v>3.7699999999999997E-2</v>
      </c>
      <c r="BA423" s="1227" t="s">
        <v>165</v>
      </c>
      <c r="BB423" s="1228" t="s">
        <v>165</v>
      </c>
      <c r="BC423" s="1228" t="s">
        <v>165</v>
      </c>
      <c r="BD423" s="1228" t="s">
        <v>165</v>
      </c>
    </row>
    <row r="424" spans="3:56" x14ac:dyDescent="0.25">
      <c r="C424" s="1229" t="s">
        <v>2178</v>
      </c>
      <c r="D424" s="1229" t="s">
        <v>1357</v>
      </c>
      <c r="E424" s="1231" t="str">
        <f t="shared" si="7"/>
        <v>CunícolaGIRONA</v>
      </c>
      <c r="F424" s="1224">
        <v>7.2599999999999998E-2</v>
      </c>
      <c r="G424" s="1225">
        <v>3.7699999999999997E-2</v>
      </c>
      <c r="H424" s="1224" t="s">
        <v>165</v>
      </c>
      <c r="I424" s="1224">
        <v>7.2599999999999998E-2</v>
      </c>
      <c r="J424" s="1224">
        <v>3.7699999999999997E-2</v>
      </c>
      <c r="K424" s="1224" t="s">
        <v>165</v>
      </c>
      <c r="L424" s="1226">
        <v>7.2599999999999998E-2</v>
      </c>
      <c r="M424" s="1224">
        <v>3.7699999999999997E-2</v>
      </c>
      <c r="N424" s="1224" t="s">
        <v>165</v>
      </c>
      <c r="O424" s="1224">
        <v>7.2599999999999998E-2</v>
      </c>
      <c r="P424" s="1224">
        <v>3.7699999999999997E-2</v>
      </c>
      <c r="Q424" s="1224" t="s">
        <v>165</v>
      </c>
      <c r="R424" s="1224">
        <v>7.2599999999999998E-2</v>
      </c>
      <c r="S424" s="1224">
        <v>3.7699999999999997E-2</v>
      </c>
      <c r="T424" s="1224" t="s">
        <v>165</v>
      </c>
      <c r="U424" s="1224">
        <v>7.2599999999999998E-2</v>
      </c>
      <c r="V424" s="1224">
        <v>3.7699999999999997E-2</v>
      </c>
      <c r="W424" s="1224" t="s">
        <v>165</v>
      </c>
      <c r="X424" s="1224">
        <v>7.2599999999999998E-2</v>
      </c>
      <c r="Y424" s="1224">
        <v>3.7699999999999997E-2</v>
      </c>
      <c r="Z424" s="1224" t="s">
        <v>165</v>
      </c>
      <c r="AA424" s="1224">
        <v>7.2599999999999998E-2</v>
      </c>
      <c r="AB424" s="1224">
        <v>3.7699999999999997E-2</v>
      </c>
      <c r="AC424" s="1224" t="s">
        <v>165</v>
      </c>
      <c r="AD424" s="1224">
        <v>7.2599999999999998E-2</v>
      </c>
      <c r="AE424" s="1224">
        <v>3.7699999999999997E-2</v>
      </c>
      <c r="AF424" s="1224" t="s">
        <v>165</v>
      </c>
      <c r="AG424" s="1224">
        <v>7.2599999999999998E-2</v>
      </c>
      <c r="AH424" s="1224">
        <v>3.7699999999999997E-2</v>
      </c>
      <c r="AI424" s="1224" t="s">
        <v>165</v>
      </c>
      <c r="AJ424" s="1224">
        <v>7.2599999999999998E-2</v>
      </c>
      <c r="AK424" s="1224">
        <v>3.7699999999999997E-2</v>
      </c>
      <c r="AL424" s="1224" t="s">
        <v>165</v>
      </c>
      <c r="AM424" s="1224">
        <v>7.2599999999999998E-2</v>
      </c>
      <c r="AN424" s="1224">
        <v>3.7699999999999997E-2</v>
      </c>
      <c r="AO424" s="1224" t="s">
        <v>165</v>
      </c>
      <c r="AP424" s="1224">
        <v>7.2599999999999998E-2</v>
      </c>
      <c r="AQ424" s="1224">
        <v>3.7699999999999997E-2</v>
      </c>
      <c r="AR424" s="1224" t="s">
        <v>165</v>
      </c>
      <c r="AS424" s="1224">
        <v>7.2599999999999998E-2</v>
      </c>
      <c r="AT424" s="1224">
        <v>3.7699999999999997E-2</v>
      </c>
      <c r="AU424" s="1224" t="s">
        <v>165</v>
      </c>
      <c r="AV424" s="1224">
        <v>7.2599999999999998E-2</v>
      </c>
      <c r="AW424" s="1224">
        <v>3.7699999999999997E-2</v>
      </c>
      <c r="AX424" s="1224" t="s">
        <v>165</v>
      </c>
      <c r="AY424" s="1227">
        <v>7.2599999999999998E-2</v>
      </c>
      <c r="AZ424" s="1227">
        <v>3.7699999999999997E-2</v>
      </c>
      <c r="BA424" s="1227" t="s">
        <v>165</v>
      </c>
      <c r="BB424" s="1228" t="s">
        <v>165</v>
      </c>
      <c r="BC424" s="1228" t="s">
        <v>165</v>
      </c>
      <c r="BD424" s="1228" t="s">
        <v>165</v>
      </c>
    </row>
    <row r="425" spans="3:56" x14ac:dyDescent="0.25">
      <c r="C425" s="1229" t="s">
        <v>2178</v>
      </c>
      <c r="D425" s="1229" t="s">
        <v>1358</v>
      </c>
      <c r="E425" s="1231" t="str">
        <f t="shared" si="7"/>
        <v>CunícolaGRANADA</v>
      </c>
      <c r="F425" s="1224">
        <v>7.2599999999999998E-2</v>
      </c>
      <c r="G425" s="1225">
        <v>3.7699999999999997E-2</v>
      </c>
      <c r="H425" s="1224" t="s">
        <v>165</v>
      </c>
      <c r="I425" s="1224">
        <v>7.2599999999999998E-2</v>
      </c>
      <c r="J425" s="1224">
        <v>3.7699999999999997E-2</v>
      </c>
      <c r="K425" s="1224" t="s">
        <v>165</v>
      </c>
      <c r="L425" s="1226">
        <v>7.2599999999999998E-2</v>
      </c>
      <c r="M425" s="1224">
        <v>3.7699999999999997E-2</v>
      </c>
      <c r="N425" s="1224" t="s">
        <v>165</v>
      </c>
      <c r="O425" s="1224">
        <v>7.2599999999999998E-2</v>
      </c>
      <c r="P425" s="1224">
        <v>3.7699999999999997E-2</v>
      </c>
      <c r="Q425" s="1224" t="s">
        <v>165</v>
      </c>
      <c r="R425" s="1224">
        <v>7.2599999999999998E-2</v>
      </c>
      <c r="S425" s="1224">
        <v>3.7699999999999997E-2</v>
      </c>
      <c r="T425" s="1224" t="s">
        <v>165</v>
      </c>
      <c r="U425" s="1224">
        <v>7.2599999999999998E-2</v>
      </c>
      <c r="V425" s="1224">
        <v>3.7699999999999997E-2</v>
      </c>
      <c r="W425" s="1224" t="s">
        <v>165</v>
      </c>
      <c r="X425" s="1224">
        <v>7.2599999999999998E-2</v>
      </c>
      <c r="Y425" s="1224">
        <v>3.7699999999999997E-2</v>
      </c>
      <c r="Z425" s="1224" t="s">
        <v>165</v>
      </c>
      <c r="AA425" s="1224">
        <v>7.2599999999999998E-2</v>
      </c>
      <c r="AB425" s="1224">
        <v>3.7699999999999997E-2</v>
      </c>
      <c r="AC425" s="1224" t="s">
        <v>165</v>
      </c>
      <c r="AD425" s="1224">
        <v>7.2599999999999998E-2</v>
      </c>
      <c r="AE425" s="1224">
        <v>3.7699999999999997E-2</v>
      </c>
      <c r="AF425" s="1224" t="s">
        <v>165</v>
      </c>
      <c r="AG425" s="1224">
        <v>7.2599999999999998E-2</v>
      </c>
      <c r="AH425" s="1224">
        <v>3.7699999999999997E-2</v>
      </c>
      <c r="AI425" s="1224" t="s">
        <v>165</v>
      </c>
      <c r="AJ425" s="1224">
        <v>7.2599999999999998E-2</v>
      </c>
      <c r="AK425" s="1224">
        <v>3.7699999999999997E-2</v>
      </c>
      <c r="AL425" s="1224" t="s">
        <v>165</v>
      </c>
      <c r="AM425" s="1224">
        <v>7.2599999999999998E-2</v>
      </c>
      <c r="AN425" s="1224">
        <v>3.7699999999999997E-2</v>
      </c>
      <c r="AO425" s="1224" t="s">
        <v>165</v>
      </c>
      <c r="AP425" s="1224">
        <v>7.2599999999999998E-2</v>
      </c>
      <c r="AQ425" s="1224">
        <v>3.7699999999999997E-2</v>
      </c>
      <c r="AR425" s="1224" t="s">
        <v>165</v>
      </c>
      <c r="AS425" s="1224">
        <v>7.2599999999999998E-2</v>
      </c>
      <c r="AT425" s="1224">
        <v>3.7699999999999997E-2</v>
      </c>
      <c r="AU425" s="1224" t="s">
        <v>165</v>
      </c>
      <c r="AV425" s="1224">
        <v>7.2599999999999998E-2</v>
      </c>
      <c r="AW425" s="1224">
        <v>3.7699999999999997E-2</v>
      </c>
      <c r="AX425" s="1224" t="s">
        <v>165</v>
      </c>
      <c r="AY425" s="1227">
        <v>7.2599999999999998E-2</v>
      </c>
      <c r="AZ425" s="1227">
        <v>3.7699999999999997E-2</v>
      </c>
      <c r="BA425" s="1227" t="s">
        <v>165</v>
      </c>
      <c r="BB425" s="1228" t="s">
        <v>165</v>
      </c>
      <c r="BC425" s="1228" t="s">
        <v>165</v>
      </c>
      <c r="BD425" s="1228" t="s">
        <v>165</v>
      </c>
    </row>
    <row r="426" spans="3:56" x14ac:dyDescent="0.25">
      <c r="C426" s="1229" t="s">
        <v>2178</v>
      </c>
      <c r="D426" s="1229" t="s">
        <v>1359</v>
      </c>
      <c r="E426" s="1231" t="str">
        <f t="shared" si="7"/>
        <v>CunícolaGUADALAJARA</v>
      </c>
      <c r="F426" s="1224">
        <v>7.2599999999999998E-2</v>
      </c>
      <c r="G426" s="1225">
        <v>3.7699999999999997E-2</v>
      </c>
      <c r="H426" s="1224" t="s">
        <v>165</v>
      </c>
      <c r="I426" s="1224">
        <v>7.2599999999999998E-2</v>
      </c>
      <c r="J426" s="1224">
        <v>3.7699999999999997E-2</v>
      </c>
      <c r="K426" s="1224" t="s">
        <v>165</v>
      </c>
      <c r="L426" s="1226">
        <v>7.2599999999999998E-2</v>
      </c>
      <c r="M426" s="1224">
        <v>3.7699999999999997E-2</v>
      </c>
      <c r="N426" s="1224" t="s">
        <v>165</v>
      </c>
      <c r="O426" s="1224">
        <v>7.2599999999999998E-2</v>
      </c>
      <c r="P426" s="1224">
        <v>3.7699999999999997E-2</v>
      </c>
      <c r="Q426" s="1224" t="s">
        <v>165</v>
      </c>
      <c r="R426" s="1224">
        <v>7.2599999999999998E-2</v>
      </c>
      <c r="S426" s="1224">
        <v>3.7699999999999997E-2</v>
      </c>
      <c r="T426" s="1224" t="s">
        <v>165</v>
      </c>
      <c r="U426" s="1224">
        <v>7.2599999999999998E-2</v>
      </c>
      <c r="V426" s="1224">
        <v>3.7699999999999997E-2</v>
      </c>
      <c r="W426" s="1224" t="s">
        <v>165</v>
      </c>
      <c r="X426" s="1224">
        <v>7.2599999999999998E-2</v>
      </c>
      <c r="Y426" s="1224">
        <v>3.7699999999999997E-2</v>
      </c>
      <c r="Z426" s="1224" t="s">
        <v>165</v>
      </c>
      <c r="AA426" s="1224">
        <v>7.2599999999999998E-2</v>
      </c>
      <c r="AB426" s="1224">
        <v>3.7699999999999997E-2</v>
      </c>
      <c r="AC426" s="1224" t="s">
        <v>165</v>
      </c>
      <c r="AD426" s="1224">
        <v>7.2599999999999998E-2</v>
      </c>
      <c r="AE426" s="1224">
        <v>3.7699999999999997E-2</v>
      </c>
      <c r="AF426" s="1224" t="s">
        <v>165</v>
      </c>
      <c r="AG426" s="1224">
        <v>7.2599999999999998E-2</v>
      </c>
      <c r="AH426" s="1224">
        <v>3.7699999999999997E-2</v>
      </c>
      <c r="AI426" s="1224" t="s">
        <v>165</v>
      </c>
      <c r="AJ426" s="1224">
        <v>7.2599999999999998E-2</v>
      </c>
      <c r="AK426" s="1224">
        <v>3.7699999999999997E-2</v>
      </c>
      <c r="AL426" s="1224" t="s">
        <v>165</v>
      </c>
      <c r="AM426" s="1224">
        <v>7.2599999999999998E-2</v>
      </c>
      <c r="AN426" s="1224">
        <v>3.7699999999999997E-2</v>
      </c>
      <c r="AO426" s="1224" t="s">
        <v>165</v>
      </c>
      <c r="AP426" s="1224">
        <v>7.2599999999999998E-2</v>
      </c>
      <c r="AQ426" s="1224">
        <v>3.7699999999999997E-2</v>
      </c>
      <c r="AR426" s="1224" t="s">
        <v>165</v>
      </c>
      <c r="AS426" s="1224">
        <v>7.2599999999999998E-2</v>
      </c>
      <c r="AT426" s="1224">
        <v>3.7699999999999997E-2</v>
      </c>
      <c r="AU426" s="1224" t="s">
        <v>165</v>
      </c>
      <c r="AV426" s="1224">
        <v>7.2599999999999998E-2</v>
      </c>
      <c r="AW426" s="1224">
        <v>3.7699999999999997E-2</v>
      </c>
      <c r="AX426" s="1224" t="s">
        <v>165</v>
      </c>
      <c r="AY426" s="1227">
        <v>7.2599999999999998E-2</v>
      </c>
      <c r="AZ426" s="1227">
        <v>3.7699999999999997E-2</v>
      </c>
      <c r="BA426" s="1227" t="s">
        <v>165</v>
      </c>
      <c r="BB426" s="1228" t="s">
        <v>165</v>
      </c>
      <c r="BC426" s="1228" t="s">
        <v>165</v>
      </c>
      <c r="BD426" s="1228" t="s">
        <v>165</v>
      </c>
    </row>
    <row r="427" spans="3:56" x14ac:dyDescent="0.25">
      <c r="C427" s="1229" t="s">
        <v>2178</v>
      </c>
      <c r="D427" s="1229" t="s">
        <v>1360</v>
      </c>
      <c r="E427" s="1231" t="str">
        <f t="shared" si="7"/>
        <v>CunícolaHUELVA</v>
      </c>
      <c r="F427" s="1224">
        <v>7.2599999999999998E-2</v>
      </c>
      <c r="G427" s="1225">
        <v>3.7699999999999997E-2</v>
      </c>
      <c r="H427" s="1224" t="s">
        <v>165</v>
      </c>
      <c r="I427" s="1224">
        <v>7.2599999999999998E-2</v>
      </c>
      <c r="J427" s="1224">
        <v>3.7699999999999997E-2</v>
      </c>
      <c r="K427" s="1224" t="s">
        <v>165</v>
      </c>
      <c r="L427" s="1226">
        <v>7.2599999999999998E-2</v>
      </c>
      <c r="M427" s="1224">
        <v>3.7699999999999997E-2</v>
      </c>
      <c r="N427" s="1224" t="s">
        <v>165</v>
      </c>
      <c r="O427" s="1224">
        <v>7.2599999999999998E-2</v>
      </c>
      <c r="P427" s="1224">
        <v>3.7699999999999997E-2</v>
      </c>
      <c r="Q427" s="1224" t="s">
        <v>165</v>
      </c>
      <c r="R427" s="1224">
        <v>7.2599999999999998E-2</v>
      </c>
      <c r="S427" s="1224">
        <v>3.7699999999999997E-2</v>
      </c>
      <c r="T427" s="1224" t="s">
        <v>165</v>
      </c>
      <c r="U427" s="1224">
        <v>7.2599999999999998E-2</v>
      </c>
      <c r="V427" s="1224">
        <v>3.7699999999999997E-2</v>
      </c>
      <c r="W427" s="1224" t="s">
        <v>165</v>
      </c>
      <c r="X427" s="1224">
        <v>7.2599999999999998E-2</v>
      </c>
      <c r="Y427" s="1224">
        <v>3.7699999999999997E-2</v>
      </c>
      <c r="Z427" s="1224" t="s">
        <v>165</v>
      </c>
      <c r="AA427" s="1224">
        <v>7.2599999999999998E-2</v>
      </c>
      <c r="AB427" s="1224">
        <v>3.7699999999999997E-2</v>
      </c>
      <c r="AC427" s="1224" t="s">
        <v>165</v>
      </c>
      <c r="AD427" s="1224">
        <v>7.2599999999999998E-2</v>
      </c>
      <c r="AE427" s="1224">
        <v>3.7699999999999997E-2</v>
      </c>
      <c r="AF427" s="1224" t="s">
        <v>165</v>
      </c>
      <c r="AG427" s="1224">
        <v>7.2599999999999998E-2</v>
      </c>
      <c r="AH427" s="1224">
        <v>3.7699999999999997E-2</v>
      </c>
      <c r="AI427" s="1224" t="s">
        <v>165</v>
      </c>
      <c r="AJ427" s="1224">
        <v>7.2599999999999998E-2</v>
      </c>
      <c r="AK427" s="1224">
        <v>3.7699999999999997E-2</v>
      </c>
      <c r="AL427" s="1224" t="s">
        <v>165</v>
      </c>
      <c r="AM427" s="1224">
        <v>7.2599999999999998E-2</v>
      </c>
      <c r="AN427" s="1224">
        <v>3.7699999999999997E-2</v>
      </c>
      <c r="AO427" s="1224" t="s">
        <v>165</v>
      </c>
      <c r="AP427" s="1224">
        <v>7.2599999999999998E-2</v>
      </c>
      <c r="AQ427" s="1224">
        <v>3.7699999999999997E-2</v>
      </c>
      <c r="AR427" s="1224" t="s">
        <v>165</v>
      </c>
      <c r="AS427" s="1224">
        <v>7.2599999999999998E-2</v>
      </c>
      <c r="AT427" s="1224">
        <v>3.7699999999999997E-2</v>
      </c>
      <c r="AU427" s="1224" t="s">
        <v>165</v>
      </c>
      <c r="AV427" s="1224">
        <v>7.2599999999999998E-2</v>
      </c>
      <c r="AW427" s="1224">
        <v>3.7699999999999997E-2</v>
      </c>
      <c r="AX427" s="1224" t="s">
        <v>165</v>
      </c>
      <c r="AY427" s="1227">
        <v>7.2599999999999998E-2</v>
      </c>
      <c r="AZ427" s="1227">
        <v>3.7699999999999997E-2</v>
      </c>
      <c r="BA427" s="1227" t="s">
        <v>165</v>
      </c>
      <c r="BB427" s="1228" t="s">
        <v>165</v>
      </c>
      <c r="BC427" s="1228" t="s">
        <v>165</v>
      </c>
      <c r="BD427" s="1228" t="s">
        <v>165</v>
      </c>
    </row>
    <row r="428" spans="3:56" x14ac:dyDescent="0.25">
      <c r="C428" s="1229" t="s">
        <v>2178</v>
      </c>
      <c r="D428" s="1229" t="s">
        <v>1361</v>
      </c>
      <c r="E428" s="1231" t="str">
        <f t="shared" si="7"/>
        <v>CunícolaHUESCA</v>
      </c>
      <c r="F428" s="1224">
        <v>7.2599999999999998E-2</v>
      </c>
      <c r="G428" s="1225">
        <v>3.7699999999999997E-2</v>
      </c>
      <c r="H428" s="1224" t="s">
        <v>165</v>
      </c>
      <c r="I428" s="1224">
        <v>7.2599999999999998E-2</v>
      </c>
      <c r="J428" s="1224">
        <v>3.7699999999999997E-2</v>
      </c>
      <c r="K428" s="1224" t="s">
        <v>165</v>
      </c>
      <c r="L428" s="1226">
        <v>7.2599999999999998E-2</v>
      </c>
      <c r="M428" s="1224">
        <v>3.7699999999999997E-2</v>
      </c>
      <c r="N428" s="1224" t="s">
        <v>165</v>
      </c>
      <c r="O428" s="1224">
        <v>7.2599999999999998E-2</v>
      </c>
      <c r="P428" s="1224">
        <v>3.7699999999999997E-2</v>
      </c>
      <c r="Q428" s="1224" t="s">
        <v>165</v>
      </c>
      <c r="R428" s="1224">
        <v>7.2599999999999998E-2</v>
      </c>
      <c r="S428" s="1224">
        <v>3.7699999999999997E-2</v>
      </c>
      <c r="T428" s="1224" t="s">
        <v>165</v>
      </c>
      <c r="U428" s="1224">
        <v>7.2599999999999998E-2</v>
      </c>
      <c r="V428" s="1224">
        <v>3.7699999999999997E-2</v>
      </c>
      <c r="W428" s="1224" t="s">
        <v>165</v>
      </c>
      <c r="X428" s="1224">
        <v>7.2599999999999998E-2</v>
      </c>
      <c r="Y428" s="1224">
        <v>3.7699999999999997E-2</v>
      </c>
      <c r="Z428" s="1224" t="s">
        <v>165</v>
      </c>
      <c r="AA428" s="1224">
        <v>7.2599999999999998E-2</v>
      </c>
      <c r="AB428" s="1224">
        <v>3.7699999999999997E-2</v>
      </c>
      <c r="AC428" s="1224" t="s">
        <v>165</v>
      </c>
      <c r="AD428" s="1224">
        <v>7.2599999999999998E-2</v>
      </c>
      <c r="AE428" s="1224">
        <v>3.7699999999999997E-2</v>
      </c>
      <c r="AF428" s="1224" t="s">
        <v>165</v>
      </c>
      <c r="AG428" s="1224">
        <v>7.2599999999999998E-2</v>
      </c>
      <c r="AH428" s="1224">
        <v>3.7699999999999997E-2</v>
      </c>
      <c r="AI428" s="1224" t="s">
        <v>165</v>
      </c>
      <c r="AJ428" s="1224">
        <v>7.2599999999999998E-2</v>
      </c>
      <c r="AK428" s="1224">
        <v>3.7699999999999997E-2</v>
      </c>
      <c r="AL428" s="1224" t="s">
        <v>165</v>
      </c>
      <c r="AM428" s="1224">
        <v>7.2599999999999998E-2</v>
      </c>
      <c r="AN428" s="1224">
        <v>3.7699999999999997E-2</v>
      </c>
      <c r="AO428" s="1224" t="s">
        <v>165</v>
      </c>
      <c r="AP428" s="1224">
        <v>7.2599999999999998E-2</v>
      </c>
      <c r="AQ428" s="1224">
        <v>3.7699999999999997E-2</v>
      </c>
      <c r="AR428" s="1224" t="s">
        <v>165</v>
      </c>
      <c r="AS428" s="1224">
        <v>7.2599999999999998E-2</v>
      </c>
      <c r="AT428" s="1224">
        <v>3.7699999999999997E-2</v>
      </c>
      <c r="AU428" s="1224" t="s">
        <v>165</v>
      </c>
      <c r="AV428" s="1224">
        <v>7.2599999999999998E-2</v>
      </c>
      <c r="AW428" s="1224">
        <v>3.7699999999999997E-2</v>
      </c>
      <c r="AX428" s="1224" t="s">
        <v>165</v>
      </c>
      <c r="AY428" s="1227">
        <v>7.2599999999999998E-2</v>
      </c>
      <c r="AZ428" s="1227">
        <v>3.7699999999999997E-2</v>
      </c>
      <c r="BA428" s="1227" t="s">
        <v>165</v>
      </c>
      <c r="BB428" s="1228" t="s">
        <v>165</v>
      </c>
      <c r="BC428" s="1228" t="s">
        <v>165</v>
      </c>
      <c r="BD428" s="1228" t="s">
        <v>165</v>
      </c>
    </row>
    <row r="429" spans="3:56" x14ac:dyDescent="0.25">
      <c r="C429" s="1229" t="s">
        <v>2178</v>
      </c>
      <c r="D429" s="1229" t="s">
        <v>1362</v>
      </c>
      <c r="E429" s="1231" t="str">
        <f t="shared" si="7"/>
        <v>CunícolaJAÉN</v>
      </c>
      <c r="F429" s="1224">
        <v>7.2599999999999998E-2</v>
      </c>
      <c r="G429" s="1225">
        <v>3.7699999999999997E-2</v>
      </c>
      <c r="H429" s="1224" t="s">
        <v>165</v>
      </c>
      <c r="I429" s="1224">
        <v>7.2599999999999998E-2</v>
      </c>
      <c r="J429" s="1224">
        <v>3.7699999999999997E-2</v>
      </c>
      <c r="K429" s="1224" t="s">
        <v>165</v>
      </c>
      <c r="L429" s="1226">
        <v>7.2599999999999998E-2</v>
      </c>
      <c r="M429" s="1224">
        <v>3.7699999999999997E-2</v>
      </c>
      <c r="N429" s="1224" t="s">
        <v>165</v>
      </c>
      <c r="O429" s="1224">
        <v>7.2599999999999998E-2</v>
      </c>
      <c r="P429" s="1224">
        <v>3.7699999999999997E-2</v>
      </c>
      <c r="Q429" s="1224" t="s">
        <v>165</v>
      </c>
      <c r="R429" s="1224">
        <v>7.2599999999999998E-2</v>
      </c>
      <c r="S429" s="1224">
        <v>3.7699999999999997E-2</v>
      </c>
      <c r="T429" s="1224" t="s">
        <v>165</v>
      </c>
      <c r="U429" s="1224">
        <v>7.2599999999999998E-2</v>
      </c>
      <c r="V429" s="1224">
        <v>3.7699999999999997E-2</v>
      </c>
      <c r="W429" s="1224" t="s">
        <v>165</v>
      </c>
      <c r="X429" s="1224">
        <v>7.2599999999999998E-2</v>
      </c>
      <c r="Y429" s="1224">
        <v>3.7699999999999997E-2</v>
      </c>
      <c r="Z429" s="1224" t="s">
        <v>165</v>
      </c>
      <c r="AA429" s="1224">
        <v>7.2599999999999998E-2</v>
      </c>
      <c r="AB429" s="1224">
        <v>3.7699999999999997E-2</v>
      </c>
      <c r="AC429" s="1224" t="s">
        <v>165</v>
      </c>
      <c r="AD429" s="1224">
        <v>7.2599999999999998E-2</v>
      </c>
      <c r="AE429" s="1224">
        <v>3.7699999999999997E-2</v>
      </c>
      <c r="AF429" s="1224" t="s">
        <v>165</v>
      </c>
      <c r="AG429" s="1224">
        <v>7.2599999999999998E-2</v>
      </c>
      <c r="AH429" s="1224">
        <v>3.7699999999999997E-2</v>
      </c>
      <c r="AI429" s="1224" t="s">
        <v>165</v>
      </c>
      <c r="AJ429" s="1224">
        <v>7.2599999999999998E-2</v>
      </c>
      <c r="AK429" s="1224">
        <v>3.7699999999999997E-2</v>
      </c>
      <c r="AL429" s="1224" t="s">
        <v>165</v>
      </c>
      <c r="AM429" s="1224">
        <v>7.2599999999999998E-2</v>
      </c>
      <c r="AN429" s="1224">
        <v>3.7699999999999997E-2</v>
      </c>
      <c r="AO429" s="1224" t="s">
        <v>165</v>
      </c>
      <c r="AP429" s="1224">
        <v>7.2599999999999998E-2</v>
      </c>
      <c r="AQ429" s="1224">
        <v>3.7699999999999997E-2</v>
      </c>
      <c r="AR429" s="1224" t="s">
        <v>165</v>
      </c>
      <c r="AS429" s="1224">
        <v>7.2599999999999998E-2</v>
      </c>
      <c r="AT429" s="1224">
        <v>3.7699999999999997E-2</v>
      </c>
      <c r="AU429" s="1224" t="s">
        <v>165</v>
      </c>
      <c r="AV429" s="1224">
        <v>7.2599999999999998E-2</v>
      </c>
      <c r="AW429" s="1224">
        <v>3.7699999999999997E-2</v>
      </c>
      <c r="AX429" s="1224" t="s">
        <v>165</v>
      </c>
      <c r="AY429" s="1227">
        <v>7.2599999999999998E-2</v>
      </c>
      <c r="AZ429" s="1227">
        <v>3.7699999999999997E-2</v>
      </c>
      <c r="BA429" s="1227" t="s">
        <v>165</v>
      </c>
      <c r="BB429" s="1228" t="s">
        <v>165</v>
      </c>
      <c r="BC429" s="1228" t="s">
        <v>165</v>
      </c>
      <c r="BD429" s="1228" t="s">
        <v>165</v>
      </c>
    </row>
    <row r="430" spans="3:56" x14ac:dyDescent="0.25">
      <c r="C430" s="1229" t="s">
        <v>2178</v>
      </c>
      <c r="D430" s="1229" t="s">
        <v>1363</v>
      </c>
      <c r="E430" s="1231" t="str">
        <f t="shared" si="7"/>
        <v>CunícolaLEÓN</v>
      </c>
      <c r="F430" s="1224">
        <v>7.2599999999999998E-2</v>
      </c>
      <c r="G430" s="1225">
        <v>3.7699999999999997E-2</v>
      </c>
      <c r="H430" s="1224" t="s">
        <v>165</v>
      </c>
      <c r="I430" s="1224">
        <v>7.2599999999999998E-2</v>
      </c>
      <c r="J430" s="1224">
        <v>3.7699999999999997E-2</v>
      </c>
      <c r="K430" s="1224" t="s">
        <v>165</v>
      </c>
      <c r="L430" s="1226">
        <v>7.2599999999999998E-2</v>
      </c>
      <c r="M430" s="1224">
        <v>3.7699999999999997E-2</v>
      </c>
      <c r="N430" s="1224" t="s">
        <v>165</v>
      </c>
      <c r="O430" s="1224">
        <v>7.2599999999999998E-2</v>
      </c>
      <c r="P430" s="1224">
        <v>3.7699999999999997E-2</v>
      </c>
      <c r="Q430" s="1224" t="s">
        <v>165</v>
      </c>
      <c r="R430" s="1224">
        <v>7.2599999999999998E-2</v>
      </c>
      <c r="S430" s="1224">
        <v>3.7699999999999997E-2</v>
      </c>
      <c r="T430" s="1224" t="s">
        <v>165</v>
      </c>
      <c r="U430" s="1224">
        <v>7.2599999999999998E-2</v>
      </c>
      <c r="V430" s="1224">
        <v>3.7699999999999997E-2</v>
      </c>
      <c r="W430" s="1224" t="s">
        <v>165</v>
      </c>
      <c r="X430" s="1224">
        <v>7.2599999999999998E-2</v>
      </c>
      <c r="Y430" s="1224">
        <v>3.7699999999999997E-2</v>
      </c>
      <c r="Z430" s="1224" t="s">
        <v>165</v>
      </c>
      <c r="AA430" s="1224">
        <v>7.2599999999999998E-2</v>
      </c>
      <c r="AB430" s="1224">
        <v>3.7699999999999997E-2</v>
      </c>
      <c r="AC430" s="1224" t="s">
        <v>165</v>
      </c>
      <c r="AD430" s="1224">
        <v>7.2599999999999998E-2</v>
      </c>
      <c r="AE430" s="1224">
        <v>3.7699999999999997E-2</v>
      </c>
      <c r="AF430" s="1224" t="s">
        <v>165</v>
      </c>
      <c r="AG430" s="1224">
        <v>7.2599999999999998E-2</v>
      </c>
      <c r="AH430" s="1224">
        <v>3.7699999999999997E-2</v>
      </c>
      <c r="AI430" s="1224" t="s">
        <v>165</v>
      </c>
      <c r="AJ430" s="1224">
        <v>7.2599999999999998E-2</v>
      </c>
      <c r="AK430" s="1224">
        <v>3.7699999999999997E-2</v>
      </c>
      <c r="AL430" s="1224" t="s">
        <v>165</v>
      </c>
      <c r="AM430" s="1224">
        <v>7.2599999999999998E-2</v>
      </c>
      <c r="AN430" s="1224">
        <v>3.7699999999999997E-2</v>
      </c>
      <c r="AO430" s="1224" t="s">
        <v>165</v>
      </c>
      <c r="AP430" s="1224">
        <v>7.2599999999999998E-2</v>
      </c>
      <c r="AQ430" s="1224">
        <v>3.7699999999999997E-2</v>
      </c>
      <c r="AR430" s="1224" t="s">
        <v>165</v>
      </c>
      <c r="AS430" s="1224">
        <v>7.2599999999999998E-2</v>
      </c>
      <c r="AT430" s="1224">
        <v>3.7699999999999997E-2</v>
      </c>
      <c r="AU430" s="1224" t="s">
        <v>165</v>
      </c>
      <c r="AV430" s="1224">
        <v>7.2599999999999998E-2</v>
      </c>
      <c r="AW430" s="1224">
        <v>3.7699999999999997E-2</v>
      </c>
      <c r="AX430" s="1224" t="s">
        <v>165</v>
      </c>
      <c r="AY430" s="1227">
        <v>7.2599999999999998E-2</v>
      </c>
      <c r="AZ430" s="1227">
        <v>3.7699999999999997E-2</v>
      </c>
      <c r="BA430" s="1227" t="s">
        <v>165</v>
      </c>
      <c r="BB430" s="1228" t="s">
        <v>165</v>
      </c>
      <c r="BC430" s="1228" t="s">
        <v>165</v>
      </c>
      <c r="BD430" s="1228" t="s">
        <v>165</v>
      </c>
    </row>
    <row r="431" spans="3:56" x14ac:dyDescent="0.25">
      <c r="C431" s="1229" t="s">
        <v>2178</v>
      </c>
      <c r="D431" s="1229" t="s">
        <v>1364</v>
      </c>
      <c r="E431" s="1231" t="str">
        <f t="shared" si="7"/>
        <v>CunícolaLLEIDA</v>
      </c>
      <c r="F431" s="1224">
        <v>7.2599999999999998E-2</v>
      </c>
      <c r="G431" s="1225">
        <v>3.7699999999999997E-2</v>
      </c>
      <c r="H431" s="1224" t="s">
        <v>165</v>
      </c>
      <c r="I431" s="1224">
        <v>7.2599999999999998E-2</v>
      </c>
      <c r="J431" s="1224">
        <v>3.7699999999999997E-2</v>
      </c>
      <c r="K431" s="1224" t="s">
        <v>165</v>
      </c>
      <c r="L431" s="1226">
        <v>7.2599999999999998E-2</v>
      </c>
      <c r="M431" s="1224">
        <v>3.7699999999999997E-2</v>
      </c>
      <c r="N431" s="1224" t="s">
        <v>165</v>
      </c>
      <c r="O431" s="1224">
        <v>7.2599999999999998E-2</v>
      </c>
      <c r="P431" s="1224">
        <v>3.7699999999999997E-2</v>
      </c>
      <c r="Q431" s="1224" t="s">
        <v>165</v>
      </c>
      <c r="R431" s="1224">
        <v>7.2599999999999998E-2</v>
      </c>
      <c r="S431" s="1224">
        <v>3.7699999999999997E-2</v>
      </c>
      <c r="T431" s="1224" t="s">
        <v>165</v>
      </c>
      <c r="U431" s="1224">
        <v>7.2599999999999998E-2</v>
      </c>
      <c r="V431" s="1224">
        <v>3.7699999999999997E-2</v>
      </c>
      <c r="W431" s="1224" t="s">
        <v>165</v>
      </c>
      <c r="X431" s="1224">
        <v>7.2599999999999998E-2</v>
      </c>
      <c r="Y431" s="1224">
        <v>3.7699999999999997E-2</v>
      </c>
      <c r="Z431" s="1224" t="s">
        <v>165</v>
      </c>
      <c r="AA431" s="1224">
        <v>7.2599999999999998E-2</v>
      </c>
      <c r="AB431" s="1224">
        <v>3.7699999999999997E-2</v>
      </c>
      <c r="AC431" s="1224" t="s">
        <v>165</v>
      </c>
      <c r="AD431" s="1224">
        <v>7.2599999999999998E-2</v>
      </c>
      <c r="AE431" s="1224">
        <v>3.7699999999999997E-2</v>
      </c>
      <c r="AF431" s="1224" t="s">
        <v>165</v>
      </c>
      <c r="AG431" s="1224">
        <v>7.2599999999999998E-2</v>
      </c>
      <c r="AH431" s="1224">
        <v>3.7699999999999997E-2</v>
      </c>
      <c r="AI431" s="1224" t="s">
        <v>165</v>
      </c>
      <c r="AJ431" s="1224">
        <v>7.2599999999999998E-2</v>
      </c>
      <c r="AK431" s="1224">
        <v>3.7699999999999997E-2</v>
      </c>
      <c r="AL431" s="1224" t="s">
        <v>165</v>
      </c>
      <c r="AM431" s="1224">
        <v>7.2599999999999998E-2</v>
      </c>
      <c r="AN431" s="1224">
        <v>3.7699999999999997E-2</v>
      </c>
      <c r="AO431" s="1224" t="s">
        <v>165</v>
      </c>
      <c r="AP431" s="1224">
        <v>7.2599999999999998E-2</v>
      </c>
      <c r="AQ431" s="1224">
        <v>3.7699999999999997E-2</v>
      </c>
      <c r="AR431" s="1224" t="s">
        <v>165</v>
      </c>
      <c r="AS431" s="1224">
        <v>7.2599999999999998E-2</v>
      </c>
      <c r="AT431" s="1224">
        <v>3.7699999999999997E-2</v>
      </c>
      <c r="AU431" s="1224" t="s">
        <v>165</v>
      </c>
      <c r="AV431" s="1224">
        <v>7.2599999999999998E-2</v>
      </c>
      <c r="AW431" s="1224">
        <v>3.7699999999999997E-2</v>
      </c>
      <c r="AX431" s="1224" t="s">
        <v>165</v>
      </c>
      <c r="AY431" s="1227">
        <v>7.2599999999999998E-2</v>
      </c>
      <c r="AZ431" s="1227">
        <v>3.7699999999999997E-2</v>
      </c>
      <c r="BA431" s="1227" t="s">
        <v>165</v>
      </c>
      <c r="BB431" s="1228" t="s">
        <v>165</v>
      </c>
      <c r="BC431" s="1228" t="s">
        <v>165</v>
      </c>
      <c r="BD431" s="1228" t="s">
        <v>165</v>
      </c>
    </row>
    <row r="432" spans="3:56" x14ac:dyDescent="0.25">
      <c r="C432" s="1229" t="s">
        <v>2178</v>
      </c>
      <c r="D432" s="1229" t="s">
        <v>1365</v>
      </c>
      <c r="E432" s="1231" t="str">
        <f t="shared" si="7"/>
        <v>CunícolaLUGO</v>
      </c>
      <c r="F432" s="1224">
        <v>7.2599999999999998E-2</v>
      </c>
      <c r="G432" s="1225">
        <v>3.7699999999999997E-2</v>
      </c>
      <c r="H432" s="1224" t="s">
        <v>165</v>
      </c>
      <c r="I432" s="1224">
        <v>7.2599999999999998E-2</v>
      </c>
      <c r="J432" s="1224">
        <v>3.7699999999999997E-2</v>
      </c>
      <c r="K432" s="1224" t="s">
        <v>165</v>
      </c>
      <c r="L432" s="1226">
        <v>7.2599999999999998E-2</v>
      </c>
      <c r="M432" s="1224">
        <v>3.7699999999999997E-2</v>
      </c>
      <c r="N432" s="1224" t="s">
        <v>165</v>
      </c>
      <c r="O432" s="1224">
        <v>7.2599999999999998E-2</v>
      </c>
      <c r="P432" s="1224">
        <v>3.7699999999999997E-2</v>
      </c>
      <c r="Q432" s="1224" t="s">
        <v>165</v>
      </c>
      <c r="R432" s="1224">
        <v>7.2599999999999998E-2</v>
      </c>
      <c r="S432" s="1224">
        <v>3.7699999999999997E-2</v>
      </c>
      <c r="T432" s="1224" t="s">
        <v>165</v>
      </c>
      <c r="U432" s="1224">
        <v>7.2599999999999998E-2</v>
      </c>
      <c r="V432" s="1224">
        <v>3.7699999999999997E-2</v>
      </c>
      <c r="W432" s="1224" t="s">
        <v>165</v>
      </c>
      <c r="X432" s="1224">
        <v>7.2599999999999998E-2</v>
      </c>
      <c r="Y432" s="1224">
        <v>3.7699999999999997E-2</v>
      </c>
      <c r="Z432" s="1224" t="s">
        <v>165</v>
      </c>
      <c r="AA432" s="1224">
        <v>7.2599999999999998E-2</v>
      </c>
      <c r="AB432" s="1224">
        <v>3.7699999999999997E-2</v>
      </c>
      <c r="AC432" s="1224" t="s">
        <v>165</v>
      </c>
      <c r="AD432" s="1224">
        <v>7.2599999999999998E-2</v>
      </c>
      <c r="AE432" s="1224">
        <v>3.7699999999999997E-2</v>
      </c>
      <c r="AF432" s="1224" t="s">
        <v>165</v>
      </c>
      <c r="AG432" s="1224">
        <v>7.2599999999999998E-2</v>
      </c>
      <c r="AH432" s="1224">
        <v>3.7699999999999997E-2</v>
      </c>
      <c r="AI432" s="1224" t="s">
        <v>165</v>
      </c>
      <c r="AJ432" s="1224">
        <v>7.2599999999999998E-2</v>
      </c>
      <c r="AK432" s="1224">
        <v>3.7699999999999997E-2</v>
      </c>
      <c r="AL432" s="1224" t="s">
        <v>165</v>
      </c>
      <c r="AM432" s="1224">
        <v>7.2599999999999998E-2</v>
      </c>
      <c r="AN432" s="1224">
        <v>3.7699999999999997E-2</v>
      </c>
      <c r="AO432" s="1224" t="s">
        <v>165</v>
      </c>
      <c r="AP432" s="1224">
        <v>7.2599999999999998E-2</v>
      </c>
      <c r="AQ432" s="1224">
        <v>3.7699999999999997E-2</v>
      </c>
      <c r="AR432" s="1224" t="s">
        <v>165</v>
      </c>
      <c r="AS432" s="1224">
        <v>7.2599999999999998E-2</v>
      </c>
      <c r="AT432" s="1224">
        <v>3.7699999999999997E-2</v>
      </c>
      <c r="AU432" s="1224" t="s">
        <v>165</v>
      </c>
      <c r="AV432" s="1224">
        <v>7.2599999999999998E-2</v>
      </c>
      <c r="AW432" s="1224">
        <v>3.7699999999999997E-2</v>
      </c>
      <c r="AX432" s="1224" t="s">
        <v>165</v>
      </c>
      <c r="AY432" s="1227">
        <v>7.2599999999999998E-2</v>
      </c>
      <c r="AZ432" s="1227">
        <v>3.7699999999999997E-2</v>
      </c>
      <c r="BA432" s="1227" t="s">
        <v>165</v>
      </c>
      <c r="BB432" s="1228" t="s">
        <v>165</v>
      </c>
      <c r="BC432" s="1228" t="s">
        <v>165</v>
      </c>
      <c r="BD432" s="1228" t="s">
        <v>165</v>
      </c>
    </row>
    <row r="433" spans="3:56" x14ac:dyDescent="0.25">
      <c r="C433" s="1229" t="s">
        <v>2178</v>
      </c>
      <c r="D433" s="1229" t="s">
        <v>1366</v>
      </c>
      <c r="E433" s="1231" t="str">
        <f t="shared" si="7"/>
        <v>CunícolaMADRID</v>
      </c>
      <c r="F433" s="1224">
        <v>7.2599999999999998E-2</v>
      </c>
      <c r="G433" s="1225">
        <v>3.7699999999999997E-2</v>
      </c>
      <c r="H433" s="1224" t="s">
        <v>165</v>
      </c>
      <c r="I433" s="1224">
        <v>7.2599999999999998E-2</v>
      </c>
      <c r="J433" s="1224">
        <v>3.7699999999999997E-2</v>
      </c>
      <c r="K433" s="1224" t="s">
        <v>165</v>
      </c>
      <c r="L433" s="1226">
        <v>7.2599999999999998E-2</v>
      </c>
      <c r="M433" s="1224">
        <v>3.7699999999999997E-2</v>
      </c>
      <c r="N433" s="1224" t="s">
        <v>165</v>
      </c>
      <c r="O433" s="1224">
        <v>7.2599999999999998E-2</v>
      </c>
      <c r="P433" s="1224">
        <v>3.7699999999999997E-2</v>
      </c>
      <c r="Q433" s="1224" t="s">
        <v>165</v>
      </c>
      <c r="R433" s="1224">
        <v>7.2599999999999998E-2</v>
      </c>
      <c r="S433" s="1224">
        <v>3.7699999999999997E-2</v>
      </c>
      <c r="T433" s="1224" t="s">
        <v>165</v>
      </c>
      <c r="U433" s="1224">
        <v>7.2599999999999998E-2</v>
      </c>
      <c r="V433" s="1224">
        <v>3.7699999999999997E-2</v>
      </c>
      <c r="W433" s="1224" t="s">
        <v>165</v>
      </c>
      <c r="X433" s="1224">
        <v>7.2599999999999998E-2</v>
      </c>
      <c r="Y433" s="1224">
        <v>3.7699999999999997E-2</v>
      </c>
      <c r="Z433" s="1224" t="s">
        <v>165</v>
      </c>
      <c r="AA433" s="1224">
        <v>7.2599999999999998E-2</v>
      </c>
      <c r="AB433" s="1224">
        <v>3.7699999999999997E-2</v>
      </c>
      <c r="AC433" s="1224" t="s">
        <v>165</v>
      </c>
      <c r="AD433" s="1224">
        <v>7.2599999999999998E-2</v>
      </c>
      <c r="AE433" s="1224">
        <v>3.7699999999999997E-2</v>
      </c>
      <c r="AF433" s="1224" t="s">
        <v>165</v>
      </c>
      <c r="AG433" s="1224">
        <v>7.2599999999999998E-2</v>
      </c>
      <c r="AH433" s="1224">
        <v>3.7699999999999997E-2</v>
      </c>
      <c r="AI433" s="1224" t="s">
        <v>165</v>
      </c>
      <c r="AJ433" s="1224">
        <v>7.2599999999999998E-2</v>
      </c>
      <c r="AK433" s="1224">
        <v>3.7699999999999997E-2</v>
      </c>
      <c r="AL433" s="1224" t="s">
        <v>165</v>
      </c>
      <c r="AM433" s="1224">
        <v>7.2599999999999998E-2</v>
      </c>
      <c r="AN433" s="1224">
        <v>3.7699999999999997E-2</v>
      </c>
      <c r="AO433" s="1224" t="s">
        <v>165</v>
      </c>
      <c r="AP433" s="1224">
        <v>7.2599999999999998E-2</v>
      </c>
      <c r="AQ433" s="1224">
        <v>3.7699999999999997E-2</v>
      </c>
      <c r="AR433" s="1224" t="s">
        <v>165</v>
      </c>
      <c r="AS433" s="1224">
        <v>7.2599999999999998E-2</v>
      </c>
      <c r="AT433" s="1224">
        <v>3.7699999999999997E-2</v>
      </c>
      <c r="AU433" s="1224" t="s">
        <v>165</v>
      </c>
      <c r="AV433" s="1224">
        <v>7.2599999999999998E-2</v>
      </c>
      <c r="AW433" s="1224">
        <v>3.7699999999999997E-2</v>
      </c>
      <c r="AX433" s="1224" t="s">
        <v>165</v>
      </c>
      <c r="AY433" s="1227">
        <v>7.2599999999999998E-2</v>
      </c>
      <c r="AZ433" s="1227">
        <v>3.7699999999999997E-2</v>
      </c>
      <c r="BA433" s="1227" t="s">
        <v>165</v>
      </c>
      <c r="BB433" s="1228" t="s">
        <v>165</v>
      </c>
      <c r="BC433" s="1228" t="s">
        <v>165</v>
      </c>
      <c r="BD433" s="1228" t="s">
        <v>165</v>
      </c>
    </row>
    <row r="434" spans="3:56" x14ac:dyDescent="0.25">
      <c r="C434" s="1229" t="s">
        <v>2178</v>
      </c>
      <c r="D434" s="1229" t="s">
        <v>1367</v>
      </c>
      <c r="E434" s="1231" t="str">
        <f t="shared" si="7"/>
        <v>CunícolaMÁLAGA</v>
      </c>
      <c r="F434" s="1224">
        <v>7.2599999999999998E-2</v>
      </c>
      <c r="G434" s="1225">
        <v>3.7699999999999997E-2</v>
      </c>
      <c r="H434" s="1224" t="s">
        <v>165</v>
      </c>
      <c r="I434" s="1224">
        <v>7.2599999999999998E-2</v>
      </c>
      <c r="J434" s="1224">
        <v>3.7699999999999997E-2</v>
      </c>
      <c r="K434" s="1224" t="s">
        <v>165</v>
      </c>
      <c r="L434" s="1226">
        <v>7.2599999999999998E-2</v>
      </c>
      <c r="M434" s="1224">
        <v>3.7699999999999997E-2</v>
      </c>
      <c r="N434" s="1224" t="s">
        <v>165</v>
      </c>
      <c r="O434" s="1224">
        <v>7.2599999999999998E-2</v>
      </c>
      <c r="P434" s="1224">
        <v>3.7699999999999997E-2</v>
      </c>
      <c r="Q434" s="1224" t="s">
        <v>165</v>
      </c>
      <c r="R434" s="1224">
        <v>7.2599999999999998E-2</v>
      </c>
      <c r="S434" s="1224">
        <v>3.7699999999999997E-2</v>
      </c>
      <c r="T434" s="1224" t="s">
        <v>165</v>
      </c>
      <c r="U434" s="1224">
        <v>7.2599999999999998E-2</v>
      </c>
      <c r="V434" s="1224">
        <v>3.7699999999999997E-2</v>
      </c>
      <c r="W434" s="1224" t="s">
        <v>165</v>
      </c>
      <c r="X434" s="1224">
        <v>7.2599999999999998E-2</v>
      </c>
      <c r="Y434" s="1224">
        <v>3.7699999999999997E-2</v>
      </c>
      <c r="Z434" s="1224" t="s">
        <v>165</v>
      </c>
      <c r="AA434" s="1224">
        <v>7.2599999999999998E-2</v>
      </c>
      <c r="AB434" s="1224">
        <v>3.7699999999999997E-2</v>
      </c>
      <c r="AC434" s="1224" t="s">
        <v>165</v>
      </c>
      <c r="AD434" s="1224">
        <v>7.2599999999999998E-2</v>
      </c>
      <c r="AE434" s="1224">
        <v>3.7699999999999997E-2</v>
      </c>
      <c r="AF434" s="1224" t="s">
        <v>165</v>
      </c>
      <c r="AG434" s="1224">
        <v>7.2599999999999998E-2</v>
      </c>
      <c r="AH434" s="1224">
        <v>3.7699999999999997E-2</v>
      </c>
      <c r="AI434" s="1224" t="s">
        <v>165</v>
      </c>
      <c r="AJ434" s="1224">
        <v>7.2599999999999998E-2</v>
      </c>
      <c r="AK434" s="1224">
        <v>3.7699999999999997E-2</v>
      </c>
      <c r="AL434" s="1224" t="s">
        <v>165</v>
      </c>
      <c r="AM434" s="1224">
        <v>7.2599999999999998E-2</v>
      </c>
      <c r="AN434" s="1224">
        <v>3.7699999999999997E-2</v>
      </c>
      <c r="AO434" s="1224" t="s">
        <v>165</v>
      </c>
      <c r="AP434" s="1224">
        <v>7.2599999999999998E-2</v>
      </c>
      <c r="AQ434" s="1224">
        <v>3.7699999999999997E-2</v>
      </c>
      <c r="AR434" s="1224" t="s">
        <v>165</v>
      </c>
      <c r="AS434" s="1224">
        <v>7.2599999999999998E-2</v>
      </c>
      <c r="AT434" s="1224">
        <v>3.7699999999999997E-2</v>
      </c>
      <c r="AU434" s="1224" t="s">
        <v>165</v>
      </c>
      <c r="AV434" s="1224">
        <v>7.2599999999999998E-2</v>
      </c>
      <c r="AW434" s="1224">
        <v>3.7699999999999997E-2</v>
      </c>
      <c r="AX434" s="1224" t="s">
        <v>165</v>
      </c>
      <c r="AY434" s="1227">
        <v>7.2599999999999998E-2</v>
      </c>
      <c r="AZ434" s="1227">
        <v>3.7699999999999997E-2</v>
      </c>
      <c r="BA434" s="1227" t="s">
        <v>165</v>
      </c>
      <c r="BB434" s="1228" t="s">
        <v>165</v>
      </c>
      <c r="BC434" s="1228" t="s">
        <v>165</v>
      </c>
      <c r="BD434" s="1228" t="s">
        <v>165</v>
      </c>
    </row>
    <row r="435" spans="3:56" x14ac:dyDescent="0.25">
      <c r="C435" s="1229" t="s">
        <v>2178</v>
      </c>
      <c r="D435" s="1229" t="s">
        <v>1368</v>
      </c>
      <c r="E435" s="1231" t="str">
        <f t="shared" si="7"/>
        <v>CunícolaMURCIA</v>
      </c>
      <c r="F435" s="1224">
        <v>7.2599999999999998E-2</v>
      </c>
      <c r="G435" s="1225">
        <v>3.7699999999999997E-2</v>
      </c>
      <c r="H435" s="1224" t="s">
        <v>165</v>
      </c>
      <c r="I435" s="1224">
        <v>7.2599999999999998E-2</v>
      </c>
      <c r="J435" s="1224">
        <v>3.7699999999999997E-2</v>
      </c>
      <c r="K435" s="1224" t="s">
        <v>165</v>
      </c>
      <c r="L435" s="1226">
        <v>7.2599999999999998E-2</v>
      </c>
      <c r="M435" s="1224">
        <v>3.7699999999999997E-2</v>
      </c>
      <c r="N435" s="1224" t="s">
        <v>165</v>
      </c>
      <c r="O435" s="1224">
        <v>7.2599999999999998E-2</v>
      </c>
      <c r="P435" s="1224">
        <v>3.7699999999999997E-2</v>
      </c>
      <c r="Q435" s="1224" t="s">
        <v>165</v>
      </c>
      <c r="R435" s="1224">
        <v>7.2599999999999998E-2</v>
      </c>
      <c r="S435" s="1224">
        <v>3.7699999999999997E-2</v>
      </c>
      <c r="T435" s="1224" t="s">
        <v>165</v>
      </c>
      <c r="U435" s="1224">
        <v>7.2599999999999998E-2</v>
      </c>
      <c r="V435" s="1224">
        <v>3.7699999999999997E-2</v>
      </c>
      <c r="W435" s="1224" t="s">
        <v>165</v>
      </c>
      <c r="X435" s="1224">
        <v>7.2599999999999998E-2</v>
      </c>
      <c r="Y435" s="1224">
        <v>3.7699999999999997E-2</v>
      </c>
      <c r="Z435" s="1224" t="s">
        <v>165</v>
      </c>
      <c r="AA435" s="1224">
        <v>7.2599999999999998E-2</v>
      </c>
      <c r="AB435" s="1224">
        <v>3.7699999999999997E-2</v>
      </c>
      <c r="AC435" s="1224" t="s">
        <v>165</v>
      </c>
      <c r="AD435" s="1224">
        <v>7.2599999999999998E-2</v>
      </c>
      <c r="AE435" s="1224">
        <v>3.7699999999999997E-2</v>
      </c>
      <c r="AF435" s="1224" t="s">
        <v>165</v>
      </c>
      <c r="AG435" s="1224">
        <v>7.2599999999999998E-2</v>
      </c>
      <c r="AH435" s="1224">
        <v>3.7699999999999997E-2</v>
      </c>
      <c r="AI435" s="1224" t="s">
        <v>165</v>
      </c>
      <c r="AJ435" s="1224">
        <v>7.2599999999999998E-2</v>
      </c>
      <c r="AK435" s="1224">
        <v>3.7699999999999997E-2</v>
      </c>
      <c r="AL435" s="1224" t="s">
        <v>165</v>
      </c>
      <c r="AM435" s="1224">
        <v>7.2599999999999998E-2</v>
      </c>
      <c r="AN435" s="1224">
        <v>3.7699999999999997E-2</v>
      </c>
      <c r="AO435" s="1224" t="s">
        <v>165</v>
      </c>
      <c r="AP435" s="1224">
        <v>7.2599999999999998E-2</v>
      </c>
      <c r="AQ435" s="1224">
        <v>3.7699999999999997E-2</v>
      </c>
      <c r="AR435" s="1224" t="s">
        <v>165</v>
      </c>
      <c r="AS435" s="1224">
        <v>7.2599999999999998E-2</v>
      </c>
      <c r="AT435" s="1224">
        <v>3.7699999999999997E-2</v>
      </c>
      <c r="AU435" s="1224" t="s">
        <v>165</v>
      </c>
      <c r="AV435" s="1224">
        <v>7.2599999999999998E-2</v>
      </c>
      <c r="AW435" s="1224">
        <v>3.7699999999999997E-2</v>
      </c>
      <c r="AX435" s="1224" t="s">
        <v>165</v>
      </c>
      <c r="AY435" s="1227">
        <v>7.2599999999999998E-2</v>
      </c>
      <c r="AZ435" s="1227">
        <v>3.7699999999999997E-2</v>
      </c>
      <c r="BA435" s="1227" t="s">
        <v>165</v>
      </c>
      <c r="BB435" s="1228" t="s">
        <v>165</v>
      </c>
      <c r="BC435" s="1228" t="s">
        <v>165</v>
      </c>
      <c r="BD435" s="1228" t="s">
        <v>165</v>
      </c>
    </row>
    <row r="436" spans="3:56" x14ac:dyDescent="0.25">
      <c r="C436" s="1229" t="s">
        <v>2178</v>
      </c>
      <c r="D436" s="1229" t="s">
        <v>1369</v>
      </c>
      <c r="E436" s="1231" t="str">
        <f t="shared" si="7"/>
        <v>CunícolaNAVARRA</v>
      </c>
      <c r="F436" s="1224">
        <v>7.2599999999999998E-2</v>
      </c>
      <c r="G436" s="1225">
        <v>3.7699999999999997E-2</v>
      </c>
      <c r="H436" s="1224" t="s">
        <v>165</v>
      </c>
      <c r="I436" s="1224">
        <v>7.2599999999999998E-2</v>
      </c>
      <c r="J436" s="1224">
        <v>3.7699999999999997E-2</v>
      </c>
      <c r="K436" s="1224" t="s">
        <v>165</v>
      </c>
      <c r="L436" s="1226">
        <v>7.2599999999999998E-2</v>
      </c>
      <c r="M436" s="1224">
        <v>3.7699999999999997E-2</v>
      </c>
      <c r="N436" s="1224" t="s">
        <v>165</v>
      </c>
      <c r="O436" s="1224">
        <v>7.2599999999999998E-2</v>
      </c>
      <c r="P436" s="1224">
        <v>3.7699999999999997E-2</v>
      </c>
      <c r="Q436" s="1224" t="s">
        <v>165</v>
      </c>
      <c r="R436" s="1224">
        <v>7.2599999999999998E-2</v>
      </c>
      <c r="S436" s="1224">
        <v>3.7699999999999997E-2</v>
      </c>
      <c r="T436" s="1224" t="s">
        <v>165</v>
      </c>
      <c r="U436" s="1224">
        <v>7.2599999999999998E-2</v>
      </c>
      <c r="V436" s="1224">
        <v>3.7699999999999997E-2</v>
      </c>
      <c r="W436" s="1224" t="s">
        <v>165</v>
      </c>
      <c r="X436" s="1224">
        <v>7.2599999999999998E-2</v>
      </c>
      <c r="Y436" s="1224">
        <v>3.7699999999999997E-2</v>
      </c>
      <c r="Z436" s="1224" t="s">
        <v>165</v>
      </c>
      <c r="AA436" s="1224">
        <v>7.2599999999999998E-2</v>
      </c>
      <c r="AB436" s="1224">
        <v>3.7699999999999997E-2</v>
      </c>
      <c r="AC436" s="1224" t="s">
        <v>165</v>
      </c>
      <c r="AD436" s="1224">
        <v>7.2599999999999998E-2</v>
      </c>
      <c r="AE436" s="1224">
        <v>3.7699999999999997E-2</v>
      </c>
      <c r="AF436" s="1224" t="s">
        <v>165</v>
      </c>
      <c r="AG436" s="1224">
        <v>7.2599999999999998E-2</v>
      </c>
      <c r="AH436" s="1224">
        <v>3.7699999999999997E-2</v>
      </c>
      <c r="AI436" s="1224" t="s">
        <v>165</v>
      </c>
      <c r="AJ436" s="1224">
        <v>7.2599999999999998E-2</v>
      </c>
      <c r="AK436" s="1224">
        <v>3.7699999999999997E-2</v>
      </c>
      <c r="AL436" s="1224" t="s">
        <v>165</v>
      </c>
      <c r="AM436" s="1224">
        <v>7.2599999999999998E-2</v>
      </c>
      <c r="AN436" s="1224">
        <v>3.7699999999999997E-2</v>
      </c>
      <c r="AO436" s="1224" t="s">
        <v>165</v>
      </c>
      <c r="AP436" s="1224">
        <v>7.2599999999999998E-2</v>
      </c>
      <c r="AQ436" s="1224">
        <v>3.7699999999999997E-2</v>
      </c>
      <c r="AR436" s="1224" t="s">
        <v>165</v>
      </c>
      <c r="AS436" s="1224">
        <v>7.2599999999999998E-2</v>
      </c>
      <c r="AT436" s="1224">
        <v>3.7699999999999997E-2</v>
      </c>
      <c r="AU436" s="1224" t="s">
        <v>165</v>
      </c>
      <c r="AV436" s="1224">
        <v>7.2599999999999998E-2</v>
      </c>
      <c r="AW436" s="1224">
        <v>3.7699999999999997E-2</v>
      </c>
      <c r="AX436" s="1224" t="s">
        <v>165</v>
      </c>
      <c r="AY436" s="1227">
        <v>7.2599999999999998E-2</v>
      </c>
      <c r="AZ436" s="1227">
        <v>3.7699999999999997E-2</v>
      </c>
      <c r="BA436" s="1227" t="s">
        <v>165</v>
      </c>
      <c r="BB436" s="1228" t="s">
        <v>165</v>
      </c>
      <c r="BC436" s="1228" t="s">
        <v>165</v>
      </c>
      <c r="BD436" s="1228" t="s">
        <v>165</v>
      </c>
    </row>
    <row r="437" spans="3:56" x14ac:dyDescent="0.25">
      <c r="C437" s="1229" t="s">
        <v>2178</v>
      </c>
      <c r="D437" s="1229" t="s">
        <v>1370</v>
      </c>
      <c r="E437" s="1231" t="str">
        <f t="shared" si="7"/>
        <v>CunícolaOURENSE</v>
      </c>
      <c r="F437" s="1224">
        <v>7.2599999999999998E-2</v>
      </c>
      <c r="G437" s="1225">
        <v>3.7699999999999997E-2</v>
      </c>
      <c r="H437" s="1224" t="s">
        <v>165</v>
      </c>
      <c r="I437" s="1224">
        <v>7.2599999999999998E-2</v>
      </c>
      <c r="J437" s="1224">
        <v>3.7699999999999997E-2</v>
      </c>
      <c r="K437" s="1224" t="s">
        <v>165</v>
      </c>
      <c r="L437" s="1226">
        <v>7.2599999999999998E-2</v>
      </c>
      <c r="M437" s="1224">
        <v>3.7699999999999997E-2</v>
      </c>
      <c r="N437" s="1224" t="s">
        <v>165</v>
      </c>
      <c r="O437" s="1224">
        <v>7.2599999999999998E-2</v>
      </c>
      <c r="P437" s="1224">
        <v>3.7699999999999997E-2</v>
      </c>
      <c r="Q437" s="1224" t="s">
        <v>165</v>
      </c>
      <c r="R437" s="1224">
        <v>7.2599999999999998E-2</v>
      </c>
      <c r="S437" s="1224">
        <v>3.7699999999999997E-2</v>
      </c>
      <c r="T437" s="1224" t="s">
        <v>165</v>
      </c>
      <c r="U437" s="1224">
        <v>7.2599999999999998E-2</v>
      </c>
      <c r="V437" s="1224">
        <v>3.7699999999999997E-2</v>
      </c>
      <c r="W437" s="1224" t="s">
        <v>165</v>
      </c>
      <c r="X437" s="1224">
        <v>7.2599999999999998E-2</v>
      </c>
      <c r="Y437" s="1224">
        <v>3.7699999999999997E-2</v>
      </c>
      <c r="Z437" s="1224" t="s">
        <v>165</v>
      </c>
      <c r="AA437" s="1224">
        <v>7.2599999999999998E-2</v>
      </c>
      <c r="AB437" s="1224">
        <v>3.7699999999999997E-2</v>
      </c>
      <c r="AC437" s="1224" t="s">
        <v>165</v>
      </c>
      <c r="AD437" s="1224">
        <v>7.2599999999999998E-2</v>
      </c>
      <c r="AE437" s="1224">
        <v>3.7699999999999997E-2</v>
      </c>
      <c r="AF437" s="1224" t="s">
        <v>165</v>
      </c>
      <c r="AG437" s="1224">
        <v>7.2599999999999998E-2</v>
      </c>
      <c r="AH437" s="1224">
        <v>3.7699999999999997E-2</v>
      </c>
      <c r="AI437" s="1224" t="s">
        <v>165</v>
      </c>
      <c r="AJ437" s="1224">
        <v>7.2599999999999998E-2</v>
      </c>
      <c r="AK437" s="1224">
        <v>3.7699999999999997E-2</v>
      </c>
      <c r="AL437" s="1224" t="s">
        <v>165</v>
      </c>
      <c r="AM437" s="1224">
        <v>7.2599999999999998E-2</v>
      </c>
      <c r="AN437" s="1224">
        <v>3.7699999999999997E-2</v>
      </c>
      <c r="AO437" s="1224" t="s">
        <v>165</v>
      </c>
      <c r="AP437" s="1224">
        <v>7.2599999999999998E-2</v>
      </c>
      <c r="AQ437" s="1224">
        <v>3.7699999999999997E-2</v>
      </c>
      <c r="AR437" s="1224" t="s">
        <v>165</v>
      </c>
      <c r="AS437" s="1224">
        <v>7.2599999999999998E-2</v>
      </c>
      <c r="AT437" s="1224">
        <v>3.7699999999999997E-2</v>
      </c>
      <c r="AU437" s="1224" t="s">
        <v>165</v>
      </c>
      <c r="AV437" s="1224">
        <v>7.2599999999999998E-2</v>
      </c>
      <c r="AW437" s="1224">
        <v>3.7699999999999997E-2</v>
      </c>
      <c r="AX437" s="1224" t="s">
        <v>165</v>
      </c>
      <c r="AY437" s="1227">
        <v>7.2599999999999998E-2</v>
      </c>
      <c r="AZ437" s="1227">
        <v>3.7699999999999997E-2</v>
      </c>
      <c r="BA437" s="1227" t="s">
        <v>165</v>
      </c>
      <c r="BB437" s="1228" t="s">
        <v>165</v>
      </c>
      <c r="BC437" s="1228" t="s">
        <v>165</v>
      </c>
      <c r="BD437" s="1228" t="s">
        <v>165</v>
      </c>
    </row>
    <row r="438" spans="3:56" x14ac:dyDescent="0.25">
      <c r="C438" s="1229" t="s">
        <v>2178</v>
      </c>
      <c r="D438" s="1229" t="s">
        <v>1371</v>
      </c>
      <c r="E438" s="1231" t="str">
        <f t="shared" si="7"/>
        <v>CunícolaPALENCIA</v>
      </c>
      <c r="F438" s="1224">
        <v>7.2599999999999998E-2</v>
      </c>
      <c r="G438" s="1225">
        <v>3.7699999999999997E-2</v>
      </c>
      <c r="H438" s="1224" t="s">
        <v>165</v>
      </c>
      <c r="I438" s="1224">
        <v>7.2599999999999998E-2</v>
      </c>
      <c r="J438" s="1224">
        <v>3.7699999999999997E-2</v>
      </c>
      <c r="K438" s="1224" t="s">
        <v>165</v>
      </c>
      <c r="L438" s="1226">
        <v>7.2599999999999998E-2</v>
      </c>
      <c r="M438" s="1224">
        <v>3.7699999999999997E-2</v>
      </c>
      <c r="N438" s="1224" t="s">
        <v>165</v>
      </c>
      <c r="O438" s="1224">
        <v>7.2599999999999998E-2</v>
      </c>
      <c r="P438" s="1224">
        <v>3.7699999999999997E-2</v>
      </c>
      <c r="Q438" s="1224" t="s">
        <v>165</v>
      </c>
      <c r="R438" s="1224">
        <v>7.2599999999999998E-2</v>
      </c>
      <c r="S438" s="1224">
        <v>3.7699999999999997E-2</v>
      </c>
      <c r="T438" s="1224" t="s">
        <v>165</v>
      </c>
      <c r="U438" s="1224">
        <v>7.2599999999999998E-2</v>
      </c>
      <c r="V438" s="1224">
        <v>3.7699999999999997E-2</v>
      </c>
      <c r="W438" s="1224" t="s">
        <v>165</v>
      </c>
      <c r="X438" s="1224">
        <v>7.2599999999999998E-2</v>
      </c>
      <c r="Y438" s="1224">
        <v>3.7699999999999997E-2</v>
      </c>
      <c r="Z438" s="1224" t="s">
        <v>165</v>
      </c>
      <c r="AA438" s="1224">
        <v>7.2599999999999998E-2</v>
      </c>
      <c r="AB438" s="1224">
        <v>3.7699999999999997E-2</v>
      </c>
      <c r="AC438" s="1224" t="s">
        <v>165</v>
      </c>
      <c r="AD438" s="1224">
        <v>7.2599999999999998E-2</v>
      </c>
      <c r="AE438" s="1224">
        <v>3.7699999999999997E-2</v>
      </c>
      <c r="AF438" s="1224" t="s">
        <v>165</v>
      </c>
      <c r="AG438" s="1224">
        <v>7.2599999999999998E-2</v>
      </c>
      <c r="AH438" s="1224">
        <v>3.7699999999999997E-2</v>
      </c>
      <c r="AI438" s="1224" t="s">
        <v>165</v>
      </c>
      <c r="AJ438" s="1224">
        <v>7.2599999999999998E-2</v>
      </c>
      <c r="AK438" s="1224">
        <v>3.7699999999999997E-2</v>
      </c>
      <c r="AL438" s="1224" t="s">
        <v>165</v>
      </c>
      <c r="AM438" s="1224">
        <v>7.2599999999999998E-2</v>
      </c>
      <c r="AN438" s="1224">
        <v>3.7699999999999997E-2</v>
      </c>
      <c r="AO438" s="1224" t="s">
        <v>165</v>
      </c>
      <c r="AP438" s="1224">
        <v>7.2599999999999998E-2</v>
      </c>
      <c r="AQ438" s="1224">
        <v>3.7699999999999997E-2</v>
      </c>
      <c r="AR438" s="1224" t="s">
        <v>165</v>
      </c>
      <c r="AS438" s="1224">
        <v>7.2599999999999998E-2</v>
      </c>
      <c r="AT438" s="1224">
        <v>3.7699999999999997E-2</v>
      </c>
      <c r="AU438" s="1224" t="s">
        <v>165</v>
      </c>
      <c r="AV438" s="1224">
        <v>7.2599999999999998E-2</v>
      </c>
      <c r="AW438" s="1224">
        <v>3.7699999999999997E-2</v>
      </c>
      <c r="AX438" s="1224" t="s">
        <v>165</v>
      </c>
      <c r="AY438" s="1227">
        <v>7.2599999999999998E-2</v>
      </c>
      <c r="AZ438" s="1227">
        <v>3.7699999999999997E-2</v>
      </c>
      <c r="BA438" s="1227" t="s">
        <v>165</v>
      </c>
      <c r="BB438" s="1228" t="s">
        <v>165</v>
      </c>
      <c r="BC438" s="1228" t="s">
        <v>165</v>
      </c>
      <c r="BD438" s="1228" t="s">
        <v>165</v>
      </c>
    </row>
    <row r="439" spans="3:56" x14ac:dyDescent="0.25">
      <c r="C439" s="1229" t="s">
        <v>2178</v>
      </c>
      <c r="D439" s="1229" t="s">
        <v>1372</v>
      </c>
      <c r="E439" s="1231" t="str">
        <f t="shared" si="7"/>
        <v>CunícolaPALMAS, LAS</v>
      </c>
      <c r="F439" s="1224">
        <v>7.2599999999999998E-2</v>
      </c>
      <c r="G439" s="1225">
        <v>3.7699999999999997E-2</v>
      </c>
      <c r="H439" s="1224" t="s">
        <v>165</v>
      </c>
      <c r="I439" s="1224">
        <v>7.2599999999999998E-2</v>
      </c>
      <c r="J439" s="1224">
        <v>3.7699999999999997E-2</v>
      </c>
      <c r="K439" s="1224" t="s">
        <v>165</v>
      </c>
      <c r="L439" s="1226">
        <v>7.2599999999999998E-2</v>
      </c>
      <c r="M439" s="1224">
        <v>3.7699999999999997E-2</v>
      </c>
      <c r="N439" s="1224" t="s">
        <v>165</v>
      </c>
      <c r="O439" s="1224">
        <v>7.2599999999999998E-2</v>
      </c>
      <c r="P439" s="1224">
        <v>3.7699999999999997E-2</v>
      </c>
      <c r="Q439" s="1224" t="s">
        <v>165</v>
      </c>
      <c r="R439" s="1224">
        <v>7.2599999999999998E-2</v>
      </c>
      <c r="S439" s="1224">
        <v>3.7699999999999997E-2</v>
      </c>
      <c r="T439" s="1224" t="s">
        <v>165</v>
      </c>
      <c r="U439" s="1224">
        <v>7.2599999999999998E-2</v>
      </c>
      <c r="V439" s="1224">
        <v>3.7699999999999997E-2</v>
      </c>
      <c r="W439" s="1224" t="s">
        <v>165</v>
      </c>
      <c r="X439" s="1224">
        <v>7.2599999999999998E-2</v>
      </c>
      <c r="Y439" s="1224">
        <v>3.7699999999999997E-2</v>
      </c>
      <c r="Z439" s="1224" t="s">
        <v>165</v>
      </c>
      <c r="AA439" s="1224">
        <v>7.2599999999999998E-2</v>
      </c>
      <c r="AB439" s="1224">
        <v>3.7699999999999997E-2</v>
      </c>
      <c r="AC439" s="1224" t="s">
        <v>165</v>
      </c>
      <c r="AD439" s="1224">
        <v>7.2599999999999998E-2</v>
      </c>
      <c r="AE439" s="1224">
        <v>3.7699999999999997E-2</v>
      </c>
      <c r="AF439" s="1224" t="s">
        <v>165</v>
      </c>
      <c r="AG439" s="1224">
        <v>7.2599999999999998E-2</v>
      </c>
      <c r="AH439" s="1224">
        <v>3.7699999999999997E-2</v>
      </c>
      <c r="AI439" s="1224" t="s">
        <v>165</v>
      </c>
      <c r="AJ439" s="1224">
        <v>7.2599999999999998E-2</v>
      </c>
      <c r="AK439" s="1224">
        <v>3.7699999999999997E-2</v>
      </c>
      <c r="AL439" s="1224" t="s">
        <v>165</v>
      </c>
      <c r="AM439" s="1224">
        <v>7.2599999999999998E-2</v>
      </c>
      <c r="AN439" s="1224">
        <v>3.7699999999999997E-2</v>
      </c>
      <c r="AO439" s="1224" t="s">
        <v>165</v>
      </c>
      <c r="AP439" s="1224">
        <v>7.2599999999999998E-2</v>
      </c>
      <c r="AQ439" s="1224">
        <v>3.7699999999999997E-2</v>
      </c>
      <c r="AR439" s="1224" t="s">
        <v>165</v>
      </c>
      <c r="AS439" s="1224">
        <v>7.2599999999999998E-2</v>
      </c>
      <c r="AT439" s="1224">
        <v>3.7699999999999997E-2</v>
      </c>
      <c r="AU439" s="1224" t="s">
        <v>165</v>
      </c>
      <c r="AV439" s="1224">
        <v>7.2599999999999998E-2</v>
      </c>
      <c r="AW439" s="1224">
        <v>3.7699999999999997E-2</v>
      </c>
      <c r="AX439" s="1224" t="s">
        <v>165</v>
      </c>
      <c r="AY439" s="1227">
        <v>7.2599999999999998E-2</v>
      </c>
      <c r="AZ439" s="1227">
        <v>3.7699999999999997E-2</v>
      </c>
      <c r="BA439" s="1227" t="s">
        <v>165</v>
      </c>
      <c r="BB439" s="1228" t="s">
        <v>165</v>
      </c>
      <c r="BC439" s="1228" t="s">
        <v>165</v>
      </c>
      <c r="BD439" s="1228" t="s">
        <v>165</v>
      </c>
    </row>
    <row r="440" spans="3:56" x14ac:dyDescent="0.25">
      <c r="C440" s="1229" t="s">
        <v>2178</v>
      </c>
      <c r="D440" s="1229" t="s">
        <v>1373</v>
      </c>
      <c r="E440" s="1231" t="str">
        <f t="shared" si="7"/>
        <v>CunícolaPONTEVEDRA</v>
      </c>
      <c r="F440" s="1224">
        <v>7.2599999999999998E-2</v>
      </c>
      <c r="G440" s="1225">
        <v>3.7699999999999997E-2</v>
      </c>
      <c r="H440" s="1224" t="s">
        <v>165</v>
      </c>
      <c r="I440" s="1224">
        <v>7.2599999999999998E-2</v>
      </c>
      <c r="J440" s="1224">
        <v>3.7699999999999997E-2</v>
      </c>
      <c r="K440" s="1224" t="s">
        <v>165</v>
      </c>
      <c r="L440" s="1226">
        <v>7.2599999999999998E-2</v>
      </c>
      <c r="M440" s="1224">
        <v>3.7699999999999997E-2</v>
      </c>
      <c r="N440" s="1224" t="s">
        <v>165</v>
      </c>
      <c r="O440" s="1224">
        <v>7.2599999999999998E-2</v>
      </c>
      <c r="P440" s="1224">
        <v>3.7699999999999997E-2</v>
      </c>
      <c r="Q440" s="1224" t="s">
        <v>165</v>
      </c>
      <c r="R440" s="1224">
        <v>7.2599999999999998E-2</v>
      </c>
      <c r="S440" s="1224">
        <v>3.7699999999999997E-2</v>
      </c>
      <c r="T440" s="1224" t="s">
        <v>165</v>
      </c>
      <c r="U440" s="1224">
        <v>7.2599999999999998E-2</v>
      </c>
      <c r="V440" s="1224">
        <v>3.7699999999999997E-2</v>
      </c>
      <c r="W440" s="1224" t="s">
        <v>165</v>
      </c>
      <c r="X440" s="1224">
        <v>7.2599999999999998E-2</v>
      </c>
      <c r="Y440" s="1224">
        <v>3.7699999999999997E-2</v>
      </c>
      <c r="Z440" s="1224" t="s">
        <v>165</v>
      </c>
      <c r="AA440" s="1224">
        <v>7.2599999999999998E-2</v>
      </c>
      <c r="AB440" s="1224">
        <v>3.7699999999999997E-2</v>
      </c>
      <c r="AC440" s="1224" t="s">
        <v>165</v>
      </c>
      <c r="AD440" s="1224">
        <v>7.2599999999999998E-2</v>
      </c>
      <c r="AE440" s="1224">
        <v>3.7699999999999997E-2</v>
      </c>
      <c r="AF440" s="1224" t="s">
        <v>165</v>
      </c>
      <c r="AG440" s="1224">
        <v>7.2599999999999998E-2</v>
      </c>
      <c r="AH440" s="1224">
        <v>3.7699999999999997E-2</v>
      </c>
      <c r="AI440" s="1224" t="s">
        <v>165</v>
      </c>
      <c r="AJ440" s="1224">
        <v>7.2599999999999998E-2</v>
      </c>
      <c r="AK440" s="1224">
        <v>3.7699999999999997E-2</v>
      </c>
      <c r="AL440" s="1224" t="s">
        <v>165</v>
      </c>
      <c r="AM440" s="1224">
        <v>7.2599999999999998E-2</v>
      </c>
      <c r="AN440" s="1224">
        <v>3.7699999999999997E-2</v>
      </c>
      <c r="AO440" s="1224" t="s">
        <v>165</v>
      </c>
      <c r="AP440" s="1224">
        <v>7.2599999999999998E-2</v>
      </c>
      <c r="AQ440" s="1224">
        <v>3.7699999999999997E-2</v>
      </c>
      <c r="AR440" s="1224" t="s">
        <v>165</v>
      </c>
      <c r="AS440" s="1224">
        <v>7.2599999999999998E-2</v>
      </c>
      <c r="AT440" s="1224">
        <v>3.7699999999999997E-2</v>
      </c>
      <c r="AU440" s="1224" t="s">
        <v>165</v>
      </c>
      <c r="AV440" s="1224">
        <v>7.2599999999999998E-2</v>
      </c>
      <c r="AW440" s="1224">
        <v>3.7699999999999997E-2</v>
      </c>
      <c r="AX440" s="1224" t="s">
        <v>165</v>
      </c>
      <c r="AY440" s="1227">
        <v>7.2599999999999998E-2</v>
      </c>
      <c r="AZ440" s="1227">
        <v>3.7699999999999997E-2</v>
      </c>
      <c r="BA440" s="1227" t="s">
        <v>165</v>
      </c>
      <c r="BB440" s="1228" t="s">
        <v>165</v>
      </c>
      <c r="BC440" s="1228" t="s">
        <v>165</v>
      </c>
      <c r="BD440" s="1228" t="s">
        <v>165</v>
      </c>
    </row>
    <row r="441" spans="3:56" x14ac:dyDescent="0.25">
      <c r="C441" s="1229" t="s">
        <v>2178</v>
      </c>
      <c r="D441" s="1229" t="s">
        <v>1374</v>
      </c>
      <c r="E441" s="1231" t="str">
        <f t="shared" si="7"/>
        <v>CunícolaRIOJA, LA</v>
      </c>
      <c r="F441" s="1224">
        <v>7.2599999999999998E-2</v>
      </c>
      <c r="G441" s="1225">
        <v>3.7699999999999997E-2</v>
      </c>
      <c r="H441" s="1224" t="s">
        <v>165</v>
      </c>
      <c r="I441" s="1224">
        <v>7.2599999999999998E-2</v>
      </c>
      <c r="J441" s="1224">
        <v>3.7699999999999997E-2</v>
      </c>
      <c r="K441" s="1224" t="s">
        <v>165</v>
      </c>
      <c r="L441" s="1226">
        <v>7.2599999999999998E-2</v>
      </c>
      <c r="M441" s="1224">
        <v>3.7699999999999997E-2</v>
      </c>
      <c r="N441" s="1224" t="s">
        <v>165</v>
      </c>
      <c r="O441" s="1224">
        <v>7.2599999999999998E-2</v>
      </c>
      <c r="P441" s="1224">
        <v>3.7699999999999997E-2</v>
      </c>
      <c r="Q441" s="1224" t="s">
        <v>165</v>
      </c>
      <c r="R441" s="1224">
        <v>7.2599999999999998E-2</v>
      </c>
      <c r="S441" s="1224">
        <v>3.7699999999999997E-2</v>
      </c>
      <c r="T441" s="1224" t="s">
        <v>165</v>
      </c>
      <c r="U441" s="1224">
        <v>7.2599999999999998E-2</v>
      </c>
      <c r="V441" s="1224">
        <v>3.7699999999999997E-2</v>
      </c>
      <c r="W441" s="1224" t="s">
        <v>165</v>
      </c>
      <c r="X441" s="1224">
        <v>7.2599999999999998E-2</v>
      </c>
      <c r="Y441" s="1224">
        <v>3.7699999999999997E-2</v>
      </c>
      <c r="Z441" s="1224" t="s">
        <v>165</v>
      </c>
      <c r="AA441" s="1224">
        <v>7.2599999999999998E-2</v>
      </c>
      <c r="AB441" s="1224">
        <v>3.7699999999999997E-2</v>
      </c>
      <c r="AC441" s="1224" t="s">
        <v>165</v>
      </c>
      <c r="AD441" s="1224">
        <v>7.2599999999999998E-2</v>
      </c>
      <c r="AE441" s="1224">
        <v>3.7699999999999997E-2</v>
      </c>
      <c r="AF441" s="1224" t="s">
        <v>165</v>
      </c>
      <c r="AG441" s="1224">
        <v>7.2599999999999998E-2</v>
      </c>
      <c r="AH441" s="1224">
        <v>3.7699999999999997E-2</v>
      </c>
      <c r="AI441" s="1224" t="s">
        <v>165</v>
      </c>
      <c r="AJ441" s="1224">
        <v>7.2599999999999998E-2</v>
      </c>
      <c r="AK441" s="1224">
        <v>3.7699999999999997E-2</v>
      </c>
      <c r="AL441" s="1224" t="s">
        <v>165</v>
      </c>
      <c r="AM441" s="1224">
        <v>7.2599999999999998E-2</v>
      </c>
      <c r="AN441" s="1224">
        <v>3.7699999999999997E-2</v>
      </c>
      <c r="AO441" s="1224" t="s">
        <v>165</v>
      </c>
      <c r="AP441" s="1224">
        <v>7.2599999999999998E-2</v>
      </c>
      <c r="AQ441" s="1224">
        <v>3.7699999999999997E-2</v>
      </c>
      <c r="AR441" s="1224" t="s">
        <v>165</v>
      </c>
      <c r="AS441" s="1224">
        <v>7.2599999999999998E-2</v>
      </c>
      <c r="AT441" s="1224">
        <v>3.7699999999999997E-2</v>
      </c>
      <c r="AU441" s="1224" t="s">
        <v>165</v>
      </c>
      <c r="AV441" s="1224">
        <v>7.2599999999999998E-2</v>
      </c>
      <c r="AW441" s="1224">
        <v>3.7699999999999997E-2</v>
      </c>
      <c r="AX441" s="1224" t="s">
        <v>165</v>
      </c>
      <c r="AY441" s="1227">
        <v>7.2599999999999998E-2</v>
      </c>
      <c r="AZ441" s="1227">
        <v>3.7699999999999997E-2</v>
      </c>
      <c r="BA441" s="1227" t="s">
        <v>165</v>
      </c>
      <c r="BB441" s="1228" t="s">
        <v>165</v>
      </c>
      <c r="BC441" s="1228" t="s">
        <v>165</v>
      </c>
      <c r="BD441" s="1228" t="s">
        <v>165</v>
      </c>
    </row>
    <row r="442" spans="3:56" x14ac:dyDescent="0.25">
      <c r="C442" s="1229" t="s">
        <v>2178</v>
      </c>
      <c r="D442" s="1229" t="s">
        <v>1375</v>
      </c>
      <c r="E442" s="1231" t="str">
        <f t="shared" si="7"/>
        <v>CunícolaSALAMANCA</v>
      </c>
      <c r="F442" s="1224">
        <v>7.2599999999999998E-2</v>
      </c>
      <c r="G442" s="1225">
        <v>3.7699999999999997E-2</v>
      </c>
      <c r="H442" s="1224" t="s">
        <v>165</v>
      </c>
      <c r="I442" s="1224">
        <v>7.2599999999999998E-2</v>
      </c>
      <c r="J442" s="1224">
        <v>3.7699999999999997E-2</v>
      </c>
      <c r="K442" s="1224" t="s">
        <v>165</v>
      </c>
      <c r="L442" s="1226">
        <v>7.2599999999999998E-2</v>
      </c>
      <c r="M442" s="1224">
        <v>3.7699999999999997E-2</v>
      </c>
      <c r="N442" s="1224" t="s">
        <v>165</v>
      </c>
      <c r="O442" s="1224">
        <v>7.2599999999999998E-2</v>
      </c>
      <c r="P442" s="1224">
        <v>3.7699999999999997E-2</v>
      </c>
      <c r="Q442" s="1224" t="s">
        <v>165</v>
      </c>
      <c r="R442" s="1224">
        <v>7.2599999999999998E-2</v>
      </c>
      <c r="S442" s="1224">
        <v>3.7699999999999997E-2</v>
      </c>
      <c r="T442" s="1224" t="s">
        <v>165</v>
      </c>
      <c r="U442" s="1224">
        <v>7.2599999999999998E-2</v>
      </c>
      <c r="V442" s="1224">
        <v>3.7699999999999997E-2</v>
      </c>
      <c r="W442" s="1224" t="s">
        <v>165</v>
      </c>
      <c r="X442" s="1224">
        <v>7.2599999999999998E-2</v>
      </c>
      <c r="Y442" s="1224">
        <v>3.7699999999999997E-2</v>
      </c>
      <c r="Z442" s="1224" t="s">
        <v>165</v>
      </c>
      <c r="AA442" s="1224">
        <v>7.2599999999999998E-2</v>
      </c>
      <c r="AB442" s="1224">
        <v>3.7699999999999997E-2</v>
      </c>
      <c r="AC442" s="1224" t="s">
        <v>165</v>
      </c>
      <c r="AD442" s="1224">
        <v>7.2599999999999998E-2</v>
      </c>
      <c r="AE442" s="1224">
        <v>3.7699999999999997E-2</v>
      </c>
      <c r="AF442" s="1224" t="s">
        <v>165</v>
      </c>
      <c r="AG442" s="1224">
        <v>7.2599999999999998E-2</v>
      </c>
      <c r="AH442" s="1224">
        <v>3.7699999999999997E-2</v>
      </c>
      <c r="AI442" s="1224" t="s">
        <v>165</v>
      </c>
      <c r="AJ442" s="1224">
        <v>7.2599999999999998E-2</v>
      </c>
      <c r="AK442" s="1224">
        <v>3.7699999999999997E-2</v>
      </c>
      <c r="AL442" s="1224" t="s">
        <v>165</v>
      </c>
      <c r="AM442" s="1224">
        <v>7.2599999999999998E-2</v>
      </c>
      <c r="AN442" s="1224">
        <v>3.7699999999999997E-2</v>
      </c>
      <c r="AO442" s="1224" t="s">
        <v>165</v>
      </c>
      <c r="AP442" s="1224">
        <v>7.2599999999999998E-2</v>
      </c>
      <c r="AQ442" s="1224">
        <v>3.7699999999999997E-2</v>
      </c>
      <c r="AR442" s="1224" t="s">
        <v>165</v>
      </c>
      <c r="AS442" s="1224">
        <v>7.2599999999999998E-2</v>
      </c>
      <c r="AT442" s="1224">
        <v>3.7699999999999997E-2</v>
      </c>
      <c r="AU442" s="1224" t="s">
        <v>165</v>
      </c>
      <c r="AV442" s="1224">
        <v>7.2599999999999998E-2</v>
      </c>
      <c r="AW442" s="1224">
        <v>3.7699999999999997E-2</v>
      </c>
      <c r="AX442" s="1224" t="s">
        <v>165</v>
      </c>
      <c r="AY442" s="1227">
        <v>7.2599999999999998E-2</v>
      </c>
      <c r="AZ442" s="1227">
        <v>3.7699999999999997E-2</v>
      </c>
      <c r="BA442" s="1227" t="s">
        <v>165</v>
      </c>
      <c r="BB442" s="1228" t="s">
        <v>165</v>
      </c>
      <c r="BC442" s="1228" t="s">
        <v>165</v>
      </c>
      <c r="BD442" s="1228" t="s">
        <v>165</v>
      </c>
    </row>
    <row r="443" spans="3:56" x14ac:dyDescent="0.25">
      <c r="C443" s="1229" t="s">
        <v>2178</v>
      </c>
      <c r="D443" s="1229" t="s">
        <v>1376</v>
      </c>
      <c r="E443" s="1231" t="str">
        <f t="shared" si="7"/>
        <v>CunícolaSANTA CRUZ DE TENERIFE</v>
      </c>
      <c r="F443" s="1224">
        <v>7.2599999999999998E-2</v>
      </c>
      <c r="G443" s="1225">
        <v>3.7699999999999997E-2</v>
      </c>
      <c r="H443" s="1224" t="s">
        <v>165</v>
      </c>
      <c r="I443" s="1224">
        <v>7.2599999999999998E-2</v>
      </c>
      <c r="J443" s="1224">
        <v>3.7699999999999997E-2</v>
      </c>
      <c r="K443" s="1224" t="s">
        <v>165</v>
      </c>
      <c r="L443" s="1226">
        <v>7.2599999999999998E-2</v>
      </c>
      <c r="M443" s="1224">
        <v>3.7699999999999997E-2</v>
      </c>
      <c r="N443" s="1224" t="s">
        <v>165</v>
      </c>
      <c r="O443" s="1224">
        <v>7.2599999999999998E-2</v>
      </c>
      <c r="P443" s="1224">
        <v>3.7699999999999997E-2</v>
      </c>
      <c r="Q443" s="1224" t="s">
        <v>165</v>
      </c>
      <c r="R443" s="1224">
        <v>7.2599999999999998E-2</v>
      </c>
      <c r="S443" s="1224">
        <v>3.7699999999999997E-2</v>
      </c>
      <c r="T443" s="1224" t="s">
        <v>165</v>
      </c>
      <c r="U443" s="1224">
        <v>7.2599999999999998E-2</v>
      </c>
      <c r="V443" s="1224">
        <v>3.7699999999999997E-2</v>
      </c>
      <c r="W443" s="1224" t="s">
        <v>165</v>
      </c>
      <c r="X443" s="1224">
        <v>7.2599999999999998E-2</v>
      </c>
      <c r="Y443" s="1224">
        <v>3.7699999999999997E-2</v>
      </c>
      <c r="Z443" s="1224" t="s">
        <v>165</v>
      </c>
      <c r="AA443" s="1224">
        <v>7.2599999999999998E-2</v>
      </c>
      <c r="AB443" s="1224">
        <v>3.7699999999999997E-2</v>
      </c>
      <c r="AC443" s="1224" t="s">
        <v>165</v>
      </c>
      <c r="AD443" s="1224">
        <v>7.2599999999999998E-2</v>
      </c>
      <c r="AE443" s="1224">
        <v>3.7699999999999997E-2</v>
      </c>
      <c r="AF443" s="1224" t="s">
        <v>165</v>
      </c>
      <c r="AG443" s="1224">
        <v>7.2599999999999998E-2</v>
      </c>
      <c r="AH443" s="1224">
        <v>3.7699999999999997E-2</v>
      </c>
      <c r="AI443" s="1224" t="s">
        <v>165</v>
      </c>
      <c r="AJ443" s="1224">
        <v>7.2599999999999998E-2</v>
      </c>
      <c r="AK443" s="1224">
        <v>3.7699999999999997E-2</v>
      </c>
      <c r="AL443" s="1224" t="s">
        <v>165</v>
      </c>
      <c r="AM443" s="1224">
        <v>7.2599999999999998E-2</v>
      </c>
      <c r="AN443" s="1224">
        <v>3.7699999999999997E-2</v>
      </c>
      <c r="AO443" s="1224" t="s">
        <v>165</v>
      </c>
      <c r="AP443" s="1224">
        <v>7.2599999999999998E-2</v>
      </c>
      <c r="AQ443" s="1224">
        <v>3.7699999999999997E-2</v>
      </c>
      <c r="AR443" s="1224" t="s">
        <v>165</v>
      </c>
      <c r="AS443" s="1224">
        <v>7.2599999999999998E-2</v>
      </c>
      <c r="AT443" s="1224">
        <v>3.7699999999999997E-2</v>
      </c>
      <c r="AU443" s="1224" t="s">
        <v>165</v>
      </c>
      <c r="AV443" s="1224">
        <v>7.2599999999999998E-2</v>
      </c>
      <c r="AW443" s="1224">
        <v>3.7699999999999997E-2</v>
      </c>
      <c r="AX443" s="1224" t="s">
        <v>165</v>
      </c>
      <c r="AY443" s="1227">
        <v>7.2599999999999998E-2</v>
      </c>
      <c r="AZ443" s="1227">
        <v>3.7699999999999997E-2</v>
      </c>
      <c r="BA443" s="1227" t="s">
        <v>165</v>
      </c>
      <c r="BB443" s="1228" t="s">
        <v>165</v>
      </c>
      <c r="BC443" s="1228" t="s">
        <v>165</v>
      </c>
      <c r="BD443" s="1228" t="s">
        <v>165</v>
      </c>
    </row>
    <row r="444" spans="3:56" x14ac:dyDescent="0.25">
      <c r="C444" s="1229" t="s">
        <v>2178</v>
      </c>
      <c r="D444" s="1229" t="s">
        <v>1377</v>
      </c>
      <c r="E444" s="1231" t="str">
        <f t="shared" si="7"/>
        <v>CunícolaSEGOVIA</v>
      </c>
      <c r="F444" s="1224">
        <v>7.2599999999999998E-2</v>
      </c>
      <c r="G444" s="1225">
        <v>3.7699999999999997E-2</v>
      </c>
      <c r="H444" s="1224" t="s">
        <v>165</v>
      </c>
      <c r="I444" s="1224">
        <v>7.2599999999999998E-2</v>
      </c>
      <c r="J444" s="1224">
        <v>3.7699999999999997E-2</v>
      </c>
      <c r="K444" s="1224" t="s">
        <v>165</v>
      </c>
      <c r="L444" s="1226">
        <v>7.2599999999999998E-2</v>
      </c>
      <c r="M444" s="1224">
        <v>3.7699999999999997E-2</v>
      </c>
      <c r="N444" s="1224" t="s">
        <v>165</v>
      </c>
      <c r="O444" s="1224">
        <v>7.2599999999999998E-2</v>
      </c>
      <c r="P444" s="1224">
        <v>3.7699999999999997E-2</v>
      </c>
      <c r="Q444" s="1224" t="s">
        <v>165</v>
      </c>
      <c r="R444" s="1224">
        <v>7.2599999999999998E-2</v>
      </c>
      <c r="S444" s="1224">
        <v>3.7699999999999997E-2</v>
      </c>
      <c r="T444" s="1224" t="s">
        <v>165</v>
      </c>
      <c r="U444" s="1224">
        <v>7.2599999999999998E-2</v>
      </c>
      <c r="V444" s="1224">
        <v>3.7699999999999997E-2</v>
      </c>
      <c r="W444" s="1224" t="s">
        <v>165</v>
      </c>
      <c r="X444" s="1224">
        <v>7.2599999999999998E-2</v>
      </c>
      <c r="Y444" s="1224">
        <v>3.7699999999999997E-2</v>
      </c>
      <c r="Z444" s="1224" t="s">
        <v>165</v>
      </c>
      <c r="AA444" s="1224">
        <v>7.2599999999999998E-2</v>
      </c>
      <c r="AB444" s="1224">
        <v>3.7699999999999997E-2</v>
      </c>
      <c r="AC444" s="1224" t="s">
        <v>165</v>
      </c>
      <c r="AD444" s="1224">
        <v>7.2599999999999998E-2</v>
      </c>
      <c r="AE444" s="1224">
        <v>3.7699999999999997E-2</v>
      </c>
      <c r="AF444" s="1224" t="s">
        <v>165</v>
      </c>
      <c r="AG444" s="1224">
        <v>7.2599999999999998E-2</v>
      </c>
      <c r="AH444" s="1224">
        <v>3.7699999999999997E-2</v>
      </c>
      <c r="AI444" s="1224" t="s">
        <v>165</v>
      </c>
      <c r="AJ444" s="1224">
        <v>7.2599999999999998E-2</v>
      </c>
      <c r="AK444" s="1224">
        <v>3.7699999999999997E-2</v>
      </c>
      <c r="AL444" s="1224" t="s">
        <v>165</v>
      </c>
      <c r="AM444" s="1224">
        <v>7.2599999999999998E-2</v>
      </c>
      <c r="AN444" s="1224">
        <v>3.7699999999999997E-2</v>
      </c>
      <c r="AO444" s="1224" t="s">
        <v>165</v>
      </c>
      <c r="AP444" s="1224">
        <v>7.2599999999999998E-2</v>
      </c>
      <c r="AQ444" s="1224">
        <v>3.7699999999999997E-2</v>
      </c>
      <c r="AR444" s="1224" t="s">
        <v>165</v>
      </c>
      <c r="AS444" s="1224">
        <v>7.2599999999999998E-2</v>
      </c>
      <c r="AT444" s="1224">
        <v>3.7699999999999997E-2</v>
      </c>
      <c r="AU444" s="1224" t="s">
        <v>165</v>
      </c>
      <c r="AV444" s="1224">
        <v>7.2599999999999998E-2</v>
      </c>
      <c r="AW444" s="1224">
        <v>3.7699999999999997E-2</v>
      </c>
      <c r="AX444" s="1224" t="s">
        <v>165</v>
      </c>
      <c r="AY444" s="1227">
        <v>7.2599999999999998E-2</v>
      </c>
      <c r="AZ444" s="1227">
        <v>3.7699999999999997E-2</v>
      </c>
      <c r="BA444" s="1227" t="s">
        <v>165</v>
      </c>
      <c r="BB444" s="1228" t="s">
        <v>165</v>
      </c>
      <c r="BC444" s="1228" t="s">
        <v>165</v>
      </c>
      <c r="BD444" s="1228" t="s">
        <v>165</v>
      </c>
    </row>
    <row r="445" spans="3:56" x14ac:dyDescent="0.25">
      <c r="C445" s="1229" t="s">
        <v>2178</v>
      </c>
      <c r="D445" s="1229" t="s">
        <v>1378</v>
      </c>
      <c r="E445" s="1231" t="str">
        <f t="shared" si="7"/>
        <v>CunícolaSEVILLA</v>
      </c>
      <c r="F445" s="1224">
        <v>7.2599999999999998E-2</v>
      </c>
      <c r="G445" s="1225">
        <v>3.7699999999999997E-2</v>
      </c>
      <c r="H445" s="1224" t="s">
        <v>165</v>
      </c>
      <c r="I445" s="1224">
        <v>7.2599999999999998E-2</v>
      </c>
      <c r="J445" s="1224">
        <v>3.7699999999999997E-2</v>
      </c>
      <c r="K445" s="1224" t="s">
        <v>165</v>
      </c>
      <c r="L445" s="1226">
        <v>7.2599999999999998E-2</v>
      </c>
      <c r="M445" s="1224">
        <v>3.7699999999999997E-2</v>
      </c>
      <c r="N445" s="1224" t="s">
        <v>165</v>
      </c>
      <c r="O445" s="1224">
        <v>7.2599999999999998E-2</v>
      </c>
      <c r="P445" s="1224">
        <v>3.7699999999999997E-2</v>
      </c>
      <c r="Q445" s="1224" t="s">
        <v>165</v>
      </c>
      <c r="R445" s="1224">
        <v>7.2599999999999998E-2</v>
      </c>
      <c r="S445" s="1224">
        <v>3.7699999999999997E-2</v>
      </c>
      <c r="T445" s="1224" t="s">
        <v>165</v>
      </c>
      <c r="U445" s="1224">
        <v>7.2599999999999998E-2</v>
      </c>
      <c r="V445" s="1224">
        <v>3.7699999999999997E-2</v>
      </c>
      <c r="W445" s="1224" t="s">
        <v>165</v>
      </c>
      <c r="X445" s="1224">
        <v>7.2599999999999998E-2</v>
      </c>
      <c r="Y445" s="1224">
        <v>3.7699999999999997E-2</v>
      </c>
      <c r="Z445" s="1224" t="s">
        <v>165</v>
      </c>
      <c r="AA445" s="1224">
        <v>7.2599999999999998E-2</v>
      </c>
      <c r="AB445" s="1224">
        <v>3.7699999999999997E-2</v>
      </c>
      <c r="AC445" s="1224" t="s">
        <v>165</v>
      </c>
      <c r="AD445" s="1224">
        <v>7.2599999999999998E-2</v>
      </c>
      <c r="AE445" s="1224">
        <v>3.7699999999999997E-2</v>
      </c>
      <c r="AF445" s="1224" t="s">
        <v>165</v>
      </c>
      <c r="AG445" s="1224">
        <v>7.2599999999999998E-2</v>
      </c>
      <c r="AH445" s="1224">
        <v>3.7699999999999997E-2</v>
      </c>
      <c r="AI445" s="1224" t="s">
        <v>165</v>
      </c>
      <c r="AJ445" s="1224">
        <v>7.2599999999999998E-2</v>
      </c>
      <c r="AK445" s="1224">
        <v>3.7699999999999997E-2</v>
      </c>
      <c r="AL445" s="1224" t="s">
        <v>165</v>
      </c>
      <c r="AM445" s="1224">
        <v>7.2599999999999998E-2</v>
      </c>
      <c r="AN445" s="1224">
        <v>3.7699999999999997E-2</v>
      </c>
      <c r="AO445" s="1224" t="s">
        <v>165</v>
      </c>
      <c r="AP445" s="1224">
        <v>7.2599999999999998E-2</v>
      </c>
      <c r="AQ445" s="1224">
        <v>3.7699999999999997E-2</v>
      </c>
      <c r="AR445" s="1224" t="s">
        <v>165</v>
      </c>
      <c r="AS445" s="1224">
        <v>7.2599999999999998E-2</v>
      </c>
      <c r="AT445" s="1224">
        <v>3.7699999999999997E-2</v>
      </c>
      <c r="AU445" s="1224" t="s">
        <v>165</v>
      </c>
      <c r="AV445" s="1224">
        <v>7.2599999999999998E-2</v>
      </c>
      <c r="AW445" s="1224">
        <v>3.7699999999999997E-2</v>
      </c>
      <c r="AX445" s="1224" t="s">
        <v>165</v>
      </c>
      <c r="AY445" s="1227">
        <v>7.2599999999999998E-2</v>
      </c>
      <c r="AZ445" s="1227">
        <v>3.7699999999999997E-2</v>
      </c>
      <c r="BA445" s="1227" t="s">
        <v>165</v>
      </c>
      <c r="BB445" s="1228" t="s">
        <v>165</v>
      </c>
      <c r="BC445" s="1228" t="s">
        <v>165</v>
      </c>
      <c r="BD445" s="1228" t="s">
        <v>165</v>
      </c>
    </row>
    <row r="446" spans="3:56" x14ac:dyDescent="0.25">
      <c r="C446" s="1229" t="s">
        <v>2178</v>
      </c>
      <c r="D446" s="1229" t="s">
        <v>1379</v>
      </c>
      <c r="E446" s="1231" t="str">
        <f t="shared" si="7"/>
        <v>CunícolaSORIA</v>
      </c>
      <c r="F446" s="1224">
        <v>7.2599999999999998E-2</v>
      </c>
      <c r="G446" s="1225">
        <v>3.7699999999999997E-2</v>
      </c>
      <c r="H446" s="1224" t="s">
        <v>165</v>
      </c>
      <c r="I446" s="1224">
        <v>7.2599999999999998E-2</v>
      </c>
      <c r="J446" s="1224">
        <v>3.7699999999999997E-2</v>
      </c>
      <c r="K446" s="1224" t="s">
        <v>165</v>
      </c>
      <c r="L446" s="1226">
        <v>7.2599999999999998E-2</v>
      </c>
      <c r="M446" s="1224">
        <v>3.7699999999999997E-2</v>
      </c>
      <c r="N446" s="1224" t="s">
        <v>165</v>
      </c>
      <c r="O446" s="1224">
        <v>7.2599999999999998E-2</v>
      </c>
      <c r="P446" s="1224">
        <v>3.7699999999999997E-2</v>
      </c>
      <c r="Q446" s="1224" t="s">
        <v>165</v>
      </c>
      <c r="R446" s="1224">
        <v>7.2599999999999998E-2</v>
      </c>
      <c r="S446" s="1224">
        <v>3.7699999999999997E-2</v>
      </c>
      <c r="T446" s="1224" t="s">
        <v>165</v>
      </c>
      <c r="U446" s="1224">
        <v>7.2599999999999998E-2</v>
      </c>
      <c r="V446" s="1224">
        <v>3.7699999999999997E-2</v>
      </c>
      <c r="W446" s="1224" t="s">
        <v>165</v>
      </c>
      <c r="X446" s="1224">
        <v>7.2599999999999998E-2</v>
      </c>
      <c r="Y446" s="1224">
        <v>3.7699999999999997E-2</v>
      </c>
      <c r="Z446" s="1224" t="s">
        <v>165</v>
      </c>
      <c r="AA446" s="1224">
        <v>7.2599999999999998E-2</v>
      </c>
      <c r="AB446" s="1224">
        <v>3.7699999999999997E-2</v>
      </c>
      <c r="AC446" s="1224" t="s">
        <v>165</v>
      </c>
      <c r="AD446" s="1224">
        <v>7.2599999999999998E-2</v>
      </c>
      <c r="AE446" s="1224">
        <v>3.7699999999999997E-2</v>
      </c>
      <c r="AF446" s="1224" t="s">
        <v>165</v>
      </c>
      <c r="AG446" s="1224">
        <v>7.2599999999999998E-2</v>
      </c>
      <c r="AH446" s="1224">
        <v>3.7699999999999997E-2</v>
      </c>
      <c r="AI446" s="1224" t="s">
        <v>165</v>
      </c>
      <c r="AJ446" s="1224">
        <v>7.2599999999999998E-2</v>
      </c>
      <c r="AK446" s="1224">
        <v>3.7699999999999997E-2</v>
      </c>
      <c r="AL446" s="1224" t="s">
        <v>165</v>
      </c>
      <c r="AM446" s="1224">
        <v>7.2599999999999998E-2</v>
      </c>
      <c r="AN446" s="1224">
        <v>3.7699999999999997E-2</v>
      </c>
      <c r="AO446" s="1224" t="s">
        <v>165</v>
      </c>
      <c r="AP446" s="1224">
        <v>7.2599999999999998E-2</v>
      </c>
      <c r="AQ446" s="1224">
        <v>3.7699999999999997E-2</v>
      </c>
      <c r="AR446" s="1224" t="s">
        <v>165</v>
      </c>
      <c r="AS446" s="1224">
        <v>7.2599999999999998E-2</v>
      </c>
      <c r="AT446" s="1224">
        <v>3.7699999999999997E-2</v>
      </c>
      <c r="AU446" s="1224" t="s">
        <v>165</v>
      </c>
      <c r="AV446" s="1224">
        <v>7.2599999999999998E-2</v>
      </c>
      <c r="AW446" s="1224">
        <v>3.7699999999999997E-2</v>
      </c>
      <c r="AX446" s="1224" t="s">
        <v>165</v>
      </c>
      <c r="AY446" s="1227">
        <v>7.2599999999999998E-2</v>
      </c>
      <c r="AZ446" s="1227">
        <v>3.7699999999999997E-2</v>
      </c>
      <c r="BA446" s="1227" t="s">
        <v>165</v>
      </c>
      <c r="BB446" s="1228" t="s">
        <v>165</v>
      </c>
      <c r="BC446" s="1228" t="s">
        <v>165</v>
      </c>
      <c r="BD446" s="1228" t="s">
        <v>165</v>
      </c>
    </row>
    <row r="447" spans="3:56" x14ac:dyDescent="0.25">
      <c r="C447" s="1229" t="s">
        <v>2178</v>
      </c>
      <c r="D447" s="1229" t="s">
        <v>1380</v>
      </c>
      <c r="E447" s="1231" t="str">
        <f t="shared" si="7"/>
        <v>CunícolaTARRAGONA</v>
      </c>
      <c r="F447" s="1224">
        <v>7.2599999999999998E-2</v>
      </c>
      <c r="G447" s="1225">
        <v>3.7699999999999997E-2</v>
      </c>
      <c r="H447" s="1224" t="s">
        <v>165</v>
      </c>
      <c r="I447" s="1224">
        <v>7.2599999999999998E-2</v>
      </c>
      <c r="J447" s="1224">
        <v>3.7699999999999997E-2</v>
      </c>
      <c r="K447" s="1224" t="s">
        <v>165</v>
      </c>
      <c r="L447" s="1226">
        <v>7.2599999999999998E-2</v>
      </c>
      <c r="M447" s="1224">
        <v>3.7699999999999997E-2</v>
      </c>
      <c r="N447" s="1224" t="s">
        <v>165</v>
      </c>
      <c r="O447" s="1224">
        <v>7.2599999999999998E-2</v>
      </c>
      <c r="P447" s="1224">
        <v>3.7699999999999997E-2</v>
      </c>
      <c r="Q447" s="1224" t="s">
        <v>165</v>
      </c>
      <c r="R447" s="1224">
        <v>7.2599999999999998E-2</v>
      </c>
      <c r="S447" s="1224">
        <v>3.7699999999999997E-2</v>
      </c>
      <c r="T447" s="1224" t="s">
        <v>165</v>
      </c>
      <c r="U447" s="1224">
        <v>7.2599999999999998E-2</v>
      </c>
      <c r="V447" s="1224">
        <v>3.7699999999999997E-2</v>
      </c>
      <c r="W447" s="1224" t="s">
        <v>165</v>
      </c>
      <c r="X447" s="1224">
        <v>7.2599999999999998E-2</v>
      </c>
      <c r="Y447" s="1224">
        <v>3.7699999999999997E-2</v>
      </c>
      <c r="Z447" s="1224" t="s">
        <v>165</v>
      </c>
      <c r="AA447" s="1224">
        <v>7.2599999999999998E-2</v>
      </c>
      <c r="AB447" s="1224">
        <v>3.7699999999999997E-2</v>
      </c>
      <c r="AC447" s="1224" t="s">
        <v>165</v>
      </c>
      <c r="AD447" s="1224">
        <v>7.2599999999999998E-2</v>
      </c>
      <c r="AE447" s="1224">
        <v>3.7699999999999997E-2</v>
      </c>
      <c r="AF447" s="1224" t="s">
        <v>165</v>
      </c>
      <c r="AG447" s="1224">
        <v>7.2599999999999998E-2</v>
      </c>
      <c r="AH447" s="1224">
        <v>3.7699999999999997E-2</v>
      </c>
      <c r="AI447" s="1224" t="s">
        <v>165</v>
      </c>
      <c r="AJ447" s="1224">
        <v>7.2599999999999998E-2</v>
      </c>
      <c r="AK447" s="1224">
        <v>3.7699999999999997E-2</v>
      </c>
      <c r="AL447" s="1224" t="s">
        <v>165</v>
      </c>
      <c r="AM447" s="1224">
        <v>7.2599999999999998E-2</v>
      </c>
      <c r="AN447" s="1224">
        <v>3.7699999999999997E-2</v>
      </c>
      <c r="AO447" s="1224" t="s">
        <v>165</v>
      </c>
      <c r="AP447" s="1224">
        <v>7.2599999999999998E-2</v>
      </c>
      <c r="AQ447" s="1224">
        <v>3.7699999999999997E-2</v>
      </c>
      <c r="AR447" s="1224" t="s">
        <v>165</v>
      </c>
      <c r="AS447" s="1224">
        <v>7.2599999999999998E-2</v>
      </c>
      <c r="AT447" s="1224">
        <v>3.7699999999999997E-2</v>
      </c>
      <c r="AU447" s="1224" t="s">
        <v>165</v>
      </c>
      <c r="AV447" s="1224">
        <v>7.2599999999999998E-2</v>
      </c>
      <c r="AW447" s="1224">
        <v>3.7699999999999997E-2</v>
      </c>
      <c r="AX447" s="1224" t="s">
        <v>165</v>
      </c>
      <c r="AY447" s="1227">
        <v>7.2599999999999998E-2</v>
      </c>
      <c r="AZ447" s="1227">
        <v>3.7699999999999997E-2</v>
      </c>
      <c r="BA447" s="1227" t="s">
        <v>165</v>
      </c>
      <c r="BB447" s="1228" t="s">
        <v>165</v>
      </c>
      <c r="BC447" s="1228" t="s">
        <v>165</v>
      </c>
      <c r="BD447" s="1228" t="s">
        <v>165</v>
      </c>
    </row>
    <row r="448" spans="3:56" x14ac:dyDescent="0.25">
      <c r="C448" s="1229" t="s">
        <v>2178</v>
      </c>
      <c r="D448" s="1229" t="s">
        <v>1381</v>
      </c>
      <c r="E448" s="1231" t="str">
        <f t="shared" si="7"/>
        <v>CunícolaTERUEL</v>
      </c>
      <c r="F448" s="1224">
        <v>7.2599999999999998E-2</v>
      </c>
      <c r="G448" s="1225">
        <v>3.7699999999999997E-2</v>
      </c>
      <c r="H448" s="1224" t="s">
        <v>165</v>
      </c>
      <c r="I448" s="1224">
        <v>7.2599999999999998E-2</v>
      </c>
      <c r="J448" s="1224">
        <v>3.7699999999999997E-2</v>
      </c>
      <c r="K448" s="1224" t="s">
        <v>165</v>
      </c>
      <c r="L448" s="1226">
        <v>7.2599999999999998E-2</v>
      </c>
      <c r="M448" s="1224">
        <v>3.7699999999999997E-2</v>
      </c>
      <c r="N448" s="1224" t="s">
        <v>165</v>
      </c>
      <c r="O448" s="1224">
        <v>7.2599999999999998E-2</v>
      </c>
      <c r="P448" s="1224">
        <v>3.7699999999999997E-2</v>
      </c>
      <c r="Q448" s="1224" t="s">
        <v>165</v>
      </c>
      <c r="R448" s="1224">
        <v>7.2599999999999998E-2</v>
      </c>
      <c r="S448" s="1224">
        <v>3.7699999999999997E-2</v>
      </c>
      <c r="T448" s="1224" t="s">
        <v>165</v>
      </c>
      <c r="U448" s="1224">
        <v>7.2599999999999998E-2</v>
      </c>
      <c r="V448" s="1224">
        <v>3.7699999999999997E-2</v>
      </c>
      <c r="W448" s="1224" t="s">
        <v>165</v>
      </c>
      <c r="X448" s="1224">
        <v>7.2599999999999998E-2</v>
      </c>
      <c r="Y448" s="1224">
        <v>3.7699999999999997E-2</v>
      </c>
      <c r="Z448" s="1224" t="s">
        <v>165</v>
      </c>
      <c r="AA448" s="1224">
        <v>7.2599999999999998E-2</v>
      </c>
      <c r="AB448" s="1224">
        <v>3.7699999999999997E-2</v>
      </c>
      <c r="AC448" s="1224" t="s">
        <v>165</v>
      </c>
      <c r="AD448" s="1224">
        <v>7.2599999999999998E-2</v>
      </c>
      <c r="AE448" s="1224">
        <v>3.7699999999999997E-2</v>
      </c>
      <c r="AF448" s="1224" t="s">
        <v>165</v>
      </c>
      <c r="AG448" s="1224">
        <v>7.2599999999999998E-2</v>
      </c>
      <c r="AH448" s="1224">
        <v>3.7699999999999997E-2</v>
      </c>
      <c r="AI448" s="1224" t="s">
        <v>165</v>
      </c>
      <c r="AJ448" s="1224">
        <v>7.2599999999999998E-2</v>
      </c>
      <c r="AK448" s="1224">
        <v>3.7699999999999997E-2</v>
      </c>
      <c r="AL448" s="1224" t="s">
        <v>165</v>
      </c>
      <c r="AM448" s="1224">
        <v>7.2599999999999998E-2</v>
      </c>
      <c r="AN448" s="1224">
        <v>3.7699999999999997E-2</v>
      </c>
      <c r="AO448" s="1224" t="s">
        <v>165</v>
      </c>
      <c r="AP448" s="1224">
        <v>7.2599999999999998E-2</v>
      </c>
      <c r="AQ448" s="1224">
        <v>3.7699999999999997E-2</v>
      </c>
      <c r="AR448" s="1224" t="s">
        <v>165</v>
      </c>
      <c r="AS448" s="1224">
        <v>7.2599999999999998E-2</v>
      </c>
      <c r="AT448" s="1224">
        <v>3.7699999999999997E-2</v>
      </c>
      <c r="AU448" s="1224" t="s">
        <v>165</v>
      </c>
      <c r="AV448" s="1224">
        <v>7.2599999999999998E-2</v>
      </c>
      <c r="AW448" s="1224">
        <v>3.7699999999999997E-2</v>
      </c>
      <c r="AX448" s="1224" t="s">
        <v>165</v>
      </c>
      <c r="AY448" s="1227">
        <v>7.2599999999999998E-2</v>
      </c>
      <c r="AZ448" s="1227">
        <v>3.7699999999999997E-2</v>
      </c>
      <c r="BA448" s="1227" t="s">
        <v>165</v>
      </c>
      <c r="BB448" s="1228" t="s">
        <v>165</v>
      </c>
      <c r="BC448" s="1228" t="s">
        <v>165</v>
      </c>
      <c r="BD448" s="1228" t="s">
        <v>165</v>
      </c>
    </row>
    <row r="449" spans="1:56" x14ac:dyDescent="0.25">
      <c r="C449" s="1229" t="s">
        <v>2178</v>
      </c>
      <c r="D449" s="1229" t="s">
        <v>1382</v>
      </c>
      <c r="E449" s="1231" t="str">
        <f t="shared" si="7"/>
        <v>CunícolaTOLEDO</v>
      </c>
      <c r="F449" s="1224">
        <v>7.2599999999999998E-2</v>
      </c>
      <c r="G449" s="1225">
        <v>3.7699999999999997E-2</v>
      </c>
      <c r="H449" s="1224" t="s">
        <v>165</v>
      </c>
      <c r="I449" s="1224">
        <v>7.2599999999999998E-2</v>
      </c>
      <c r="J449" s="1224">
        <v>3.7699999999999997E-2</v>
      </c>
      <c r="K449" s="1224" t="s">
        <v>165</v>
      </c>
      <c r="L449" s="1226">
        <v>7.2599999999999998E-2</v>
      </c>
      <c r="M449" s="1224">
        <v>3.7699999999999997E-2</v>
      </c>
      <c r="N449" s="1224" t="s">
        <v>165</v>
      </c>
      <c r="O449" s="1224">
        <v>7.2599999999999998E-2</v>
      </c>
      <c r="P449" s="1224">
        <v>3.7699999999999997E-2</v>
      </c>
      <c r="Q449" s="1224" t="s">
        <v>165</v>
      </c>
      <c r="R449" s="1224">
        <v>7.2599999999999998E-2</v>
      </c>
      <c r="S449" s="1224">
        <v>3.7699999999999997E-2</v>
      </c>
      <c r="T449" s="1224" t="s">
        <v>165</v>
      </c>
      <c r="U449" s="1224">
        <v>7.2599999999999998E-2</v>
      </c>
      <c r="V449" s="1224">
        <v>3.7699999999999997E-2</v>
      </c>
      <c r="W449" s="1224" t="s">
        <v>165</v>
      </c>
      <c r="X449" s="1224">
        <v>7.2599999999999998E-2</v>
      </c>
      <c r="Y449" s="1224">
        <v>3.7699999999999997E-2</v>
      </c>
      <c r="Z449" s="1224" t="s">
        <v>165</v>
      </c>
      <c r="AA449" s="1224">
        <v>7.2599999999999998E-2</v>
      </c>
      <c r="AB449" s="1224">
        <v>3.7699999999999997E-2</v>
      </c>
      <c r="AC449" s="1224" t="s">
        <v>165</v>
      </c>
      <c r="AD449" s="1224">
        <v>7.2599999999999998E-2</v>
      </c>
      <c r="AE449" s="1224">
        <v>3.7699999999999997E-2</v>
      </c>
      <c r="AF449" s="1224" t="s">
        <v>165</v>
      </c>
      <c r="AG449" s="1224">
        <v>7.2599999999999998E-2</v>
      </c>
      <c r="AH449" s="1224">
        <v>3.7699999999999997E-2</v>
      </c>
      <c r="AI449" s="1224" t="s">
        <v>165</v>
      </c>
      <c r="AJ449" s="1224">
        <v>7.2599999999999998E-2</v>
      </c>
      <c r="AK449" s="1224">
        <v>3.7699999999999997E-2</v>
      </c>
      <c r="AL449" s="1224" t="s">
        <v>165</v>
      </c>
      <c r="AM449" s="1224">
        <v>7.2599999999999998E-2</v>
      </c>
      <c r="AN449" s="1224">
        <v>3.7699999999999997E-2</v>
      </c>
      <c r="AO449" s="1224" t="s">
        <v>165</v>
      </c>
      <c r="AP449" s="1224">
        <v>7.2599999999999998E-2</v>
      </c>
      <c r="AQ449" s="1224">
        <v>3.7699999999999997E-2</v>
      </c>
      <c r="AR449" s="1224" t="s">
        <v>165</v>
      </c>
      <c r="AS449" s="1224">
        <v>7.2599999999999998E-2</v>
      </c>
      <c r="AT449" s="1224">
        <v>3.7699999999999997E-2</v>
      </c>
      <c r="AU449" s="1224" t="s">
        <v>165</v>
      </c>
      <c r="AV449" s="1224">
        <v>7.2599999999999998E-2</v>
      </c>
      <c r="AW449" s="1224">
        <v>3.7699999999999997E-2</v>
      </c>
      <c r="AX449" s="1224" t="s">
        <v>165</v>
      </c>
      <c r="AY449" s="1227">
        <v>7.2599999999999998E-2</v>
      </c>
      <c r="AZ449" s="1227">
        <v>3.7699999999999997E-2</v>
      </c>
      <c r="BA449" s="1227" t="s">
        <v>165</v>
      </c>
      <c r="BB449" s="1228" t="s">
        <v>165</v>
      </c>
      <c r="BC449" s="1228" t="s">
        <v>165</v>
      </c>
      <c r="BD449" s="1228" t="s">
        <v>165</v>
      </c>
    </row>
    <row r="450" spans="1:56" x14ac:dyDescent="0.25">
      <c r="C450" s="1229" t="s">
        <v>2178</v>
      </c>
      <c r="D450" s="1229" t="s">
        <v>2179</v>
      </c>
      <c r="E450" s="1231" t="str">
        <f t="shared" si="7"/>
        <v>CunícolaVALENCIA/VALÉNCIA</v>
      </c>
      <c r="F450" s="1224">
        <v>7.2599999999999998E-2</v>
      </c>
      <c r="G450" s="1225">
        <v>3.7699999999999997E-2</v>
      </c>
      <c r="H450" s="1224" t="s">
        <v>165</v>
      </c>
      <c r="I450" s="1224">
        <v>7.2599999999999998E-2</v>
      </c>
      <c r="J450" s="1224">
        <v>3.7699999999999997E-2</v>
      </c>
      <c r="K450" s="1224" t="s">
        <v>165</v>
      </c>
      <c r="L450" s="1226">
        <v>7.2599999999999998E-2</v>
      </c>
      <c r="M450" s="1224">
        <v>3.7699999999999997E-2</v>
      </c>
      <c r="N450" s="1224" t="s">
        <v>165</v>
      </c>
      <c r="O450" s="1224">
        <v>7.2599999999999998E-2</v>
      </c>
      <c r="P450" s="1224">
        <v>3.7699999999999997E-2</v>
      </c>
      <c r="Q450" s="1224" t="s">
        <v>165</v>
      </c>
      <c r="R450" s="1224">
        <v>7.2599999999999998E-2</v>
      </c>
      <c r="S450" s="1224">
        <v>3.7699999999999997E-2</v>
      </c>
      <c r="T450" s="1224" t="s">
        <v>165</v>
      </c>
      <c r="U450" s="1224">
        <v>7.2599999999999998E-2</v>
      </c>
      <c r="V450" s="1224">
        <v>3.7699999999999997E-2</v>
      </c>
      <c r="W450" s="1224" t="s">
        <v>165</v>
      </c>
      <c r="X450" s="1224">
        <v>7.2599999999999998E-2</v>
      </c>
      <c r="Y450" s="1224">
        <v>3.7699999999999997E-2</v>
      </c>
      <c r="Z450" s="1224" t="s">
        <v>165</v>
      </c>
      <c r="AA450" s="1224">
        <v>7.2599999999999998E-2</v>
      </c>
      <c r="AB450" s="1224">
        <v>3.7699999999999997E-2</v>
      </c>
      <c r="AC450" s="1224" t="s">
        <v>165</v>
      </c>
      <c r="AD450" s="1224">
        <v>7.2599999999999998E-2</v>
      </c>
      <c r="AE450" s="1224">
        <v>3.7699999999999997E-2</v>
      </c>
      <c r="AF450" s="1224" t="s">
        <v>165</v>
      </c>
      <c r="AG450" s="1224">
        <v>7.2599999999999998E-2</v>
      </c>
      <c r="AH450" s="1224">
        <v>3.7699999999999997E-2</v>
      </c>
      <c r="AI450" s="1224" t="s">
        <v>165</v>
      </c>
      <c r="AJ450" s="1224">
        <v>7.2599999999999998E-2</v>
      </c>
      <c r="AK450" s="1224">
        <v>3.7699999999999997E-2</v>
      </c>
      <c r="AL450" s="1224" t="s">
        <v>165</v>
      </c>
      <c r="AM450" s="1224">
        <v>7.2599999999999998E-2</v>
      </c>
      <c r="AN450" s="1224">
        <v>3.7699999999999997E-2</v>
      </c>
      <c r="AO450" s="1224" t="s">
        <v>165</v>
      </c>
      <c r="AP450" s="1224">
        <v>7.2599999999999998E-2</v>
      </c>
      <c r="AQ450" s="1224">
        <v>3.7699999999999997E-2</v>
      </c>
      <c r="AR450" s="1224" t="s">
        <v>165</v>
      </c>
      <c r="AS450" s="1224">
        <v>7.2599999999999998E-2</v>
      </c>
      <c r="AT450" s="1224">
        <v>3.7699999999999997E-2</v>
      </c>
      <c r="AU450" s="1224" t="s">
        <v>165</v>
      </c>
      <c r="AV450" s="1224">
        <v>7.2599999999999998E-2</v>
      </c>
      <c r="AW450" s="1224">
        <v>3.7699999999999997E-2</v>
      </c>
      <c r="AX450" s="1224" t="s">
        <v>165</v>
      </c>
      <c r="AY450" s="1227">
        <v>7.2599999999999998E-2</v>
      </c>
      <c r="AZ450" s="1227">
        <v>3.7699999999999997E-2</v>
      </c>
      <c r="BA450" s="1227" t="s">
        <v>165</v>
      </c>
      <c r="BB450" s="1228" t="s">
        <v>165</v>
      </c>
      <c r="BC450" s="1228" t="s">
        <v>165</v>
      </c>
      <c r="BD450" s="1228" t="s">
        <v>165</v>
      </c>
    </row>
    <row r="451" spans="1:56" x14ac:dyDescent="0.25">
      <c r="C451" s="1229" t="s">
        <v>2178</v>
      </c>
      <c r="D451" s="1229" t="s">
        <v>1383</v>
      </c>
      <c r="E451" s="1231" t="str">
        <f t="shared" si="7"/>
        <v>CunícolaVALLADOLID</v>
      </c>
      <c r="F451" s="1224">
        <v>7.2599999999999998E-2</v>
      </c>
      <c r="G451" s="1225">
        <v>3.7699999999999997E-2</v>
      </c>
      <c r="H451" s="1224" t="s">
        <v>165</v>
      </c>
      <c r="I451" s="1224">
        <v>7.2599999999999998E-2</v>
      </c>
      <c r="J451" s="1224">
        <v>3.7699999999999997E-2</v>
      </c>
      <c r="K451" s="1224" t="s">
        <v>165</v>
      </c>
      <c r="L451" s="1226">
        <v>7.2599999999999998E-2</v>
      </c>
      <c r="M451" s="1224">
        <v>3.7699999999999997E-2</v>
      </c>
      <c r="N451" s="1224" t="s">
        <v>165</v>
      </c>
      <c r="O451" s="1224">
        <v>7.2599999999999998E-2</v>
      </c>
      <c r="P451" s="1224">
        <v>3.7699999999999997E-2</v>
      </c>
      <c r="Q451" s="1224" t="s">
        <v>165</v>
      </c>
      <c r="R451" s="1224">
        <v>7.2599999999999998E-2</v>
      </c>
      <c r="S451" s="1224">
        <v>3.7699999999999997E-2</v>
      </c>
      <c r="T451" s="1224" t="s">
        <v>165</v>
      </c>
      <c r="U451" s="1224">
        <v>7.2599999999999998E-2</v>
      </c>
      <c r="V451" s="1224">
        <v>3.7699999999999997E-2</v>
      </c>
      <c r="W451" s="1224" t="s">
        <v>165</v>
      </c>
      <c r="X451" s="1224">
        <v>7.2599999999999998E-2</v>
      </c>
      <c r="Y451" s="1224">
        <v>3.7699999999999997E-2</v>
      </c>
      <c r="Z451" s="1224" t="s">
        <v>165</v>
      </c>
      <c r="AA451" s="1224">
        <v>7.2599999999999998E-2</v>
      </c>
      <c r="AB451" s="1224">
        <v>3.7699999999999997E-2</v>
      </c>
      <c r="AC451" s="1224" t="s">
        <v>165</v>
      </c>
      <c r="AD451" s="1224">
        <v>7.2599999999999998E-2</v>
      </c>
      <c r="AE451" s="1224">
        <v>3.7699999999999997E-2</v>
      </c>
      <c r="AF451" s="1224" t="s">
        <v>165</v>
      </c>
      <c r="AG451" s="1224">
        <v>7.2599999999999998E-2</v>
      </c>
      <c r="AH451" s="1224">
        <v>3.7699999999999997E-2</v>
      </c>
      <c r="AI451" s="1224" t="s">
        <v>165</v>
      </c>
      <c r="AJ451" s="1224">
        <v>7.2599999999999998E-2</v>
      </c>
      <c r="AK451" s="1224">
        <v>3.7699999999999997E-2</v>
      </c>
      <c r="AL451" s="1224" t="s">
        <v>165</v>
      </c>
      <c r="AM451" s="1224">
        <v>7.2599999999999998E-2</v>
      </c>
      <c r="AN451" s="1224">
        <v>3.7699999999999997E-2</v>
      </c>
      <c r="AO451" s="1224" t="s">
        <v>165</v>
      </c>
      <c r="AP451" s="1224">
        <v>7.2599999999999998E-2</v>
      </c>
      <c r="AQ451" s="1224">
        <v>3.7699999999999997E-2</v>
      </c>
      <c r="AR451" s="1224" t="s">
        <v>165</v>
      </c>
      <c r="AS451" s="1224">
        <v>7.2599999999999998E-2</v>
      </c>
      <c r="AT451" s="1224">
        <v>3.7699999999999997E-2</v>
      </c>
      <c r="AU451" s="1224" t="s">
        <v>165</v>
      </c>
      <c r="AV451" s="1224">
        <v>7.2599999999999998E-2</v>
      </c>
      <c r="AW451" s="1224">
        <v>3.7699999999999997E-2</v>
      </c>
      <c r="AX451" s="1224" t="s">
        <v>165</v>
      </c>
      <c r="AY451" s="1227">
        <v>7.2599999999999998E-2</v>
      </c>
      <c r="AZ451" s="1227">
        <v>3.7699999999999997E-2</v>
      </c>
      <c r="BA451" s="1227" t="s">
        <v>165</v>
      </c>
      <c r="BB451" s="1228" t="s">
        <v>165</v>
      </c>
      <c r="BC451" s="1228" t="s">
        <v>165</v>
      </c>
      <c r="BD451" s="1228" t="s">
        <v>165</v>
      </c>
    </row>
    <row r="452" spans="1:56" x14ac:dyDescent="0.25">
      <c r="C452" s="1229" t="s">
        <v>2178</v>
      </c>
      <c r="D452" s="1229" t="s">
        <v>1384</v>
      </c>
      <c r="E452" s="1231" t="str">
        <f t="shared" si="7"/>
        <v>CunícolaZAMORA</v>
      </c>
      <c r="F452" s="1224">
        <v>7.2599999999999998E-2</v>
      </c>
      <c r="G452" s="1225">
        <v>3.7699999999999997E-2</v>
      </c>
      <c r="H452" s="1224" t="s">
        <v>165</v>
      </c>
      <c r="I452" s="1224">
        <v>7.2599999999999998E-2</v>
      </c>
      <c r="J452" s="1224">
        <v>3.7699999999999997E-2</v>
      </c>
      <c r="K452" s="1224" t="s">
        <v>165</v>
      </c>
      <c r="L452" s="1226">
        <v>7.2599999999999998E-2</v>
      </c>
      <c r="M452" s="1224">
        <v>3.7699999999999997E-2</v>
      </c>
      <c r="N452" s="1224" t="s">
        <v>165</v>
      </c>
      <c r="O452" s="1224">
        <v>7.2599999999999998E-2</v>
      </c>
      <c r="P452" s="1224">
        <v>3.7699999999999997E-2</v>
      </c>
      <c r="Q452" s="1224" t="s">
        <v>165</v>
      </c>
      <c r="R452" s="1224">
        <v>7.2599999999999998E-2</v>
      </c>
      <c r="S452" s="1224">
        <v>3.7699999999999997E-2</v>
      </c>
      <c r="T452" s="1224" t="s">
        <v>165</v>
      </c>
      <c r="U452" s="1224">
        <v>7.2599999999999998E-2</v>
      </c>
      <c r="V452" s="1224">
        <v>3.7699999999999997E-2</v>
      </c>
      <c r="W452" s="1224" t="s">
        <v>165</v>
      </c>
      <c r="X452" s="1224">
        <v>7.2599999999999998E-2</v>
      </c>
      <c r="Y452" s="1224">
        <v>3.7699999999999997E-2</v>
      </c>
      <c r="Z452" s="1224" t="s">
        <v>165</v>
      </c>
      <c r="AA452" s="1224">
        <v>7.2599999999999998E-2</v>
      </c>
      <c r="AB452" s="1224">
        <v>3.7699999999999997E-2</v>
      </c>
      <c r="AC452" s="1224" t="s">
        <v>165</v>
      </c>
      <c r="AD452" s="1224">
        <v>7.2599999999999998E-2</v>
      </c>
      <c r="AE452" s="1224">
        <v>3.7699999999999997E-2</v>
      </c>
      <c r="AF452" s="1224" t="s">
        <v>165</v>
      </c>
      <c r="AG452" s="1224">
        <v>7.2599999999999998E-2</v>
      </c>
      <c r="AH452" s="1224">
        <v>3.7699999999999997E-2</v>
      </c>
      <c r="AI452" s="1224" t="s">
        <v>165</v>
      </c>
      <c r="AJ452" s="1224">
        <v>7.2599999999999998E-2</v>
      </c>
      <c r="AK452" s="1224">
        <v>3.7699999999999997E-2</v>
      </c>
      <c r="AL452" s="1224" t="s">
        <v>165</v>
      </c>
      <c r="AM452" s="1224">
        <v>7.2599999999999998E-2</v>
      </c>
      <c r="AN452" s="1224">
        <v>3.7699999999999997E-2</v>
      </c>
      <c r="AO452" s="1224" t="s">
        <v>165</v>
      </c>
      <c r="AP452" s="1224">
        <v>7.2599999999999998E-2</v>
      </c>
      <c r="AQ452" s="1224">
        <v>3.7699999999999997E-2</v>
      </c>
      <c r="AR452" s="1224" t="s">
        <v>165</v>
      </c>
      <c r="AS452" s="1224">
        <v>7.2599999999999998E-2</v>
      </c>
      <c r="AT452" s="1224">
        <v>3.7699999999999997E-2</v>
      </c>
      <c r="AU452" s="1224" t="s">
        <v>165</v>
      </c>
      <c r="AV452" s="1224">
        <v>7.2599999999999998E-2</v>
      </c>
      <c r="AW452" s="1224">
        <v>3.7699999999999997E-2</v>
      </c>
      <c r="AX452" s="1224" t="s">
        <v>165</v>
      </c>
      <c r="AY452" s="1227">
        <v>7.2599999999999998E-2</v>
      </c>
      <c r="AZ452" s="1227">
        <v>3.7699999999999997E-2</v>
      </c>
      <c r="BA452" s="1227" t="s">
        <v>165</v>
      </c>
      <c r="BB452" s="1228" t="s">
        <v>165</v>
      </c>
      <c r="BC452" s="1228" t="s">
        <v>165</v>
      </c>
      <c r="BD452" s="1228" t="s">
        <v>165</v>
      </c>
    </row>
    <row r="453" spans="1:56" x14ac:dyDescent="0.25">
      <c r="C453" s="1229" t="s">
        <v>2178</v>
      </c>
      <c r="D453" s="1229" t="s">
        <v>1385</v>
      </c>
      <c r="E453" s="1231" t="str">
        <f t="shared" si="7"/>
        <v>CunícolaZARAGOZA</v>
      </c>
      <c r="F453" s="1224">
        <v>7.2599999999999998E-2</v>
      </c>
      <c r="G453" s="1225">
        <v>3.7699999999999997E-2</v>
      </c>
      <c r="H453" s="1224" t="s">
        <v>165</v>
      </c>
      <c r="I453" s="1224">
        <v>7.2599999999999998E-2</v>
      </c>
      <c r="J453" s="1224">
        <v>3.7699999999999997E-2</v>
      </c>
      <c r="K453" s="1224" t="s">
        <v>165</v>
      </c>
      <c r="L453" s="1226">
        <v>7.2599999999999998E-2</v>
      </c>
      <c r="M453" s="1224">
        <v>3.7699999999999997E-2</v>
      </c>
      <c r="N453" s="1224" t="s">
        <v>165</v>
      </c>
      <c r="O453" s="1224">
        <v>7.2599999999999998E-2</v>
      </c>
      <c r="P453" s="1224">
        <v>3.7699999999999997E-2</v>
      </c>
      <c r="Q453" s="1224" t="s">
        <v>165</v>
      </c>
      <c r="R453" s="1224">
        <v>7.2599999999999998E-2</v>
      </c>
      <c r="S453" s="1224">
        <v>3.7699999999999997E-2</v>
      </c>
      <c r="T453" s="1224" t="s">
        <v>165</v>
      </c>
      <c r="U453" s="1224">
        <v>7.2599999999999998E-2</v>
      </c>
      <c r="V453" s="1224">
        <v>3.7699999999999997E-2</v>
      </c>
      <c r="W453" s="1224" t="s">
        <v>165</v>
      </c>
      <c r="X453" s="1224">
        <v>7.2599999999999998E-2</v>
      </c>
      <c r="Y453" s="1224">
        <v>3.7699999999999997E-2</v>
      </c>
      <c r="Z453" s="1224" t="s">
        <v>165</v>
      </c>
      <c r="AA453" s="1224">
        <v>7.2599999999999998E-2</v>
      </c>
      <c r="AB453" s="1224">
        <v>3.7699999999999997E-2</v>
      </c>
      <c r="AC453" s="1224" t="s">
        <v>165</v>
      </c>
      <c r="AD453" s="1224">
        <v>7.2599999999999998E-2</v>
      </c>
      <c r="AE453" s="1224">
        <v>3.7699999999999997E-2</v>
      </c>
      <c r="AF453" s="1224" t="s">
        <v>165</v>
      </c>
      <c r="AG453" s="1224">
        <v>7.2599999999999998E-2</v>
      </c>
      <c r="AH453" s="1224">
        <v>3.7699999999999997E-2</v>
      </c>
      <c r="AI453" s="1224" t="s">
        <v>165</v>
      </c>
      <c r="AJ453" s="1224">
        <v>7.2599999999999998E-2</v>
      </c>
      <c r="AK453" s="1224">
        <v>3.7699999999999997E-2</v>
      </c>
      <c r="AL453" s="1224" t="s">
        <v>165</v>
      </c>
      <c r="AM453" s="1224">
        <v>7.2599999999999998E-2</v>
      </c>
      <c r="AN453" s="1224">
        <v>3.7699999999999997E-2</v>
      </c>
      <c r="AO453" s="1224" t="s">
        <v>165</v>
      </c>
      <c r="AP453" s="1224">
        <v>7.2599999999999998E-2</v>
      </c>
      <c r="AQ453" s="1224">
        <v>3.7699999999999997E-2</v>
      </c>
      <c r="AR453" s="1224" t="s">
        <v>165</v>
      </c>
      <c r="AS453" s="1224">
        <v>7.2599999999999998E-2</v>
      </c>
      <c r="AT453" s="1224">
        <v>3.7699999999999997E-2</v>
      </c>
      <c r="AU453" s="1224" t="s">
        <v>165</v>
      </c>
      <c r="AV453" s="1224">
        <v>7.2599999999999998E-2</v>
      </c>
      <c r="AW453" s="1224">
        <v>3.7699999999999997E-2</v>
      </c>
      <c r="AX453" s="1224" t="s">
        <v>165</v>
      </c>
      <c r="AY453" s="1227">
        <v>7.2599999999999998E-2</v>
      </c>
      <c r="AZ453" s="1227">
        <v>3.7699999999999997E-2</v>
      </c>
      <c r="BA453" s="1227" t="s">
        <v>165</v>
      </c>
      <c r="BB453" s="1228" t="s">
        <v>165</v>
      </c>
      <c r="BC453" s="1228" t="s">
        <v>165</v>
      </c>
      <c r="BD453" s="1228" t="s">
        <v>165</v>
      </c>
    </row>
    <row r="454" spans="1:56" x14ac:dyDescent="0.25">
      <c r="C454" s="1229" t="s">
        <v>2178</v>
      </c>
      <c r="D454" s="1229" t="s">
        <v>1386</v>
      </c>
      <c r="E454" s="1231" t="str">
        <f t="shared" si="7"/>
        <v>CunícolaCEUTA Y MELILLA</v>
      </c>
      <c r="F454" s="1224">
        <v>7.2599999999999998E-2</v>
      </c>
      <c r="G454" s="1225">
        <v>3.7699999999999997E-2</v>
      </c>
      <c r="H454" s="1224" t="s">
        <v>165</v>
      </c>
      <c r="I454" s="1224">
        <v>7.2599999999999998E-2</v>
      </c>
      <c r="J454" s="1224">
        <v>3.7699999999999997E-2</v>
      </c>
      <c r="K454" s="1224" t="s">
        <v>165</v>
      </c>
      <c r="L454" s="1226">
        <v>7.2599999999999998E-2</v>
      </c>
      <c r="M454" s="1224">
        <v>3.7699999999999997E-2</v>
      </c>
      <c r="N454" s="1224" t="s">
        <v>165</v>
      </c>
      <c r="O454" s="1224">
        <v>7.2599999999999998E-2</v>
      </c>
      <c r="P454" s="1224">
        <v>3.7699999999999997E-2</v>
      </c>
      <c r="Q454" s="1224" t="s">
        <v>165</v>
      </c>
      <c r="R454" s="1224">
        <v>7.2599999999999998E-2</v>
      </c>
      <c r="S454" s="1224">
        <v>3.7699999999999997E-2</v>
      </c>
      <c r="T454" s="1224" t="s">
        <v>165</v>
      </c>
      <c r="U454" s="1224">
        <v>7.2599999999999998E-2</v>
      </c>
      <c r="V454" s="1224">
        <v>3.7699999999999997E-2</v>
      </c>
      <c r="W454" s="1224" t="s">
        <v>165</v>
      </c>
      <c r="X454" s="1224">
        <v>7.2599999999999998E-2</v>
      </c>
      <c r="Y454" s="1224">
        <v>3.7699999999999997E-2</v>
      </c>
      <c r="Z454" s="1224" t="s">
        <v>165</v>
      </c>
      <c r="AA454" s="1224">
        <v>7.2599999999999998E-2</v>
      </c>
      <c r="AB454" s="1224">
        <v>3.7699999999999997E-2</v>
      </c>
      <c r="AC454" s="1224" t="s">
        <v>165</v>
      </c>
      <c r="AD454" s="1224">
        <v>7.2599999999999998E-2</v>
      </c>
      <c r="AE454" s="1224">
        <v>3.7699999999999997E-2</v>
      </c>
      <c r="AF454" s="1224" t="s">
        <v>165</v>
      </c>
      <c r="AG454" s="1224">
        <v>7.2599999999999998E-2</v>
      </c>
      <c r="AH454" s="1224">
        <v>3.7699999999999997E-2</v>
      </c>
      <c r="AI454" s="1224" t="s">
        <v>165</v>
      </c>
      <c r="AJ454" s="1224">
        <v>7.2599999999999998E-2</v>
      </c>
      <c r="AK454" s="1224">
        <v>3.7699999999999997E-2</v>
      </c>
      <c r="AL454" s="1224" t="s">
        <v>165</v>
      </c>
      <c r="AM454" s="1224">
        <v>7.2599999999999998E-2</v>
      </c>
      <c r="AN454" s="1224">
        <v>3.7699999999999997E-2</v>
      </c>
      <c r="AO454" s="1224" t="s">
        <v>165</v>
      </c>
      <c r="AP454" s="1224">
        <v>7.2599999999999998E-2</v>
      </c>
      <c r="AQ454" s="1224">
        <v>3.7699999999999997E-2</v>
      </c>
      <c r="AR454" s="1224" t="s">
        <v>165</v>
      </c>
      <c r="AS454" s="1224">
        <v>7.2599999999999998E-2</v>
      </c>
      <c r="AT454" s="1224">
        <v>3.7699999999999997E-2</v>
      </c>
      <c r="AU454" s="1224" t="s">
        <v>165</v>
      </c>
      <c r="AV454" s="1224">
        <v>7.2599999999999998E-2</v>
      </c>
      <c r="AW454" s="1224">
        <v>3.7699999999999997E-2</v>
      </c>
      <c r="AX454" s="1224" t="s">
        <v>165</v>
      </c>
      <c r="AY454" s="1227">
        <v>7.2599999999999998E-2</v>
      </c>
      <c r="AZ454" s="1227">
        <v>3.7699999999999997E-2</v>
      </c>
      <c r="BA454" s="1227" t="s">
        <v>165</v>
      </c>
      <c r="BB454" s="1228" t="s">
        <v>165</v>
      </c>
      <c r="BC454" s="1228" t="s">
        <v>165</v>
      </c>
      <c r="BD454" s="1228" t="s">
        <v>165</v>
      </c>
    </row>
    <row r="455" spans="1:56" x14ac:dyDescent="0.25">
      <c r="C455" s="1243"/>
      <c r="D455" s="1243"/>
      <c r="E455" s="1244"/>
      <c r="F455" s="1245"/>
      <c r="G455" s="1246"/>
      <c r="H455" s="1245"/>
      <c r="I455" s="1245"/>
      <c r="J455" s="1245"/>
      <c r="K455" s="1245"/>
      <c r="L455" s="1247"/>
      <c r="M455" s="1245"/>
      <c r="N455" s="1245"/>
      <c r="O455" s="1245"/>
      <c r="P455" s="1245"/>
      <c r="Q455" s="1245"/>
      <c r="R455" s="1245"/>
      <c r="S455" s="1245"/>
      <c r="T455" s="1245"/>
      <c r="U455" s="1245"/>
      <c r="V455" s="1245"/>
      <c r="W455" s="1245"/>
      <c r="X455" s="1245"/>
      <c r="Y455" s="1245"/>
      <c r="Z455" s="1245"/>
      <c r="AA455" s="1245"/>
      <c r="AB455" s="1245"/>
      <c r="AC455" s="1245"/>
      <c r="AD455" s="1245"/>
      <c r="AE455" s="1245"/>
      <c r="AF455" s="1245"/>
      <c r="AG455" s="1245"/>
      <c r="AH455" s="1245"/>
      <c r="AI455" s="1245"/>
      <c r="AJ455" s="1245"/>
      <c r="AK455" s="1245"/>
      <c r="AL455" s="1245"/>
      <c r="AM455" s="1245"/>
      <c r="AN455" s="1245"/>
      <c r="AO455" s="1245"/>
      <c r="AP455" s="1245"/>
      <c r="AQ455" s="1245"/>
      <c r="AR455" s="1245"/>
      <c r="AS455" s="1245"/>
      <c r="AT455" s="1245"/>
      <c r="AU455" s="1245"/>
      <c r="AV455" s="1245"/>
      <c r="AW455" s="1245"/>
      <c r="AX455" s="1245"/>
      <c r="AY455" s="25"/>
      <c r="AZ455" s="25"/>
      <c r="BA455" s="25"/>
      <c r="BB455" s="1248"/>
      <c r="BC455" s="1248"/>
      <c r="BD455" s="1248"/>
    </row>
    <row r="456" spans="1:56" s="16" customFormat="1" x14ac:dyDescent="0.25">
      <c r="A456" s="923"/>
      <c r="C456" s="537"/>
      <c r="D456" s="535"/>
      <c r="L456" s="538"/>
    </row>
    <row r="457" spans="1:56" s="485" customFormat="1" x14ac:dyDescent="0.25">
      <c r="A457" s="918"/>
      <c r="B457" s="15"/>
      <c r="C457" s="100" t="s">
        <v>1734</v>
      </c>
      <c r="D457" s="15"/>
      <c r="E457" s="15"/>
      <c r="F457" s="15"/>
      <c r="G457" s="15"/>
      <c r="H457" s="15"/>
      <c r="I457" s="15"/>
      <c r="J457" s="16"/>
      <c r="K457" s="16"/>
      <c r="L457" s="16"/>
      <c r="M457" s="16"/>
      <c r="N457" s="16"/>
      <c r="O457" s="16"/>
      <c r="P457" s="15"/>
      <c r="Q457" s="16"/>
      <c r="R457" s="15"/>
      <c r="S457" s="15"/>
      <c r="T457" s="15"/>
      <c r="U457" s="15"/>
      <c r="V457" s="15"/>
      <c r="W457" s="15"/>
    </row>
    <row r="458" spans="1:56" s="485" customFormat="1" x14ac:dyDescent="0.25">
      <c r="A458" s="918"/>
      <c r="B458" s="15"/>
      <c r="C458" s="15"/>
      <c r="D458" s="15"/>
      <c r="E458" s="15"/>
      <c r="F458" s="15"/>
      <c r="G458" s="15"/>
      <c r="H458" s="15"/>
      <c r="I458" s="15"/>
      <c r="J458" s="15"/>
      <c r="K458" s="15"/>
      <c r="L458" s="15"/>
      <c r="M458" s="15"/>
      <c r="N458" s="15"/>
      <c r="O458" s="15"/>
      <c r="P458" s="15"/>
      <c r="Q458" s="16"/>
      <c r="R458" s="15"/>
      <c r="S458" s="15"/>
      <c r="T458" s="15"/>
      <c r="U458" s="15"/>
      <c r="V458" s="15"/>
      <c r="W458" s="15"/>
    </row>
    <row r="459" spans="1:56" s="485" customFormat="1" x14ac:dyDescent="0.25">
      <c r="A459" s="918"/>
      <c r="B459" s="15"/>
      <c r="C459" s="15"/>
      <c r="D459" s="1241">
        <v>2007</v>
      </c>
      <c r="E459" s="1241">
        <v>2008</v>
      </c>
      <c r="F459" s="1241">
        <v>2009</v>
      </c>
      <c r="G459" s="1241">
        <v>2010</v>
      </c>
      <c r="H459" s="1241">
        <v>2011</v>
      </c>
      <c r="I459" s="1241">
        <v>2012</v>
      </c>
      <c r="J459" s="1241">
        <v>2013</v>
      </c>
      <c r="K459" s="1241">
        <v>2014</v>
      </c>
      <c r="L459" s="1241">
        <v>2015</v>
      </c>
      <c r="M459" s="1241">
        <v>2016</v>
      </c>
      <c r="N459" s="1241">
        <v>2017</v>
      </c>
      <c r="O459" s="1241">
        <v>2018</v>
      </c>
      <c r="P459" s="1241">
        <v>2019</v>
      </c>
      <c r="Q459" s="1241">
        <v>2020</v>
      </c>
      <c r="R459" s="1241">
        <v>2021</v>
      </c>
      <c r="S459" s="1241">
        <v>2022</v>
      </c>
      <c r="T459" s="15"/>
      <c r="U459" s="15"/>
      <c r="V459" s="15"/>
      <c r="W459" s="15"/>
    </row>
    <row r="460" spans="1:56" s="485" customFormat="1" x14ac:dyDescent="0.25">
      <c r="A460" s="918"/>
      <c r="B460" s="15"/>
      <c r="C460" s="543" t="s">
        <v>1403</v>
      </c>
      <c r="D460" s="407">
        <v>0.2</v>
      </c>
      <c r="E460" s="407">
        <v>0.2</v>
      </c>
      <c r="F460" s="407">
        <v>0.2</v>
      </c>
      <c r="G460" s="407">
        <v>0.2</v>
      </c>
      <c r="H460" s="407">
        <v>0.2</v>
      </c>
      <c r="I460" s="407">
        <v>0.2</v>
      </c>
      <c r="J460" s="408">
        <v>0.2</v>
      </c>
      <c r="K460" s="1480">
        <v>0.1888</v>
      </c>
      <c r="L460" s="1480">
        <v>0.2359</v>
      </c>
      <c r="M460" s="1480">
        <v>0.25779999999999997</v>
      </c>
      <c r="N460" s="1480">
        <v>0.24859999999999999</v>
      </c>
      <c r="O460" s="1480">
        <v>0.26960000000000001</v>
      </c>
      <c r="P460" s="1480">
        <v>0.2026</v>
      </c>
      <c r="Q460" s="1481">
        <v>0.214</v>
      </c>
      <c r="R460" s="1482">
        <v>0.20880000000000001</v>
      </c>
      <c r="S460" s="1482">
        <v>0.21260000000000001</v>
      </c>
      <c r="T460" s="15"/>
      <c r="U460" s="15"/>
      <c r="V460" s="15"/>
      <c r="W460" s="15"/>
    </row>
    <row r="461" spans="1:56" s="485" customFormat="1" x14ac:dyDescent="0.25">
      <c r="A461" s="918"/>
      <c r="B461" s="15"/>
      <c r="C461" s="543" t="s">
        <v>1404</v>
      </c>
      <c r="D461" s="407">
        <v>0.6</v>
      </c>
      <c r="E461" s="407">
        <v>0.6</v>
      </c>
      <c r="F461" s="407">
        <v>0.6</v>
      </c>
      <c r="G461" s="407">
        <v>0.6</v>
      </c>
      <c r="H461" s="407">
        <v>0.6</v>
      </c>
      <c r="I461" s="407">
        <v>0.6</v>
      </c>
      <c r="J461" s="407">
        <v>0.6</v>
      </c>
      <c r="K461" s="407">
        <v>0.6</v>
      </c>
      <c r="L461" s="407">
        <v>0.6</v>
      </c>
      <c r="M461" s="408">
        <v>0.6</v>
      </c>
      <c r="N461" s="407">
        <v>0.6</v>
      </c>
      <c r="O461" s="407">
        <v>0.6</v>
      </c>
      <c r="P461" s="407">
        <v>0.6</v>
      </c>
      <c r="Q461" s="1234">
        <v>0.6</v>
      </c>
      <c r="R461" s="1224">
        <v>0.6</v>
      </c>
      <c r="S461" s="1224">
        <v>0.6</v>
      </c>
      <c r="T461" s="15"/>
      <c r="U461" s="15"/>
      <c r="V461" s="15"/>
      <c r="W461" s="15"/>
    </row>
    <row r="462" spans="1:56" x14ac:dyDescent="0.25">
      <c r="C462" s="15" t="s">
        <v>1654</v>
      </c>
      <c r="AG462" s="15"/>
      <c r="AK462" s="16"/>
    </row>
    <row r="463" spans="1:56" s="16" customFormat="1" x14ac:dyDescent="0.25">
      <c r="A463" s="923"/>
      <c r="C463" s="537"/>
      <c r="D463" s="535"/>
      <c r="L463" s="538"/>
    </row>
    <row r="464" spans="1:56" s="16" customFormat="1" x14ac:dyDescent="0.25">
      <c r="A464" s="923"/>
      <c r="C464" s="537"/>
      <c r="D464" s="535"/>
      <c r="L464" s="538"/>
    </row>
    <row r="465" spans="2:33" x14ac:dyDescent="0.25">
      <c r="B465" s="15" t="s">
        <v>1690</v>
      </c>
      <c r="C465" s="537"/>
      <c r="D465" s="535"/>
      <c r="L465" s="538"/>
      <c r="AG465" s="15"/>
    </row>
    <row r="466" spans="2:33" ht="15" customHeight="1" x14ac:dyDescent="0.25">
      <c r="C466" s="537"/>
      <c r="D466" s="535"/>
      <c r="L466" s="538"/>
      <c r="AG466" s="15"/>
    </row>
    <row r="467" spans="2:33" x14ac:dyDescent="0.25">
      <c r="C467" s="1947" t="s">
        <v>923</v>
      </c>
      <c r="D467" s="1947" t="s">
        <v>1698</v>
      </c>
      <c r="E467" s="601" t="s">
        <v>1585</v>
      </c>
      <c r="F467" s="601" t="s">
        <v>1586</v>
      </c>
      <c r="L467" s="538"/>
      <c r="AG467" s="15"/>
    </row>
    <row r="468" spans="2:33" x14ac:dyDescent="0.25">
      <c r="C468" s="1948"/>
      <c r="D468" s="1948"/>
      <c r="E468" s="602"/>
      <c r="F468" s="602"/>
      <c r="L468" s="538"/>
      <c r="AG468" s="15"/>
    </row>
    <row r="469" spans="2:33" x14ac:dyDescent="0.25">
      <c r="C469" s="154" t="str">
        <f>IF(ISTEXT('3. Datos cultivos'!E18),'3. Datos cultivos'!E18,"")</f>
        <v/>
      </c>
      <c r="D469" s="154" t="str">
        <f>IF(ISTEXT('3. Datos cultivos'!F18),'3. Datos cultivos'!F18,"")</f>
        <v/>
      </c>
      <c r="E469" s="510" t="str">
        <f>IF(ISNUMBER('3. Datos cultivos'!G18),'3. Datos cultivos'!G18,"")</f>
        <v/>
      </c>
      <c r="F469" s="510" t="str">
        <f>IF(ISNUMBER('3. Datos cultivos'!H18),'3. Datos cultivos'!H18,"")</f>
        <v/>
      </c>
      <c r="L469" s="538"/>
      <c r="AG469" s="15"/>
    </row>
    <row r="470" spans="2:33" x14ac:dyDescent="0.25">
      <c r="C470" s="154" t="str">
        <f>IF(ISTEXT('3. Datos cultivos'!E19),'3. Datos cultivos'!E19,"")</f>
        <v/>
      </c>
      <c r="D470" s="154" t="str">
        <f>IF(ISTEXT('3. Datos cultivos'!F19),'3. Datos cultivos'!F19,"")</f>
        <v/>
      </c>
      <c r="E470" s="510" t="str">
        <f>IF(ISNUMBER('3. Datos cultivos'!G19),'3. Datos cultivos'!G19,"")</f>
        <v/>
      </c>
      <c r="F470" s="510" t="str">
        <f>IF(ISNUMBER('3. Datos cultivos'!H19),'3. Datos cultivos'!H19,"")</f>
        <v/>
      </c>
      <c r="AG470" s="15"/>
    </row>
    <row r="471" spans="2:33" x14ac:dyDescent="0.25">
      <c r="C471" s="154" t="str">
        <f>IF(ISTEXT('3. Datos cultivos'!E20),'3. Datos cultivos'!E20,"")</f>
        <v/>
      </c>
      <c r="D471" s="154" t="str">
        <f>IF(ISTEXT('3. Datos cultivos'!F20),'3. Datos cultivos'!F20,"")</f>
        <v/>
      </c>
      <c r="E471" s="510" t="str">
        <f>IF(ISNUMBER('3. Datos cultivos'!G20),'3. Datos cultivos'!G20,"")</f>
        <v/>
      </c>
      <c r="F471" s="510" t="str">
        <f>IF(ISNUMBER('3. Datos cultivos'!H20),'3. Datos cultivos'!H20,"")</f>
        <v/>
      </c>
      <c r="AG471" s="15"/>
    </row>
    <row r="472" spans="2:33" x14ac:dyDescent="0.25">
      <c r="C472" s="154" t="str">
        <f>IF(ISTEXT('3. Datos cultivos'!E21),'3. Datos cultivos'!E21,"")</f>
        <v/>
      </c>
      <c r="D472" s="154" t="str">
        <f>IF(ISTEXT('3. Datos cultivos'!F21),'3. Datos cultivos'!F21,"")</f>
        <v/>
      </c>
      <c r="E472" s="510" t="str">
        <f>IF(ISNUMBER('3. Datos cultivos'!G21),'3. Datos cultivos'!G21,"")</f>
        <v/>
      </c>
      <c r="F472" s="510" t="str">
        <f>IF(ISNUMBER('3. Datos cultivos'!H21),'3. Datos cultivos'!H21,"")</f>
        <v/>
      </c>
      <c r="AG472" s="15"/>
    </row>
    <row r="473" spans="2:33" x14ac:dyDescent="0.25">
      <c r="C473" s="154" t="str">
        <f>IF(ISTEXT('3. Datos cultivos'!E22),'3. Datos cultivos'!E22,"")</f>
        <v/>
      </c>
      <c r="D473" s="154" t="str">
        <f>IF(ISTEXT('3. Datos cultivos'!F22),'3. Datos cultivos'!F22,"")</f>
        <v/>
      </c>
      <c r="E473" s="510" t="str">
        <f>IF(ISNUMBER('3. Datos cultivos'!G22),'3. Datos cultivos'!G22,"")</f>
        <v/>
      </c>
      <c r="F473" s="510" t="str">
        <f>IF(ISNUMBER('3. Datos cultivos'!H22),'3. Datos cultivos'!H22,"")</f>
        <v/>
      </c>
      <c r="AG473" s="15"/>
    </row>
    <row r="474" spans="2:33" x14ac:dyDescent="0.25">
      <c r="C474" s="154" t="str">
        <f>IF(ISTEXT('3. Datos cultivos'!E23),'3. Datos cultivos'!E23,"")</f>
        <v/>
      </c>
      <c r="D474" s="154" t="str">
        <f>IF(ISTEXT('3. Datos cultivos'!F23),'3. Datos cultivos'!F23,"")</f>
        <v/>
      </c>
      <c r="E474" s="510" t="str">
        <f>IF(ISNUMBER('3. Datos cultivos'!G23),'3. Datos cultivos'!G23,"")</f>
        <v/>
      </c>
      <c r="F474" s="510" t="str">
        <f>IF(ISNUMBER('3. Datos cultivos'!H23),'3. Datos cultivos'!H23,"")</f>
        <v/>
      </c>
      <c r="AG474" s="15"/>
    </row>
    <row r="475" spans="2:33" x14ac:dyDescent="0.25">
      <c r="C475" s="537"/>
      <c r="D475" s="535"/>
      <c r="AG475" s="15"/>
    </row>
    <row r="476" spans="2:33" x14ac:dyDescent="0.25">
      <c r="B476" s="15" t="s">
        <v>1691</v>
      </c>
      <c r="C476" s="537"/>
      <c r="D476" s="535"/>
      <c r="AG476" s="15"/>
    </row>
    <row r="477" spans="2:33" x14ac:dyDescent="0.25">
      <c r="C477" s="537"/>
      <c r="D477" s="535"/>
      <c r="AG477" s="15"/>
    </row>
    <row r="478" spans="2:33" x14ac:dyDescent="0.25">
      <c r="C478" s="598" t="s">
        <v>1694</v>
      </c>
      <c r="D478" s="535"/>
      <c r="AG478" s="15"/>
    </row>
    <row r="479" spans="2:33" x14ac:dyDescent="0.25">
      <c r="C479" s="1977" t="s">
        <v>923</v>
      </c>
      <c r="D479" s="1977" t="s">
        <v>1576</v>
      </c>
      <c r="E479" s="1960" t="s">
        <v>1521</v>
      </c>
      <c r="F479" s="1962" t="s">
        <v>1589</v>
      </c>
      <c r="G479" s="1962"/>
      <c r="H479" s="1962"/>
      <c r="I479" s="541" t="s">
        <v>1590</v>
      </c>
      <c r="L479" s="538"/>
      <c r="AG479" s="15"/>
    </row>
    <row r="480" spans="2:33" ht="15" customHeight="1" x14ac:dyDescent="0.25">
      <c r="C480" s="1978"/>
      <c r="D480" s="1981"/>
      <c r="E480" s="1961"/>
      <c r="F480" s="1963" t="s">
        <v>1699</v>
      </c>
      <c r="G480" s="1965" t="s">
        <v>1700</v>
      </c>
      <c r="H480" s="1965"/>
      <c r="I480" s="1965" t="s">
        <v>1709</v>
      </c>
      <c r="L480" s="538"/>
      <c r="AG480" s="15"/>
    </row>
    <row r="481" spans="3:33" x14ac:dyDescent="0.25">
      <c r="C481" s="1979"/>
      <c r="D481" s="1981"/>
      <c r="E481" s="1961"/>
      <c r="F481" s="1964"/>
      <c r="G481" s="542" t="s">
        <v>70</v>
      </c>
      <c r="H481" s="542" t="s">
        <v>176</v>
      </c>
      <c r="I481" s="1966"/>
      <c r="L481" s="538"/>
      <c r="AG481" s="15"/>
    </row>
    <row r="482" spans="3:33" x14ac:dyDescent="0.25">
      <c r="C482" s="154" t="str">
        <f>IF(ISTEXT('3. Datos cultivos'!E38),'3. Datos cultivos'!E38,"")</f>
        <v/>
      </c>
      <c r="D482" s="599" t="str">
        <f>IF(ISTEXT('3. Datos cultivos'!F38),'3. Datos cultivos'!F38,"")</f>
        <v/>
      </c>
      <c r="E482" s="543" t="str">
        <f>IF(ISTEXT('3. Datos cultivos'!G38),'3. Datos cultivos'!G38,"")</f>
        <v/>
      </c>
      <c r="F482" s="544" t="str">
        <f>IF('3. Datos cultivos'!H38&lt;&gt;"",'3. Datos cultivos'!H38,"")</f>
        <v/>
      </c>
      <c r="G482" s="545" t="str">
        <f>IF(OR(D482="Complejos",D482="Otros fertilizantes",ISNUMBER(H482)),"",IFERROR(VLOOKUP(D482,$J$40:$K$56,2,FALSE), ""))</f>
        <v/>
      </c>
      <c r="H482" s="546" t="str">
        <f>IF('3. Datos cultivos'!J38&lt;&gt;"",'3. Datos cultivos'!J38,"")</f>
        <v/>
      </c>
      <c r="I482" s="544" t="str">
        <f>IF('3. Datos cultivos'!K38&lt;&gt;"",'3. Datos cultivos'!K38,"")</f>
        <v/>
      </c>
      <c r="L482" s="538"/>
      <c r="AG482" s="15"/>
    </row>
    <row r="483" spans="3:33" x14ac:dyDescent="0.25">
      <c r="C483" s="154" t="str">
        <f>IF(ISTEXT('3. Datos cultivos'!E39),'3. Datos cultivos'!E39,"")</f>
        <v/>
      </c>
      <c r="D483" s="599" t="str">
        <f>IF(ISTEXT('3. Datos cultivos'!F39),'3. Datos cultivos'!F39,"")</f>
        <v/>
      </c>
      <c r="E483" s="543" t="str">
        <f>IF(ISTEXT('3. Datos cultivos'!G39),'3. Datos cultivos'!G39,"")</f>
        <v/>
      </c>
      <c r="F483" s="544" t="str">
        <f>IF('3. Datos cultivos'!H39&lt;&gt;"",'3. Datos cultivos'!H39,"")</f>
        <v/>
      </c>
      <c r="G483" s="545" t="str">
        <f t="shared" ref="G483:G487" si="8">IF(OR(D483="Complejos",D483="Otros fertilizantes",ISNUMBER(H483)),"",IFERROR(VLOOKUP(D483,$J$40:$K$56,2,FALSE), ""))</f>
        <v/>
      </c>
      <c r="H483" s="546" t="str">
        <f>IF('3. Datos cultivos'!J39&lt;&gt;"",'3. Datos cultivos'!J39,"")</f>
        <v/>
      </c>
      <c r="I483" s="544" t="str">
        <f>IF('3. Datos cultivos'!K39&lt;&gt;"",'3. Datos cultivos'!K39,"")</f>
        <v/>
      </c>
      <c r="L483" s="538"/>
      <c r="AG483" s="15"/>
    </row>
    <row r="484" spans="3:33" x14ac:dyDescent="0.25">
      <c r="C484" s="154" t="str">
        <f>IF(ISTEXT('3. Datos cultivos'!E40),'3. Datos cultivos'!E40,"")</f>
        <v/>
      </c>
      <c r="D484" s="599" t="str">
        <f>IF(ISTEXT('3. Datos cultivos'!F40),'3. Datos cultivos'!F40,"")</f>
        <v/>
      </c>
      <c r="E484" s="543" t="str">
        <f>IF(ISTEXT('3. Datos cultivos'!G40),'3. Datos cultivos'!G40,"")</f>
        <v/>
      </c>
      <c r="F484" s="544" t="str">
        <f>IF('3. Datos cultivos'!H40&lt;&gt;"",'3. Datos cultivos'!H40,"")</f>
        <v/>
      </c>
      <c r="G484" s="545" t="str">
        <f t="shared" si="8"/>
        <v/>
      </c>
      <c r="H484" s="546" t="str">
        <f>IF('3. Datos cultivos'!J40&lt;&gt;"",'3. Datos cultivos'!J40,"")</f>
        <v/>
      </c>
      <c r="I484" s="544" t="str">
        <f>IF('3. Datos cultivos'!K40&lt;&gt;"",'3. Datos cultivos'!K40,"")</f>
        <v/>
      </c>
      <c r="L484" s="538"/>
      <c r="AG484" s="15"/>
    </row>
    <row r="485" spans="3:33" x14ac:dyDescent="0.25">
      <c r="C485" s="154" t="str">
        <f>IF(ISTEXT('3. Datos cultivos'!E41),'3. Datos cultivos'!E41,"")</f>
        <v/>
      </c>
      <c r="D485" s="599" t="str">
        <f>IF(ISTEXT('3. Datos cultivos'!F41),'3. Datos cultivos'!F41,"")</f>
        <v/>
      </c>
      <c r="E485" s="543" t="str">
        <f>IF(ISTEXT('3. Datos cultivos'!G41),'3. Datos cultivos'!G41,"")</f>
        <v/>
      </c>
      <c r="F485" s="544" t="str">
        <f>IF('3. Datos cultivos'!H41&lt;&gt;"",'3. Datos cultivos'!H41,"")</f>
        <v/>
      </c>
      <c r="G485" s="545" t="str">
        <f t="shared" si="8"/>
        <v/>
      </c>
      <c r="H485" s="546" t="str">
        <f>IF('3. Datos cultivos'!J41&lt;&gt;"",'3. Datos cultivos'!J41,"")</f>
        <v/>
      </c>
      <c r="I485" s="544" t="str">
        <f>IF('3. Datos cultivos'!K41&lt;&gt;"",'3. Datos cultivos'!K41,"")</f>
        <v/>
      </c>
      <c r="L485" s="538"/>
      <c r="AG485" s="15"/>
    </row>
    <row r="486" spans="3:33" x14ac:dyDescent="0.25">
      <c r="C486" s="154" t="str">
        <f>IF(ISTEXT('3. Datos cultivos'!E42),'3. Datos cultivos'!E42,"")</f>
        <v/>
      </c>
      <c r="D486" s="599" t="str">
        <f>IF(ISTEXT('3. Datos cultivos'!F42),'3. Datos cultivos'!F42,"")</f>
        <v/>
      </c>
      <c r="E486" s="543" t="str">
        <f>IF(ISTEXT('3. Datos cultivos'!G42),'3. Datos cultivos'!G42,"")</f>
        <v/>
      </c>
      <c r="F486" s="544" t="str">
        <f>IF('3. Datos cultivos'!H42&lt;&gt;"",'3. Datos cultivos'!H42,"")</f>
        <v/>
      </c>
      <c r="G486" s="545" t="str">
        <f t="shared" si="8"/>
        <v/>
      </c>
      <c r="H486" s="546" t="str">
        <f>IF('3. Datos cultivos'!J42&lt;&gt;"",'3. Datos cultivos'!J42,"")</f>
        <v/>
      </c>
      <c r="I486" s="544" t="str">
        <f>IF('3. Datos cultivos'!K42&lt;&gt;"",'3. Datos cultivos'!K42,"")</f>
        <v/>
      </c>
      <c r="L486" s="538"/>
      <c r="AG486" s="15"/>
    </row>
    <row r="487" spans="3:33" x14ac:dyDescent="0.25">
      <c r="C487" s="154" t="str">
        <f>IF(ISTEXT('3. Datos cultivos'!E43),'3. Datos cultivos'!E43,"")</f>
        <v/>
      </c>
      <c r="D487" s="599" t="str">
        <f>IF(ISTEXT('3. Datos cultivos'!F43),'3. Datos cultivos'!F43,"")</f>
        <v/>
      </c>
      <c r="E487" s="543" t="str">
        <f>IF(ISTEXT('3. Datos cultivos'!G43),'3. Datos cultivos'!G43,"")</f>
        <v/>
      </c>
      <c r="F487" s="544" t="str">
        <f>IF('3. Datos cultivos'!H43&lt;&gt;"",'3. Datos cultivos'!H43,"")</f>
        <v/>
      </c>
      <c r="G487" s="545" t="str">
        <f t="shared" si="8"/>
        <v/>
      </c>
      <c r="H487" s="546" t="str">
        <f>IF('3. Datos cultivos'!J43&lt;&gt;"",'3. Datos cultivos'!J43,"")</f>
        <v/>
      </c>
      <c r="I487" s="544" t="str">
        <f>IF('3. Datos cultivos'!K43&lt;&gt;"",'3. Datos cultivos'!K43,"")</f>
        <v/>
      </c>
      <c r="L487" s="538"/>
      <c r="AG487" s="15"/>
    </row>
    <row r="488" spans="3:33" x14ac:dyDescent="0.25">
      <c r="C488" s="537"/>
      <c r="D488" s="535"/>
      <c r="L488" s="538"/>
      <c r="AG488" s="15"/>
    </row>
    <row r="489" spans="3:33" x14ac:dyDescent="0.25">
      <c r="C489" s="598" t="s">
        <v>1695</v>
      </c>
      <c r="D489" s="535"/>
      <c r="L489" s="538"/>
      <c r="AG489" s="15"/>
    </row>
    <row r="490" spans="3:33" ht="15" customHeight="1" x14ac:dyDescent="0.25">
      <c r="C490" s="1977" t="s">
        <v>923</v>
      </c>
      <c r="D490" s="1977" t="s">
        <v>1392</v>
      </c>
      <c r="E490" s="1967" t="s">
        <v>1393</v>
      </c>
      <c r="F490" s="1960" t="s">
        <v>1521</v>
      </c>
      <c r="G490" s="1969" t="s">
        <v>1589</v>
      </c>
      <c r="H490" s="1970"/>
      <c r="I490" s="1971"/>
      <c r="J490" s="541" t="s">
        <v>1590</v>
      </c>
      <c r="AG490" s="15"/>
    </row>
    <row r="491" spans="3:33" ht="15.75" customHeight="1" x14ac:dyDescent="0.25">
      <c r="C491" s="1978"/>
      <c r="D491" s="1981"/>
      <c r="E491" s="1968"/>
      <c r="F491" s="1961"/>
      <c r="G491" s="1972" t="s">
        <v>1701</v>
      </c>
      <c r="H491" s="1974" t="s">
        <v>1591</v>
      </c>
      <c r="I491" s="1975"/>
      <c r="J491" s="1972" t="s">
        <v>1702</v>
      </c>
      <c r="AG491" s="15"/>
    </row>
    <row r="492" spans="3:33" x14ac:dyDescent="0.25">
      <c r="C492" s="1979"/>
      <c r="D492" s="1981"/>
      <c r="E492" s="1968"/>
      <c r="F492" s="1961"/>
      <c r="G492" s="1973"/>
      <c r="H492" s="547" t="s">
        <v>70</v>
      </c>
      <c r="I492" s="547" t="s">
        <v>176</v>
      </c>
      <c r="J492" s="1973"/>
      <c r="AG492" s="15"/>
    </row>
    <row r="493" spans="3:33" x14ac:dyDescent="0.25">
      <c r="C493" s="154" t="str">
        <f>IF(ISTEXT('3. Datos cultivos'!E51),'3. Datos cultivos'!E51,"")</f>
        <v/>
      </c>
      <c r="D493" s="655" t="str">
        <f>IF(ISTEXT('3. Datos cultivos'!F51),'3. Datos cultivos'!F51,"")</f>
        <v/>
      </c>
      <c r="E493" s="655" t="str">
        <f>IF(ISTEXT('3. Datos cultivos'!G51),'3. Datos cultivos'!G51,"")</f>
        <v/>
      </c>
      <c r="F493" s="543" t="str">
        <f>IF(ISTEXT('3. Datos cultivos'!H51),'3. Datos cultivos'!H51,"")</f>
        <v/>
      </c>
      <c r="G493" s="544" t="str">
        <f>IF('3. Datos cultivos'!I51&lt;&gt;"",'3. Datos cultivos'!I51,"")</f>
        <v/>
      </c>
      <c r="H493" s="1233" t="str">
        <f>IFERROR(IF(E493="Otros","",IF(ISNONTEXT(I493),"",INDEX($F$98:$BA$454,MATCH($E493&amp;$H$6,$E$98:$E$454,0),MATCH($D$6&amp;$D493,$F$97:$BA$97,0)))),"")</f>
        <v/>
      </c>
      <c r="I493" s="1233" t="str">
        <f>IF(ISNUMBER('3. Datos cultivos'!K51),'3. Datos cultivos'!K51,"")</f>
        <v/>
      </c>
      <c r="J493" s="544" t="str">
        <f>IF('3. Datos cultivos'!L51&lt;&gt;"",'3. Datos cultivos'!L51,"")</f>
        <v/>
      </c>
      <c r="AG493" s="15"/>
    </row>
    <row r="494" spans="3:33" x14ac:dyDescent="0.25">
      <c r="C494" s="154" t="str">
        <f>IF(ISTEXT('3. Datos cultivos'!E52),'3. Datos cultivos'!E52,"")</f>
        <v/>
      </c>
      <c r="D494" s="655" t="str">
        <f>IF(ISTEXT('3. Datos cultivos'!F52),'3. Datos cultivos'!F52,"")</f>
        <v/>
      </c>
      <c r="E494" s="655" t="str">
        <f>IF(ISTEXT('3. Datos cultivos'!G52),'3. Datos cultivos'!G52,"")</f>
        <v/>
      </c>
      <c r="F494" s="543" t="str">
        <f>IF(ISTEXT('3. Datos cultivos'!H52),'3. Datos cultivos'!H52,"")</f>
        <v/>
      </c>
      <c r="G494" s="544" t="str">
        <f>IF('3. Datos cultivos'!I52&lt;&gt;"",'3. Datos cultivos'!I52,"")</f>
        <v/>
      </c>
      <c r="H494" s="1233" t="str">
        <f t="shared" ref="H494:H498" si="9">IFERROR(IF(E494="Otros","",IF(ISNONTEXT(I494),"",INDEX($F$98:$BA$454,MATCH($E494&amp;$H$6,$E$98:$E$454,0),MATCH($D$6&amp;$D494,$F$97:$BA$97,0)))),"")</f>
        <v/>
      </c>
      <c r="I494" s="1233" t="str">
        <f>IF(ISNUMBER('3. Datos cultivos'!K52),'3. Datos cultivos'!K52,"")</f>
        <v/>
      </c>
      <c r="J494" s="544" t="str">
        <f>IF('3. Datos cultivos'!L52&lt;&gt;"",'3. Datos cultivos'!L52,"")</f>
        <v/>
      </c>
      <c r="AG494" s="15"/>
    </row>
    <row r="495" spans="3:33" x14ac:dyDescent="0.25">
      <c r="C495" s="154" t="str">
        <f>IF(ISTEXT('3. Datos cultivos'!E53),'3. Datos cultivos'!E53,"")</f>
        <v/>
      </c>
      <c r="D495" s="655" t="str">
        <f>IF(ISTEXT('3. Datos cultivos'!F53),'3. Datos cultivos'!F53,"")</f>
        <v/>
      </c>
      <c r="E495" s="655" t="str">
        <f>IF(ISTEXT('3. Datos cultivos'!G53),'3. Datos cultivos'!G53,"")</f>
        <v/>
      </c>
      <c r="F495" s="543" t="str">
        <f>IF(ISTEXT('3. Datos cultivos'!H53),'3. Datos cultivos'!H53,"")</f>
        <v/>
      </c>
      <c r="G495" s="544" t="str">
        <f>IF('3. Datos cultivos'!I53&lt;&gt;"",'3. Datos cultivos'!I53,"")</f>
        <v/>
      </c>
      <c r="H495" s="1233" t="str">
        <f t="shared" si="9"/>
        <v/>
      </c>
      <c r="I495" s="1233" t="str">
        <f>IF(ISNUMBER('3. Datos cultivos'!K53),'3. Datos cultivos'!K53,"")</f>
        <v/>
      </c>
      <c r="J495" s="544" t="str">
        <f>IF('3. Datos cultivos'!L53&lt;&gt;"",'3. Datos cultivos'!L53,"")</f>
        <v/>
      </c>
      <c r="AG495" s="15"/>
    </row>
    <row r="496" spans="3:33" x14ac:dyDescent="0.25">
      <c r="C496" s="154" t="str">
        <f>IF(ISTEXT('3. Datos cultivos'!E54),'3. Datos cultivos'!E54,"")</f>
        <v/>
      </c>
      <c r="D496" s="655" t="str">
        <f>IF(ISTEXT('3. Datos cultivos'!F54),'3. Datos cultivos'!F54,"")</f>
        <v/>
      </c>
      <c r="E496" s="655" t="str">
        <f>IF(ISTEXT('3. Datos cultivos'!G54),'3. Datos cultivos'!G54,"")</f>
        <v/>
      </c>
      <c r="F496" s="543" t="str">
        <f>IF(ISTEXT('3. Datos cultivos'!H54),'3. Datos cultivos'!H54,"")</f>
        <v/>
      </c>
      <c r="G496" s="544" t="str">
        <f>IF('3. Datos cultivos'!I54&lt;&gt;"",'3. Datos cultivos'!I54,"")</f>
        <v/>
      </c>
      <c r="H496" s="1233" t="str">
        <f t="shared" si="9"/>
        <v/>
      </c>
      <c r="I496" s="1233" t="str">
        <f>IF(ISNUMBER('3. Datos cultivos'!K54),'3. Datos cultivos'!K54,"")</f>
        <v/>
      </c>
      <c r="J496" s="544" t="str">
        <f>IF('3. Datos cultivos'!L54&lt;&gt;"",'3. Datos cultivos'!L54,"")</f>
        <v/>
      </c>
      <c r="AG496" s="15"/>
    </row>
    <row r="497" spans="2:33" x14ac:dyDescent="0.25">
      <c r="C497" s="154" t="str">
        <f>IF(ISTEXT('3. Datos cultivos'!E55),'3. Datos cultivos'!E55,"")</f>
        <v/>
      </c>
      <c r="D497" s="655" t="str">
        <f>IF(ISTEXT('3. Datos cultivos'!F55),'3. Datos cultivos'!F55,"")</f>
        <v/>
      </c>
      <c r="E497" s="655" t="str">
        <f>IF(ISTEXT('3. Datos cultivos'!G55),'3. Datos cultivos'!G55,"")</f>
        <v/>
      </c>
      <c r="F497" s="543" t="str">
        <f>IF(ISTEXT('3. Datos cultivos'!H55),'3. Datos cultivos'!H55,"")</f>
        <v/>
      </c>
      <c r="G497" s="544" t="str">
        <f>IF('3. Datos cultivos'!I55&lt;&gt;"",'3. Datos cultivos'!I55,"")</f>
        <v/>
      </c>
      <c r="H497" s="1233" t="str">
        <f t="shared" si="9"/>
        <v/>
      </c>
      <c r="I497" s="1233" t="str">
        <f>IF(ISNUMBER('3. Datos cultivos'!K55),'3. Datos cultivos'!K55,"")</f>
        <v/>
      </c>
      <c r="J497" s="544" t="str">
        <f>IF('3. Datos cultivos'!L55&lt;&gt;"",'3. Datos cultivos'!L55,"")</f>
        <v/>
      </c>
      <c r="AG497" s="15"/>
    </row>
    <row r="498" spans="2:33" x14ac:dyDescent="0.25">
      <c r="C498" s="154" t="str">
        <f>IF(ISTEXT('3. Datos cultivos'!E56),'3. Datos cultivos'!E56,"")</f>
        <v/>
      </c>
      <c r="D498" s="655" t="str">
        <f>IF(ISTEXT('3. Datos cultivos'!F56),'3. Datos cultivos'!F56,"")</f>
        <v/>
      </c>
      <c r="E498" s="655" t="str">
        <f>IF(ISTEXT('3. Datos cultivos'!G56),'3. Datos cultivos'!G56,"")</f>
        <v/>
      </c>
      <c r="F498" s="543" t="str">
        <f>IF(ISTEXT('3. Datos cultivos'!H56),'3. Datos cultivos'!H56,"")</f>
        <v/>
      </c>
      <c r="G498" s="544" t="str">
        <f>IF('3. Datos cultivos'!I56&lt;&gt;"",'3. Datos cultivos'!I56,"")</f>
        <v/>
      </c>
      <c r="H498" s="1233" t="str">
        <f t="shared" si="9"/>
        <v/>
      </c>
      <c r="I498" s="1233" t="str">
        <f>IF(ISNUMBER('3. Datos cultivos'!K56),'3. Datos cultivos'!K56,"")</f>
        <v/>
      </c>
      <c r="J498" s="544" t="str">
        <f>IF('3. Datos cultivos'!L56&lt;&gt;"",'3. Datos cultivos'!L56,"")</f>
        <v/>
      </c>
      <c r="AG498" s="15"/>
    </row>
    <row r="499" spans="2:33" x14ac:dyDescent="0.25">
      <c r="C499" s="537"/>
      <c r="D499" s="535"/>
      <c r="F499" s="16"/>
      <c r="L499" s="538"/>
      <c r="AG499" s="15"/>
    </row>
    <row r="500" spans="2:33" x14ac:dyDescent="0.25">
      <c r="C500" s="598" t="s">
        <v>1574</v>
      </c>
      <c r="D500" s="535"/>
      <c r="L500" s="538"/>
      <c r="AG500" s="15"/>
    </row>
    <row r="501" spans="2:33" x14ac:dyDescent="0.25">
      <c r="C501" s="1977" t="s">
        <v>923</v>
      </c>
      <c r="D501" s="1980" t="s">
        <v>1576</v>
      </c>
      <c r="E501" s="1960" t="s">
        <v>1521</v>
      </c>
      <c r="F501" s="1976" t="s">
        <v>1589</v>
      </c>
      <c r="G501" s="1976"/>
      <c r="H501" s="1976"/>
      <c r="I501" s="1976"/>
      <c r="J501" s="1976"/>
      <c r="K501" s="603" t="s">
        <v>1592</v>
      </c>
      <c r="L501" s="538"/>
      <c r="AG501" s="15"/>
    </row>
    <row r="502" spans="2:33" ht="15.75" customHeight="1" x14ac:dyDescent="0.25">
      <c r="C502" s="1978"/>
      <c r="D502" s="1980"/>
      <c r="E502" s="1961"/>
      <c r="F502" s="1972" t="s">
        <v>1593</v>
      </c>
      <c r="G502" s="1974" t="s">
        <v>1577</v>
      </c>
      <c r="H502" s="1975"/>
      <c r="I502" s="1974" t="s">
        <v>1400</v>
      </c>
      <c r="J502" s="1975"/>
      <c r="K502" s="1972" t="s">
        <v>1594</v>
      </c>
      <c r="L502" s="538"/>
      <c r="AG502" s="15"/>
    </row>
    <row r="503" spans="2:33" x14ac:dyDescent="0.25">
      <c r="C503" s="1979"/>
      <c r="D503" s="1980"/>
      <c r="E503" s="1961"/>
      <c r="F503" s="1973"/>
      <c r="G503" s="1242" t="s">
        <v>70</v>
      </c>
      <c r="H503" s="1242" t="s">
        <v>176</v>
      </c>
      <c r="I503" s="604" t="s">
        <v>70</v>
      </c>
      <c r="J503" s="604" t="s">
        <v>176</v>
      </c>
      <c r="K503" s="1973"/>
      <c r="L503" s="538"/>
      <c r="AG503" s="15"/>
    </row>
    <row r="504" spans="2:33" x14ac:dyDescent="0.25">
      <c r="C504" s="154" t="str">
        <f>IF(ISTEXT('3. Datos cultivos'!E65),'3. Datos cultivos'!E65,"")</f>
        <v/>
      </c>
      <c r="D504" s="543" t="str">
        <f>IF(ISTEXT('3. Datos cultivos'!F65),'3. Datos cultivos'!F65,"")</f>
        <v/>
      </c>
      <c r="E504" s="543" t="str">
        <f>IF(ISTEXT('3. Datos cultivos'!G65),'3. Datos cultivos'!G65,"")</f>
        <v/>
      </c>
      <c r="F504" s="605" t="str">
        <f>IF(ISNUMBER('3. Datos cultivos'!H65),'3. Datos cultivos'!H65,"")</f>
        <v/>
      </c>
      <c r="G504" s="545" t="str">
        <f>IF(OR(D504="Otros",ISNUMBER(H504)),"",IFERROR(INDEX($D$460:$S$461,MATCH(D504,$C$460:$C$461,0),MATCH($D$6,$D$459:$S$459,0)),""))</f>
        <v/>
      </c>
      <c r="H504" s="606" t="str">
        <f>IF(ISNUMBER('3. Datos cultivos'!J65),'3. Datos cultivos'!J65,"")</f>
        <v/>
      </c>
      <c r="I504" s="545" t="str">
        <f>IF(OR(D504="Otros",ISNUMBER(J504)),"",IFERROR(VLOOKUP(D504,$G$42:$H$43,2,FALSE), ""))</f>
        <v/>
      </c>
      <c r="J504" s="606" t="str">
        <f>IF(ISNUMBER('3. Datos cultivos'!L65),'3. Datos cultivos'!L65,"")</f>
        <v/>
      </c>
      <c r="K504" s="605" t="str">
        <f>IF(ISNUMBER('3. Datos cultivos'!M65),'3. Datos cultivos'!M65,"")</f>
        <v/>
      </c>
      <c r="AG504" s="15"/>
    </row>
    <row r="505" spans="2:33" x14ac:dyDescent="0.25">
      <c r="C505" s="154" t="str">
        <f>IF(ISTEXT('3. Datos cultivos'!E66),'3. Datos cultivos'!E66,"")</f>
        <v/>
      </c>
      <c r="D505" s="543" t="str">
        <f>IF(ISTEXT('3. Datos cultivos'!F66),'3. Datos cultivos'!F66,"")</f>
        <v/>
      </c>
      <c r="E505" s="543" t="str">
        <f>IF(ISTEXT('3. Datos cultivos'!G66),'3. Datos cultivos'!G66,"")</f>
        <v/>
      </c>
      <c r="F505" s="605" t="str">
        <f>IF(ISNUMBER('3. Datos cultivos'!H66),'3. Datos cultivos'!H66,"")</f>
        <v/>
      </c>
      <c r="G505" s="545" t="str">
        <f t="shared" ref="G505:G509" si="10">IF(OR(D505="Otros",ISNUMBER(H505)),"",IFERROR(INDEX($D$460:$S$461,MATCH(D505,$C$460:$C$461,0),MATCH($D$6,$D$459:$S$459,0)),""))</f>
        <v/>
      </c>
      <c r="H505" s="606" t="str">
        <f>IF(ISNUMBER('3. Datos cultivos'!J66),'3. Datos cultivos'!J66,"")</f>
        <v/>
      </c>
      <c r="I505" s="545" t="str">
        <f t="shared" ref="I505:I509" si="11">IF(OR(D505="Otros",ISNUMBER(J505)),"",IFERROR(VLOOKUP(D505,$G$42:$H$43,2,FALSE), ""))</f>
        <v/>
      </c>
      <c r="J505" s="606" t="str">
        <f>IF(ISNUMBER('3. Datos cultivos'!L66),'3. Datos cultivos'!L66,"")</f>
        <v/>
      </c>
      <c r="K505" s="605" t="str">
        <f>IF(ISNUMBER('3. Datos cultivos'!M66),'3. Datos cultivos'!M66,"")</f>
        <v/>
      </c>
      <c r="AG505" s="15"/>
    </row>
    <row r="506" spans="2:33" x14ac:dyDescent="0.25">
      <c r="C506" s="154" t="str">
        <f>IF(ISTEXT('3. Datos cultivos'!E67),'3. Datos cultivos'!E67,"")</f>
        <v/>
      </c>
      <c r="D506" s="543" t="str">
        <f>IF(ISTEXT('3. Datos cultivos'!F67),'3. Datos cultivos'!F67,"")</f>
        <v/>
      </c>
      <c r="E506" s="543" t="str">
        <f>IF(ISTEXT('3. Datos cultivos'!G67),'3. Datos cultivos'!G67,"")</f>
        <v/>
      </c>
      <c r="F506" s="605" t="str">
        <f>IF(ISNUMBER('3. Datos cultivos'!H67),'3. Datos cultivos'!H67,"")</f>
        <v/>
      </c>
      <c r="G506" s="545" t="str">
        <f t="shared" si="10"/>
        <v/>
      </c>
      <c r="H506" s="606" t="str">
        <f>IF(ISNUMBER('3. Datos cultivos'!J67),'3. Datos cultivos'!J67,"")</f>
        <v/>
      </c>
      <c r="I506" s="545" t="str">
        <f t="shared" si="11"/>
        <v/>
      </c>
      <c r="J506" s="606" t="str">
        <f>IF(ISNUMBER('3. Datos cultivos'!L67),'3. Datos cultivos'!L67,"")</f>
        <v/>
      </c>
      <c r="K506" s="605" t="str">
        <f>IF(ISNUMBER('3. Datos cultivos'!M67),'3. Datos cultivos'!M67,"")</f>
        <v/>
      </c>
      <c r="AG506" s="15"/>
    </row>
    <row r="507" spans="2:33" x14ac:dyDescent="0.25">
      <c r="C507" s="154" t="str">
        <f>IF(ISTEXT('3. Datos cultivos'!E68),'3. Datos cultivos'!E68,"")</f>
        <v/>
      </c>
      <c r="D507" s="543" t="str">
        <f>IF(ISTEXT('3. Datos cultivos'!F68),'3. Datos cultivos'!F68,"")</f>
        <v/>
      </c>
      <c r="E507" s="543" t="str">
        <f>IF(ISTEXT('3. Datos cultivos'!G68),'3. Datos cultivos'!G68,"")</f>
        <v/>
      </c>
      <c r="F507" s="605" t="str">
        <f>IF(ISNUMBER('3. Datos cultivos'!H68),'3. Datos cultivos'!H68,"")</f>
        <v/>
      </c>
      <c r="G507" s="545" t="str">
        <f t="shared" si="10"/>
        <v/>
      </c>
      <c r="H507" s="606" t="str">
        <f>IF(ISNUMBER('3. Datos cultivos'!J68),'3. Datos cultivos'!J68,"")</f>
        <v/>
      </c>
      <c r="I507" s="545" t="str">
        <f t="shared" si="11"/>
        <v/>
      </c>
      <c r="J507" s="606" t="str">
        <f>IF(ISNUMBER('3. Datos cultivos'!L68),'3. Datos cultivos'!L68,"")</f>
        <v/>
      </c>
      <c r="K507" s="605" t="str">
        <f>IF(ISNUMBER('3. Datos cultivos'!M68),'3. Datos cultivos'!M68,"")</f>
        <v/>
      </c>
      <c r="AG507" s="15"/>
    </row>
    <row r="508" spans="2:33" x14ac:dyDescent="0.25">
      <c r="C508" s="154" t="str">
        <f>IF(ISTEXT('3. Datos cultivos'!E69),'3. Datos cultivos'!E69,"")</f>
        <v/>
      </c>
      <c r="D508" s="543" t="str">
        <f>IF(ISTEXT('3. Datos cultivos'!F69),'3. Datos cultivos'!F69,"")</f>
        <v/>
      </c>
      <c r="E508" s="543" t="str">
        <f>IF(ISTEXT('3. Datos cultivos'!G69),'3. Datos cultivos'!G69,"")</f>
        <v/>
      </c>
      <c r="F508" s="605" t="str">
        <f>IF(ISNUMBER('3. Datos cultivos'!H69),'3. Datos cultivos'!H69,"")</f>
        <v/>
      </c>
      <c r="G508" s="545" t="str">
        <f t="shared" si="10"/>
        <v/>
      </c>
      <c r="H508" s="606" t="str">
        <f>IF(ISNUMBER('3. Datos cultivos'!J69),'3. Datos cultivos'!J69,"")</f>
        <v/>
      </c>
      <c r="I508" s="545" t="str">
        <f t="shared" si="11"/>
        <v/>
      </c>
      <c r="J508" s="606" t="str">
        <f>IF(ISNUMBER('3. Datos cultivos'!L69),'3. Datos cultivos'!L69,"")</f>
        <v/>
      </c>
      <c r="K508" s="605" t="str">
        <f>IF(ISNUMBER('3. Datos cultivos'!M69),'3. Datos cultivos'!M69,"")</f>
        <v/>
      </c>
      <c r="AG508" s="15"/>
    </row>
    <row r="509" spans="2:33" x14ac:dyDescent="0.25">
      <c r="C509" s="154" t="str">
        <f>IF(ISTEXT('3. Datos cultivos'!E70),'3. Datos cultivos'!E70,"")</f>
        <v/>
      </c>
      <c r="D509" s="543" t="str">
        <f>IF(ISTEXT('3. Datos cultivos'!F70),'3. Datos cultivos'!F70,"")</f>
        <v/>
      </c>
      <c r="E509" s="543" t="str">
        <f>IF(ISTEXT('3. Datos cultivos'!G70),'3. Datos cultivos'!G70,"")</f>
        <v/>
      </c>
      <c r="F509" s="605" t="str">
        <f>IF(ISNUMBER('3. Datos cultivos'!H70),'3. Datos cultivos'!H70,"")</f>
        <v/>
      </c>
      <c r="G509" s="545" t="str">
        <f t="shared" si="10"/>
        <v/>
      </c>
      <c r="H509" s="606" t="str">
        <f>IF(ISNUMBER('3. Datos cultivos'!J70),'3. Datos cultivos'!J70,"")</f>
        <v/>
      </c>
      <c r="I509" s="545" t="str">
        <f t="shared" si="11"/>
        <v/>
      </c>
      <c r="J509" s="606" t="str">
        <f>IF(ISNUMBER('3. Datos cultivos'!L70),'3. Datos cultivos'!L70,"")</f>
        <v/>
      </c>
      <c r="K509" s="605" t="str">
        <f>IF(ISNUMBER('3. Datos cultivos'!M70),'3. Datos cultivos'!M70,"")</f>
        <v/>
      </c>
      <c r="AG509" s="15"/>
    </row>
    <row r="510" spans="2:33" x14ac:dyDescent="0.25">
      <c r="C510" s="537"/>
      <c r="D510" s="535"/>
      <c r="AG510" s="15"/>
    </row>
    <row r="511" spans="2:33" x14ac:dyDescent="0.25">
      <c r="B511" s="15" t="s">
        <v>1692</v>
      </c>
      <c r="C511" s="537"/>
      <c r="D511" s="535"/>
      <c r="AG511" s="15"/>
    </row>
    <row r="512" spans="2:33" x14ac:dyDescent="0.25">
      <c r="C512" s="1982" t="s">
        <v>923</v>
      </c>
      <c r="D512" s="1986" t="s">
        <v>1598</v>
      </c>
      <c r="E512" s="1986" t="s">
        <v>1599</v>
      </c>
      <c r="L512" s="538"/>
      <c r="AG512" s="15"/>
    </row>
    <row r="513" spans="2:33" x14ac:dyDescent="0.25">
      <c r="C513" s="1981"/>
      <c r="D513" s="1988"/>
      <c r="E513" s="1988"/>
      <c r="L513" s="538"/>
      <c r="AG513" s="15"/>
    </row>
    <row r="514" spans="2:33" x14ac:dyDescent="0.25">
      <c r="C514" s="154" t="str">
        <f>IF(ISTEXT('3. Datos cultivos'!E83),'3. Datos cultivos'!E83,"")</f>
        <v/>
      </c>
      <c r="D514" s="607" t="s">
        <v>1600</v>
      </c>
      <c r="E514" s="608" t="str">
        <f>IF(ISNUMBER('3. Datos cultivos'!G83),'3. Datos cultivos'!G83,"")</f>
        <v/>
      </c>
      <c r="L514" s="538"/>
      <c r="AG514" s="15"/>
    </row>
    <row r="515" spans="2:33" x14ac:dyDescent="0.25">
      <c r="C515" s="154" t="str">
        <f>IF(ISTEXT('3. Datos cultivos'!E84),'3. Datos cultivos'!E84,"")</f>
        <v/>
      </c>
      <c r="D515" s="607" t="s">
        <v>1601</v>
      </c>
      <c r="E515" s="608" t="str">
        <f>IF(ISNUMBER('3. Datos cultivos'!G84),'3. Datos cultivos'!G84,"")</f>
        <v/>
      </c>
      <c r="L515" s="538"/>
      <c r="AG515" s="15"/>
    </row>
    <row r="516" spans="2:33" x14ac:dyDescent="0.25">
      <c r="L516" s="538"/>
      <c r="AG516" s="15"/>
    </row>
    <row r="517" spans="2:33" x14ac:dyDescent="0.25">
      <c r="C517" s="537"/>
      <c r="D517" s="535"/>
      <c r="L517" s="538"/>
      <c r="AG517" s="15"/>
    </row>
    <row r="518" spans="2:33" x14ac:dyDescent="0.25">
      <c r="C518" s="537"/>
      <c r="D518" s="535"/>
      <c r="L518" s="538"/>
      <c r="AG518" s="15"/>
    </row>
    <row r="519" spans="2:33" x14ac:dyDescent="0.25">
      <c r="B519" s="15" t="s">
        <v>1693</v>
      </c>
      <c r="C519" s="537"/>
      <c r="D519" s="535"/>
      <c r="L519" s="538"/>
      <c r="AG519" s="15"/>
    </row>
    <row r="520" spans="2:33" x14ac:dyDescent="0.25">
      <c r="C520" s="1982" t="s">
        <v>923</v>
      </c>
      <c r="D520" s="1986" t="s">
        <v>1411</v>
      </c>
      <c r="E520" s="1986" t="s">
        <v>1710</v>
      </c>
      <c r="F520" s="1986" t="s">
        <v>1604</v>
      </c>
      <c r="L520" s="538"/>
      <c r="AG520" s="15"/>
    </row>
    <row r="521" spans="2:33" ht="15" customHeight="1" x14ac:dyDescent="0.25">
      <c r="C521" s="1981"/>
      <c r="D521" s="1987"/>
      <c r="E521" s="1987"/>
      <c r="F521" s="1987"/>
      <c r="L521" s="538"/>
      <c r="AG521" s="15"/>
    </row>
    <row r="522" spans="2:33" x14ac:dyDescent="0.25">
      <c r="C522" s="154" t="str">
        <f>IF(ISTEXT('3. Datos cultivos'!E96),'3. Datos cultivos'!E96,"")</f>
        <v/>
      </c>
      <c r="D522" s="607" t="str">
        <f>'3. Datos cultivos'!F96</f>
        <v/>
      </c>
      <c r="E522" s="609" t="str">
        <f>IF(ISNUMBER('3. Datos cultivos'!G96),'3. Datos cultivos'!G96,"")</f>
        <v/>
      </c>
      <c r="F522" s="609" t="str">
        <f>IF(ISNUMBER('3. Datos cultivos'!H96),'3. Datos cultivos'!H96,"")</f>
        <v/>
      </c>
      <c r="L522" s="538"/>
      <c r="AG522" s="15"/>
    </row>
    <row r="523" spans="2:33" x14ac:dyDescent="0.25">
      <c r="C523" s="154" t="str">
        <f>IF(ISTEXT('3. Datos cultivos'!E97),'3. Datos cultivos'!E97,"")</f>
        <v/>
      </c>
      <c r="D523" s="607" t="str">
        <f>'3. Datos cultivos'!F97</f>
        <v/>
      </c>
      <c r="E523" s="609" t="str">
        <f>IF(ISNUMBER('3. Datos cultivos'!G97),'3. Datos cultivos'!G97,"")</f>
        <v/>
      </c>
      <c r="F523" s="609" t="str">
        <f>IF(ISNUMBER('3. Datos cultivos'!H97),'3. Datos cultivos'!H97,"")</f>
        <v/>
      </c>
      <c r="L523" s="538"/>
      <c r="AG523" s="15"/>
    </row>
    <row r="524" spans="2:33" x14ac:dyDescent="0.25">
      <c r="C524" s="154" t="str">
        <f>IF(ISTEXT('3. Datos cultivos'!E98),'3. Datos cultivos'!E98,"")</f>
        <v/>
      </c>
      <c r="D524" s="607" t="str">
        <f>'3. Datos cultivos'!F98</f>
        <v/>
      </c>
      <c r="E524" s="609" t="str">
        <f>IF(ISNUMBER('3. Datos cultivos'!G98),'3. Datos cultivos'!G98,"")</f>
        <v/>
      </c>
      <c r="F524" s="609" t="str">
        <f>IF(ISNUMBER('3. Datos cultivos'!H98),'3. Datos cultivos'!H98,"")</f>
        <v/>
      </c>
      <c r="L524" s="538"/>
      <c r="AG524" s="15"/>
    </row>
    <row r="525" spans="2:33" x14ac:dyDescent="0.25">
      <c r="C525" s="154" t="str">
        <f>IF(ISTEXT('3. Datos cultivos'!E99),'3. Datos cultivos'!E99,"")</f>
        <v/>
      </c>
      <c r="D525" s="607" t="str">
        <f>'3. Datos cultivos'!F99</f>
        <v/>
      </c>
      <c r="E525" s="609" t="str">
        <f>IF(ISNUMBER('3. Datos cultivos'!G99),'3. Datos cultivos'!G99,"")</f>
        <v/>
      </c>
      <c r="F525" s="609" t="str">
        <f>IF(ISNUMBER('3. Datos cultivos'!H99),'3. Datos cultivos'!H99,"")</f>
        <v/>
      </c>
      <c r="L525" s="538"/>
      <c r="AG525" s="15"/>
    </row>
    <row r="526" spans="2:33" x14ac:dyDescent="0.25">
      <c r="C526" s="154" t="str">
        <f>IF(ISTEXT('3. Datos cultivos'!E100),'3. Datos cultivos'!E100,"")</f>
        <v/>
      </c>
      <c r="D526" s="607" t="str">
        <f>'3. Datos cultivos'!F100</f>
        <v/>
      </c>
      <c r="E526" s="609" t="str">
        <f>IF(ISNUMBER('3. Datos cultivos'!G100),'3. Datos cultivos'!G100,"")</f>
        <v/>
      </c>
      <c r="F526" s="609" t="str">
        <f>IF(ISNUMBER('3. Datos cultivos'!H100),'3. Datos cultivos'!H100,"")</f>
        <v/>
      </c>
      <c r="L526" s="538"/>
      <c r="AG526" s="15"/>
    </row>
    <row r="527" spans="2:33" x14ac:dyDescent="0.25">
      <c r="C527" s="154" t="str">
        <f>IF(ISTEXT('3. Datos cultivos'!E101),'3. Datos cultivos'!E101,"")</f>
        <v/>
      </c>
      <c r="D527" s="607" t="str">
        <f>'3. Datos cultivos'!F101</f>
        <v/>
      </c>
      <c r="E527" s="609" t="str">
        <f>IF(ISNUMBER('3. Datos cultivos'!G101),'3. Datos cultivos'!G101,"")</f>
        <v/>
      </c>
      <c r="F527" s="609" t="str">
        <f>IF(ISNUMBER('3. Datos cultivos'!H101),'3. Datos cultivos'!H101,"")</f>
        <v/>
      </c>
      <c r="L527" s="538"/>
      <c r="AG527" s="15"/>
    </row>
    <row r="528" spans="2:33" x14ac:dyDescent="0.25">
      <c r="L528" s="538"/>
      <c r="AG528" s="15"/>
    </row>
    <row r="529" spans="1:34" x14ac:dyDescent="0.25">
      <c r="C529" s="537"/>
      <c r="D529" s="535"/>
      <c r="L529" s="538"/>
      <c r="AG529" s="15"/>
    </row>
    <row r="530" spans="1:34" x14ac:dyDescent="0.25">
      <c r="C530" s="537"/>
      <c r="D530" s="535"/>
      <c r="L530" s="538"/>
      <c r="AG530" s="15"/>
    </row>
    <row r="531" spans="1:34" s="942" customFormat="1" ht="18" customHeight="1" x14ac:dyDescent="0.25">
      <c r="A531" s="941" t="s">
        <v>1713</v>
      </c>
      <c r="B531" s="532"/>
      <c r="C531" s="533"/>
      <c r="D531" s="533"/>
      <c r="E531" s="533"/>
      <c r="F531" s="533"/>
      <c r="G531" s="533"/>
      <c r="H531" s="533"/>
      <c r="I531" s="533"/>
      <c r="J531" s="533"/>
      <c r="K531" s="533"/>
      <c r="L531" s="533"/>
      <c r="M531" s="533"/>
      <c r="Q531" s="943"/>
      <c r="AG531" s="943"/>
    </row>
    <row r="532" spans="1:34" x14ac:dyDescent="0.25">
      <c r="C532" s="537"/>
      <c r="D532" s="535"/>
      <c r="AG532" s="15"/>
    </row>
    <row r="533" spans="1:34" ht="18" customHeight="1" x14ac:dyDescent="0.25">
      <c r="B533" s="100" t="s">
        <v>803</v>
      </c>
      <c r="C533" s="3"/>
      <c r="D533" s="3"/>
      <c r="E533" s="3"/>
      <c r="J533" s="25"/>
      <c r="K533" s="25"/>
      <c r="Q533" s="15"/>
      <c r="R533" s="16"/>
      <c r="AG533" s="15"/>
      <c r="AH533" s="16"/>
    </row>
    <row r="534" spans="1:34" ht="18" customHeight="1" x14ac:dyDescent="0.25">
      <c r="B534" s="100"/>
      <c r="C534" s="3"/>
      <c r="D534" s="3"/>
      <c r="E534" s="3"/>
      <c r="J534" s="25"/>
      <c r="K534" s="25"/>
      <c r="Q534" s="15"/>
      <c r="R534" s="16"/>
      <c r="AG534" s="15"/>
      <c r="AH534" s="16"/>
    </row>
    <row r="535" spans="1:34" ht="31.5" customHeight="1" x14ac:dyDescent="0.25">
      <c r="B535" s="100"/>
      <c r="C535" s="1235" t="s">
        <v>2183</v>
      </c>
      <c r="D535" s="1235" t="s">
        <v>2180</v>
      </c>
      <c r="E535" s="1235" t="s">
        <v>2181</v>
      </c>
      <c r="F535" s="1235" t="s">
        <v>1603</v>
      </c>
      <c r="J535" s="25"/>
      <c r="K535" s="25"/>
      <c r="Q535" s="15"/>
      <c r="R535" s="16"/>
      <c r="AG535" s="15"/>
      <c r="AH535" s="16"/>
    </row>
    <row r="536" spans="1:34" ht="18" customHeight="1" x14ac:dyDescent="0.25">
      <c r="B536" s="100"/>
      <c r="C536" s="1237" t="s">
        <v>1454</v>
      </c>
      <c r="D536" s="1237" t="s">
        <v>2182</v>
      </c>
      <c r="E536" s="1237" t="s">
        <v>2182</v>
      </c>
      <c r="F536" s="1237" t="s">
        <v>2182</v>
      </c>
      <c r="J536" s="25"/>
      <c r="K536" s="25"/>
      <c r="Q536" s="15"/>
      <c r="R536" s="16"/>
      <c r="AG536" s="15"/>
      <c r="AH536" s="16"/>
    </row>
    <row r="537" spans="1:34" ht="18" customHeight="1" x14ac:dyDescent="0.25">
      <c r="B537" s="100"/>
      <c r="C537" s="1236" t="s">
        <v>1337</v>
      </c>
      <c r="D537" s="1238">
        <v>5.0000000000000001E-3</v>
      </c>
      <c r="E537" s="1238">
        <v>5.0000000000000001E-3</v>
      </c>
      <c r="F537" s="1238">
        <v>5.0000000000000001E-3</v>
      </c>
      <c r="J537" s="25"/>
      <c r="K537" s="25"/>
      <c r="Q537" s="15"/>
      <c r="R537" s="16"/>
      <c r="AG537" s="15"/>
      <c r="AH537" s="16"/>
    </row>
    <row r="538" spans="1:34" ht="18" customHeight="1" x14ac:dyDescent="0.25">
      <c r="B538" s="100"/>
      <c r="C538" s="1236" t="s">
        <v>1338</v>
      </c>
      <c r="D538" s="1238">
        <v>5.0000000000000001E-3</v>
      </c>
      <c r="E538" s="1238">
        <v>5.0000000000000001E-3</v>
      </c>
      <c r="F538" s="1238">
        <v>5.0000000000000001E-3</v>
      </c>
      <c r="J538" s="25"/>
      <c r="K538" s="25"/>
      <c r="Q538" s="15"/>
      <c r="R538" s="16"/>
      <c r="AG538" s="15"/>
      <c r="AH538" s="16"/>
    </row>
    <row r="539" spans="1:34" ht="18" customHeight="1" x14ac:dyDescent="0.25">
      <c r="B539" s="100"/>
      <c r="C539" s="1236" t="s">
        <v>1339</v>
      </c>
      <c r="D539" s="1238">
        <v>5.0000000000000001E-3</v>
      </c>
      <c r="E539" s="1238">
        <v>5.0000000000000001E-3</v>
      </c>
      <c r="F539" s="1238">
        <v>5.0000000000000001E-3</v>
      </c>
      <c r="J539" s="25"/>
      <c r="K539" s="25"/>
      <c r="Q539" s="15"/>
      <c r="R539" s="16"/>
      <c r="AG539" s="15"/>
      <c r="AH539" s="16"/>
    </row>
    <row r="540" spans="1:34" ht="18" customHeight="1" x14ac:dyDescent="0.25">
      <c r="B540" s="100"/>
      <c r="C540" s="1236" t="s">
        <v>1340</v>
      </c>
      <c r="D540" s="1238">
        <v>1.4999999999999999E-2</v>
      </c>
      <c r="E540" s="1238">
        <v>6.0000000000000001E-3</v>
      </c>
      <c r="F540" s="1238">
        <v>6.0000000000000001E-3</v>
      </c>
      <c r="J540" s="25"/>
      <c r="K540" s="25"/>
      <c r="Q540" s="15"/>
      <c r="R540" s="16"/>
      <c r="AG540" s="15"/>
      <c r="AH540" s="16"/>
    </row>
    <row r="541" spans="1:34" ht="18" customHeight="1" x14ac:dyDescent="0.25">
      <c r="B541" s="100"/>
      <c r="C541" s="1236" t="s">
        <v>1341</v>
      </c>
      <c r="D541" s="1238">
        <v>1.6E-2</v>
      </c>
      <c r="E541" s="1238">
        <v>6.0000000000000001E-3</v>
      </c>
      <c r="F541" s="1238">
        <v>6.0000000000000001E-3</v>
      </c>
      <c r="J541" s="25"/>
      <c r="K541" s="25"/>
      <c r="Q541" s="15"/>
      <c r="R541" s="16"/>
      <c r="AG541" s="15"/>
      <c r="AH541" s="16"/>
    </row>
    <row r="542" spans="1:34" ht="18" customHeight="1" x14ac:dyDescent="0.25">
      <c r="B542" s="100"/>
      <c r="C542" s="1236" t="s">
        <v>1342</v>
      </c>
      <c r="D542" s="1238">
        <v>6.0000000000000001E-3</v>
      </c>
      <c r="E542" s="1238">
        <v>5.0000000000000001E-3</v>
      </c>
      <c r="F542" s="1238">
        <v>5.0000000000000001E-3</v>
      </c>
      <c r="J542" s="25"/>
      <c r="K542" s="25"/>
      <c r="Q542" s="15"/>
      <c r="R542" s="16"/>
      <c r="AG542" s="15"/>
      <c r="AH542" s="16"/>
    </row>
    <row r="543" spans="1:34" ht="18" customHeight="1" x14ac:dyDescent="0.25">
      <c r="B543" s="100"/>
      <c r="C543" s="1236" t="s">
        <v>1343</v>
      </c>
      <c r="D543" s="1238">
        <v>5.0000000000000001E-3</v>
      </c>
      <c r="E543" s="1238">
        <v>5.0000000000000001E-3</v>
      </c>
      <c r="F543" s="1238">
        <v>5.0000000000000001E-3</v>
      </c>
      <c r="J543" s="25"/>
      <c r="K543" s="25"/>
      <c r="Q543" s="15"/>
      <c r="R543" s="16"/>
      <c r="AG543" s="15"/>
      <c r="AH543" s="16"/>
    </row>
    <row r="544" spans="1:34" ht="18" customHeight="1" x14ac:dyDescent="0.25">
      <c r="B544" s="100"/>
      <c r="C544" s="1236" t="s">
        <v>1344</v>
      </c>
      <c r="D544" s="1238">
        <v>5.0000000000000001E-3</v>
      </c>
      <c r="E544" s="1238">
        <v>5.0000000000000001E-3</v>
      </c>
      <c r="F544" s="1238">
        <v>5.0000000000000001E-3</v>
      </c>
      <c r="J544" s="25"/>
      <c r="K544" s="25"/>
      <c r="Q544" s="15"/>
      <c r="R544" s="16"/>
      <c r="AG544" s="15"/>
      <c r="AH544" s="16"/>
    </row>
    <row r="545" spans="2:34" ht="18" customHeight="1" x14ac:dyDescent="0.25">
      <c r="B545" s="100"/>
      <c r="C545" s="1236" t="s">
        <v>1345</v>
      </c>
      <c r="D545" s="1238">
        <v>7.0000000000000001E-3</v>
      </c>
      <c r="E545" s="1238">
        <v>5.0000000000000001E-3</v>
      </c>
      <c r="F545" s="1238">
        <v>5.0000000000000001E-3</v>
      </c>
      <c r="J545" s="25"/>
      <c r="K545" s="25"/>
      <c r="Q545" s="15"/>
      <c r="R545" s="16"/>
      <c r="AG545" s="15"/>
      <c r="AH545" s="16"/>
    </row>
    <row r="546" spans="2:34" ht="18" customHeight="1" x14ac:dyDescent="0.25">
      <c r="B546" s="100"/>
      <c r="C546" s="1236" t="s">
        <v>1346</v>
      </c>
      <c r="D546" s="1238">
        <v>1.6E-2</v>
      </c>
      <c r="E546" s="1238">
        <v>6.0000000000000001E-3</v>
      </c>
      <c r="F546" s="1238">
        <v>6.0000000000000001E-3</v>
      </c>
      <c r="J546" s="25"/>
      <c r="K546" s="25"/>
      <c r="Q546" s="15"/>
      <c r="R546" s="16"/>
      <c r="AG546" s="15"/>
      <c r="AH546" s="16"/>
    </row>
    <row r="547" spans="2:34" ht="18" customHeight="1" x14ac:dyDescent="0.25">
      <c r="B547" s="100"/>
      <c r="C547" s="1236" t="s">
        <v>1347</v>
      </c>
      <c r="D547" s="1238">
        <v>8.9999999999999993E-3</v>
      </c>
      <c r="E547" s="1238">
        <v>5.0000000000000001E-3</v>
      </c>
      <c r="F547" s="1238">
        <v>5.0000000000000001E-3</v>
      </c>
      <c r="J547" s="25"/>
      <c r="K547" s="25"/>
      <c r="Q547" s="15"/>
      <c r="R547" s="16"/>
      <c r="AG547" s="15"/>
      <c r="AH547" s="16"/>
    </row>
    <row r="548" spans="2:34" ht="18" customHeight="1" x14ac:dyDescent="0.25">
      <c r="B548" s="100"/>
      <c r="C548" s="1236" t="s">
        <v>1348</v>
      </c>
      <c r="D548" s="1238">
        <v>5.0000000000000001E-3</v>
      </c>
      <c r="E548" s="1238">
        <v>5.0000000000000001E-3</v>
      </c>
      <c r="F548" s="1238">
        <v>5.0000000000000001E-3</v>
      </c>
      <c r="J548" s="25"/>
      <c r="K548" s="25"/>
      <c r="Q548" s="15"/>
      <c r="R548" s="16"/>
      <c r="AG548" s="15"/>
      <c r="AH548" s="16"/>
    </row>
    <row r="549" spans="2:34" ht="18" customHeight="1" x14ac:dyDescent="0.25">
      <c r="B549" s="100"/>
      <c r="C549" s="1236" t="s">
        <v>1349</v>
      </c>
      <c r="D549" s="1238">
        <v>5.0000000000000001E-3</v>
      </c>
      <c r="E549" s="1238">
        <v>5.0000000000000001E-3</v>
      </c>
      <c r="F549" s="1238">
        <v>5.0000000000000001E-3</v>
      </c>
      <c r="J549" s="25"/>
      <c r="K549" s="25"/>
      <c r="Q549" s="15"/>
      <c r="R549" s="16"/>
      <c r="AG549" s="15"/>
      <c r="AH549" s="16"/>
    </row>
    <row r="550" spans="2:34" ht="18" customHeight="1" x14ac:dyDescent="0.25">
      <c r="B550" s="100"/>
      <c r="C550" s="1236" t="s">
        <v>1350</v>
      </c>
      <c r="D550" s="1238">
        <v>1.6E-2</v>
      </c>
      <c r="E550" s="1238">
        <v>6.0000000000000001E-3</v>
      </c>
      <c r="F550" s="1238">
        <v>6.0000000000000001E-3</v>
      </c>
      <c r="J550" s="25"/>
      <c r="K550" s="25"/>
      <c r="Q550" s="15"/>
      <c r="R550" s="16"/>
      <c r="AG550" s="15"/>
      <c r="AH550" s="16"/>
    </row>
    <row r="551" spans="2:34" ht="18" customHeight="1" x14ac:dyDescent="0.25">
      <c r="B551" s="100"/>
      <c r="C551" s="1236" t="s">
        <v>1351</v>
      </c>
      <c r="D551" s="1238">
        <v>5.0000000000000001E-3</v>
      </c>
      <c r="E551" s="1238">
        <v>5.0000000000000001E-3</v>
      </c>
      <c r="F551" s="1238">
        <v>5.0000000000000001E-3</v>
      </c>
      <c r="J551" s="25"/>
      <c r="K551" s="25"/>
      <c r="Q551" s="15"/>
      <c r="R551" s="16"/>
      <c r="AG551" s="15"/>
      <c r="AH551" s="16"/>
    </row>
    <row r="552" spans="2:34" ht="18" customHeight="1" x14ac:dyDescent="0.25">
      <c r="B552" s="100"/>
      <c r="C552" s="1236" t="s">
        <v>1352</v>
      </c>
      <c r="D552" s="1238">
        <v>5.0000000000000001E-3</v>
      </c>
      <c r="E552" s="1238">
        <v>5.0000000000000001E-3</v>
      </c>
      <c r="F552" s="1238">
        <v>5.0000000000000001E-3</v>
      </c>
      <c r="J552" s="25"/>
      <c r="K552" s="25"/>
      <c r="Q552" s="15"/>
      <c r="R552" s="16"/>
      <c r="AG552" s="15"/>
      <c r="AH552" s="16"/>
    </row>
    <row r="553" spans="2:34" ht="18" customHeight="1" x14ac:dyDescent="0.25">
      <c r="B553" s="100"/>
      <c r="C553" s="1236" t="s">
        <v>1353</v>
      </c>
      <c r="D553" s="1238">
        <v>5.0000000000000001E-3</v>
      </c>
      <c r="E553" s="1238">
        <v>5.0000000000000001E-3</v>
      </c>
      <c r="F553" s="1238">
        <v>5.0000000000000001E-3</v>
      </c>
      <c r="J553" s="25"/>
      <c r="K553" s="25"/>
      <c r="Q553" s="15"/>
      <c r="R553" s="16"/>
      <c r="AG553" s="15"/>
      <c r="AH553" s="16"/>
    </row>
    <row r="554" spans="2:34" ht="18" customHeight="1" x14ac:dyDescent="0.25">
      <c r="B554" s="100"/>
      <c r="C554" s="1236" t="s">
        <v>1354</v>
      </c>
      <c r="D554" s="1238">
        <v>1.6E-2</v>
      </c>
      <c r="E554" s="1238">
        <v>6.0000000000000001E-3</v>
      </c>
      <c r="F554" s="1238">
        <v>6.0000000000000001E-3</v>
      </c>
      <c r="J554" s="25"/>
      <c r="K554" s="25"/>
      <c r="Q554" s="15"/>
      <c r="R554" s="16"/>
      <c r="AG554" s="15"/>
      <c r="AH554" s="16"/>
    </row>
    <row r="555" spans="2:34" ht="18" customHeight="1" x14ac:dyDescent="0.25">
      <c r="B555" s="100"/>
      <c r="C555" s="1236" t="s">
        <v>1355</v>
      </c>
      <c r="D555" s="1238">
        <v>5.0000000000000001E-3</v>
      </c>
      <c r="E555" s="1238">
        <v>5.0000000000000001E-3</v>
      </c>
      <c r="F555" s="1238">
        <v>5.0000000000000001E-3</v>
      </c>
      <c r="J555" s="25"/>
      <c r="K555" s="25"/>
      <c r="Q555" s="15"/>
      <c r="R555" s="16"/>
      <c r="AG555" s="15"/>
      <c r="AH555" s="16"/>
    </row>
    <row r="556" spans="2:34" ht="18" customHeight="1" x14ac:dyDescent="0.25">
      <c r="B556" s="100"/>
      <c r="C556" s="1236" t="s">
        <v>1356</v>
      </c>
      <c r="D556" s="1238">
        <v>1.6E-2</v>
      </c>
      <c r="E556" s="1238">
        <v>6.0000000000000001E-3</v>
      </c>
      <c r="F556" s="1238">
        <v>6.0000000000000001E-3</v>
      </c>
      <c r="J556" s="25"/>
      <c r="K556" s="25"/>
      <c r="Q556" s="15"/>
      <c r="R556" s="16"/>
      <c r="AG556" s="15"/>
      <c r="AH556" s="16"/>
    </row>
    <row r="557" spans="2:34" ht="18" customHeight="1" x14ac:dyDescent="0.25">
      <c r="B557" s="100"/>
      <c r="C557" s="1236" t="s">
        <v>1357</v>
      </c>
      <c r="D557" s="1238">
        <v>0.01</v>
      </c>
      <c r="E557" s="1238">
        <v>5.0000000000000001E-3</v>
      </c>
      <c r="F557" s="1238">
        <v>5.0000000000000001E-3</v>
      </c>
      <c r="J557" s="25"/>
      <c r="K557" s="25"/>
      <c r="Q557" s="15"/>
      <c r="R557" s="16"/>
      <c r="AG557" s="15"/>
      <c r="AH557" s="16"/>
    </row>
    <row r="558" spans="2:34" ht="18" customHeight="1" x14ac:dyDescent="0.25">
      <c r="B558" s="100"/>
      <c r="C558" s="1236" t="s">
        <v>1358</v>
      </c>
      <c r="D558" s="1238">
        <v>6.0000000000000001E-3</v>
      </c>
      <c r="E558" s="1238">
        <v>5.0000000000000001E-3</v>
      </c>
      <c r="F558" s="1238">
        <v>5.0000000000000001E-3</v>
      </c>
      <c r="J558" s="25"/>
      <c r="K558" s="25"/>
      <c r="Q558" s="15"/>
      <c r="R558" s="16"/>
      <c r="AG558" s="15"/>
      <c r="AH558" s="16"/>
    </row>
    <row r="559" spans="2:34" ht="18" customHeight="1" x14ac:dyDescent="0.25">
      <c r="B559" s="100"/>
      <c r="C559" s="1236" t="s">
        <v>1359</v>
      </c>
      <c r="D559" s="1238">
        <v>5.0000000000000001E-3</v>
      </c>
      <c r="E559" s="1238">
        <v>5.0000000000000001E-3</v>
      </c>
      <c r="F559" s="1238">
        <v>5.0000000000000001E-3</v>
      </c>
      <c r="J559" s="25"/>
      <c r="K559" s="25"/>
      <c r="Q559" s="15"/>
      <c r="R559" s="16"/>
      <c r="AG559" s="15"/>
      <c r="AH559" s="16"/>
    </row>
    <row r="560" spans="2:34" ht="18" customHeight="1" x14ac:dyDescent="0.25">
      <c r="B560" s="100"/>
      <c r="C560" s="1236" t="s">
        <v>1360</v>
      </c>
      <c r="D560" s="1238">
        <v>5.0000000000000001E-3</v>
      </c>
      <c r="E560" s="1238">
        <v>5.0000000000000001E-3</v>
      </c>
      <c r="F560" s="1238">
        <v>5.0000000000000001E-3</v>
      </c>
      <c r="J560" s="25"/>
      <c r="K560" s="25"/>
      <c r="Q560" s="15"/>
      <c r="R560" s="16"/>
      <c r="AG560" s="15"/>
      <c r="AH560" s="16"/>
    </row>
    <row r="561" spans="2:34" ht="18" customHeight="1" x14ac:dyDescent="0.25">
      <c r="B561" s="100"/>
      <c r="C561" s="1236" t="s">
        <v>1361</v>
      </c>
      <c r="D561" s="1238">
        <v>0.01</v>
      </c>
      <c r="E561" s="1238">
        <v>5.0000000000000001E-3</v>
      </c>
      <c r="F561" s="1238">
        <v>5.0000000000000001E-3</v>
      </c>
      <c r="J561" s="25"/>
      <c r="K561" s="25"/>
      <c r="Q561" s="15"/>
      <c r="R561" s="16"/>
      <c r="AG561" s="15"/>
      <c r="AH561" s="16"/>
    </row>
    <row r="562" spans="2:34" ht="18" customHeight="1" x14ac:dyDescent="0.25">
      <c r="B562" s="100"/>
      <c r="C562" s="1236" t="s">
        <v>1362</v>
      </c>
      <c r="D562" s="1238">
        <v>5.0000000000000001E-3</v>
      </c>
      <c r="E562" s="1238">
        <v>5.0000000000000001E-3</v>
      </c>
      <c r="F562" s="1238">
        <v>5.0000000000000001E-3</v>
      </c>
      <c r="J562" s="25"/>
      <c r="K562" s="25"/>
      <c r="Q562" s="15"/>
      <c r="R562" s="16"/>
      <c r="AG562" s="15"/>
      <c r="AH562" s="16"/>
    </row>
    <row r="563" spans="2:34" ht="18" customHeight="1" x14ac:dyDescent="0.25">
      <c r="B563" s="100"/>
      <c r="C563" s="1236" t="s">
        <v>1363</v>
      </c>
      <c r="D563" s="1238">
        <v>1.0999999999999999E-2</v>
      </c>
      <c r="E563" s="1238">
        <v>6.0000000000000001E-3</v>
      </c>
      <c r="F563" s="1238">
        <v>6.0000000000000001E-3</v>
      </c>
      <c r="J563" s="25"/>
      <c r="K563" s="25"/>
      <c r="Q563" s="15"/>
      <c r="R563" s="16"/>
      <c r="AG563" s="15"/>
      <c r="AH563" s="16"/>
    </row>
    <row r="564" spans="2:34" ht="18" customHeight="1" x14ac:dyDescent="0.25">
      <c r="B564" s="100"/>
      <c r="C564" s="1236" t="s">
        <v>1364</v>
      </c>
      <c r="D564" s="1238">
        <v>0.01</v>
      </c>
      <c r="E564" s="1238">
        <v>5.0000000000000001E-3</v>
      </c>
      <c r="F564" s="1238">
        <v>5.0000000000000001E-3</v>
      </c>
      <c r="J564" s="25"/>
      <c r="K564" s="25"/>
      <c r="Q564" s="15"/>
      <c r="R564" s="16"/>
      <c r="AG564" s="15"/>
      <c r="AH564" s="16"/>
    </row>
    <row r="565" spans="2:34" ht="18" customHeight="1" x14ac:dyDescent="0.25">
      <c r="B565" s="100"/>
      <c r="C565" s="1236" t="s">
        <v>1365</v>
      </c>
      <c r="D565" s="1238">
        <v>1.6E-2</v>
      </c>
      <c r="E565" s="1238">
        <v>6.0000000000000001E-3</v>
      </c>
      <c r="F565" s="1238">
        <v>6.0000000000000001E-3</v>
      </c>
      <c r="J565" s="25"/>
      <c r="K565" s="25"/>
      <c r="Q565" s="15"/>
      <c r="R565" s="16"/>
      <c r="AG565" s="15"/>
      <c r="AH565" s="16"/>
    </row>
    <row r="566" spans="2:34" ht="18" customHeight="1" x14ac:dyDescent="0.25">
      <c r="B566" s="100"/>
      <c r="C566" s="1236" t="s">
        <v>1366</v>
      </c>
      <c r="D566" s="1238">
        <v>5.0000000000000001E-3</v>
      </c>
      <c r="E566" s="1238">
        <v>5.0000000000000001E-3</v>
      </c>
      <c r="F566" s="1238">
        <v>5.0000000000000001E-3</v>
      </c>
      <c r="J566" s="25"/>
      <c r="K566" s="25"/>
      <c r="Q566" s="15"/>
      <c r="R566" s="16"/>
      <c r="AG566" s="15"/>
      <c r="AH566" s="16"/>
    </row>
    <row r="567" spans="2:34" ht="18" customHeight="1" x14ac:dyDescent="0.25">
      <c r="B567" s="100"/>
      <c r="C567" s="1236" t="s">
        <v>1367</v>
      </c>
      <c r="D567" s="1238">
        <v>5.0000000000000001E-3</v>
      </c>
      <c r="E567" s="1238">
        <v>5.0000000000000001E-3</v>
      </c>
      <c r="F567" s="1238">
        <v>5.0000000000000001E-3</v>
      </c>
      <c r="J567" s="25"/>
      <c r="K567" s="25"/>
      <c r="Q567" s="15"/>
      <c r="R567" s="16"/>
      <c r="AG567" s="15"/>
      <c r="AH567" s="16"/>
    </row>
    <row r="568" spans="2:34" ht="18" customHeight="1" x14ac:dyDescent="0.25">
      <c r="B568" s="100"/>
      <c r="C568" s="1236" t="s">
        <v>1368</v>
      </c>
      <c r="D568" s="1238">
        <v>5.0000000000000001E-3</v>
      </c>
      <c r="E568" s="1238">
        <v>5.0000000000000001E-3</v>
      </c>
      <c r="F568" s="1238">
        <v>5.0000000000000001E-3</v>
      </c>
      <c r="J568" s="25"/>
      <c r="K568" s="25"/>
      <c r="Q568" s="15"/>
      <c r="R568" s="16"/>
      <c r="AG568" s="15"/>
      <c r="AH568" s="16"/>
    </row>
    <row r="569" spans="2:34" ht="18" customHeight="1" x14ac:dyDescent="0.25">
      <c r="B569" s="100"/>
      <c r="C569" s="1236" t="s">
        <v>1369</v>
      </c>
      <c r="D569" s="1238">
        <v>1.2E-2</v>
      </c>
      <c r="E569" s="1238">
        <v>6.0000000000000001E-3</v>
      </c>
      <c r="F569" s="1238">
        <v>6.0000000000000001E-3</v>
      </c>
      <c r="J569" s="25"/>
      <c r="K569" s="25"/>
      <c r="Q569" s="15"/>
      <c r="R569" s="16"/>
      <c r="AG569" s="15"/>
      <c r="AH569" s="16"/>
    </row>
    <row r="570" spans="2:34" ht="18" customHeight="1" x14ac:dyDescent="0.25">
      <c r="B570" s="100"/>
      <c r="C570" s="1236" t="s">
        <v>1370</v>
      </c>
      <c r="D570" s="1238">
        <v>1.6E-2</v>
      </c>
      <c r="E570" s="1238">
        <v>6.0000000000000001E-3</v>
      </c>
      <c r="F570" s="1238">
        <v>6.0000000000000001E-3</v>
      </c>
      <c r="J570" s="25"/>
      <c r="K570" s="25"/>
      <c r="Q570" s="15"/>
      <c r="R570" s="16"/>
      <c r="AG570" s="15"/>
      <c r="AH570" s="16"/>
    </row>
    <row r="571" spans="2:34" ht="18" customHeight="1" x14ac:dyDescent="0.25">
      <c r="B571" s="100"/>
      <c r="C571" s="1236" t="s">
        <v>1371</v>
      </c>
      <c r="D571" s="1238">
        <v>8.0000000000000002E-3</v>
      </c>
      <c r="E571" s="1238">
        <v>5.0000000000000001E-3</v>
      </c>
      <c r="F571" s="1238">
        <v>5.0000000000000001E-3</v>
      </c>
      <c r="J571" s="25"/>
      <c r="K571" s="25"/>
      <c r="Q571" s="15"/>
      <c r="R571" s="16"/>
      <c r="AG571" s="15"/>
      <c r="AH571" s="16"/>
    </row>
    <row r="572" spans="2:34" ht="18" customHeight="1" x14ac:dyDescent="0.25">
      <c r="B572" s="100"/>
      <c r="C572" s="1236" t="s">
        <v>1372</v>
      </c>
      <c r="D572" s="1238">
        <v>5.0000000000000001E-3</v>
      </c>
      <c r="E572" s="1238">
        <v>5.0000000000000001E-3</v>
      </c>
      <c r="F572" s="1238">
        <v>5.0000000000000001E-3</v>
      </c>
      <c r="J572" s="25"/>
      <c r="K572" s="25"/>
      <c r="Q572" s="15"/>
      <c r="R572" s="16"/>
      <c r="AG572" s="15"/>
      <c r="AH572" s="16"/>
    </row>
    <row r="573" spans="2:34" ht="18" customHeight="1" x14ac:dyDescent="0.25">
      <c r="B573" s="100"/>
      <c r="C573" s="1236" t="s">
        <v>1373</v>
      </c>
      <c r="D573" s="1238">
        <v>1.6E-2</v>
      </c>
      <c r="E573" s="1238">
        <v>6.0000000000000001E-3</v>
      </c>
      <c r="F573" s="1238">
        <v>6.0000000000000001E-3</v>
      </c>
      <c r="J573" s="25"/>
      <c r="K573" s="25"/>
      <c r="Q573" s="15"/>
      <c r="R573" s="16"/>
      <c r="AG573" s="15"/>
      <c r="AH573" s="16"/>
    </row>
    <row r="574" spans="2:34" ht="18" customHeight="1" x14ac:dyDescent="0.25">
      <c r="B574" s="100"/>
      <c r="C574" s="1236" t="s">
        <v>1374</v>
      </c>
      <c r="D574" s="1238">
        <v>8.0000000000000002E-3</v>
      </c>
      <c r="E574" s="1238">
        <v>5.0000000000000001E-3</v>
      </c>
      <c r="F574" s="1238">
        <v>5.0000000000000001E-3</v>
      </c>
      <c r="J574" s="25"/>
      <c r="K574" s="25"/>
      <c r="Q574" s="15"/>
      <c r="R574" s="16"/>
      <c r="AG574" s="15"/>
      <c r="AH574" s="16"/>
    </row>
    <row r="575" spans="2:34" ht="18" customHeight="1" x14ac:dyDescent="0.25">
      <c r="B575" s="100"/>
      <c r="C575" s="1236" t="s">
        <v>1375</v>
      </c>
      <c r="D575" s="1238">
        <v>6.0000000000000001E-3</v>
      </c>
      <c r="E575" s="1238">
        <v>5.0000000000000001E-3</v>
      </c>
      <c r="F575" s="1238">
        <v>5.0000000000000001E-3</v>
      </c>
      <c r="J575" s="25"/>
      <c r="K575" s="25"/>
      <c r="Q575" s="15"/>
      <c r="R575" s="16"/>
      <c r="AG575" s="15"/>
      <c r="AH575" s="16"/>
    </row>
    <row r="576" spans="2:34" ht="18" customHeight="1" x14ac:dyDescent="0.25">
      <c r="B576" s="100"/>
      <c r="C576" s="1236" t="s">
        <v>1376</v>
      </c>
      <c r="D576" s="1238">
        <v>5.0000000000000001E-3</v>
      </c>
      <c r="E576" s="1238">
        <v>5.0000000000000001E-3</v>
      </c>
      <c r="F576" s="1238">
        <v>5.0000000000000001E-3</v>
      </c>
      <c r="J576" s="25"/>
      <c r="K576" s="25"/>
      <c r="Q576" s="15"/>
      <c r="R576" s="16"/>
      <c r="AG576" s="15"/>
      <c r="AH576" s="16"/>
    </row>
    <row r="577" spans="2:34" ht="18" customHeight="1" x14ac:dyDescent="0.25">
      <c r="B577" s="100"/>
      <c r="C577" s="1236" t="s">
        <v>1377</v>
      </c>
      <c r="D577" s="1238">
        <v>5.0000000000000001E-3</v>
      </c>
      <c r="E577" s="1238">
        <v>5.0000000000000001E-3</v>
      </c>
      <c r="F577" s="1238">
        <v>5.0000000000000001E-3</v>
      </c>
      <c r="J577" s="25"/>
      <c r="K577" s="25"/>
      <c r="Q577" s="15"/>
      <c r="R577" s="16"/>
      <c r="AG577" s="15"/>
      <c r="AH577" s="16"/>
    </row>
    <row r="578" spans="2:34" ht="18" customHeight="1" x14ac:dyDescent="0.25">
      <c r="B578" s="100"/>
      <c r="C578" s="1236" t="s">
        <v>1378</v>
      </c>
      <c r="D578" s="1238">
        <v>5.0000000000000001E-3</v>
      </c>
      <c r="E578" s="1238">
        <v>5.0000000000000001E-3</v>
      </c>
      <c r="F578" s="1238">
        <v>5.0000000000000001E-3</v>
      </c>
      <c r="J578" s="25"/>
      <c r="K578" s="25"/>
      <c r="Q578" s="15"/>
      <c r="R578" s="16"/>
      <c r="AG578" s="15"/>
      <c r="AH578" s="16"/>
    </row>
    <row r="579" spans="2:34" ht="18" customHeight="1" x14ac:dyDescent="0.25">
      <c r="B579" s="100"/>
      <c r="C579" s="1236" t="s">
        <v>1379</v>
      </c>
      <c r="D579" s="1238">
        <v>6.0000000000000001E-3</v>
      </c>
      <c r="E579" s="1238">
        <v>5.0000000000000001E-3</v>
      </c>
      <c r="F579" s="1238">
        <v>5.0000000000000001E-3</v>
      </c>
      <c r="J579" s="25"/>
      <c r="K579" s="25"/>
      <c r="Q579" s="15"/>
      <c r="R579" s="16"/>
      <c r="AG579" s="15"/>
      <c r="AH579" s="16"/>
    </row>
    <row r="580" spans="2:34" ht="18" customHeight="1" x14ac:dyDescent="0.25">
      <c r="B580" s="100"/>
      <c r="C580" s="1236" t="s">
        <v>1380</v>
      </c>
      <c r="D580" s="1238">
        <v>5.0000000000000001E-3</v>
      </c>
      <c r="E580" s="1238">
        <v>5.0000000000000001E-3</v>
      </c>
      <c r="F580" s="1238">
        <v>5.0000000000000001E-3</v>
      </c>
      <c r="J580" s="25"/>
      <c r="K580" s="25"/>
      <c r="Q580" s="15"/>
      <c r="R580" s="16"/>
      <c r="AG580" s="15"/>
      <c r="AH580" s="16"/>
    </row>
    <row r="581" spans="2:34" ht="18" customHeight="1" x14ac:dyDescent="0.25">
      <c r="B581" s="100"/>
      <c r="C581" s="1236" t="s">
        <v>1381</v>
      </c>
      <c r="D581" s="1238">
        <v>6.0000000000000001E-3</v>
      </c>
      <c r="E581" s="1238">
        <v>5.0000000000000001E-3</v>
      </c>
      <c r="F581" s="1238">
        <v>5.0000000000000001E-3</v>
      </c>
      <c r="J581" s="25"/>
      <c r="K581" s="25"/>
      <c r="Q581" s="15"/>
      <c r="R581" s="16"/>
      <c r="AG581" s="15"/>
      <c r="AH581" s="16"/>
    </row>
    <row r="582" spans="2:34" ht="18" customHeight="1" x14ac:dyDescent="0.25">
      <c r="B582" s="100"/>
      <c r="C582" s="1236" t="s">
        <v>1382</v>
      </c>
      <c r="D582" s="1238">
        <v>5.0000000000000001E-3</v>
      </c>
      <c r="E582" s="1238">
        <v>5.0000000000000001E-3</v>
      </c>
      <c r="F582" s="1238">
        <v>5.0000000000000001E-3</v>
      </c>
      <c r="J582" s="25"/>
      <c r="K582" s="25"/>
      <c r="Q582" s="15"/>
      <c r="R582" s="16"/>
      <c r="AG582" s="15"/>
      <c r="AH582" s="16"/>
    </row>
    <row r="583" spans="2:34" ht="18" customHeight="1" x14ac:dyDescent="0.25">
      <c r="B583" s="100"/>
      <c r="C583" s="1240" t="s">
        <v>2179</v>
      </c>
      <c r="D583" s="1238">
        <v>5.0000000000000001E-3</v>
      </c>
      <c r="E583" s="1238">
        <v>5.0000000000000001E-3</v>
      </c>
      <c r="F583" s="1238">
        <v>5.0000000000000001E-3</v>
      </c>
      <c r="J583" s="25"/>
      <c r="K583" s="25"/>
      <c r="Q583" s="15"/>
      <c r="R583" s="16"/>
      <c r="AG583" s="15"/>
      <c r="AH583" s="16"/>
    </row>
    <row r="584" spans="2:34" ht="18" customHeight="1" x14ac:dyDescent="0.25">
      <c r="B584" s="100"/>
      <c r="C584" s="1236" t="s">
        <v>1383</v>
      </c>
      <c r="D584" s="1238">
        <v>5.0000000000000001E-3</v>
      </c>
      <c r="E584" s="1238">
        <v>5.0000000000000001E-3</v>
      </c>
      <c r="F584" s="1238">
        <v>5.0000000000000001E-3</v>
      </c>
      <c r="J584" s="25"/>
      <c r="K584" s="25"/>
      <c r="Q584" s="15"/>
      <c r="R584" s="16"/>
      <c r="AG584" s="15"/>
      <c r="AH584" s="16"/>
    </row>
    <row r="585" spans="2:34" ht="18" customHeight="1" x14ac:dyDescent="0.25">
      <c r="B585" s="100"/>
      <c r="C585" s="1236" t="s">
        <v>1384</v>
      </c>
      <c r="D585" s="1238">
        <v>6.0000000000000001E-3</v>
      </c>
      <c r="E585" s="1238">
        <v>5.0000000000000001E-3</v>
      </c>
      <c r="F585" s="1238">
        <v>5.0000000000000001E-3</v>
      </c>
      <c r="J585" s="25"/>
      <c r="K585" s="25"/>
      <c r="Q585" s="15"/>
      <c r="R585" s="16"/>
      <c r="AG585" s="15"/>
      <c r="AH585" s="16"/>
    </row>
    <row r="586" spans="2:34" ht="18" customHeight="1" x14ac:dyDescent="0.25">
      <c r="B586" s="100"/>
      <c r="C586" s="1236" t="s">
        <v>1385</v>
      </c>
      <c r="D586" s="1238">
        <v>6.0000000000000001E-3</v>
      </c>
      <c r="E586" s="1238">
        <v>5.0000000000000001E-3</v>
      </c>
      <c r="F586" s="1238">
        <v>5.0000000000000001E-3</v>
      </c>
      <c r="J586" s="25"/>
      <c r="K586" s="25"/>
      <c r="Q586" s="15"/>
      <c r="R586" s="16"/>
      <c r="AG586" s="15"/>
      <c r="AH586" s="16"/>
    </row>
    <row r="587" spans="2:34" ht="18" customHeight="1" x14ac:dyDescent="0.25">
      <c r="B587" s="100"/>
      <c r="C587" s="1479" t="s">
        <v>1386</v>
      </c>
      <c r="D587" s="1239">
        <v>5.0000000000000001E-3</v>
      </c>
      <c r="E587" s="1239">
        <v>5.0000000000000001E-3</v>
      </c>
      <c r="F587" s="1239">
        <v>5.0000000000000001E-3</v>
      </c>
      <c r="J587" s="25"/>
      <c r="K587" s="25"/>
      <c r="Q587" s="15"/>
      <c r="R587" s="16"/>
      <c r="AG587" s="15"/>
      <c r="AH587" s="16"/>
    </row>
    <row r="588" spans="2:34" ht="18" customHeight="1" x14ac:dyDescent="0.25">
      <c r="B588" s="100"/>
      <c r="C588" s="15" t="s">
        <v>2184</v>
      </c>
      <c r="D588" s="3"/>
      <c r="E588" s="3"/>
      <c r="J588" s="25"/>
      <c r="K588" s="25"/>
      <c r="Q588" s="15"/>
      <c r="R588" s="16"/>
      <c r="AG588" s="15"/>
      <c r="AH588" s="16"/>
    </row>
    <row r="589" spans="2:34" ht="18" customHeight="1" x14ac:dyDescent="0.25">
      <c r="B589" s="100"/>
      <c r="C589" s="15" t="s">
        <v>2185</v>
      </c>
      <c r="D589" s="3"/>
      <c r="E589" s="3"/>
      <c r="J589" s="25"/>
      <c r="K589" s="25"/>
      <c r="Q589" s="15"/>
      <c r="R589" s="16"/>
      <c r="AG589" s="15"/>
      <c r="AH589" s="16"/>
    </row>
    <row r="590" spans="2:34" ht="18" customHeight="1" x14ac:dyDescent="0.25">
      <c r="B590" s="100"/>
      <c r="C590" s="3"/>
      <c r="D590" s="3"/>
      <c r="E590" s="3"/>
      <c r="J590" s="25"/>
      <c r="K590" s="25"/>
      <c r="Q590" s="15"/>
      <c r="R590" s="16"/>
      <c r="AG590" s="15"/>
      <c r="AH590" s="16"/>
    </row>
    <row r="591" spans="2:34" ht="18" customHeight="1" x14ac:dyDescent="0.25">
      <c r="B591" s="100"/>
      <c r="C591" s="3"/>
      <c r="D591" s="3"/>
      <c r="E591" s="3"/>
      <c r="J591" s="25"/>
      <c r="K591" s="25"/>
      <c r="Q591" s="15"/>
      <c r="R591" s="16"/>
      <c r="AG591" s="15"/>
      <c r="AH591" s="16"/>
    </row>
    <row r="592" spans="2:34" ht="18" customHeight="1" x14ac:dyDescent="0.25">
      <c r="C592" s="3"/>
      <c r="D592" s="3"/>
      <c r="E592" s="3"/>
      <c r="J592" s="25"/>
      <c r="K592" s="25"/>
      <c r="Q592" s="15"/>
      <c r="R592" s="16"/>
      <c r="AG592" s="15"/>
      <c r="AH592" s="16"/>
    </row>
    <row r="593" spans="1:37" x14ac:dyDescent="0.25">
      <c r="C593" s="479" t="s">
        <v>1406</v>
      </c>
      <c r="D593" s="479" t="s">
        <v>688</v>
      </c>
      <c r="E593" s="479" t="s">
        <v>875</v>
      </c>
      <c r="F593" s="479" t="s">
        <v>763</v>
      </c>
      <c r="H593" s="479" t="s">
        <v>163</v>
      </c>
      <c r="I593" s="479" t="s">
        <v>164</v>
      </c>
      <c r="J593" s="479" t="s">
        <v>1648</v>
      </c>
      <c r="L593" s="99"/>
      <c r="AG593" s="15"/>
    </row>
    <row r="594" spans="1:37" ht="23.25" customHeight="1" x14ac:dyDescent="0.25">
      <c r="C594" s="227" t="s">
        <v>2186</v>
      </c>
      <c r="D594" s="221" t="s">
        <v>685</v>
      </c>
      <c r="E594" s="1250">
        <v>4.0000000000000001E-3</v>
      </c>
      <c r="F594" s="1276" t="s">
        <v>1407</v>
      </c>
      <c r="H594" s="221" t="s">
        <v>704</v>
      </c>
      <c r="I594" s="488" t="s">
        <v>687</v>
      </c>
      <c r="J594" s="221">
        <v>1</v>
      </c>
      <c r="L594" s="99"/>
      <c r="AG594" s="15"/>
    </row>
    <row r="595" spans="1:37" ht="37.5" customHeight="1" x14ac:dyDescent="0.25">
      <c r="C595" s="221" t="s">
        <v>1448</v>
      </c>
      <c r="D595" s="221" t="s">
        <v>685</v>
      </c>
      <c r="E595" s="221">
        <v>7.4999999999999997E-3</v>
      </c>
      <c r="F595" s="1276" t="s">
        <v>1449</v>
      </c>
      <c r="H595" s="221" t="s">
        <v>842</v>
      </c>
      <c r="I595" s="488" t="s">
        <v>684</v>
      </c>
      <c r="J595" s="221">
        <v>28</v>
      </c>
      <c r="L595" s="99"/>
      <c r="AG595" s="15"/>
    </row>
    <row r="596" spans="1:37" ht="23.25" customHeight="1" x14ac:dyDescent="0.25">
      <c r="C596" s="221" t="s">
        <v>1575</v>
      </c>
      <c r="D596" s="221" t="s">
        <v>685</v>
      </c>
      <c r="E596" s="486">
        <v>0.01</v>
      </c>
      <c r="F596" s="1276" t="s">
        <v>1649</v>
      </c>
      <c r="H596" s="221" t="s">
        <v>1324</v>
      </c>
      <c r="I596" s="488" t="s">
        <v>685</v>
      </c>
      <c r="J596" s="221">
        <v>265</v>
      </c>
      <c r="L596" s="99"/>
      <c r="AG596" s="15"/>
    </row>
    <row r="597" spans="1:37" x14ac:dyDescent="0.25">
      <c r="C597" s="1267" t="s">
        <v>2076</v>
      </c>
      <c r="D597" s="1267"/>
      <c r="E597" s="1268"/>
      <c r="F597" s="1267"/>
      <c r="L597" s="99"/>
      <c r="AG597" s="15"/>
    </row>
    <row r="598" spans="1:37" ht="16.5" x14ac:dyDescent="0.3">
      <c r="C598" s="1269" t="s">
        <v>2208</v>
      </c>
      <c r="D598" s="25"/>
      <c r="E598" s="718"/>
      <c r="F598" s="25"/>
      <c r="L598" s="99"/>
      <c r="AG598" s="15"/>
    </row>
    <row r="599" spans="1:37" x14ac:dyDescent="0.25">
      <c r="C599" s="1275" t="s">
        <v>2209</v>
      </c>
      <c r="D599" s="25"/>
      <c r="E599" s="25"/>
      <c r="F599" s="25"/>
      <c r="L599" s="99"/>
      <c r="AG599" s="15"/>
    </row>
    <row r="600" spans="1:37" ht="16.5" x14ac:dyDescent="0.3">
      <c r="C600" s="1269" t="s">
        <v>2211</v>
      </c>
      <c r="D600" s="25"/>
      <c r="E600" s="25"/>
      <c r="F600" s="25"/>
      <c r="L600" s="99"/>
      <c r="AG600" s="15"/>
    </row>
    <row r="601" spans="1:37" s="1271" customFormat="1" ht="16.5" x14ac:dyDescent="0.3">
      <c r="A601" s="1270"/>
      <c r="C601" s="1274" t="s">
        <v>2210</v>
      </c>
      <c r="L601" s="1272"/>
      <c r="Q601" s="1273"/>
    </row>
    <row r="602" spans="1:37" x14ac:dyDescent="0.25">
      <c r="C602" s="15" t="s">
        <v>1651</v>
      </c>
      <c r="L602" s="99"/>
      <c r="AG602" s="15"/>
    </row>
    <row r="603" spans="1:37" x14ac:dyDescent="0.25">
      <c r="C603" s="32" t="s">
        <v>2212</v>
      </c>
      <c r="L603" s="99"/>
      <c r="AG603" s="15"/>
    </row>
    <row r="604" spans="1:37" x14ac:dyDescent="0.25">
      <c r="C604" s="537"/>
      <c r="D604" s="535"/>
      <c r="L604" s="99"/>
      <c r="AG604" s="15"/>
    </row>
    <row r="605" spans="1:37" x14ac:dyDescent="0.25">
      <c r="AG605" s="15"/>
      <c r="AK605" s="16"/>
    </row>
    <row r="606" spans="1:37" x14ac:dyDescent="0.25">
      <c r="C606" s="100" t="s">
        <v>1739</v>
      </c>
      <c r="AG606" s="15"/>
      <c r="AK606" s="16"/>
    </row>
    <row r="607" spans="1:37" x14ac:dyDescent="0.25">
      <c r="AG607" s="15"/>
      <c r="AK607" s="16"/>
    </row>
    <row r="608" spans="1:37" x14ac:dyDescent="0.25">
      <c r="C608" s="479" t="s">
        <v>1411</v>
      </c>
      <c r="D608" s="479" t="s">
        <v>1412</v>
      </c>
      <c r="E608" s="479" t="s">
        <v>1413</v>
      </c>
      <c r="F608" s="479" t="s">
        <v>1414</v>
      </c>
      <c r="G608" s="479" t="s">
        <v>1415</v>
      </c>
      <c r="H608" s="479" t="s">
        <v>1400</v>
      </c>
      <c r="I608" s="479" t="s">
        <v>1416</v>
      </c>
      <c r="J608" s="479" t="s">
        <v>1417</v>
      </c>
      <c r="Q608" s="15"/>
      <c r="AG608" s="15"/>
      <c r="AK608" s="16"/>
    </row>
    <row r="609" spans="3:37" ht="15" customHeight="1" x14ac:dyDescent="0.25">
      <c r="C609" s="19" t="s">
        <v>1418</v>
      </c>
      <c r="D609" s="1133">
        <f>8.96/(15.92+8.96)</f>
        <v>0.36012861736334406</v>
      </c>
      <c r="E609" s="1135">
        <v>1.2</v>
      </c>
      <c r="F609" s="648">
        <v>0.85</v>
      </c>
      <c r="G609" s="608">
        <v>45.67</v>
      </c>
      <c r="H609" s="608">
        <v>0.43</v>
      </c>
      <c r="I609" s="536">
        <v>0.9</v>
      </c>
      <c r="J609" s="471" t="s">
        <v>165</v>
      </c>
      <c r="Q609" s="15"/>
      <c r="AG609" s="15"/>
      <c r="AK609" s="16"/>
    </row>
    <row r="610" spans="3:37" ht="15" customHeight="1" x14ac:dyDescent="0.25">
      <c r="C610" s="19" t="s">
        <v>1419</v>
      </c>
      <c r="D610" s="1133">
        <f>7.79/(13.84+7.79)</f>
        <v>0.36014794267221456</v>
      </c>
      <c r="E610" s="1135">
        <v>1.3</v>
      </c>
      <c r="F610" s="648">
        <v>0.85</v>
      </c>
      <c r="G610" s="608">
        <v>48.53</v>
      </c>
      <c r="H610" s="608">
        <v>0.28000000000000003</v>
      </c>
      <c r="I610" s="536">
        <v>0.9</v>
      </c>
      <c r="J610" s="471" t="s">
        <v>165</v>
      </c>
      <c r="Q610" s="15"/>
      <c r="AG610" s="15"/>
      <c r="AK610" s="16"/>
    </row>
    <row r="611" spans="3:37" ht="15" customHeight="1" x14ac:dyDescent="0.25">
      <c r="C611" s="19" t="s">
        <v>1420</v>
      </c>
      <c r="D611" s="1133">
        <f>18.07/(27.31+18.07)</f>
        <v>0.39819303657999122</v>
      </c>
      <c r="E611" s="1135">
        <v>1</v>
      </c>
      <c r="F611" s="648">
        <v>0.78</v>
      </c>
      <c r="G611" s="608">
        <v>47.09</v>
      </c>
      <c r="H611" s="608">
        <v>0.81</v>
      </c>
      <c r="I611" s="536">
        <v>0.8</v>
      </c>
      <c r="J611" s="471" t="s">
        <v>165</v>
      </c>
      <c r="Q611" s="15"/>
      <c r="AG611" s="15"/>
      <c r="AK611" s="16"/>
    </row>
    <row r="612" spans="3:37" ht="15" customHeight="1" x14ac:dyDescent="0.25">
      <c r="C612" s="19" t="s">
        <v>1421</v>
      </c>
      <c r="D612" s="1133">
        <f>8.41/(21.03+8.41)</f>
        <v>0.28566576086956519</v>
      </c>
      <c r="E612" s="1135">
        <v>1.3</v>
      </c>
      <c r="F612" s="648">
        <v>0.92</v>
      </c>
      <c r="G612" s="608">
        <v>41.18</v>
      </c>
      <c r="H612" s="608">
        <v>0.7</v>
      </c>
      <c r="I612" s="536">
        <v>0.9</v>
      </c>
      <c r="J612" s="471" t="s">
        <v>165</v>
      </c>
      <c r="Q612" s="15"/>
      <c r="AG612" s="15"/>
      <c r="AK612" s="16"/>
    </row>
    <row r="613" spans="3:37" ht="15" customHeight="1" x14ac:dyDescent="0.25">
      <c r="C613" s="19" t="s">
        <v>1422</v>
      </c>
      <c r="D613" s="1133">
        <f>8.41/(21.03+8.41)</f>
        <v>0.28566576086956519</v>
      </c>
      <c r="E613" s="1135">
        <v>1.4</v>
      </c>
      <c r="F613" s="648">
        <v>0.85</v>
      </c>
      <c r="G613" s="608">
        <v>41.44</v>
      </c>
      <c r="H613" s="608">
        <v>0.67</v>
      </c>
      <c r="I613" s="536">
        <v>0.8</v>
      </c>
      <c r="J613" s="471" t="s">
        <v>165</v>
      </c>
      <c r="Q613" s="15"/>
      <c r="AG613" s="15"/>
      <c r="AK613" s="16"/>
    </row>
    <row r="614" spans="3:37" ht="15" customHeight="1" x14ac:dyDescent="0.25">
      <c r="C614" s="19" t="s">
        <v>1423</v>
      </c>
      <c r="D614" s="1133">
        <f>8.96/(15.92+8.96)</f>
        <v>0.36012861736334406</v>
      </c>
      <c r="E614" s="1135">
        <f t="shared" ref="E614:H614" si="12">E610</f>
        <v>1.3</v>
      </c>
      <c r="F614" s="648">
        <f t="shared" si="12"/>
        <v>0.85</v>
      </c>
      <c r="G614" s="608">
        <f t="shared" si="12"/>
        <v>48.53</v>
      </c>
      <c r="H614" s="608">
        <f t="shared" si="12"/>
        <v>0.28000000000000003</v>
      </c>
      <c r="I614" s="536">
        <v>0.9</v>
      </c>
      <c r="J614" s="471" t="s">
        <v>1424</v>
      </c>
      <c r="Q614" s="15"/>
      <c r="AG614" s="15"/>
      <c r="AK614" s="16"/>
    </row>
    <row r="615" spans="3:37" ht="15" customHeight="1" x14ac:dyDescent="0.25">
      <c r="C615" s="19" t="s">
        <v>1425</v>
      </c>
      <c r="D615" s="1133">
        <f>11.5/(17.3+11.5)</f>
        <v>0.39930555555555552</v>
      </c>
      <c r="E615" s="1135">
        <v>2.08</v>
      </c>
      <c r="F615" s="648">
        <v>0.87</v>
      </c>
      <c r="G615" s="608">
        <v>20</v>
      </c>
      <c r="H615" s="608">
        <v>0.8</v>
      </c>
      <c r="I615" s="536">
        <v>0.9</v>
      </c>
      <c r="J615" s="471" t="s">
        <v>165</v>
      </c>
      <c r="Q615" s="15"/>
      <c r="AG615" s="15"/>
      <c r="AK615" s="16"/>
    </row>
    <row r="616" spans="3:37" ht="15" customHeight="1" x14ac:dyDescent="0.25">
      <c r="C616" s="19" t="s">
        <v>1426</v>
      </c>
      <c r="D616" s="1133">
        <f>11.5/(17.3+11.5)</f>
        <v>0.39930555555555552</v>
      </c>
      <c r="E616" s="1135">
        <f t="shared" ref="E616:H616" si="13">E615</f>
        <v>2.08</v>
      </c>
      <c r="F616" s="648">
        <f t="shared" si="13"/>
        <v>0.87</v>
      </c>
      <c r="G616" s="608">
        <f t="shared" si="13"/>
        <v>20</v>
      </c>
      <c r="H616" s="608">
        <f t="shared" si="13"/>
        <v>0.8</v>
      </c>
      <c r="I616" s="536">
        <v>0.9</v>
      </c>
      <c r="J616" s="471" t="s">
        <v>1427</v>
      </c>
      <c r="Q616" s="15"/>
      <c r="AG616" s="15"/>
      <c r="AK616" s="16"/>
    </row>
    <row r="617" spans="3:37" ht="15" customHeight="1" x14ac:dyDescent="0.25">
      <c r="C617" s="19" t="s">
        <v>1428</v>
      </c>
      <c r="D617" s="1133">
        <f>5/(50+5)</f>
        <v>9.0909090909090912E-2</v>
      </c>
      <c r="E617" s="1135">
        <v>0.43</v>
      </c>
      <c r="F617" s="648">
        <v>0.45</v>
      </c>
      <c r="G617" s="608">
        <v>42.26</v>
      </c>
      <c r="H617" s="608">
        <v>1.1000000000000001</v>
      </c>
      <c r="I617" s="536">
        <v>0.9</v>
      </c>
      <c r="J617" s="471" t="s">
        <v>1429</v>
      </c>
      <c r="Q617" s="15"/>
      <c r="AG617" s="15"/>
      <c r="AK617" s="16"/>
    </row>
    <row r="618" spans="3:37" ht="15" customHeight="1" x14ac:dyDescent="0.25">
      <c r="C618" s="19" t="s">
        <v>1430</v>
      </c>
      <c r="D618" s="1133">
        <f>5.01/(15.66+5.01)</f>
        <v>0.24238026124818574</v>
      </c>
      <c r="E618" s="1135">
        <v>1</v>
      </c>
      <c r="F618" s="648">
        <v>0.85</v>
      </c>
      <c r="G618" s="608">
        <v>49.32</v>
      </c>
      <c r="H618" s="608">
        <v>2.9</v>
      </c>
      <c r="I618" s="536">
        <v>0.9</v>
      </c>
      <c r="J618" s="471" t="s">
        <v>1431</v>
      </c>
      <c r="Q618" s="15"/>
      <c r="AG618" s="15"/>
      <c r="AK618" s="16"/>
    </row>
    <row r="619" spans="3:37" ht="20.25" customHeight="1" x14ac:dyDescent="0.25">
      <c r="C619" s="19" t="s">
        <v>1432</v>
      </c>
      <c r="D619" s="1133">
        <f>10/(18+10)</f>
        <v>0.35714285714285715</v>
      </c>
      <c r="E619" s="1135">
        <v>1</v>
      </c>
      <c r="F619" s="648">
        <v>0.1</v>
      </c>
      <c r="G619" s="608">
        <v>41</v>
      </c>
      <c r="H619" s="608">
        <v>2.74</v>
      </c>
      <c r="I619" s="536">
        <v>0.9</v>
      </c>
      <c r="J619" s="471" t="s">
        <v>1433</v>
      </c>
      <c r="Q619" s="15"/>
      <c r="AG619" s="15"/>
      <c r="AK619" s="16"/>
    </row>
    <row r="620" spans="3:37" ht="15" customHeight="1" x14ac:dyDescent="0.25">
      <c r="C620" s="19" t="s">
        <v>1434</v>
      </c>
      <c r="D620" s="1133">
        <f>10/(0+10)</f>
        <v>1</v>
      </c>
      <c r="E620" s="1135">
        <v>0</v>
      </c>
      <c r="F620" s="648">
        <v>0.25</v>
      </c>
      <c r="G620" s="608">
        <v>44.22</v>
      </c>
      <c r="H620" s="608">
        <v>2.6</v>
      </c>
      <c r="I620" s="536">
        <v>0.9</v>
      </c>
      <c r="J620" s="471" t="s">
        <v>165</v>
      </c>
      <c r="Q620" s="15"/>
      <c r="AG620" s="15"/>
      <c r="AK620" s="16"/>
    </row>
    <row r="621" spans="3:37" ht="15" customHeight="1" x14ac:dyDescent="0.25">
      <c r="C621" s="19" t="s">
        <v>1435</v>
      </c>
      <c r="D621" s="1133">
        <f>10/(0+10)</f>
        <v>1</v>
      </c>
      <c r="E621" s="1135">
        <v>0</v>
      </c>
      <c r="F621" s="648">
        <v>0.25</v>
      </c>
      <c r="G621" s="608">
        <v>51.02</v>
      </c>
      <c r="H621" s="608">
        <v>3</v>
      </c>
      <c r="I621" s="536">
        <v>0.9</v>
      </c>
      <c r="J621" s="471" t="s">
        <v>1436</v>
      </c>
      <c r="Q621" s="15"/>
      <c r="AG621" s="15"/>
      <c r="AK621" s="16"/>
    </row>
    <row r="622" spans="3:37" ht="15" customHeight="1" x14ac:dyDescent="0.25">
      <c r="C622" s="19" t="s">
        <v>1437</v>
      </c>
      <c r="D622" s="1133">
        <f>10/(0+10)</f>
        <v>1</v>
      </c>
      <c r="E622" s="1135">
        <v>0</v>
      </c>
      <c r="F622" s="648">
        <v>0.25</v>
      </c>
      <c r="G622" s="608">
        <v>42.52</v>
      </c>
      <c r="H622" s="608">
        <v>0.15</v>
      </c>
      <c r="I622" s="536">
        <v>0.9</v>
      </c>
      <c r="J622" s="471" t="s">
        <v>165</v>
      </c>
      <c r="Q622" s="15"/>
      <c r="AG622" s="15"/>
      <c r="AK622" s="16"/>
    </row>
    <row r="623" spans="3:37" ht="15" customHeight="1" x14ac:dyDescent="0.25">
      <c r="C623" s="19" t="s">
        <v>1438</v>
      </c>
      <c r="D623" s="1133">
        <v>1</v>
      </c>
      <c r="E623" s="1135">
        <v>1.1299999999999999</v>
      </c>
      <c r="F623" s="648">
        <v>0.78149999999999997</v>
      </c>
      <c r="G623" s="608">
        <v>49.5</v>
      </c>
      <c r="H623" s="608">
        <v>0.39</v>
      </c>
      <c r="I623" s="536">
        <v>0.9</v>
      </c>
      <c r="J623" s="471" t="s">
        <v>165</v>
      </c>
      <c r="Q623" s="15"/>
      <c r="AG623" s="15"/>
      <c r="AK623" s="16"/>
    </row>
    <row r="624" spans="3:37" ht="15" customHeight="1" x14ac:dyDescent="0.25">
      <c r="C624" s="19" t="s">
        <v>1439</v>
      </c>
      <c r="D624" s="1133">
        <v>1</v>
      </c>
      <c r="E624" s="1135">
        <v>0.43</v>
      </c>
      <c r="F624" s="648">
        <v>0.73599999999999999</v>
      </c>
      <c r="G624" s="608">
        <v>45</v>
      </c>
      <c r="H624" s="608">
        <v>0.36</v>
      </c>
      <c r="I624" s="536">
        <v>0.9</v>
      </c>
      <c r="J624" s="471" t="s">
        <v>165</v>
      </c>
      <c r="Q624" s="15"/>
      <c r="AG624" s="15"/>
      <c r="AK624" s="16"/>
    </row>
    <row r="625" spans="2:37" ht="15" customHeight="1" x14ac:dyDescent="0.25">
      <c r="C625" s="19" t="s">
        <v>1440</v>
      </c>
      <c r="D625" s="1133">
        <v>1</v>
      </c>
      <c r="E625" s="1135">
        <v>3.17</v>
      </c>
      <c r="F625" s="648">
        <v>0.85</v>
      </c>
      <c r="G625" s="608">
        <v>57</v>
      </c>
      <c r="H625" s="608">
        <v>0.36</v>
      </c>
      <c r="I625" s="536">
        <v>0.9</v>
      </c>
      <c r="J625" s="471" t="s">
        <v>165</v>
      </c>
      <c r="Q625" s="15"/>
      <c r="AG625" s="15"/>
      <c r="AK625" s="16"/>
    </row>
    <row r="626" spans="2:37" ht="15" customHeight="1" x14ac:dyDescent="0.25">
      <c r="C626" s="19" t="s">
        <v>1441</v>
      </c>
      <c r="D626" s="1133">
        <v>1</v>
      </c>
      <c r="E626" s="1135">
        <v>7.0000000000000007E-2</v>
      </c>
      <c r="F626" s="648">
        <v>0.8</v>
      </c>
      <c r="G626" s="608">
        <v>55</v>
      </c>
      <c r="H626" s="608">
        <v>0.20300000000000001</v>
      </c>
      <c r="I626" s="536">
        <v>0.9</v>
      </c>
      <c r="J626" s="471" t="s">
        <v>165</v>
      </c>
      <c r="Q626" s="15"/>
      <c r="AG626" s="15"/>
      <c r="AK626" s="16"/>
    </row>
    <row r="627" spans="2:37" ht="24.75" customHeight="1" x14ac:dyDescent="0.25">
      <c r="C627" s="462" t="s">
        <v>1442</v>
      </c>
      <c r="D627" s="1133">
        <v>1</v>
      </c>
      <c r="E627" s="1135">
        <v>7.0000000000000007E-2</v>
      </c>
      <c r="F627" s="648">
        <v>0.8</v>
      </c>
      <c r="G627" s="608">
        <v>55</v>
      </c>
      <c r="H627" s="608">
        <v>0.20300000000000001</v>
      </c>
      <c r="I627" s="536">
        <v>0.9</v>
      </c>
      <c r="J627" s="471" t="s">
        <v>1443</v>
      </c>
      <c r="Q627" s="15"/>
      <c r="AG627" s="15"/>
      <c r="AK627" s="16"/>
    </row>
    <row r="628" spans="2:37" ht="15" customHeight="1" x14ac:dyDescent="0.25">
      <c r="C628" s="522" t="s">
        <v>1444</v>
      </c>
      <c r="D628" s="1133">
        <f>8.96/(15.92+8.96)</f>
        <v>0.36012861736334406</v>
      </c>
      <c r="E628" s="1135">
        <v>1.3</v>
      </c>
      <c r="F628" s="648">
        <v>0.85</v>
      </c>
      <c r="G628" s="608">
        <v>48.53</v>
      </c>
      <c r="H628" s="608">
        <v>0.28000000000000003</v>
      </c>
      <c r="I628" s="536">
        <v>0.9</v>
      </c>
      <c r="J628" s="471" t="s">
        <v>1424</v>
      </c>
      <c r="Q628" s="15"/>
      <c r="AG628" s="15"/>
      <c r="AK628" s="16"/>
    </row>
    <row r="629" spans="2:37" x14ac:dyDescent="0.25">
      <c r="C629" s="99" t="s">
        <v>2107</v>
      </c>
      <c r="AG629" s="15"/>
      <c r="AK629" s="16"/>
    </row>
    <row r="630" spans="2:37" x14ac:dyDescent="0.25">
      <c r="C630" s="99"/>
      <c r="AG630" s="15"/>
      <c r="AK630" s="16"/>
    </row>
    <row r="631" spans="2:37" x14ac:dyDescent="0.25">
      <c r="B631" s="15" t="s">
        <v>703</v>
      </c>
      <c r="C631" s="537"/>
      <c r="D631" s="535"/>
      <c r="AG631" s="15"/>
    </row>
    <row r="632" spans="2:37" x14ac:dyDescent="0.25">
      <c r="C632" s="537"/>
      <c r="D632" s="535"/>
      <c r="AG632" s="15"/>
    </row>
    <row r="633" spans="2:37" x14ac:dyDescent="0.25">
      <c r="B633" s="15" t="s">
        <v>1742</v>
      </c>
      <c r="C633" s="816" t="str">
        <f>B650</f>
        <v>Fertilizantes sintéticos nitrogenados</v>
      </c>
      <c r="D633" s="820">
        <f>IF(ISNUMBER(G653),G653,"")</f>
        <v>0</v>
      </c>
      <c r="E633" s="619" t="s">
        <v>1830</v>
      </c>
      <c r="AG633" s="15"/>
    </row>
    <row r="634" spans="2:37" x14ac:dyDescent="0.25">
      <c r="B634" s="15" t="s">
        <v>1743</v>
      </c>
      <c r="C634" s="816" t="str">
        <f>B664</f>
        <v>Estiércoles y purines aplicados al campo</v>
      </c>
      <c r="D634" s="820">
        <f>IF(ISNUMBER(G667),G667,"")</f>
        <v>0</v>
      </c>
      <c r="E634" s="619" t="s">
        <v>1830</v>
      </c>
      <c r="AG634" s="15"/>
    </row>
    <row r="635" spans="2:37" ht="30" x14ac:dyDescent="0.25">
      <c r="B635" s="32" t="s">
        <v>1744</v>
      </c>
      <c r="C635" s="816" t="str">
        <f>B678</f>
        <v>Otros fertilizantes orgánicos (lodos, compost, otros)</v>
      </c>
      <c r="D635" s="820">
        <f>IF(ISNUMBER(G681),G681,"")</f>
        <v>0</v>
      </c>
      <c r="E635" s="619" t="s">
        <v>1830</v>
      </c>
      <c r="AG635" s="15"/>
    </row>
    <row r="636" spans="2:37" x14ac:dyDescent="0.25">
      <c r="B636" s="32" t="s">
        <v>1745</v>
      </c>
      <c r="C636" s="816" t="str">
        <f>C696</f>
        <v>Residuos de cultivos</v>
      </c>
      <c r="D636" s="820">
        <f>IF(ISNUMBER(G696),G696,"")</f>
        <v>0</v>
      </c>
      <c r="E636" s="619" t="s">
        <v>1830</v>
      </c>
      <c r="AG636" s="15"/>
    </row>
    <row r="637" spans="2:37" x14ac:dyDescent="0.25">
      <c r="B637" s="32" t="s">
        <v>1754</v>
      </c>
      <c r="C637" s="816" t="str">
        <f>B918</f>
        <v>Emisiones indirectas N2O</v>
      </c>
      <c r="D637" s="820">
        <f>IF(ISNUMBER(G921),G921,"")</f>
        <v>0</v>
      </c>
      <c r="E637" s="619" t="s">
        <v>1830</v>
      </c>
      <c r="AG637" s="15"/>
    </row>
    <row r="638" spans="2:37" x14ac:dyDescent="0.25">
      <c r="B638" s="32" t="s">
        <v>1753</v>
      </c>
      <c r="C638" s="816" t="str">
        <f>B941</f>
        <v>Consumo de urea</v>
      </c>
      <c r="D638" s="820">
        <f>IF(ISNUMBER(G944),G944,"")</f>
        <v>0</v>
      </c>
      <c r="E638" s="619" t="s">
        <v>1830</v>
      </c>
      <c r="AG638" s="15"/>
    </row>
    <row r="639" spans="2:37" x14ac:dyDescent="0.25">
      <c r="B639" s="32" t="s">
        <v>1762</v>
      </c>
      <c r="C639" s="816" t="str">
        <f>B967</f>
        <v>Cultivo de arroz</v>
      </c>
      <c r="D639" s="820">
        <f>IF(ISNUMBER(G970),G970,"")</f>
        <v>0</v>
      </c>
      <c r="E639" s="619" t="s">
        <v>1830</v>
      </c>
      <c r="AG639" s="15"/>
    </row>
    <row r="640" spans="2:37" x14ac:dyDescent="0.25">
      <c r="B640" s="32" t="s">
        <v>1789</v>
      </c>
      <c r="C640" s="816" t="str">
        <f>B994</f>
        <v>Aplicación de enmiendas calizas</v>
      </c>
      <c r="D640" s="820">
        <f>IF(ISNUMBER(G997),G997,"")</f>
        <v>0</v>
      </c>
      <c r="E640" s="619" t="s">
        <v>1830</v>
      </c>
      <c r="AG640" s="15"/>
    </row>
    <row r="641" spans="1:53" ht="16.5" customHeight="1" x14ac:dyDescent="0.25">
      <c r="B641" s="32" t="s">
        <v>1772</v>
      </c>
      <c r="C641" s="817" t="str">
        <f>B1015</f>
        <v>Aplicación de otros fertilizantes con carbono</v>
      </c>
      <c r="D641" s="820">
        <f>IF(ISNUMBER(G1018),G1018,"")</f>
        <v>0</v>
      </c>
      <c r="E641" s="619" t="s">
        <v>1830</v>
      </c>
      <c r="AG641" s="15"/>
    </row>
    <row r="642" spans="1:53" ht="16.5" customHeight="1" x14ac:dyDescent="0.25">
      <c r="B642" s="32" t="s">
        <v>1790</v>
      </c>
      <c r="C642" s="817" t="str">
        <f>B1067</f>
        <v>Quema de residuos en campo abierto y quema de restos de poda</v>
      </c>
      <c r="D642" s="820">
        <f>IF(ISNUMBER(G1070),G1070,"")</f>
        <v>0</v>
      </c>
      <c r="E642" s="619" t="s">
        <v>1830</v>
      </c>
      <c r="AG642" s="15"/>
    </row>
    <row r="643" spans="1:53" ht="16.5" customHeight="1" x14ac:dyDescent="0.25">
      <c r="C643" s="818" t="s">
        <v>541</v>
      </c>
      <c r="D643" s="821">
        <f>SUM(D633:D642)</f>
        <v>0</v>
      </c>
      <c r="E643" s="819" t="s">
        <v>1830</v>
      </c>
      <c r="AG643" s="15"/>
    </row>
    <row r="644" spans="1:53" ht="16.5" customHeight="1" x14ac:dyDescent="0.25">
      <c r="AG644" s="15"/>
    </row>
    <row r="645" spans="1:53" ht="18" customHeight="1" x14ac:dyDescent="0.25">
      <c r="A645" s="920"/>
      <c r="B645" s="71"/>
      <c r="C645" s="68"/>
      <c r="D645" s="68"/>
      <c r="E645" s="68"/>
      <c r="F645" s="68"/>
      <c r="H645" s="68"/>
      <c r="J645" s="70"/>
      <c r="K645" s="70"/>
      <c r="L645" s="70"/>
      <c r="M645" s="70"/>
      <c r="N645" s="70"/>
      <c r="O645" s="70"/>
      <c r="P645" s="68"/>
      <c r="Q645" s="68"/>
      <c r="R645" s="68"/>
      <c r="S645" s="68"/>
      <c r="T645" s="68"/>
      <c r="U645" s="68"/>
      <c r="V645" s="70"/>
      <c r="W645" s="70"/>
      <c r="X645" s="70"/>
      <c r="Y645" s="70"/>
      <c r="Z645" s="70"/>
      <c r="AA645" s="70"/>
      <c r="AB645" s="68"/>
      <c r="AC645" s="68"/>
      <c r="AD645" s="68"/>
      <c r="AE645" s="68"/>
      <c r="AF645" s="68"/>
      <c r="AG645" s="68"/>
      <c r="AH645" s="70"/>
      <c r="AI645" s="70"/>
      <c r="AJ645" s="70"/>
      <c r="AK645" s="70"/>
      <c r="AL645" s="70"/>
      <c r="AM645" s="70"/>
      <c r="AN645" s="68"/>
      <c r="AO645" s="68"/>
      <c r="AP645" s="68"/>
      <c r="AQ645" s="68"/>
      <c r="AR645" s="68"/>
      <c r="AS645" s="68"/>
      <c r="AT645" s="70"/>
      <c r="AU645" s="70"/>
      <c r="AV645" s="70"/>
      <c r="AW645" s="70"/>
      <c r="AX645" s="70"/>
      <c r="AY645" s="70"/>
      <c r="AZ645" s="68"/>
      <c r="BA645" s="68"/>
    </row>
    <row r="646" spans="1:53" ht="18" customHeight="1" x14ac:dyDescent="0.25">
      <c r="B646" s="555" t="s">
        <v>1405</v>
      </c>
      <c r="C646" s="555"/>
      <c r="D646" s="555"/>
      <c r="E646" s="555"/>
      <c r="F646" s="555"/>
      <c r="G646" s="555"/>
      <c r="H646" s="555"/>
      <c r="I646" s="555"/>
      <c r="J646" s="555"/>
      <c r="K646" s="555"/>
    </row>
    <row r="647" spans="1:53" x14ac:dyDescent="0.25">
      <c r="C647" s="537"/>
      <c r="D647" s="535"/>
      <c r="L647" s="538"/>
      <c r="AG647" s="15"/>
    </row>
    <row r="648" spans="1:53" ht="18" customHeight="1" x14ac:dyDescent="0.25">
      <c r="B648" s="100" t="s">
        <v>805</v>
      </c>
      <c r="C648" s="3"/>
      <c r="D648" s="3"/>
      <c r="E648" s="3"/>
      <c r="J648" s="25"/>
      <c r="K648" s="25"/>
      <c r="Q648" s="15"/>
      <c r="R648" s="16"/>
      <c r="AG648" s="15"/>
      <c r="AH648" s="16"/>
    </row>
    <row r="649" spans="1:53" ht="18" customHeight="1" x14ac:dyDescent="0.25">
      <c r="B649" s="100"/>
      <c r="C649" s="3"/>
      <c r="D649" s="3"/>
      <c r="E649" s="3"/>
      <c r="J649" s="25"/>
      <c r="K649" s="25"/>
      <c r="AG649" s="15"/>
      <c r="AH649" s="16"/>
    </row>
    <row r="650" spans="1:53" ht="18" customHeight="1" x14ac:dyDescent="0.25">
      <c r="B650" s="598" t="s">
        <v>2059</v>
      </c>
      <c r="D650" s="3"/>
      <c r="E650" s="3"/>
      <c r="F650" s="3"/>
      <c r="G650" s="3"/>
      <c r="H650" s="3"/>
      <c r="I650" s="3"/>
      <c r="J650" s="3"/>
      <c r="K650" s="3"/>
    </row>
    <row r="651" spans="1:53" ht="18" customHeight="1" x14ac:dyDescent="0.25">
      <c r="I651" s="15" t="e">
        <f>VLOOKUP($H$6,$C$535:$F$587,2,FALSE)</f>
        <v>#N/A</v>
      </c>
    </row>
    <row r="652" spans="1:53" ht="18" customHeight="1" x14ac:dyDescent="0.25">
      <c r="D652" s="152" t="s">
        <v>876</v>
      </c>
      <c r="E652" s="152" t="s">
        <v>877</v>
      </c>
      <c r="F652" s="152" t="s">
        <v>878</v>
      </c>
      <c r="G652" s="152" t="s">
        <v>879</v>
      </c>
    </row>
    <row r="653" spans="1:53" ht="18" customHeight="1" x14ac:dyDescent="0.25">
      <c r="A653" s="918">
        <v>1</v>
      </c>
      <c r="B653" s="670" t="s">
        <v>1742</v>
      </c>
      <c r="C653" s="116" t="str">
        <f>B650</f>
        <v>Fertilizantes sintéticos nitrogenados</v>
      </c>
      <c r="D653" s="153" t="s">
        <v>165</v>
      </c>
      <c r="E653" s="153" t="s">
        <v>165</v>
      </c>
      <c r="F653" s="153">
        <f>ROUND(K663*1000,2)</f>
        <v>0</v>
      </c>
      <c r="G653" s="153">
        <f>ROUND(L663,2)</f>
        <v>0</v>
      </c>
      <c r="H653" s="151"/>
      <c r="J653" s="25"/>
      <c r="K653" s="25"/>
      <c r="AG653" s="15"/>
      <c r="AH653" s="16"/>
    </row>
    <row r="654" spans="1:53" x14ac:dyDescent="0.25">
      <c r="D654" s="535"/>
      <c r="L654" s="538"/>
      <c r="AG654" s="15"/>
    </row>
    <row r="655" spans="1:53" ht="24.75" customHeight="1" x14ac:dyDescent="0.25">
      <c r="C655" s="604" t="s">
        <v>923</v>
      </c>
      <c r="D655" s="604" t="s">
        <v>1576</v>
      </c>
      <c r="E655" s="604" t="s">
        <v>1521</v>
      </c>
      <c r="F655" s="604" t="s">
        <v>1599</v>
      </c>
      <c r="G655" s="604" t="s">
        <v>1400</v>
      </c>
      <c r="H655" s="604" t="s">
        <v>1607</v>
      </c>
      <c r="I655" s="604" t="s">
        <v>1746</v>
      </c>
      <c r="J655" s="664" t="s">
        <v>1652</v>
      </c>
      <c r="K655" s="604" t="s">
        <v>1738</v>
      </c>
      <c r="L655" s="604" t="s">
        <v>1736</v>
      </c>
      <c r="M655" s="604" t="s">
        <v>1732</v>
      </c>
      <c r="AG655" s="15"/>
    </row>
    <row r="656" spans="1:53" x14ac:dyDescent="0.25">
      <c r="C656" s="705" t="s">
        <v>923</v>
      </c>
      <c r="D656" s="706"/>
      <c r="E656" s="707"/>
      <c r="F656" s="708"/>
      <c r="G656" s="709"/>
      <c r="H656" s="709"/>
      <c r="I656" s="709"/>
      <c r="J656" s="709"/>
      <c r="K656" s="706"/>
      <c r="L656" s="706"/>
      <c r="M656" s="710" t="s">
        <v>800</v>
      </c>
      <c r="AG656" s="15"/>
    </row>
    <row r="657" spans="1:34" x14ac:dyDescent="0.25">
      <c r="C657" s="607" t="str">
        <f t="shared" ref="C657:F662" si="14">C482</f>
        <v/>
      </c>
      <c r="D657" s="607" t="str">
        <f t="shared" si="14"/>
        <v/>
      </c>
      <c r="E657" s="607" t="str">
        <f t="shared" si="14"/>
        <v/>
      </c>
      <c r="F657" s="607" t="str">
        <f t="shared" si="14"/>
        <v/>
      </c>
      <c r="G657" s="645" t="str">
        <f t="shared" ref="G657:G662" si="15">IF(ISNUMBER(H482),H482,IF(ISNUMBER(G482),G482,""))</f>
        <v/>
      </c>
      <c r="H657" s="646" t="str">
        <f t="shared" ref="H657:H662" si="16">IFERROR(IF(ISNUMBER(I482),I482,F657*G657),"")</f>
        <v/>
      </c>
      <c r="I657" s="647" t="str">
        <f t="shared" ref="I657:I662" si="17">IF(ISNUMBER(J657),"-",IF(D657="", "",IF(E657="Arroz",$E$594,VLOOKUP($H$6,$C$535:$F$587,2,FALSE))))</f>
        <v/>
      </c>
      <c r="J657" s="648" t="str">
        <f>IF(ISNUMBER('4. Emisiones cultivos'!L33),'4. Emisiones cultivos'!L33,"")</f>
        <v/>
      </c>
      <c r="K657" s="649" t="str">
        <f>IFERROR(IF(D657="","", IF(J657="", H657*I657,H657*J657)*(44/28)),"")</f>
        <v/>
      </c>
      <c r="L657" s="649" t="str">
        <f>IF(K657="", "", K657*$H$10)</f>
        <v/>
      </c>
      <c r="M657" s="650">
        <f>SUM(L657:L662)</f>
        <v>0</v>
      </c>
      <c r="AG657" s="15"/>
    </row>
    <row r="658" spans="1:34" x14ac:dyDescent="0.25">
      <c r="C658" s="607" t="str">
        <f t="shared" si="14"/>
        <v/>
      </c>
      <c r="D658" s="607" t="str">
        <f t="shared" si="14"/>
        <v/>
      </c>
      <c r="E658" s="607" t="str">
        <f t="shared" si="14"/>
        <v/>
      </c>
      <c r="F658" s="607" t="str">
        <f t="shared" si="14"/>
        <v/>
      </c>
      <c r="G658" s="645" t="str">
        <f t="shared" si="15"/>
        <v/>
      </c>
      <c r="H658" s="646" t="str">
        <f t="shared" si="16"/>
        <v/>
      </c>
      <c r="I658" s="647" t="str">
        <f t="shared" si="17"/>
        <v/>
      </c>
      <c r="J658" s="648" t="str">
        <f>IF(ISNUMBER('4. Emisiones cultivos'!L34),'4. Emisiones cultivos'!L34,"")</f>
        <v/>
      </c>
      <c r="K658" s="649" t="str">
        <f t="shared" ref="K658:K662" si="18">IFERROR(IF(D658="","", IF(J658="", H658*I658,H658*J658)*(44/28)),"")</f>
        <v/>
      </c>
      <c r="L658" s="649" t="str">
        <f>IF(K658="", "", K658*$H$10)</f>
        <v/>
      </c>
      <c r="M658" s="651"/>
      <c r="AG658" s="15"/>
    </row>
    <row r="659" spans="1:34" x14ac:dyDescent="0.25">
      <c r="C659" s="607" t="str">
        <f t="shared" si="14"/>
        <v/>
      </c>
      <c r="D659" s="607" t="str">
        <f t="shared" si="14"/>
        <v/>
      </c>
      <c r="E659" s="607" t="str">
        <f t="shared" si="14"/>
        <v/>
      </c>
      <c r="F659" s="607" t="str">
        <f t="shared" si="14"/>
        <v/>
      </c>
      <c r="G659" s="645" t="str">
        <f t="shared" si="15"/>
        <v/>
      </c>
      <c r="H659" s="646" t="str">
        <f t="shared" si="16"/>
        <v/>
      </c>
      <c r="I659" s="647" t="str">
        <f t="shared" si="17"/>
        <v/>
      </c>
      <c r="J659" s="648" t="str">
        <f>IF(ISNUMBER('4. Emisiones cultivos'!L35),'4. Emisiones cultivos'!L35,"")</f>
        <v/>
      </c>
      <c r="K659" s="649" t="str">
        <f t="shared" si="18"/>
        <v/>
      </c>
      <c r="L659" s="649" t="str">
        <f t="shared" ref="L659:L662" si="19">IF(K659="", "", K659*$H$10)</f>
        <v/>
      </c>
      <c r="M659" s="651"/>
      <c r="AG659" s="15"/>
    </row>
    <row r="660" spans="1:34" x14ac:dyDescent="0.25">
      <c r="C660" s="607" t="str">
        <f t="shared" si="14"/>
        <v/>
      </c>
      <c r="D660" s="607" t="str">
        <f t="shared" si="14"/>
        <v/>
      </c>
      <c r="E660" s="607" t="str">
        <f t="shared" si="14"/>
        <v/>
      </c>
      <c r="F660" s="607" t="str">
        <f t="shared" si="14"/>
        <v/>
      </c>
      <c r="G660" s="645" t="str">
        <f t="shared" si="15"/>
        <v/>
      </c>
      <c r="H660" s="646" t="str">
        <f t="shared" si="16"/>
        <v/>
      </c>
      <c r="I660" s="647" t="str">
        <f t="shared" si="17"/>
        <v/>
      </c>
      <c r="J660" s="648" t="str">
        <f>IF(ISNUMBER('4. Emisiones cultivos'!L36),'4. Emisiones cultivos'!L36,"")</f>
        <v/>
      </c>
      <c r="K660" s="649" t="str">
        <f t="shared" si="18"/>
        <v/>
      </c>
      <c r="L660" s="649" t="str">
        <f t="shared" si="19"/>
        <v/>
      </c>
      <c r="M660" s="651"/>
      <c r="AG660" s="15"/>
    </row>
    <row r="661" spans="1:34" x14ac:dyDescent="0.25">
      <c r="C661" s="607" t="str">
        <f t="shared" si="14"/>
        <v/>
      </c>
      <c r="D661" s="607" t="str">
        <f t="shared" si="14"/>
        <v/>
      </c>
      <c r="E661" s="607" t="str">
        <f t="shared" si="14"/>
        <v/>
      </c>
      <c r="F661" s="607" t="str">
        <f t="shared" si="14"/>
        <v/>
      </c>
      <c r="G661" s="645" t="str">
        <f t="shared" si="15"/>
        <v/>
      </c>
      <c r="H661" s="646" t="str">
        <f t="shared" si="16"/>
        <v/>
      </c>
      <c r="I661" s="647" t="str">
        <f t="shared" si="17"/>
        <v/>
      </c>
      <c r="J661" s="648" t="str">
        <f>IF(ISNUMBER('4. Emisiones cultivos'!L37),'4. Emisiones cultivos'!L37,"")</f>
        <v/>
      </c>
      <c r="K661" s="649" t="str">
        <f t="shared" si="18"/>
        <v/>
      </c>
      <c r="L661" s="649" t="str">
        <f t="shared" si="19"/>
        <v/>
      </c>
      <c r="M661" s="651"/>
      <c r="AG661" s="15"/>
    </row>
    <row r="662" spans="1:34" ht="15" customHeight="1" x14ac:dyDescent="0.25">
      <c r="C662" s="607" t="str">
        <f t="shared" si="14"/>
        <v/>
      </c>
      <c r="D662" s="607" t="str">
        <f t="shared" si="14"/>
        <v/>
      </c>
      <c r="E662" s="607" t="str">
        <f t="shared" si="14"/>
        <v/>
      </c>
      <c r="F662" s="607" t="str">
        <f t="shared" si="14"/>
        <v/>
      </c>
      <c r="G662" s="645" t="str">
        <f t="shared" si="15"/>
        <v/>
      </c>
      <c r="H662" s="646" t="str">
        <f t="shared" si="16"/>
        <v/>
      </c>
      <c r="I662" s="647" t="str">
        <f t="shared" si="17"/>
        <v/>
      </c>
      <c r="J662" s="648" t="str">
        <f>IF(ISNUMBER('4. Emisiones cultivos'!L38),'4. Emisiones cultivos'!L38,"")</f>
        <v/>
      </c>
      <c r="K662" s="649" t="str">
        <f t="shared" si="18"/>
        <v/>
      </c>
      <c r="L662" s="649" t="str">
        <f t="shared" si="19"/>
        <v/>
      </c>
      <c r="M662" s="651"/>
      <c r="AG662" s="15"/>
    </row>
    <row r="663" spans="1:34" x14ac:dyDescent="0.25">
      <c r="D663" s="537"/>
      <c r="E663" s="535"/>
      <c r="H663" s="476">
        <f>SUM(H657:H662)</f>
        <v>0</v>
      </c>
      <c r="K663" s="476">
        <f>SUM(K657:K662)</f>
        <v>0</v>
      </c>
      <c r="L663" s="476">
        <f>SUM(L657:L662)</f>
        <v>0</v>
      </c>
      <c r="M663" s="538"/>
      <c r="AG663" s="15"/>
    </row>
    <row r="664" spans="1:34" ht="18" customHeight="1" x14ac:dyDescent="0.25">
      <c r="B664" s="598" t="s">
        <v>1695</v>
      </c>
      <c r="D664" s="3"/>
      <c r="E664" s="3"/>
      <c r="F664" s="3"/>
      <c r="G664" s="3"/>
      <c r="H664" s="3"/>
      <c r="I664" s="3"/>
      <c r="J664" s="3"/>
      <c r="K664" s="3"/>
    </row>
    <row r="665" spans="1:34" ht="18" customHeight="1" x14ac:dyDescent="0.25"/>
    <row r="666" spans="1:34" ht="18" customHeight="1" x14ac:dyDescent="0.25">
      <c r="D666" s="152" t="s">
        <v>876</v>
      </c>
      <c r="E666" s="152" t="s">
        <v>877</v>
      </c>
      <c r="F666" s="152" t="s">
        <v>878</v>
      </c>
      <c r="G666" s="152" t="s">
        <v>879</v>
      </c>
    </row>
    <row r="667" spans="1:34" ht="18" customHeight="1" x14ac:dyDescent="0.25">
      <c r="A667" s="918">
        <v>2</v>
      </c>
      <c r="B667" s="670" t="s">
        <v>1743</v>
      </c>
      <c r="C667" s="116" t="str">
        <f>B664</f>
        <v>Estiércoles y purines aplicados al campo</v>
      </c>
      <c r="D667" s="153" t="s">
        <v>165</v>
      </c>
      <c r="E667" s="153" t="s">
        <v>165</v>
      </c>
      <c r="F667" s="153">
        <f>ROUND(L677*1000,2)</f>
        <v>0</v>
      </c>
      <c r="G667" s="153">
        <f>ROUND(M677,2)</f>
        <v>0</v>
      </c>
      <c r="I667" s="16"/>
      <c r="J667" s="25"/>
      <c r="K667" s="25"/>
      <c r="AG667" s="15"/>
      <c r="AH667" s="16"/>
    </row>
    <row r="668" spans="1:34" x14ac:dyDescent="0.25">
      <c r="D668" s="535"/>
      <c r="L668" s="538"/>
      <c r="AG668" s="15"/>
    </row>
    <row r="669" spans="1:34" ht="29.25" customHeight="1" x14ac:dyDescent="0.25">
      <c r="C669" s="604" t="s">
        <v>923</v>
      </c>
      <c r="D669" s="604" t="s">
        <v>1392</v>
      </c>
      <c r="E669" s="604" t="s">
        <v>1393</v>
      </c>
      <c r="F669" s="1223" t="s">
        <v>1521</v>
      </c>
      <c r="G669" s="604" t="s">
        <v>1599</v>
      </c>
      <c r="H669" s="604" t="s">
        <v>1326</v>
      </c>
      <c r="I669" s="604" t="s">
        <v>1611</v>
      </c>
      <c r="J669" s="604" t="s">
        <v>1746</v>
      </c>
      <c r="K669" s="664" t="s">
        <v>1652</v>
      </c>
      <c r="L669" s="604" t="s">
        <v>1737</v>
      </c>
      <c r="M669" s="604" t="s">
        <v>1736</v>
      </c>
      <c r="N669" s="604" t="s">
        <v>1733</v>
      </c>
      <c r="AG669" s="15"/>
    </row>
    <row r="670" spans="1:34" x14ac:dyDescent="0.25">
      <c r="C670" s="705" t="s">
        <v>923</v>
      </c>
      <c r="D670" s="642"/>
      <c r="E670" s="621"/>
      <c r="F670" s="621"/>
      <c r="G670" s="643"/>
      <c r="H670" s="644"/>
      <c r="I670" s="644"/>
      <c r="J670" s="644"/>
      <c r="K670" s="644"/>
      <c r="L670" s="642"/>
      <c r="M670" s="642"/>
      <c r="N670" s="710" t="s">
        <v>800</v>
      </c>
      <c r="AG670" s="15"/>
    </row>
    <row r="671" spans="1:34" x14ac:dyDescent="0.25">
      <c r="C671" s="607" t="str">
        <f t="shared" ref="C671:G676" si="20">C493</f>
        <v/>
      </c>
      <c r="D671" s="607" t="str">
        <f t="shared" si="20"/>
        <v/>
      </c>
      <c r="E671" s="607" t="str">
        <f t="shared" si="20"/>
        <v/>
      </c>
      <c r="F671" s="1227" t="str">
        <f t="shared" si="20"/>
        <v/>
      </c>
      <c r="G671" s="607" t="str">
        <f t="shared" si="20"/>
        <v/>
      </c>
      <c r="H671" s="653" t="str">
        <f t="shared" ref="H671:H676" si="21">IF(ISNUMBER(I493),I493,IF(ISNUMBER(H493),H493,""))</f>
        <v/>
      </c>
      <c r="I671" s="654" t="str">
        <f t="shared" ref="I671:I676" si="22">IFERROR(IF(ISTEXT(D671),IF(ISNUMBER(J493),J493,G671*H671),""),"")</f>
        <v/>
      </c>
      <c r="J671" s="647" t="str">
        <f t="shared" ref="J671:J676" si="23">IF(ISNUMBER(K671),"-",IF(D671="", "",IF(F671="Arroz",$E$594,VLOOKUP($H$6,$C$535:$F$587,3,FALSE))))</f>
        <v/>
      </c>
      <c r="K671" s="648" t="str">
        <f>IF(ISNUMBER('4. Emisiones cultivos'!M44),'4. Emisiones cultivos'!M44,"")</f>
        <v/>
      </c>
      <c r="L671" s="649" t="str">
        <f>IFERROR(IF(D671="","", IF(K671="", I671*J671,I671*K671)*(44/28)),"")</f>
        <v/>
      </c>
      <c r="M671" s="649" t="str">
        <f>IF(L671="", "", L671*$H$10)</f>
        <v/>
      </c>
      <c r="N671" s="650">
        <f>SUM(M671:M676)</f>
        <v>0</v>
      </c>
      <c r="AG671" s="15"/>
    </row>
    <row r="672" spans="1:34" x14ac:dyDescent="0.25">
      <c r="C672" s="607" t="str">
        <f t="shared" si="20"/>
        <v/>
      </c>
      <c r="D672" s="607" t="str">
        <f t="shared" si="20"/>
        <v/>
      </c>
      <c r="E672" s="607" t="str">
        <f t="shared" si="20"/>
        <v/>
      </c>
      <c r="F672" s="1227" t="str">
        <f t="shared" si="20"/>
        <v/>
      </c>
      <c r="G672" s="607" t="str">
        <f t="shared" si="20"/>
        <v/>
      </c>
      <c r="H672" s="653" t="str">
        <f t="shared" si="21"/>
        <v/>
      </c>
      <c r="I672" s="654" t="str">
        <f t="shared" si="22"/>
        <v/>
      </c>
      <c r="J672" s="647" t="str">
        <f t="shared" si="23"/>
        <v/>
      </c>
      <c r="K672" s="648" t="str">
        <f>IF(ISNUMBER('4. Emisiones cultivos'!M45),'4. Emisiones cultivos'!M45,"")</f>
        <v/>
      </c>
      <c r="L672" s="649" t="str">
        <f t="shared" ref="L672:L676" si="24">IFERROR(IF(D672="","", IF(K672="", I672*J672,I672*K672)*(44/28)),"")</f>
        <v/>
      </c>
      <c r="M672" s="649" t="str">
        <f t="shared" ref="M672:M676" si="25">IF(L672="", "", L672*$H$10)</f>
        <v/>
      </c>
      <c r="N672" s="651"/>
      <c r="AG672" s="15"/>
    </row>
    <row r="673" spans="1:34" x14ac:dyDescent="0.25">
      <c r="C673" s="607" t="str">
        <f t="shared" si="20"/>
        <v/>
      </c>
      <c r="D673" s="607" t="str">
        <f t="shared" si="20"/>
        <v/>
      </c>
      <c r="E673" s="607" t="str">
        <f t="shared" si="20"/>
        <v/>
      </c>
      <c r="F673" s="1227" t="str">
        <f t="shared" si="20"/>
        <v/>
      </c>
      <c r="G673" s="607" t="str">
        <f t="shared" si="20"/>
        <v/>
      </c>
      <c r="H673" s="653" t="str">
        <f t="shared" si="21"/>
        <v/>
      </c>
      <c r="I673" s="654" t="str">
        <f t="shared" si="22"/>
        <v/>
      </c>
      <c r="J673" s="647" t="str">
        <f t="shared" si="23"/>
        <v/>
      </c>
      <c r="K673" s="648" t="str">
        <f>IF(ISNUMBER('4. Emisiones cultivos'!M46),'4. Emisiones cultivos'!M46,"")</f>
        <v/>
      </c>
      <c r="L673" s="649" t="str">
        <f t="shared" si="24"/>
        <v/>
      </c>
      <c r="M673" s="649" t="str">
        <f t="shared" si="25"/>
        <v/>
      </c>
      <c r="N673" s="652"/>
      <c r="AG673" s="15"/>
    </row>
    <row r="674" spans="1:34" x14ac:dyDescent="0.25">
      <c r="C674" s="607" t="str">
        <f t="shared" si="20"/>
        <v/>
      </c>
      <c r="D674" s="607" t="str">
        <f t="shared" si="20"/>
        <v/>
      </c>
      <c r="E674" s="607" t="str">
        <f t="shared" si="20"/>
        <v/>
      </c>
      <c r="F674" s="1227" t="str">
        <f t="shared" si="20"/>
        <v/>
      </c>
      <c r="G674" s="607" t="str">
        <f t="shared" si="20"/>
        <v/>
      </c>
      <c r="H674" s="653" t="str">
        <f t="shared" si="21"/>
        <v/>
      </c>
      <c r="I674" s="654" t="str">
        <f t="shared" si="22"/>
        <v/>
      </c>
      <c r="J674" s="647" t="str">
        <f t="shared" si="23"/>
        <v/>
      </c>
      <c r="K674" s="648" t="str">
        <f>IF(ISNUMBER('4. Emisiones cultivos'!M47),'4. Emisiones cultivos'!M47,"")</f>
        <v/>
      </c>
      <c r="L674" s="649" t="str">
        <f t="shared" si="24"/>
        <v/>
      </c>
      <c r="M674" s="649" t="str">
        <f t="shared" si="25"/>
        <v/>
      </c>
      <c r="N674" s="651"/>
      <c r="AG674" s="15"/>
    </row>
    <row r="675" spans="1:34" x14ac:dyDescent="0.25">
      <c r="C675" s="607" t="str">
        <f t="shared" si="20"/>
        <v/>
      </c>
      <c r="D675" s="607" t="str">
        <f t="shared" si="20"/>
        <v/>
      </c>
      <c r="E675" s="607" t="str">
        <f t="shared" si="20"/>
        <v/>
      </c>
      <c r="F675" s="1227" t="str">
        <f t="shared" si="20"/>
        <v/>
      </c>
      <c r="G675" s="607" t="str">
        <f t="shared" si="20"/>
        <v/>
      </c>
      <c r="H675" s="653" t="str">
        <f t="shared" si="21"/>
        <v/>
      </c>
      <c r="I675" s="654" t="str">
        <f t="shared" si="22"/>
        <v/>
      </c>
      <c r="J675" s="647" t="str">
        <f t="shared" si="23"/>
        <v/>
      </c>
      <c r="K675" s="648" t="str">
        <f>IF(ISNUMBER('4. Emisiones cultivos'!M48),'4. Emisiones cultivos'!M48,"")</f>
        <v/>
      </c>
      <c r="L675" s="649" t="str">
        <f t="shared" si="24"/>
        <v/>
      </c>
      <c r="M675" s="649" t="str">
        <f t="shared" si="25"/>
        <v/>
      </c>
      <c r="N675" s="651"/>
      <c r="AG675" s="15"/>
    </row>
    <row r="676" spans="1:34" x14ac:dyDescent="0.25">
      <c r="C676" s="607" t="str">
        <f t="shared" si="20"/>
        <v/>
      </c>
      <c r="D676" s="607" t="str">
        <f t="shared" si="20"/>
        <v/>
      </c>
      <c r="E676" s="607" t="str">
        <f t="shared" si="20"/>
        <v/>
      </c>
      <c r="F676" s="1227" t="str">
        <f t="shared" si="20"/>
        <v/>
      </c>
      <c r="G676" s="607" t="str">
        <f t="shared" si="20"/>
        <v/>
      </c>
      <c r="H676" s="653" t="str">
        <f t="shared" si="21"/>
        <v/>
      </c>
      <c r="I676" s="654" t="str">
        <f t="shared" si="22"/>
        <v/>
      </c>
      <c r="J676" s="647" t="str">
        <f t="shared" si="23"/>
        <v/>
      </c>
      <c r="K676" s="648" t="str">
        <f>IF(ISNUMBER('4. Emisiones cultivos'!M49),'4. Emisiones cultivos'!M49,"")</f>
        <v/>
      </c>
      <c r="L676" s="649" t="str">
        <f t="shared" si="24"/>
        <v/>
      </c>
      <c r="M676" s="649" t="str">
        <f t="shared" si="25"/>
        <v/>
      </c>
      <c r="N676" s="651"/>
      <c r="AG676" s="15"/>
    </row>
    <row r="677" spans="1:34" x14ac:dyDescent="0.25">
      <c r="D677" s="537"/>
      <c r="E677" s="535"/>
      <c r="I677" s="476">
        <f>SUM(I671:I676)</f>
        <v>0</v>
      </c>
      <c r="L677" s="476">
        <f>SUM(L671:L676)</f>
        <v>0</v>
      </c>
      <c r="M677" s="476">
        <f>SUM(M671:M676)</f>
        <v>0</v>
      </c>
      <c r="N677" s="538"/>
      <c r="AG677" s="15"/>
    </row>
    <row r="678" spans="1:34" ht="18" customHeight="1" x14ac:dyDescent="0.25">
      <c r="B678" s="598" t="s">
        <v>1735</v>
      </c>
      <c r="D678" s="3"/>
      <c r="E678" s="3"/>
      <c r="F678" s="3"/>
      <c r="G678" s="3"/>
      <c r="H678" s="3"/>
      <c r="I678" s="3"/>
      <c r="J678" s="3"/>
      <c r="K678" s="3"/>
    </row>
    <row r="679" spans="1:34" ht="18" customHeight="1" x14ac:dyDescent="0.25">
      <c r="K679" s="3"/>
    </row>
    <row r="680" spans="1:34" ht="18" customHeight="1" x14ac:dyDescent="0.25">
      <c r="D680" s="152" t="s">
        <v>876</v>
      </c>
      <c r="E680" s="152" t="s">
        <v>877</v>
      </c>
      <c r="F680" s="152" t="s">
        <v>878</v>
      </c>
      <c r="G680" s="152" t="s">
        <v>879</v>
      </c>
      <c r="K680" s="3"/>
      <c r="Q680" s="15"/>
    </row>
    <row r="681" spans="1:34" ht="18" customHeight="1" x14ac:dyDescent="0.25">
      <c r="A681" s="918">
        <v>3</v>
      </c>
      <c r="B681" s="670" t="s">
        <v>1744</v>
      </c>
      <c r="C681" s="116" t="str">
        <f>B678</f>
        <v>Otros fertilizantes orgánicos (lodos, compost, otros)</v>
      </c>
      <c r="D681" s="153" t="s">
        <v>165</v>
      </c>
      <c r="E681" s="153" t="s">
        <v>165</v>
      </c>
      <c r="F681" s="153">
        <f>ROUND(L691*1000,2)</f>
        <v>0</v>
      </c>
      <c r="G681" s="153">
        <f>ROUND(M691,2)</f>
        <v>0</v>
      </c>
      <c r="K681" s="3"/>
      <c r="Q681" s="15"/>
      <c r="AG681" s="15"/>
      <c r="AH681" s="16"/>
    </row>
    <row r="682" spans="1:34" x14ac:dyDescent="0.25">
      <c r="C682" s="537"/>
      <c r="D682" s="535"/>
      <c r="P682" s="16"/>
      <c r="Q682" s="15"/>
      <c r="AG682" s="15"/>
    </row>
    <row r="683" spans="1:34" ht="28.5" customHeight="1" x14ac:dyDescent="0.25">
      <c r="C683" s="604" t="s">
        <v>923</v>
      </c>
      <c r="D683" s="604" t="s">
        <v>1576</v>
      </c>
      <c r="E683" s="1242" t="s">
        <v>1521</v>
      </c>
      <c r="F683" s="604" t="s">
        <v>1599</v>
      </c>
      <c r="G683" s="604" t="s">
        <v>1653</v>
      </c>
      <c r="H683" s="604" t="s">
        <v>1612</v>
      </c>
      <c r="I683" s="604" t="s">
        <v>1594</v>
      </c>
      <c r="J683" s="604" t="s">
        <v>1746</v>
      </c>
      <c r="K683" s="664" t="s">
        <v>1652</v>
      </c>
      <c r="L683" s="604" t="s">
        <v>1737</v>
      </c>
      <c r="M683" s="604" t="s">
        <v>1736</v>
      </c>
      <c r="N683" s="604" t="s">
        <v>1747</v>
      </c>
      <c r="P683" s="16"/>
      <c r="AG683" s="15"/>
    </row>
    <row r="684" spans="1:34" x14ac:dyDescent="0.25">
      <c r="C684" s="705" t="s">
        <v>923</v>
      </c>
      <c r="D684" s="657"/>
      <c r="E684" s="657"/>
      <c r="F684" s="658"/>
      <c r="G684" s="659"/>
      <c r="H684" s="660"/>
      <c r="I684" s="660"/>
      <c r="J684" s="660"/>
      <c r="K684" s="660"/>
      <c r="L684" s="660"/>
      <c r="M684" s="660"/>
      <c r="N684" s="712" t="s">
        <v>800</v>
      </c>
      <c r="P684" s="16"/>
      <c r="AG684" s="15"/>
    </row>
    <row r="685" spans="1:34" x14ac:dyDescent="0.25">
      <c r="C685" s="711" t="str">
        <f t="shared" ref="C685:F690" si="26">C504</f>
        <v/>
      </c>
      <c r="D685" s="622" t="str">
        <f t="shared" si="26"/>
        <v/>
      </c>
      <c r="E685" s="1227" t="str">
        <f t="shared" si="26"/>
        <v/>
      </c>
      <c r="F685" s="711" t="str">
        <f t="shared" si="26"/>
        <v/>
      </c>
      <c r="G685" s="653" t="str">
        <f t="shared" ref="G685:G690" si="27">IF(ISNUMBER(H504),H504,IF(ISNUMBER(G504),G504,""))</f>
        <v/>
      </c>
      <c r="H685" s="653" t="str">
        <f t="shared" ref="H685:H690" si="28">IF(ISNUMBER(J504),J504,IF(ISNUMBER(I504),I504,""))</f>
        <v/>
      </c>
      <c r="I685" s="646" t="str">
        <f t="shared" ref="I685:I690" si="29">IFERROR(IF(ISNUMBER(K504),K504,F685*G685*H685),"")</f>
        <v/>
      </c>
      <c r="J685" s="647" t="str">
        <f t="shared" ref="J685:J690" si="30">IF(ISNUMBER(K685),"-",IF(D685="", "",IF(E685="Arroz",$E$594,VLOOKUP($H$6,$C$535:$F$587,3,FALSE))))</f>
        <v/>
      </c>
      <c r="K685" s="486" t="str">
        <f>IF(ISNUMBER('4. Emisiones cultivos'!M55),'4. Emisiones cultivos'!M55,"")</f>
        <v/>
      </c>
      <c r="L685" s="649" t="str">
        <f>IFERROR(IF(D685="","", IF(K685="", I685*J685,I685*K685)*(44/28)),"")</f>
        <v/>
      </c>
      <c r="M685" s="649" t="str">
        <f>IF(L685="", "", L685*$H$10)</f>
        <v/>
      </c>
      <c r="N685" s="650">
        <f>SUM(M685:M690)</f>
        <v>0</v>
      </c>
      <c r="P685" s="16"/>
      <c r="AG685" s="15"/>
    </row>
    <row r="686" spans="1:34" x14ac:dyDescent="0.25">
      <c r="C686" s="711" t="str">
        <f t="shared" si="26"/>
        <v/>
      </c>
      <c r="D686" s="622" t="str">
        <f t="shared" si="26"/>
        <v/>
      </c>
      <c r="E686" s="1227" t="str">
        <f t="shared" si="26"/>
        <v/>
      </c>
      <c r="F686" s="711" t="str">
        <f t="shared" si="26"/>
        <v/>
      </c>
      <c r="G686" s="653" t="str">
        <f t="shared" si="27"/>
        <v/>
      </c>
      <c r="H686" s="653" t="str">
        <f t="shared" si="28"/>
        <v/>
      </c>
      <c r="I686" s="646" t="str">
        <f t="shared" si="29"/>
        <v/>
      </c>
      <c r="J686" s="647" t="str">
        <f t="shared" si="30"/>
        <v/>
      </c>
      <c r="K686" s="486" t="str">
        <f>IF(ISNUMBER('4. Emisiones cultivos'!M56),'4. Emisiones cultivos'!M56,"")</f>
        <v/>
      </c>
      <c r="L686" s="649" t="str">
        <f t="shared" ref="L686:L690" si="31">IFERROR(IF(D686="","", IF(K686="", I686*J686,I686*K686)*(44/28)),"")</f>
        <v/>
      </c>
      <c r="M686" s="649" t="str">
        <f t="shared" ref="M686:M690" si="32">IF(L686="", "", L686*$H$10)</f>
        <v/>
      </c>
      <c r="N686" s="538"/>
      <c r="P686" s="16"/>
      <c r="AG686" s="15"/>
    </row>
    <row r="687" spans="1:34" x14ac:dyDescent="0.25">
      <c r="C687" s="711" t="str">
        <f t="shared" si="26"/>
        <v/>
      </c>
      <c r="D687" s="622" t="str">
        <f t="shared" si="26"/>
        <v/>
      </c>
      <c r="E687" s="1227" t="str">
        <f t="shared" si="26"/>
        <v/>
      </c>
      <c r="F687" s="711" t="str">
        <f t="shared" si="26"/>
        <v/>
      </c>
      <c r="G687" s="653" t="str">
        <f t="shared" si="27"/>
        <v/>
      </c>
      <c r="H687" s="653" t="str">
        <f t="shared" si="28"/>
        <v/>
      </c>
      <c r="I687" s="646" t="str">
        <f t="shared" si="29"/>
        <v/>
      </c>
      <c r="J687" s="647" t="str">
        <f t="shared" si="30"/>
        <v/>
      </c>
      <c r="K687" s="486" t="str">
        <f>IF(ISNUMBER('4. Emisiones cultivos'!M57),'4. Emisiones cultivos'!M57,"")</f>
        <v/>
      </c>
      <c r="L687" s="649" t="str">
        <f t="shared" si="31"/>
        <v/>
      </c>
      <c r="M687" s="649" t="str">
        <f t="shared" si="32"/>
        <v/>
      </c>
      <c r="N687" s="538"/>
      <c r="P687" s="16"/>
      <c r="AG687" s="15"/>
    </row>
    <row r="688" spans="1:34" x14ac:dyDescent="0.25">
      <c r="C688" s="711" t="str">
        <f t="shared" si="26"/>
        <v/>
      </c>
      <c r="D688" s="622" t="str">
        <f t="shared" si="26"/>
        <v/>
      </c>
      <c r="E688" s="1227" t="str">
        <f t="shared" si="26"/>
        <v/>
      </c>
      <c r="F688" s="711" t="str">
        <f t="shared" si="26"/>
        <v/>
      </c>
      <c r="G688" s="653" t="str">
        <f t="shared" si="27"/>
        <v/>
      </c>
      <c r="H688" s="653" t="str">
        <f t="shared" si="28"/>
        <v/>
      </c>
      <c r="I688" s="646" t="str">
        <f t="shared" si="29"/>
        <v/>
      </c>
      <c r="J688" s="647" t="str">
        <f t="shared" si="30"/>
        <v/>
      </c>
      <c r="K688" s="486" t="str">
        <f>IF(ISNUMBER('4. Emisiones cultivos'!M58),'4. Emisiones cultivos'!M58,"")</f>
        <v/>
      </c>
      <c r="L688" s="649" t="str">
        <f t="shared" si="31"/>
        <v/>
      </c>
      <c r="M688" s="649" t="str">
        <f t="shared" si="32"/>
        <v/>
      </c>
      <c r="N688" s="538"/>
      <c r="P688" s="16"/>
      <c r="AG688" s="15"/>
    </row>
    <row r="689" spans="1:34" x14ac:dyDescent="0.25">
      <c r="C689" s="711" t="str">
        <f t="shared" si="26"/>
        <v/>
      </c>
      <c r="D689" s="622" t="str">
        <f t="shared" si="26"/>
        <v/>
      </c>
      <c r="E689" s="1227" t="str">
        <f t="shared" si="26"/>
        <v/>
      </c>
      <c r="F689" s="711" t="str">
        <f t="shared" si="26"/>
        <v/>
      </c>
      <c r="G689" s="653" t="str">
        <f t="shared" si="27"/>
        <v/>
      </c>
      <c r="H689" s="653" t="str">
        <f t="shared" si="28"/>
        <v/>
      </c>
      <c r="I689" s="646" t="str">
        <f t="shared" si="29"/>
        <v/>
      </c>
      <c r="J689" s="647" t="str">
        <f t="shared" si="30"/>
        <v/>
      </c>
      <c r="K689" s="486" t="str">
        <f>IF(ISNUMBER('4. Emisiones cultivos'!M59),'4. Emisiones cultivos'!M59,"")</f>
        <v/>
      </c>
      <c r="L689" s="649" t="str">
        <f t="shared" si="31"/>
        <v/>
      </c>
      <c r="M689" s="649" t="str">
        <f t="shared" si="32"/>
        <v/>
      </c>
      <c r="N689" s="538"/>
      <c r="P689" s="16"/>
      <c r="AG689" s="15"/>
    </row>
    <row r="690" spans="1:34" x14ac:dyDescent="0.25">
      <c r="C690" s="711" t="str">
        <f t="shared" si="26"/>
        <v/>
      </c>
      <c r="D690" s="622" t="str">
        <f t="shared" si="26"/>
        <v/>
      </c>
      <c r="E690" s="1227" t="str">
        <f t="shared" si="26"/>
        <v/>
      </c>
      <c r="F690" s="711" t="str">
        <f t="shared" si="26"/>
        <v/>
      </c>
      <c r="G690" s="653" t="str">
        <f t="shared" si="27"/>
        <v/>
      </c>
      <c r="H690" s="653" t="str">
        <f t="shared" si="28"/>
        <v/>
      </c>
      <c r="I690" s="646" t="str">
        <f t="shared" si="29"/>
        <v/>
      </c>
      <c r="J690" s="647" t="str">
        <f t="shared" si="30"/>
        <v/>
      </c>
      <c r="K690" s="486" t="str">
        <f>IF(ISNUMBER('4. Emisiones cultivos'!M60),'4. Emisiones cultivos'!M60,"")</f>
        <v/>
      </c>
      <c r="L690" s="649" t="str">
        <f t="shared" si="31"/>
        <v/>
      </c>
      <c r="M690" s="649" t="str">
        <f t="shared" si="32"/>
        <v/>
      </c>
      <c r="N690" s="538"/>
      <c r="P690" s="16"/>
      <c r="AG690" s="15"/>
    </row>
    <row r="691" spans="1:34" x14ac:dyDescent="0.25">
      <c r="D691" s="537"/>
      <c r="F691" s="535"/>
      <c r="I691" s="476">
        <f>SUM(I685:I690)</f>
        <v>0</v>
      </c>
      <c r="L691" s="476">
        <f>SUM(L685:L690)</f>
        <v>0</v>
      </c>
      <c r="M691" s="476">
        <f>SUM(M685:M690)</f>
        <v>0</v>
      </c>
      <c r="N691" s="538"/>
      <c r="P691" s="16"/>
      <c r="AG691" s="15"/>
    </row>
    <row r="692" spans="1:34" x14ac:dyDescent="0.25">
      <c r="D692" s="537"/>
      <c r="E692" s="535"/>
      <c r="H692" s="671"/>
      <c r="I692" s="16"/>
      <c r="J692" s="1283"/>
      <c r="K692" s="16"/>
      <c r="L692" s="16"/>
      <c r="M692" s="16"/>
      <c r="N692" s="538"/>
      <c r="O692" s="16"/>
      <c r="P692" s="16"/>
      <c r="AG692" s="15"/>
    </row>
    <row r="693" spans="1:34" ht="18" customHeight="1" x14ac:dyDescent="0.25">
      <c r="B693" s="1221" t="s">
        <v>1408</v>
      </c>
      <c r="C693" s="17"/>
      <c r="D693" s="3"/>
      <c r="E693" s="3"/>
      <c r="F693" s="3"/>
      <c r="G693" s="3"/>
      <c r="H693" s="3"/>
      <c r="I693" s="3"/>
      <c r="J693" s="1283"/>
      <c r="K693" s="3"/>
    </row>
    <row r="694" spans="1:34" ht="18" customHeight="1" x14ac:dyDescent="0.25">
      <c r="J694" s="1283"/>
    </row>
    <row r="695" spans="1:34" ht="18" customHeight="1" x14ac:dyDescent="0.25">
      <c r="D695" s="152" t="s">
        <v>876</v>
      </c>
      <c r="E695" s="152" t="s">
        <v>877</v>
      </c>
      <c r="F695" s="152" t="s">
        <v>878</v>
      </c>
      <c r="G695" s="152" t="s">
        <v>879</v>
      </c>
      <c r="J695" s="1283"/>
    </row>
    <row r="696" spans="1:34" ht="18" customHeight="1" x14ac:dyDescent="0.25">
      <c r="A696" s="918">
        <v>4</v>
      </c>
      <c r="B696" s="670" t="s">
        <v>1745</v>
      </c>
      <c r="C696" s="116" t="str">
        <f>B693</f>
        <v>Residuos de cultivos</v>
      </c>
      <c r="D696" s="153" t="s">
        <v>165</v>
      </c>
      <c r="E696" s="153" t="s">
        <v>165</v>
      </c>
      <c r="F696" s="153">
        <f>ROUND(L706*1000,2)</f>
        <v>0</v>
      </c>
      <c r="G696" s="153">
        <f>ROUND(M706,2)</f>
        <v>0</v>
      </c>
      <c r="J696" s="1283"/>
      <c r="K696" s="25"/>
      <c r="Q696" s="15"/>
      <c r="R696" s="16"/>
      <c r="AG696" s="15"/>
      <c r="AH696" s="16"/>
    </row>
    <row r="697" spans="1:34" x14ac:dyDescent="0.25">
      <c r="C697" s="537"/>
      <c r="D697" s="535"/>
      <c r="G697" s="663"/>
      <c r="J697" s="1284"/>
      <c r="L697" s="538"/>
      <c r="AG697" s="15"/>
    </row>
    <row r="698" spans="1:34" ht="61.5" x14ac:dyDescent="0.25">
      <c r="C698" s="604" t="s">
        <v>923</v>
      </c>
      <c r="D698" s="604" t="s">
        <v>1411</v>
      </c>
      <c r="E698" s="604" t="s">
        <v>1613</v>
      </c>
      <c r="F698" s="656" t="s">
        <v>1710</v>
      </c>
      <c r="G698" s="656" t="s">
        <v>1604</v>
      </c>
      <c r="H698" s="620" t="s">
        <v>1748</v>
      </c>
      <c r="I698" s="604" t="s">
        <v>1615</v>
      </c>
      <c r="J698" s="604" t="s">
        <v>1746</v>
      </c>
      <c r="K698" s="664" t="s">
        <v>1652</v>
      </c>
      <c r="L698" s="604" t="s">
        <v>1737</v>
      </c>
      <c r="M698" s="604" t="s">
        <v>1736</v>
      </c>
      <c r="N698" s="604" t="s">
        <v>1749</v>
      </c>
      <c r="O698" s="122"/>
      <c r="P698" s="122"/>
      <c r="Q698" s="122"/>
      <c r="AG698" s="15"/>
    </row>
    <row r="699" spans="1:34" ht="15" customHeight="1" x14ac:dyDescent="0.25">
      <c r="C699" s="705" t="s">
        <v>923</v>
      </c>
      <c r="D699" s="665"/>
      <c r="E699" s="666"/>
      <c r="F699" s="666"/>
      <c r="G699" s="666"/>
      <c r="H699" s="667"/>
      <c r="I699" s="667"/>
      <c r="J699" s="667"/>
      <c r="K699" s="667"/>
      <c r="L699" s="667"/>
      <c r="M699" s="667"/>
      <c r="N699" s="712" t="s">
        <v>800</v>
      </c>
      <c r="AG699" s="15"/>
    </row>
    <row r="700" spans="1:34" x14ac:dyDescent="0.25">
      <c r="C700" s="607" t="str">
        <f t="shared" ref="C700:D705" si="33">C522</f>
        <v/>
      </c>
      <c r="D700" s="1134" t="str">
        <f t="shared" si="33"/>
        <v/>
      </c>
      <c r="E700" s="607" t="str">
        <f t="shared" ref="E700:E705" si="34">F469</f>
        <v/>
      </c>
      <c r="F700" s="653">
        <f t="shared" ref="F700:G705" si="35">IF(ISNUMBER(E522),E522,0%)</f>
        <v>0</v>
      </c>
      <c r="G700" s="653">
        <f t="shared" si="35"/>
        <v>0</v>
      </c>
      <c r="H700" s="645" t="str">
        <f>IFERROR(IF(D700="","",1-(F700*VLOOKUP(D700,$C$608:$J$628,7,0))-(G700*(1-VLOOKUP(D700,$C$608:$J$628,2,0)))),"")</f>
        <v/>
      </c>
      <c r="I700" s="1130" t="str">
        <f>IFERROR((IF(D700="", "",E700*H700*VLOOKUP(D700,$C$608:$J$628,3,0)*VLOOKUP(D700,$C$608:$J$628,4,0)*VLOOKUP(D700,$C$608:$J$628,6,0)/100)),"")</f>
        <v/>
      </c>
      <c r="J700" s="647" t="str">
        <f t="shared" ref="J700:J705" si="36">IF(ISNUMBER(K700),"-",IF(D700="", "",IF(D700="Arroz",$E$594,VLOOKUP($H$6,$C$535:$F$587,4,FALSE))))</f>
        <v/>
      </c>
      <c r="K700" s="648" t="str">
        <f>IF(ISNUMBER('4. Emisiones cultivos'!K67),'4. Emisiones cultivos'!K67,"")</f>
        <v/>
      </c>
      <c r="L700" s="649" t="str">
        <f>IFERROR(IF(D700="","", IF(K700="",I700*J700*44/28,I700*K700*44/28)),"")</f>
        <v/>
      </c>
      <c r="M700" s="649" t="str">
        <f>IF(L700="", "", L700*$H$10)</f>
        <v/>
      </c>
      <c r="N700" s="650">
        <f>SUM(M700:M705)</f>
        <v>0</v>
      </c>
      <c r="AG700" s="15"/>
    </row>
    <row r="701" spans="1:34" x14ac:dyDescent="0.25">
      <c r="C701" s="607" t="str">
        <f t="shared" si="33"/>
        <v/>
      </c>
      <c r="D701" s="1134" t="str">
        <f t="shared" si="33"/>
        <v/>
      </c>
      <c r="E701" s="607" t="str">
        <f t="shared" si="34"/>
        <v/>
      </c>
      <c r="F701" s="653">
        <f t="shared" si="35"/>
        <v>0</v>
      </c>
      <c r="G701" s="653">
        <f t="shared" si="35"/>
        <v>0</v>
      </c>
      <c r="H701" s="645" t="str">
        <f>IFERROR(IF(D701="","",1-(F701*VLOOKUP(D701,$C$608:$J$628,7,0))-(G701*(1-VLOOKUP(D701,$C$608:$J$628,2,0)))),"")</f>
        <v/>
      </c>
      <c r="I701" s="1130" t="str">
        <f t="shared" ref="I701:I705" si="37">IFERROR((IF(D701="", "",E701*H701*VLOOKUP(D701,$C$608:$J$628,3,0)*VLOOKUP(D701,$C$608:$J$628,4,0)*VLOOKUP(D701,$C$608:$J$628,6,0)/100)),"")</f>
        <v/>
      </c>
      <c r="J701" s="647" t="str">
        <f t="shared" si="36"/>
        <v/>
      </c>
      <c r="K701" s="648" t="str">
        <f>IF(ISNUMBER('4. Emisiones cultivos'!K68),'4. Emisiones cultivos'!K68,"")</f>
        <v/>
      </c>
      <c r="L701" s="649" t="str">
        <f t="shared" ref="L701:L705" si="38">IFERROR(IF(D701="","", IF(K701="",I701*J701*44/28,I701*K701*44/28)),"")</f>
        <v/>
      </c>
      <c r="M701" s="649" t="str">
        <f t="shared" ref="M701:M705" si="39">IF(L701="", "", L701*$H$10)</f>
        <v/>
      </c>
      <c r="AG701" s="15"/>
    </row>
    <row r="702" spans="1:34" x14ac:dyDescent="0.25">
      <c r="C702" s="607" t="str">
        <f t="shared" si="33"/>
        <v/>
      </c>
      <c r="D702" s="1134" t="str">
        <f t="shared" si="33"/>
        <v/>
      </c>
      <c r="E702" s="607" t="str">
        <f t="shared" si="34"/>
        <v/>
      </c>
      <c r="F702" s="653">
        <f t="shared" si="35"/>
        <v>0</v>
      </c>
      <c r="G702" s="653">
        <f t="shared" si="35"/>
        <v>0</v>
      </c>
      <c r="H702" s="645" t="str">
        <f t="shared" ref="H702:H705" si="40">IFERROR(IF(D702="","",1-(F702*VLOOKUP(D702,$C$608:$J$628,7,0))-(G702*(1-VLOOKUP(D702,$C$608:$J$628,2,0)))),"")</f>
        <v/>
      </c>
      <c r="I702" s="1130" t="str">
        <f t="shared" si="37"/>
        <v/>
      </c>
      <c r="J702" s="647" t="str">
        <f t="shared" si="36"/>
        <v/>
      </c>
      <c r="K702" s="648" t="str">
        <f>IF(ISNUMBER('4. Emisiones cultivos'!K69),'4. Emisiones cultivos'!K69,"")</f>
        <v/>
      </c>
      <c r="L702" s="649" t="str">
        <f t="shared" si="38"/>
        <v/>
      </c>
      <c r="M702" s="649" t="str">
        <f t="shared" si="39"/>
        <v/>
      </c>
      <c r="AG702" s="15"/>
    </row>
    <row r="703" spans="1:34" x14ac:dyDescent="0.25">
      <c r="C703" s="607" t="str">
        <f t="shared" si="33"/>
        <v/>
      </c>
      <c r="D703" s="1134" t="str">
        <f t="shared" si="33"/>
        <v/>
      </c>
      <c r="E703" s="607" t="str">
        <f t="shared" si="34"/>
        <v/>
      </c>
      <c r="F703" s="653">
        <f t="shared" si="35"/>
        <v>0</v>
      </c>
      <c r="G703" s="653">
        <f t="shared" si="35"/>
        <v>0</v>
      </c>
      <c r="H703" s="645" t="str">
        <f t="shared" si="40"/>
        <v/>
      </c>
      <c r="I703" s="1130" t="str">
        <f t="shared" si="37"/>
        <v/>
      </c>
      <c r="J703" s="647" t="str">
        <f t="shared" si="36"/>
        <v/>
      </c>
      <c r="K703" s="648" t="str">
        <f>IF(ISNUMBER('4. Emisiones cultivos'!K70),'4. Emisiones cultivos'!K70,"")</f>
        <v/>
      </c>
      <c r="L703" s="649" t="str">
        <f t="shared" si="38"/>
        <v/>
      </c>
      <c r="M703" s="649" t="str">
        <f t="shared" si="39"/>
        <v/>
      </c>
      <c r="AG703" s="15"/>
    </row>
    <row r="704" spans="1:34" x14ac:dyDescent="0.25">
      <c r="C704" s="607" t="str">
        <f t="shared" si="33"/>
        <v/>
      </c>
      <c r="D704" s="1134" t="str">
        <f t="shared" si="33"/>
        <v/>
      </c>
      <c r="E704" s="607" t="str">
        <f t="shared" si="34"/>
        <v/>
      </c>
      <c r="F704" s="653">
        <f t="shared" si="35"/>
        <v>0</v>
      </c>
      <c r="G704" s="653">
        <f t="shared" si="35"/>
        <v>0</v>
      </c>
      <c r="H704" s="645" t="str">
        <f t="shared" si="40"/>
        <v/>
      </c>
      <c r="I704" s="1130" t="str">
        <f t="shared" si="37"/>
        <v/>
      </c>
      <c r="J704" s="647" t="str">
        <f t="shared" si="36"/>
        <v/>
      </c>
      <c r="K704" s="648" t="str">
        <f>IF(ISNUMBER('4. Emisiones cultivos'!K71),'4. Emisiones cultivos'!K71,"")</f>
        <v/>
      </c>
      <c r="L704" s="649" t="str">
        <f t="shared" si="38"/>
        <v/>
      </c>
      <c r="M704" s="649" t="str">
        <f t="shared" si="39"/>
        <v/>
      </c>
      <c r="AG704" s="15"/>
    </row>
    <row r="705" spans="1:41" x14ac:dyDescent="0.25">
      <c r="C705" s="607" t="str">
        <f t="shared" si="33"/>
        <v/>
      </c>
      <c r="D705" s="1134" t="str">
        <f t="shared" si="33"/>
        <v/>
      </c>
      <c r="E705" s="607" t="str">
        <f t="shared" si="34"/>
        <v/>
      </c>
      <c r="F705" s="653">
        <f t="shared" si="35"/>
        <v>0</v>
      </c>
      <c r="G705" s="653">
        <f t="shared" si="35"/>
        <v>0</v>
      </c>
      <c r="H705" s="645" t="str">
        <f t="shared" si="40"/>
        <v/>
      </c>
      <c r="I705" s="1130" t="str">
        <f t="shared" si="37"/>
        <v/>
      </c>
      <c r="J705" s="647" t="str">
        <f t="shared" si="36"/>
        <v/>
      </c>
      <c r="K705" s="648" t="str">
        <f>IF(ISNUMBER('4. Emisiones cultivos'!K72),'4. Emisiones cultivos'!K72,"")</f>
        <v/>
      </c>
      <c r="L705" s="649" t="str">
        <f t="shared" si="38"/>
        <v/>
      </c>
      <c r="M705" s="649" t="str">
        <f t="shared" si="39"/>
        <v/>
      </c>
      <c r="AG705" s="15"/>
    </row>
    <row r="706" spans="1:41" x14ac:dyDescent="0.25">
      <c r="E706" s="535"/>
      <c r="I706" s="476">
        <f>SUM(I700:I705)</f>
        <v>0</v>
      </c>
      <c r="L706" s="476">
        <f>SUM(L700:L705)</f>
        <v>0</v>
      </c>
      <c r="M706" s="476">
        <f>SUM(M700:M705)</f>
        <v>0</v>
      </c>
      <c r="R706" s="16"/>
      <c r="AG706" s="15"/>
    </row>
    <row r="707" spans="1:41" x14ac:dyDescent="0.25">
      <c r="AG707" s="15"/>
    </row>
    <row r="708" spans="1:41" x14ac:dyDescent="0.25">
      <c r="C708" s="668" t="s">
        <v>1740</v>
      </c>
      <c r="D708" s="535"/>
      <c r="L708" s="538"/>
      <c r="AG708" s="15"/>
    </row>
    <row r="709" spans="1:41" x14ac:dyDescent="0.25">
      <c r="C709" s="694" t="s">
        <v>1783</v>
      </c>
      <c r="D709" s="535"/>
      <c r="L709" s="538"/>
      <c r="AG709" s="15"/>
    </row>
    <row r="710" spans="1:41" x14ac:dyDescent="0.25">
      <c r="C710" s="694"/>
      <c r="D710" s="535"/>
      <c r="L710" s="538"/>
      <c r="AG710" s="15"/>
    </row>
    <row r="711" spans="1:41" ht="18" customHeight="1" x14ac:dyDescent="0.25">
      <c r="B711" s="555" t="s">
        <v>1447</v>
      </c>
      <c r="C711" s="555"/>
      <c r="D711" s="555"/>
      <c r="E711" s="555"/>
      <c r="F711" s="555"/>
      <c r="G711" s="555"/>
      <c r="H711" s="555"/>
      <c r="I711" s="555"/>
      <c r="J711" s="555"/>
      <c r="K711" s="555"/>
    </row>
    <row r="712" spans="1:41" x14ac:dyDescent="0.25">
      <c r="C712" s="537"/>
      <c r="D712" s="535"/>
      <c r="L712" s="538"/>
      <c r="AG712" s="15"/>
    </row>
    <row r="713" spans="1:41" ht="18" customHeight="1" x14ac:dyDescent="0.25">
      <c r="B713" s="100"/>
      <c r="C713" s="3"/>
      <c r="D713" s="3"/>
      <c r="E713" s="3"/>
      <c r="J713" s="25"/>
      <c r="K713" s="25"/>
      <c r="Q713" s="15"/>
      <c r="R713" s="16"/>
      <c r="AG713" s="15"/>
      <c r="AH713" s="16"/>
    </row>
    <row r="714" spans="1:41" s="16" customFormat="1" x14ac:dyDescent="0.25">
      <c r="A714" s="923"/>
      <c r="C714" s="209" t="s">
        <v>1656</v>
      </c>
    </row>
    <row r="715" spans="1:41" s="16" customFormat="1" x14ac:dyDescent="0.25">
      <c r="A715" s="923"/>
    </row>
    <row r="716" spans="1:41" s="16" customFormat="1" x14ac:dyDescent="0.25">
      <c r="A716" s="923"/>
      <c r="C716" s="1984"/>
      <c r="D716" s="1985"/>
      <c r="E716" s="1985"/>
      <c r="F716" s="1259" t="s">
        <v>2</v>
      </c>
      <c r="G716" s="1259" t="s">
        <v>763</v>
      </c>
    </row>
    <row r="717" spans="1:41" s="16" customFormat="1" ht="30.75" customHeight="1" x14ac:dyDescent="0.25">
      <c r="A717" s="923"/>
      <c r="C717" s="1264" t="s">
        <v>2191</v>
      </c>
      <c r="D717" s="1263"/>
      <c r="E717" s="1261"/>
      <c r="F717" s="1262">
        <v>0.21</v>
      </c>
      <c r="G717" s="1260" t="s">
        <v>1452</v>
      </c>
    </row>
    <row r="718" spans="1:41" s="16" customFormat="1" x14ac:dyDescent="0.25">
      <c r="A718" s="923"/>
      <c r="C718" s="1983" t="s">
        <v>2192</v>
      </c>
      <c r="D718" s="1983"/>
      <c r="E718" s="1983"/>
      <c r="F718" s="1983"/>
      <c r="G718" s="1983"/>
      <c r="H718" s="1983"/>
      <c r="I718" s="1983"/>
      <c r="J718" s="1983"/>
      <c r="K718" s="1983"/>
      <c r="L718" s="1983"/>
      <c r="M718" s="1983"/>
      <c r="N718" s="1983"/>
      <c r="O718" s="1983"/>
      <c r="P718" s="1983"/>
      <c r="Q718" s="1983"/>
      <c r="R718" s="1983"/>
      <c r="S718" s="1983"/>
      <c r="T718" s="1983"/>
      <c r="U718" s="1983"/>
      <c r="V718" s="1983"/>
      <c r="W718" s="1983"/>
      <c r="X718" s="1983"/>
      <c r="Y718" s="1983"/>
      <c r="Z718" s="1983"/>
      <c r="AA718" s="1983"/>
      <c r="AB718" s="1983"/>
      <c r="AC718" s="1983"/>
      <c r="AD718" s="1983"/>
      <c r="AE718" s="1983"/>
      <c r="AF718" s="1983"/>
      <c r="AG718" s="1983"/>
      <c r="AH718" s="1983"/>
      <c r="AI718" s="1983"/>
      <c r="AJ718" s="1983"/>
      <c r="AK718" s="1983"/>
      <c r="AL718" s="1983"/>
      <c r="AM718" s="1983"/>
      <c r="AN718" s="1983"/>
      <c r="AO718" s="1983"/>
    </row>
    <row r="719" spans="1:41" s="16" customFormat="1" x14ac:dyDescent="0.25">
      <c r="A719" s="923"/>
      <c r="C719" s="1387" t="s">
        <v>2215</v>
      </c>
      <c r="D719" s="1388"/>
      <c r="E719" s="1388"/>
      <c r="F719" s="1388"/>
      <c r="G719" s="1388"/>
      <c r="H719" s="1388"/>
      <c r="I719" s="1388"/>
      <c r="J719" s="1388"/>
      <c r="K719" s="1388"/>
      <c r="L719" s="1388"/>
      <c r="M719" s="1388"/>
      <c r="N719" s="1388"/>
      <c r="O719" s="1388"/>
      <c r="P719" s="1388"/>
      <c r="Q719" s="1388"/>
      <c r="R719" s="1388"/>
      <c r="S719" s="1388"/>
      <c r="T719" s="1388"/>
      <c r="U719" s="1388"/>
      <c r="V719" s="1388"/>
      <c r="W719" s="1388"/>
      <c r="X719" s="1388"/>
      <c r="Y719" s="1388"/>
      <c r="Z719" s="1388"/>
      <c r="AA719" s="1388"/>
      <c r="AB719" s="1388"/>
      <c r="AC719" s="1388"/>
      <c r="AD719" s="1388"/>
      <c r="AE719" s="1388"/>
      <c r="AF719" s="1388"/>
      <c r="AG719" s="1388"/>
      <c r="AH719" s="1388"/>
      <c r="AI719" s="1388"/>
      <c r="AJ719" s="1388"/>
      <c r="AK719" s="1388"/>
      <c r="AL719" s="1388"/>
      <c r="AM719" s="1388"/>
      <c r="AN719" s="1388"/>
      <c r="AO719" s="1388"/>
    </row>
    <row r="720" spans="1:41" x14ac:dyDescent="0.25">
      <c r="C720" s="1278" t="s">
        <v>2209</v>
      </c>
      <c r="AG720" s="15"/>
      <c r="AK720" s="16"/>
    </row>
    <row r="721" spans="3:37" x14ac:dyDescent="0.25">
      <c r="AG721" s="15"/>
      <c r="AK721" s="16"/>
    </row>
    <row r="722" spans="3:37" x14ac:dyDescent="0.25">
      <c r="C722" s="209" t="s">
        <v>2190</v>
      </c>
      <c r="D722" s="6"/>
      <c r="E722" s="6"/>
      <c r="F722" s="16"/>
      <c r="AG722" s="15"/>
      <c r="AK722" s="16"/>
    </row>
    <row r="723" spans="3:37" x14ac:dyDescent="0.25">
      <c r="AG723" s="15"/>
      <c r="AK723" s="16"/>
    </row>
    <row r="724" spans="3:37" x14ac:dyDescent="0.25">
      <c r="C724" s="479" t="s">
        <v>1454</v>
      </c>
      <c r="D724" s="479">
        <v>2007</v>
      </c>
      <c r="E724" s="479">
        <v>2008</v>
      </c>
      <c r="F724" s="479">
        <v>2009</v>
      </c>
      <c r="G724" s="479">
        <v>2010</v>
      </c>
      <c r="H724" s="479">
        <v>2011</v>
      </c>
      <c r="I724" s="479">
        <v>2012</v>
      </c>
      <c r="J724" s="479">
        <v>2013</v>
      </c>
      <c r="K724" s="479">
        <v>2014</v>
      </c>
      <c r="L724" s="479">
        <v>2015</v>
      </c>
      <c r="M724" s="479">
        <v>2016</v>
      </c>
      <c r="N724" s="479">
        <v>2017</v>
      </c>
      <c r="O724" s="479">
        <v>2018</v>
      </c>
      <c r="P724" s="479">
        <v>2019</v>
      </c>
      <c r="Q724" s="479">
        <v>2020</v>
      </c>
      <c r="R724" s="479">
        <v>2021</v>
      </c>
      <c r="S724" s="1249">
        <v>2022</v>
      </c>
      <c r="AG724" s="15"/>
      <c r="AK724" s="16"/>
    </row>
    <row r="725" spans="3:37" x14ac:dyDescent="0.25">
      <c r="C725" s="221" t="s">
        <v>1337</v>
      </c>
      <c r="D725" s="1483">
        <v>0.06</v>
      </c>
      <c r="E725" s="1483">
        <v>0.06</v>
      </c>
      <c r="F725" s="1483">
        <v>0.06</v>
      </c>
      <c r="G725" s="1483">
        <v>0.06</v>
      </c>
      <c r="H725" s="1483">
        <v>0.06</v>
      </c>
      <c r="I725" s="1483">
        <v>0.06</v>
      </c>
      <c r="J725" s="1483">
        <v>0.06</v>
      </c>
      <c r="K725" s="1483">
        <v>0.06</v>
      </c>
      <c r="L725" s="1483">
        <v>0.06</v>
      </c>
      <c r="M725" s="1483">
        <v>0.06</v>
      </c>
      <c r="N725" s="1483">
        <v>7.0000000000000007E-2</v>
      </c>
      <c r="O725" s="1483">
        <v>7.0000000000000007E-2</v>
      </c>
      <c r="P725" s="1483">
        <v>7.0000000000000007E-2</v>
      </c>
      <c r="Q725" s="468">
        <v>7.0000000000000007E-2</v>
      </c>
      <c r="R725" s="1483">
        <v>7.0000000000000007E-2</v>
      </c>
      <c r="S725" s="1285">
        <v>7.0000000000000007E-2</v>
      </c>
      <c r="AG725" s="15"/>
      <c r="AK725" s="16"/>
    </row>
    <row r="726" spans="3:37" x14ac:dyDescent="0.25">
      <c r="C726" s="221" t="s">
        <v>1338</v>
      </c>
      <c r="D726" s="1483">
        <v>0.11</v>
      </c>
      <c r="E726" s="1483">
        <v>0.11</v>
      </c>
      <c r="F726" s="1483">
        <v>0.11</v>
      </c>
      <c r="G726" s="1483">
        <v>0.11</v>
      </c>
      <c r="H726" s="1483">
        <v>0.11</v>
      </c>
      <c r="I726" s="1483">
        <v>0.11</v>
      </c>
      <c r="J726" s="1483">
        <v>0.11</v>
      </c>
      <c r="K726" s="1483">
        <v>0.11</v>
      </c>
      <c r="L726" s="1483">
        <v>0.11</v>
      </c>
      <c r="M726" s="1483">
        <v>0.11</v>
      </c>
      <c r="N726" s="1483">
        <v>0.11</v>
      </c>
      <c r="O726" s="1483">
        <v>0.11</v>
      </c>
      <c r="P726" s="1483">
        <v>0.12</v>
      </c>
      <c r="Q726" s="468">
        <v>0.12</v>
      </c>
      <c r="R726" s="1483">
        <v>0.12</v>
      </c>
      <c r="S726" s="1285">
        <v>0.12</v>
      </c>
      <c r="AG726" s="15"/>
      <c r="AK726" s="16"/>
    </row>
    <row r="727" spans="3:37" x14ac:dyDescent="0.25">
      <c r="C727" s="221" t="s">
        <v>1339</v>
      </c>
      <c r="D727" s="1483">
        <v>0.04</v>
      </c>
      <c r="E727" s="1483">
        <v>0.04</v>
      </c>
      <c r="F727" s="1483">
        <v>0.04</v>
      </c>
      <c r="G727" s="1483">
        <v>0.04</v>
      </c>
      <c r="H727" s="1483">
        <v>0.05</v>
      </c>
      <c r="I727" s="1483">
        <v>0.05</v>
      </c>
      <c r="J727" s="1483">
        <v>0.05</v>
      </c>
      <c r="K727" s="1483">
        <v>0.04</v>
      </c>
      <c r="L727" s="1483">
        <v>0.04</v>
      </c>
      <c r="M727" s="1483">
        <v>0.05</v>
      </c>
      <c r="N727" s="1483">
        <v>0.04</v>
      </c>
      <c r="O727" s="1483">
        <v>0.04</v>
      </c>
      <c r="P727" s="1483">
        <v>0.04</v>
      </c>
      <c r="Q727" s="468">
        <v>0.04</v>
      </c>
      <c r="R727" s="1483">
        <v>0.04</v>
      </c>
      <c r="S727" s="1285">
        <v>0.04</v>
      </c>
      <c r="AG727" s="15"/>
      <c r="AK727" s="16"/>
    </row>
    <row r="728" spans="3:37" x14ac:dyDescent="0.25">
      <c r="C728" s="221" t="s">
        <v>1340</v>
      </c>
      <c r="D728" s="1483">
        <v>0.05</v>
      </c>
      <c r="E728" s="1483">
        <v>0.05</v>
      </c>
      <c r="F728" s="1483">
        <v>0.05</v>
      </c>
      <c r="G728" s="1483">
        <v>0.05</v>
      </c>
      <c r="H728" s="1483">
        <v>0.05</v>
      </c>
      <c r="I728" s="1483">
        <v>0.05</v>
      </c>
      <c r="J728" s="1483">
        <v>0.05</v>
      </c>
      <c r="K728" s="1483">
        <v>0.05</v>
      </c>
      <c r="L728" s="1483">
        <v>0.05</v>
      </c>
      <c r="M728" s="1483">
        <v>0.05</v>
      </c>
      <c r="N728" s="1483">
        <v>0.05</v>
      </c>
      <c r="O728" s="1483">
        <v>0.05</v>
      </c>
      <c r="P728" s="1483">
        <v>0.05</v>
      </c>
      <c r="Q728" s="468">
        <v>0.05</v>
      </c>
      <c r="R728" s="1483">
        <v>0.05</v>
      </c>
      <c r="S728" s="1285">
        <v>0.05</v>
      </c>
      <c r="AG728" s="15"/>
      <c r="AK728" s="16"/>
    </row>
    <row r="729" spans="3:37" x14ac:dyDescent="0.25">
      <c r="C729" s="221" t="s">
        <v>1341</v>
      </c>
      <c r="D729" s="1483">
        <v>0.22</v>
      </c>
      <c r="E729" s="1483">
        <v>0.22</v>
      </c>
      <c r="F729" s="1483">
        <v>0.22</v>
      </c>
      <c r="G729" s="1483">
        <v>0.22</v>
      </c>
      <c r="H729" s="1483">
        <v>0.22</v>
      </c>
      <c r="I729" s="1483">
        <v>0.22</v>
      </c>
      <c r="J729" s="1483">
        <v>0.22</v>
      </c>
      <c r="K729" s="1483">
        <v>0.22</v>
      </c>
      <c r="L729" s="1483">
        <v>0.22</v>
      </c>
      <c r="M729" s="1483">
        <v>0.22</v>
      </c>
      <c r="N729" s="1483">
        <v>0.22</v>
      </c>
      <c r="O729" s="1483">
        <v>0.22</v>
      </c>
      <c r="P729" s="1483">
        <v>0.22</v>
      </c>
      <c r="Q729" s="468">
        <v>0.22</v>
      </c>
      <c r="R729" s="1483">
        <v>0.22</v>
      </c>
      <c r="S729" s="1285">
        <v>0.22</v>
      </c>
      <c r="AG729" s="15"/>
      <c r="AK729" s="16"/>
    </row>
    <row r="730" spans="3:37" x14ac:dyDescent="0.25">
      <c r="C730" s="221" t="s">
        <v>1342</v>
      </c>
      <c r="D730" s="1483">
        <v>0.08</v>
      </c>
      <c r="E730" s="1483">
        <v>0.08</v>
      </c>
      <c r="F730" s="1483">
        <v>0.08</v>
      </c>
      <c r="G730" s="1483">
        <v>0.08</v>
      </c>
      <c r="H730" s="1483">
        <v>0.08</v>
      </c>
      <c r="I730" s="1483">
        <v>0.08</v>
      </c>
      <c r="J730" s="1483">
        <v>0.08</v>
      </c>
      <c r="K730" s="1483">
        <v>0.08</v>
      </c>
      <c r="L730" s="1483">
        <v>0.08</v>
      </c>
      <c r="M730" s="1483">
        <v>0.08</v>
      </c>
      <c r="N730" s="1483">
        <v>0.08</v>
      </c>
      <c r="O730" s="1483">
        <v>0.08</v>
      </c>
      <c r="P730" s="1483">
        <v>0.08</v>
      </c>
      <c r="Q730" s="468">
        <v>0.08</v>
      </c>
      <c r="R730" s="1483">
        <v>0.08</v>
      </c>
      <c r="S730" s="1285">
        <v>0.08</v>
      </c>
      <c r="AG730" s="15"/>
      <c r="AK730" s="16"/>
    </row>
    <row r="731" spans="3:37" x14ac:dyDescent="0.25">
      <c r="C731" s="221" t="s">
        <v>1343</v>
      </c>
      <c r="D731" s="1483">
        <v>0.03</v>
      </c>
      <c r="E731" s="1483">
        <v>0.03</v>
      </c>
      <c r="F731" s="1483">
        <v>0.03</v>
      </c>
      <c r="G731" s="1483">
        <v>0.03</v>
      </c>
      <c r="H731" s="1483">
        <v>0.03</v>
      </c>
      <c r="I731" s="1483">
        <v>0.03</v>
      </c>
      <c r="J731" s="1483">
        <v>0.03</v>
      </c>
      <c r="K731" s="1483">
        <v>0.03</v>
      </c>
      <c r="L731" s="1483">
        <v>0.03</v>
      </c>
      <c r="M731" s="1483">
        <v>0.03</v>
      </c>
      <c r="N731" s="1483">
        <v>0.03</v>
      </c>
      <c r="O731" s="1483">
        <v>0.03</v>
      </c>
      <c r="P731" s="1483">
        <v>0.03</v>
      </c>
      <c r="Q731" s="468">
        <v>0.03</v>
      </c>
      <c r="R731" s="1483">
        <v>0.03</v>
      </c>
      <c r="S731" s="1285">
        <v>0.03</v>
      </c>
      <c r="AG731" s="15"/>
      <c r="AK731" s="16"/>
    </row>
    <row r="732" spans="3:37" x14ac:dyDescent="0.25">
      <c r="C732" s="221" t="s">
        <v>1344</v>
      </c>
      <c r="D732" s="1483">
        <v>0.02</v>
      </c>
      <c r="E732" s="1483">
        <v>0.02</v>
      </c>
      <c r="F732" s="1483">
        <v>0.02</v>
      </c>
      <c r="G732" s="1483">
        <v>0.02</v>
      </c>
      <c r="H732" s="1483">
        <v>0.02</v>
      </c>
      <c r="I732" s="1483">
        <v>0.02</v>
      </c>
      <c r="J732" s="1483">
        <v>0.02</v>
      </c>
      <c r="K732" s="1483">
        <v>0.02</v>
      </c>
      <c r="L732" s="1483">
        <v>0.02</v>
      </c>
      <c r="M732" s="1483">
        <v>0.02</v>
      </c>
      <c r="N732" s="1483">
        <v>0.02</v>
      </c>
      <c r="O732" s="1483">
        <v>0.02</v>
      </c>
      <c r="P732" s="1483">
        <v>0.02</v>
      </c>
      <c r="Q732" s="468">
        <v>0.02</v>
      </c>
      <c r="R732" s="1483">
        <v>0.02</v>
      </c>
      <c r="S732" s="1285">
        <v>0.02</v>
      </c>
      <c r="AG732" s="15"/>
      <c r="AK732" s="16"/>
    </row>
    <row r="733" spans="3:37" x14ac:dyDescent="0.25">
      <c r="C733" s="221" t="s">
        <v>1345</v>
      </c>
      <c r="D733" s="1483">
        <v>0.02</v>
      </c>
      <c r="E733" s="1483">
        <v>0.02</v>
      </c>
      <c r="F733" s="1483">
        <v>0.02</v>
      </c>
      <c r="G733" s="1483">
        <v>0.02</v>
      </c>
      <c r="H733" s="1483">
        <v>0.02</v>
      </c>
      <c r="I733" s="1483">
        <v>0.02</v>
      </c>
      <c r="J733" s="1483">
        <v>0.02</v>
      </c>
      <c r="K733" s="1483">
        <v>0.02</v>
      </c>
      <c r="L733" s="1483">
        <v>0.02</v>
      </c>
      <c r="M733" s="1483">
        <v>0.02</v>
      </c>
      <c r="N733" s="1483">
        <v>0.02</v>
      </c>
      <c r="O733" s="1483">
        <v>0.02</v>
      </c>
      <c r="P733" s="1483">
        <v>0.02</v>
      </c>
      <c r="Q733" s="468">
        <v>0.02</v>
      </c>
      <c r="R733" s="1483">
        <v>0.02</v>
      </c>
      <c r="S733" s="1285">
        <v>0.02</v>
      </c>
      <c r="AG733" s="15"/>
      <c r="AK733" s="16"/>
    </row>
    <row r="734" spans="3:37" x14ac:dyDescent="0.25">
      <c r="C734" s="221" t="s">
        <v>1346</v>
      </c>
      <c r="D734" s="1483">
        <v>0.2</v>
      </c>
      <c r="E734" s="1483">
        <v>0.2</v>
      </c>
      <c r="F734" s="1483">
        <v>0.2</v>
      </c>
      <c r="G734" s="1483">
        <v>0.2</v>
      </c>
      <c r="H734" s="1483">
        <v>0.2</v>
      </c>
      <c r="I734" s="1483">
        <v>0.2</v>
      </c>
      <c r="J734" s="1483">
        <v>0.2</v>
      </c>
      <c r="K734" s="1483">
        <v>0.2</v>
      </c>
      <c r="L734" s="1483">
        <v>0.2</v>
      </c>
      <c r="M734" s="1483">
        <v>0.2</v>
      </c>
      <c r="N734" s="1483">
        <v>0.2</v>
      </c>
      <c r="O734" s="1483">
        <v>0.2</v>
      </c>
      <c r="P734" s="1483">
        <v>0.2</v>
      </c>
      <c r="Q734" s="468">
        <v>0.2</v>
      </c>
      <c r="R734" s="1483">
        <v>0.2</v>
      </c>
      <c r="S734" s="1285">
        <v>0.2</v>
      </c>
      <c r="AG734" s="15"/>
      <c r="AK734" s="16"/>
    </row>
    <row r="735" spans="3:37" x14ac:dyDescent="0.25">
      <c r="C735" s="221" t="s">
        <v>1347</v>
      </c>
      <c r="D735" s="1483">
        <v>0.02</v>
      </c>
      <c r="E735" s="1483">
        <v>0.02</v>
      </c>
      <c r="F735" s="1483">
        <v>0.02</v>
      </c>
      <c r="G735" s="1483">
        <v>0.02</v>
      </c>
      <c r="H735" s="1483">
        <v>0.02</v>
      </c>
      <c r="I735" s="1483">
        <v>0.02</v>
      </c>
      <c r="J735" s="1483">
        <v>0.02</v>
      </c>
      <c r="K735" s="1483">
        <v>0.02</v>
      </c>
      <c r="L735" s="1483">
        <v>0.02</v>
      </c>
      <c r="M735" s="1483">
        <v>0.02</v>
      </c>
      <c r="N735" s="1483">
        <v>0.02</v>
      </c>
      <c r="O735" s="1483">
        <v>0.02</v>
      </c>
      <c r="P735" s="1483">
        <v>0.02</v>
      </c>
      <c r="Q735" s="468">
        <v>0.02</v>
      </c>
      <c r="R735" s="1483">
        <v>0.02</v>
      </c>
      <c r="S735" s="1285">
        <v>0.02</v>
      </c>
      <c r="AG735" s="15"/>
      <c r="AK735" s="16"/>
    </row>
    <row r="736" spans="3:37" x14ac:dyDescent="0.25">
      <c r="C736" s="221" t="s">
        <v>1348</v>
      </c>
      <c r="D736" s="1483">
        <v>0.1</v>
      </c>
      <c r="E736" s="1483">
        <v>0.1</v>
      </c>
      <c r="F736" s="1483">
        <v>0.1</v>
      </c>
      <c r="G736" s="1483">
        <v>0.1</v>
      </c>
      <c r="H736" s="1483">
        <v>0.1</v>
      </c>
      <c r="I736" s="1483">
        <v>0.1</v>
      </c>
      <c r="J736" s="1483">
        <v>0.1</v>
      </c>
      <c r="K736" s="1483">
        <v>0.1</v>
      </c>
      <c r="L736" s="1483">
        <v>0.1</v>
      </c>
      <c r="M736" s="1483">
        <v>0.1</v>
      </c>
      <c r="N736" s="1483">
        <v>0.1</v>
      </c>
      <c r="O736" s="1483">
        <v>0.1</v>
      </c>
      <c r="P736" s="1483">
        <v>0.1</v>
      </c>
      <c r="Q736" s="468">
        <v>0.1</v>
      </c>
      <c r="R736" s="1483">
        <v>0.1</v>
      </c>
      <c r="S736" s="1285">
        <v>0.1</v>
      </c>
      <c r="AG736" s="15"/>
      <c r="AK736" s="16"/>
    </row>
    <row r="737" spans="3:37" x14ac:dyDescent="0.25">
      <c r="C737" s="221" t="s">
        <v>1349</v>
      </c>
      <c r="D737" s="1483">
        <v>0.09</v>
      </c>
      <c r="E737" s="1483">
        <v>0.09</v>
      </c>
      <c r="F737" s="1483">
        <v>0.09</v>
      </c>
      <c r="G737" s="1483">
        <v>0.09</v>
      </c>
      <c r="H737" s="1483">
        <v>0.09</v>
      </c>
      <c r="I737" s="1483">
        <v>0.09</v>
      </c>
      <c r="J737" s="1483">
        <v>0.09</v>
      </c>
      <c r="K737" s="1483">
        <v>0.09</v>
      </c>
      <c r="L737" s="1483">
        <v>0.09</v>
      </c>
      <c r="M737" s="1483">
        <v>0.09</v>
      </c>
      <c r="N737" s="1483">
        <v>0.09</v>
      </c>
      <c r="O737" s="1483">
        <v>0.09</v>
      </c>
      <c r="P737" s="1483">
        <v>0.09</v>
      </c>
      <c r="Q737" s="468">
        <v>0.09</v>
      </c>
      <c r="R737" s="1483">
        <v>0.09</v>
      </c>
      <c r="S737" s="1285">
        <v>0.09</v>
      </c>
      <c r="AG737" s="15"/>
      <c r="AK737" s="16"/>
    </row>
    <row r="738" spans="3:37" x14ac:dyDescent="0.25">
      <c r="C738" s="221" t="s">
        <v>1350</v>
      </c>
      <c r="D738" s="1483">
        <v>0.21</v>
      </c>
      <c r="E738" s="1483">
        <v>0.21</v>
      </c>
      <c r="F738" s="1483">
        <v>0.21</v>
      </c>
      <c r="G738" s="1483">
        <v>0.21</v>
      </c>
      <c r="H738" s="1483">
        <v>0.21</v>
      </c>
      <c r="I738" s="1483">
        <v>0.21</v>
      </c>
      <c r="J738" s="1483">
        <v>0.21</v>
      </c>
      <c r="K738" s="1483">
        <v>0.21</v>
      </c>
      <c r="L738" s="1483">
        <v>0.21</v>
      </c>
      <c r="M738" s="1483">
        <v>0.21</v>
      </c>
      <c r="N738" s="1483">
        <v>0.21</v>
      </c>
      <c r="O738" s="1483">
        <v>0.21</v>
      </c>
      <c r="P738" s="1483">
        <v>0.21</v>
      </c>
      <c r="Q738" s="468">
        <v>0.21</v>
      </c>
      <c r="R738" s="1483">
        <v>0.21</v>
      </c>
      <c r="S738" s="1285">
        <v>0.21</v>
      </c>
      <c r="AG738" s="15"/>
      <c r="AK738" s="16"/>
    </row>
    <row r="739" spans="3:37" x14ac:dyDescent="0.25">
      <c r="C739" s="221" t="s">
        <v>1351</v>
      </c>
      <c r="D739" s="1483">
        <v>0.06</v>
      </c>
      <c r="E739" s="1483">
        <v>7.0000000000000007E-2</v>
      </c>
      <c r="F739" s="1483">
        <v>7.0000000000000007E-2</v>
      </c>
      <c r="G739" s="1483">
        <v>7.0000000000000007E-2</v>
      </c>
      <c r="H739" s="1483">
        <v>7.0000000000000007E-2</v>
      </c>
      <c r="I739" s="1483">
        <v>7.0000000000000007E-2</v>
      </c>
      <c r="J739" s="1483">
        <v>7.0000000000000007E-2</v>
      </c>
      <c r="K739" s="1483">
        <v>0.08</v>
      </c>
      <c r="L739" s="1483">
        <v>7.0000000000000007E-2</v>
      </c>
      <c r="M739" s="1483">
        <v>7.0000000000000007E-2</v>
      </c>
      <c r="N739" s="1483">
        <v>0.08</v>
      </c>
      <c r="O739" s="1483">
        <v>7.0000000000000007E-2</v>
      </c>
      <c r="P739" s="1483">
        <v>0.06</v>
      </c>
      <c r="Q739" s="468">
        <v>0.06</v>
      </c>
      <c r="R739" s="1483">
        <v>0.06</v>
      </c>
      <c r="S739" s="1285">
        <v>0.06</v>
      </c>
      <c r="AG739" s="15"/>
      <c r="AK739" s="16"/>
    </row>
    <row r="740" spans="3:37" x14ac:dyDescent="0.25">
      <c r="C740" s="221" t="s">
        <v>1352</v>
      </c>
      <c r="D740" s="1483">
        <v>0.05</v>
      </c>
      <c r="E740" s="1483">
        <v>0.05</v>
      </c>
      <c r="F740" s="1483">
        <v>0.05</v>
      </c>
      <c r="G740" s="1483">
        <v>0.05</v>
      </c>
      <c r="H740" s="1483">
        <v>0.05</v>
      </c>
      <c r="I740" s="1483">
        <v>0.05</v>
      </c>
      <c r="J740" s="1483">
        <v>0.04</v>
      </c>
      <c r="K740" s="1483">
        <v>0.04</v>
      </c>
      <c r="L740" s="1483">
        <v>0.05</v>
      </c>
      <c r="M740" s="1483">
        <v>0.05</v>
      </c>
      <c r="N740" s="1483">
        <v>0.05</v>
      </c>
      <c r="O740" s="1483">
        <v>0.05</v>
      </c>
      <c r="P740" s="1483">
        <v>0.05</v>
      </c>
      <c r="Q740" s="468">
        <v>0.05</v>
      </c>
      <c r="R740" s="1483">
        <v>0.05</v>
      </c>
      <c r="S740" s="1285">
        <v>0.05</v>
      </c>
      <c r="AG740" s="15"/>
      <c r="AK740" s="16"/>
    </row>
    <row r="741" spans="3:37" x14ac:dyDescent="0.25">
      <c r="C741" s="221" t="s">
        <v>1353</v>
      </c>
      <c r="D741" s="1483">
        <v>7.0000000000000007E-2</v>
      </c>
      <c r="E741" s="1483">
        <v>7.0000000000000007E-2</v>
      </c>
      <c r="F741" s="1483">
        <v>7.0000000000000007E-2</v>
      </c>
      <c r="G741" s="1483">
        <v>7.0000000000000007E-2</v>
      </c>
      <c r="H741" s="1483">
        <v>7.0000000000000007E-2</v>
      </c>
      <c r="I741" s="1483">
        <v>7.0000000000000007E-2</v>
      </c>
      <c r="J741" s="1483">
        <v>7.0000000000000007E-2</v>
      </c>
      <c r="K741" s="1483">
        <v>7.0000000000000007E-2</v>
      </c>
      <c r="L741" s="1483">
        <v>7.0000000000000007E-2</v>
      </c>
      <c r="M741" s="1483">
        <v>7.0000000000000007E-2</v>
      </c>
      <c r="N741" s="1483">
        <v>7.0000000000000007E-2</v>
      </c>
      <c r="O741" s="1483">
        <v>7.0000000000000007E-2</v>
      </c>
      <c r="P741" s="1483">
        <v>7.0000000000000007E-2</v>
      </c>
      <c r="Q741" s="468">
        <v>7.0000000000000007E-2</v>
      </c>
      <c r="R741" s="1483">
        <v>7.0000000000000007E-2</v>
      </c>
      <c r="S741" s="1285">
        <v>7.0000000000000007E-2</v>
      </c>
      <c r="AG741" s="15"/>
      <c r="AK741" s="16"/>
    </row>
    <row r="742" spans="3:37" x14ac:dyDescent="0.25">
      <c r="C742" s="221" t="s">
        <v>1354</v>
      </c>
      <c r="D742" s="1483">
        <v>0.25</v>
      </c>
      <c r="E742" s="1483">
        <v>0.25</v>
      </c>
      <c r="F742" s="1483">
        <v>0.25</v>
      </c>
      <c r="G742" s="1483">
        <v>0.25</v>
      </c>
      <c r="H742" s="1483">
        <v>0.25</v>
      </c>
      <c r="I742" s="1483">
        <v>0.25</v>
      </c>
      <c r="J742" s="1483">
        <v>0.25</v>
      </c>
      <c r="K742" s="1483">
        <v>0.25</v>
      </c>
      <c r="L742" s="1483">
        <v>0.25</v>
      </c>
      <c r="M742" s="1483">
        <v>0.25</v>
      </c>
      <c r="N742" s="1483">
        <v>0.25</v>
      </c>
      <c r="O742" s="1483">
        <v>0.25</v>
      </c>
      <c r="P742" s="1483">
        <v>0.25</v>
      </c>
      <c r="Q742" s="468">
        <v>0.25</v>
      </c>
      <c r="R742" s="1483">
        <v>0.25</v>
      </c>
      <c r="S742" s="1285">
        <v>0.25</v>
      </c>
      <c r="AG742" s="15"/>
      <c r="AK742" s="16"/>
    </row>
    <row r="743" spans="3:37" x14ac:dyDescent="0.25">
      <c r="C743" s="221" t="s">
        <v>1355</v>
      </c>
      <c r="D743" s="1483">
        <v>0.01</v>
      </c>
      <c r="E743" s="1483">
        <v>0.01</v>
      </c>
      <c r="F743" s="1483">
        <v>0.01</v>
      </c>
      <c r="G743" s="1483">
        <v>0.02</v>
      </c>
      <c r="H743" s="1483">
        <v>0.02</v>
      </c>
      <c r="I743" s="1483">
        <v>0.02</v>
      </c>
      <c r="J743" s="1483">
        <v>0.02</v>
      </c>
      <c r="K743" s="1483">
        <v>0.01</v>
      </c>
      <c r="L743" s="1483">
        <v>0.02</v>
      </c>
      <c r="M743" s="1483">
        <v>0.02</v>
      </c>
      <c r="N743" s="1483">
        <v>0.01</v>
      </c>
      <c r="O743" s="1483">
        <v>0.02</v>
      </c>
      <c r="P743" s="1483">
        <v>0.02</v>
      </c>
      <c r="Q743" s="468">
        <v>0.02</v>
      </c>
      <c r="R743" s="1483">
        <v>0.02</v>
      </c>
      <c r="S743" s="1285">
        <v>0.02</v>
      </c>
      <c r="AG743" s="15"/>
      <c r="AK743" s="16"/>
    </row>
    <row r="744" spans="3:37" x14ac:dyDescent="0.25">
      <c r="C744" s="221" t="s">
        <v>1356</v>
      </c>
      <c r="D744" s="1483">
        <v>0.23</v>
      </c>
      <c r="E744" s="1483">
        <v>0.23</v>
      </c>
      <c r="F744" s="1483">
        <v>0.23</v>
      </c>
      <c r="G744" s="1483">
        <v>0.23</v>
      </c>
      <c r="H744" s="1483">
        <v>0.23</v>
      </c>
      <c r="I744" s="1483">
        <v>0.23</v>
      </c>
      <c r="J744" s="1483">
        <v>0.23</v>
      </c>
      <c r="K744" s="1483">
        <v>0.23</v>
      </c>
      <c r="L744" s="1483">
        <v>0.23</v>
      </c>
      <c r="M744" s="1483">
        <v>0.23</v>
      </c>
      <c r="N744" s="1483">
        <v>0.23</v>
      </c>
      <c r="O744" s="1483">
        <v>0.23</v>
      </c>
      <c r="P744" s="1483">
        <v>0.23</v>
      </c>
      <c r="Q744" s="468">
        <v>0.23</v>
      </c>
      <c r="R744" s="1483">
        <v>0.23</v>
      </c>
      <c r="S744" s="1285">
        <v>0.23</v>
      </c>
      <c r="AG744" s="15"/>
      <c r="AK744" s="16"/>
    </row>
    <row r="745" spans="3:37" x14ac:dyDescent="0.25">
      <c r="C745" s="221" t="s">
        <v>1357</v>
      </c>
      <c r="D745" s="1483">
        <v>0.06</v>
      </c>
      <c r="E745" s="1483">
        <v>0.06</v>
      </c>
      <c r="F745" s="1483">
        <v>0.06</v>
      </c>
      <c r="G745" s="1483">
        <v>0.06</v>
      </c>
      <c r="H745" s="1483">
        <v>0.06</v>
      </c>
      <c r="I745" s="1483">
        <v>0.06</v>
      </c>
      <c r="J745" s="1483">
        <v>0.06</v>
      </c>
      <c r="K745" s="1483">
        <v>7.0000000000000007E-2</v>
      </c>
      <c r="L745" s="1483">
        <v>7.0000000000000007E-2</v>
      </c>
      <c r="M745" s="1483">
        <v>7.0000000000000007E-2</v>
      </c>
      <c r="N745" s="1483">
        <v>0.08</v>
      </c>
      <c r="O745" s="1483">
        <v>7.0000000000000007E-2</v>
      </c>
      <c r="P745" s="1483">
        <v>7.0000000000000007E-2</v>
      </c>
      <c r="Q745" s="468">
        <v>7.0000000000000007E-2</v>
      </c>
      <c r="R745" s="1483">
        <v>7.0000000000000007E-2</v>
      </c>
      <c r="S745" s="1285">
        <v>7.0000000000000007E-2</v>
      </c>
      <c r="AG745" s="15"/>
      <c r="AK745" s="16"/>
    </row>
    <row r="746" spans="3:37" x14ac:dyDescent="0.25">
      <c r="C746" s="221" t="s">
        <v>1358</v>
      </c>
      <c r="D746" s="1483">
        <v>7.0000000000000007E-2</v>
      </c>
      <c r="E746" s="1483">
        <v>7.0000000000000007E-2</v>
      </c>
      <c r="F746" s="1483">
        <v>0.06</v>
      </c>
      <c r="G746" s="1483">
        <v>7.0000000000000007E-2</v>
      </c>
      <c r="H746" s="1483">
        <v>0.06</v>
      </c>
      <c r="I746" s="1483">
        <v>0.06</v>
      </c>
      <c r="J746" s="1483">
        <v>0.06</v>
      </c>
      <c r="K746" s="1483">
        <v>0.06</v>
      </c>
      <c r="L746" s="1483">
        <v>0.06</v>
      </c>
      <c r="M746" s="1483">
        <v>0.06</v>
      </c>
      <c r="N746" s="1483">
        <v>0.05</v>
      </c>
      <c r="O746" s="1483">
        <v>0.05</v>
      </c>
      <c r="P746" s="1483">
        <v>0.05</v>
      </c>
      <c r="Q746" s="468">
        <v>0.05</v>
      </c>
      <c r="R746" s="1483">
        <v>0.05</v>
      </c>
      <c r="S746" s="1285">
        <v>0.05</v>
      </c>
      <c r="AG746" s="15"/>
      <c r="AK746" s="16"/>
    </row>
    <row r="747" spans="3:37" x14ac:dyDescent="0.25">
      <c r="C747" s="221" t="s">
        <v>1359</v>
      </c>
      <c r="D747" s="1483">
        <v>0.01</v>
      </c>
      <c r="E747" s="1483">
        <v>0.01</v>
      </c>
      <c r="F747" s="1483">
        <v>0.01</v>
      </c>
      <c r="G747" s="1483">
        <v>0.01</v>
      </c>
      <c r="H747" s="1483">
        <v>0.01</v>
      </c>
      <c r="I747" s="1483">
        <v>0.01</v>
      </c>
      <c r="J747" s="1483">
        <v>0.01</v>
      </c>
      <c r="K747" s="1483">
        <v>0.01</v>
      </c>
      <c r="L747" s="1483">
        <v>0.01</v>
      </c>
      <c r="M747" s="1483">
        <v>0.01</v>
      </c>
      <c r="N747" s="1483">
        <v>0.01</v>
      </c>
      <c r="O747" s="1483">
        <v>0.01</v>
      </c>
      <c r="P747" s="1483">
        <v>0.01</v>
      </c>
      <c r="Q747" s="468">
        <v>0.01</v>
      </c>
      <c r="R747" s="1483">
        <v>0.01</v>
      </c>
      <c r="S747" s="1285">
        <v>0.01</v>
      </c>
      <c r="AG747" s="15"/>
      <c r="AK747" s="16"/>
    </row>
    <row r="748" spans="3:37" x14ac:dyDescent="0.25">
      <c r="C748" s="221" t="s">
        <v>1360</v>
      </c>
      <c r="D748" s="1483">
        <v>0.08</v>
      </c>
      <c r="E748" s="1483">
        <v>0.08</v>
      </c>
      <c r="F748" s="1483">
        <v>0.08</v>
      </c>
      <c r="G748" s="1483">
        <v>0.08</v>
      </c>
      <c r="H748" s="1483">
        <v>0.08</v>
      </c>
      <c r="I748" s="1483">
        <v>0.08</v>
      </c>
      <c r="J748" s="1483">
        <v>0.08</v>
      </c>
      <c r="K748" s="1483">
        <v>0.08</v>
      </c>
      <c r="L748" s="1483">
        <v>0.08</v>
      </c>
      <c r="M748" s="1483">
        <v>0.08</v>
      </c>
      <c r="N748" s="1483">
        <v>0.08</v>
      </c>
      <c r="O748" s="1483">
        <v>0.08</v>
      </c>
      <c r="P748" s="1483">
        <v>0.08</v>
      </c>
      <c r="Q748" s="468">
        <v>0.08</v>
      </c>
      <c r="R748" s="1483">
        <v>0.08</v>
      </c>
      <c r="S748" s="1285">
        <v>0.08</v>
      </c>
      <c r="AG748" s="15"/>
      <c r="AK748" s="16"/>
    </row>
    <row r="749" spans="3:37" x14ac:dyDescent="0.25">
      <c r="C749" s="221" t="s">
        <v>1361</v>
      </c>
      <c r="D749" s="1483">
        <v>0.09</v>
      </c>
      <c r="E749" s="1483">
        <v>0.1</v>
      </c>
      <c r="F749" s="1483">
        <v>0.09</v>
      </c>
      <c r="G749" s="1483">
        <v>0.09</v>
      </c>
      <c r="H749" s="1483">
        <v>0.09</v>
      </c>
      <c r="I749" s="1483">
        <v>0.09</v>
      </c>
      <c r="J749" s="1483">
        <v>0.09</v>
      </c>
      <c r="K749" s="1483">
        <v>0.1</v>
      </c>
      <c r="L749" s="1483">
        <v>0.1</v>
      </c>
      <c r="M749" s="1483">
        <v>0.09</v>
      </c>
      <c r="N749" s="1483">
        <v>0.1</v>
      </c>
      <c r="O749" s="1483">
        <v>0.1</v>
      </c>
      <c r="P749" s="1483">
        <v>0.1</v>
      </c>
      <c r="Q749" s="468">
        <v>0.1</v>
      </c>
      <c r="R749" s="1483">
        <v>0.11</v>
      </c>
      <c r="S749" s="1285">
        <v>0.11</v>
      </c>
      <c r="AG749" s="15"/>
      <c r="AK749" s="16"/>
    </row>
    <row r="750" spans="3:37" x14ac:dyDescent="0.25">
      <c r="C750" s="221" t="s">
        <v>1362</v>
      </c>
      <c r="D750" s="1483">
        <v>7.0000000000000007E-2</v>
      </c>
      <c r="E750" s="1483">
        <v>7.0000000000000007E-2</v>
      </c>
      <c r="F750" s="1483">
        <v>7.0000000000000007E-2</v>
      </c>
      <c r="G750" s="1483">
        <v>7.0000000000000007E-2</v>
      </c>
      <c r="H750" s="1483">
        <v>7.0000000000000007E-2</v>
      </c>
      <c r="I750" s="1483">
        <v>7.0000000000000007E-2</v>
      </c>
      <c r="J750" s="1483">
        <v>0.1</v>
      </c>
      <c r="K750" s="1483">
        <v>0.1</v>
      </c>
      <c r="L750" s="1483">
        <v>0.1</v>
      </c>
      <c r="M750" s="1483">
        <v>0.1</v>
      </c>
      <c r="N750" s="1483">
        <v>0.1</v>
      </c>
      <c r="O750" s="1483">
        <v>0.1</v>
      </c>
      <c r="P750" s="1483">
        <v>0.09</v>
      </c>
      <c r="Q750" s="468">
        <v>0.09</v>
      </c>
      <c r="R750" s="1483">
        <v>0.09</v>
      </c>
      <c r="S750" s="1285">
        <v>0.09</v>
      </c>
      <c r="AG750" s="15"/>
      <c r="AK750" s="16"/>
    </row>
    <row r="751" spans="3:37" x14ac:dyDescent="0.25">
      <c r="C751" s="221" t="s">
        <v>1363</v>
      </c>
      <c r="D751" s="1483">
        <v>7.0000000000000007E-2</v>
      </c>
      <c r="E751" s="1483">
        <v>0.08</v>
      </c>
      <c r="F751" s="1483">
        <v>0.08</v>
      </c>
      <c r="G751" s="1483">
        <v>0.08</v>
      </c>
      <c r="H751" s="1483">
        <v>0.08</v>
      </c>
      <c r="I751" s="1483">
        <v>0.08</v>
      </c>
      <c r="J751" s="1483">
        <v>0.08</v>
      </c>
      <c r="K751" s="1483">
        <v>0.08</v>
      </c>
      <c r="L751" s="1483">
        <v>0.08</v>
      </c>
      <c r="M751" s="1483">
        <v>0.08</v>
      </c>
      <c r="N751" s="1483">
        <v>0.09</v>
      </c>
      <c r="O751" s="1483">
        <v>7.0000000000000007E-2</v>
      </c>
      <c r="P751" s="1483">
        <v>7.0000000000000007E-2</v>
      </c>
      <c r="Q751" s="468">
        <v>7.0000000000000007E-2</v>
      </c>
      <c r="R751" s="1483">
        <v>7.0000000000000007E-2</v>
      </c>
      <c r="S751" s="1285">
        <v>7.0000000000000007E-2</v>
      </c>
      <c r="AG751" s="15"/>
      <c r="AK751" s="16"/>
    </row>
    <row r="752" spans="3:37" x14ac:dyDescent="0.25">
      <c r="C752" s="221" t="s">
        <v>1364</v>
      </c>
      <c r="D752" s="1483">
        <v>0.09</v>
      </c>
      <c r="E752" s="1483">
        <v>0.09</v>
      </c>
      <c r="F752" s="1483">
        <v>0.09</v>
      </c>
      <c r="G752" s="1483">
        <v>0.09</v>
      </c>
      <c r="H752" s="1483">
        <v>0.09</v>
      </c>
      <c r="I752" s="1483">
        <v>0.09</v>
      </c>
      <c r="J752" s="1483">
        <v>0.09</v>
      </c>
      <c r="K752" s="1483">
        <v>0.09</v>
      </c>
      <c r="L752" s="1483">
        <v>0.09</v>
      </c>
      <c r="M752" s="1483">
        <v>0.09</v>
      </c>
      <c r="N752" s="1483">
        <v>0.1</v>
      </c>
      <c r="O752" s="1483">
        <v>0.09</v>
      </c>
      <c r="P752" s="1483">
        <v>0.09</v>
      </c>
      <c r="Q752" s="468">
        <v>0.1</v>
      </c>
      <c r="R752" s="1483">
        <v>0.1</v>
      </c>
      <c r="S752" s="1285">
        <v>0.1</v>
      </c>
      <c r="AG752" s="15"/>
      <c r="AK752" s="16"/>
    </row>
    <row r="753" spans="3:37" x14ac:dyDescent="0.25">
      <c r="C753" s="221" t="s">
        <v>1365</v>
      </c>
      <c r="D753" s="1483">
        <v>0.2</v>
      </c>
      <c r="E753" s="1483">
        <v>0.2</v>
      </c>
      <c r="F753" s="1483">
        <v>0.2</v>
      </c>
      <c r="G753" s="1483">
        <v>0.2</v>
      </c>
      <c r="H753" s="1483">
        <v>0.2</v>
      </c>
      <c r="I753" s="1483">
        <v>0.2</v>
      </c>
      <c r="J753" s="1483">
        <v>0.2</v>
      </c>
      <c r="K753" s="1483">
        <v>0.2</v>
      </c>
      <c r="L753" s="1483">
        <v>0.2</v>
      </c>
      <c r="M753" s="1483">
        <v>0.2</v>
      </c>
      <c r="N753" s="1483">
        <v>0.2</v>
      </c>
      <c r="O753" s="1483">
        <v>0.2</v>
      </c>
      <c r="P753" s="1483">
        <v>0.2</v>
      </c>
      <c r="Q753" s="468">
        <v>0.2</v>
      </c>
      <c r="R753" s="1483">
        <v>0.2</v>
      </c>
      <c r="S753" s="1285">
        <v>0.2</v>
      </c>
      <c r="AG753" s="15"/>
      <c r="AK753" s="16"/>
    </row>
    <row r="754" spans="3:37" x14ac:dyDescent="0.25">
      <c r="C754" s="221" t="s">
        <v>1366</v>
      </c>
      <c r="D754" s="1483">
        <v>0.03</v>
      </c>
      <c r="E754" s="1483">
        <v>0.03</v>
      </c>
      <c r="F754" s="1483">
        <v>0.03</v>
      </c>
      <c r="G754" s="1483">
        <v>0.03</v>
      </c>
      <c r="H754" s="1483">
        <v>0.03</v>
      </c>
      <c r="I754" s="1483">
        <v>0.03</v>
      </c>
      <c r="J754" s="1483">
        <v>0.03</v>
      </c>
      <c r="K754" s="1483">
        <v>0.03</v>
      </c>
      <c r="L754" s="1483">
        <v>0.03</v>
      </c>
      <c r="M754" s="1483">
        <v>0.03</v>
      </c>
      <c r="N754" s="1483">
        <v>0.03</v>
      </c>
      <c r="O754" s="1483">
        <v>0.03</v>
      </c>
      <c r="P754" s="1483">
        <v>0.03</v>
      </c>
      <c r="Q754" s="468">
        <v>0.03</v>
      </c>
      <c r="R754" s="1483">
        <v>0.03</v>
      </c>
      <c r="S754" s="1285">
        <v>0.03</v>
      </c>
      <c r="AG754" s="15"/>
      <c r="AK754" s="16"/>
    </row>
    <row r="755" spans="3:37" x14ac:dyDescent="0.25">
      <c r="C755" s="221" t="s">
        <v>1367</v>
      </c>
      <c r="D755" s="1483">
        <v>0.08</v>
      </c>
      <c r="E755" s="1483">
        <v>0.08</v>
      </c>
      <c r="F755" s="1483">
        <v>0.08</v>
      </c>
      <c r="G755" s="1483">
        <v>0.08</v>
      </c>
      <c r="H755" s="1483">
        <v>0.08</v>
      </c>
      <c r="I755" s="1483">
        <v>0.08</v>
      </c>
      <c r="J755" s="1483">
        <v>0.08</v>
      </c>
      <c r="K755" s="1483">
        <v>0.08</v>
      </c>
      <c r="L755" s="1483">
        <v>0.08</v>
      </c>
      <c r="M755" s="1483">
        <v>0.08</v>
      </c>
      <c r="N755" s="1483">
        <v>0.08</v>
      </c>
      <c r="O755" s="1483">
        <v>0.08</v>
      </c>
      <c r="P755" s="1483">
        <v>0.08</v>
      </c>
      <c r="Q755" s="468">
        <v>0.08</v>
      </c>
      <c r="R755" s="1483">
        <v>0.08</v>
      </c>
      <c r="S755" s="1285">
        <v>0.08</v>
      </c>
      <c r="AG755" s="15"/>
      <c r="AK755" s="16"/>
    </row>
    <row r="756" spans="3:37" x14ac:dyDescent="0.25">
      <c r="C756" s="221" t="s">
        <v>1368</v>
      </c>
      <c r="D756" s="1483">
        <v>0.08</v>
      </c>
      <c r="E756" s="1483">
        <v>0.08</v>
      </c>
      <c r="F756" s="1483">
        <v>0.09</v>
      </c>
      <c r="G756" s="1483">
        <v>0.09</v>
      </c>
      <c r="H756" s="1483">
        <v>0.1</v>
      </c>
      <c r="I756" s="1483">
        <v>0.1</v>
      </c>
      <c r="J756" s="1483">
        <v>0.09</v>
      </c>
      <c r="K756" s="1483">
        <v>0.11</v>
      </c>
      <c r="L756" s="1483">
        <v>0.09</v>
      </c>
      <c r="M756" s="1483">
        <v>0.11</v>
      </c>
      <c r="N756" s="1483">
        <v>0.11</v>
      </c>
      <c r="O756" s="1483">
        <v>0.1</v>
      </c>
      <c r="P756" s="1483">
        <v>0.11</v>
      </c>
      <c r="Q756" s="468">
        <v>0.1</v>
      </c>
      <c r="R756" s="1483">
        <v>0.1</v>
      </c>
      <c r="S756" s="1285">
        <v>0.1</v>
      </c>
      <c r="AG756" s="15"/>
      <c r="AK756" s="16"/>
    </row>
    <row r="757" spans="3:37" x14ac:dyDescent="0.25">
      <c r="C757" s="221" t="s">
        <v>1369</v>
      </c>
      <c r="D757" s="1483">
        <v>7.0000000000000007E-2</v>
      </c>
      <c r="E757" s="1483">
        <v>7.0000000000000007E-2</v>
      </c>
      <c r="F757" s="1483">
        <v>7.0000000000000007E-2</v>
      </c>
      <c r="G757" s="1483">
        <v>7.0000000000000007E-2</v>
      </c>
      <c r="H757" s="1483">
        <v>7.0000000000000007E-2</v>
      </c>
      <c r="I757" s="1483">
        <v>7.0000000000000007E-2</v>
      </c>
      <c r="J757" s="1483">
        <v>0.08</v>
      </c>
      <c r="K757" s="1483">
        <v>7.0000000000000007E-2</v>
      </c>
      <c r="L757" s="1483">
        <v>7.0000000000000007E-2</v>
      </c>
      <c r="M757" s="1483">
        <v>7.0000000000000007E-2</v>
      </c>
      <c r="N757" s="1483">
        <v>7.0000000000000007E-2</v>
      </c>
      <c r="O757" s="1483">
        <v>0.08</v>
      </c>
      <c r="P757" s="1483">
        <v>0.08</v>
      </c>
      <c r="Q757" s="468">
        <v>0.08</v>
      </c>
      <c r="R757" s="1483">
        <v>0.08</v>
      </c>
      <c r="S757" s="1285">
        <v>0.08</v>
      </c>
      <c r="AG757" s="15"/>
      <c r="AK757" s="16"/>
    </row>
    <row r="758" spans="3:37" x14ac:dyDescent="0.25">
      <c r="C758" s="221" t="s">
        <v>1370</v>
      </c>
      <c r="D758" s="1483">
        <v>0.17</v>
      </c>
      <c r="E758" s="1483">
        <v>0.17</v>
      </c>
      <c r="F758" s="1483">
        <v>0.17</v>
      </c>
      <c r="G758" s="1483">
        <v>0.17</v>
      </c>
      <c r="H758" s="1483">
        <v>0.17</v>
      </c>
      <c r="I758" s="1483">
        <v>0.17</v>
      </c>
      <c r="J758" s="1483">
        <v>0.17</v>
      </c>
      <c r="K758" s="1483">
        <v>0.17</v>
      </c>
      <c r="L758" s="1483">
        <v>0.17</v>
      </c>
      <c r="M758" s="1483">
        <v>0.17</v>
      </c>
      <c r="N758" s="1483">
        <v>0.17</v>
      </c>
      <c r="O758" s="1483">
        <v>0.17</v>
      </c>
      <c r="P758" s="1483">
        <v>0.17</v>
      </c>
      <c r="Q758" s="468">
        <v>0.17</v>
      </c>
      <c r="R758" s="1483">
        <v>0.17</v>
      </c>
      <c r="S758" s="1285">
        <v>0.17</v>
      </c>
      <c r="AG758" s="15"/>
      <c r="AK758" s="16"/>
    </row>
    <row r="759" spans="3:37" x14ac:dyDescent="0.25">
      <c r="C759" s="221" t="s">
        <v>1371</v>
      </c>
      <c r="D759" s="1483">
        <v>0.04</v>
      </c>
      <c r="E759" s="1483">
        <v>0.04</v>
      </c>
      <c r="F759" s="1483">
        <v>0.04</v>
      </c>
      <c r="G759" s="1483">
        <v>0.04</v>
      </c>
      <c r="H759" s="1483">
        <v>0.04</v>
      </c>
      <c r="I759" s="1483">
        <v>0.04</v>
      </c>
      <c r="J759" s="1483">
        <v>0.04</v>
      </c>
      <c r="K759" s="1483">
        <v>0.04</v>
      </c>
      <c r="L759" s="1483">
        <v>0.04</v>
      </c>
      <c r="M759" s="1483">
        <v>0.04</v>
      </c>
      <c r="N759" s="1483">
        <v>0.04</v>
      </c>
      <c r="O759" s="1483">
        <v>0.04</v>
      </c>
      <c r="P759" s="1483">
        <v>0.04</v>
      </c>
      <c r="Q759" s="468">
        <v>0.04</v>
      </c>
      <c r="R759" s="1483">
        <v>0.04</v>
      </c>
      <c r="S759" s="1285">
        <v>0.04</v>
      </c>
      <c r="AG759" s="15"/>
      <c r="AK759" s="16"/>
    </row>
    <row r="760" spans="3:37" x14ac:dyDescent="0.25">
      <c r="C760" s="221" t="s">
        <v>1372</v>
      </c>
      <c r="D760" s="1483">
        <v>0.01</v>
      </c>
      <c r="E760" s="1483">
        <v>0.01</v>
      </c>
      <c r="F760" s="1483">
        <v>0.01</v>
      </c>
      <c r="G760" s="1483">
        <v>0.01</v>
      </c>
      <c r="H760" s="1483">
        <v>0.01</v>
      </c>
      <c r="I760" s="1483">
        <v>0.01</v>
      </c>
      <c r="J760" s="1483">
        <v>0.01</v>
      </c>
      <c r="K760" s="1483">
        <v>0.01</v>
      </c>
      <c r="L760" s="1483">
        <v>0.01</v>
      </c>
      <c r="M760" s="1483">
        <v>0.01</v>
      </c>
      <c r="N760" s="1483">
        <v>0.01</v>
      </c>
      <c r="O760" s="1483">
        <v>0.01</v>
      </c>
      <c r="P760" s="1483">
        <v>0.01</v>
      </c>
      <c r="Q760" s="468">
        <v>0.01</v>
      </c>
      <c r="R760" s="1483">
        <v>0.02</v>
      </c>
      <c r="S760" s="1285">
        <v>0.02</v>
      </c>
      <c r="AG760" s="15"/>
      <c r="AK760" s="16"/>
    </row>
    <row r="761" spans="3:37" x14ac:dyDescent="0.25">
      <c r="C761" s="221" t="s">
        <v>1373</v>
      </c>
      <c r="D761" s="1483">
        <v>0.26</v>
      </c>
      <c r="E761" s="1483">
        <v>0.26</v>
      </c>
      <c r="F761" s="1483">
        <v>0.26</v>
      </c>
      <c r="G761" s="1483">
        <v>0.26</v>
      </c>
      <c r="H761" s="1483">
        <v>0.26</v>
      </c>
      <c r="I761" s="1483">
        <v>0.26</v>
      </c>
      <c r="J761" s="1483">
        <v>0.26</v>
      </c>
      <c r="K761" s="1483">
        <v>0.26</v>
      </c>
      <c r="L761" s="1483">
        <v>0.26</v>
      </c>
      <c r="M761" s="1483">
        <v>0.26</v>
      </c>
      <c r="N761" s="1483">
        <v>0.26</v>
      </c>
      <c r="O761" s="1483">
        <v>0.26</v>
      </c>
      <c r="P761" s="1483">
        <v>0.26</v>
      </c>
      <c r="Q761" s="468">
        <v>0.26</v>
      </c>
      <c r="R761" s="1483">
        <v>0.26</v>
      </c>
      <c r="S761" s="1285">
        <v>0.26</v>
      </c>
      <c r="AG761" s="15"/>
      <c r="AK761" s="16"/>
    </row>
    <row r="762" spans="3:37" x14ac:dyDescent="0.25">
      <c r="C762" s="221" t="s">
        <v>1374</v>
      </c>
      <c r="D762" s="1483">
        <v>0.05</v>
      </c>
      <c r="E762" s="1483">
        <v>0.05</v>
      </c>
      <c r="F762" s="1483">
        <v>0.05</v>
      </c>
      <c r="G762" s="1483">
        <v>0.06</v>
      </c>
      <c r="H762" s="1483">
        <v>0.05</v>
      </c>
      <c r="I762" s="1483">
        <v>0.06</v>
      </c>
      <c r="J762" s="1483">
        <v>0.06</v>
      </c>
      <c r="K762" s="1483">
        <v>0.06</v>
      </c>
      <c r="L762" s="1483">
        <v>0.06</v>
      </c>
      <c r="M762" s="1483">
        <v>0.06</v>
      </c>
      <c r="N762" s="1483">
        <v>0.06</v>
      </c>
      <c r="O762" s="1483">
        <v>0.06</v>
      </c>
      <c r="P762" s="1483">
        <v>0.06</v>
      </c>
      <c r="Q762" s="468">
        <v>0.06</v>
      </c>
      <c r="R762" s="1483">
        <v>0.06</v>
      </c>
      <c r="S762" s="1285">
        <v>0.06</v>
      </c>
      <c r="AG762" s="15"/>
      <c r="AK762" s="16"/>
    </row>
    <row r="763" spans="3:37" x14ac:dyDescent="0.25">
      <c r="C763" s="221" t="s">
        <v>1375</v>
      </c>
      <c r="D763" s="1483">
        <v>0.04</v>
      </c>
      <c r="E763" s="1483">
        <v>0.04</v>
      </c>
      <c r="F763" s="1483">
        <v>0.04</v>
      </c>
      <c r="G763" s="1483">
        <v>0.04</v>
      </c>
      <c r="H763" s="1483">
        <v>0.04</v>
      </c>
      <c r="I763" s="1483">
        <v>0.04</v>
      </c>
      <c r="J763" s="1483">
        <v>0.04</v>
      </c>
      <c r="K763" s="1483">
        <v>0.04</v>
      </c>
      <c r="L763" s="1483">
        <v>0.04</v>
      </c>
      <c r="M763" s="1483">
        <v>0.04</v>
      </c>
      <c r="N763" s="1483">
        <v>0.04</v>
      </c>
      <c r="O763" s="1483">
        <v>0.04</v>
      </c>
      <c r="P763" s="1483">
        <v>0.04</v>
      </c>
      <c r="Q763" s="468">
        <v>0.04</v>
      </c>
      <c r="R763" s="1483">
        <v>0.04</v>
      </c>
      <c r="S763" s="1285">
        <v>0.04</v>
      </c>
      <c r="AG763" s="15"/>
      <c r="AK763" s="16"/>
    </row>
    <row r="764" spans="3:37" x14ac:dyDescent="0.25">
      <c r="C764" s="221" t="s">
        <v>1376</v>
      </c>
      <c r="D764" s="1483">
        <v>0.06</v>
      </c>
      <c r="E764" s="1483">
        <v>0.06</v>
      </c>
      <c r="F764" s="1483">
        <v>0.06</v>
      </c>
      <c r="G764" s="1483">
        <v>0.06</v>
      </c>
      <c r="H764" s="1483">
        <v>0.06</v>
      </c>
      <c r="I764" s="1483">
        <v>0.06</v>
      </c>
      <c r="J764" s="1483">
        <v>0.06</v>
      </c>
      <c r="K764" s="1483">
        <v>0.06</v>
      </c>
      <c r="L764" s="1483">
        <v>0.06</v>
      </c>
      <c r="M764" s="1483">
        <v>0.06</v>
      </c>
      <c r="N764" s="1483">
        <v>0.06</v>
      </c>
      <c r="O764" s="1483">
        <v>0.06</v>
      </c>
      <c r="P764" s="1483">
        <v>0.06</v>
      </c>
      <c r="Q764" s="468">
        <v>0.06</v>
      </c>
      <c r="R764" s="1483">
        <v>0.06</v>
      </c>
      <c r="S764" s="1285">
        <v>0.06</v>
      </c>
      <c r="AG764" s="15"/>
      <c r="AK764" s="16"/>
    </row>
    <row r="765" spans="3:37" x14ac:dyDescent="0.25">
      <c r="C765" s="221" t="s">
        <v>1377</v>
      </c>
      <c r="D765" s="1483">
        <v>0.02</v>
      </c>
      <c r="E765" s="1483">
        <v>0.02</v>
      </c>
      <c r="F765" s="1483">
        <v>0.02</v>
      </c>
      <c r="G765" s="1483">
        <v>0.01</v>
      </c>
      <c r="H765" s="1483">
        <v>0.01</v>
      </c>
      <c r="I765" s="1483">
        <v>0.01</v>
      </c>
      <c r="J765" s="1483">
        <v>0.01</v>
      </c>
      <c r="K765" s="1483">
        <v>0.01</v>
      </c>
      <c r="L765" s="1483">
        <v>0.01</v>
      </c>
      <c r="M765" s="1483">
        <v>0.01</v>
      </c>
      <c r="N765" s="1483">
        <v>0.02</v>
      </c>
      <c r="O765" s="1483">
        <v>0.02</v>
      </c>
      <c r="P765" s="1483">
        <v>0.01</v>
      </c>
      <c r="Q765" s="468">
        <v>0.02</v>
      </c>
      <c r="R765" s="1483">
        <v>0.01</v>
      </c>
      <c r="S765" s="1285">
        <v>0.01</v>
      </c>
      <c r="AG765" s="15"/>
      <c r="AK765" s="16"/>
    </row>
    <row r="766" spans="3:37" x14ac:dyDescent="0.25">
      <c r="C766" s="221" t="s">
        <v>1378</v>
      </c>
      <c r="D766" s="1483">
        <v>0.08</v>
      </c>
      <c r="E766" s="1483">
        <v>0.08</v>
      </c>
      <c r="F766" s="1483">
        <v>0.08</v>
      </c>
      <c r="G766" s="1483">
        <v>0.08</v>
      </c>
      <c r="H766" s="1483">
        <v>0.08</v>
      </c>
      <c r="I766" s="1483">
        <v>0.08</v>
      </c>
      <c r="J766" s="1483">
        <v>0.08</v>
      </c>
      <c r="K766" s="1483">
        <v>0.08</v>
      </c>
      <c r="L766" s="1483">
        <v>0.09</v>
      </c>
      <c r="M766" s="1483">
        <v>0.09</v>
      </c>
      <c r="N766" s="1483">
        <v>7.0000000000000007E-2</v>
      </c>
      <c r="O766" s="1483">
        <v>0.08</v>
      </c>
      <c r="P766" s="1483">
        <v>0.08</v>
      </c>
      <c r="Q766" s="468">
        <v>0.08</v>
      </c>
      <c r="R766" s="1483">
        <v>0.08</v>
      </c>
      <c r="S766" s="1285">
        <v>0.08</v>
      </c>
      <c r="AG766" s="15"/>
      <c r="AK766" s="16"/>
    </row>
    <row r="767" spans="3:37" x14ac:dyDescent="0.25">
      <c r="C767" s="221" t="s">
        <v>1379</v>
      </c>
      <c r="D767" s="1483">
        <v>0.01</v>
      </c>
      <c r="E767" s="1483">
        <v>0.01</v>
      </c>
      <c r="F767" s="1483">
        <v>0.01</v>
      </c>
      <c r="G767" s="1483">
        <v>0.01</v>
      </c>
      <c r="H767" s="1483">
        <v>0.01</v>
      </c>
      <c r="I767" s="1483">
        <v>0.01</v>
      </c>
      <c r="J767" s="1483">
        <v>0.01</v>
      </c>
      <c r="K767" s="1483">
        <v>0.01</v>
      </c>
      <c r="L767" s="1483">
        <v>0.01</v>
      </c>
      <c r="M767" s="1483">
        <v>0.01</v>
      </c>
      <c r="N767" s="1483">
        <v>0.01</v>
      </c>
      <c r="O767" s="1483">
        <v>0.01</v>
      </c>
      <c r="P767" s="1483">
        <v>0.01</v>
      </c>
      <c r="Q767" s="468">
        <v>0.01</v>
      </c>
      <c r="R767" s="1483">
        <v>0.01</v>
      </c>
      <c r="S767" s="1285">
        <v>0.01</v>
      </c>
      <c r="AG767" s="15"/>
      <c r="AK767" s="16"/>
    </row>
    <row r="768" spans="3:37" x14ac:dyDescent="0.25">
      <c r="C768" s="221" t="s">
        <v>1380</v>
      </c>
      <c r="D768" s="1483">
        <v>7.0000000000000007E-2</v>
      </c>
      <c r="E768" s="1483">
        <v>7.0000000000000007E-2</v>
      </c>
      <c r="F768" s="1483">
        <v>7.0000000000000007E-2</v>
      </c>
      <c r="G768" s="1483">
        <v>7.0000000000000007E-2</v>
      </c>
      <c r="H768" s="1483">
        <v>0.08</v>
      </c>
      <c r="I768" s="1483">
        <v>0.08</v>
      </c>
      <c r="J768" s="1483">
        <v>0.08</v>
      </c>
      <c r="K768" s="1483">
        <v>0.08</v>
      </c>
      <c r="L768" s="1483">
        <v>0.08</v>
      </c>
      <c r="M768" s="1483">
        <v>0.08</v>
      </c>
      <c r="N768" s="1483">
        <v>0.06</v>
      </c>
      <c r="O768" s="1483">
        <v>0.08</v>
      </c>
      <c r="P768" s="1483">
        <v>0.08</v>
      </c>
      <c r="Q768" s="468">
        <v>0.08</v>
      </c>
      <c r="R768" s="1483">
        <v>0.08</v>
      </c>
      <c r="S768" s="1285">
        <v>0.08</v>
      </c>
      <c r="AG768" s="15"/>
      <c r="AK768" s="16"/>
    </row>
    <row r="769" spans="1:37" x14ac:dyDescent="0.25">
      <c r="C769" s="221" t="s">
        <v>1381</v>
      </c>
      <c r="D769" s="1483">
        <v>0.02</v>
      </c>
      <c r="E769" s="1483">
        <v>0.02</v>
      </c>
      <c r="F769" s="1483">
        <v>0.01</v>
      </c>
      <c r="G769" s="1483">
        <v>0.01</v>
      </c>
      <c r="H769" s="1483">
        <v>0.02</v>
      </c>
      <c r="I769" s="1483">
        <v>0.01</v>
      </c>
      <c r="J769" s="1483">
        <v>0.01</v>
      </c>
      <c r="K769" s="1483">
        <v>0.01</v>
      </c>
      <c r="L769" s="1483">
        <v>0.01</v>
      </c>
      <c r="M769" s="1483">
        <v>0.01</v>
      </c>
      <c r="N769" s="1483">
        <v>0.01</v>
      </c>
      <c r="O769" s="1483">
        <v>0.02</v>
      </c>
      <c r="P769" s="1483">
        <v>0.02</v>
      </c>
      <c r="Q769" s="468">
        <v>0.02</v>
      </c>
      <c r="R769" s="1483">
        <v>0.02</v>
      </c>
      <c r="S769" s="1285">
        <v>0.02</v>
      </c>
      <c r="AG769" s="15"/>
      <c r="AK769" s="16"/>
    </row>
    <row r="770" spans="1:37" x14ac:dyDescent="0.25">
      <c r="C770" s="221" t="s">
        <v>1382</v>
      </c>
      <c r="D770" s="1483">
        <v>0.03</v>
      </c>
      <c r="E770" s="1483">
        <v>0.03</v>
      </c>
      <c r="F770" s="1483">
        <v>0.03</v>
      </c>
      <c r="G770" s="1483">
        <v>0.03</v>
      </c>
      <c r="H770" s="1483">
        <v>0.02</v>
      </c>
      <c r="I770" s="1483">
        <v>0.02</v>
      </c>
      <c r="J770" s="1483">
        <v>0.02</v>
      </c>
      <c r="K770" s="1483">
        <v>0.02</v>
      </c>
      <c r="L770" s="1483">
        <v>0.02</v>
      </c>
      <c r="M770" s="1483">
        <v>0.02</v>
      </c>
      <c r="N770" s="1483">
        <v>0.03</v>
      </c>
      <c r="O770" s="1483">
        <v>0.03</v>
      </c>
      <c r="P770" s="1483">
        <v>0.03</v>
      </c>
      <c r="Q770" s="468">
        <v>0.03</v>
      </c>
      <c r="R770" s="1483">
        <v>0.03</v>
      </c>
      <c r="S770" s="1285">
        <v>0.03</v>
      </c>
      <c r="AG770" s="15"/>
      <c r="AK770" s="16"/>
    </row>
    <row r="771" spans="1:37" x14ac:dyDescent="0.25">
      <c r="C771" s="122" t="s">
        <v>2179</v>
      </c>
      <c r="D771" s="1483">
        <v>0.13</v>
      </c>
      <c r="E771" s="1483">
        <v>0.13</v>
      </c>
      <c r="F771" s="1483">
        <v>0.14000000000000001</v>
      </c>
      <c r="G771" s="1483">
        <v>0.14000000000000001</v>
      </c>
      <c r="H771" s="1483">
        <v>0.14000000000000001</v>
      </c>
      <c r="I771" s="1483">
        <v>0.13</v>
      </c>
      <c r="J771" s="1483">
        <v>0.13</v>
      </c>
      <c r="K771" s="1483">
        <v>0.13</v>
      </c>
      <c r="L771" s="1483">
        <v>0.13</v>
      </c>
      <c r="M771" s="1483">
        <v>0.13</v>
      </c>
      <c r="N771" s="1483">
        <v>0.12</v>
      </c>
      <c r="O771" s="1483">
        <v>0.13</v>
      </c>
      <c r="P771" s="1483">
        <v>0.13</v>
      </c>
      <c r="Q771" s="468">
        <v>0.13</v>
      </c>
      <c r="R771" s="1483">
        <v>0.12</v>
      </c>
      <c r="S771" s="1285">
        <v>0.12</v>
      </c>
      <c r="AG771" s="15"/>
      <c r="AK771" s="16"/>
    </row>
    <row r="772" spans="1:37" x14ac:dyDescent="0.25">
      <c r="C772" s="221" t="s">
        <v>1383</v>
      </c>
      <c r="D772" s="1483">
        <v>0.05</v>
      </c>
      <c r="E772" s="1483">
        <v>0.05</v>
      </c>
      <c r="F772" s="1483">
        <v>0.05</v>
      </c>
      <c r="G772" s="1483">
        <v>0.05</v>
      </c>
      <c r="H772" s="1483">
        <v>0.05</v>
      </c>
      <c r="I772" s="1483">
        <v>0.05</v>
      </c>
      <c r="J772" s="1483">
        <v>0.05</v>
      </c>
      <c r="K772" s="1483">
        <v>0.05</v>
      </c>
      <c r="L772" s="1483">
        <v>0.05</v>
      </c>
      <c r="M772" s="1483">
        <v>0.05</v>
      </c>
      <c r="N772" s="1483">
        <v>0.05</v>
      </c>
      <c r="O772" s="1483">
        <v>0.05</v>
      </c>
      <c r="P772" s="1483">
        <v>0.05</v>
      </c>
      <c r="Q772" s="468">
        <v>0.05</v>
      </c>
      <c r="R772" s="1483">
        <v>0.05</v>
      </c>
      <c r="S772" s="1285">
        <v>0.05</v>
      </c>
      <c r="AG772" s="15"/>
      <c r="AK772" s="16"/>
    </row>
    <row r="773" spans="1:37" x14ac:dyDescent="0.25">
      <c r="C773" s="221" t="s">
        <v>1384</v>
      </c>
      <c r="D773" s="1483">
        <v>0.03</v>
      </c>
      <c r="E773" s="1483">
        <v>0.03</v>
      </c>
      <c r="F773" s="1483">
        <v>0.03</v>
      </c>
      <c r="G773" s="1483">
        <v>0.03</v>
      </c>
      <c r="H773" s="1483">
        <v>0.03</v>
      </c>
      <c r="I773" s="1483">
        <v>0.03</v>
      </c>
      <c r="J773" s="1483">
        <v>0.03</v>
      </c>
      <c r="K773" s="1483">
        <v>0.03</v>
      </c>
      <c r="L773" s="1483">
        <v>0.03</v>
      </c>
      <c r="M773" s="1483">
        <v>0.03</v>
      </c>
      <c r="N773" s="1483">
        <v>0.03</v>
      </c>
      <c r="O773" s="1483">
        <v>0.03</v>
      </c>
      <c r="P773" s="1483">
        <v>0.03</v>
      </c>
      <c r="Q773" s="468">
        <v>0.03</v>
      </c>
      <c r="R773" s="1483">
        <v>0.03</v>
      </c>
      <c r="S773" s="1285">
        <v>0.03</v>
      </c>
      <c r="AG773" s="15"/>
      <c r="AK773" s="16"/>
    </row>
    <row r="774" spans="1:37" x14ac:dyDescent="0.25">
      <c r="C774" s="221" t="s">
        <v>1385</v>
      </c>
      <c r="D774" s="1483">
        <v>0.06</v>
      </c>
      <c r="E774" s="1483">
        <v>0.06</v>
      </c>
      <c r="F774" s="1483">
        <v>0.06</v>
      </c>
      <c r="G774" s="1483">
        <v>0.06</v>
      </c>
      <c r="H774" s="1483">
        <v>0.06</v>
      </c>
      <c r="I774" s="1483">
        <v>0.06</v>
      </c>
      <c r="J774" s="1483">
        <v>0.08</v>
      </c>
      <c r="K774" s="1483">
        <v>0.08</v>
      </c>
      <c r="L774" s="1483">
        <v>0.08</v>
      </c>
      <c r="M774" s="1483">
        <v>7.0000000000000007E-2</v>
      </c>
      <c r="N774" s="1483">
        <v>0.06</v>
      </c>
      <c r="O774" s="1483">
        <v>7.0000000000000007E-2</v>
      </c>
      <c r="P774" s="1483">
        <v>7.0000000000000007E-2</v>
      </c>
      <c r="Q774" s="468">
        <v>7.0000000000000007E-2</v>
      </c>
      <c r="R774" s="1483">
        <v>7.0000000000000007E-2</v>
      </c>
      <c r="S774" s="1285">
        <v>7.0000000000000007E-2</v>
      </c>
      <c r="AG774" s="15"/>
      <c r="AK774" s="16"/>
    </row>
    <row r="775" spans="1:37" x14ac:dyDescent="0.25">
      <c r="C775" s="221" t="s">
        <v>1386</v>
      </c>
      <c r="D775" s="1483">
        <v>0.08</v>
      </c>
      <c r="E775" s="1483">
        <v>0.08</v>
      </c>
      <c r="F775" s="1483">
        <v>0.08</v>
      </c>
      <c r="G775" s="1483">
        <v>0.08</v>
      </c>
      <c r="H775" s="1483">
        <v>0.08</v>
      </c>
      <c r="I775" s="1483">
        <v>0.08</v>
      </c>
      <c r="J775" s="1483">
        <v>0.08</v>
      </c>
      <c r="K775" s="1483">
        <v>0.08</v>
      </c>
      <c r="L775" s="1483">
        <v>0.08</v>
      </c>
      <c r="M775" s="1483">
        <v>0.08</v>
      </c>
      <c r="N775" s="1483">
        <v>0.08</v>
      </c>
      <c r="O775" s="1483">
        <v>0.08</v>
      </c>
      <c r="P775" s="1483">
        <v>0.08</v>
      </c>
      <c r="Q775" s="468">
        <v>0.08</v>
      </c>
      <c r="R775" s="1483">
        <v>0.08</v>
      </c>
      <c r="S775" s="1285">
        <v>0.08</v>
      </c>
      <c r="AG775" s="15"/>
      <c r="AK775" s="16"/>
    </row>
    <row r="776" spans="1:37" x14ac:dyDescent="0.25">
      <c r="C776" s="1266" t="s">
        <v>2204</v>
      </c>
      <c r="AG776" s="15"/>
      <c r="AK776" s="16"/>
    </row>
    <row r="777" spans="1:37" x14ac:dyDescent="0.25">
      <c r="C777" s="15" t="s">
        <v>2205</v>
      </c>
      <c r="AG777" s="15"/>
      <c r="AK777" s="16"/>
    </row>
    <row r="778" spans="1:37" x14ac:dyDescent="0.25">
      <c r="AG778" s="15"/>
      <c r="AK778" s="16"/>
    </row>
    <row r="779" spans="1:37" s="16" customFormat="1" x14ac:dyDescent="0.25">
      <c r="A779" s="923"/>
    </row>
    <row r="780" spans="1:37" x14ac:dyDescent="0.25">
      <c r="AG780" s="15"/>
      <c r="AK780" s="16"/>
    </row>
    <row r="781" spans="1:37" ht="18" x14ac:dyDescent="0.35">
      <c r="C781" s="209" t="s">
        <v>2189</v>
      </c>
      <c r="D781" s="6"/>
      <c r="E781" s="6"/>
      <c r="F781" s="16"/>
      <c r="AG781" s="15"/>
      <c r="AK781" s="16"/>
    </row>
    <row r="782" spans="1:37" x14ac:dyDescent="0.25">
      <c r="AG782" s="15"/>
      <c r="AK782" s="16"/>
    </row>
    <row r="783" spans="1:37" x14ac:dyDescent="0.25">
      <c r="C783" s="1249" t="s">
        <v>1454</v>
      </c>
      <c r="D783" s="1249">
        <v>2007</v>
      </c>
      <c r="E783" s="1249">
        <v>2008</v>
      </c>
      <c r="F783" s="1249">
        <v>2009</v>
      </c>
      <c r="G783" s="1249">
        <v>2010</v>
      </c>
      <c r="H783" s="1249">
        <v>2011</v>
      </c>
      <c r="I783" s="1249">
        <v>2012</v>
      </c>
      <c r="J783" s="1249">
        <v>2013</v>
      </c>
      <c r="K783" s="1249">
        <v>2014</v>
      </c>
      <c r="L783" s="1249">
        <v>2015</v>
      </c>
      <c r="M783" s="1249">
        <v>2016</v>
      </c>
      <c r="N783" s="1249">
        <v>2017</v>
      </c>
      <c r="O783" s="1249">
        <v>2018</v>
      </c>
      <c r="P783" s="1249">
        <v>2019</v>
      </c>
      <c r="Q783" s="1249">
        <v>2020</v>
      </c>
      <c r="R783" s="1249">
        <v>2021</v>
      </c>
      <c r="S783" s="1249">
        <v>2022</v>
      </c>
      <c r="AG783" s="15"/>
      <c r="AK783" s="16"/>
    </row>
    <row r="784" spans="1:37" x14ac:dyDescent="0.25">
      <c r="C784" s="221" t="s">
        <v>1337</v>
      </c>
      <c r="D784" s="1483">
        <v>0.08</v>
      </c>
      <c r="E784" s="1483">
        <v>0.08</v>
      </c>
      <c r="F784" s="1483">
        <v>0.08</v>
      </c>
      <c r="G784" s="1483">
        <v>0.08</v>
      </c>
      <c r="H784" s="1483">
        <v>0.08</v>
      </c>
      <c r="I784" s="1483">
        <v>0.08</v>
      </c>
      <c r="J784" s="1483">
        <v>0.08</v>
      </c>
      <c r="K784" s="1483">
        <v>0.08</v>
      </c>
      <c r="L784" s="1483">
        <v>0.08</v>
      </c>
      <c r="M784" s="1483">
        <v>0.08</v>
      </c>
      <c r="N784" s="1483">
        <v>0.08</v>
      </c>
      <c r="O784" s="1483">
        <v>0.09</v>
      </c>
      <c r="P784" s="1483">
        <v>0.08</v>
      </c>
      <c r="Q784" s="468">
        <v>0.08</v>
      </c>
      <c r="R784" s="1483">
        <v>0.08</v>
      </c>
      <c r="S784" s="1285">
        <v>7.0000000000000007E-2</v>
      </c>
      <c r="AG784" s="15"/>
      <c r="AK784" s="16"/>
    </row>
    <row r="785" spans="3:37" x14ac:dyDescent="0.25">
      <c r="C785" s="221" t="s">
        <v>1338</v>
      </c>
      <c r="D785" s="1483">
        <v>7.0000000000000007E-2</v>
      </c>
      <c r="E785" s="1483">
        <v>7.0000000000000007E-2</v>
      </c>
      <c r="F785" s="1483">
        <v>7.0000000000000007E-2</v>
      </c>
      <c r="G785" s="1483">
        <v>7.0000000000000007E-2</v>
      </c>
      <c r="H785" s="1483">
        <v>7.0000000000000007E-2</v>
      </c>
      <c r="I785" s="1483">
        <v>7.0000000000000007E-2</v>
      </c>
      <c r="J785" s="1483">
        <v>7.0000000000000007E-2</v>
      </c>
      <c r="K785" s="1483">
        <v>7.0000000000000007E-2</v>
      </c>
      <c r="L785" s="1483">
        <v>7.0000000000000007E-2</v>
      </c>
      <c r="M785" s="1483">
        <v>7.0000000000000007E-2</v>
      </c>
      <c r="N785" s="1483">
        <v>7.0000000000000007E-2</v>
      </c>
      <c r="O785" s="1483">
        <v>0.08</v>
      </c>
      <c r="P785" s="1483">
        <v>7.0000000000000007E-2</v>
      </c>
      <c r="Q785" s="468">
        <v>7.0000000000000007E-2</v>
      </c>
      <c r="R785" s="1483">
        <v>7.0000000000000007E-2</v>
      </c>
      <c r="S785" s="1285">
        <v>7.0000000000000007E-2</v>
      </c>
      <c r="AG785" s="15"/>
      <c r="AK785" s="16"/>
    </row>
    <row r="786" spans="3:37" x14ac:dyDescent="0.25">
      <c r="C786" s="221" t="s">
        <v>1339</v>
      </c>
      <c r="D786" s="1483">
        <v>7.0000000000000007E-2</v>
      </c>
      <c r="E786" s="1483">
        <v>7.0000000000000007E-2</v>
      </c>
      <c r="F786" s="1483">
        <v>7.0000000000000007E-2</v>
      </c>
      <c r="G786" s="1483">
        <v>0.08</v>
      </c>
      <c r="H786" s="1483">
        <v>7.0000000000000007E-2</v>
      </c>
      <c r="I786" s="1483">
        <v>7.0000000000000007E-2</v>
      </c>
      <c r="J786" s="1483">
        <v>7.0000000000000007E-2</v>
      </c>
      <c r="K786" s="1483">
        <v>7.0000000000000007E-2</v>
      </c>
      <c r="L786" s="1483">
        <v>7.0000000000000007E-2</v>
      </c>
      <c r="M786" s="1483">
        <v>7.0000000000000007E-2</v>
      </c>
      <c r="N786" s="1483">
        <v>7.0000000000000007E-2</v>
      </c>
      <c r="O786" s="1483">
        <v>0.08</v>
      </c>
      <c r="P786" s="1483">
        <v>7.0000000000000007E-2</v>
      </c>
      <c r="Q786" s="468">
        <v>7.0000000000000007E-2</v>
      </c>
      <c r="R786" s="1483">
        <v>7.0000000000000007E-2</v>
      </c>
      <c r="S786" s="1285">
        <v>7.0000000000000007E-2</v>
      </c>
      <c r="AG786" s="15"/>
      <c r="AK786" s="16"/>
    </row>
    <row r="787" spans="3:37" x14ac:dyDescent="0.25">
      <c r="C787" s="221" t="s">
        <v>1340</v>
      </c>
      <c r="D787" s="1483">
        <v>0.08</v>
      </c>
      <c r="E787" s="1483">
        <v>0.08</v>
      </c>
      <c r="F787" s="1483">
        <v>0.08</v>
      </c>
      <c r="G787" s="1483">
        <v>0.09</v>
      </c>
      <c r="H787" s="1483">
        <v>0.08</v>
      </c>
      <c r="I787" s="1483">
        <v>0.08</v>
      </c>
      <c r="J787" s="1483">
        <v>0.09</v>
      </c>
      <c r="K787" s="1483">
        <v>0.09</v>
      </c>
      <c r="L787" s="1483">
        <v>0.09</v>
      </c>
      <c r="M787" s="1483">
        <v>0.09</v>
      </c>
      <c r="N787" s="1483">
        <v>0.09</v>
      </c>
      <c r="O787" s="1483">
        <v>0.09</v>
      </c>
      <c r="P787" s="1483">
        <v>0.09</v>
      </c>
      <c r="Q787" s="468">
        <v>0.08</v>
      </c>
      <c r="R787" s="1483">
        <v>0.09</v>
      </c>
      <c r="S787" s="1285">
        <v>0.08</v>
      </c>
      <c r="AG787" s="15"/>
      <c r="AK787" s="16"/>
    </row>
    <row r="788" spans="3:37" x14ac:dyDescent="0.25">
      <c r="C788" s="221" t="s">
        <v>1341</v>
      </c>
      <c r="D788" s="1483">
        <v>7.0000000000000007E-2</v>
      </c>
      <c r="E788" s="1483">
        <v>7.0000000000000007E-2</v>
      </c>
      <c r="F788" s="1483">
        <v>7.0000000000000007E-2</v>
      </c>
      <c r="G788" s="1483">
        <v>0.08</v>
      </c>
      <c r="H788" s="1483">
        <v>7.0000000000000007E-2</v>
      </c>
      <c r="I788" s="1483">
        <v>7.0000000000000007E-2</v>
      </c>
      <c r="J788" s="1483">
        <v>7.0000000000000007E-2</v>
      </c>
      <c r="K788" s="1483">
        <v>7.0000000000000007E-2</v>
      </c>
      <c r="L788" s="1483">
        <v>7.0000000000000007E-2</v>
      </c>
      <c r="M788" s="1483">
        <v>7.0000000000000007E-2</v>
      </c>
      <c r="N788" s="1483">
        <v>7.0000000000000007E-2</v>
      </c>
      <c r="O788" s="1483">
        <v>0.08</v>
      </c>
      <c r="P788" s="1483">
        <v>7.0000000000000007E-2</v>
      </c>
      <c r="Q788" s="468">
        <v>7.0000000000000007E-2</v>
      </c>
      <c r="R788" s="1483">
        <v>7.0000000000000007E-2</v>
      </c>
      <c r="S788" s="1285">
        <v>0.06</v>
      </c>
      <c r="AG788" s="15"/>
      <c r="AK788" s="16"/>
    </row>
    <row r="789" spans="3:37" x14ac:dyDescent="0.25">
      <c r="C789" s="221" t="s">
        <v>1342</v>
      </c>
      <c r="D789" s="1483">
        <v>7.0000000000000007E-2</v>
      </c>
      <c r="E789" s="1483">
        <v>7.0000000000000007E-2</v>
      </c>
      <c r="F789" s="1483">
        <v>7.0000000000000007E-2</v>
      </c>
      <c r="G789" s="1483">
        <v>7.0000000000000007E-2</v>
      </c>
      <c r="H789" s="1483">
        <v>0.06</v>
      </c>
      <c r="I789" s="1483">
        <v>0.06</v>
      </c>
      <c r="J789" s="1483">
        <v>0.06</v>
      </c>
      <c r="K789" s="1483">
        <v>0.06</v>
      </c>
      <c r="L789" s="1483">
        <v>0.06</v>
      </c>
      <c r="M789" s="1483">
        <v>0.06</v>
      </c>
      <c r="N789" s="1483">
        <v>0.06</v>
      </c>
      <c r="O789" s="1483">
        <v>7.0000000000000007E-2</v>
      </c>
      <c r="P789" s="1483">
        <v>0.06</v>
      </c>
      <c r="Q789" s="468">
        <v>0.06</v>
      </c>
      <c r="R789" s="1483">
        <v>0.06</v>
      </c>
      <c r="S789" s="1285">
        <v>0.06</v>
      </c>
      <c r="AG789" s="15"/>
      <c r="AK789" s="16"/>
    </row>
    <row r="790" spans="3:37" x14ac:dyDescent="0.25">
      <c r="C790" s="221" t="s">
        <v>1343</v>
      </c>
      <c r="D790" s="1483">
        <v>0.06</v>
      </c>
      <c r="E790" s="1483">
        <v>0.06</v>
      </c>
      <c r="F790" s="1483">
        <v>0.06</v>
      </c>
      <c r="G790" s="1483">
        <v>7.0000000000000007E-2</v>
      </c>
      <c r="H790" s="1483">
        <v>0.06</v>
      </c>
      <c r="I790" s="1483">
        <v>0.06</v>
      </c>
      <c r="J790" s="1483">
        <v>0.06</v>
      </c>
      <c r="K790" s="1483">
        <v>0.06</v>
      </c>
      <c r="L790" s="1483">
        <v>7.0000000000000007E-2</v>
      </c>
      <c r="M790" s="1483">
        <v>0.06</v>
      </c>
      <c r="N790" s="1483">
        <v>7.0000000000000007E-2</v>
      </c>
      <c r="O790" s="1483">
        <v>7.0000000000000007E-2</v>
      </c>
      <c r="P790" s="1483">
        <v>0.06</v>
      </c>
      <c r="Q790" s="468">
        <v>0.06</v>
      </c>
      <c r="R790" s="1483">
        <v>7.0000000000000007E-2</v>
      </c>
      <c r="S790" s="1285">
        <v>0.06</v>
      </c>
      <c r="AG790" s="15"/>
      <c r="AK790" s="16"/>
    </row>
    <row r="791" spans="3:37" x14ac:dyDescent="0.25">
      <c r="C791" s="221" t="s">
        <v>1344</v>
      </c>
      <c r="D791" s="1483">
        <v>0.08</v>
      </c>
      <c r="E791" s="1483">
        <v>0.08</v>
      </c>
      <c r="F791" s="1483">
        <v>0.08</v>
      </c>
      <c r="G791" s="1483">
        <v>0.08</v>
      </c>
      <c r="H791" s="1483">
        <v>0.08</v>
      </c>
      <c r="I791" s="1483">
        <v>0.08</v>
      </c>
      <c r="J791" s="1483">
        <v>7.0000000000000007E-2</v>
      </c>
      <c r="K791" s="1483">
        <v>0.08</v>
      </c>
      <c r="L791" s="1483">
        <v>0.09</v>
      </c>
      <c r="M791" s="1483">
        <v>0.08</v>
      </c>
      <c r="N791" s="1483">
        <v>0.08</v>
      </c>
      <c r="O791" s="1483">
        <v>0.09</v>
      </c>
      <c r="P791" s="1483">
        <v>0.08</v>
      </c>
      <c r="Q791" s="468">
        <v>0.08</v>
      </c>
      <c r="R791" s="1483">
        <v>0.09</v>
      </c>
      <c r="S791" s="1285">
        <v>0.08</v>
      </c>
      <c r="AG791" s="15"/>
      <c r="AK791" s="16"/>
    </row>
    <row r="792" spans="3:37" x14ac:dyDescent="0.25">
      <c r="C792" s="221" t="s">
        <v>1345</v>
      </c>
      <c r="D792" s="1483">
        <v>0.08</v>
      </c>
      <c r="E792" s="1483">
        <v>0.08</v>
      </c>
      <c r="F792" s="1483">
        <v>0.08</v>
      </c>
      <c r="G792" s="1483">
        <v>0.09</v>
      </c>
      <c r="H792" s="1483">
        <v>0.08</v>
      </c>
      <c r="I792" s="1483">
        <v>0.08</v>
      </c>
      <c r="J792" s="1483">
        <v>0.08</v>
      </c>
      <c r="K792" s="1483">
        <v>0.08</v>
      </c>
      <c r="L792" s="1483">
        <v>0.09</v>
      </c>
      <c r="M792" s="1483">
        <v>0.09</v>
      </c>
      <c r="N792" s="1483">
        <v>0.08</v>
      </c>
      <c r="O792" s="1483">
        <v>0.09</v>
      </c>
      <c r="P792" s="1483">
        <v>0.09</v>
      </c>
      <c r="Q792" s="468">
        <v>0.08</v>
      </c>
      <c r="R792" s="1483">
        <v>0.09</v>
      </c>
      <c r="S792" s="1285">
        <v>0.08</v>
      </c>
      <c r="AG792" s="15"/>
      <c r="AK792" s="16"/>
    </row>
    <row r="793" spans="3:37" x14ac:dyDescent="0.25">
      <c r="C793" s="221" t="s">
        <v>1346</v>
      </c>
      <c r="D793" s="1483">
        <v>7.0000000000000007E-2</v>
      </c>
      <c r="E793" s="1483">
        <v>7.0000000000000007E-2</v>
      </c>
      <c r="F793" s="1483">
        <v>7.0000000000000007E-2</v>
      </c>
      <c r="G793" s="1483">
        <v>0.08</v>
      </c>
      <c r="H793" s="1483">
        <v>7.0000000000000007E-2</v>
      </c>
      <c r="I793" s="1483">
        <v>7.0000000000000007E-2</v>
      </c>
      <c r="J793" s="1483">
        <v>7.0000000000000007E-2</v>
      </c>
      <c r="K793" s="1483">
        <v>7.0000000000000007E-2</v>
      </c>
      <c r="L793" s="1483">
        <v>7.0000000000000007E-2</v>
      </c>
      <c r="M793" s="1483">
        <v>7.0000000000000007E-2</v>
      </c>
      <c r="N793" s="1483">
        <v>7.0000000000000007E-2</v>
      </c>
      <c r="O793" s="1483">
        <v>0.08</v>
      </c>
      <c r="P793" s="1483">
        <v>7.0000000000000007E-2</v>
      </c>
      <c r="Q793" s="468">
        <v>7.0000000000000007E-2</v>
      </c>
      <c r="R793" s="1483">
        <v>7.0000000000000007E-2</v>
      </c>
      <c r="S793" s="1285">
        <v>0.06</v>
      </c>
      <c r="AG793" s="15"/>
      <c r="AK793" s="16"/>
    </row>
    <row r="794" spans="3:37" x14ac:dyDescent="0.25">
      <c r="C794" s="221" t="s">
        <v>1347</v>
      </c>
      <c r="D794" s="1483">
        <v>0.08</v>
      </c>
      <c r="E794" s="1483">
        <v>0.08</v>
      </c>
      <c r="F794" s="1483">
        <v>0.09</v>
      </c>
      <c r="G794" s="1483">
        <v>0.09</v>
      </c>
      <c r="H794" s="1483">
        <v>0.08</v>
      </c>
      <c r="I794" s="1483">
        <v>0.08</v>
      </c>
      <c r="J794" s="1483">
        <v>0.08</v>
      </c>
      <c r="K794" s="1483">
        <v>0.08</v>
      </c>
      <c r="L794" s="1483">
        <v>0.08</v>
      </c>
      <c r="M794" s="1483">
        <v>0.08</v>
      </c>
      <c r="N794" s="1483">
        <v>0.08</v>
      </c>
      <c r="O794" s="1483">
        <v>0.08</v>
      </c>
      <c r="P794" s="1483">
        <v>0.08</v>
      </c>
      <c r="Q794" s="468">
        <v>0.08</v>
      </c>
      <c r="R794" s="1483">
        <v>0.08</v>
      </c>
      <c r="S794" s="1285">
        <v>0.08</v>
      </c>
      <c r="AG794" s="15"/>
      <c r="AK794" s="16"/>
    </row>
    <row r="795" spans="3:37" x14ac:dyDescent="0.25">
      <c r="C795" s="221" t="s">
        <v>1348</v>
      </c>
      <c r="D795" s="1483">
        <v>0.06</v>
      </c>
      <c r="E795" s="1483">
        <v>0.06</v>
      </c>
      <c r="F795" s="1483">
        <v>0.06</v>
      </c>
      <c r="G795" s="1483">
        <v>7.0000000000000007E-2</v>
      </c>
      <c r="H795" s="1483">
        <v>0.06</v>
      </c>
      <c r="I795" s="1483">
        <v>0.06</v>
      </c>
      <c r="J795" s="1483">
        <v>0.06</v>
      </c>
      <c r="K795" s="1483">
        <v>0.06</v>
      </c>
      <c r="L795" s="1483">
        <v>0.06</v>
      </c>
      <c r="M795" s="1483">
        <v>0.06</v>
      </c>
      <c r="N795" s="1483">
        <v>0.06</v>
      </c>
      <c r="O795" s="1483">
        <v>7.0000000000000007E-2</v>
      </c>
      <c r="P795" s="1483">
        <v>0.06</v>
      </c>
      <c r="Q795" s="468">
        <v>0.06</v>
      </c>
      <c r="R795" s="1483">
        <v>0.06</v>
      </c>
      <c r="S795" s="1285">
        <v>0.06</v>
      </c>
      <c r="AG795" s="15"/>
      <c r="AK795" s="16"/>
    </row>
    <row r="796" spans="3:37" x14ac:dyDescent="0.25">
      <c r="C796" s="221" t="s">
        <v>1349</v>
      </c>
      <c r="D796" s="1483">
        <v>0.08</v>
      </c>
      <c r="E796" s="1483">
        <v>0.08</v>
      </c>
      <c r="F796" s="1483">
        <v>0.08</v>
      </c>
      <c r="G796" s="1483">
        <v>0.08</v>
      </c>
      <c r="H796" s="1483">
        <v>0.08</v>
      </c>
      <c r="I796" s="1483">
        <v>0.08</v>
      </c>
      <c r="J796" s="1483">
        <v>0.08</v>
      </c>
      <c r="K796" s="1483">
        <v>0.08</v>
      </c>
      <c r="L796" s="1483">
        <v>0.08</v>
      </c>
      <c r="M796" s="1483">
        <v>0.08</v>
      </c>
      <c r="N796" s="1483">
        <v>0.08</v>
      </c>
      <c r="O796" s="1483">
        <v>0.09</v>
      </c>
      <c r="P796" s="1483">
        <v>0.08</v>
      </c>
      <c r="Q796" s="468">
        <v>0.08</v>
      </c>
      <c r="R796" s="1483">
        <v>0.08</v>
      </c>
      <c r="S796" s="1285">
        <v>0.08</v>
      </c>
      <c r="AG796" s="15"/>
      <c r="AK796" s="16"/>
    </row>
    <row r="797" spans="3:37" x14ac:dyDescent="0.25">
      <c r="C797" s="221" t="s">
        <v>1350</v>
      </c>
      <c r="D797" s="1483">
        <v>7.0000000000000007E-2</v>
      </c>
      <c r="E797" s="1483">
        <v>7.0000000000000007E-2</v>
      </c>
      <c r="F797" s="1483">
        <v>7.0000000000000007E-2</v>
      </c>
      <c r="G797" s="1483">
        <v>0.08</v>
      </c>
      <c r="H797" s="1483">
        <v>7.0000000000000007E-2</v>
      </c>
      <c r="I797" s="1483">
        <v>7.0000000000000007E-2</v>
      </c>
      <c r="J797" s="1483">
        <v>7.0000000000000007E-2</v>
      </c>
      <c r="K797" s="1483">
        <v>7.0000000000000007E-2</v>
      </c>
      <c r="L797" s="1483">
        <v>7.0000000000000007E-2</v>
      </c>
      <c r="M797" s="1483">
        <v>7.0000000000000007E-2</v>
      </c>
      <c r="N797" s="1483">
        <v>7.0000000000000007E-2</v>
      </c>
      <c r="O797" s="1483">
        <v>0.08</v>
      </c>
      <c r="P797" s="1483">
        <v>7.0000000000000007E-2</v>
      </c>
      <c r="Q797" s="468">
        <v>7.0000000000000007E-2</v>
      </c>
      <c r="R797" s="1483">
        <v>7.0000000000000007E-2</v>
      </c>
      <c r="S797" s="1285">
        <v>0.06</v>
      </c>
      <c r="AG797" s="15"/>
      <c r="AK797" s="16"/>
    </row>
    <row r="798" spans="3:37" x14ac:dyDescent="0.25">
      <c r="C798" s="221" t="s">
        <v>1351</v>
      </c>
      <c r="D798" s="1483">
        <v>7.0000000000000007E-2</v>
      </c>
      <c r="E798" s="1483">
        <v>7.0000000000000007E-2</v>
      </c>
      <c r="F798" s="1483">
        <v>7.0000000000000007E-2</v>
      </c>
      <c r="G798" s="1483">
        <v>7.0000000000000007E-2</v>
      </c>
      <c r="H798" s="1483">
        <v>7.0000000000000007E-2</v>
      </c>
      <c r="I798" s="1483">
        <v>7.0000000000000007E-2</v>
      </c>
      <c r="J798" s="1483">
        <v>7.0000000000000007E-2</v>
      </c>
      <c r="K798" s="1483">
        <v>7.0000000000000007E-2</v>
      </c>
      <c r="L798" s="1483">
        <v>7.0000000000000007E-2</v>
      </c>
      <c r="M798" s="1483">
        <v>7.0000000000000007E-2</v>
      </c>
      <c r="N798" s="1483">
        <v>7.0000000000000007E-2</v>
      </c>
      <c r="O798" s="1483">
        <v>0.08</v>
      </c>
      <c r="P798" s="1483">
        <v>7.0000000000000007E-2</v>
      </c>
      <c r="Q798" s="468">
        <v>7.0000000000000007E-2</v>
      </c>
      <c r="R798" s="1483">
        <v>7.0000000000000007E-2</v>
      </c>
      <c r="S798" s="1285">
        <v>7.0000000000000007E-2</v>
      </c>
      <c r="AG798" s="15"/>
      <c r="AK798" s="16"/>
    </row>
    <row r="799" spans="3:37" x14ac:dyDescent="0.25">
      <c r="C799" s="221" t="s">
        <v>1352</v>
      </c>
      <c r="D799" s="1483">
        <v>0.08</v>
      </c>
      <c r="E799" s="1483">
        <v>0.08</v>
      </c>
      <c r="F799" s="1483">
        <v>0.08</v>
      </c>
      <c r="G799" s="1483">
        <v>0.08</v>
      </c>
      <c r="H799" s="1483">
        <v>0.08</v>
      </c>
      <c r="I799" s="1483">
        <v>0.08</v>
      </c>
      <c r="J799" s="1483">
        <v>0.08</v>
      </c>
      <c r="K799" s="1483">
        <v>0.08</v>
      </c>
      <c r="L799" s="1483">
        <v>0.08</v>
      </c>
      <c r="M799" s="1483">
        <v>0.08</v>
      </c>
      <c r="N799" s="1483">
        <v>0.08</v>
      </c>
      <c r="O799" s="1483">
        <v>0.09</v>
      </c>
      <c r="P799" s="1483">
        <v>0.08</v>
      </c>
      <c r="Q799" s="468">
        <v>0.08</v>
      </c>
      <c r="R799" s="1483">
        <v>0.08</v>
      </c>
      <c r="S799" s="1285">
        <v>0.08</v>
      </c>
      <c r="AG799" s="15"/>
      <c r="AK799" s="16"/>
    </row>
    <row r="800" spans="3:37" x14ac:dyDescent="0.25">
      <c r="C800" s="221" t="s">
        <v>1353</v>
      </c>
      <c r="D800" s="1483">
        <v>0.08</v>
      </c>
      <c r="E800" s="1483">
        <v>0.08</v>
      </c>
      <c r="F800" s="1483">
        <v>0.08</v>
      </c>
      <c r="G800" s="1483">
        <v>0.09</v>
      </c>
      <c r="H800" s="1483">
        <v>0.08</v>
      </c>
      <c r="I800" s="1483">
        <v>0.08</v>
      </c>
      <c r="J800" s="1483">
        <v>0.08</v>
      </c>
      <c r="K800" s="1483">
        <v>0.08</v>
      </c>
      <c r="L800" s="1483">
        <v>0.08</v>
      </c>
      <c r="M800" s="1483">
        <v>0.08</v>
      </c>
      <c r="N800" s="1483">
        <v>0.09</v>
      </c>
      <c r="O800" s="1483">
        <v>0.09</v>
      </c>
      <c r="P800" s="1483">
        <v>0.08</v>
      </c>
      <c r="Q800" s="468">
        <v>0.08</v>
      </c>
      <c r="R800" s="1483">
        <v>0.09</v>
      </c>
      <c r="S800" s="1285">
        <v>0.08</v>
      </c>
      <c r="AG800" s="15"/>
      <c r="AK800" s="16"/>
    </row>
    <row r="801" spans="3:37" x14ac:dyDescent="0.25">
      <c r="C801" s="221" t="s">
        <v>1354</v>
      </c>
      <c r="D801" s="1483">
        <v>7.0000000000000007E-2</v>
      </c>
      <c r="E801" s="1483">
        <v>7.0000000000000007E-2</v>
      </c>
      <c r="F801" s="1483">
        <v>7.0000000000000007E-2</v>
      </c>
      <c r="G801" s="1483">
        <v>0.08</v>
      </c>
      <c r="H801" s="1483">
        <v>7.0000000000000007E-2</v>
      </c>
      <c r="I801" s="1483">
        <v>7.0000000000000007E-2</v>
      </c>
      <c r="J801" s="1483">
        <v>7.0000000000000007E-2</v>
      </c>
      <c r="K801" s="1483">
        <v>7.0000000000000007E-2</v>
      </c>
      <c r="L801" s="1483">
        <v>7.0000000000000007E-2</v>
      </c>
      <c r="M801" s="1483">
        <v>7.0000000000000007E-2</v>
      </c>
      <c r="N801" s="1483">
        <v>7.0000000000000007E-2</v>
      </c>
      <c r="O801" s="1483">
        <v>0.08</v>
      </c>
      <c r="P801" s="1483">
        <v>7.0000000000000007E-2</v>
      </c>
      <c r="Q801" s="468">
        <v>7.0000000000000007E-2</v>
      </c>
      <c r="R801" s="1483">
        <v>7.0000000000000007E-2</v>
      </c>
      <c r="S801" s="1285">
        <v>0.06</v>
      </c>
      <c r="AG801" s="15"/>
      <c r="AK801" s="16"/>
    </row>
    <row r="802" spans="3:37" x14ac:dyDescent="0.25">
      <c r="C802" s="221" t="s">
        <v>1355</v>
      </c>
      <c r="D802" s="1483">
        <v>0.08</v>
      </c>
      <c r="E802" s="1483">
        <v>0.08</v>
      </c>
      <c r="F802" s="1483">
        <v>0.08</v>
      </c>
      <c r="G802" s="1483">
        <v>0.09</v>
      </c>
      <c r="H802" s="1483">
        <v>0.08</v>
      </c>
      <c r="I802" s="1483">
        <v>0.08</v>
      </c>
      <c r="J802" s="1483">
        <v>0.08</v>
      </c>
      <c r="K802" s="1483">
        <v>0.09</v>
      </c>
      <c r="L802" s="1483">
        <v>0.09</v>
      </c>
      <c r="M802" s="1483">
        <v>0.08</v>
      </c>
      <c r="N802" s="1483">
        <v>0.09</v>
      </c>
      <c r="O802" s="1483">
        <v>0.09</v>
      </c>
      <c r="P802" s="1483">
        <v>0.09</v>
      </c>
      <c r="Q802" s="468">
        <v>0.08</v>
      </c>
      <c r="R802" s="1483">
        <v>0.09</v>
      </c>
      <c r="S802" s="1285">
        <v>0.08</v>
      </c>
      <c r="AG802" s="15"/>
      <c r="AK802" s="16"/>
    </row>
    <row r="803" spans="3:37" x14ac:dyDescent="0.25">
      <c r="C803" s="221" t="s">
        <v>1356</v>
      </c>
      <c r="D803" s="1483">
        <v>7.0000000000000007E-2</v>
      </c>
      <c r="E803" s="1483">
        <v>7.0000000000000007E-2</v>
      </c>
      <c r="F803" s="1483">
        <v>7.0000000000000007E-2</v>
      </c>
      <c r="G803" s="1483">
        <v>7.0000000000000007E-2</v>
      </c>
      <c r="H803" s="1483">
        <v>7.0000000000000007E-2</v>
      </c>
      <c r="I803" s="1483">
        <v>7.0000000000000007E-2</v>
      </c>
      <c r="J803" s="1483">
        <v>7.0000000000000007E-2</v>
      </c>
      <c r="K803" s="1483">
        <v>7.0000000000000007E-2</v>
      </c>
      <c r="L803" s="1483">
        <v>7.0000000000000007E-2</v>
      </c>
      <c r="M803" s="1483">
        <v>7.0000000000000007E-2</v>
      </c>
      <c r="N803" s="1483">
        <v>7.0000000000000007E-2</v>
      </c>
      <c r="O803" s="1483">
        <v>0.08</v>
      </c>
      <c r="P803" s="1483">
        <v>7.0000000000000007E-2</v>
      </c>
      <c r="Q803" s="468">
        <v>7.0000000000000007E-2</v>
      </c>
      <c r="R803" s="1483">
        <v>7.0000000000000007E-2</v>
      </c>
      <c r="S803" s="1285">
        <v>0.06</v>
      </c>
      <c r="AG803" s="15"/>
      <c r="AK803" s="16"/>
    </row>
    <row r="804" spans="3:37" x14ac:dyDescent="0.25">
      <c r="C804" s="221" t="s">
        <v>1357</v>
      </c>
      <c r="D804" s="1483">
        <v>0.06</v>
      </c>
      <c r="E804" s="1483">
        <v>0.06</v>
      </c>
      <c r="F804" s="1483">
        <v>0.06</v>
      </c>
      <c r="G804" s="1483">
        <v>7.0000000000000007E-2</v>
      </c>
      <c r="H804" s="1483">
        <v>0.06</v>
      </c>
      <c r="I804" s="1483">
        <v>0.05</v>
      </c>
      <c r="J804" s="1483">
        <v>0.04</v>
      </c>
      <c r="K804" s="1483">
        <v>0.06</v>
      </c>
      <c r="L804" s="1483">
        <v>0.06</v>
      </c>
      <c r="M804" s="1483">
        <v>0.06</v>
      </c>
      <c r="N804" s="1483">
        <v>0.06</v>
      </c>
      <c r="O804" s="1483">
        <v>7.0000000000000007E-2</v>
      </c>
      <c r="P804" s="1483">
        <v>0.06</v>
      </c>
      <c r="Q804" s="468">
        <v>0.06</v>
      </c>
      <c r="R804" s="1483">
        <v>0.06</v>
      </c>
      <c r="S804" s="1285">
        <v>0.05</v>
      </c>
      <c r="AG804" s="15"/>
      <c r="AK804" s="16"/>
    </row>
    <row r="805" spans="3:37" x14ac:dyDescent="0.25">
      <c r="C805" s="221" t="s">
        <v>1358</v>
      </c>
      <c r="D805" s="1483">
        <v>0.08</v>
      </c>
      <c r="E805" s="1483">
        <v>0.08</v>
      </c>
      <c r="F805" s="1483">
        <v>0.08</v>
      </c>
      <c r="G805" s="1483">
        <v>0.08</v>
      </c>
      <c r="H805" s="1483">
        <v>0.08</v>
      </c>
      <c r="I805" s="1483">
        <v>0.08</v>
      </c>
      <c r="J805" s="1483">
        <v>0.08</v>
      </c>
      <c r="K805" s="1483">
        <v>0.08</v>
      </c>
      <c r="L805" s="1483">
        <v>0.08</v>
      </c>
      <c r="M805" s="1483">
        <v>0.08</v>
      </c>
      <c r="N805" s="1483">
        <v>0.08</v>
      </c>
      <c r="O805" s="1483">
        <v>0.08</v>
      </c>
      <c r="P805" s="1483">
        <v>0.08</v>
      </c>
      <c r="Q805" s="468">
        <v>0.08</v>
      </c>
      <c r="R805" s="1483">
        <v>0.08</v>
      </c>
      <c r="S805" s="1285">
        <v>7.0000000000000007E-2</v>
      </c>
      <c r="AG805" s="15"/>
      <c r="AK805" s="16"/>
    </row>
    <row r="806" spans="3:37" x14ac:dyDescent="0.25">
      <c r="C806" s="221" t="s">
        <v>1359</v>
      </c>
      <c r="D806" s="1483">
        <v>0.08</v>
      </c>
      <c r="E806" s="1483">
        <v>0.08</v>
      </c>
      <c r="F806" s="1483">
        <v>0.08</v>
      </c>
      <c r="G806" s="1483">
        <v>0.09</v>
      </c>
      <c r="H806" s="1483">
        <v>0.08</v>
      </c>
      <c r="I806" s="1483">
        <v>0.08</v>
      </c>
      <c r="J806" s="1483">
        <v>0.08</v>
      </c>
      <c r="K806" s="1483">
        <v>0.09</v>
      </c>
      <c r="L806" s="1483">
        <v>0.09</v>
      </c>
      <c r="M806" s="1483">
        <v>0.09</v>
      </c>
      <c r="N806" s="1483">
        <v>0.09</v>
      </c>
      <c r="O806" s="1483">
        <v>0.09</v>
      </c>
      <c r="P806" s="1483">
        <v>0.09</v>
      </c>
      <c r="Q806" s="468">
        <v>0.08</v>
      </c>
      <c r="R806" s="1483">
        <v>0.09</v>
      </c>
      <c r="S806" s="1285">
        <v>0.08</v>
      </c>
      <c r="AG806" s="15"/>
      <c r="AK806" s="16"/>
    </row>
    <row r="807" spans="3:37" x14ac:dyDescent="0.25">
      <c r="C807" s="221" t="s">
        <v>1360</v>
      </c>
      <c r="D807" s="1483">
        <v>0.06</v>
      </c>
      <c r="E807" s="1483">
        <v>0.06</v>
      </c>
      <c r="F807" s="1483">
        <v>0.06</v>
      </c>
      <c r="G807" s="1483">
        <v>7.0000000000000007E-2</v>
      </c>
      <c r="H807" s="1483">
        <v>0.06</v>
      </c>
      <c r="I807" s="1483">
        <v>0.06</v>
      </c>
      <c r="J807" s="1483">
        <v>0.06</v>
      </c>
      <c r="K807" s="1483">
        <v>0.06</v>
      </c>
      <c r="L807" s="1483">
        <v>7.0000000000000007E-2</v>
      </c>
      <c r="M807" s="1483">
        <v>0.06</v>
      </c>
      <c r="N807" s="1483">
        <v>7.0000000000000007E-2</v>
      </c>
      <c r="O807" s="1483">
        <v>7.0000000000000007E-2</v>
      </c>
      <c r="P807" s="1483">
        <v>0.06</v>
      </c>
      <c r="Q807" s="468">
        <v>0.06</v>
      </c>
      <c r="R807" s="1483">
        <v>7.0000000000000007E-2</v>
      </c>
      <c r="S807" s="1285">
        <v>0.06</v>
      </c>
      <c r="AG807" s="15"/>
      <c r="AK807" s="16"/>
    </row>
    <row r="808" spans="3:37" x14ac:dyDescent="0.25">
      <c r="C808" s="221" t="s">
        <v>1361</v>
      </c>
      <c r="D808" s="1483">
        <v>7.0000000000000007E-2</v>
      </c>
      <c r="E808" s="1483">
        <v>7.0000000000000007E-2</v>
      </c>
      <c r="F808" s="1483">
        <v>7.0000000000000007E-2</v>
      </c>
      <c r="G808" s="1483">
        <v>7.0000000000000007E-2</v>
      </c>
      <c r="H808" s="1483">
        <v>7.0000000000000007E-2</v>
      </c>
      <c r="I808" s="1483">
        <v>7.0000000000000007E-2</v>
      </c>
      <c r="J808" s="1483">
        <v>7.0000000000000007E-2</v>
      </c>
      <c r="K808" s="1483">
        <v>7.0000000000000007E-2</v>
      </c>
      <c r="L808" s="1483">
        <v>0.08</v>
      </c>
      <c r="M808" s="1483">
        <v>7.0000000000000007E-2</v>
      </c>
      <c r="N808" s="1483">
        <v>0.08</v>
      </c>
      <c r="O808" s="1483">
        <v>0.08</v>
      </c>
      <c r="P808" s="1483">
        <v>7.0000000000000007E-2</v>
      </c>
      <c r="Q808" s="468">
        <v>7.0000000000000007E-2</v>
      </c>
      <c r="R808" s="1483">
        <v>7.0000000000000007E-2</v>
      </c>
      <c r="S808" s="1285">
        <v>7.0000000000000007E-2</v>
      </c>
      <c r="AG808" s="15"/>
      <c r="AK808" s="16"/>
    </row>
    <row r="809" spans="3:37" x14ac:dyDescent="0.25">
      <c r="C809" s="221" t="s">
        <v>1362</v>
      </c>
      <c r="D809" s="1483">
        <v>0.08</v>
      </c>
      <c r="E809" s="1483">
        <v>0.08</v>
      </c>
      <c r="F809" s="1483">
        <v>0.08</v>
      </c>
      <c r="G809" s="1483">
        <v>0.08</v>
      </c>
      <c r="H809" s="1483">
        <v>0.08</v>
      </c>
      <c r="I809" s="1483">
        <v>0.08</v>
      </c>
      <c r="J809" s="1483">
        <v>0.08</v>
      </c>
      <c r="K809" s="1483">
        <v>0.08</v>
      </c>
      <c r="L809" s="1483">
        <v>0.08</v>
      </c>
      <c r="M809" s="1483">
        <v>0.08</v>
      </c>
      <c r="N809" s="1483">
        <v>0.08</v>
      </c>
      <c r="O809" s="1483">
        <v>0.08</v>
      </c>
      <c r="P809" s="1483">
        <v>0.08</v>
      </c>
      <c r="Q809" s="468">
        <v>0.08</v>
      </c>
      <c r="R809" s="1483">
        <v>0.08</v>
      </c>
      <c r="S809" s="1285">
        <v>7.0000000000000007E-2</v>
      </c>
      <c r="AG809" s="15"/>
      <c r="AK809" s="16"/>
    </row>
    <row r="810" spans="3:37" x14ac:dyDescent="0.25">
      <c r="C810" s="221" t="s">
        <v>1363</v>
      </c>
      <c r="D810" s="1483">
        <v>0.06</v>
      </c>
      <c r="E810" s="1483">
        <v>0.06</v>
      </c>
      <c r="F810" s="1483">
        <v>0.06</v>
      </c>
      <c r="G810" s="1483">
        <v>0.06</v>
      </c>
      <c r="H810" s="1483">
        <v>0.05</v>
      </c>
      <c r="I810" s="1483">
        <v>0.05</v>
      </c>
      <c r="J810" s="1483">
        <v>0.05</v>
      </c>
      <c r="K810" s="1483">
        <v>0.05</v>
      </c>
      <c r="L810" s="1483">
        <v>0.05</v>
      </c>
      <c r="M810" s="1483">
        <v>0.05</v>
      </c>
      <c r="N810" s="1483">
        <v>0.06</v>
      </c>
      <c r="O810" s="1483">
        <v>0.06</v>
      </c>
      <c r="P810" s="1483">
        <v>0.05</v>
      </c>
      <c r="Q810" s="468">
        <v>0.05</v>
      </c>
      <c r="R810" s="1483">
        <v>0.05</v>
      </c>
      <c r="S810" s="1285">
        <v>0.05</v>
      </c>
      <c r="AG810" s="15"/>
      <c r="AK810" s="16"/>
    </row>
    <row r="811" spans="3:37" x14ac:dyDescent="0.25">
      <c r="C811" s="221" t="s">
        <v>1364</v>
      </c>
      <c r="D811" s="1483">
        <v>7.0000000000000007E-2</v>
      </c>
      <c r="E811" s="1483">
        <v>7.0000000000000007E-2</v>
      </c>
      <c r="F811" s="1483">
        <v>7.0000000000000007E-2</v>
      </c>
      <c r="G811" s="1483">
        <v>0.08</v>
      </c>
      <c r="H811" s="1483">
        <v>7.0000000000000007E-2</v>
      </c>
      <c r="I811" s="1483">
        <v>7.0000000000000007E-2</v>
      </c>
      <c r="J811" s="1483">
        <v>7.0000000000000007E-2</v>
      </c>
      <c r="K811" s="1483">
        <v>7.0000000000000007E-2</v>
      </c>
      <c r="L811" s="1483">
        <v>0.08</v>
      </c>
      <c r="M811" s="1483">
        <v>7.0000000000000007E-2</v>
      </c>
      <c r="N811" s="1483">
        <v>7.0000000000000007E-2</v>
      </c>
      <c r="O811" s="1483">
        <v>0.08</v>
      </c>
      <c r="P811" s="1483">
        <v>7.0000000000000007E-2</v>
      </c>
      <c r="Q811" s="468">
        <v>7.0000000000000007E-2</v>
      </c>
      <c r="R811" s="1483">
        <v>0.08</v>
      </c>
      <c r="S811" s="1285">
        <v>7.0000000000000007E-2</v>
      </c>
      <c r="AG811" s="15"/>
      <c r="AK811" s="16"/>
    </row>
    <row r="812" spans="3:37" x14ac:dyDescent="0.25">
      <c r="C812" s="221" t="s">
        <v>1365</v>
      </c>
      <c r="D812" s="1483">
        <v>7.0000000000000007E-2</v>
      </c>
      <c r="E812" s="1483">
        <v>7.0000000000000007E-2</v>
      </c>
      <c r="F812" s="1483">
        <v>7.0000000000000007E-2</v>
      </c>
      <c r="G812" s="1483">
        <v>0.08</v>
      </c>
      <c r="H812" s="1483">
        <v>7.0000000000000007E-2</v>
      </c>
      <c r="I812" s="1483">
        <v>7.0000000000000007E-2</v>
      </c>
      <c r="J812" s="1483">
        <v>7.0000000000000007E-2</v>
      </c>
      <c r="K812" s="1483">
        <v>7.0000000000000007E-2</v>
      </c>
      <c r="L812" s="1483">
        <v>7.0000000000000007E-2</v>
      </c>
      <c r="M812" s="1483">
        <v>7.0000000000000007E-2</v>
      </c>
      <c r="N812" s="1483">
        <v>7.0000000000000007E-2</v>
      </c>
      <c r="O812" s="1483">
        <v>0.08</v>
      </c>
      <c r="P812" s="1483">
        <v>7.0000000000000007E-2</v>
      </c>
      <c r="Q812" s="468">
        <v>7.0000000000000007E-2</v>
      </c>
      <c r="R812" s="1483">
        <v>7.0000000000000007E-2</v>
      </c>
      <c r="S812" s="1285">
        <v>0.06</v>
      </c>
      <c r="AG812" s="15"/>
      <c r="AK812" s="16"/>
    </row>
    <row r="813" spans="3:37" x14ac:dyDescent="0.25">
      <c r="C813" s="221" t="s">
        <v>1366</v>
      </c>
      <c r="D813" s="1483">
        <v>0.08</v>
      </c>
      <c r="E813" s="1483">
        <v>0.08</v>
      </c>
      <c r="F813" s="1483">
        <v>0.08</v>
      </c>
      <c r="G813" s="1483">
        <v>0.08</v>
      </c>
      <c r="H813" s="1483">
        <v>0.08</v>
      </c>
      <c r="I813" s="1483">
        <v>0.08</v>
      </c>
      <c r="J813" s="1483">
        <v>0.08</v>
      </c>
      <c r="K813" s="1483">
        <v>0.08</v>
      </c>
      <c r="L813" s="1483">
        <v>0.08</v>
      </c>
      <c r="M813" s="1483">
        <v>0.08</v>
      </c>
      <c r="N813" s="1483">
        <v>0.08</v>
      </c>
      <c r="O813" s="1483">
        <v>0.09</v>
      </c>
      <c r="P813" s="1483">
        <v>0.08</v>
      </c>
      <c r="Q813" s="468">
        <v>0.08</v>
      </c>
      <c r="R813" s="1483">
        <v>0.08</v>
      </c>
      <c r="S813" s="1285">
        <v>0.08</v>
      </c>
      <c r="AG813" s="15"/>
      <c r="AK813" s="16"/>
    </row>
    <row r="814" spans="3:37" x14ac:dyDescent="0.25">
      <c r="C814" s="221" t="s">
        <v>1367</v>
      </c>
      <c r="D814" s="1483">
        <v>0.08</v>
      </c>
      <c r="E814" s="1483">
        <v>0.08</v>
      </c>
      <c r="F814" s="1483">
        <v>0.08</v>
      </c>
      <c r="G814" s="1483">
        <v>0.08</v>
      </c>
      <c r="H814" s="1483">
        <v>0.08</v>
      </c>
      <c r="I814" s="1483">
        <v>0.08</v>
      </c>
      <c r="J814" s="1483">
        <v>0.08</v>
      </c>
      <c r="K814" s="1483">
        <v>0.08</v>
      </c>
      <c r="L814" s="1483">
        <v>0.08</v>
      </c>
      <c r="M814" s="1483">
        <v>0.08</v>
      </c>
      <c r="N814" s="1483">
        <v>7.0000000000000007E-2</v>
      </c>
      <c r="O814" s="1483">
        <v>0.09</v>
      </c>
      <c r="P814" s="1483">
        <v>0.08</v>
      </c>
      <c r="Q814" s="468">
        <v>0.08</v>
      </c>
      <c r="R814" s="1483">
        <v>0.08</v>
      </c>
      <c r="S814" s="1285">
        <v>0.08</v>
      </c>
      <c r="AG814" s="15"/>
      <c r="AK814" s="16"/>
    </row>
    <row r="815" spans="3:37" x14ac:dyDescent="0.25">
      <c r="C815" s="221" t="s">
        <v>1368</v>
      </c>
      <c r="D815" s="1483">
        <v>7.0000000000000007E-2</v>
      </c>
      <c r="E815" s="1483">
        <v>7.0000000000000007E-2</v>
      </c>
      <c r="F815" s="1483">
        <v>7.0000000000000007E-2</v>
      </c>
      <c r="G815" s="1483">
        <v>7.0000000000000007E-2</v>
      </c>
      <c r="H815" s="1483">
        <v>7.0000000000000007E-2</v>
      </c>
      <c r="I815" s="1483">
        <v>7.0000000000000007E-2</v>
      </c>
      <c r="J815" s="1483">
        <v>7.0000000000000007E-2</v>
      </c>
      <c r="K815" s="1483">
        <v>7.0000000000000007E-2</v>
      </c>
      <c r="L815" s="1483">
        <v>7.0000000000000007E-2</v>
      </c>
      <c r="M815" s="1483">
        <v>7.0000000000000007E-2</v>
      </c>
      <c r="N815" s="1483">
        <v>7.0000000000000007E-2</v>
      </c>
      <c r="O815" s="1483">
        <v>0.08</v>
      </c>
      <c r="P815" s="1483">
        <v>7.0000000000000007E-2</v>
      </c>
      <c r="Q815" s="468">
        <v>7.0000000000000007E-2</v>
      </c>
      <c r="R815" s="1483">
        <v>7.0000000000000007E-2</v>
      </c>
      <c r="S815" s="1285">
        <v>7.0000000000000007E-2</v>
      </c>
      <c r="AG815" s="15"/>
      <c r="AK815" s="16"/>
    </row>
    <row r="816" spans="3:37" x14ac:dyDescent="0.25">
      <c r="C816" s="221" t="s">
        <v>1369</v>
      </c>
      <c r="D816" s="1483">
        <v>0.08</v>
      </c>
      <c r="E816" s="1483">
        <v>0.08</v>
      </c>
      <c r="F816" s="1483">
        <v>0.08</v>
      </c>
      <c r="G816" s="1483">
        <v>0.08</v>
      </c>
      <c r="H816" s="1483">
        <v>0.08</v>
      </c>
      <c r="I816" s="1483">
        <v>0.08</v>
      </c>
      <c r="J816" s="1483">
        <v>0.08</v>
      </c>
      <c r="K816" s="1483">
        <v>0.08</v>
      </c>
      <c r="L816" s="1483">
        <v>0.08</v>
      </c>
      <c r="M816" s="1483">
        <v>0.08</v>
      </c>
      <c r="N816" s="1483">
        <v>0.08</v>
      </c>
      <c r="O816" s="1483">
        <v>0.08</v>
      </c>
      <c r="P816" s="1483">
        <v>0.08</v>
      </c>
      <c r="Q816" s="468">
        <v>7.0000000000000007E-2</v>
      </c>
      <c r="R816" s="1483">
        <v>0.08</v>
      </c>
      <c r="S816" s="1285">
        <v>7.0000000000000007E-2</v>
      </c>
      <c r="AG816" s="15"/>
      <c r="AK816" s="16"/>
    </row>
    <row r="817" spans="3:37" x14ac:dyDescent="0.25">
      <c r="C817" s="221" t="s">
        <v>1370</v>
      </c>
      <c r="D817" s="1483">
        <v>7.0000000000000007E-2</v>
      </c>
      <c r="E817" s="1483">
        <v>7.0000000000000007E-2</v>
      </c>
      <c r="F817" s="1483">
        <v>7.0000000000000007E-2</v>
      </c>
      <c r="G817" s="1483">
        <v>7.0000000000000007E-2</v>
      </c>
      <c r="H817" s="1483">
        <v>7.0000000000000007E-2</v>
      </c>
      <c r="I817" s="1483">
        <v>7.0000000000000007E-2</v>
      </c>
      <c r="J817" s="1483">
        <v>7.0000000000000007E-2</v>
      </c>
      <c r="K817" s="1483">
        <v>7.0000000000000007E-2</v>
      </c>
      <c r="L817" s="1483">
        <v>7.0000000000000007E-2</v>
      </c>
      <c r="M817" s="1483">
        <v>7.0000000000000007E-2</v>
      </c>
      <c r="N817" s="1483">
        <v>7.0000000000000007E-2</v>
      </c>
      <c r="O817" s="1483">
        <v>0.08</v>
      </c>
      <c r="P817" s="1483">
        <v>7.0000000000000007E-2</v>
      </c>
      <c r="Q817" s="468">
        <v>7.0000000000000007E-2</v>
      </c>
      <c r="R817" s="1483">
        <v>7.0000000000000007E-2</v>
      </c>
      <c r="S817" s="1285">
        <v>0.06</v>
      </c>
      <c r="AG817" s="15"/>
      <c r="AK817" s="16"/>
    </row>
    <row r="818" spans="3:37" x14ac:dyDescent="0.25">
      <c r="C818" s="221" t="s">
        <v>1371</v>
      </c>
      <c r="D818" s="1483">
        <v>0.08</v>
      </c>
      <c r="E818" s="1483">
        <v>0.08</v>
      </c>
      <c r="F818" s="1483">
        <v>0.08</v>
      </c>
      <c r="G818" s="1483">
        <v>0.09</v>
      </c>
      <c r="H818" s="1483">
        <v>7.0000000000000007E-2</v>
      </c>
      <c r="I818" s="1483">
        <v>7.0000000000000007E-2</v>
      </c>
      <c r="J818" s="1483">
        <v>0.08</v>
      </c>
      <c r="K818" s="1483">
        <v>0.08</v>
      </c>
      <c r="L818" s="1483">
        <v>0.08</v>
      </c>
      <c r="M818" s="1483">
        <v>7.0000000000000007E-2</v>
      </c>
      <c r="N818" s="1483">
        <v>0.08</v>
      </c>
      <c r="O818" s="1483">
        <v>0.08</v>
      </c>
      <c r="P818" s="1483">
        <v>0.08</v>
      </c>
      <c r="Q818" s="468">
        <v>7.0000000000000007E-2</v>
      </c>
      <c r="R818" s="1483">
        <v>0.08</v>
      </c>
      <c r="S818" s="1285">
        <v>7.0000000000000007E-2</v>
      </c>
      <c r="AG818" s="15"/>
      <c r="AK818" s="16"/>
    </row>
    <row r="819" spans="3:37" x14ac:dyDescent="0.25">
      <c r="C819" s="221" t="s">
        <v>1372</v>
      </c>
      <c r="D819" s="1483">
        <v>7.0000000000000007E-2</v>
      </c>
      <c r="E819" s="1483">
        <v>7.0000000000000007E-2</v>
      </c>
      <c r="F819" s="1483">
        <v>7.0000000000000007E-2</v>
      </c>
      <c r="G819" s="1483">
        <v>7.0000000000000007E-2</v>
      </c>
      <c r="H819" s="1483">
        <v>7.0000000000000007E-2</v>
      </c>
      <c r="I819" s="1483">
        <v>7.0000000000000007E-2</v>
      </c>
      <c r="J819" s="1483">
        <v>7.0000000000000007E-2</v>
      </c>
      <c r="K819" s="1483">
        <v>7.0000000000000007E-2</v>
      </c>
      <c r="L819" s="1483">
        <v>7.0000000000000007E-2</v>
      </c>
      <c r="M819" s="1483">
        <v>7.0000000000000007E-2</v>
      </c>
      <c r="N819" s="1483">
        <v>7.0000000000000007E-2</v>
      </c>
      <c r="O819" s="1483">
        <v>0.08</v>
      </c>
      <c r="P819" s="1483">
        <v>7.0000000000000007E-2</v>
      </c>
      <c r="Q819" s="468">
        <v>7.0000000000000007E-2</v>
      </c>
      <c r="R819" s="1483">
        <v>7.0000000000000007E-2</v>
      </c>
      <c r="S819" s="1285">
        <v>7.0000000000000007E-2</v>
      </c>
      <c r="AG819" s="15"/>
      <c r="AK819" s="16"/>
    </row>
    <row r="820" spans="3:37" x14ac:dyDescent="0.25">
      <c r="C820" s="221" t="s">
        <v>1373</v>
      </c>
      <c r="D820" s="1483">
        <v>7.0000000000000007E-2</v>
      </c>
      <c r="E820" s="1483">
        <v>7.0000000000000007E-2</v>
      </c>
      <c r="F820" s="1483">
        <v>7.0000000000000007E-2</v>
      </c>
      <c r="G820" s="1483">
        <v>7.0000000000000007E-2</v>
      </c>
      <c r="H820" s="1483">
        <v>7.0000000000000007E-2</v>
      </c>
      <c r="I820" s="1483">
        <v>7.0000000000000007E-2</v>
      </c>
      <c r="J820" s="1483">
        <v>7.0000000000000007E-2</v>
      </c>
      <c r="K820" s="1483">
        <v>7.0000000000000007E-2</v>
      </c>
      <c r="L820" s="1483">
        <v>7.0000000000000007E-2</v>
      </c>
      <c r="M820" s="1483">
        <v>7.0000000000000007E-2</v>
      </c>
      <c r="N820" s="1483">
        <v>7.0000000000000007E-2</v>
      </c>
      <c r="O820" s="1483">
        <v>0.08</v>
      </c>
      <c r="P820" s="1483">
        <v>7.0000000000000007E-2</v>
      </c>
      <c r="Q820" s="468">
        <v>7.0000000000000007E-2</v>
      </c>
      <c r="R820" s="1483">
        <v>7.0000000000000007E-2</v>
      </c>
      <c r="S820" s="1285">
        <v>0.06</v>
      </c>
      <c r="AG820" s="15"/>
      <c r="AK820" s="16"/>
    </row>
    <row r="821" spans="3:37" x14ac:dyDescent="0.25">
      <c r="C821" s="221" t="s">
        <v>1374</v>
      </c>
      <c r="D821" s="1483">
        <v>0.08</v>
      </c>
      <c r="E821" s="1483">
        <v>0.08</v>
      </c>
      <c r="F821" s="1483">
        <v>0.08</v>
      </c>
      <c r="G821" s="1483">
        <v>0.08</v>
      </c>
      <c r="H821" s="1483">
        <v>0.08</v>
      </c>
      <c r="I821" s="1483">
        <v>0.08</v>
      </c>
      <c r="J821" s="1483">
        <v>0.08</v>
      </c>
      <c r="K821" s="1483">
        <v>0.08</v>
      </c>
      <c r="L821" s="1483">
        <v>0.08</v>
      </c>
      <c r="M821" s="1483">
        <v>0.08</v>
      </c>
      <c r="N821" s="1483">
        <v>0.08</v>
      </c>
      <c r="O821" s="1483">
        <v>0.08</v>
      </c>
      <c r="P821" s="1483">
        <v>0.08</v>
      </c>
      <c r="Q821" s="468">
        <v>0.08</v>
      </c>
      <c r="R821" s="1483">
        <v>0.08</v>
      </c>
      <c r="S821" s="1285">
        <v>7.0000000000000007E-2</v>
      </c>
      <c r="AG821" s="15"/>
      <c r="AK821" s="16"/>
    </row>
    <row r="822" spans="3:37" x14ac:dyDescent="0.25">
      <c r="C822" s="221" t="s">
        <v>1375</v>
      </c>
      <c r="D822" s="1483">
        <v>0.06</v>
      </c>
      <c r="E822" s="1483">
        <v>0.06</v>
      </c>
      <c r="F822" s="1483">
        <v>0.06</v>
      </c>
      <c r="G822" s="1483">
        <v>7.0000000000000007E-2</v>
      </c>
      <c r="H822" s="1483">
        <v>0.06</v>
      </c>
      <c r="I822" s="1483">
        <v>0.06</v>
      </c>
      <c r="J822" s="1483">
        <v>0.06</v>
      </c>
      <c r="K822" s="1483">
        <v>0.06</v>
      </c>
      <c r="L822" s="1483">
        <v>0.06</v>
      </c>
      <c r="M822" s="1483">
        <v>0.06</v>
      </c>
      <c r="N822" s="1483">
        <v>0.06</v>
      </c>
      <c r="O822" s="1483">
        <v>0.06</v>
      </c>
      <c r="P822" s="1483">
        <v>0.06</v>
      </c>
      <c r="Q822" s="468">
        <v>0.06</v>
      </c>
      <c r="R822" s="1483">
        <v>0.06</v>
      </c>
      <c r="S822" s="1285">
        <v>0.05</v>
      </c>
      <c r="AG822" s="15"/>
      <c r="AK822" s="16"/>
    </row>
    <row r="823" spans="3:37" x14ac:dyDescent="0.25">
      <c r="C823" s="221" t="s">
        <v>1376</v>
      </c>
      <c r="D823" s="1483">
        <v>0.06</v>
      </c>
      <c r="E823" s="1483">
        <v>0.06</v>
      </c>
      <c r="F823" s="1483">
        <v>0.06</v>
      </c>
      <c r="G823" s="1483">
        <v>0.06</v>
      </c>
      <c r="H823" s="1483">
        <v>0.06</v>
      </c>
      <c r="I823" s="1483">
        <v>0.06</v>
      </c>
      <c r="J823" s="1483">
        <v>0.06</v>
      </c>
      <c r="K823" s="1483">
        <v>0.06</v>
      </c>
      <c r="L823" s="1483">
        <v>0.06</v>
      </c>
      <c r="M823" s="1483">
        <v>0.06</v>
      </c>
      <c r="N823" s="1483">
        <v>0.06</v>
      </c>
      <c r="O823" s="1483">
        <v>7.0000000000000007E-2</v>
      </c>
      <c r="P823" s="1483">
        <v>0.06</v>
      </c>
      <c r="Q823" s="468">
        <v>0.06</v>
      </c>
      <c r="R823" s="1483">
        <v>0.06</v>
      </c>
      <c r="S823" s="1285">
        <v>0.05</v>
      </c>
      <c r="AG823" s="15"/>
      <c r="AK823" s="16"/>
    </row>
    <row r="824" spans="3:37" x14ac:dyDescent="0.25">
      <c r="C824" s="221" t="s">
        <v>1377</v>
      </c>
      <c r="D824" s="1483">
        <v>0.08</v>
      </c>
      <c r="E824" s="1483">
        <v>0.08</v>
      </c>
      <c r="F824" s="1483">
        <v>0.08</v>
      </c>
      <c r="G824" s="1483">
        <v>0.09</v>
      </c>
      <c r="H824" s="1483">
        <v>0.08</v>
      </c>
      <c r="I824" s="1483">
        <v>0.08</v>
      </c>
      <c r="J824" s="1483">
        <v>0.08</v>
      </c>
      <c r="K824" s="1483">
        <v>0.08</v>
      </c>
      <c r="L824" s="1483">
        <v>0.08</v>
      </c>
      <c r="M824" s="1483">
        <v>0.08</v>
      </c>
      <c r="N824" s="1483">
        <v>0.08</v>
      </c>
      <c r="O824" s="1483">
        <v>0.08</v>
      </c>
      <c r="P824" s="1483">
        <v>0.08</v>
      </c>
      <c r="Q824" s="468">
        <v>0.08</v>
      </c>
      <c r="R824" s="1483">
        <v>0.08</v>
      </c>
      <c r="S824" s="1285">
        <v>7.0000000000000007E-2</v>
      </c>
      <c r="AG824" s="15"/>
      <c r="AK824" s="16"/>
    </row>
    <row r="825" spans="3:37" x14ac:dyDescent="0.25">
      <c r="C825" s="221" t="s">
        <v>1378</v>
      </c>
      <c r="D825" s="1483">
        <v>0.08</v>
      </c>
      <c r="E825" s="1483">
        <v>0.08</v>
      </c>
      <c r="F825" s="1483">
        <v>0.08</v>
      </c>
      <c r="G825" s="1483">
        <v>0.08</v>
      </c>
      <c r="H825" s="1483">
        <v>7.0000000000000007E-2</v>
      </c>
      <c r="I825" s="1483">
        <v>7.0000000000000007E-2</v>
      </c>
      <c r="J825" s="1483">
        <v>7.0000000000000007E-2</v>
      </c>
      <c r="K825" s="1483">
        <v>7.0000000000000007E-2</v>
      </c>
      <c r="L825" s="1483">
        <v>0.08</v>
      </c>
      <c r="M825" s="1483">
        <v>7.0000000000000007E-2</v>
      </c>
      <c r="N825" s="1483">
        <v>0.08</v>
      </c>
      <c r="O825" s="1483">
        <v>0.08</v>
      </c>
      <c r="P825" s="1483">
        <v>7.0000000000000007E-2</v>
      </c>
      <c r="Q825" s="468">
        <v>7.0000000000000007E-2</v>
      </c>
      <c r="R825" s="1483">
        <v>0.08</v>
      </c>
      <c r="S825" s="1285">
        <v>7.0000000000000007E-2</v>
      </c>
      <c r="AG825" s="15"/>
      <c r="AK825" s="16"/>
    </row>
    <row r="826" spans="3:37" x14ac:dyDescent="0.25">
      <c r="C826" s="221" t="s">
        <v>1379</v>
      </c>
      <c r="D826" s="1483">
        <v>0.08</v>
      </c>
      <c r="E826" s="1483">
        <v>0.08</v>
      </c>
      <c r="F826" s="1483">
        <v>0.09</v>
      </c>
      <c r="G826" s="1483">
        <v>0.09</v>
      </c>
      <c r="H826" s="1483">
        <v>0.08</v>
      </c>
      <c r="I826" s="1483">
        <v>0.08</v>
      </c>
      <c r="J826" s="1483">
        <v>0.08</v>
      </c>
      <c r="K826" s="1483">
        <v>0.08</v>
      </c>
      <c r="L826" s="1483">
        <v>0.08</v>
      </c>
      <c r="M826" s="1483">
        <v>0.08</v>
      </c>
      <c r="N826" s="1483">
        <v>0.08</v>
      </c>
      <c r="O826" s="1483">
        <v>0.08</v>
      </c>
      <c r="P826" s="1483">
        <v>0.08</v>
      </c>
      <c r="Q826" s="468">
        <v>0.08</v>
      </c>
      <c r="R826" s="1483">
        <v>0.08</v>
      </c>
      <c r="S826" s="1285">
        <v>7.0000000000000007E-2</v>
      </c>
      <c r="AG826" s="15"/>
      <c r="AK826" s="16"/>
    </row>
    <row r="827" spans="3:37" x14ac:dyDescent="0.25">
      <c r="C827" s="221" t="s">
        <v>1380</v>
      </c>
      <c r="D827" s="1483">
        <v>7.0000000000000007E-2</v>
      </c>
      <c r="E827" s="1483">
        <v>7.0000000000000007E-2</v>
      </c>
      <c r="F827" s="1483">
        <v>7.0000000000000007E-2</v>
      </c>
      <c r="G827" s="1483">
        <v>0.08</v>
      </c>
      <c r="H827" s="1483">
        <v>0.06</v>
      </c>
      <c r="I827" s="1483">
        <v>0.05</v>
      </c>
      <c r="J827" s="1483">
        <v>0.05</v>
      </c>
      <c r="K827" s="1483">
        <v>0.06</v>
      </c>
      <c r="L827" s="1483">
        <v>0.06</v>
      </c>
      <c r="M827" s="1483">
        <v>0.06</v>
      </c>
      <c r="N827" s="1483">
        <v>0.08</v>
      </c>
      <c r="O827" s="1483">
        <v>7.0000000000000007E-2</v>
      </c>
      <c r="P827" s="1483">
        <v>0.06</v>
      </c>
      <c r="Q827" s="468">
        <v>0.06</v>
      </c>
      <c r="R827" s="1483">
        <v>7.0000000000000007E-2</v>
      </c>
      <c r="S827" s="1285">
        <v>0.06</v>
      </c>
      <c r="AG827" s="15"/>
      <c r="AK827" s="16"/>
    </row>
    <row r="828" spans="3:37" x14ac:dyDescent="0.25">
      <c r="C828" s="221" t="s">
        <v>1381</v>
      </c>
      <c r="D828" s="1483">
        <v>0.08</v>
      </c>
      <c r="E828" s="1483">
        <v>0.08</v>
      </c>
      <c r="F828" s="1483">
        <v>0.08</v>
      </c>
      <c r="G828" s="1483">
        <v>0.08</v>
      </c>
      <c r="H828" s="1483">
        <v>0.08</v>
      </c>
      <c r="I828" s="1483">
        <v>0.08</v>
      </c>
      <c r="J828" s="1483">
        <v>0.08</v>
      </c>
      <c r="K828" s="1483">
        <v>0.08</v>
      </c>
      <c r="L828" s="1483">
        <v>0.08</v>
      </c>
      <c r="M828" s="1483">
        <v>0.08</v>
      </c>
      <c r="N828" s="1483">
        <v>0.08</v>
      </c>
      <c r="O828" s="1483">
        <v>0.09</v>
      </c>
      <c r="P828" s="1483">
        <v>0.08</v>
      </c>
      <c r="Q828" s="468">
        <v>0.08</v>
      </c>
      <c r="R828" s="1483">
        <v>0.08</v>
      </c>
      <c r="S828" s="1285">
        <v>0.08</v>
      </c>
      <c r="AG828" s="15"/>
      <c r="AK828" s="16"/>
    </row>
    <row r="829" spans="3:37" x14ac:dyDescent="0.25">
      <c r="C829" s="221" t="s">
        <v>1382</v>
      </c>
      <c r="D829" s="1483">
        <v>0.08</v>
      </c>
      <c r="E829" s="1483">
        <v>0.08</v>
      </c>
      <c r="F829" s="1483">
        <v>0.08</v>
      </c>
      <c r="G829" s="1483">
        <v>0.08</v>
      </c>
      <c r="H829" s="1483">
        <v>0.08</v>
      </c>
      <c r="I829" s="1483">
        <v>0.08</v>
      </c>
      <c r="J829" s="1483">
        <v>0.08</v>
      </c>
      <c r="K829" s="1483">
        <v>0.08</v>
      </c>
      <c r="L829" s="1483">
        <v>0.09</v>
      </c>
      <c r="M829" s="1483">
        <v>0.08</v>
      </c>
      <c r="N829" s="1483">
        <v>0.09</v>
      </c>
      <c r="O829" s="1483">
        <v>0.09</v>
      </c>
      <c r="P829" s="1483">
        <v>0.08</v>
      </c>
      <c r="Q829" s="468">
        <v>0.08</v>
      </c>
      <c r="R829" s="1483">
        <v>0.09</v>
      </c>
      <c r="S829" s="1285">
        <v>0.08</v>
      </c>
      <c r="AG829" s="15"/>
      <c r="AK829" s="16"/>
    </row>
    <row r="830" spans="3:37" x14ac:dyDescent="0.25">
      <c r="C830" s="122" t="s">
        <v>2179</v>
      </c>
      <c r="D830" s="1483">
        <v>7.0000000000000007E-2</v>
      </c>
      <c r="E830" s="1483">
        <v>7.0000000000000007E-2</v>
      </c>
      <c r="F830" s="1483">
        <v>7.0000000000000007E-2</v>
      </c>
      <c r="G830" s="1483">
        <v>7.0000000000000007E-2</v>
      </c>
      <c r="H830" s="1483">
        <v>7.0000000000000007E-2</v>
      </c>
      <c r="I830" s="1483">
        <v>7.0000000000000007E-2</v>
      </c>
      <c r="J830" s="1483">
        <v>7.0000000000000007E-2</v>
      </c>
      <c r="K830" s="1483">
        <v>7.0000000000000007E-2</v>
      </c>
      <c r="L830" s="1483">
        <v>7.0000000000000007E-2</v>
      </c>
      <c r="M830" s="1483">
        <v>7.0000000000000007E-2</v>
      </c>
      <c r="N830" s="1483">
        <v>7.0000000000000007E-2</v>
      </c>
      <c r="O830" s="1483">
        <v>7.0000000000000007E-2</v>
      </c>
      <c r="P830" s="1483">
        <v>7.0000000000000007E-2</v>
      </c>
      <c r="Q830" s="468">
        <v>7.0000000000000007E-2</v>
      </c>
      <c r="R830" s="1483">
        <v>7.0000000000000007E-2</v>
      </c>
      <c r="S830" s="1285">
        <v>7.0000000000000007E-2</v>
      </c>
      <c r="AG830" s="15"/>
      <c r="AK830" s="16"/>
    </row>
    <row r="831" spans="3:37" x14ac:dyDescent="0.25">
      <c r="C831" s="221" t="s">
        <v>1383</v>
      </c>
      <c r="D831" s="1483">
        <v>0.08</v>
      </c>
      <c r="E831" s="1483">
        <v>0.08</v>
      </c>
      <c r="F831" s="1483">
        <v>0.08</v>
      </c>
      <c r="G831" s="1483">
        <v>0.08</v>
      </c>
      <c r="H831" s="1483">
        <v>7.0000000000000007E-2</v>
      </c>
      <c r="I831" s="1483">
        <v>7.0000000000000007E-2</v>
      </c>
      <c r="J831" s="1483">
        <v>7.0000000000000007E-2</v>
      </c>
      <c r="K831" s="1483">
        <v>7.0000000000000007E-2</v>
      </c>
      <c r="L831" s="1483">
        <v>0.08</v>
      </c>
      <c r="M831" s="1483">
        <v>7.0000000000000007E-2</v>
      </c>
      <c r="N831" s="1483">
        <v>0.08</v>
      </c>
      <c r="O831" s="1483">
        <v>0.08</v>
      </c>
      <c r="P831" s="1483">
        <v>0.08</v>
      </c>
      <c r="Q831" s="468">
        <v>7.0000000000000007E-2</v>
      </c>
      <c r="R831" s="1483">
        <v>0.08</v>
      </c>
      <c r="S831" s="1285">
        <v>7.0000000000000007E-2</v>
      </c>
      <c r="AG831" s="15"/>
      <c r="AK831" s="16"/>
    </row>
    <row r="832" spans="3:37" x14ac:dyDescent="0.25">
      <c r="C832" s="221" t="s">
        <v>1384</v>
      </c>
      <c r="D832" s="1483">
        <v>0.06</v>
      </c>
      <c r="E832" s="1483">
        <v>0.06</v>
      </c>
      <c r="F832" s="1483">
        <v>0.06</v>
      </c>
      <c r="G832" s="1483">
        <v>7.0000000000000007E-2</v>
      </c>
      <c r="H832" s="1483">
        <v>0.06</v>
      </c>
      <c r="I832" s="1483">
        <v>0.06</v>
      </c>
      <c r="J832" s="1483">
        <v>0.06</v>
      </c>
      <c r="K832" s="1483">
        <v>0.06</v>
      </c>
      <c r="L832" s="1483">
        <v>0.06</v>
      </c>
      <c r="M832" s="1483">
        <v>0.06</v>
      </c>
      <c r="N832" s="1483">
        <v>0.06</v>
      </c>
      <c r="O832" s="1483">
        <v>0.06</v>
      </c>
      <c r="P832" s="1483">
        <v>0.06</v>
      </c>
      <c r="Q832" s="468">
        <v>0.06</v>
      </c>
      <c r="R832" s="1483">
        <v>0.06</v>
      </c>
      <c r="S832" s="1285">
        <v>0.05</v>
      </c>
      <c r="AG832" s="15"/>
      <c r="AK832" s="16"/>
    </row>
    <row r="833" spans="3:37" x14ac:dyDescent="0.25">
      <c r="C833" s="221" t="s">
        <v>1385</v>
      </c>
      <c r="D833" s="1483">
        <v>0.08</v>
      </c>
      <c r="E833" s="1483">
        <v>7.0000000000000007E-2</v>
      </c>
      <c r="F833" s="1483">
        <v>7.0000000000000007E-2</v>
      </c>
      <c r="G833" s="1483">
        <v>0.08</v>
      </c>
      <c r="H833" s="1483">
        <v>0.08</v>
      </c>
      <c r="I833" s="1483">
        <v>0.08</v>
      </c>
      <c r="J833" s="1483">
        <v>0.08</v>
      </c>
      <c r="K833" s="1483">
        <v>0.08</v>
      </c>
      <c r="L833" s="1483">
        <v>0.08</v>
      </c>
      <c r="M833" s="1483">
        <v>0.08</v>
      </c>
      <c r="N833" s="1483">
        <v>0.08</v>
      </c>
      <c r="O833" s="1483">
        <v>0.08</v>
      </c>
      <c r="P833" s="1483">
        <v>0.08</v>
      </c>
      <c r="Q833" s="468">
        <v>7.0000000000000007E-2</v>
      </c>
      <c r="R833" s="1483">
        <v>0.08</v>
      </c>
      <c r="S833" s="1285">
        <v>7.0000000000000007E-2</v>
      </c>
      <c r="AG833" s="15"/>
      <c r="AK833" s="16"/>
    </row>
    <row r="834" spans="3:37" x14ac:dyDescent="0.25">
      <c r="C834" s="221" t="s">
        <v>1386</v>
      </c>
      <c r="D834" s="1483">
        <v>0.08</v>
      </c>
      <c r="E834" s="1483">
        <v>7.0000000000000007E-2</v>
      </c>
      <c r="F834" s="1483">
        <v>7.0000000000000007E-2</v>
      </c>
      <c r="G834" s="1483">
        <v>0.08</v>
      </c>
      <c r="H834" s="1483">
        <v>7.0000000000000007E-2</v>
      </c>
      <c r="I834" s="1483">
        <v>7.0000000000000007E-2</v>
      </c>
      <c r="J834" s="1483">
        <v>7.0000000000000007E-2</v>
      </c>
      <c r="K834" s="1483">
        <v>7.0000000000000007E-2</v>
      </c>
      <c r="L834" s="1483">
        <v>0.08</v>
      </c>
      <c r="M834" s="1483">
        <v>7.0000000000000007E-2</v>
      </c>
      <c r="N834" s="1483">
        <v>0.08</v>
      </c>
      <c r="O834" s="1483">
        <v>0.08</v>
      </c>
      <c r="P834" s="1483">
        <v>7.0000000000000007E-2</v>
      </c>
      <c r="Q834" s="468">
        <v>7.0000000000000007E-2</v>
      </c>
      <c r="R834" s="1483">
        <v>0.08</v>
      </c>
      <c r="S834" s="1285">
        <v>7.0000000000000007E-2</v>
      </c>
      <c r="AG834" s="15"/>
      <c r="AK834" s="16"/>
    </row>
    <row r="835" spans="3:37" x14ac:dyDescent="0.25">
      <c r="C835" s="1266" t="s">
        <v>2204</v>
      </c>
      <c r="AG835" s="15"/>
      <c r="AK835" s="16"/>
    </row>
    <row r="836" spans="3:37" x14ac:dyDescent="0.25">
      <c r="C836" s="15" t="s">
        <v>2206</v>
      </c>
      <c r="AG836" s="15"/>
      <c r="AK836" s="16"/>
    </row>
    <row r="837" spans="3:37" x14ac:dyDescent="0.25">
      <c r="AG837" s="15"/>
      <c r="AK837" s="16"/>
    </row>
    <row r="838" spans="3:37" x14ac:dyDescent="0.25">
      <c r="AG838" s="15"/>
      <c r="AK838" s="16"/>
    </row>
    <row r="839" spans="3:37" ht="18" x14ac:dyDescent="0.35">
      <c r="C839" s="209" t="s">
        <v>2188</v>
      </c>
      <c r="D839" s="6"/>
      <c r="E839" s="6"/>
      <c r="F839" s="16"/>
      <c r="AG839" s="15"/>
      <c r="AK839" s="16"/>
    </row>
    <row r="840" spans="3:37" x14ac:dyDescent="0.25">
      <c r="AG840" s="15"/>
      <c r="AK840" s="16"/>
    </row>
    <row r="841" spans="3:37" x14ac:dyDescent="0.25">
      <c r="C841" s="1249" t="s">
        <v>1454</v>
      </c>
      <c r="D841" s="1249">
        <v>2007</v>
      </c>
      <c r="E841" s="1249">
        <v>2008</v>
      </c>
      <c r="F841" s="1249">
        <v>2009</v>
      </c>
      <c r="G841" s="1249">
        <v>2010</v>
      </c>
      <c r="H841" s="1249">
        <v>2011</v>
      </c>
      <c r="I841" s="1249">
        <v>2012</v>
      </c>
      <c r="J841" s="1249">
        <v>2013</v>
      </c>
      <c r="K841" s="1249">
        <v>2014</v>
      </c>
      <c r="L841" s="1249">
        <v>2015</v>
      </c>
      <c r="M841" s="1249">
        <v>2016</v>
      </c>
      <c r="N841" s="1249">
        <v>2017</v>
      </c>
      <c r="O841" s="1249">
        <v>2018</v>
      </c>
      <c r="P841" s="1249">
        <v>2019</v>
      </c>
      <c r="Q841" s="1249">
        <v>2020</v>
      </c>
      <c r="R841" s="1249">
        <v>2021</v>
      </c>
      <c r="S841" s="1249">
        <v>2022</v>
      </c>
      <c r="AG841" s="15"/>
      <c r="AK841" s="16"/>
    </row>
    <row r="842" spans="3:37" x14ac:dyDescent="0.25">
      <c r="C842" s="221" t="s">
        <v>1337</v>
      </c>
      <c r="D842" s="1483">
        <v>0.28000000000000003</v>
      </c>
      <c r="E842" s="1483">
        <v>0.28999999999999998</v>
      </c>
      <c r="F842" s="1483">
        <v>0.26</v>
      </c>
      <c r="G842" s="1483">
        <v>0.26</v>
      </c>
      <c r="H842" s="1483">
        <v>0.27</v>
      </c>
      <c r="I842" s="1483">
        <v>0.28999999999999998</v>
      </c>
      <c r="J842" s="1483">
        <v>0.28999999999999998</v>
      </c>
      <c r="K842" s="1483">
        <v>0.28999999999999998</v>
      </c>
      <c r="L842" s="1483">
        <v>0.28999999999999998</v>
      </c>
      <c r="M842" s="1483">
        <v>0.28000000000000003</v>
      </c>
      <c r="N842" s="1483">
        <v>0.28999999999999998</v>
      </c>
      <c r="O842" s="1483">
        <v>0.28000000000000003</v>
      </c>
      <c r="P842" s="1483">
        <v>0.27</v>
      </c>
      <c r="Q842" s="468">
        <v>0.27</v>
      </c>
      <c r="R842" s="1483">
        <v>0.27</v>
      </c>
      <c r="S842" s="1285">
        <v>0.27</v>
      </c>
      <c r="AG842" s="15"/>
      <c r="AK842" s="16"/>
    </row>
    <row r="843" spans="3:37" x14ac:dyDescent="0.25">
      <c r="C843" s="221" t="s">
        <v>1338</v>
      </c>
      <c r="D843" s="1483">
        <v>0.28999999999999998</v>
      </c>
      <c r="E843" s="1483">
        <v>0.28999999999999998</v>
      </c>
      <c r="F843" s="1483">
        <v>0.28000000000000003</v>
      </c>
      <c r="G843" s="1483">
        <v>0.28000000000000003</v>
      </c>
      <c r="H843" s="1483">
        <v>0.28000000000000003</v>
      </c>
      <c r="I843" s="1483">
        <v>0.27</v>
      </c>
      <c r="J843" s="1483">
        <v>0.27</v>
      </c>
      <c r="K843" s="1483">
        <v>0.26</v>
      </c>
      <c r="L843" s="1483">
        <v>0.24</v>
      </c>
      <c r="M843" s="1483">
        <v>0.24</v>
      </c>
      <c r="N843" s="1483">
        <v>0.23</v>
      </c>
      <c r="O843" s="1483">
        <v>0.23</v>
      </c>
      <c r="P843" s="1483">
        <v>0.23</v>
      </c>
      <c r="Q843" s="468">
        <v>0.22</v>
      </c>
      <c r="R843" s="1483">
        <v>0.21</v>
      </c>
      <c r="S843" s="1285">
        <v>0.21</v>
      </c>
      <c r="AG843" s="15"/>
      <c r="AK843" s="16"/>
    </row>
    <row r="844" spans="3:37" x14ac:dyDescent="0.25">
      <c r="C844" s="221" t="s">
        <v>1339</v>
      </c>
      <c r="D844" s="1483">
        <v>0.24</v>
      </c>
      <c r="E844" s="1483">
        <v>0.24</v>
      </c>
      <c r="F844" s="1483">
        <v>0.24</v>
      </c>
      <c r="G844" s="1483">
        <v>0.24</v>
      </c>
      <c r="H844" s="1483">
        <v>0.23</v>
      </c>
      <c r="I844" s="1483">
        <v>0.24</v>
      </c>
      <c r="J844" s="1483">
        <v>0.24</v>
      </c>
      <c r="K844" s="1483">
        <v>0.24</v>
      </c>
      <c r="L844" s="1483">
        <v>0.24</v>
      </c>
      <c r="M844" s="1483">
        <v>0.24</v>
      </c>
      <c r="N844" s="1483">
        <v>0.23</v>
      </c>
      <c r="O844" s="1483">
        <v>0.23</v>
      </c>
      <c r="P844" s="1483">
        <v>0.23</v>
      </c>
      <c r="Q844" s="468">
        <v>0.23</v>
      </c>
      <c r="R844" s="1483">
        <v>0.22</v>
      </c>
      <c r="S844" s="1285">
        <v>0.22</v>
      </c>
      <c r="AG844" s="15"/>
      <c r="AK844" s="16"/>
    </row>
    <row r="845" spans="3:37" x14ac:dyDescent="0.25">
      <c r="C845" s="221" t="s">
        <v>1340</v>
      </c>
      <c r="D845" s="1483">
        <v>0.24</v>
      </c>
      <c r="E845" s="1483">
        <v>0.23</v>
      </c>
      <c r="F845" s="1483">
        <v>0.22</v>
      </c>
      <c r="G845" s="1483">
        <v>0.21</v>
      </c>
      <c r="H845" s="1483">
        <v>0.21</v>
      </c>
      <c r="I845" s="1483">
        <v>0.21</v>
      </c>
      <c r="J845" s="1483">
        <v>0.21</v>
      </c>
      <c r="K845" s="1483">
        <v>0.21</v>
      </c>
      <c r="L845" s="1483">
        <v>0.21</v>
      </c>
      <c r="M845" s="1483">
        <v>0.21</v>
      </c>
      <c r="N845" s="1483">
        <v>0.21</v>
      </c>
      <c r="O845" s="1483">
        <v>0.21</v>
      </c>
      <c r="P845" s="1483">
        <v>0.21</v>
      </c>
      <c r="Q845" s="468">
        <v>0.21</v>
      </c>
      <c r="R845" s="1483">
        <v>0.21</v>
      </c>
      <c r="S845" s="1285">
        <v>0.21</v>
      </c>
      <c r="AG845" s="15"/>
      <c r="AK845" s="16"/>
    </row>
    <row r="846" spans="3:37" x14ac:dyDescent="0.25">
      <c r="C846" s="221" t="s">
        <v>1341</v>
      </c>
      <c r="D846" s="1483">
        <v>0.24</v>
      </c>
      <c r="E846" s="1483">
        <v>0.23</v>
      </c>
      <c r="F846" s="1483">
        <v>0.22</v>
      </c>
      <c r="G846" s="1483">
        <v>0.21</v>
      </c>
      <c r="H846" s="1483">
        <v>0.21</v>
      </c>
      <c r="I846" s="1483">
        <v>0.21</v>
      </c>
      <c r="J846" s="1483">
        <v>0.21</v>
      </c>
      <c r="K846" s="1483">
        <v>0.21</v>
      </c>
      <c r="L846" s="1483">
        <v>0.21</v>
      </c>
      <c r="M846" s="1483">
        <v>0.21</v>
      </c>
      <c r="N846" s="1483">
        <v>0.21</v>
      </c>
      <c r="O846" s="1483">
        <v>0.21</v>
      </c>
      <c r="P846" s="1483">
        <v>0.21</v>
      </c>
      <c r="Q846" s="468">
        <v>0.21</v>
      </c>
      <c r="R846" s="1483">
        <v>0.21</v>
      </c>
      <c r="S846" s="1285">
        <v>0.21</v>
      </c>
      <c r="AG846" s="15"/>
      <c r="AK846" s="16"/>
    </row>
    <row r="847" spans="3:37" x14ac:dyDescent="0.25">
      <c r="C847" s="221" t="s">
        <v>1342</v>
      </c>
      <c r="D847" s="1483">
        <v>0.24</v>
      </c>
      <c r="E847" s="1483">
        <v>0.24</v>
      </c>
      <c r="F847" s="1483">
        <v>0.23</v>
      </c>
      <c r="G847" s="1483">
        <v>0.22</v>
      </c>
      <c r="H847" s="1483">
        <v>0.21</v>
      </c>
      <c r="I847" s="1483">
        <v>0.21</v>
      </c>
      <c r="J847" s="1483">
        <v>0.21</v>
      </c>
      <c r="K847" s="1483">
        <v>0.21</v>
      </c>
      <c r="L847" s="1483">
        <v>0.21</v>
      </c>
      <c r="M847" s="1483">
        <v>0.21</v>
      </c>
      <c r="N847" s="1483">
        <v>0.21</v>
      </c>
      <c r="O847" s="1483">
        <v>0.21</v>
      </c>
      <c r="P847" s="1483">
        <v>0.21</v>
      </c>
      <c r="Q847" s="468">
        <v>0.21</v>
      </c>
      <c r="R847" s="1483">
        <v>0.21</v>
      </c>
      <c r="S847" s="1285">
        <v>0.21</v>
      </c>
      <c r="AG847" s="15"/>
      <c r="AK847" s="16"/>
    </row>
    <row r="848" spans="3:37" x14ac:dyDescent="0.25">
      <c r="C848" s="221" t="s">
        <v>1343</v>
      </c>
      <c r="D848" s="1483">
        <v>0.24</v>
      </c>
      <c r="E848" s="1483">
        <v>0.23</v>
      </c>
      <c r="F848" s="1483">
        <v>0.23</v>
      </c>
      <c r="G848" s="1483">
        <v>0.23</v>
      </c>
      <c r="H848" s="1483">
        <v>0.22</v>
      </c>
      <c r="I848" s="1483">
        <v>0.22</v>
      </c>
      <c r="J848" s="1483">
        <v>0.22</v>
      </c>
      <c r="K848" s="1483">
        <v>0.22</v>
      </c>
      <c r="L848" s="1483">
        <v>0.22</v>
      </c>
      <c r="M848" s="1483">
        <v>0.21</v>
      </c>
      <c r="N848" s="1483">
        <v>0.22</v>
      </c>
      <c r="O848" s="1483">
        <v>0.21</v>
      </c>
      <c r="P848" s="1483">
        <v>0.21</v>
      </c>
      <c r="Q848" s="468">
        <v>0.21</v>
      </c>
      <c r="R848" s="1483">
        <v>0.21</v>
      </c>
      <c r="S848" s="1285">
        <v>0.21</v>
      </c>
      <c r="AG848" s="15"/>
      <c r="AK848" s="16"/>
    </row>
    <row r="849" spans="3:37" x14ac:dyDescent="0.25">
      <c r="C849" s="221" t="s">
        <v>1344</v>
      </c>
      <c r="D849" s="1483">
        <v>0.23</v>
      </c>
      <c r="E849" s="1483">
        <v>0.23</v>
      </c>
      <c r="F849" s="1483">
        <v>0.22</v>
      </c>
      <c r="G849" s="1483">
        <v>0.22</v>
      </c>
      <c r="H849" s="1483">
        <v>0.22</v>
      </c>
      <c r="I849" s="1483">
        <v>0.21</v>
      </c>
      <c r="J849" s="1483">
        <v>0.21</v>
      </c>
      <c r="K849" s="1483">
        <v>0.21</v>
      </c>
      <c r="L849" s="1483">
        <v>0.21</v>
      </c>
      <c r="M849" s="1483">
        <v>0.21</v>
      </c>
      <c r="N849" s="1483">
        <v>0.21</v>
      </c>
      <c r="O849" s="1483">
        <v>0.21</v>
      </c>
      <c r="P849" s="1483">
        <v>0.21</v>
      </c>
      <c r="Q849" s="468">
        <v>0.21</v>
      </c>
      <c r="R849" s="1483">
        <v>0.21</v>
      </c>
      <c r="S849" s="1285">
        <v>0.21</v>
      </c>
      <c r="AG849" s="15"/>
      <c r="AK849" s="16"/>
    </row>
    <row r="850" spans="3:37" x14ac:dyDescent="0.25">
      <c r="C850" s="221" t="s">
        <v>1345</v>
      </c>
      <c r="D850" s="1483">
        <v>0.28999999999999998</v>
      </c>
      <c r="E850" s="1483">
        <v>0.28000000000000003</v>
      </c>
      <c r="F850" s="1483">
        <v>0.28000000000000003</v>
      </c>
      <c r="G850" s="1483">
        <v>0.27</v>
      </c>
      <c r="H850" s="1483">
        <v>0.26</v>
      </c>
      <c r="I850" s="1483">
        <v>0.26</v>
      </c>
      <c r="J850" s="1483">
        <v>0.26</v>
      </c>
      <c r="K850" s="1483">
        <v>0.26</v>
      </c>
      <c r="L850" s="1483">
        <v>0.26</v>
      </c>
      <c r="M850" s="1483">
        <v>0.25</v>
      </c>
      <c r="N850" s="1483">
        <v>0.25</v>
      </c>
      <c r="O850" s="1483">
        <v>0.25</v>
      </c>
      <c r="P850" s="1483">
        <v>0.24</v>
      </c>
      <c r="Q850" s="468">
        <v>0.24</v>
      </c>
      <c r="R850" s="1483">
        <v>0.24</v>
      </c>
      <c r="S850" s="1285">
        <v>0.24</v>
      </c>
      <c r="AG850" s="15"/>
      <c r="AK850" s="16"/>
    </row>
    <row r="851" spans="3:37" x14ac:dyDescent="0.25">
      <c r="C851" s="221" t="s">
        <v>1346</v>
      </c>
      <c r="D851" s="1483">
        <v>0.28999999999999998</v>
      </c>
      <c r="E851" s="1483">
        <v>0.28999999999999998</v>
      </c>
      <c r="F851" s="1483">
        <v>0.28000000000000003</v>
      </c>
      <c r="G851" s="1483">
        <v>0.28000000000000003</v>
      </c>
      <c r="H851" s="1483">
        <v>0.28000000000000003</v>
      </c>
      <c r="I851" s="1483">
        <v>0.28000000000000003</v>
      </c>
      <c r="J851" s="1483">
        <v>0.28999999999999998</v>
      </c>
      <c r="K851" s="1483">
        <v>0.28999999999999998</v>
      </c>
      <c r="L851" s="1483">
        <v>0.28000000000000003</v>
      </c>
      <c r="M851" s="1483">
        <v>0.28999999999999998</v>
      </c>
      <c r="N851" s="1483">
        <v>0.28999999999999998</v>
      </c>
      <c r="O851" s="1483">
        <v>0.28999999999999998</v>
      </c>
      <c r="P851" s="1483">
        <v>0.28999999999999998</v>
      </c>
      <c r="Q851" s="468">
        <v>0.28000000000000003</v>
      </c>
      <c r="R851" s="1483">
        <v>0.28000000000000003</v>
      </c>
      <c r="S851" s="1285">
        <v>0.28000000000000003</v>
      </c>
      <c r="AG851" s="15"/>
      <c r="AK851" s="16"/>
    </row>
    <row r="852" spans="3:37" x14ac:dyDescent="0.25">
      <c r="C852" s="221" t="s">
        <v>1347</v>
      </c>
      <c r="D852" s="1483">
        <v>0.24</v>
      </c>
      <c r="E852" s="1483">
        <v>0.25</v>
      </c>
      <c r="F852" s="1483">
        <v>0.24</v>
      </c>
      <c r="G852" s="1483">
        <v>0.24</v>
      </c>
      <c r="H852" s="1483">
        <v>0.23</v>
      </c>
      <c r="I852" s="1483">
        <v>0.23</v>
      </c>
      <c r="J852" s="1483">
        <v>0.23</v>
      </c>
      <c r="K852" s="1483">
        <v>0.23</v>
      </c>
      <c r="L852" s="1483">
        <v>0.23</v>
      </c>
      <c r="M852" s="1483">
        <v>0.22</v>
      </c>
      <c r="N852" s="1483">
        <v>0.23</v>
      </c>
      <c r="O852" s="1483">
        <v>0.22</v>
      </c>
      <c r="P852" s="1483">
        <v>0.22</v>
      </c>
      <c r="Q852" s="468">
        <v>0.21</v>
      </c>
      <c r="R852" s="1483">
        <v>0.21</v>
      </c>
      <c r="S852" s="1285">
        <v>0.21</v>
      </c>
      <c r="AG852" s="15"/>
      <c r="AK852" s="16"/>
    </row>
    <row r="853" spans="3:37" x14ac:dyDescent="0.25">
      <c r="C853" s="221" t="s">
        <v>1348</v>
      </c>
      <c r="D853" s="1483">
        <v>0.24</v>
      </c>
      <c r="E853" s="1483">
        <v>0.23</v>
      </c>
      <c r="F853" s="1483">
        <v>0.23</v>
      </c>
      <c r="G853" s="1483">
        <v>0.22</v>
      </c>
      <c r="H853" s="1483">
        <v>0.2</v>
      </c>
      <c r="I853" s="1483">
        <v>0.19</v>
      </c>
      <c r="J853" s="1483">
        <v>0.19</v>
      </c>
      <c r="K853" s="1483">
        <v>0.19</v>
      </c>
      <c r="L853" s="1483">
        <v>0.19</v>
      </c>
      <c r="M853" s="1483">
        <v>0.19</v>
      </c>
      <c r="N853" s="1483">
        <v>0.19</v>
      </c>
      <c r="O853" s="1483">
        <v>0.19</v>
      </c>
      <c r="P853" s="1483">
        <v>0.19</v>
      </c>
      <c r="Q853" s="468">
        <v>0.19</v>
      </c>
      <c r="R853" s="1483">
        <v>0.19</v>
      </c>
      <c r="S853" s="1285">
        <v>0.19</v>
      </c>
      <c r="AG853" s="15"/>
      <c r="AK853" s="16"/>
    </row>
    <row r="854" spans="3:37" x14ac:dyDescent="0.25">
      <c r="C854" s="221" t="s">
        <v>1349</v>
      </c>
      <c r="D854" s="1483">
        <v>0.25</v>
      </c>
      <c r="E854" s="1483">
        <v>0.24</v>
      </c>
      <c r="F854" s="1483">
        <v>0.24</v>
      </c>
      <c r="G854" s="1483">
        <v>0.22</v>
      </c>
      <c r="H854" s="1483">
        <v>0.22</v>
      </c>
      <c r="I854" s="1483">
        <v>0.21</v>
      </c>
      <c r="J854" s="1483">
        <v>0.21</v>
      </c>
      <c r="K854" s="1483">
        <v>0.21</v>
      </c>
      <c r="L854" s="1483">
        <v>0.21</v>
      </c>
      <c r="M854" s="1483">
        <v>0.21</v>
      </c>
      <c r="N854" s="1483">
        <v>0.21</v>
      </c>
      <c r="O854" s="1483">
        <v>0.21</v>
      </c>
      <c r="P854" s="1483">
        <v>0.21</v>
      </c>
      <c r="Q854" s="468">
        <v>0.21</v>
      </c>
      <c r="R854" s="1483">
        <v>0.21</v>
      </c>
      <c r="S854" s="1285">
        <v>0.21</v>
      </c>
      <c r="AG854" s="15"/>
      <c r="AK854" s="16"/>
    </row>
    <row r="855" spans="3:37" x14ac:dyDescent="0.25">
      <c r="C855" s="221" t="s">
        <v>1350</v>
      </c>
      <c r="D855" s="1483">
        <v>0.23</v>
      </c>
      <c r="E855" s="1483">
        <v>0.22</v>
      </c>
      <c r="F855" s="1483">
        <v>0.21</v>
      </c>
      <c r="G855" s="1483">
        <v>0.2</v>
      </c>
      <c r="H855" s="1483">
        <v>0.2</v>
      </c>
      <c r="I855" s="1483">
        <v>0.22</v>
      </c>
      <c r="J855" s="1483">
        <v>0.21</v>
      </c>
      <c r="K855" s="1483">
        <v>0.21</v>
      </c>
      <c r="L855" s="1483">
        <v>0.21</v>
      </c>
      <c r="M855" s="1483">
        <v>0.22</v>
      </c>
      <c r="N855" s="1483">
        <v>0.22</v>
      </c>
      <c r="O855" s="1483">
        <v>0.22</v>
      </c>
      <c r="P855" s="1483">
        <v>0.22</v>
      </c>
      <c r="Q855" s="468">
        <v>0.22</v>
      </c>
      <c r="R855" s="1483">
        <v>0.22</v>
      </c>
      <c r="S855" s="1285">
        <v>0.22</v>
      </c>
      <c r="AG855" s="15"/>
      <c r="AK855" s="16"/>
    </row>
    <row r="856" spans="3:37" x14ac:dyDescent="0.25">
      <c r="C856" s="221" t="s">
        <v>1351</v>
      </c>
      <c r="D856" s="1483">
        <v>0.3</v>
      </c>
      <c r="E856" s="1483">
        <v>0.28999999999999998</v>
      </c>
      <c r="F856" s="1483">
        <v>0.3</v>
      </c>
      <c r="G856" s="1483">
        <v>0.28999999999999998</v>
      </c>
      <c r="H856" s="1483">
        <v>0.28000000000000003</v>
      </c>
      <c r="I856" s="1483">
        <v>0.27</v>
      </c>
      <c r="J856" s="1483">
        <v>0.26</v>
      </c>
      <c r="K856" s="1483">
        <v>0.26</v>
      </c>
      <c r="L856" s="1483">
        <v>0.27</v>
      </c>
      <c r="M856" s="1483">
        <v>0.27</v>
      </c>
      <c r="N856" s="1483">
        <v>0.26</v>
      </c>
      <c r="O856" s="1483">
        <v>0.26</v>
      </c>
      <c r="P856" s="1483">
        <v>0.26</v>
      </c>
      <c r="Q856" s="468">
        <v>0.25</v>
      </c>
      <c r="R856" s="1483">
        <v>0.25</v>
      </c>
      <c r="S856" s="1285">
        <v>0.25</v>
      </c>
      <c r="AG856" s="15"/>
      <c r="AK856" s="16"/>
    </row>
    <row r="857" spans="3:37" x14ac:dyDescent="0.25">
      <c r="C857" s="221" t="s">
        <v>1352</v>
      </c>
      <c r="D857" s="1483">
        <v>0.21</v>
      </c>
      <c r="E857" s="1483">
        <v>0.21</v>
      </c>
      <c r="F857" s="1483">
        <v>0.2</v>
      </c>
      <c r="G857" s="1483">
        <v>0.2</v>
      </c>
      <c r="H857" s="1483">
        <v>0.18</v>
      </c>
      <c r="I857" s="1483">
        <v>0.18</v>
      </c>
      <c r="J857" s="1483">
        <v>0.18</v>
      </c>
      <c r="K857" s="1483">
        <v>0.18</v>
      </c>
      <c r="L857" s="1483">
        <v>0.18</v>
      </c>
      <c r="M857" s="1483">
        <v>0.18</v>
      </c>
      <c r="N857" s="1483">
        <v>0.18</v>
      </c>
      <c r="O857" s="1483">
        <v>0.18</v>
      </c>
      <c r="P857" s="1483">
        <v>0.18</v>
      </c>
      <c r="Q857" s="468">
        <v>0.18</v>
      </c>
      <c r="R857" s="1483">
        <v>0.18</v>
      </c>
      <c r="S857" s="1285">
        <v>0.18</v>
      </c>
      <c r="AG857" s="15"/>
      <c r="AK857" s="16"/>
    </row>
    <row r="858" spans="3:37" x14ac:dyDescent="0.25">
      <c r="C858" s="221" t="s">
        <v>1353</v>
      </c>
      <c r="D858" s="1483">
        <v>0.24</v>
      </c>
      <c r="E858" s="1483">
        <v>0.23</v>
      </c>
      <c r="F858" s="1483">
        <v>0.23</v>
      </c>
      <c r="G858" s="1483">
        <v>0.23</v>
      </c>
      <c r="H858" s="1483">
        <v>0.22</v>
      </c>
      <c r="I858" s="1483">
        <v>0.22</v>
      </c>
      <c r="J858" s="1483">
        <v>0.22</v>
      </c>
      <c r="K858" s="1483">
        <v>0.22</v>
      </c>
      <c r="L858" s="1483">
        <v>0.22</v>
      </c>
      <c r="M858" s="1483">
        <v>0.23</v>
      </c>
      <c r="N858" s="1483">
        <v>0.22</v>
      </c>
      <c r="O858" s="1483">
        <v>0.22</v>
      </c>
      <c r="P858" s="1483">
        <v>0.22</v>
      </c>
      <c r="Q858" s="468">
        <v>0.22</v>
      </c>
      <c r="R858" s="1483">
        <v>0.22</v>
      </c>
      <c r="S858" s="1285">
        <v>0.22</v>
      </c>
      <c r="AG858" s="15"/>
      <c r="AK858" s="16"/>
    </row>
    <row r="859" spans="3:37" x14ac:dyDescent="0.25">
      <c r="C859" s="221" t="s">
        <v>1354</v>
      </c>
      <c r="D859" s="1483">
        <v>0.25</v>
      </c>
      <c r="E859" s="1483">
        <v>0.25</v>
      </c>
      <c r="F859" s="1483">
        <v>0.24</v>
      </c>
      <c r="G859" s="1483">
        <v>0.23</v>
      </c>
      <c r="H859" s="1483">
        <v>0.23</v>
      </c>
      <c r="I859" s="1483">
        <v>0.23</v>
      </c>
      <c r="J859" s="1483">
        <v>0.24</v>
      </c>
      <c r="K859" s="1483">
        <v>0.24</v>
      </c>
      <c r="L859" s="1483">
        <v>0.24</v>
      </c>
      <c r="M859" s="1483">
        <v>0.24</v>
      </c>
      <c r="N859" s="1483">
        <v>0.24</v>
      </c>
      <c r="O859" s="1483">
        <v>0.24</v>
      </c>
      <c r="P859" s="1483">
        <v>0.22</v>
      </c>
      <c r="Q859" s="468">
        <v>0.22</v>
      </c>
      <c r="R859" s="1483">
        <v>0.22</v>
      </c>
      <c r="S859" s="1285">
        <v>0.22</v>
      </c>
      <c r="AG859" s="15"/>
      <c r="AK859" s="16"/>
    </row>
    <row r="860" spans="3:37" x14ac:dyDescent="0.25">
      <c r="C860" s="221" t="s">
        <v>1355</v>
      </c>
      <c r="D860" s="1483">
        <v>0.23</v>
      </c>
      <c r="E860" s="1483">
        <v>0.22</v>
      </c>
      <c r="F860" s="1483">
        <v>0.21</v>
      </c>
      <c r="G860" s="1483">
        <v>0.21</v>
      </c>
      <c r="H860" s="1483">
        <v>0.2</v>
      </c>
      <c r="I860" s="1483">
        <v>0.2</v>
      </c>
      <c r="J860" s="1483">
        <v>0.2</v>
      </c>
      <c r="K860" s="1483">
        <v>0.2</v>
      </c>
      <c r="L860" s="1483">
        <v>0.2</v>
      </c>
      <c r="M860" s="1483">
        <v>0.2</v>
      </c>
      <c r="N860" s="1483">
        <v>0.2</v>
      </c>
      <c r="O860" s="1483">
        <v>0.2</v>
      </c>
      <c r="P860" s="1483">
        <v>0.2</v>
      </c>
      <c r="Q860" s="468">
        <v>0.2</v>
      </c>
      <c r="R860" s="1483">
        <v>0.2</v>
      </c>
      <c r="S860" s="1285">
        <v>0.2</v>
      </c>
      <c r="AG860" s="15"/>
      <c r="AK860" s="16"/>
    </row>
    <row r="861" spans="3:37" x14ac:dyDescent="0.25">
      <c r="C861" s="221" t="s">
        <v>1356</v>
      </c>
      <c r="D861" s="1483">
        <v>0.24</v>
      </c>
      <c r="E861" s="1483">
        <v>0.23</v>
      </c>
      <c r="F861" s="1483">
        <v>0.22</v>
      </c>
      <c r="G861" s="1483">
        <v>0.21</v>
      </c>
      <c r="H861" s="1483">
        <v>0.21</v>
      </c>
      <c r="I861" s="1483">
        <v>0.21</v>
      </c>
      <c r="J861" s="1483">
        <v>0.21</v>
      </c>
      <c r="K861" s="1483">
        <v>0.21</v>
      </c>
      <c r="L861" s="1483">
        <v>0.21</v>
      </c>
      <c r="M861" s="1483">
        <v>0.21</v>
      </c>
      <c r="N861" s="1483">
        <v>0.21</v>
      </c>
      <c r="O861" s="1483">
        <v>0.21</v>
      </c>
      <c r="P861" s="1483">
        <v>0.21</v>
      </c>
      <c r="Q861" s="468">
        <v>0.21</v>
      </c>
      <c r="R861" s="1483">
        <v>0.21</v>
      </c>
      <c r="S861" s="1285">
        <v>0.21</v>
      </c>
      <c r="AG861" s="15"/>
      <c r="AK861" s="16"/>
    </row>
    <row r="862" spans="3:37" x14ac:dyDescent="0.25">
      <c r="C862" s="221" t="s">
        <v>1357</v>
      </c>
      <c r="D862" s="1483">
        <v>0.26</v>
      </c>
      <c r="E862" s="1483">
        <v>0.25</v>
      </c>
      <c r="F862" s="1483">
        <v>0.25</v>
      </c>
      <c r="G862" s="1483">
        <v>0.25</v>
      </c>
      <c r="H862" s="1483">
        <v>0.25</v>
      </c>
      <c r="I862" s="1483">
        <v>0.25</v>
      </c>
      <c r="J862" s="1483">
        <v>0.25</v>
      </c>
      <c r="K862" s="1483">
        <v>0.25</v>
      </c>
      <c r="L862" s="1483">
        <v>0.25</v>
      </c>
      <c r="M862" s="1483">
        <v>0.24</v>
      </c>
      <c r="N862" s="1483">
        <v>0.24</v>
      </c>
      <c r="O862" s="1483">
        <v>0.24</v>
      </c>
      <c r="P862" s="1483">
        <v>0.24</v>
      </c>
      <c r="Q862" s="468">
        <v>0.24</v>
      </c>
      <c r="R862" s="1483">
        <v>0.23</v>
      </c>
      <c r="S862" s="1285">
        <v>0.23</v>
      </c>
      <c r="AG862" s="15"/>
      <c r="AK862" s="16"/>
    </row>
    <row r="863" spans="3:37" x14ac:dyDescent="0.25">
      <c r="C863" s="221" t="s">
        <v>1358</v>
      </c>
      <c r="D863" s="1483">
        <v>0.24</v>
      </c>
      <c r="E863" s="1483">
        <v>0.24</v>
      </c>
      <c r="F863" s="1483">
        <v>0.24</v>
      </c>
      <c r="G863" s="1483">
        <v>0.23</v>
      </c>
      <c r="H863" s="1483">
        <v>0.22</v>
      </c>
      <c r="I863" s="1483">
        <v>0.22</v>
      </c>
      <c r="J863" s="1483">
        <v>0.22</v>
      </c>
      <c r="K863" s="1483">
        <v>0.22</v>
      </c>
      <c r="L863" s="1483">
        <v>0.22</v>
      </c>
      <c r="M863" s="1483">
        <v>0.22</v>
      </c>
      <c r="N863" s="1483">
        <v>0.22</v>
      </c>
      <c r="O863" s="1483">
        <v>0.21</v>
      </c>
      <c r="P863" s="1483">
        <v>0.21</v>
      </c>
      <c r="Q863" s="468">
        <v>0.21</v>
      </c>
      <c r="R863" s="1483">
        <v>0.21</v>
      </c>
      <c r="S863" s="1285">
        <v>0.21</v>
      </c>
      <c r="AG863" s="15"/>
      <c r="AK863" s="16"/>
    </row>
    <row r="864" spans="3:37" x14ac:dyDescent="0.25">
      <c r="C864" s="221" t="s">
        <v>1359</v>
      </c>
      <c r="D864" s="1483">
        <v>0.27</v>
      </c>
      <c r="E864" s="1483">
        <v>0.27</v>
      </c>
      <c r="F864" s="1483">
        <v>0.26</v>
      </c>
      <c r="G864" s="1483">
        <v>0.26</v>
      </c>
      <c r="H864" s="1483">
        <v>0.24</v>
      </c>
      <c r="I864" s="1483">
        <v>0.21</v>
      </c>
      <c r="J864" s="1483">
        <v>0.21</v>
      </c>
      <c r="K864" s="1483">
        <v>0.21</v>
      </c>
      <c r="L864" s="1483">
        <v>0.21</v>
      </c>
      <c r="M864" s="1483">
        <v>0.21</v>
      </c>
      <c r="N864" s="1483">
        <v>0.21</v>
      </c>
      <c r="O864" s="1483">
        <v>0.21</v>
      </c>
      <c r="P864" s="1483">
        <v>0.22</v>
      </c>
      <c r="Q864" s="468">
        <v>0.21</v>
      </c>
      <c r="R864" s="1483">
        <v>0.21</v>
      </c>
      <c r="S864" s="1285">
        <v>0.21</v>
      </c>
      <c r="AG864" s="15"/>
      <c r="AK864" s="16"/>
    </row>
    <row r="865" spans="3:37" x14ac:dyDescent="0.25">
      <c r="C865" s="221" t="s">
        <v>1360</v>
      </c>
      <c r="D865" s="1483">
        <v>0.22</v>
      </c>
      <c r="E865" s="1483">
        <v>0.23</v>
      </c>
      <c r="F865" s="1483">
        <v>0.23</v>
      </c>
      <c r="G865" s="1483">
        <v>0.23</v>
      </c>
      <c r="H865" s="1483">
        <v>0.22</v>
      </c>
      <c r="I865" s="1483">
        <v>0.22</v>
      </c>
      <c r="J865" s="1483">
        <v>0.22</v>
      </c>
      <c r="K865" s="1483">
        <v>0.21</v>
      </c>
      <c r="L865" s="1483">
        <v>0.21</v>
      </c>
      <c r="M865" s="1483">
        <v>0.22</v>
      </c>
      <c r="N865" s="1483">
        <v>0.22</v>
      </c>
      <c r="O865" s="1483">
        <v>0.21</v>
      </c>
      <c r="P865" s="1483">
        <v>0.21</v>
      </c>
      <c r="Q865" s="468">
        <v>0.21</v>
      </c>
      <c r="R865" s="1483">
        <v>0.21</v>
      </c>
      <c r="S865" s="1285">
        <v>0.2</v>
      </c>
      <c r="AG865" s="15"/>
      <c r="AK865" s="16"/>
    </row>
    <row r="866" spans="3:37" x14ac:dyDescent="0.25">
      <c r="C866" s="221" t="s">
        <v>1361</v>
      </c>
      <c r="D866" s="1483">
        <v>0.26</v>
      </c>
      <c r="E866" s="1483">
        <v>0.26</v>
      </c>
      <c r="F866" s="1483">
        <v>0.25</v>
      </c>
      <c r="G866" s="1483">
        <v>0.25</v>
      </c>
      <c r="H866" s="1483">
        <v>0.24</v>
      </c>
      <c r="I866" s="1483">
        <v>0.24</v>
      </c>
      <c r="J866" s="1483">
        <v>0.24</v>
      </c>
      <c r="K866" s="1483">
        <v>0.24</v>
      </c>
      <c r="L866" s="1483">
        <v>0.24</v>
      </c>
      <c r="M866" s="1483">
        <v>0.24</v>
      </c>
      <c r="N866" s="1483">
        <v>0.23</v>
      </c>
      <c r="O866" s="1483">
        <v>0.23</v>
      </c>
      <c r="P866" s="1483">
        <v>0.23</v>
      </c>
      <c r="Q866" s="468">
        <v>0.23</v>
      </c>
      <c r="R866" s="1483">
        <v>0.22</v>
      </c>
      <c r="S866" s="1285">
        <v>0.22</v>
      </c>
      <c r="AG866" s="15"/>
      <c r="AK866" s="16"/>
    </row>
    <row r="867" spans="3:37" x14ac:dyDescent="0.25">
      <c r="C867" s="221" t="s">
        <v>1362</v>
      </c>
      <c r="D867" s="1483">
        <v>0.24</v>
      </c>
      <c r="E867" s="1483">
        <v>0.24</v>
      </c>
      <c r="F867" s="1483">
        <v>0.23</v>
      </c>
      <c r="G867" s="1483">
        <v>0.23</v>
      </c>
      <c r="H867" s="1483">
        <v>0.22</v>
      </c>
      <c r="I867" s="1483">
        <v>0.22</v>
      </c>
      <c r="J867" s="1483">
        <v>0.22</v>
      </c>
      <c r="K867" s="1483">
        <v>0.22</v>
      </c>
      <c r="L867" s="1483">
        <v>0.22</v>
      </c>
      <c r="M867" s="1483">
        <v>0.22</v>
      </c>
      <c r="N867" s="1483">
        <v>0.22</v>
      </c>
      <c r="O867" s="1483">
        <v>0.22</v>
      </c>
      <c r="P867" s="1483">
        <v>0.21</v>
      </c>
      <c r="Q867" s="468">
        <v>0.21</v>
      </c>
      <c r="R867" s="1483">
        <v>0.21</v>
      </c>
      <c r="S867" s="1285">
        <v>0.21</v>
      </c>
      <c r="AG867" s="15"/>
      <c r="AK867" s="16"/>
    </row>
    <row r="868" spans="3:37" x14ac:dyDescent="0.25">
      <c r="C868" s="221" t="s">
        <v>1363</v>
      </c>
      <c r="D868" s="1483">
        <v>0.22</v>
      </c>
      <c r="E868" s="1483">
        <v>0.22</v>
      </c>
      <c r="F868" s="1483">
        <v>0.22</v>
      </c>
      <c r="G868" s="1483">
        <v>0.21</v>
      </c>
      <c r="H868" s="1483">
        <v>0.22</v>
      </c>
      <c r="I868" s="1483">
        <v>0.21</v>
      </c>
      <c r="J868" s="1483">
        <v>0.2</v>
      </c>
      <c r="K868" s="1483">
        <v>0.21</v>
      </c>
      <c r="L868" s="1483">
        <v>0.21</v>
      </c>
      <c r="M868" s="1483">
        <v>0.21</v>
      </c>
      <c r="N868" s="1483">
        <v>0.21</v>
      </c>
      <c r="O868" s="1483">
        <v>0.21</v>
      </c>
      <c r="P868" s="1483">
        <v>0.21</v>
      </c>
      <c r="Q868" s="468">
        <v>0.21</v>
      </c>
      <c r="R868" s="1483">
        <v>0.21</v>
      </c>
      <c r="S868" s="1285">
        <v>0.21</v>
      </c>
      <c r="AG868" s="15"/>
      <c r="AK868" s="16"/>
    </row>
    <row r="869" spans="3:37" x14ac:dyDescent="0.25">
      <c r="C869" s="221" t="s">
        <v>1364</v>
      </c>
      <c r="D869" s="1483">
        <v>0.27</v>
      </c>
      <c r="E869" s="1483">
        <v>0.27</v>
      </c>
      <c r="F869" s="1483">
        <v>0.26</v>
      </c>
      <c r="G869" s="1483">
        <v>0.26</v>
      </c>
      <c r="H869" s="1483">
        <v>0.25</v>
      </c>
      <c r="I869" s="1483">
        <v>0.25</v>
      </c>
      <c r="J869" s="1483">
        <v>0.25</v>
      </c>
      <c r="K869" s="1483">
        <v>0.25</v>
      </c>
      <c r="L869" s="1483">
        <v>0.25</v>
      </c>
      <c r="M869" s="1483">
        <v>0.25</v>
      </c>
      <c r="N869" s="1483">
        <v>0.24</v>
      </c>
      <c r="O869" s="1483">
        <v>0.24</v>
      </c>
      <c r="P869" s="1483">
        <v>0.24</v>
      </c>
      <c r="Q869" s="468">
        <v>0.23</v>
      </c>
      <c r="R869" s="1483">
        <v>0.23</v>
      </c>
      <c r="S869" s="1285">
        <v>0.23</v>
      </c>
      <c r="AG869" s="15"/>
      <c r="AK869" s="16"/>
    </row>
    <row r="870" spans="3:37" x14ac:dyDescent="0.25">
      <c r="C870" s="221" t="s">
        <v>1365</v>
      </c>
      <c r="D870" s="1483">
        <v>0.23</v>
      </c>
      <c r="E870" s="1483">
        <v>0.23</v>
      </c>
      <c r="F870" s="1483">
        <v>0.22</v>
      </c>
      <c r="G870" s="1483">
        <v>0.21</v>
      </c>
      <c r="H870" s="1483">
        <v>0.22</v>
      </c>
      <c r="I870" s="1483">
        <v>0.21</v>
      </c>
      <c r="J870" s="1483">
        <v>0.22</v>
      </c>
      <c r="K870" s="1483">
        <v>0.22</v>
      </c>
      <c r="L870" s="1483">
        <v>0.22</v>
      </c>
      <c r="M870" s="1483">
        <v>0.22</v>
      </c>
      <c r="N870" s="1483">
        <v>0.22</v>
      </c>
      <c r="O870" s="1483">
        <v>0.22</v>
      </c>
      <c r="P870" s="1483">
        <v>0.22</v>
      </c>
      <c r="Q870" s="468">
        <v>0.22</v>
      </c>
      <c r="R870" s="1483">
        <v>0.22</v>
      </c>
      <c r="S870" s="1285">
        <v>0.22</v>
      </c>
      <c r="AG870" s="15"/>
      <c r="AK870" s="16"/>
    </row>
    <row r="871" spans="3:37" x14ac:dyDescent="0.25">
      <c r="C871" s="221" t="s">
        <v>1366</v>
      </c>
      <c r="D871" s="1483">
        <v>0.24</v>
      </c>
      <c r="E871" s="1483">
        <v>0.23</v>
      </c>
      <c r="F871" s="1483">
        <v>0.23</v>
      </c>
      <c r="G871" s="1483">
        <v>0.22</v>
      </c>
      <c r="H871" s="1483">
        <v>0.2</v>
      </c>
      <c r="I871" s="1483">
        <v>0.2</v>
      </c>
      <c r="J871" s="1483">
        <v>0.2</v>
      </c>
      <c r="K871" s="1483">
        <v>0.2</v>
      </c>
      <c r="L871" s="1483">
        <v>0.19</v>
      </c>
      <c r="M871" s="1483">
        <v>0.2</v>
      </c>
      <c r="N871" s="1483">
        <v>0.2</v>
      </c>
      <c r="O871" s="1483">
        <v>0.2</v>
      </c>
      <c r="P871" s="1483">
        <v>0.2</v>
      </c>
      <c r="Q871" s="468">
        <v>0.2</v>
      </c>
      <c r="R871" s="1483">
        <v>0.2</v>
      </c>
      <c r="S871" s="1285">
        <v>0.2</v>
      </c>
      <c r="AG871" s="15"/>
      <c r="AK871" s="16"/>
    </row>
    <row r="872" spans="3:37" x14ac:dyDescent="0.25">
      <c r="C872" s="221" t="s">
        <v>1367</v>
      </c>
      <c r="D872" s="1483">
        <v>0.25</v>
      </c>
      <c r="E872" s="1483">
        <v>0.24</v>
      </c>
      <c r="F872" s="1483">
        <v>0.23</v>
      </c>
      <c r="G872" s="1483">
        <v>0.22</v>
      </c>
      <c r="H872" s="1483">
        <v>0.22</v>
      </c>
      <c r="I872" s="1483">
        <v>0.23</v>
      </c>
      <c r="J872" s="1483">
        <v>0.23</v>
      </c>
      <c r="K872" s="1483">
        <v>0.23</v>
      </c>
      <c r="L872" s="1483">
        <v>0.23</v>
      </c>
      <c r="M872" s="1483">
        <v>0.23</v>
      </c>
      <c r="N872" s="1483">
        <v>0.23</v>
      </c>
      <c r="O872" s="1483">
        <v>0.22</v>
      </c>
      <c r="P872" s="1483">
        <v>0.22</v>
      </c>
      <c r="Q872" s="468">
        <v>0.22</v>
      </c>
      <c r="R872" s="1483">
        <v>0.22</v>
      </c>
      <c r="S872" s="1285">
        <v>0.21</v>
      </c>
      <c r="AG872" s="15"/>
      <c r="AK872" s="16"/>
    </row>
    <row r="873" spans="3:37" x14ac:dyDescent="0.25">
      <c r="C873" s="221" t="s">
        <v>1368</v>
      </c>
      <c r="D873" s="1483">
        <v>0.26</v>
      </c>
      <c r="E873" s="1483">
        <v>0.25</v>
      </c>
      <c r="F873" s="1483">
        <v>0.25</v>
      </c>
      <c r="G873" s="1483">
        <v>0.25</v>
      </c>
      <c r="H873" s="1483">
        <v>0.24</v>
      </c>
      <c r="I873" s="1483">
        <v>0.24</v>
      </c>
      <c r="J873" s="1483">
        <v>0.24</v>
      </c>
      <c r="K873" s="1483">
        <v>0.24</v>
      </c>
      <c r="L873" s="1483">
        <v>0.24</v>
      </c>
      <c r="M873" s="1483">
        <v>0.24</v>
      </c>
      <c r="N873" s="1483">
        <v>0.24</v>
      </c>
      <c r="O873" s="1483">
        <v>0.23</v>
      </c>
      <c r="P873" s="1483">
        <v>0.23</v>
      </c>
      <c r="Q873" s="468">
        <v>0.23</v>
      </c>
      <c r="R873" s="1483">
        <v>0.22</v>
      </c>
      <c r="S873" s="1285">
        <v>0.22</v>
      </c>
      <c r="AG873" s="15"/>
      <c r="AK873" s="16"/>
    </row>
    <row r="874" spans="3:37" x14ac:dyDescent="0.25">
      <c r="C874" s="221" t="s">
        <v>1369</v>
      </c>
      <c r="D874" s="1483">
        <v>0.27</v>
      </c>
      <c r="E874" s="1483">
        <v>0.27</v>
      </c>
      <c r="F874" s="1483">
        <v>0.26</v>
      </c>
      <c r="G874" s="1483">
        <v>0.26</v>
      </c>
      <c r="H874" s="1483">
        <v>0.25</v>
      </c>
      <c r="I874" s="1483">
        <v>0.26</v>
      </c>
      <c r="J874" s="1483">
        <v>0.26</v>
      </c>
      <c r="K874" s="1483">
        <v>0.26</v>
      </c>
      <c r="L874" s="1483">
        <v>0.26</v>
      </c>
      <c r="M874" s="1483">
        <v>0.26</v>
      </c>
      <c r="N874" s="1483">
        <v>0.25</v>
      </c>
      <c r="O874" s="1483">
        <v>0.25</v>
      </c>
      <c r="P874" s="1483">
        <v>0.25</v>
      </c>
      <c r="Q874" s="468">
        <v>0.25</v>
      </c>
      <c r="R874" s="1483">
        <v>0.24</v>
      </c>
      <c r="S874" s="1285">
        <v>0.24</v>
      </c>
      <c r="AG874" s="15"/>
      <c r="AK874" s="16"/>
    </row>
    <row r="875" spans="3:37" x14ac:dyDescent="0.25">
      <c r="C875" s="221" t="s">
        <v>1370</v>
      </c>
      <c r="D875" s="1483">
        <v>0.23</v>
      </c>
      <c r="E875" s="1483">
        <v>0.24</v>
      </c>
      <c r="F875" s="1483">
        <v>0.25</v>
      </c>
      <c r="G875" s="1483">
        <v>0.25</v>
      </c>
      <c r="H875" s="1483">
        <v>0.24</v>
      </c>
      <c r="I875" s="1483">
        <v>0.24</v>
      </c>
      <c r="J875" s="1483">
        <v>0.25</v>
      </c>
      <c r="K875" s="1483">
        <v>0.25</v>
      </c>
      <c r="L875" s="1483">
        <v>0.25</v>
      </c>
      <c r="M875" s="1483">
        <v>0.25</v>
      </c>
      <c r="N875" s="1483">
        <v>0.25</v>
      </c>
      <c r="O875" s="1483">
        <v>0.25</v>
      </c>
      <c r="P875" s="1483">
        <v>0.25</v>
      </c>
      <c r="Q875" s="468">
        <v>0.25</v>
      </c>
      <c r="R875" s="1483">
        <v>0.25</v>
      </c>
      <c r="S875" s="1285">
        <v>0.25</v>
      </c>
      <c r="AG875" s="15"/>
      <c r="AK875" s="16"/>
    </row>
    <row r="876" spans="3:37" x14ac:dyDescent="0.25">
      <c r="C876" s="221" t="s">
        <v>1371</v>
      </c>
      <c r="D876" s="1483">
        <v>0.22</v>
      </c>
      <c r="E876" s="1483">
        <v>0.22</v>
      </c>
      <c r="F876" s="1483">
        <v>0.21</v>
      </c>
      <c r="G876" s="1483">
        <v>0.21</v>
      </c>
      <c r="H876" s="1483">
        <v>0.2</v>
      </c>
      <c r="I876" s="1483">
        <v>0.21</v>
      </c>
      <c r="J876" s="1483">
        <v>0.21</v>
      </c>
      <c r="K876" s="1483">
        <v>0.21</v>
      </c>
      <c r="L876" s="1483">
        <v>0.21</v>
      </c>
      <c r="M876" s="1483">
        <v>0.21</v>
      </c>
      <c r="N876" s="1483">
        <v>0.21</v>
      </c>
      <c r="O876" s="1483">
        <v>0.21</v>
      </c>
      <c r="P876" s="1483">
        <v>0.21</v>
      </c>
      <c r="Q876" s="468">
        <v>0.21</v>
      </c>
      <c r="R876" s="1483">
        <v>0.21</v>
      </c>
      <c r="S876" s="1285">
        <v>0.21</v>
      </c>
      <c r="AG876" s="15"/>
      <c r="AK876" s="16"/>
    </row>
    <row r="877" spans="3:37" x14ac:dyDescent="0.25">
      <c r="C877" s="221" t="s">
        <v>1372</v>
      </c>
      <c r="D877" s="1483">
        <v>0.21</v>
      </c>
      <c r="E877" s="1483">
        <v>0.22</v>
      </c>
      <c r="F877" s="1483">
        <v>0.22</v>
      </c>
      <c r="G877" s="1483">
        <v>0.21</v>
      </c>
      <c r="H877" s="1483">
        <v>0.2</v>
      </c>
      <c r="I877" s="1483">
        <v>0.2</v>
      </c>
      <c r="J877" s="1483">
        <v>0.2</v>
      </c>
      <c r="K877" s="1483">
        <v>0.21</v>
      </c>
      <c r="L877" s="1483">
        <v>0.2</v>
      </c>
      <c r="M877" s="1483">
        <v>0.21</v>
      </c>
      <c r="N877" s="1483">
        <v>0.21</v>
      </c>
      <c r="O877" s="1483">
        <v>0.22</v>
      </c>
      <c r="P877" s="1483">
        <v>0.22</v>
      </c>
      <c r="Q877" s="468">
        <v>0.22</v>
      </c>
      <c r="R877" s="1483">
        <v>0.22</v>
      </c>
      <c r="S877" s="1285">
        <v>0.22</v>
      </c>
      <c r="AG877" s="15"/>
      <c r="AK877" s="16"/>
    </row>
    <row r="878" spans="3:37" x14ac:dyDescent="0.25">
      <c r="C878" s="221" t="s">
        <v>1373</v>
      </c>
      <c r="D878" s="1483">
        <v>0.28000000000000003</v>
      </c>
      <c r="E878" s="1483">
        <v>0.28000000000000003</v>
      </c>
      <c r="F878" s="1483">
        <v>0.28000000000000003</v>
      </c>
      <c r="G878" s="1483">
        <v>0.28000000000000003</v>
      </c>
      <c r="H878" s="1483">
        <v>0.27</v>
      </c>
      <c r="I878" s="1483">
        <v>0.27</v>
      </c>
      <c r="J878" s="1483">
        <v>0.27</v>
      </c>
      <c r="K878" s="1483">
        <v>0.27</v>
      </c>
      <c r="L878" s="1483">
        <v>0.27</v>
      </c>
      <c r="M878" s="1483">
        <v>0.28000000000000003</v>
      </c>
      <c r="N878" s="1483">
        <v>0.28000000000000003</v>
      </c>
      <c r="O878" s="1483">
        <v>0.28000000000000003</v>
      </c>
      <c r="P878" s="1483">
        <v>0.28000000000000003</v>
      </c>
      <c r="Q878" s="468">
        <v>0.27</v>
      </c>
      <c r="R878" s="1483">
        <v>0.27</v>
      </c>
      <c r="S878" s="1285">
        <v>0.27</v>
      </c>
      <c r="AG878" s="15"/>
      <c r="AK878" s="16"/>
    </row>
    <row r="879" spans="3:37" x14ac:dyDescent="0.25">
      <c r="C879" s="221" t="s">
        <v>1374</v>
      </c>
      <c r="D879" s="1483">
        <v>0.26</v>
      </c>
      <c r="E879" s="1483">
        <v>0.26</v>
      </c>
      <c r="F879" s="1483">
        <v>0.25</v>
      </c>
      <c r="G879" s="1483">
        <v>0.25</v>
      </c>
      <c r="H879" s="1483">
        <v>0.24</v>
      </c>
      <c r="I879" s="1483">
        <v>0.24</v>
      </c>
      <c r="J879" s="1483">
        <v>0.24</v>
      </c>
      <c r="K879" s="1483">
        <v>0.24</v>
      </c>
      <c r="L879" s="1483">
        <v>0.24</v>
      </c>
      <c r="M879" s="1483">
        <v>0.26</v>
      </c>
      <c r="N879" s="1483">
        <v>0.25</v>
      </c>
      <c r="O879" s="1483">
        <v>0.25</v>
      </c>
      <c r="P879" s="1483">
        <v>0.24</v>
      </c>
      <c r="Q879" s="468">
        <v>0.24</v>
      </c>
      <c r="R879" s="1483">
        <v>0.24</v>
      </c>
      <c r="S879" s="1285">
        <v>0.24</v>
      </c>
      <c r="AG879" s="15"/>
      <c r="AK879" s="16"/>
    </row>
    <row r="880" spans="3:37" x14ac:dyDescent="0.25">
      <c r="C880" s="221" t="s">
        <v>1375</v>
      </c>
      <c r="D880" s="1483">
        <v>0.24</v>
      </c>
      <c r="E880" s="1483">
        <v>0.24</v>
      </c>
      <c r="F880" s="1483">
        <v>0.24</v>
      </c>
      <c r="G880" s="1483">
        <v>0.24</v>
      </c>
      <c r="H880" s="1483">
        <v>0.22</v>
      </c>
      <c r="I880" s="1483">
        <v>0.22</v>
      </c>
      <c r="J880" s="1483">
        <v>0.22</v>
      </c>
      <c r="K880" s="1483">
        <v>0.22</v>
      </c>
      <c r="L880" s="1483">
        <v>0.22</v>
      </c>
      <c r="M880" s="1483">
        <v>0.22</v>
      </c>
      <c r="N880" s="1483">
        <v>0.21</v>
      </c>
      <c r="O880" s="1483">
        <v>0.21</v>
      </c>
      <c r="P880" s="1483">
        <v>0.21</v>
      </c>
      <c r="Q880" s="468">
        <v>0.21</v>
      </c>
      <c r="R880" s="1483">
        <v>0.21</v>
      </c>
      <c r="S880" s="1285">
        <v>0.21</v>
      </c>
      <c r="AG880" s="15"/>
      <c r="AK880" s="16"/>
    </row>
    <row r="881" spans="3:37" x14ac:dyDescent="0.25">
      <c r="C881" s="221" t="s">
        <v>1376</v>
      </c>
      <c r="D881" s="1483">
        <v>0.25</v>
      </c>
      <c r="E881" s="1483">
        <v>0.25</v>
      </c>
      <c r="F881" s="1483">
        <v>0.25</v>
      </c>
      <c r="G881" s="1483">
        <v>0.24</v>
      </c>
      <c r="H881" s="1483">
        <v>0.23</v>
      </c>
      <c r="I881" s="1483">
        <v>0.23</v>
      </c>
      <c r="J881" s="1483">
        <v>0.23</v>
      </c>
      <c r="K881" s="1483">
        <v>0.23</v>
      </c>
      <c r="L881" s="1483">
        <v>0.23</v>
      </c>
      <c r="M881" s="1483">
        <v>0.24</v>
      </c>
      <c r="N881" s="1483">
        <v>0.24</v>
      </c>
      <c r="O881" s="1483">
        <v>0.23</v>
      </c>
      <c r="P881" s="1483">
        <v>0.23</v>
      </c>
      <c r="Q881" s="468">
        <v>0.23</v>
      </c>
      <c r="R881" s="1483">
        <v>0.23</v>
      </c>
      <c r="S881" s="1285">
        <v>0.23</v>
      </c>
      <c r="AG881" s="15"/>
      <c r="AK881" s="16"/>
    </row>
    <row r="882" spans="3:37" x14ac:dyDescent="0.25">
      <c r="C882" s="221" t="s">
        <v>1377</v>
      </c>
      <c r="D882" s="1483">
        <v>0.25</v>
      </c>
      <c r="E882" s="1483">
        <v>0.25</v>
      </c>
      <c r="F882" s="1483">
        <v>0.25</v>
      </c>
      <c r="G882" s="1483">
        <v>0.25</v>
      </c>
      <c r="H882" s="1483">
        <v>0.23</v>
      </c>
      <c r="I882" s="1483">
        <v>0.23</v>
      </c>
      <c r="J882" s="1483">
        <v>0.23</v>
      </c>
      <c r="K882" s="1483">
        <v>0.23</v>
      </c>
      <c r="L882" s="1483">
        <v>0.23</v>
      </c>
      <c r="M882" s="1483">
        <v>0.22</v>
      </c>
      <c r="N882" s="1483">
        <v>0.22</v>
      </c>
      <c r="O882" s="1483">
        <v>0.22</v>
      </c>
      <c r="P882" s="1483">
        <v>0.22</v>
      </c>
      <c r="Q882" s="468">
        <v>0.22</v>
      </c>
      <c r="R882" s="1483">
        <v>0.21</v>
      </c>
      <c r="S882" s="1285">
        <v>0.21</v>
      </c>
      <c r="AG882" s="15"/>
      <c r="AK882" s="16"/>
    </row>
    <row r="883" spans="3:37" x14ac:dyDescent="0.25">
      <c r="C883" s="221" t="s">
        <v>1378</v>
      </c>
      <c r="D883" s="1483">
        <v>0.25</v>
      </c>
      <c r="E883" s="1483">
        <v>0.24</v>
      </c>
      <c r="F883" s="1483">
        <v>0.24</v>
      </c>
      <c r="G883" s="1483">
        <v>0.23</v>
      </c>
      <c r="H883" s="1483">
        <v>0.23</v>
      </c>
      <c r="I883" s="1483">
        <v>0.24</v>
      </c>
      <c r="J883" s="1483">
        <v>0.24</v>
      </c>
      <c r="K883" s="1483">
        <v>0.24</v>
      </c>
      <c r="L883" s="1483">
        <v>0.24</v>
      </c>
      <c r="M883" s="1483">
        <v>0.24</v>
      </c>
      <c r="N883" s="1483">
        <v>0.24</v>
      </c>
      <c r="O883" s="1483">
        <v>0.24</v>
      </c>
      <c r="P883" s="1483">
        <v>0.23</v>
      </c>
      <c r="Q883" s="468">
        <v>0.23</v>
      </c>
      <c r="R883" s="1483">
        <v>0.23</v>
      </c>
      <c r="S883" s="1285">
        <v>0.23</v>
      </c>
      <c r="AG883" s="15"/>
      <c r="AK883" s="16"/>
    </row>
    <row r="884" spans="3:37" x14ac:dyDescent="0.25">
      <c r="C884" s="221" t="s">
        <v>1379</v>
      </c>
      <c r="D884" s="1483">
        <v>0.25</v>
      </c>
      <c r="E884" s="1483">
        <v>0.25</v>
      </c>
      <c r="F884" s="1483">
        <v>0.25</v>
      </c>
      <c r="G884" s="1483">
        <v>0.25</v>
      </c>
      <c r="H884" s="1483">
        <v>0.24</v>
      </c>
      <c r="I884" s="1483">
        <v>0.24</v>
      </c>
      <c r="J884" s="1483">
        <v>0.24</v>
      </c>
      <c r="K884" s="1483">
        <v>0.24</v>
      </c>
      <c r="L884" s="1483">
        <v>0.24</v>
      </c>
      <c r="M884" s="1483">
        <v>0.23</v>
      </c>
      <c r="N884" s="1483">
        <v>0.23</v>
      </c>
      <c r="O884" s="1483">
        <v>0.23</v>
      </c>
      <c r="P884" s="1483">
        <v>0.23</v>
      </c>
      <c r="Q884" s="468">
        <v>0.22</v>
      </c>
      <c r="R884" s="1483">
        <v>0.22</v>
      </c>
      <c r="S884" s="1285">
        <v>0.21</v>
      </c>
      <c r="AG884" s="15"/>
      <c r="AK884" s="16"/>
    </row>
    <row r="885" spans="3:37" x14ac:dyDescent="0.25">
      <c r="C885" s="221" t="s">
        <v>1380</v>
      </c>
      <c r="D885" s="1483">
        <v>0.28999999999999998</v>
      </c>
      <c r="E885" s="1483">
        <v>0.28999999999999998</v>
      </c>
      <c r="F885" s="1483">
        <v>0.28999999999999998</v>
      </c>
      <c r="G885" s="1483">
        <v>0.28999999999999998</v>
      </c>
      <c r="H885" s="1483">
        <v>0.28999999999999998</v>
      </c>
      <c r="I885" s="1483">
        <v>0.3</v>
      </c>
      <c r="J885" s="1483">
        <v>0.3</v>
      </c>
      <c r="K885" s="1483">
        <v>0.3</v>
      </c>
      <c r="L885" s="1483">
        <v>0.3</v>
      </c>
      <c r="M885" s="1483">
        <v>0.3</v>
      </c>
      <c r="N885" s="1483">
        <v>0.28999999999999998</v>
      </c>
      <c r="O885" s="1483">
        <v>0.28999999999999998</v>
      </c>
      <c r="P885" s="1483">
        <v>0.28000000000000003</v>
      </c>
      <c r="Q885" s="468">
        <v>0.28000000000000003</v>
      </c>
      <c r="R885" s="1483">
        <v>0.28000000000000003</v>
      </c>
      <c r="S885" s="1285">
        <v>0.28000000000000003</v>
      </c>
      <c r="AG885" s="15"/>
      <c r="AK885" s="16"/>
    </row>
    <row r="886" spans="3:37" x14ac:dyDescent="0.25">
      <c r="C886" s="221" t="s">
        <v>1381</v>
      </c>
      <c r="D886" s="1483">
        <v>0.28999999999999998</v>
      </c>
      <c r="E886" s="1483">
        <v>0.28999999999999998</v>
      </c>
      <c r="F886" s="1483">
        <v>0.28000000000000003</v>
      </c>
      <c r="G886" s="1483">
        <v>0.28000000000000003</v>
      </c>
      <c r="H886" s="1483">
        <v>0.27</v>
      </c>
      <c r="I886" s="1483">
        <v>0.27</v>
      </c>
      <c r="J886" s="1483">
        <v>0.27</v>
      </c>
      <c r="K886" s="1483">
        <v>0.27</v>
      </c>
      <c r="L886" s="1483">
        <v>0.27</v>
      </c>
      <c r="M886" s="1483">
        <v>0.26</v>
      </c>
      <c r="N886" s="1483">
        <v>0.26</v>
      </c>
      <c r="O886" s="1483">
        <v>0.25</v>
      </c>
      <c r="P886" s="1483">
        <v>0.25</v>
      </c>
      <c r="Q886" s="468">
        <v>0.25</v>
      </c>
      <c r="R886" s="1483">
        <v>0.24</v>
      </c>
      <c r="S886" s="1285">
        <v>0.24</v>
      </c>
      <c r="AG886" s="15"/>
      <c r="AK886" s="16"/>
    </row>
    <row r="887" spans="3:37" x14ac:dyDescent="0.25">
      <c r="C887" s="221" t="s">
        <v>1382</v>
      </c>
      <c r="D887" s="1483">
        <v>0.26</v>
      </c>
      <c r="E887" s="1483">
        <v>0.25</v>
      </c>
      <c r="F887" s="1483">
        <v>0.24</v>
      </c>
      <c r="G887" s="1483">
        <v>0.23</v>
      </c>
      <c r="H887" s="1483">
        <v>0.21</v>
      </c>
      <c r="I887" s="1483">
        <v>0.22</v>
      </c>
      <c r="J887" s="1483">
        <v>0.21</v>
      </c>
      <c r="K887" s="1483">
        <v>0.21</v>
      </c>
      <c r="L887" s="1483">
        <v>0.21</v>
      </c>
      <c r="M887" s="1483">
        <v>0.21</v>
      </c>
      <c r="N887" s="1483">
        <v>0.21</v>
      </c>
      <c r="O887" s="1483">
        <v>0.21</v>
      </c>
      <c r="P887" s="1483">
        <v>0.21</v>
      </c>
      <c r="Q887" s="468">
        <v>0.21</v>
      </c>
      <c r="R887" s="1483">
        <v>0.21</v>
      </c>
      <c r="S887" s="1285">
        <v>0.21</v>
      </c>
      <c r="AG887" s="15"/>
      <c r="AK887" s="16"/>
    </row>
    <row r="888" spans="3:37" x14ac:dyDescent="0.25">
      <c r="C888" s="122" t="s">
        <v>2179</v>
      </c>
      <c r="D888" s="1483">
        <v>0.28000000000000003</v>
      </c>
      <c r="E888" s="1483">
        <v>0.27</v>
      </c>
      <c r="F888" s="1483">
        <v>0.26</v>
      </c>
      <c r="G888" s="1483">
        <v>0.26</v>
      </c>
      <c r="H888" s="1483">
        <v>0.25</v>
      </c>
      <c r="I888" s="1483">
        <v>0.25</v>
      </c>
      <c r="J888" s="1483">
        <v>0.24</v>
      </c>
      <c r="K888" s="1483">
        <v>0.24</v>
      </c>
      <c r="L888" s="1483">
        <v>0.24</v>
      </c>
      <c r="M888" s="1483">
        <v>0.24</v>
      </c>
      <c r="N888" s="1483">
        <v>0.24</v>
      </c>
      <c r="O888" s="1483">
        <v>0.23</v>
      </c>
      <c r="P888" s="1483">
        <v>0.23</v>
      </c>
      <c r="Q888" s="468">
        <v>0.23</v>
      </c>
      <c r="R888" s="1483">
        <v>0.23</v>
      </c>
      <c r="S888" s="1285">
        <v>0.23</v>
      </c>
      <c r="AG888" s="15"/>
      <c r="AK888" s="16"/>
    </row>
    <row r="889" spans="3:37" x14ac:dyDescent="0.25">
      <c r="C889" s="221" t="s">
        <v>1383</v>
      </c>
      <c r="D889" s="1483">
        <v>0.28999999999999998</v>
      </c>
      <c r="E889" s="1483">
        <v>0.28000000000000003</v>
      </c>
      <c r="F889" s="1483">
        <v>0.26</v>
      </c>
      <c r="G889" s="1483">
        <v>0.27</v>
      </c>
      <c r="H889" s="1483">
        <v>0.27</v>
      </c>
      <c r="I889" s="1483">
        <v>0.28000000000000003</v>
      </c>
      <c r="J889" s="1483">
        <v>0.28000000000000003</v>
      </c>
      <c r="K889" s="1483">
        <v>0.28000000000000003</v>
      </c>
      <c r="L889" s="1483">
        <v>0.28000000000000003</v>
      </c>
      <c r="M889" s="1483">
        <v>0.28000000000000003</v>
      </c>
      <c r="N889" s="1483">
        <v>0.28000000000000003</v>
      </c>
      <c r="O889" s="1483">
        <v>0.28000000000000003</v>
      </c>
      <c r="P889" s="1483">
        <v>0.28000000000000003</v>
      </c>
      <c r="Q889" s="468">
        <v>0.27</v>
      </c>
      <c r="R889" s="1483">
        <v>0.27</v>
      </c>
      <c r="S889" s="1285">
        <v>0.27</v>
      </c>
      <c r="AG889" s="15"/>
      <c r="AK889" s="16"/>
    </row>
    <row r="890" spans="3:37" x14ac:dyDescent="0.25">
      <c r="C890" s="221" t="s">
        <v>1384</v>
      </c>
      <c r="D890" s="1483">
        <v>0.22</v>
      </c>
      <c r="E890" s="1483">
        <v>0.22</v>
      </c>
      <c r="F890" s="1483">
        <v>0.21</v>
      </c>
      <c r="G890" s="1483">
        <v>0.21</v>
      </c>
      <c r="H890" s="1483">
        <v>0.2</v>
      </c>
      <c r="I890" s="1483">
        <v>0.21</v>
      </c>
      <c r="J890" s="1483">
        <v>0.21</v>
      </c>
      <c r="K890" s="1483">
        <v>0.21</v>
      </c>
      <c r="L890" s="1483">
        <v>0.21</v>
      </c>
      <c r="M890" s="1483">
        <v>0.21</v>
      </c>
      <c r="N890" s="1483">
        <v>0.21</v>
      </c>
      <c r="O890" s="1483">
        <v>0.21</v>
      </c>
      <c r="P890" s="1483">
        <v>0.21</v>
      </c>
      <c r="Q890" s="468">
        <v>0.21</v>
      </c>
      <c r="R890" s="1483">
        <v>0.21</v>
      </c>
      <c r="S890" s="1285">
        <v>0.21</v>
      </c>
      <c r="AG890" s="15"/>
      <c r="AK890" s="16"/>
    </row>
    <row r="891" spans="3:37" x14ac:dyDescent="0.25">
      <c r="C891" s="221" t="s">
        <v>1385</v>
      </c>
      <c r="D891" s="1483">
        <v>0.28000000000000003</v>
      </c>
      <c r="E891" s="1483">
        <v>0.27</v>
      </c>
      <c r="F891" s="1483">
        <v>0.27</v>
      </c>
      <c r="G891" s="1483">
        <v>0.27</v>
      </c>
      <c r="H891" s="1483">
        <v>0.26</v>
      </c>
      <c r="I891" s="1483">
        <v>0.26</v>
      </c>
      <c r="J891" s="1483">
        <v>0.26</v>
      </c>
      <c r="K891" s="1483">
        <v>0.26</v>
      </c>
      <c r="L891" s="1483">
        <v>0.25</v>
      </c>
      <c r="M891" s="1483">
        <v>0.25</v>
      </c>
      <c r="N891" s="1483">
        <v>0.25</v>
      </c>
      <c r="O891" s="1483">
        <v>0.24</v>
      </c>
      <c r="P891" s="1483">
        <v>0.24</v>
      </c>
      <c r="Q891" s="468">
        <v>0.24</v>
      </c>
      <c r="R891" s="1483">
        <v>0.23</v>
      </c>
      <c r="S891" s="1285">
        <v>0.23</v>
      </c>
      <c r="AG891" s="15"/>
      <c r="AK891" s="16"/>
    </row>
    <row r="892" spans="3:37" x14ac:dyDescent="0.25">
      <c r="C892" s="221" t="s">
        <v>1386</v>
      </c>
      <c r="D892" s="1483">
        <v>0.26</v>
      </c>
      <c r="E892" s="1483">
        <v>0.26</v>
      </c>
      <c r="F892" s="1483">
        <v>0.25</v>
      </c>
      <c r="G892" s="1483">
        <v>0.25</v>
      </c>
      <c r="H892" s="1483">
        <v>0.24</v>
      </c>
      <c r="I892" s="1483">
        <v>0.24</v>
      </c>
      <c r="J892" s="1483">
        <v>0.24</v>
      </c>
      <c r="K892" s="1483">
        <v>0.24</v>
      </c>
      <c r="L892" s="1483">
        <v>0.24</v>
      </c>
      <c r="M892" s="1483">
        <v>0.24</v>
      </c>
      <c r="N892" s="1483">
        <v>0.24</v>
      </c>
      <c r="O892" s="1483">
        <v>0.23</v>
      </c>
      <c r="P892" s="1483">
        <v>0.23</v>
      </c>
      <c r="Q892" s="468">
        <v>0.23</v>
      </c>
      <c r="R892" s="1483">
        <v>0.23</v>
      </c>
      <c r="S892" s="1285">
        <v>0.23</v>
      </c>
      <c r="AG892" s="15"/>
      <c r="AK892" s="16"/>
    </row>
    <row r="893" spans="3:37" x14ac:dyDescent="0.25">
      <c r="C893" s="1266" t="s">
        <v>2204</v>
      </c>
      <c r="AG893" s="15"/>
      <c r="AK893" s="16"/>
    </row>
    <row r="894" spans="3:37" x14ac:dyDescent="0.25">
      <c r="C894" s="15" t="s">
        <v>2206</v>
      </c>
      <c r="AG894" s="15"/>
      <c r="AK894" s="16"/>
    </row>
    <row r="895" spans="3:37" x14ac:dyDescent="0.25">
      <c r="AG895" s="15"/>
      <c r="AK895" s="16"/>
    </row>
    <row r="896" spans="3:37" x14ac:dyDescent="0.25">
      <c r="AG896" s="15"/>
      <c r="AK896" s="16"/>
    </row>
    <row r="897" spans="3:37" x14ac:dyDescent="0.25">
      <c r="C897" s="1255" t="s">
        <v>2193</v>
      </c>
      <c r="D897" s="1255"/>
      <c r="E897" s="1255"/>
      <c r="F897" s="1932" t="s">
        <v>2222</v>
      </c>
      <c r="AG897" s="15"/>
      <c r="AK897" s="16"/>
    </row>
    <row r="898" spans="3:37" x14ac:dyDescent="0.25">
      <c r="C898" s="1256" t="s">
        <v>2202</v>
      </c>
      <c r="D898" s="1256" t="s">
        <v>2201</v>
      </c>
      <c r="E898" s="1256" t="s">
        <v>763</v>
      </c>
      <c r="F898" s="1932"/>
      <c r="AG898" s="15"/>
      <c r="AK898" s="16"/>
    </row>
    <row r="899" spans="3:37" ht="41.25" customHeight="1" x14ac:dyDescent="0.25">
      <c r="C899" s="1257" t="s">
        <v>2194</v>
      </c>
      <c r="D899" s="1253" t="e">
        <f>INDEX($D$725:$S$775,MATCH($H$6,$C$725:$C$775,0),MATCH($D$6,$D$724:$S$724,0))</f>
        <v>#N/A</v>
      </c>
      <c r="E899" s="1258" t="s">
        <v>2200</v>
      </c>
      <c r="F899" s="1285" t="e">
        <f>D899*(H663++I677+I691+I706)</f>
        <v>#N/A</v>
      </c>
      <c r="AG899" s="15"/>
      <c r="AK899" s="16"/>
    </row>
    <row r="900" spans="3:37" ht="41.25" customHeight="1" x14ac:dyDescent="0.25">
      <c r="C900" s="1254" t="s">
        <v>2197</v>
      </c>
      <c r="D900" s="1253" t="e">
        <f>INDEX($D$784:$S$834,MATCH($H$6,$C$784:$C$834,0),MATCH($D$6,$D$783:$S$783,0))</f>
        <v>#N/A</v>
      </c>
      <c r="E900" s="1258" t="s">
        <v>2196</v>
      </c>
      <c r="F900" s="1285" t="e">
        <f>D900*H663</f>
        <v>#N/A</v>
      </c>
      <c r="AG900" s="15"/>
      <c r="AK900" s="16"/>
    </row>
    <row r="901" spans="3:37" ht="41.25" customHeight="1" x14ac:dyDescent="0.25">
      <c r="C901" s="1254" t="s">
        <v>2198</v>
      </c>
      <c r="D901" s="1253" t="e">
        <f>INDEX(D842:S892,MATCH($H$6,$C$842:$C$892,0),MATCH($D$6,$D$841:$S$841,0))</f>
        <v>#N/A</v>
      </c>
      <c r="E901" s="1258" t="s">
        <v>2196</v>
      </c>
      <c r="F901" s="1285" t="e">
        <f>D901*I677</f>
        <v>#N/A</v>
      </c>
      <c r="AG901" s="15"/>
      <c r="AK901" s="16"/>
    </row>
    <row r="902" spans="3:37" ht="41.25" customHeight="1" x14ac:dyDescent="0.25">
      <c r="C902" s="1254" t="s">
        <v>2199</v>
      </c>
      <c r="D902" s="1253">
        <f>F717</f>
        <v>0.21</v>
      </c>
      <c r="E902" s="1258" t="s">
        <v>2196</v>
      </c>
      <c r="F902" s="1285">
        <f>D902*I691</f>
        <v>0</v>
      </c>
      <c r="AG902" s="15"/>
      <c r="AK902" s="16"/>
    </row>
    <row r="903" spans="3:37" x14ac:dyDescent="0.25">
      <c r="C903" s="1252" t="s">
        <v>2195</v>
      </c>
      <c r="AG903" s="15"/>
      <c r="AK903" s="16"/>
    </row>
    <row r="904" spans="3:37" x14ac:dyDescent="0.25">
      <c r="C904" s="1252" t="s">
        <v>2207</v>
      </c>
      <c r="AG904" s="15"/>
      <c r="AK904" s="16"/>
    </row>
    <row r="905" spans="3:37" x14ac:dyDescent="0.25">
      <c r="AG905" s="15"/>
      <c r="AK905" s="16"/>
    </row>
    <row r="906" spans="3:37" x14ac:dyDescent="0.25">
      <c r="AG906" s="15"/>
      <c r="AK906" s="16"/>
    </row>
    <row r="907" spans="3:37" x14ac:dyDescent="0.25">
      <c r="C907" s="209" t="s">
        <v>803</v>
      </c>
      <c r="AG907" s="15"/>
      <c r="AK907" s="16"/>
    </row>
    <row r="908" spans="3:37" x14ac:dyDescent="0.25">
      <c r="AG908" s="15"/>
      <c r="AK908" s="16"/>
    </row>
    <row r="909" spans="3:37" x14ac:dyDescent="0.25">
      <c r="AG909" s="15"/>
      <c r="AK909" s="16"/>
    </row>
    <row r="910" spans="3:37" x14ac:dyDescent="0.25">
      <c r="C910" s="479" t="s">
        <v>1406</v>
      </c>
      <c r="D910" s="479" t="s">
        <v>688</v>
      </c>
      <c r="E910" s="479" t="s">
        <v>875</v>
      </c>
      <c r="F910" s="479" t="s">
        <v>763</v>
      </c>
      <c r="AG910" s="15"/>
      <c r="AK910" s="16"/>
    </row>
    <row r="911" spans="3:37" ht="29.25" customHeight="1" x14ac:dyDescent="0.25">
      <c r="C911" s="487" t="s">
        <v>1448</v>
      </c>
      <c r="D911" s="487" t="s">
        <v>685</v>
      </c>
      <c r="E911" s="221">
        <f>E595</f>
        <v>7.4999999999999997E-3</v>
      </c>
      <c r="F911" s="1265" t="s">
        <v>1449</v>
      </c>
      <c r="AG911" s="15"/>
      <c r="AK911" s="16"/>
    </row>
    <row r="912" spans="3:37" ht="29.25" customHeight="1" x14ac:dyDescent="0.25">
      <c r="C912" s="487" t="s">
        <v>1575</v>
      </c>
      <c r="D912" s="487" t="s">
        <v>685</v>
      </c>
      <c r="E912" s="221">
        <f>E596</f>
        <v>0.01</v>
      </c>
      <c r="F912" s="1265" t="s">
        <v>2203</v>
      </c>
      <c r="AG912" s="15"/>
      <c r="AK912" s="16"/>
    </row>
    <row r="913" spans="1:37" x14ac:dyDescent="0.25">
      <c r="C913" s="15" t="s">
        <v>2216</v>
      </c>
      <c r="AG913" s="15"/>
      <c r="AK913" s="16"/>
    </row>
    <row r="914" spans="1:37" ht="16.5" x14ac:dyDescent="0.3">
      <c r="C914" s="1274" t="s">
        <v>2210</v>
      </c>
      <c r="AG914" s="15"/>
      <c r="AK914" s="16"/>
    </row>
    <row r="915" spans="1:37" ht="16.5" x14ac:dyDescent="0.3">
      <c r="B915" s="100"/>
      <c r="H915" s="1274"/>
      <c r="AG915" s="15"/>
      <c r="AK915" s="16"/>
    </row>
    <row r="916" spans="1:37" ht="16.5" x14ac:dyDescent="0.3">
      <c r="B916" s="100"/>
      <c r="H916" s="1274"/>
      <c r="AG916" s="15"/>
      <c r="AK916" s="16"/>
    </row>
    <row r="917" spans="1:37" x14ac:dyDescent="0.25">
      <c r="B917" s="100" t="s">
        <v>805</v>
      </c>
      <c r="AG917" s="15"/>
      <c r="AK917" s="16"/>
    </row>
    <row r="918" spans="1:37" ht="18" customHeight="1" x14ac:dyDescent="0.25">
      <c r="B918" s="598" t="s">
        <v>1751</v>
      </c>
      <c r="D918" s="3"/>
      <c r="E918" s="3"/>
      <c r="F918" s="3"/>
      <c r="G918" s="3"/>
      <c r="H918" s="3"/>
      <c r="I918" s="3"/>
      <c r="J918" s="3"/>
      <c r="K918" s="3"/>
    </row>
    <row r="919" spans="1:37" ht="18" customHeight="1" x14ac:dyDescent="0.25"/>
    <row r="920" spans="1:37" ht="18" customHeight="1" x14ac:dyDescent="0.25">
      <c r="D920" s="152" t="s">
        <v>876</v>
      </c>
      <c r="E920" s="152" t="s">
        <v>877</v>
      </c>
      <c r="F920" s="152" t="s">
        <v>878</v>
      </c>
      <c r="G920" s="152" t="s">
        <v>879</v>
      </c>
    </row>
    <row r="921" spans="1:37" ht="18" customHeight="1" x14ac:dyDescent="0.25">
      <c r="A921" s="918">
        <v>5</v>
      </c>
      <c r="B921" s="670" t="s">
        <v>1754</v>
      </c>
      <c r="C921" s="116" t="str">
        <f>B918</f>
        <v>Emisiones indirectas N2O</v>
      </c>
      <c r="D921" s="160" t="s">
        <v>165</v>
      </c>
      <c r="E921" s="160" t="s">
        <v>165</v>
      </c>
      <c r="F921" s="153">
        <f>ROUND(G926*1000,2)</f>
        <v>0</v>
      </c>
      <c r="G921" s="153">
        <f>ROUND(H926,2)</f>
        <v>0</v>
      </c>
      <c r="J921" s="25"/>
      <c r="K921" s="25"/>
      <c r="Q921" s="15"/>
      <c r="R921" s="16"/>
      <c r="AG921" s="15"/>
      <c r="AH921" s="16"/>
    </row>
    <row r="922" spans="1:37" ht="18" customHeight="1" x14ac:dyDescent="0.25">
      <c r="B922" s="3"/>
      <c r="C922" s="3"/>
      <c r="D922" s="3"/>
      <c r="E922" s="3"/>
      <c r="F922" s="3"/>
      <c r="G922" s="3"/>
      <c r="H922" s="3"/>
      <c r="I922" s="3"/>
      <c r="J922" s="25"/>
      <c r="K922" s="25"/>
      <c r="Q922" s="15"/>
      <c r="R922" s="16"/>
      <c r="AG922" s="15"/>
      <c r="AH922" s="16"/>
    </row>
    <row r="923" spans="1:37" ht="27" customHeight="1" x14ac:dyDescent="0.25">
      <c r="B923" s="3"/>
      <c r="C923" s="604" t="s">
        <v>1406</v>
      </c>
      <c r="D923" s="604" t="s">
        <v>1594</v>
      </c>
      <c r="E923" s="604" t="s">
        <v>1746</v>
      </c>
      <c r="F923" s="664" t="s">
        <v>1652</v>
      </c>
      <c r="G923" s="604" t="s">
        <v>1737</v>
      </c>
      <c r="H923" s="604" t="s">
        <v>1736</v>
      </c>
      <c r="I923" s="662" t="s">
        <v>1750</v>
      </c>
      <c r="AG923" s="15"/>
    </row>
    <row r="924" spans="1:37" x14ac:dyDescent="0.25">
      <c r="B924" s="3"/>
      <c r="C924" s="622" t="s">
        <v>1448</v>
      </c>
      <c r="D924" s="672" t="str">
        <f>IFERROR(IF((SUM(H663+I677+I691+I706)*$D$899)&gt;0,(SUM(H663+I677+I691+I706)*$D$899),""),"")</f>
        <v/>
      </c>
      <c r="E924" s="673" t="str">
        <f>IF(ISNUMBER(F924),"-",IF(ISNUMBER(D924),E911,""))</f>
        <v/>
      </c>
      <c r="F924" s="625" t="str">
        <f>IF(ISNUMBER('4. Emisiones cultivos'!H81),'4. Emisiones cultivos'!H81,"")</f>
        <v/>
      </c>
      <c r="G924" s="623" t="str">
        <f>IFERROR(IF(ISBLANK(D924),"", IF(F924="", D924*E924*44/28,D924*F924*44/28)),"")</f>
        <v/>
      </c>
      <c r="H924" s="649" t="str">
        <f>IFERROR(IF(G924="", "", G924*$H$10),"")</f>
        <v/>
      </c>
      <c r="I924" s="650">
        <f>SUM(H924:H925)</f>
        <v>0</v>
      </c>
      <c r="AG924" s="15"/>
    </row>
    <row r="925" spans="1:37" x14ac:dyDescent="0.25">
      <c r="B925" s="3"/>
      <c r="C925" s="622" t="s">
        <v>1575</v>
      </c>
      <c r="D925" s="672" t="str">
        <f>IFERROR(IF(($H$663*$D$900+$I$677*$D$901+$I$691*$D$902)&gt;0,($H$663*$D$900+$I$677*$D$901+$I$691*$D$902),""),"")</f>
        <v/>
      </c>
      <c r="E925" s="673" t="str">
        <f>IF(ISNUMBER(F925),"-",IF(ISNUMBER(D925),E912,""))</f>
        <v/>
      </c>
      <c r="F925" s="625" t="str">
        <f>IF(ISNUMBER('4. Emisiones cultivos'!H82),'4. Emisiones cultivos'!H82,"")</f>
        <v/>
      </c>
      <c r="G925" s="623" t="str">
        <f>IFERROR(IF(ISBLANK(D925),"", IF(F925="", D925*E925*44/28,D925*F925*44/28)),"")</f>
        <v/>
      </c>
      <c r="H925" s="649" t="str">
        <f>IFERROR(IF(G925="", "", G925*$H$10),"")</f>
        <v/>
      </c>
      <c r="AG925" s="15"/>
    </row>
    <row r="926" spans="1:37" x14ac:dyDescent="0.25">
      <c r="B926" s="3"/>
      <c r="C926" s="537"/>
      <c r="D926" s="535"/>
      <c r="G926" s="649">
        <f>SUM(G924:G925)</f>
        <v>0</v>
      </c>
      <c r="H926" s="649">
        <f>SUM(H924:H925)</f>
        <v>0</v>
      </c>
      <c r="AG926" s="15"/>
    </row>
    <row r="927" spans="1:37" x14ac:dyDescent="0.25">
      <c r="C927" s="537"/>
      <c r="D927" s="535"/>
      <c r="L927" s="538"/>
      <c r="AG927" s="15"/>
    </row>
    <row r="928" spans="1:37" ht="18" customHeight="1" x14ac:dyDescent="0.25">
      <c r="B928" s="555" t="s">
        <v>1752</v>
      </c>
      <c r="C928" s="555"/>
      <c r="D928" s="555"/>
      <c r="E928" s="555"/>
      <c r="F928" s="555"/>
      <c r="G928" s="555"/>
      <c r="H928" s="555"/>
      <c r="I928" s="555"/>
      <c r="J928" s="555"/>
      <c r="K928" s="555"/>
    </row>
    <row r="929" spans="1:37" x14ac:dyDescent="0.25">
      <c r="C929" s="537"/>
      <c r="D929" s="535"/>
      <c r="L929" s="538"/>
      <c r="AG929" s="15"/>
    </row>
    <row r="930" spans="1:37" x14ac:dyDescent="0.25">
      <c r="B930" s="100" t="s">
        <v>803</v>
      </c>
      <c r="C930" s="537"/>
      <c r="D930" s="535"/>
      <c r="L930" s="538"/>
      <c r="AG930" s="15"/>
    </row>
    <row r="931" spans="1:37" x14ac:dyDescent="0.25">
      <c r="C931" s="537"/>
      <c r="D931" s="535"/>
      <c r="L931" s="538"/>
      <c r="AG931" s="15"/>
    </row>
    <row r="932" spans="1:37" x14ac:dyDescent="0.25">
      <c r="C932" s="676" t="s">
        <v>1657</v>
      </c>
      <c r="D932" s="675"/>
      <c r="E932" s="472">
        <v>0.2</v>
      </c>
      <c r="F932" s="493" t="s">
        <v>1514</v>
      </c>
      <c r="AG932" s="15"/>
      <c r="AK932" s="16"/>
    </row>
    <row r="933" spans="1:37" x14ac:dyDescent="0.25">
      <c r="C933" s="676" t="s">
        <v>1658</v>
      </c>
      <c r="D933" s="675"/>
      <c r="E933" s="486">
        <v>60.06</v>
      </c>
      <c r="F933" s="494" t="s">
        <v>1507</v>
      </c>
      <c r="AG933" s="15"/>
      <c r="AK933" s="16"/>
    </row>
    <row r="934" spans="1:37" ht="15" customHeight="1" x14ac:dyDescent="0.25">
      <c r="C934" s="676" t="s">
        <v>1659</v>
      </c>
      <c r="D934" s="675"/>
      <c r="E934" s="486">
        <v>28.013400000000001</v>
      </c>
      <c r="F934" s="494" t="s">
        <v>1507</v>
      </c>
      <c r="AG934" s="15"/>
      <c r="AK934" s="16"/>
    </row>
    <row r="935" spans="1:37" ht="16.5" customHeight="1" x14ac:dyDescent="0.25">
      <c r="C935" s="676" t="s">
        <v>1660</v>
      </c>
      <c r="D935" s="675"/>
      <c r="E935" s="486">
        <f>E933/E934</f>
        <v>2.1439739553213819</v>
      </c>
      <c r="F935" s="221"/>
      <c r="AG935" s="15"/>
      <c r="AK935" s="16"/>
    </row>
    <row r="936" spans="1:37" x14ac:dyDescent="0.25">
      <c r="C936" s="489" t="s">
        <v>1661</v>
      </c>
      <c r="AG936" s="15"/>
      <c r="AK936" s="16"/>
    </row>
    <row r="937" spans="1:37" x14ac:dyDescent="0.25">
      <c r="C937" s="1277" t="s">
        <v>2218</v>
      </c>
      <c r="AG937" s="15"/>
      <c r="AK937" s="16"/>
    </row>
    <row r="938" spans="1:37" x14ac:dyDescent="0.25">
      <c r="C938" s="537"/>
      <c r="D938" s="535"/>
      <c r="L938" s="538"/>
      <c r="AG938" s="15"/>
    </row>
    <row r="939" spans="1:37" x14ac:dyDescent="0.25">
      <c r="B939" s="100" t="s">
        <v>805</v>
      </c>
      <c r="C939" s="537"/>
      <c r="D939" s="535"/>
      <c r="L939" s="538"/>
      <c r="AG939" s="15"/>
    </row>
    <row r="940" spans="1:37" x14ac:dyDescent="0.25">
      <c r="C940" s="537"/>
      <c r="D940" s="535"/>
      <c r="L940" s="538"/>
      <c r="AG940" s="15"/>
    </row>
    <row r="941" spans="1:37" ht="18" customHeight="1" x14ac:dyDescent="0.25">
      <c r="B941" s="598" t="s">
        <v>1755</v>
      </c>
      <c r="D941" s="3"/>
      <c r="E941" s="3"/>
      <c r="F941" s="3"/>
      <c r="G941" s="3"/>
      <c r="H941" s="3"/>
      <c r="J941" s="3"/>
      <c r="K941" s="3"/>
    </row>
    <row r="942" spans="1:37" ht="18" customHeight="1" x14ac:dyDescent="0.25"/>
    <row r="943" spans="1:37" ht="18" customHeight="1" x14ac:dyDescent="0.25">
      <c r="D943" s="152" t="s">
        <v>876</v>
      </c>
      <c r="E943" s="152" t="s">
        <v>877</v>
      </c>
      <c r="F943" s="152" t="s">
        <v>878</v>
      </c>
      <c r="G943" s="152" t="s">
        <v>879</v>
      </c>
    </row>
    <row r="944" spans="1:37" ht="18" customHeight="1" x14ac:dyDescent="0.25">
      <c r="A944" s="918">
        <v>6</v>
      </c>
      <c r="B944" s="670" t="s">
        <v>1753</v>
      </c>
      <c r="C944" s="116" t="str">
        <f>B941</f>
        <v>Consumo de urea</v>
      </c>
      <c r="D944" s="160" t="s">
        <v>165</v>
      </c>
      <c r="E944" s="160" t="s">
        <v>165</v>
      </c>
      <c r="F944" s="160" t="s">
        <v>165</v>
      </c>
      <c r="G944" s="153">
        <f>ROUND(H955,2)</f>
        <v>0</v>
      </c>
      <c r="J944" s="25"/>
      <c r="K944" s="25"/>
      <c r="Q944" s="15"/>
      <c r="R944" s="16"/>
      <c r="AG944" s="15"/>
      <c r="AH944" s="16"/>
    </row>
    <row r="945" spans="2:33" x14ac:dyDescent="0.25">
      <c r="C945" s="537"/>
      <c r="D945" s="535"/>
      <c r="L945" s="538"/>
      <c r="AG945" s="15"/>
    </row>
    <row r="946" spans="2:33" x14ac:dyDescent="0.25">
      <c r="C946" s="537"/>
      <c r="L946" s="538"/>
      <c r="AG946" s="15"/>
    </row>
    <row r="947" spans="2:33" ht="15" customHeight="1" x14ac:dyDescent="0.25">
      <c r="C947" s="604" t="s">
        <v>923</v>
      </c>
      <c r="D947" s="604" t="s">
        <v>1576</v>
      </c>
      <c r="E947" s="604" t="s">
        <v>1599</v>
      </c>
      <c r="F947" s="604" t="s">
        <v>1746</v>
      </c>
      <c r="G947" s="664" t="s">
        <v>1652</v>
      </c>
      <c r="H947" s="604" t="s">
        <v>1731</v>
      </c>
      <c r="I947" s="604" t="s">
        <v>1756</v>
      </c>
      <c r="AG947" s="15"/>
    </row>
    <row r="948" spans="2:33" x14ac:dyDescent="0.25">
      <c r="C948" s="705" t="s">
        <v>923</v>
      </c>
      <c r="D948" s="665"/>
      <c r="E948" s="665"/>
      <c r="F948" s="665"/>
      <c r="G948" s="665"/>
      <c r="H948" s="665"/>
      <c r="I948" s="712" t="s">
        <v>800</v>
      </c>
      <c r="AG948" s="15"/>
    </row>
    <row r="949" spans="2:33" x14ac:dyDescent="0.25">
      <c r="C949" s="622" t="str">
        <f t="shared" ref="C949:C954" si="41">IF(OR(D657="Urea",D657="Urea cristalina"),C657,"")</f>
        <v/>
      </c>
      <c r="D949" s="622" t="str">
        <f t="shared" ref="D949:D954" si="42">IF(OR(D657="Urea",D657="Urea cristalina"),D657,"")</f>
        <v/>
      </c>
      <c r="E949" s="622" t="str">
        <f t="shared" ref="E949:E954" si="43">IFERROR(IF(D949="", "", IF(ISNUMBER(F657),F657,H657*$E$935)),"")</f>
        <v/>
      </c>
      <c r="F949" s="677" t="str">
        <f>IF(ISNUMBER(G949),"-",IF(ISNUMBER(E949),$E$932,""))</f>
        <v/>
      </c>
      <c r="G949" s="625" t="str">
        <f>IF(ISNUMBER('4. Emisiones cultivos'!I94),'4. Emisiones cultivos'!I94,"")</f>
        <v/>
      </c>
      <c r="H949" s="623" t="str">
        <f>IF(E949="","",IF(G949="",E949*F949*44/12,E949*G949*44/12))</f>
        <v/>
      </c>
      <c r="I949" s="623">
        <f>SUM(H949:H954)</f>
        <v>0</v>
      </c>
      <c r="AG949" s="15"/>
    </row>
    <row r="950" spans="2:33" x14ac:dyDescent="0.25">
      <c r="C950" s="622" t="str">
        <f t="shared" si="41"/>
        <v/>
      </c>
      <c r="D950" s="622" t="str">
        <f t="shared" si="42"/>
        <v/>
      </c>
      <c r="E950" s="622" t="str">
        <f t="shared" si="43"/>
        <v/>
      </c>
      <c r="F950" s="677" t="str">
        <f t="shared" ref="F950:F954" si="44">IF(ISNUMBER(G950),"-",IF(ISNUMBER(E950),$E$932,""))</f>
        <v/>
      </c>
      <c r="G950" s="625" t="str">
        <f>IF(ISNUMBER('4. Emisiones cultivos'!I95),'4. Emisiones cultivos'!I95,"")</f>
        <v/>
      </c>
      <c r="H950" s="623" t="str">
        <f t="shared" ref="H950:H954" si="45">IF(E950="","",IF(G950="",E950*F950*44/12,E950*G950*44/12))</f>
        <v/>
      </c>
      <c r="I950" s="651"/>
      <c r="AG950" s="15"/>
    </row>
    <row r="951" spans="2:33" x14ac:dyDescent="0.25">
      <c r="C951" s="622" t="str">
        <f t="shared" si="41"/>
        <v/>
      </c>
      <c r="D951" s="622" t="str">
        <f t="shared" si="42"/>
        <v/>
      </c>
      <c r="E951" s="622" t="str">
        <f t="shared" si="43"/>
        <v/>
      </c>
      <c r="F951" s="677" t="str">
        <f t="shared" si="44"/>
        <v/>
      </c>
      <c r="G951" s="625" t="str">
        <f>IF(ISNUMBER('4. Emisiones cultivos'!I96),'4. Emisiones cultivos'!I96,"")</f>
        <v/>
      </c>
      <c r="H951" s="623" t="str">
        <f t="shared" si="45"/>
        <v/>
      </c>
      <c r="I951" s="651"/>
      <c r="AG951" s="15"/>
    </row>
    <row r="952" spans="2:33" x14ac:dyDescent="0.25">
      <c r="C952" s="622" t="str">
        <f t="shared" si="41"/>
        <v/>
      </c>
      <c r="D952" s="622" t="str">
        <f t="shared" si="42"/>
        <v/>
      </c>
      <c r="E952" s="622" t="str">
        <f t="shared" si="43"/>
        <v/>
      </c>
      <c r="F952" s="677" t="str">
        <f t="shared" si="44"/>
        <v/>
      </c>
      <c r="G952" s="625" t="str">
        <f>IF(ISNUMBER('4. Emisiones cultivos'!I97),'4. Emisiones cultivos'!I97,"")</f>
        <v/>
      </c>
      <c r="H952" s="623" t="str">
        <f>IF(E952="","",IF(G952="",E952*F952*44/12,E952*G952*44/12))</f>
        <v/>
      </c>
      <c r="I952" s="651"/>
      <c r="AG952" s="15"/>
    </row>
    <row r="953" spans="2:33" x14ac:dyDescent="0.25">
      <c r="C953" s="622" t="str">
        <f t="shared" si="41"/>
        <v/>
      </c>
      <c r="D953" s="622" t="str">
        <f t="shared" si="42"/>
        <v/>
      </c>
      <c r="E953" s="622" t="str">
        <f t="shared" si="43"/>
        <v/>
      </c>
      <c r="F953" s="677" t="str">
        <f t="shared" si="44"/>
        <v/>
      </c>
      <c r="G953" s="625" t="str">
        <f>IF(ISNUMBER('4. Emisiones cultivos'!I98),'4. Emisiones cultivos'!I98,"")</f>
        <v/>
      </c>
      <c r="H953" s="623" t="str">
        <f t="shared" si="45"/>
        <v/>
      </c>
      <c r="I953" s="651"/>
      <c r="AG953" s="15"/>
    </row>
    <row r="954" spans="2:33" x14ac:dyDescent="0.25">
      <c r="C954" s="622" t="str">
        <f t="shared" si="41"/>
        <v/>
      </c>
      <c r="D954" s="622" t="str">
        <f t="shared" si="42"/>
        <v/>
      </c>
      <c r="E954" s="622" t="str">
        <f t="shared" si="43"/>
        <v/>
      </c>
      <c r="F954" s="677" t="str">
        <f t="shared" si="44"/>
        <v/>
      </c>
      <c r="G954" s="625" t="str">
        <f>IF(ISNUMBER('4. Emisiones cultivos'!I99),'4. Emisiones cultivos'!I99,"")</f>
        <v/>
      </c>
      <c r="H954" s="623" t="str">
        <f t="shared" si="45"/>
        <v/>
      </c>
      <c r="I954" s="651"/>
      <c r="AG954" s="15"/>
    </row>
    <row r="955" spans="2:33" x14ac:dyDescent="0.25">
      <c r="D955" s="537"/>
      <c r="E955" s="535"/>
      <c r="F955" s="16"/>
      <c r="G955" s="16"/>
      <c r="H955" s="649">
        <f>SUM(H949:H954)</f>
        <v>0</v>
      </c>
      <c r="I955" s="16"/>
      <c r="AG955" s="15"/>
    </row>
    <row r="956" spans="2:33" x14ac:dyDescent="0.25">
      <c r="C956" s="537"/>
      <c r="D956" s="535"/>
      <c r="L956" s="538"/>
      <c r="AG956" s="15"/>
    </row>
    <row r="957" spans="2:33" ht="18" customHeight="1" x14ac:dyDescent="0.25">
      <c r="B957" s="555" t="s">
        <v>1761</v>
      </c>
      <c r="C957" s="555"/>
      <c r="D957" s="555"/>
      <c r="E957" s="555"/>
      <c r="F957" s="555"/>
      <c r="G957" s="555"/>
      <c r="H957" s="555"/>
      <c r="I957" s="555"/>
      <c r="J957" s="555"/>
      <c r="K957" s="555"/>
    </row>
    <row r="958" spans="2:33" x14ac:dyDescent="0.25">
      <c r="C958" s="537"/>
      <c r="D958" s="535"/>
      <c r="L958" s="538"/>
      <c r="AG958" s="15"/>
    </row>
    <row r="959" spans="2:33" x14ac:dyDescent="0.25">
      <c r="B959" s="100" t="s">
        <v>803</v>
      </c>
      <c r="C959" s="538"/>
      <c r="D959" s="535"/>
      <c r="L959" s="538"/>
      <c r="AG959" s="15"/>
    </row>
    <row r="960" spans="2:33" x14ac:dyDescent="0.25">
      <c r="B960" s="100"/>
      <c r="C960" s="538"/>
      <c r="D960" s="535"/>
      <c r="L960" s="538"/>
      <c r="AG960" s="15"/>
    </row>
    <row r="961" spans="1:41" x14ac:dyDescent="0.25">
      <c r="C961" s="674" t="s">
        <v>1662</v>
      </c>
      <c r="D961" s="187">
        <v>2007</v>
      </c>
      <c r="E961" s="187">
        <v>2008</v>
      </c>
      <c r="F961" s="187">
        <v>2009</v>
      </c>
      <c r="G961" s="187">
        <v>2010</v>
      </c>
      <c r="H961" s="187">
        <v>2011</v>
      </c>
      <c r="I961" s="187">
        <v>2012</v>
      </c>
      <c r="J961" s="187">
        <v>2013</v>
      </c>
      <c r="K961" s="187">
        <v>2014</v>
      </c>
      <c r="L961" s="187">
        <v>2015</v>
      </c>
      <c r="M961" s="187">
        <v>2016</v>
      </c>
      <c r="N961" s="187">
        <v>2017</v>
      </c>
      <c r="O961" s="187">
        <v>2018</v>
      </c>
      <c r="P961" s="187">
        <v>2019</v>
      </c>
      <c r="Q961" s="187">
        <v>2020</v>
      </c>
      <c r="R961" s="187">
        <v>2021</v>
      </c>
      <c r="S961" s="187">
        <v>2022</v>
      </c>
      <c r="AG961" s="15"/>
      <c r="AK961" s="16"/>
    </row>
    <row r="962" spans="1:41" ht="18" x14ac:dyDescent="0.35">
      <c r="C962" s="674" t="s">
        <v>1758</v>
      </c>
      <c r="D962" s="548">
        <v>165.46</v>
      </c>
      <c r="E962" s="548">
        <v>167.01</v>
      </c>
      <c r="F962" s="548">
        <v>167.34</v>
      </c>
      <c r="G962" s="548">
        <v>162.74</v>
      </c>
      <c r="H962" s="548">
        <v>162.84</v>
      </c>
      <c r="I962" s="548">
        <v>162.82</v>
      </c>
      <c r="J962" s="548">
        <v>160.56</v>
      </c>
      <c r="K962" s="548">
        <v>161.16</v>
      </c>
      <c r="L962" s="548">
        <v>160.99</v>
      </c>
      <c r="M962" s="548">
        <v>161.04</v>
      </c>
      <c r="N962" s="548">
        <v>171.97</v>
      </c>
      <c r="O962" s="548">
        <v>161.04</v>
      </c>
      <c r="P962" s="548">
        <v>161.6</v>
      </c>
      <c r="Q962" s="548">
        <v>161.97999999999999</v>
      </c>
      <c r="R962" s="548">
        <v>161.97999999999999</v>
      </c>
      <c r="S962" s="1227">
        <v>161.97999999999999</v>
      </c>
      <c r="AG962" s="15"/>
      <c r="AK962" s="16"/>
    </row>
    <row r="963" spans="1:41" ht="16.5" x14ac:dyDescent="0.3">
      <c r="C963" s="1269" t="s">
        <v>2217</v>
      </c>
      <c r="D963" s="1279"/>
      <c r="E963" s="1279"/>
      <c r="F963" s="1279"/>
      <c r="G963" s="1279"/>
      <c r="H963" s="1279"/>
      <c r="I963" s="1279"/>
      <c r="J963" s="1279"/>
      <c r="K963" s="1279"/>
      <c r="L963" s="1279"/>
      <c r="M963" s="1279"/>
      <c r="N963" s="1279"/>
      <c r="O963" s="1279"/>
      <c r="P963" s="1279"/>
      <c r="Q963" s="1279"/>
      <c r="R963" s="1279"/>
      <c r="S963" s="1279"/>
      <c r="T963" s="1279"/>
      <c r="U963" s="1279"/>
      <c r="V963" s="1279"/>
      <c r="W963" s="1279"/>
      <c r="X963" s="1279"/>
      <c r="Y963" s="1279"/>
      <c r="Z963" s="1279"/>
      <c r="AA963" s="1279"/>
      <c r="AB963" s="1279"/>
      <c r="AC963" s="1279"/>
      <c r="AD963" s="1279"/>
      <c r="AE963" s="1279"/>
      <c r="AF963" s="1279"/>
      <c r="AG963" s="1279"/>
      <c r="AH963" s="1279"/>
      <c r="AI963" s="1279"/>
      <c r="AJ963" s="1279"/>
      <c r="AK963" s="1279"/>
      <c r="AL963" s="1279"/>
      <c r="AM963" s="1279"/>
      <c r="AN963" s="1279"/>
      <c r="AO963" s="1279"/>
    </row>
    <row r="964" spans="1:41" ht="16.5" x14ac:dyDescent="0.3">
      <c r="C964" s="1274" t="s">
        <v>2210</v>
      </c>
      <c r="AG964" s="15"/>
      <c r="AK964" s="16"/>
    </row>
    <row r="965" spans="1:41" x14ac:dyDescent="0.25">
      <c r="B965" s="100" t="s">
        <v>805</v>
      </c>
      <c r="C965" s="537"/>
      <c r="D965" s="535"/>
      <c r="L965" s="538"/>
      <c r="AG965" s="15"/>
    </row>
    <row r="966" spans="1:41" x14ac:dyDescent="0.25">
      <c r="C966" s="537"/>
      <c r="D966" s="535"/>
      <c r="L966" s="538"/>
      <c r="AG966" s="15"/>
    </row>
    <row r="967" spans="1:41" ht="18" customHeight="1" x14ac:dyDescent="0.25">
      <c r="B967" s="598" t="s">
        <v>1760</v>
      </c>
      <c r="D967" s="3"/>
      <c r="E967" s="3"/>
      <c r="F967" s="3"/>
      <c r="G967" s="3"/>
      <c r="H967" s="3"/>
      <c r="I967" s="3"/>
      <c r="J967" s="3"/>
      <c r="K967" s="3"/>
    </row>
    <row r="968" spans="1:41" ht="18" customHeight="1" x14ac:dyDescent="0.25"/>
    <row r="969" spans="1:41" ht="18" customHeight="1" x14ac:dyDescent="0.25">
      <c r="D969" s="152" t="s">
        <v>876</v>
      </c>
      <c r="E969" s="152" t="s">
        <v>877</v>
      </c>
      <c r="F969" s="152" t="s">
        <v>878</v>
      </c>
      <c r="G969" s="152" t="s">
        <v>879</v>
      </c>
      <c r="K969" s="16"/>
      <c r="L969" s="16"/>
    </row>
    <row r="970" spans="1:41" ht="18" customHeight="1" x14ac:dyDescent="0.25">
      <c r="A970" s="918">
        <v>7</v>
      </c>
      <c r="B970" s="670" t="s">
        <v>1762</v>
      </c>
      <c r="C970" s="116" t="str">
        <f>B967</f>
        <v>Cultivo de arroz</v>
      </c>
      <c r="D970" s="160" t="s">
        <v>165</v>
      </c>
      <c r="E970" s="153">
        <f>ROUND(H981*1000,2)</f>
        <v>0</v>
      </c>
      <c r="F970" s="160" t="s">
        <v>165</v>
      </c>
      <c r="G970" s="153">
        <f>ROUND(I981,2)</f>
        <v>0</v>
      </c>
      <c r="I970" s="9"/>
      <c r="J970" s="25"/>
      <c r="K970" s="32"/>
      <c r="L970" s="16"/>
      <c r="Q970" s="15"/>
      <c r="R970" s="16"/>
      <c r="AG970" s="15"/>
      <c r="AH970" s="16"/>
    </row>
    <row r="971" spans="1:41" x14ac:dyDescent="0.25">
      <c r="C971" s="538"/>
      <c r="D971" s="535"/>
      <c r="I971" s="9"/>
      <c r="K971" s="16"/>
      <c r="L971" s="538"/>
      <c r="AG971" s="15"/>
    </row>
    <row r="972" spans="1:41" x14ac:dyDescent="0.25">
      <c r="C972" s="538"/>
      <c r="D972" s="535"/>
      <c r="K972" s="16"/>
      <c r="L972" s="538"/>
      <c r="AG972" s="15"/>
    </row>
    <row r="973" spans="1:41" ht="15" customHeight="1" x14ac:dyDescent="0.35">
      <c r="C973" s="604" t="s">
        <v>923</v>
      </c>
      <c r="D973" s="678" t="s">
        <v>1411</v>
      </c>
      <c r="E973" s="678" t="s">
        <v>1585</v>
      </c>
      <c r="F973" s="678" t="s">
        <v>1759</v>
      </c>
      <c r="G973" s="678" t="s">
        <v>1652</v>
      </c>
      <c r="H973" s="604" t="s">
        <v>1764</v>
      </c>
      <c r="I973" s="680" t="s">
        <v>1763</v>
      </c>
      <c r="J973" s="680" t="s">
        <v>1763</v>
      </c>
      <c r="K973" s="16"/>
      <c r="L973" s="16"/>
      <c r="AG973" s="15"/>
      <c r="AK973" s="16"/>
    </row>
    <row r="974" spans="1:41" ht="15" customHeight="1" x14ac:dyDescent="0.25">
      <c r="C974" s="705" t="s">
        <v>923</v>
      </c>
      <c r="D974" s="713"/>
      <c r="E974" s="713"/>
      <c r="F974" s="713"/>
      <c r="G974" s="713"/>
      <c r="H974" s="714"/>
      <c r="I974" s="715"/>
      <c r="J974" s="712" t="s">
        <v>800</v>
      </c>
      <c r="K974" s="16"/>
      <c r="L974" s="16"/>
      <c r="AG974" s="15"/>
      <c r="AK974" s="16"/>
    </row>
    <row r="975" spans="1:41" x14ac:dyDescent="0.25">
      <c r="C975" s="227" t="str">
        <f t="shared" ref="C975:C980" si="46">IF(D975="Arroz",C469,"")</f>
        <v/>
      </c>
      <c r="D975" s="227" t="str">
        <f t="shared" ref="D975:D980" si="47">IF(D469="Arroz",D469,"")</f>
        <v/>
      </c>
      <c r="E975" s="669" t="str">
        <f t="shared" ref="E975:E980" si="48">IF(D975="Arroz",E469,"")</f>
        <v/>
      </c>
      <c r="F975" s="227" t="str">
        <f>IF(ISNUMBER(G975),"-",IF(D975="Arroz",INDEX($D$962:$S$962,MATCH($D$6,$D$961:$S$961,0)),""))</f>
        <v/>
      </c>
      <c r="G975" s="227" t="str">
        <f>IF(ISNUMBER('4. Emisiones cultivos'!I107),'4. Emisiones cultivos'!I107,"")</f>
        <v/>
      </c>
      <c r="H975" s="650" t="str">
        <f>IFERROR(IF(E975="","",IF(G975="",E975*F975,E975*G975)),"")</f>
        <v/>
      </c>
      <c r="I975" s="650">
        <f>IFERROR(IF(E975="",0,IF(G975="",E975*F975*$J$595,E975*G975*$J$595)),"")</f>
        <v>0</v>
      </c>
      <c r="J975" s="650">
        <f>I981</f>
        <v>0</v>
      </c>
      <c r="K975" s="16"/>
      <c r="L975" s="16"/>
      <c r="AG975" s="15"/>
      <c r="AK975" s="16"/>
    </row>
    <row r="976" spans="1:41" x14ac:dyDescent="0.25">
      <c r="C976" s="227" t="str">
        <f t="shared" si="46"/>
        <v/>
      </c>
      <c r="D976" s="227" t="str">
        <f t="shared" si="47"/>
        <v/>
      </c>
      <c r="E976" s="669" t="str">
        <f t="shared" si="48"/>
        <v/>
      </c>
      <c r="F976" s="227" t="str">
        <f t="shared" ref="F976:F979" si="49">IF(ISNUMBER(G976),"-",IF(D976="Arroz",INDEX($D$962:$S$962,MATCH($D$6,$D$961:$S$961,0)),""))</f>
        <v/>
      </c>
      <c r="G976" s="227" t="str">
        <f>IF(ISNUMBER('4. Emisiones cultivos'!I108),'4. Emisiones cultivos'!I108,"")</f>
        <v/>
      </c>
      <c r="H976" s="650" t="str">
        <f t="shared" ref="H976:H980" si="50">IFERROR(IF(E976="","",IF(G976="",E976*F976,E976*G976)),"")</f>
        <v/>
      </c>
      <c r="I976" s="650">
        <f t="shared" ref="I976:I980" si="51">IFERROR(IF(E976="",0,IF(G976="",E976*F976*$J$595,E976*G976*$J$595)),"")</f>
        <v>0</v>
      </c>
      <c r="J976" s="16"/>
      <c r="K976" s="16"/>
      <c r="L976" s="16"/>
      <c r="AG976" s="15"/>
      <c r="AK976" s="16"/>
    </row>
    <row r="977" spans="1:65" x14ac:dyDescent="0.25">
      <c r="C977" s="227" t="str">
        <f t="shared" si="46"/>
        <v/>
      </c>
      <c r="D977" s="227" t="str">
        <f t="shared" si="47"/>
        <v/>
      </c>
      <c r="E977" s="669" t="str">
        <f t="shared" si="48"/>
        <v/>
      </c>
      <c r="F977" s="227" t="str">
        <f t="shared" si="49"/>
        <v/>
      </c>
      <c r="G977" s="227" t="str">
        <f>IF(ISNUMBER('4. Emisiones cultivos'!I109),'4. Emisiones cultivos'!I109,"")</f>
        <v/>
      </c>
      <c r="H977" s="650" t="str">
        <f t="shared" si="50"/>
        <v/>
      </c>
      <c r="I977" s="650">
        <f t="shared" si="51"/>
        <v>0</v>
      </c>
      <c r="J977" s="16"/>
      <c r="K977" s="16"/>
      <c r="L977" s="16"/>
      <c r="AG977" s="15"/>
      <c r="AK977" s="16"/>
    </row>
    <row r="978" spans="1:65" x14ac:dyDescent="0.25">
      <c r="C978" s="227" t="str">
        <f t="shared" si="46"/>
        <v/>
      </c>
      <c r="D978" s="227" t="str">
        <f t="shared" si="47"/>
        <v/>
      </c>
      <c r="E978" s="669" t="str">
        <f t="shared" si="48"/>
        <v/>
      </c>
      <c r="F978" s="227" t="str">
        <f t="shared" si="49"/>
        <v/>
      </c>
      <c r="G978" s="227" t="str">
        <f>IF(ISNUMBER('4. Emisiones cultivos'!I110),'4. Emisiones cultivos'!I110,"")</f>
        <v/>
      </c>
      <c r="H978" s="650" t="str">
        <f t="shared" si="50"/>
        <v/>
      </c>
      <c r="I978" s="650">
        <f t="shared" si="51"/>
        <v>0</v>
      </c>
      <c r="J978" s="16"/>
      <c r="AG978" s="15"/>
      <c r="AK978" s="16"/>
    </row>
    <row r="979" spans="1:65" x14ac:dyDescent="0.25">
      <c r="C979" s="227" t="str">
        <f t="shared" si="46"/>
        <v/>
      </c>
      <c r="D979" s="227" t="str">
        <f t="shared" si="47"/>
        <v/>
      </c>
      <c r="E979" s="669" t="str">
        <f t="shared" si="48"/>
        <v/>
      </c>
      <c r="F979" s="227" t="str">
        <f t="shared" si="49"/>
        <v/>
      </c>
      <c r="G979" s="227" t="str">
        <f>IF(ISNUMBER('4. Emisiones cultivos'!I111),'4. Emisiones cultivos'!I111,"")</f>
        <v/>
      </c>
      <c r="H979" s="650" t="str">
        <f t="shared" si="50"/>
        <v/>
      </c>
      <c r="I979" s="650">
        <f t="shared" si="51"/>
        <v>0</v>
      </c>
      <c r="J979" s="16"/>
      <c r="AG979" s="15"/>
      <c r="AK979" s="16"/>
    </row>
    <row r="980" spans="1:65" x14ac:dyDescent="0.25">
      <c r="C980" s="227" t="str">
        <f t="shared" si="46"/>
        <v/>
      </c>
      <c r="D980" s="227" t="str">
        <f t="shared" si="47"/>
        <v/>
      </c>
      <c r="E980" s="669" t="str">
        <f t="shared" si="48"/>
        <v/>
      </c>
      <c r="F980" s="227" t="str">
        <f>IF(ISNUMBER(G980),"-",IF(D980="Arroz",INDEX($D$962:$S$962,MATCH($D$6,$D$961:$S$961,0)),""))</f>
        <v/>
      </c>
      <c r="G980" s="227" t="str">
        <f>IF(ISNUMBER('4. Emisiones cultivos'!I112),'4. Emisiones cultivos'!I112,"")</f>
        <v/>
      </c>
      <c r="H980" s="650" t="str">
        <f t="shared" si="50"/>
        <v/>
      </c>
      <c r="I980" s="650">
        <f t="shared" si="51"/>
        <v>0</v>
      </c>
      <c r="J980" s="16"/>
      <c r="L980" s="538"/>
      <c r="AG980" s="15"/>
    </row>
    <row r="981" spans="1:65" x14ac:dyDescent="0.25">
      <c r="D981" s="32"/>
      <c r="E981" s="32"/>
      <c r="F981" s="32"/>
      <c r="G981" s="32"/>
      <c r="H981" s="650">
        <f>SUM(H975:H980)</f>
        <v>0</v>
      </c>
      <c r="I981" s="650">
        <f>SUM(I975:I980)</f>
        <v>0</v>
      </c>
      <c r="J981" s="16"/>
      <c r="L981" s="538"/>
      <c r="AG981" s="15"/>
    </row>
    <row r="982" spans="1:65" x14ac:dyDescent="0.25">
      <c r="C982" s="16"/>
      <c r="D982" s="538"/>
      <c r="E982" s="535"/>
      <c r="F982" s="16"/>
      <c r="G982" s="16"/>
      <c r="H982" s="16"/>
      <c r="I982" s="16"/>
      <c r="J982" s="16"/>
      <c r="K982" s="16"/>
      <c r="L982" s="538"/>
      <c r="AG982" s="15"/>
    </row>
    <row r="983" spans="1:65" x14ac:dyDescent="0.25">
      <c r="B983" s="3"/>
      <c r="C983" s="6"/>
      <c r="D983" s="6"/>
      <c r="E983" s="6"/>
      <c r="F983" s="6"/>
      <c r="G983" s="6"/>
      <c r="H983" s="6"/>
      <c r="I983" s="6"/>
      <c r="J983" s="6"/>
      <c r="K983" s="16"/>
      <c r="L983" s="538"/>
      <c r="Q983" s="15"/>
      <c r="S983" s="16"/>
      <c r="AG983" s="15"/>
    </row>
    <row r="984" spans="1:65" ht="18" customHeight="1" x14ac:dyDescent="0.25">
      <c r="B984" s="555" t="s">
        <v>1765</v>
      </c>
      <c r="C984" s="555"/>
      <c r="D984" s="555"/>
      <c r="E984" s="555"/>
      <c r="F984" s="555"/>
      <c r="G984" s="555"/>
      <c r="H984" s="555"/>
      <c r="I984" s="555"/>
      <c r="J984" s="555"/>
      <c r="K984" s="555"/>
      <c r="Q984" s="15"/>
      <c r="S984" s="16"/>
    </row>
    <row r="985" spans="1:65" x14ac:dyDescent="0.25">
      <c r="C985" s="538"/>
      <c r="D985" s="535"/>
      <c r="Q985" s="15"/>
      <c r="S985" s="16"/>
      <c r="AG985" s="15"/>
    </row>
    <row r="986" spans="1:65" x14ac:dyDescent="0.25">
      <c r="B986" s="100" t="s">
        <v>803</v>
      </c>
      <c r="Q986" s="15"/>
      <c r="AG986" s="15"/>
    </row>
    <row r="987" spans="1:65" x14ac:dyDescent="0.25">
      <c r="Q987" s="15"/>
      <c r="AG987" s="15"/>
    </row>
    <row r="988" spans="1:65" s="485" customFormat="1" x14ac:dyDescent="0.25">
      <c r="A988" s="918"/>
      <c r="B988" s="15"/>
      <c r="C988" s="461" t="s">
        <v>1513</v>
      </c>
      <c r="D988" s="486">
        <v>0.12</v>
      </c>
      <c r="E988" s="487" t="s">
        <v>1514</v>
      </c>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c r="AP988" s="15"/>
      <c r="AQ988" s="15"/>
      <c r="AR988" s="15"/>
      <c r="AS988" s="15"/>
      <c r="AT988" s="15"/>
      <c r="AU988" s="15"/>
      <c r="AV988" s="15"/>
      <c r="AW988" s="15"/>
      <c r="AX988" s="15"/>
      <c r="AY988" s="15"/>
      <c r="AZ988" s="15"/>
      <c r="BA988" s="15"/>
      <c r="BB988" s="15"/>
      <c r="BC988" s="15"/>
      <c r="BD988" s="15"/>
      <c r="BE988" s="15"/>
      <c r="BF988" s="15"/>
      <c r="BG988" s="15"/>
      <c r="BH988" s="15"/>
      <c r="BI988" s="15"/>
      <c r="BJ988" s="15"/>
      <c r="BK988" s="15"/>
      <c r="BL988" s="15"/>
      <c r="BM988" s="15"/>
    </row>
    <row r="989" spans="1:65" s="485" customFormat="1" x14ac:dyDescent="0.25">
      <c r="A989" s="918"/>
      <c r="B989" s="15"/>
      <c r="C989" s="461" t="s">
        <v>1515</v>
      </c>
      <c r="D989" s="486">
        <v>0.13</v>
      </c>
      <c r="E989" s="487" t="s">
        <v>1514</v>
      </c>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c r="AO989" s="15"/>
      <c r="AP989" s="15"/>
      <c r="AQ989" s="15"/>
      <c r="AR989" s="15"/>
      <c r="AS989" s="15"/>
      <c r="AT989" s="15"/>
      <c r="AU989" s="15"/>
      <c r="AV989" s="15"/>
      <c r="AW989" s="15"/>
      <c r="AX989" s="15"/>
      <c r="AY989" s="15"/>
      <c r="AZ989" s="15"/>
      <c r="BA989" s="15"/>
      <c r="BB989" s="15"/>
      <c r="BC989" s="15"/>
      <c r="BD989" s="15"/>
      <c r="BE989" s="15"/>
      <c r="BF989" s="15"/>
      <c r="BG989" s="15"/>
      <c r="BH989" s="15"/>
      <c r="BI989" s="15"/>
      <c r="BJ989" s="15"/>
      <c r="BK989" s="15"/>
      <c r="BL989" s="15"/>
      <c r="BM989" s="15"/>
    </row>
    <row r="990" spans="1:65" x14ac:dyDescent="0.25">
      <c r="C990" s="1277" t="s">
        <v>2219</v>
      </c>
      <c r="Q990" s="15"/>
      <c r="AG990" s="15"/>
    </row>
    <row r="991" spans="1:65" x14ac:dyDescent="0.25">
      <c r="Q991" s="15"/>
      <c r="AG991" s="15"/>
    </row>
    <row r="992" spans="1:65" x14ac:dyDescent="0.25">
      <c r="B992" s="100" t="s">
        <v>805</v>
      </c>
      <c r="C992" s="537"/>
      <c r="D992" s="535"/>
      <c r="Q992" s="15"/>
      <c r="AG992" s="15"/>
    </row>
    <row r="993" spans="1:37" x14ac:dyDescent="0.25">
      <c r="C993" s="537"/>
      <c r="D993" s="535"/>
      <c r="Q993" s="15"/>
      <c r="AG993" s="15"/>
    </row>
    <row r="994" spans="1:37" ht="18" customHeight="1" x14ac:dyDescent="0.25">
      <c r="B994" s="598" t="s">
        <v>1766</v>
      </c>
      <c r="D994" s="3"/>
      <c r="E994" s="3"/>
      <c r="F994" s="3"/>
      <c r="G994" s="3"/>
      <c r="H994" s="3"/>
      <c r="I994" s="3"/>
      <c r="J994" s="3"/>
      <c r="Q994" s="15"/>
    </row>
    <row r="995" spans="1:37" ht="18" customHeight="1" x14ac:dyDescent="0.25">
      <c r="Q995" s="15"/>
    </row>
    <row r="996" spans="1:37" ht="18" customHeight="1" x14ac:dyDescent="0.25">
      <c r="D996" s="152" t="s">
        <v>876</v>
      </c>
      <c r="E996" s="152" t="s">
        <v>877</v>
      </c>
      <c r="F996" s="152" t="s">
        <v>878</v>
      </c>
      <c r="G996" s="152" t="s">
        <v>879</v>
      </c>
      <c r="Q996" s="15"/>
    </row>
    <row r="997" spans="1:37" ht="18" customHeight="1" x14ac:dyDescent="0.25">
      <c r="A997" s="918">
        <v>8</v>
      </c>
      <c r="B997" s="670" t="s">
        <v>1789</v>
      </c>
      <c r="C997" s="116" t="str">
        <f>B994</f>
        <v>Aplicación de enmiendas calizas</v>
      </c>
      <c r="D997" s="153">
        <f>I1002</f>
        <v>0</v>
      </c>
      <c r="E997" s="160" t="s">
        <v>165</v>
      </c>
      <c r="F997" s="160" t="s">
        <v>165</v>
      </c>
      <c r="G997" s="153">
        <f>ROUND(I1002,2)</f>
        <v>0</v>
      </c>
      <c r="J997" s="25"/>
      <c r="Q997" s="15"/>
      <c r="AG997" s="15"/>
      <c r="AH997" s="16"/>
    </row>
    <row r="998" spans="1:37" x14ac:dyDescent="0.25">
      <c r="C998" s="538"/>
      <c r="D998" s="535"/>
      <c r="Q998" s="15"/>
      <c r="AG998" s="15"/>
    </row>
    <row r="999" spans="1:37" x14ac:dyDescent="0.25">
      <c r="C999" s="538"/>
      <c r="D999" s="535"/>
      <c r="Q999" s="15"/>
      <c r="AG999" s="15"/>
    </row>
    <row r="1000" spans="1:37" ht="18.75" customHeight="1" x14ac:dyDescent="0.25">
      <c r="C1000" s="604" t="s">
        <v>923</v>
      </c>
      <c r="D1000" s="679" t="s">
        <v>1598</v>
      </c>
      <c r="E1000" s="679" t="s">
        <v>1599</v>
      </c>
      <c r="F1000" s="679" t="s">
        <v>1767</v>
      </c>
      <c r="G1000" s="700" t="s">
        <v>1652</v>
      </c>
      <c r="H1000" s="679" t="s">
        <v>1769</v>
      </c>
      <c r="I1000" s="679" t="s">
        <v>1768</v>
      </c>
      <c r="AG1000" s="15"/>
      <c r="AK1000" s="16"/>
    </row>
    <row r="1001" spans="1:37" ht="18.75" customHeight="1" x14ac:dyDescent="0.25">
      <c r="C1001" s="705" t="s">
        <v>923</v>
      </c>
      <c r="D1001" s="706"/>
      <c r="E1001" s="706"/>
      <c r="F1001" s="706"/>
      <c r="G1001" s="706"/>
      <c r="H1001" s="706"/>
      <c r="I1001" s="710" t="s">
        <v>800</v>
      </c>
      <c r="AG1001" s="15"/>
      <c r="AK1001" s="16"/>
    </row>
    <row r="1002" spans="1:37" x14ac:dyDescent="0.25">
      <c r="C1002" s="476" t="str">
        <f>C514</f>
        <v/>
      </c>
      <c r="D1002" s="488" t="s">
        <v>1600</v>
      </c>
      <c r="E1002" s="476" t="str">
        <f>IF(ISNUMBER(E514),E514,"")</f>
        <v/>
      </c>
      <c r="F1002" s="486" t="str">
        <f>IF(ISNUMBER(G1002),"-",IF(ISNUMBER(E1002),D988,""))</f>
        <v/>
      </c>
      <c r="G1002" s="227" t="str">
        <f>IF(ISNUMBER('4. Emisiones cultivos'!I119),'4. Emisiones cultivos'!I119,"")</f>
        <v/>
      </c>
      <c r="H1002" s="476" t="str">
        <f>IF(E1002="","", IF(G1002="", E1002*F1002*44/12,E1002*G1002*44/12))</f>
        <v/>
      </c>
      <c r="I1002" s="468">
        <f>SUM(H1002:H1003)</f>
        <v>0</v>
      </c>
      <c r="AG1002" s="15"/>
      <c r="AK1002" s="16"/>
    </row>
    <row r="1003" spans="1:37" x14ac:dyDescent="0.25">
      <c r="C1003" s="476" t="str">
        <f>C515</f>
        <v/>
      </c>
      <c r="D1003" s="488" t="s">
        <v>1601</v>
      </c>
      <c r="E1003" s="476" t="str">
        <f>IF(ISNUMBER(E515),E515,"")</f>
        <v/>
      </c>
      <c r="F1003" s="486" t="str">
        <f>IF(ISNUMBER(G1003),"-",IF(ISNUMBER(E1003),D989,""))</f>
        <v/>
      </c>
      <c r="G1003" s="227" t="str">
        <f>IF(ISNUMBER('4. Emisiones cultivos'!I120),'4. Emisiones cultivos'!I120,"")</f>
        <v/>
      </c>
      <c r="H1003" s="476" t="str">
        <f>IF(E1003="","", IF(G1003="", E1003*F1003*44/12,E1003*G1003*44/12))</f>
        <v/>
      </c>
      <c r="AG1003" s="15"/>
      <c r="AK1003" s="16"/>
    </row>
    <row r="1004" spans="1:37" x14ac:dyDescent="0.25">
      <c r="C1004" s="489" t="s">
        <v>1661</v>
      </c>
      <c r="AG1004" s="15"/>
      <c r="AK1004" s="16"/>
    </row>
    <row r="1005" spans="1:37" x14ac:dyDescent="0.25">
      <c r="AG1005" s="15"/>
      <c r="AK1005" s="16"/>
    </row>
    <row r="1006" spans="1:37" ht="18" customHeight="1" x14ac:dyDescent="0.25">
      <c r="B1006" s="555" t="s">
        <v>1771</v>
      </c>
      <c r="C1006" s="555"/>
      <c r="D1006" s="555"/>
      <c r="E1006" s="555"/>
      <c r="F1006" s="555"/>
      <c r="G1006" s="555"/>
      <c r="H1006" s="555"/>
      <c r="I1006" s="555"/>
      <c r="J1006" s="555"/>
      <c r="K1006" s="555"/>
    </row>
    <row r="1007" spans="1:37" ht="18" customHeight="1" x14ac:dyDescent="0.25">
      <c r="B1007" s="3"/>
      <c r="C1007" s="3"/>
      <c r="D1007" s="3"/>
      <c r="E1007" s="3"/>
      <c r="F1007" s="3"/>
      <c r="G1007" s="3"/>
      <c r="H1007" s="3"/>
      <c r="I1007" s="3"/>
      <c r="J1007" s="3"/>
      <c r="K1007" s="3"/>
      <c r="L1007" s="3"/>
      <c r="M1007" s="3"/>
      <c r="N1007" s="3"/>
      <c r="O1007" s="3"/>
    </row>
    <row r="1008" spans="1:37" x14ac:dyDescent="0.25">
      <c r="D1008" s="535"/>
      <c r="L1008" s="538"/>
      <c r="AG1008" s="15"/>
    </row>
    <row r="1009" spans="1:37" x14ac:dyDescent="0.25">
      <c r="B1009" s="100" t="s">
        <v>869</v>
      </c>
      <c r="AG1009" s="15"/>
      <c r="AK1009" s="16"/>
    </row>
    <row r="1010" spans="1:37" x14ac:dyDescent="0.25">
      <c r="C1010" s="695" t="s">
        <v>1785</v>
      </c>
      <c r="AG1010" s="15"/>
      <c r="AK1010" s="16"/>
    </row>
    <row r="1011" spans="1:37" x14ac:dyDescent="0.25">
      <c r="C1011" s="696" t="s">
        <v>1786</v>
      </c>
      <c r="AG1011" s="15"/>
      <c r="AK1011" s="16"/>
    </row>
    <row r="1012" spans="1:37" x14ac:dyDescent="0.25">
      <c r="C1012" s="696" t="s">
        <v>1787</v>
      </c>
      <c r="AG1012" s="15"/>
      <c r="AK1012" s="16"/>
    </row>
    <row r="1013" spans="1:37" x14ac:dyDescent="0.25">
      <c r="C1013" s="696" t="s">
        <v>1788</v>
      </c>
      <c r="AG1013" s="15"/>
      <c r="AK1013" s="16"/>
    </row>
    <row r="1014" spans="1:37" x14ac:dyDescent="0.25">
      <c r="C1014" s="696"/>
      <c r="AG1014" s="15"/>
      <c r="AK1014" s="16"/>
    </row>
    <row r="1015" spans="1:37" ht="18" customHeight="1" x14ac:dyDescent="0.25">
      <c r="B1015" s="598" t="s">
        <v>1773</v>
      </c>
      <c r="D1015" s="3"/>
      <c r="E1015" s="3"/>
      <c r="F1015" s="3"/>
      <c r="G1015" s="3"/>
      <c r="H1015" s="3"/>
      <c r="I1015" s="3"/>
      <c r="J1015" s="3"/>
      <c r="K1015" s="3"/>
    </row>
    <row r="1016" spans="1:37" ht="18" customHeight="1" x14ac:dyDescent="0.25"/>
    <row r="1017" spans="1:37" ht="18" customHeight="1" x14ac:dyDescent="0.25">
      <c r="D1017" s="152" t="s">
        <v>876</v>
      </c>
      <c r="E1017" s="152" t="s">
        <v>877</v>
      </c>
      <c r="F1017" s="152" t="s">
        <v>878</v>
      </c>
      <c r="G1017" s="152" t="s">
        <v>879</v>
      </c>
    </row>
    <row r="1018" spans="1:37" ht="18" customHeight="1" x14ac:dyDescent="0.25">
      <c r="A1018" s="918">
        <v>9</v>
      </c>
      <c r="B1018" s="670" t="s">
        <v>1772</v>
      </c>
      <c r="C1018" s="116" t="str">
        <f>B1015</f>
        <v>Aplicación de otros fertilizantes con carbono</v>
      </c>
      <c r="D1018" s="153">
        <f>J1030</f>
        <v>0</v>
      </c>
      <c r="E1018" s="160" t="s">
        <v>165</v>
      </c>
      <c r="F1018" s="160" t="s">
        <v>165</v>
      </c>
      <c r="G1018" s="153">
        <f>ROUND(J1030,2)</f>
        <v>0</v>
      </c>
      <c r="J1018" s="25"/>
      <c r="K1018" s="25"/>
      <c r="Q1018" s="15"/>
      <c r="R1018" s="16"/>
      <c r="AG1018" s="15"/>
      <c r="AH1018" s="16"/>
    </row>
    <row r="1019" spans="1:37" ht="15.75" customHeight="1" x14ac:dyDescent="0.25">
      <c r="B1019" s="3"/>
      <c r="C1019" s="3"/>
      <c r="D1019" s="3"/>
      <c r="E1019" s="3"/>
      <c r="F1019" s="3"/>
      <c r="G1019" s="3"/>
      <c r="H1019" s="3"/>
      <c r="I1019" s="3"/>
      <c r="J1019" s="25"/>
      <c r="K1019" s="25"/>
      <c r="Q1019" s="15"/>
      <c r="R1019" s="16"/>
      <c r="AG1019" s="15"/>
      <c r="AH1019" s="16"/>
    </row>
    <row r="1020" spans="1:37" x14ac:dyDescent="0.25">
      <c r="I1020" s="16"/>
      <c r="J1020" s="16"/>
      <c r="K1020" s="16"/>
      <c r="L1020" s="16"/>
      <c r="AG1020" s="15"/>
      <c r="AK1020" s="16"/>
    </row>
    <row r="1021" spans="1:37" x14ac:dyDescent="0.25">
      <c r="F1021" s="697">
        <v>0.27</v>
      </c>
      <c r="G1021" s="697">
        <v>0.23</v>
      </c>
      <c r="H1021" s="698">
        <v>0.12</v>
      </c>
      <c r="I1021" s="16"/>
      <c r="J1021" s="16"/>
      <c r="K1021" s="16"/>
      <c r="L1021" s="16"/>
      <c r="AG1021" s="15"/>
      <c r="AK1021" s="16"/>
    </row>
    <row r="1022" spans="1:37" ht="18" customHeight="1" x14ac:dyDescent="0.25">
      <c r="C1022" s="604" t="s">
        <v>923</v>
      </c>
      <c r="D1022" s="679" t="s">
        <v>1576</v>
      </c>
      <c r="E1022" s="679" t="s">
        <v>1664</v>
      </c>
      <c r="F1022" s="679" t="s">
        <v>1628</v>
      </c>
      <c r="G1022" s="679" t="s">
        <v>1665</v>
      </c>
      <c r="H1022" s="679" t="s">
        <v>1663</v>
      </c>
      <c r="I1022" s="700" t="s">
        <v>1652</v>
      </c>
      <c r="J1022" s="699" t="s">
        <v>1774</v>
      </c>
      <c r="K1022" s="16"/>
      <c r="AG1022" s="15"/>
      <c r="AK1022" s="16"/>
    </row>
    <row r="1023" spans="1:37" ht="18" customHeight="1" x14ac:dyDescent="0.25">
      <c r="C1023" s="705" t="s">
        <v>923</v>
      </c>
      <c r="D1023" s="706"/>
      <c r="E1023" s="706"/>
      <c r="F1023" s="706"/>
      <c r="G1023" s="706"/>
      <c r="H1023" s="706"/>
      <c r="I1023" s="706"/>
      <c r="J1023" s="710" t="s">
        <v>800</v>
      </c>
      <c r="K1023" s="16"/>
      <c r="AG1023" s="15"/>
      <c r="AK1023" s="16"/>
    </row>
    <row r="1024" spans="1:37" x14ac:dyDescent="0.25">
      <c r="C1024" s="476" t="str">
        <f t="shared" ref="C1024:C1029" si="52">IF(D1024="Nitrato amónico cálcico",C657,"")</f>
        <v/>
      </c>
      <c r="D1024" s="221" t="str">
        <f t="shared" ref="D1024:D1029" si="53">IF(D657="Nitrato amónico cálcico",D657,"")</f>
        <v/>
      </c>
      <c r="E1024" s="221" t="str">
        <f t="shared" ref="E1024:E1029" si="54">IF(D1024="Nitrato amónico cálcico",H657,"")</f>
        <v/>
      </c>
      <c r="F1024" s="476" t="str">
        <f>IF(ISNUMBER(E1024),E1024/0.27,"")</f>
        <v/>
      </c>
      <c r="G1024" s="476" t="str">
        <f>IF(ISNUMBER(F1024),F1024*0.23,"")</f>
        <v/>
      </c>
      <c r="H1024" s="486" t="str">
        <f>IF(D1024="Nitrato amónico cálcico",IF(ISNUMBER(I1024),"-",$D$988),"")</f>
        <v/>
      </c>
      <c r="I1024" s="221" t="str">
        <f>IF(ISNUMBER('4. Emisiones cultivos'!J130),'4. Emisiones cultivos'!J130,"")</f>
        <v/>
      </c>
      <c r="J1024" s="476" t="str">
        <f>IF(G1024="","", IF(I1024="", G1024*H1024,G1024*I1024)*(44/12))</f>
        <v/>
      </c>
      <c r="K1024" s="16"/>
      <c r="AG1024" s="15"/>
      <c r="AK1024" s="16"/>
    </row>
    <row r="1025" spans="2:37" x14ac:dyDescent="0.25">
      <c r="C1025" s="476" t="str">
        <f t="shared" si="52"/>
        <v/>
      </c>
      <c r="D1025" s="221" t="str">
        <f t="shared" si="53"/>
        <v/>
      </c>
      <c r="E1025" s="221" t="str">
        <f t="shared" si="54"/>
        <v/>
      </c>
      <c r="F1025" s="476" t="str">
        <f t="shared" ref="F1025:F1029" si="55">IF(ISNUMBER(E1025),E1025/0.27,"")</f>
        <v/>
      </c>
      <c r="G1025" s="476" t="str">
        <f t="shared" ref="G1025:G1029" si="56">IF(ISNUMBER(F1025),F1025*0.23,"")</f>
        <v/>
      </c>
      <c r="H1025" s="486" t="str">
        <f t="shared" ref="H1025:H1029" si="57">IF(D1025="Nitrato amónico cálcico",IF(ISNUMBER(I1025),"-",$D$988),"")</f>
        <v/>
      </c>
      <c r="I1025" s="221" t="str">
        <f>IF(ISNUMBER('4. Emisiones cultivos'!J131),'4. Emisiones cultivos'!J131,"")</f>
        <v/>
      </c>
      <c r="J1025" s="476" t="str">
        <f t="shared" ref="J1025:J1029" si="58">IF(G1025="","", IF(I1025="", G1025*H1025,G1025*I1025)*(44/12))</f>
        <v/>
      </c>
      <c r="K1025" s="16"/>
      <c r="AG1025" s="15"/>
      <c r="AK1025" s="16"/>
    </row>
    <row r="1026" spans="2:37" x14ac:dyDescent="0.25">
      <c r="C1026" s="476" t="str">
        <f t="shared" si="52"/>
        <v/>
      </c>
      <c r="D1026" s="221" t="str">
        <f t="shared" si="53"/>
        <v/>
      </c>
      <c r="E1026" s="221" t="str">
        <f t="shared" si="54"/>
        <v/>
      </c>
      <c r="F1026" s="476" t="str">
        <f t="shared" si="55"/>
        <v/>
      </c>
      <c r="G1026" s="476" t="str">
        <f t="shared" si="56"/>
        <v/>
      </c>
      <c r="H1026" s="486" t="str">
        <f t="shared" si="57"/>
        <v/>
      </c>
      <c r="I1026" s="221" t="str">
        <f>IF(ISNUMBER('4. Emisiones cultivos'!J132),'4. Emisiones cultivos'!J132,"")</f>
        <v/>
      </c>
      <c r="J1026" s="476" t="str">
        <f t="shared" si="58"/>
        <v/>
      </c>
      <c r="K1026" s="16"/>
      <c r="AG1026" s="15"/>
      <c r="AK1026" s="16"/>
    </row>
    <row r="1027" spans="2:37" x14ac:dyDescent="0.25">
      <c r="C1027" s="476" t="str">
        <f t="shared" si="52"/>
        <v/>
      </c>
      <c r="D1027" s="221" t="str">
        <f t="shared" si="53"/>
        <v/>
      </c>
      <c r="E1027" s="221" t="str">
        <f t="shared" si="54"/>
        <v/>
      </c>
      <c r="F1027" s="476" t="str">
        <f t="shared" si="55"/>
        <v/>
      </c>
      <c r="G1027" s="476" t="str">
        <f t="shared" si="56"/>
        <v/>
      </c>
      <c r="H1027" s="486" t="str">
        <f t="shared" si="57"/>
        <v/>
      </c>
      <c r="I1027" s="221" t="str">
        <f>IF(ISNUMBER('4. Emisiones cultivos'!J133),'4. Emisiones cultivos'!J133,"")</f>
        <v/>
      </c>
      <c r="J1027" s="476" t="str">
        <f t="shared" si="58"/>
        <v/>
      </c>
      <c r="K1027" s="16"/>
      <c r="AG1027" s="15"/>
      <c r="AK1027" s="16"/>
    </row>
    <row r="1028" spans="2:37" x14ac:dyDescent="0.25">
      <c r="C1028" s="476" t="str">
        <f t="shared" si="52"/>
        <v/>
      </c>
      <c r="D1028" s="221" t="str">
        <f t="shared" si="53"/>
        <v/>
      </c>
      <c r="E1028" s="221" t="str">
        <f t="shared" si="54"/>
        <v/>
      </c>
      <c r="F1028" s="476" t="str">
        <f t="shared" si="55"/>
        <v/>
      </c>
      <c r="G1028" s="476" t="str">
        <f t="shared" si="56"/>
        <v/>
      </c>
      <c r="H1028" s="486" t="str">
        <f t="shared" si="57"/>
        <v/>
      </c>
      <c r="I1028" s="221" t="str">
        <f>IF(ISNUMBER('4. Emisiones cultivos'!J134),'4. Emisiones cultivos'!J134,"")</f>
        <v/>
      </c>
      <c r="J1028" s="476" t="str">
        <f t="shared" si="58"/>
        <v/>
      </c>
      <c r="K1028" s="16"/>
      <c r="AG1028" s="15"/>
      <c r="AK1028" s="16"/>
    </row>
    <row r="1029" spans="2:37" x14ac:dyDescent="0.25">
      <c r="C1029" s="476" t="str">
        <f t="shared" si="52"/>
        <v/>
      </c>
      <c r="D1029" s="221" t="str">
        <f t="shared" si="53"/>
        <v/>
      </c>
      <c r="E1029" s="221" t="str">
        <f t="shared" si="54"/>
        <v/>
      </c>
      <c r="F1029" s="476" t="str">
        <f t="shared" si="55"/>
        <v/>
      </c>
      <c r="G1029" s="476" t="str">
        <f t="shared" si="56"/>
        <v/>
      </c>
      <c r="H1029" s="486" t="str">
        <f t="shared" si="57"/>
        <v/>
      </c>
      <c r="I1029" s="221" t="str">
        <f>IF(ISNUMBER('4. Emisiones cultivos'!J135),'4. Emisiones cultivos'!J135,"")</f>
        <v/>
      </c>
      <c r="J1029" s="476" t="str">
        <f t="shared" si="58"/>
        <v/>
      </c>
      <c r="K1029" s="16"/>
      <c r="AG1029" s="15"/>
      <c r="AK1029" s="16"/>
    </row>
    <row r="1030" spans="2:37" x14ac:dyDescent="0.25">
      <c r="C1030" s="717"/>
      <c r="D1030" s="25"/>
      <c r="E1030" s="25"/>
      <c r="F1030" s="717"/>
      <c r="G1030" s="717"/>
      <c r="H1030" s="718"/>
      <c r="I1030" s="25"/>
      <c r="J1030" s="476">
        <f>SUM(J1024:J1029)</f>
        <v>0</v>
      </c>
      <c r="K1030" s="16"/>
      <c r="AG1030" s="15"/>
      <c r="AK1030" s="16"/>
    </row>
    <row r="1031" spans="2:37" x14ac:dyDescent="0.25">
      <c r="C1031" s="1277" t="s">
        <v>2220</v>
      </c>
      <c r="AG1031" s="15"/>
      <c r="AK1031" s="16"/>
    </row>
    <row r="1032" spans="2:37" x14ac:dyDescent="0.25">
      <c r="AG1032" s="15"/>
      <c r="AK1032" s="16"/>
    </row>
    <row r="1033" spans="2:37" ht="18" customHeight="1" x14ac:dyDescent="0.25">
      <c r="B1033" s="555" t="s">
        <v>2148</v>
      </c>
      <c r="C1033" s="555"/>
      <c r="D1033" s="555"/>
      <c r="E1033" s="555"/>
      <c r="F1033" s="555"/>
      <c r="G1033" s="555"/>
      <c r="H1033" s="555"/>
      <c r="I1033" s="555"/>
      <c r="J1033" s="555"/>
      <c r="K1033" s="555"/>
    </row>
    <row r="1034" spans="2:37" x14ac:dyDescent="0.25">
      <c r="C1034" s="681"/>
      <c r="D1034" s="535"/>
      <c r="L1034" s="538"/>
      <c r="AG1034" s="15"/>
    </row>
    <row r="1035" spans="2:37" x14ac:dyDescent="0.25">
      <c r="B1035" s="100" t="s">
        <v>803</v>
      </c>
      <c r="AG1035" s="15"/>
      <c r="AK1035" s="16"/>
    </row>
    <row r="1036" spans="2:37" x14ac:dyDescent="0.25">
      <c r="AG1036" s="15"/>
      <c r="AK1036" s="16"/>
    </row>
    <row r="1037" spans="2:37" x14ac:dyDescent="0.25">
      <c r="C1037" s="15" t="s">
        <v>1520</v>
      </c>
      <c r="AG1037" s="15"/>
      <c r="AK1037" s="16"/>
    </row>
    <row r="1038" spans="2:37" x14ac:dyDescent="0.25">
      <c r="C1038" s="15" t="s">
        <v>1666</v>
      </c>
      <c r="AG1038" s="15"/>
      <c r="AK1038" s="16"/>
    </row>
    <row r="1039" spans="2:37" x14ac:dyDescent="0.25">
      <c r="C1039" s="15" t="s">
        <v>1667</v>
      </c>
      <c r="AG1039" s="15"/>
      <c r="AK1039" s="16"/>
    </row>
    <row r="1040" spans="2:37" x14ac:dyDescent="0.25">
      <c r="C1040" s="492"/>
      <c r="AG1040" s="15"/>
      <c r="AK1040" s="16"/>
    </row>
    <row r="1041" spans="3:37" ht="17.25" customHeight="1" x14ac:dyDescent="0.25">
      <c r="AG1041" s="15"/>
      <c r="AK1041" s="16"/>
    </row>
    <row r="1042" spans="3:37" ht="17.25" customHeight="1" x14ac:dyDescent="0.25">
      <c r="C1042" s="469" t="s">
        <v>1411</v>
      </c>
      <c r="D1042" s="469" t="s">
        <v>1668</v>
      </c>
      <c r="E1042" s="469" t="s">
        <v>1669</v>
      </c>
      <c r="AG1042" s="15"/>
      <c r="AK1042" s="16"/>
    </row>
    <row r="1043" spans="3:37" x14ac:dyDescent="0.25">
      <c r="C1043" s="19" t="s">
        <v>1418</v>
      </c>
      <c r="D1043" s="478">
        <v>2.7</v>
      </c>
      <c r="E1043" s="478">
        <v>7.0000000000000007E-2</v>
      </c>
      <c r="AG1043" s="15"/>
      <c r="AK1043" s="16"/>
    </row>
    <row r="1044" spans="3:37" x14ac:dyDescent="0.25">
      <c r="C1044" s="19" t="s">
        <v>1419</v>
      </c>
      <c r="D1044" s="468">
        <v>2.7</v>
      </c>
      <c r="E1044" s="468">
        <v>7.0000000000000007E-2</v>
      </c>
      <c r="AG1044" s="15"/>
      <c r="AK1044" s="16"/>
    </row>
    <row r="1045" spans="3:37" x14ac:dyDescent="0.25">
      <c r="C1045" s="19" t="s">
        <v>1420</v>
      </c>
      <c r="D1045" s="468">
        <v>2.7</v>
      </c>
      <c r="E1045" s="468">
        <v>7.0000000000000007E-2</v>
      </c>
      <c r="AG1045" s="15"/>
      <c r="AK1045" s="16"/>
    </row>
    <row r="1046" spans="3:37" x14ac:dyDescent="0.25">
      <c r="C1046" s="19" t="s">
        <v>1421</v>
      </c>
      <c r="D1046" s="468">
        <v>2.7</v>
      </c>
      <c r="E1046" s="468">
        <v>7.0000000000000007E-2</v>
      </c>
      <c r="AG1046" s="15"/>
      <c r="AK1046" s="16"/>
    </row>
    <row r="1047" spans="3:37" x14ac:dyDescent="0.25">
      <c r="C1047" s="19" t="s">
        <v>1422</v>
      </c>
      <c r="D1047" s="468">
        <v>2.7</v>
      </c>
      <c r="E1047" s="468">
        <v>7.0000000000000007E-2</v>
      </c>
      <c r="AG1047" s="15"/>
      <c r="AK1047" s="16"/>
    </row>
    <row r="1048" spans="3:37" x14ac:dyDescent="0.25">
      <c r="C1048" s="19" t="s">
        <v>1423</v>
      </c>
      <c r="D1048" s="468">
        <v>2.7</v>
      </c>
      <c r="E1048" s="468">
        <v>7.0000000000000007E-2</v>
      </c>
      <c r="AG1048" s="15"/>
      <c r="AK1048" s="16"/>
    </row>
    <row r="1049" spans="3:37" x14ac:dyDescent="0.25">
      <c r="C1049" s="19" t="s">
        <v>1425</v>
      </c>
      <c r="D1049" s="468">
        <v>2.7</v>
      </c>
      <c r="E1049" s="468">
        <v>7.0000000000000007E-2</v>
      </c>
      <c r="AG1049" s="15"/>
      <c r="AK1049" s="16"/>
    </row>
    <row r="1050" spans="3:37" x14ac:dyDescent="0.25">
      <c r="C1050" s="19" t="s">
        <v>1426</v>
      </c>
      <c r="D1050" s="468">
        <v>2.7</v>
      </c>
      <c r="E1050" s="468">
        <v>7.0000000000000007E-2</v>
      </c>
      <c r="AG1050" s="15"/>
      <c r="AK1050" s="16"/>
    </row>
    <row r="1051" spans="3:37" x14ac:dyDescent="0.25">
      <c r="C1051" s="19" t="s">
        <v>1428</v>
      </c>
      <c r="D1051" s="468">
        <v>2.7</v>
      </c>
      <c r="E1051" s="468">
        <v>7.0000000000000007E-2</v>
      </c>
      <c r="AG1051" s="15"/>
      <c r="AK1051" s="16"/>
    </row>
    <row r="1052" spans="3:37" x14ac:dyDescent="0.25">
      <c r="C1052" s="19" t="s">
        <v>1430</v>
      </c>
      <c r="D1052" s="468">
        <v>2.7</v>
      </c>
      <c r="E1052" s="468">
        <v>7.0000000000000007E-2</v>
      </c>
      <c r="AG1052" s="15"/>
      <c r="AK1052" s="16"/>
    </row>
    <row r="1053" spans="3:37" x14ac:dyDescent="0.25">
      <c r="C1053" s="19" t="s">
        <v>1432</v>
      </c>
      <c r="D1053" s="468">
        <v>2.7</v>
      </c>
      <c r="E1053" s="468">
        <v>7.0000000000000007E-2</v>
      </c>
      <c r="AG1053" s="15"/>
      <c r="AK1053" s="16"/>
    </row>
    <row r="1054" spans="3:37" x14ac:dyDescent="0.25">
      <c r="C1054" s="19" t="s">
        <v>1434</v>
      </c>
      <c r="D1054" s="468">
        <v>2.7</v>
      </c>
      <c r="E1054" s="468">
        <v>7.0000000000000007E-2</v>
      </c>
      <c r="AG1054" s="15"/>
      <c r="AK1054" s="16"/>
    </row>
    <row r="1055" spans="3:37" x14ac:dyDescent="0.25">
      <c r="C1055" s="19" t="s">
        <v>1435</v>
      </c>
      <c r="D1055" s="468">
        <v>2.7</v>
      </c>
      <c r="E1055" s="468">
        <v>7.0000000000000007E-2</v>
      </c>
      <c r="AG1055" s="15"/>
      <c r="AK1055" s="16"/>
    </row>
    <row r="1056" spans="3:37" x14ac:dyDescent="0.25">
      <c r="C1056" s="19" t="s">
        <v>1437</v>
      </c>
      <c r="D1056" s="468">
        <v>2.7</v>
      </c>
      <c r="E1056" s="468">
        <v>7.0000000000000007E-2</v>
      </c>
      <c r="AG1056" s="15"/>
      <c r="AK1056" s="16"/>
    </row>
    <row r="1057" spans="1:37" x14ac:dyDescent="0.25">
      <c r="C1057" s="19" t="s">
        <v>1438</v>
      </c>
      <c r="D1057" s="468">
        <v>2</v>
      </c>
      <c r="E1057" s="468">
        <v>0.15</v>
      </c>
      <c r="AG1057" s="15"/>
      <c r="AK1057" s="16"/>
    </row>
    <row r="1058" spans="1:37" x14ac:dyDescent="0.25">
      <c r="C1058" s="19" t="s">
        <v>1439</v>
      </c>
      <c r="D1058" s="468">
        <v>0.8</v>
      </c>
      <c r="E1058" s="468">
        <v>0.15</v>
      </c>
      <c r="AG1058" s="15"/>
      <c r="AK1058" s="16"/>
    </row>
    <row r="1059" spans="1:37" x14ac:dyDescent="0.25">
      <c r="C1059" s="19" t="s">
        <v>1440</v>
      </c>
      <c r="D1059" s="468">
        <v>1</v>
      </c>
      <c r="E1059" s="468">
        <v>0.15</v>
      </c>
      <c r="AG1059" s="15"/>
      <c r="AK1059" s="16"/>
    </row>
    <row r="1060" spans="1:37" x14ac:dyDescent="0.25">
      <c r="C1060" s="19" t="s">
        <v>1441</v>
      </c>
      <c r="D1060" s="468">
        <v>1.5</v>
      </c>
      <c r="E1060" s="468">
        <v>0.15</v>
      </c>
      <c r="AG1060" s="15"/>
      <c r="AK1060" s="16"/>
    </row>
    <row r="1061" spans="1:37" x14ac:dyDescent="0.25">
      <c r="C1061" s="462" t="s">
        <v>1442</v>
      </c>
      <c r="D1061" s="468">
        <v>1.2</v>
      </c>
      <c r="E1061" s="468">
        <v>0.15</v>
      </c>
      <c r="AG1061" s="15"/>
      <c r="AK1061" s="16"/>
    </row>
    <row r="1062" spans="1:37" x14ac:dyDescent="0.25">
      <c r="C1062" s="522" t="s">
        <v>1444</v>
      </c>
      <c r="D1062" s="478">
        <v>2.7</v>
      </c>
      <c r="E1062" s="478">
        <v>7.0000000000000007E-2</v>
      </c>
      <c r="AG1062" s="15"/>
      <c r="AK1062" s="16"/>
    </row>
    <row r="1063" spans="1:37" x14ac:dyDescent="0.25">
      <c r="C1063" s="1251" t="s">
        <v>2221</v>
      </c>
      <c r="AG1063" s="15"/>
      <c r="AK1063" s="16"/>
    </row>
    <row r="1064" spans="1:37" x14ac:dyDescent="0.25">
      <c r="AG1064" s="15"/>
      <c r="AK1064" s="16"/>
    </row>
    <row r="1065" spans="1:37" x14ac:dyDescent="0.25">
      <c r="B1065" s="100" t="s">
        <v>805</v>
      </c>
      <c r="AG1065" s="15"/>
      <c r="AK1065" s="16"/>
    </row>
    <row r="1066" spans="1:37" x14ac:dyDescent="0.25">
      <c r="AG1066" s="15"/>
      <c r="AK1066" s="16"/>
    </row>
    <row r="1067" spans="1:37" ht="18" customHeight="1" x14ac:dyDescent="0.25">
      <c r="B1067" s="598" t="s">
        <v>1775</v>
      </c>
      <c r="D1067" s="3"/>
      <c r="E1067" s="3"/>
      <c r="F1067" s="3"/>
      <c r="G1067" s="3"/>
      <c r="H1067" s="3"/>
      <c r="I1067" s="3"/>
      <c r="J1067" s="3"/>
      <c r="K1067" s="3"/>
    </row>
    <row r="1068" spans="1:37" ht="18" customHeight="1" x14ac:dyDescent="0.25"/>
    <row r="1069" spans="1:37" ht="18" customHeight="1" x14ac:dyDescent="0.25">
      <c r="D1069" s="152" t="s">
        <v>876</v>
      </c>
      <c r="E1069" s="152" t="s">
        <v>877</v>
      </c>
      <c r="F1069" s="152" t="s">
        <v>878</v>
      </c>
      <c r="G1069" s="152" t="s">
        <v>879</v>
      </c>
    </row>
    <row r="1070" spans="1:37" ht="18" customHeight="1" x14ac:dyDescent="0.25">
      <c r="A1070" s="918">
        <v>10</v>
      </c>
      <c r="B1070" s="670" t="s">
        <v>1790</v>
      </c>
      <c r="C1070" s="116" t="str">
        <f>B1067</f>
        <v>Quema de residuos en campo abierto y quema de restos de poda</v>
      </c>
      <c r="D1070" s="160" t="s">
        <v>165</v>
      </c>
      <c r="E1070" s="153">
        <f>ROUND(L1081*1000,2)</f>
        <v>0</v>
      </c>
      <c r="F1070" s="153">
        <f>ROUND(M1081*1000,2)</f>
        <v>0</v>
      </c>
      <c r="G1070" s="153">
        <f>ROUND(N1081,2)</f>
        <v>0</v>
      </c>
      <c r="J1070" s="25"/>
      <c r="K1070" s="25"/>
      <c r="Q1070" s="15"/>
      <c r="R1070" s="16"/>
      <c r="AG1070" s="15"/>
      <c r="AH1070" s="16"/>
    </row>
    <row r="1071" spans="1:37" ht="15.75" customHeight="1" x14ac:dyDescent="0.25">
      <c r="B1071" s="3"/>
      <c r="C1071" s="3"/>
      <c r="D1071" s="3"/>
      <c r="E1071" s="3"/>
      <c r="F1071" s="3"/>
      <c r="Q1071" s="15"/>
      <c r="R1071" s="16"/>
      <c r="AG1071" s="15"/>
      <c r="AH1071" s="16"/>
    </row>
    <row r="1072" spans="1:37" x14ac:dyDescent="0.25">
      <c r="AG1072" s="15"/>
      <c r="AK1072" s="16"/>
    </row>
    <row r="1073" spans="1:37" ht="15.75" customHeight="1" x14ac:dyDescent="0.25">
      <c r="C1073" s="604" t="s">
        <v>923</v>
      </c>
      <c r="D1073" s="679" t="s">
        <v>1411</v>
      </c>
      <c r="E1073" s="679" t="s">
        <v>1613</v>
      </c>
      <c r="F1073" s="679" t="s">
        <v>1784</v>
      </c>
      <c r="G1073" s="679" t="s">
        <v>1631</v>
      </c>
      <c r="H1073" s="679" t="s">
        <v>1779</v>
      </c>
      <c r="I1073" s="679" t="s">
        <v>1780</v>
      </c>
      <c r="J1073" s="679" t="s">
        <v>1781</v>
      </c>
      <c r="K1073" s="679" t="s">
        <v>1782</v>
      </c>
      <c r="L1073" s="679" t="s">
        <v>1670</v>
      </c>
      <c r="M1073" s="679" t="s">
        <v>1776</v>
      </c>
      <c r="N1073" s="679" t="s">
        <v>1777</v>
      </c>
      <c r="O1073" s="679" t="s">
        <v>1778</v>
      </c>
      <c r="AG1073" s="15"/>
      <c r="AK1073" s="16"/>
    </row>
    <row r="1074" spans="1:37" ht="15.75" customHeight="1" x14ac:dyDescent="0.25">
      <c r="C1074" s="705" t="s">
        <v>923</v>
      </c>
      <c r="D1074" s="706"/>
      <c r="E1074" s="706"/>
      <c r="F1074" s="706"/>
      <c r="G1074" s="706"/>
      <c r="H1074" s="706"/>
      <c r="I1074" s="706"/>
      <c r="J1074" s="706"/>
      <c r="K1074" s="706"/>
      <c r="L1074" s="706"/>
      <c r="M1074" s="706"/>
      <c r="N1074" s="706"/>
      <c r="O1074" s="710" t="s">
        <v>800</v>
      </c>
      <c r="AG1074" s="15"/>
      <c r="AK1074" s="16"/>
    </row>
    <row r="1075" spans="1:37" x14ac:dyDescent="0.25">
      <c r="C1075" s="502" t="str">
        <f t="shared" ref="C1075:C1080" si="59">C700</f>
        <v/>
      </c>
      <c r="D1075" s="221" t="str">
        <f t="shared" ref="D1075:F1080" si="60">IF(D700="", "",D700)</f>
        <v/>
      </c>
      <c r="E1075" s="221" t="str">
        <f t="shared" si="60"/>
        <v/>
      </c>
      <c r="F1075" s="490">
        <f t="shared" si="60"/>
        <v>0</v>
      </c>
      <c r="G1075" s="221" t="str">
        <f>IFERROR(IF(D1075="","",E1075*F1075*VLOOKUP(D1075,$C$608:$J$628,6,FALSE)*VLOOKUP(D1075,$C$608:$J$628,2,FALSE)*VLOOKUP(D1075,$C$608:$J$628,3,FALSE)),"")</f>
        <v/>
      </c>
      <c r="H1075" s="488" t="str">
        <f>IF(ISNUMBER(J1075),"-",IF(D1075="","",VLOOKUP(D1075,$C$1043:$E$1062,2,FALSE)))</f>
        <v/>
      </c>
      <c r="I1075" s="221" t="str">
        <f>IF(ISNUMBER(K1075),"-",IF(D1075="","",VLOOKUP(D1075,$C$1043:$E$1062,3,FALSE)))</f>
        <v/>
      </c>
      <c r="J1075" s="227" t="str">
        <f>IF(ISNUMBER('4. Emisiones cultivos'!L143),'4. Emisiones cultivos'!L143,"")</f>
        <v/>
      </c>
      <c r="K1075" s="227" t="str">
        <f>IF(ISNUMBER('4. Emisiones cultivos'!M143),'4. Emisiones cultivos'!M143,"")</f>
        <v/>
      </c>
      <c r="L1075" s="1136" t="str">
        <f>IF(G1075="","",IF(J1075="",G1075*H1075/1000,G1075*J1075/1000))</f>
        <v/>
      </c>
      <c r="M1075" s="1136" t="str">
        <f>IF(G1075="","",IF(K1075="",G1075*I1075/1000,G1075*K1075/1000))</f>
        <v/>
      </c>
      <c r="N1075" s="1136" t="str">
        <f>IFERROR(IF(D1075="", "", L1075*$H$9+M1075*$H$10),"")</f>
        <v/>
      </c>
      <c r="O1075" s="478">
        <f>SUMIF(N1075:N1080,"&gt;0",N1075:N1080)</f>
        <v>0</v>
      </c>
      <c r="AG1075" s="15"/>
      <c r="AK1075" s="16"/>
    </row>
    <row r="1076" spans="1:37" x14ac:dyDescent="0.25">
      <c r="C1076" s="502" t="str">
        <f t="shared" si="59"/>
        <v/>
      </c>
      <c r="D1076" s="221" t="str">
        <f t="shared" si="60"/>
        <v/>
      </c>
      <c r="E1076" s="221" t="str">
        <f t="shared" si="60"/>
        <v/>
      </c>
      <c r="F1076" s="490">
        <f t="shared" si="60"/>
        <v>0</v>
      </c>
      <c r="G1076" s="221" t="str">
        <f t="shared" ref="G1076:G1080" si="61">IFERROR(IF(D1076="","",E1076*F1076*VLOOKUP(D1076,$C$608:$J$628,6,FALSE)*VLOOKUP(D1076,$C$608:$J$628,2,FALSE)*VLOOKUP(D1076,$C$608:$J$628,3,FALSE)),"")</f>
        <v/>
      </c>
      <c r="H1076" s="488" t="str">
        <f t="shared" ref="H1076:H1080" si="62">IF(ISNUMBER(J1076),"-",IF(D1076="","",VLOOKUP(D1076,$C$1043:$E$1062,2,FALSE)))</f>
        <v/>
      </c>
      <c r="I1076" s="221" t="str">
        <f t="shared" ref="I1076:I1080" si="63">IF(ISNUMBER(K1076),"-",IF(D1076="","",VLOOKUP(D1076,$C$1043:$E$1062,3,FALSE)))</f>
        <v/>
      </c>
      <c r="J1076" s="227" t="str">
        <f>IF(ISNUMBER('4. Emisiones cultivos'!L144),'4. Emisiones cultivos'!L144,"")</f>
        <v/>
      </c>
      <c r="K1076" s="227" t="str">
        <f>IF(ISNUMBER('4. Emisiones cultivos'!M144),'4. Emisiones cultivos'!M144,"")</f>
        <v/>
      </c>
      <c r="L1076" s="1136" t="str">
        <f t="shared" ref="L1076:L1080" si="64">IF(G1076="","",IF(J1076="",G1076*H1076/1000,G1076*J1076/1000))</f>
        <v/>
      </c>
      <c r="M1076" s="1136" t="str">
        <f t="shared" ref="M1076:M1080" si="65">IF(G1076="","",IF(K1076="",G1076*I1076/1000,G1076*K1076/1000))</f>
        <v/>
      </c>
      <c r="N1076" s="1136" t="str">
        <f t="shared" ref="N1076:N1080" si="66">IFERROR(IF(D1076="", "", L1076*$H$9+M1076*$H$10),"")</f>
        <v/>
      </c>
      <c r="O1076" s="682"/>
      <c r="AG1076" s="15"/>
      <c r="AK1076" s="16"/>
    </row>
    <row r="1077" spans="1:37" x14ac:dyDescent="0.25">
      <c r="C1077" s="502" t="str">
        <f t="shared" si="59"/>
        <v/>
      </c>
      <c r="D1077" s="221" t="str">
        <f t="shared" si="60"/>
        <v/>
      </c>
      <c r="E1077" s="221" t="str">
        <f t="shared" si="60"/>
        <v/>
      </c>
      <c r="F1077" s="490">
        <f t="shared" si="60"/>
        <v>0</v>
      </c>
      <c r="G1077" s="221" t="str">
        <f t="shared" si="61"/>
        <v/>
      </c>
      <c r="H1077" s="488" t="str">
        <f t="shared" si="62"/>
        <v/>
      </c>
      <c r="I1077" s="221" t="str">
        <f t="shared" si="63"/>
        <v/>
      </c>
      <c r="J1077" s="227" t="str">
        <f>IF(ISNUMBER('4. Emisiones cultivos'!L145),'4. Emisiones cultivos'!L145,"")</f>
        <v/>
      </c>
      <c r="K1077" s="227" t="str">
        <f>IF(ISNUMBER('4. Emisiones cultivos'!M145),'4. Emisiones cultivos'!M145,"")</f>
        <v/>
      </c>
      <c r="L1077" s="1136" t="str">
        <f t="shared" si="64"/>
        <v/>
      </c>
      <c r="M1077" s="1136" t="str">
        <f t="shared" si="65"/>
        <v/>
      </c>
      <c r="N1077" s="1136" t="str">
        <f t="shared" si="66"/>
        <v/>
      </c>
      <c r="O1077" s="466"/>
      <c r="AG1077" s="15"/>
      <c r="AK1077" s="16"/>
    </row>
    <row r="1078" spans="1:37" x14ac:dyDescent="0.25">
      <c r="C1078" s="502" t="str">
        <f t="shared" si="59"/>
        <v/>
      </c>
      <c r="D1078" s="221" t="str">
        <f t="shared" si="60"/>
        <v/>
      </c>
      <c r="E1078" s="221" t="str">
        <f t="shared" si="60"/>
        <v/>
      </c>
      <c r="F1078" s="490">
        <f t="shared" si="60"/>
        <v>0</v>
      </c>
      <c r="G1078" s="221" t="str">
        <f t="shared" si="61"/>
        <v/>
      </c>
      <c r="H1078" s="488" t="str">
        <f t="shared" si="62"/>
        <v/>
      </c>
      <c r="I1078" s="221" t="str">
        <f t="shared" si="63"/>
        <v/>
      </c>
      <c r="J1078" s="227" t="str">
        <f>IF(ISNUMBER('4. Emisiones cultivos'!L146),'4. Emisiones cultivos'!L146,"")</f>
        <v/>
      </c>
      <c r="K1078" s="227" t="str">
        <f>IF(ISNUMBER('4. Emisiones cultivos'!M146),'4. Emisiones cultivos'!M146,"")</f>
        <v/>
      </c>
      <c r="L1078" s="1136" t="str">
        <f t="shared" si="64"/>
        <v/>
      </c>
      <c r="M1078" s="1136" t="str">
        <f t="shared" si="65"/>
        <v/>
      </c>
      <c r="N1078" s="1136" t="str">
        <f t="shared" si="66"/>
        <v/>
      </c>
      <c r="O1078" s="466"/>
      <c r="AG1078" s="15"/>
      <c r="AK1078" s="16"/>
    </row>
    <row r="1079" spans="1:37" x14ac:dyDescent="0.25">
      <c r="C1079" s="502" t="str">
        <f t="shared" si="59"/>
        <v/>
      </c>
      <c r="D1079" s="221" t="str">
        <f t="shared" si="60"/>
        <v/>
      </c>
      <c r="E1079" s="221" t="str">
        <f t="shared" si="60"/>
        <v/>
      </c>
      <c r="F1079" s="490">
        <f t="shared" si="60"/>
        <v>0</v>
      </c>
      <c r="G1079" s="221" t="str">
        <f t="shared" si="61"/>
        <v/>
      </c>
      <c r="H1079" s="488" t="str">
        <f t="shared" si="62"/>
        <v/>
      </c>
      <c r="I1079" s="221" t="str">
        <f t="shared" si="63"/>
        <v/>
      </c>
      <c r="J1079" s="227" t="str">
        <f>IF(ISNUMBER('4. Emisiones cultivos'!L147),'4. Emisiones cultivos'!L147,"")</f>
        <v/>
      </c>
      <c r="K1079" s="227" t="str">
        <f>IF(ISNUMBER('4. Emisiones cultivos'!M147),'4. Emisiones cultivos'!M147,"")</f>
        <v/>
      </c>
      <c r="L1079" s="1136" t="str">
        <f t="shared" si="64"/>
        <v/>
      </c>
      <c r="M1079" s="1136" t="str">
        <f t="shared" si="65"/>
        <v/>
      </c>
      <c r="N1079" s="1136" t="str">
        <f t="shared" si="66"/>
        <v/>
      </c>
      <c r="O1079" s="466"/>
      <c r="AG1079" s="15"/>
      <c r="AK1079" s="16"/>
    </row>
    <row r="1080" spans="1:37" x14ac:dyDescent="0.25">
      <c r="C1080" s="502" t="str">
        <f t="shared" si="59"/>
        <v/>
      </c>
      <c r="D1080" s="221" t="str">
        <f t="shared" si="60"/>
        <v/>
      </c>
      <c r="E1080" s="221" t="str">
        <f t="shared" si="60"/>
        <v/>
      </c>
      <c r="F1080" s="490">
        <f t="shared" si="60"/>
        <v>0</v>
      </c>
      <c r="G1080" s="221" t="str">
        <f t="shared" si="61"/>
        <v/>
      </c>
      <c r="H1080" s="488" t="str">
        <f t="shared" si="62"/>
        <v/>
      </c>
      <c r="I1080" s="221" t="str">
        <f t="shared" si="63"/>
        <v/>
      </c>
      <c r="J1080" s="227" t="str">
        <f>IF(ISNUMBER('4. Emisiones cultivos'!L148),'4. Emisiones cultivos'!L148,"")</f>
        <v/>
      </c>
      <c r="K1080" s="227" t="str">
        <f>IF(ISNUMBER('4. Emisiones cultivos'!M148),'4. Emisiones cultivos'!M148,"")</f>
        <v/>
      </c>
      <c r="L1080" s="1136" t="str">
        <f t="shared" si="64"/>
        <v/>
      </c>
      <c r="M1080" s="1136" t="str">
        <f t="shared" si="65"/>
        <v/>
      </c>
      <c r="N1080" s="1136" t="str">
        <f t="shared" si="66"/>
        <v/>
      </c>
      <c r="O1080" s="466"/>
      <c r="AG1080" s="15"/>
      <c r="AK1080" s="16"/>
    </row>
    <row r="1081" spans="1:37" x14ac:dyDescent="0.25">
      <c r="D1081" s="537"/>
      <c r="E1081" s="535"/>
      <c r="L1081" s="1137">
        <f>SUM(L1075:L1080)</f>
        <v>0</v>
      </c>
      <c r="M1081" s="1137">
        <f>SUM(M1075:M1080)</f>
        <v>0</v>
      </c>
      <c r="N1081" s="1137">
        <f t="shared" ref="N1081" si="67">SUM(N1075:N1080)</f>
        <v>0</v>
      </c>
      <c r="AG1081" s="15"/>
    </row>
    <row r="1082" spans="1:37" x14ac:dyDescent="0.25">
      <c r="C1082" s="537"/>
      <c r="D1082" s="535"/>
      <c r="L1082" s="538"/>
      <c r="AG1082" s="15"/>
    </row>
    <row r="1083" spans="1:37" x14ac:dyDescent="0.25">
      <c r="AG1083" s="15"/>
      <c r="AK1083" s="16"/>
    </row>
    <row r="1084" spans="1:37" ht="18" customHeight="1" x14ac:dyDescent="0.25"/>
    <row r="1085" spans="1:37" ht="18" customHeight="1" x14ac:dyDescent="0.25">
      <c r="A1085" s="941" t="s">
        <v>41</v>
      </c>
      <c r="B1085" s="532" t="s">
        <v>699</v>
      </c>
      <c r="C1085" s="533"/>
      <c r="D1085" s="533"/>
      <c r="E1085" s="533"/>
      <c r="F1085" s="533"/>
      <c r="G1085" s="533"/>
      <c r="H1085" s="533"/>
      <c r="I1085" s="533"/>
      <c r="J1085" s="533"/>
      <c r="K1085" s="533"/>
      <c r="L1085" s="533"/>
      <c r="M1085" s="533"/>
    </row>
    <row r="1086" spans="1:37" ht="18" customHeight="1" x14ac:dyDescent="0.25"/>
    <row r="1087" spans="1:37" ht="18" customHeight="1" x14ac:dyDescent="0.25">
      <c r="B1087" s="555" t="s">
        <v>932</v>
      </c>
      <c r="C1087" s="555"/>
      <c r="D1087" s="555"/>
      <c r="E1087" s="555"/>
      <c r="F1087" s="555"/>
      <c r="G1087" s="555"/>
      <c r="H1087" s="555"/>
      <c r="I1087" s="555"/>
      <c r="J1087" s="555"/>
      <c r="K1087" s="555"/>
    </row>
    <row r="1088" spans="1:37" ht="18" customHeight="1" x14ac:dyDescent="0.25">
      <c r="B1088" s="3"/>
      <c r="C1088" s="3"/>
      <c r="D1088" s="3"/>
      <c r="E1088" s="3"/>
      <c r="F1088" s="3"/>
      <c r="G1088" s="3"/>
      <c r="H1088" s="3"/>
      <c r="I1088" s="3"/>
      <c r="J1088" s="3"/>
      <c r="K1088" s="3"/>
      <c r="L1088" s="3"/>
      <c r="M1088" s="3"/>
    </row>
    <row r="1089" spans="1:53" ht="18" customHeight="1" x14ac:dyDescent="0.25">
      <c r="D1089" s="152" t="s">
        <v>876</v>
      </c>
      <c r="E1089" s="152" t="s">
        <v>877</v>
      </c>
      <c r="F1089" s="152" t="s">
        <v>878</v>
      </c>
      <c r="G1089" s="152" t="s">
        <v>879</v>
      </c>
    </row>
    <row r="1090" spans="1:53" ht="18" customHeight="1" x14ac:dyDescent="0.25">
      <c r="A1090" s="918">
        <v>11</v>
      </c>
      <c r="B1090" s="15">
        <v>1</v>
      </c>
      <c r="C1090" s="116" t="s">
        <v>886</v>
      </c>
      <c r="D1090" s="153">
        <f>L1180</f>
        <v>0</v>
      </c>
      <c r="E1090" s="153">
        <f>M1180</f>
        <v>0</v>
      </c>
      <c r="F1090" s="153">
        <f>N1180</f>
        <v>0</v>
      </c>
      <c r="G1090" s="153">
        <f>O1180</f>
        <v>0</v>
      </c>
      <c r="AG1090" s="15"/>
      <c r="AH1090" s="16"/>
    </row>
    <row r="1091" spans="1:53" s="68" customFormat="1" ht="18" customHeight="1" x14ac:dyDescent="0.25">
      <c r="A1091" s="918"/>
      <c r="B1091" s="15"/>
      <c r="C1091" s="15"/>
      <c r="D1091" s="15"/>
      <c r="E1091" s="15"/>
      <c r="F1091" s="15"/>
      <c r="G1091" s="151">
        <f>D1090+E1090*$H$9/1000+F1090*$H$10/1000</f>
        <v>0</v>
      </c>
      <c r="H1091" s="15"/>
      <c r="I1091" s="15"/>
      <c r="J1091" s="15"/>
      <c r="K1091" s="15"/>
      <c r="L1091" s="15"/>
      <c r="M1091" s="15"/>
      <c r="W1091" s="15"/>
      <c r="X1091" s="15"/>
      <c r="Y1091" s="15"/>
      <c r="Z1091" s="15"/>
      <c r="AA1091" s="15"/>
      <c r="AB1091" s="15"/>
      <c r="AC1091" s="15"/>
      <c r="AD1091" s="15"/>
      <c r="AE1091" s="15"/>
      <c r="AF1091" s="15"/>
      <c r="AG1091" s="16"/>
      <c r="AH1091" s="15"/>
      <c r="AI1091" s="15"/>
      <c r="AJ1091" s="15"/>
      <c r="AK1091" s="15"/>
      <c r="AL1091" s="15"/>
      <c r="AM1091" s="15"/>
      <c r="AN1091" s="15"/>
      <c r="AO1091" s="15"/>
      <c r="AP1091" s="15"/>
      <c r="AQ1091" s="15"/>
      <c r="AR1091" s="15"/>
      <c r="AS1091" s="15"/>
      <c r="AT1091" s="15"/>
      <c r="AU1091" s="15"/>
      <c r="AV1091" s="15"/>
      <c r="AW1091" s="15"/>
      <c r="AX1091" s="15"/>
      <c r="AY1091" s="15"/>
      <c r="AZ1091" s="15"/>
      <c r="BA1091" s="15"/>
    </row>
    <row r="1092" spans="1:53" ht="18" customHeight="1" x14ac:dyDescent="0.25">
      <c r="B1092" s="100" t="s">
        <v>803</v>
      </c>
      <c r="C1092" s="69"/>
      <c r="D1092" s="68"/>
      <c r="F1092" s="68"/>
      <c r="G1092" s="68"/>
      <c r="H1092" s="68"/>
      <c r="L1092" s="70"/>
      <c r="M1092" s="70"/>
      <c r="W1092" s="70"/>
      <c r="X1092" s="70"/>
      <c r="Y1092" s="70"/>
      <c r="Z1092" s="70"/>
      <c r="AA1092" s="70"/>
      <c r="AB1092" s="70"/>
      <c r="AC1092" s="68"/>
      <c r="AD1092" s="68"/>
      <c r="AE1092" s="68"/>
      <c r="AF1092" s="68"/>
      <c r="AG1092" s="68"/>
      <c r="AH1092" s="68"/>
      <c r="AI1092" s="70"/>
      <c r="AJ1092" s="70"/>
      <c r="AK1092" s="70"/>
      <c r="AL1092" s="70"/>
      <c r="AM1092" s="70"/>
      <c r="AN1092" s="70"/>
      <c r="AP1092" s="68"/>
      <c r="AQ1092" s="68"/>
      <c r="AR1092" s="68"/>
      <c r="AS1092" s="68"/>
      <c r="AT1092" s="68"/>
      <c r="AU1092" s="70"/>
      <c r="AV1092" s="70"/>
      <c r="AW1092" s="70"/>
      <c r="AX1092" s="70"/>
      <c r="AY1092" s="70"/>
      <c r="AZ1092" s="70"/>
      <c r="BA1092" s="68"/>
    </row>
    <row r="1093" spans="1:53" ht="18" customHeight="1" x14ac:dyDescent="0.25">
      <c r="B1093" s="100"/>
      <c r="C1093" s="69"/>
      <c r="D1093" s="68"/>
      <c r="F1093" s="68"/>
      <c r="G1093" s="68"/>
      <c r="H1093" s="68"/>
      <c r="J1093" s="68"/>
      <c r="K1093" s="70"/>
      <c r="L1093" s="70"/>
      <c r="M1093" s="70"/>
      <c r="W1093" s="70"/>
      <c r="X1093" s="70"/>
      <c r="Y1093" s="70"/>
      <c r="Z1093" s="70"/>
      <c r="AA1093" s="70"/>
      <c r="AB1093" s="70"/>
      <c r="AC1093" s="68"/>
      <c r="AD1093" s="68"/>
      <c r="AE1093" s="68"/>
      <c r="AF1093" s="68"/>
      <c r="AG1093" s="68"/>
      <c r="AH1093" s="68"/>
      <c r="AI1093" s="70"/>
      <c r="AJ1093" s="70"/>
      <c r="AK1093" s="70"/>
      <c r="AL1093" s="70"/>
      <c r="AM1093" s="70"/>
      <c r="AN1093" s="70"/>
      <c r="AP1093" s="68"/>
      <c r="AQ1093" s="68"/>
      <c r="AR1093" s="68"/>
      <c r="AS1093" s="68"/>
      <c r="AT1093" s="68"/>
      <c r="AU1093" s="70"/>
      <c r="AV1093" s="70"/>
      <c r="AW1093" s="70"/>
      <c r="AX1093" s="70"/>
      <c r="AY1093" s="70"/>
      <c r="AZ1093" s="70"/>
      <c r="BA1093" s="68"/>
    </row>
    <row r="1094" spans="1:53" ht="18" customHeight="1" x14ac:dyDescent="0.25">
      <c r="B1094" s="100"/>
      <c r="D1094" s="68"/>
      <c r="F1094" s="68"/>
      <c r="G1094" s="68"/>
      <c r="H1094" s="68"/>
      <c r="J1094" s="68"/>
      <c r="K1094" s="70"/>
      <c r="L1094" s="70"/>
      <c r="M1094" s="70"/>
      <c r="W1094" s="70"/>
      <c r="X1094" s="70"/>
      <c r="Y1094" s="70"/>
      <c r="Z1094" s="70"/>
      <c r="AA1094" s="70"/>
      <c r="AB1094" s="70"/>
      <c r="AC1094" s="68"/>
      <c r="AD1094" s="68"/>
      <c r="AE1094" s="68"/>
      <c r="AF1094" s="68"/>
      <c r="AG1094" s="68"/>
      <c r="AH1094" s="68"/>
      <c r="AI1094" s="70"/>
      <c r="AJ1094" s="70"/>
      <c r="AK1094" s="70"/>
      <c r="AL1094" s="70"/>
      <c r="AM1094" s="70"/>
      <c r="AN1094" s="70"/>
      <c r="AP1094" s="68"/>
      <c r="AQ1094" s="68"/>
      <c r="AR1094" s="68"/>
      <c r="AS1094" s="68"/>
      <c r="AT1094" s="68"/>
      <c r="AU1094" s="70"/>
      <c r="AV1094" s="70"/>
      <c r="AW1094" s="70"/>
      <c r="AX1094" s="70"/>
      <c r="AY1094" s="70"/>
      <c r="AZ1094" s="70"/>
      <c r="BA1094" s="68"/>
    </row>
    <row r="1095" spans="1:53" ht="18" customHeight="1" x14ac:dyDescent="0.25">
      <c r="B1095" s="68"/>
      <c r="D1095" s="1297">
        <v>2007</v>
      </c>
      <c r="E1095" s="1297">
        <v>2007</v>
      </c>
      <c r="F1095" s="1297">
        <v>2007</v>
      </c>
      <c r="G1095" s="1297">
        <v>2008</v>
      </c>
      <c r="H1095" s="1297">
        <v>2008</v>
      </c>
      <c r="I1095" s="1297">
        <v>2008</v>
      </c>
      <c r="J1095" s="1297">
        <v>2009</v>
      </c>
      <c r="K1095" s="1297">
        <v>2009</v>
      </c>
      <c r="L1095" s="1297">
        <v>2009</v>
      </c>
      <c r="M1095" s="1297">
        <v>2010</v>
      </c>
      <c r="N1095" s="1297">
        <v>2010</v>
      </c>
      <c r="O1095" s="1297">
        <v>2010</v>
      </c>
      <c r="P1095" s="1297">
        <v>2011</v>
      </c>
      <c r="Q1095" s="1297">
        <v>2011</v>
      </c>
      <c r="R1095" s="1297">
        <v>2011</v>
      </c>
      <c r="S1095" s="1297">
        <v>2012</v>
      </c>
      <c r="T1095" s="1297">
        <v>2012</v>
      </c>
      <c r="U1095" s="1297">
        <v>2012</v>
      </c>
      <c r="V1095" s="1297">
        <v>2013</v>
      </c>
      <c r="W1095" s="1297">
        <v>2013</v>
      </c>
      <c r="X1095" s="1297">
        <v>2013</v>
      </c>
      <c r="Y1095" s="1297">
        <v>2014</v>
      </c>
      <c r="Z1095" s="1297">
        <v>2014</v>
      </c>
      <c r="AA1095" s="1297">
        <v>2014</v>
      </c>
      <c r="AB1095" s="1297">
        <v>2015</v>
      </c>
      <c r="AC1095" s="1297">
        <v>2015</v>
      </c>
      <c r="AD1095" s="1297">
        <v>2015</v>
      </c>
      <c r="AE1095" s="1297">
        <v>2016</v>
      </c>
      <c r="AF1095" s="1297">
        <v>2016</v>
      </c>
      <c r="AG1095" s="1297">
        <v>2016</v>
      </c>
      <c r="AH1095" s="1297">
        <v>2017</v>
      </c>
      <c r="AI1095" s="1297">
        <v>2017</v>
      </c>
      <c r="AJ1095" s="1297">
        <v>2017</v>
      </c>
      <c r="AK1095" s="1297">
        <v>2018</v>
      </c>
      <c r="AL1095" s="1297">
        <v>2018</v>
      </c>
      <c r="AM1095" s="1297">
        <v>2018</v>
      </c>
      <c r="AN1095" s="1297">
        <v>2019</v>
      </c>
      <c r="AO1095" s="1297">
        <v>2019</v>
      </c>
      <c r="AP1095" s="1297">
        <v>2019</v>
      </c>
      <c r="AQ1095" s="1297">
        <v>2020</v>
      </c>
      <c r="AR1095" s="1297">
        <v>2020</v>
      </c>
      <c r="AS1095" s="1297">
        <v>2020</v>
      </c>
      <c r="AT1095" s="1297">
        <v>2021</v>
      </c>
      <c r="AU1095" s="1297">
        <v>2021</v>
      </c>
      <c r="AV1095" s="1297">
        <v>2021</v>
      </c>
      <c r="AW1095" s="1297">
        <v>2022</v>
      </c>
      <c r="AX1095" s="1297">
        <v>2022</v>
      </c>
      <c r="AY1095" s="1297">
        <v>2022</v>
      </c>
    </row>
    <row r="1096" spans="1:53" ht="18" customHeight="1" x14ac:dyDescent="0.25">
      <c r="B1096" s="68"/>
      <c r="D1096" s="1297" t="s">
        <v>679</v>
      </c>
      <c r="E1096" s="1297" t="s">
        <v>680</v>
      </c>
      <c r="F1096" s="1297" t="s">
        <v>681</v>
      </c>
      <c r="G1096" s="1297" t="s">
        <v>679</v>
      </c>
      <c r="H1096" s="1297" t="s">
        <v>680</v>
      </c>
      <c r="I1096" s="1297" t="s">
        <v>681</v>
      </c>
      <c r="J1096" s="1297" t="s">
        <v>679</v>
      </c>
      <c r="K1096" s="1297" t="s">
        <v>680</v>
      </c>
      <c r="L1096" s="1297" t="s">
        <v>681</v>
      </c>
      <c r="M1096" s="1297" t="s">
        <v>679</v>
      </c>
      <c r="N1096" s="1297" t="s">
        <v>680</v>
      </c>
      <c r="O1096" s="1297" t="s">
        <v>681</v>
      </c>
      <c r="P1096" s="1297" t="s">
        <v>679</v>
      </c>
      <c r="Q1096" s="1297" t="s">
        <v>680</v>
      </c>
      <c r="R1096" s="1297" t="s">
        <v>681</v>
      </c>
      <c r="S1096" s="1297" t="s">
        <v>679</v>
      </c>
      <c r="T1096" s="1297" t="s">
        <v>680</v>
      </c>
      <c r="U1096" s="1297" t="s">
        <v>681</v>
      </c>
      <c r="V1096" s="1297" t="s">
        <v>679</v>
      </c>
      <c r="W1096" s="1297" t="s">
        <v>680</v>
      </c>
      <c r="X1096" s="1297" t="s">
        <v>681</v>
      </c>
      <c r="Y1096" s="1297" t="s">
        <v>679</v>
      </c>
      <c r="Z1096" s="1297" t="s">
        <v>680</v>
      </c>
      <c r="AA1096" s="1297" t="s">
        <v>681</v>
      </c>
      <c r="AB1096" s="1297" t="s">
        <v>679</v>
      </c>
      <c r="AC1096" s="1297" t="s">
        <v>680</v>
      </c>
      <c r="AD1096" s="1297" t="s">
        <v>681</v>
      </c>
      <c r="AE1096" s="1297" t="s">
        <v>679</v>
      </c>
      <c r="AF1096" s="1297" t="s">
        <v>680</v>
      </c>
      <c r="AG1096" s="1297" t="s">
        <v>681</v>
      </c>
      <c r="AH1096" s="1297" t="s">
        <v>679</v>
      </c>
      <c r="AI1096" s="1297" t="s">
        <v>680</v>
      </c>
      <c r="AJ1096" s="1297" t="s">
        <v>681</v>
      </c>
      <c r="AK1096" s="1297" t="s">
        <v>679</v>
      </c>
      <c r="AL1096" s="1297" t="s">
        <v>680</v>
      </c>
      <c r="AM1096" s="1297" t="s">
        <v>681</v>
      </c>
      <c r="AN1096" s="1297" t="s">
        <v>679</v>
      </c>
      <c r="AO1096" s="1297" t="s">
        <v>680</v>
      </c>
      <c r="AP1096" s="1297" t="s">
        <v>681</v>
      </c>
      <c r="AQ1096" s="1297" t="s">
        <v>679</v>
      </c>
      <c r="AR1096" s="1297" t="s">
        <v>680</v>
      </c>
      <c r="AS1096" s="1297" t="s">
        <v>681</v>
      </c>
      <c r="AT1096" s="1297" t="s">
        <v>679</v>
      </c>
      <c r="AU1096" s="1297" t="s">
        <v>680</v>
      </c>
      <c r="AV1096" s="1297" t="s">
        <v>681</v>
      </c>
      <c r="AW1096" s="1297" t="s">
        <v>679</v>
      </c>
      <c r="AX1096" s="1297" t="s">
        <v>680</v>
      </c>
      <c r="AY1096" s="1297" t="s">
        <v>681</v>
      </c>
    </row>
    <row r="1097" spans="1:53" ht="18" customHeight="1" x14ac:dyDescent="0.25">
      <c r="B1097" s="68"/>
      <c r="D1097" s="1298" t="str">
        <f>D1095&amp;D1096</f>
        <v>2007CO2 (kg/ud)</v>
      </c>
      <c r="E1097" s="1298" t="str">
        <f t="shared" ref="E1097:F1097" si="68">E1095&amp;E1096</f>
        <v>2007CH4 (g/ud)</v>
      </c>
      <c r="F1097" s="1298" t="str">
        <f t="shared" si="68"/>
        <v>2007N2O (g/ud)</v>
      </c>
      <c r="G1097" s="1298" t="str">
        <f>G1095&amp;G1096</f>
        <v>2008CO2 (kg/ud)</v>
      </c>
      <c r="H1097" s="1298" t="str">
        <f t="shared" ref="H1097:I1097" si="69">H1095&amp;H1096</f>
        <v>2008CH4 (g/ud)</v>
      </c>
      <c r="I1097" s="1298" t="str">
        <f t="shared" si="69"/>
        <v>2008N2O (g/ud)</v>
      </c>
      <c r="J1097" s="1298" t="str">
        <f>J1095&amp;J1096</f>
        <v>2009CO2 (kg/ud)</v>
      </c>
      <c r="K1097" s="1298" t="str">
        <f t="shared" ref="K1097:L1097" si="70">K1095&amp;K1096</f>
        <v>2009CH4 (g/ud)</v>
      </c>
      <c r="L1097" s="1298" t="str">
        <f t="shared" si="70"/>
        <v>2009N2O (g/ud)</v>
      </c>
      <c r="M1097" s="1298" t="str">
        <f>M1095&amp;M1096</f>
        <v>2010CO2 (kg/ud)</v>
      </c>
      <c r="N1097" s="1298" t="str">
        <f t="shared" ref="N1097:AY1097" si="71">N1095&amp;N1096</f>
        <v>2010CH4 (g/ud)</v>
      </c>
      <c r="O1097" s="1298" t="str">
        <f t="shared" si="71"/>
        <v>2010N2O (g/ud)</v>
      </c>
      <c r="P1097" s="1298" t="str">
        <f t="shared" si="71"/>
        <v>2011CO2 (kg/ud)</v>
      </c>
      <c r="Q1097" s="1298" t="str">
        <f t="shared" si="71"/>
        <v>2011CH4 (g/ud)</v>
      </c>
      <c r="R1097" s="1298" t="str">
        <f t="shared" si="71"/>
        <v>2011N2O (g/ud)</v>
      </c>
      <c r="S1097" s="1298" t="str">
        <f t="shared" si="71"/>
        <v>2012CO2 (kg/ud)</v>
      </c>
      <c r="T1097" s="1298" t="str">
        <f t="shared" si="71"/>
        <v>2012CH4 (g/ud)</v>
      </c>
      <c r="U1097" s="1298" t="str">
        <f t="shared" si="71"/>
        <v>2012N2O (g/ud)</v>
      </c>
      <c r="V1097" s="1298" t="str">
        <f t="shared" si="71"/>
        <v>2013CO2 (kg/ud)</v>
      </c>
      <c r="W1097" s="1298" t="str">
        <f t="shared" si="71"/>
        <v>2013CH4 (g/ud)</v>
      </c>
      <c r="X1097" s="1298" t="str">
        <f t="shared" si="71"/>
        <v>2013N2O (g/ud)</v>
      </c>
      <c r="Y1097" s="1298" t="str">
        <f t="shared" si="71"/>
        <v>2014CO2 (kg/ud)</v>
      </c>
      <c r="Z1097" s="1298" t="str">
        <f t="shared" si="71"/>
        <v>2014CH4 (g/ud)</v>
      </c>
      <c r="AA1097" s="1298" t="str">
        <f t="shared" si="71"/>
        <v>2014N2O (g/ud)</v>
      </c>
      <c r="AB1097" s="1298" t="str">
        <f t="shared" si="71"/>
        <v>2015CO2 (kg/ud)</v>
      </c>
      <c r="AC1097" s="1298" t="str">
        <f t="shared" si="71"/>
        <v>2015CH4 (g/ud)</v>
      </c>
      <c r="AD1097" s="1298" t="str">
        <f t="shared" si="71"/>
        <v>2015N2O (g/ud)</v>
      </c>
      <c r="AE1097" s="1298" t="str">
        <f t="shared" si="71"/>
        <v>2016CO2 (kg/ud)</v>
      </c>
      <c r="AF1097" s="1298" t="str">
        <f t="shared" si="71"/>
        <v>2016CH4 (g/ud)</v>
      </c>
      <c r="AG1097" s="1298" t="str">
        <f t="shared" si="71"/>
        <v>2016N2O (g/ud)</v>
      </c>
      <c r="AH1097" s="1298" t="str">
        <f t="shared" si="71"/>
        <v>2017CO2 (kg/ud)</v>
      </c>
      <c r="AI1097" s="1298" t="str">
        <f t="shared" si="71"/>
        <v>2017CH4 (g/ud)</v>
      </c>
      <c r="AJ1097" s="1298" t="str">
        <f t="shared" si="71"/>
        <v>2017N2O (g/ud)</v>
      </c>
      <c r="AK1097" s="1298" t="str">
        <f t="shared" si="71"/>
        <v>2018CO2 (kg/ud)</v>
      </c>
      <c r="AL1097" s="1298" t="str">
        <f t="shared" si="71"/>
        <v>2018CH4 (g/ud)</v>
      </c>
      <c r="AM1097" s="1298" t="str">
        <f t="shared" si="71"/>
        <v>2018N2O (g/ud)</v>
      </c>
      <c r="AN1097" s="1298" t="str">
        <f t="shared" si="71"/>
        <v>2019CO2 (kg/ud)</v>
      </c>
      <c r="AO1097" s="1298" t="str">
        <f t="shared" si="71"/>
        <v>2019CH4 (g/ud)</v>
      </c>
      <c r="AP1097" s="1298" t="str">
        <f t="shared" si="71"/>
        <v>2019N2O (g/ud)</v>
      </c>
      <c r="AQ1097" s="1298" t="str">
        <f t="shared" si="71"/>
        <v>2020CO2 (kg/ud)</v>
      </c>
      <c r="AR1097" s="1298" t="str">
        <f t="shared" si="71"/>
        <v>2020CH4 (g/ud)</v>
      </c>
      <c r="AS1097" s="1298" t="str">
        <f t="shared" si="71"/>
        <v>2020N2O (g/ud)</v>
      </c>
      <c r="AT1097" s="1298" t="str">
        <f t="shared" si="71"/>
        <v>2021CO2 (kg/ud)</v>
      </c>
      <c r="AU1097" s="1298" t="str">
        <f t="shared" si="71"/>
        <v>2021CH4 (g/ud)</v>
      </c>
      <c r="AV1097" s="1298" t="str">
        <f t="shared" si="71"/>
        <v>2021N2O (g/ud)</v>
      </c>
      <c r="AW1097" s="1298" t="str">
        <f t="shared" si="71"/>
        <v>2022CO2 (kg/ud)</v>
      </c>
      <c r="AX1097" s="1298" t="str">
        <f t="shared" si="71"/>
        <v>2022CH4 (g/ud)</v>
      </c>
      <c r="AY1097" s="1298" t="str">
        <f t="shared" si="71"/>
        <v>2022N2O (g/ud)</v>
      </c>
    </row>
    <row r="1098" spans="1:53" ht="18" customHeight="1" x14ac:dyDescent="0.25">
      <c r="B1098" s="27"/>
      <c r="C1098" s="1299" t="s">
        <v>247</v>
      </c>
      <c r="D1098" s="1300">
        <v>2.7050000000000001</v>
      </c>
      <c r="E1098" s="1300">
        <v>0.36499999999999999</v>
      </c>
      <c r="F1098" s="1300">
        <v>2.1999999999999999E-2</v>
      </c>
      <c r="G1098" s="1300">
        <v>2.7050000000000001</v>
      </c>
      <c r="H1098" s="1300">
        <v>0.36499999999999999</v>
      </c>
      <c r="I1098" s="1300">
        <v>2.1999999999999999E-2</v>
      </c>
      <c r="J1098" s="1300">
        <v>2.7050000000000001</v>
      </c>
      <c r="K1098" s="1300">
        <v>0.36499999999999999</v>
      </c>
      <c r="L1098" s="1300">
        <v>2.1999999999999999E-2</v>
      </c>
      <c r="M1098" s="1300">
        <v>2.7050000000000001</v>
      </c>
      <c r="N1098" s="1300">
        <v>0.36499999999999999</v>
      </c>
      <c r="O1098" s="1300">
        <v>2.1999999999999999E-2</v>
      </c>
      <c r="P1098" s="1300">
        <v>2.7050000000000001</v>
      </c>
      <c r="Q1098" s="1300">
        <v>0.36499999999999999</v>
      </c>
      <c r="R1098" s="1300">
        <v>2.1999999999999999E-2</v>
      </c>
      <c r="S1098" s="1300">
        <v>2.7050000000000001</v>
      </c>
      <c r="T1098" s="1300">
        <v>0.36499999999999999</v>
      </c>
      <c r="U1098" s="1300">
        <v>2.1999999999999999E-2</v>
      </c>
      <c r="V1098" s="1300">
        <v>2.7050000000000001</v>
      </c>
      <c r="W1098" s="1300">
        <v>0.36499999999999999</v>
      </c>
      <c r="X1098" s="1300">
        <v>2.1999999999999999E-2</v>
      </c>
      <c r="Y1098" s="1300">
        <v>2.7050000000000001</v>
      </c>
      <c r="Z1098" s="1300">
        <v>0.36499999999999999</v>
      </c>
      <c r="AA1098" s="1300">
        <v>2.1999999999999999E-2</v>
      </c>
      <c r="AB1098" s="1300">
        <v>2.7050000000000001</v>
      </c>
      <c r="AC1098" s="1300">
        <v>0.36499999999999999</v>
      </c>
      <c r="AD1098" s="1300">
        <v>2.1999999999999999E-2</v>
      </c>
      <c r="AE1098" s="1300">
        <v>2.7050000000000001</v>
      </c>
      <c r="AF1098" s="1300">
        <v>0.36499999999999999</v>
      </c>
      <c r="AG1098" s="1300">
        <v>2.1999999999999999E-2</v>
      </c>
      <c r="AH1098" s="1300">
        <v>2.7050000000000001</v>
      </c>
      <c r="AI1098" s="1300">
        <v>0.36499999999999999</v>
      </c>
      <c r="AJ1098" s="1300">
        <v>2.1999999999999999E-2</v>
      </c>
      <c r="AK1098" s="1300">
        <v>2.7050000000000001</v>
      </c>
      <c r="AL1098" s="1300">
        <v>0.36499999999999999</v>
      </c>
      <c r="AM1098" s="1300">
        <v>2.1999999999999999E-2</v>
      </c>
      <c r="AN1098" s="1300">
        <v>2.7050000000000001</v>
      </c>
      <c r="AO1098" s="1300">
        <v>0.36499999999999999</v>
      </c>
      <c r="AP1098" s="1300">
        <v>2.1999999999999999E-2</v>
      </c>
      <c r="AQ1098" s="1300">
        <v>2.7050000000000001</v>
      </c>
      <c r="AR1098" s="1300">
        <v>0.36499999999999999</v>
      </c>
      <c r="AS1098" s="1300">
        <v>2.1999999999999999E-2</v>
      </c>
      <c r="AT1098" s="1300">
        <v>2.7050000000000001</v>
      </c>
      <c r="AU1098" s="1300">
        <v>0.36499999999999999</v>
      </c>
      <c r="AV1098" s="1300">
        <v>2.1999999999999999E-2</v>
      </c>
      <c r="AW1098" s="1300">
        <v>2.7050000000000001</v>
      </c>
      <c r="AX1098" s="1300">
        <v>0.36499999999999999</v>
      </c>
      <c r="AY1098" s="1300">
        <v>2.1999999999999999E-2</v>
      </c>
    </row>
    <row r="1099" spans="1:53" ht="18" customHeight="1" x14ac:dyDescent="0.25">
      <c r="B1099" s="27"/>
      <c r="C1099" s="1299" t="s">
        <v>547</v>
      </c>
      <c r="D1099" s="1300">
        <v>2.7050000000000001</v>
      </c>
      <c r="E1099" s="1300">
        <v>0.36499999999999999</v>
      </c>
      <c r="F1099" s="1300">
        <v>2.1999999999999999E-2</v>
      </c>
      <c r="G1099" s="1300">
        <v>2.7050000000000001</v>
      </c>
      <c r="H1099" s="1300">
        <v>0.36499999999999999</v>
      </c>
      <c r="I1099" s="1300">
        <v>2.1999999999999999E-2</v>
      </c>
      <c r="J1099" s="1300">
        <v>2.7050000000000001</v>
      </c>
      <c r="K1099" s="1300">
        <v>0.36499999999999999</v>
      </c>
      <c r="L1099" s="1300">
        <v>2.1999999999999999E-2</v>
      </c>
      <c r="M1099" s="1300">
        <v>2.7050000000000001</v>
      </c>
      <c r="N1099" s="1300">
        <v>0.36499999999999999</v>
      </c>
      <c r="O1099" s="1300">
        <v>2.1999999999999999E-2</v>
      </c>
      <c r="P1099" s="1300">
        <v>2.7050000000000001</v>
      </c>
      <c r="Q1099" s="1300">
        <v>0.36499999999999999</v>
      </c>
      <c r="R1099" s="1300">
        <v>2.1999999999999999E-2</v>
      </c>
      <c r="S1099" s="1300">
        <v>2.7050000000000001</v>
      </c>
      <c r="T1099" s="1300">
        <v>0.36499999999999999</v>
      </c>
      <c r="U1099" s="1300">
        <v>2.1999999999999999E-2</v>
      </c>
      <c r="V1099" s="1300">
        <v>2.7050000000000001</v>
      </c>
      <c r="W1099" s="1300">
        <v>0.36499999999999999</v>
      </c>
      <c r="X1099" s="1300">
        <v>2.1999999999999999E-2</v>
      </c>
      <c r="Y1099" s="1300">
        <v>2.7050000000000001</v>
      </c>
      <c r="Z1099" s="1300">
        <v>0.36499999999999999</v>
      </c>
      <c r="AA1099" s="1300">
        <v>2.1999999999999999E-2</v>
      </c>
      <c r="AB1099" s="1300">
        <v>2.7050000000000001</v>
      </c>
      <c r="AC1099" s="1300">
        <v>0.36499999999999999</v>
      </c>
      <c r="AD1099" s="1300">
        <v>2.1999999999999999E-2</v>
      </c>
      <c r="AE1099" s="1300">
        <v>2.7050000000000001</v>
      </c>
      <c r="AF1099" s="1300">
        <v>0.36499999999999999</v>
      </c>
      <c r="AG1099" s="1300">
        <v>2.1999999999999999E-2</v>
      </c>
      <c r="AH1099" s="1300">
        <v>2.7050000000000001</v>
      </c>
      <c r="AI1099" s="1300">
        <v>0.36499999999999999</v>
      </c>
      <c r="AJ1099" s="1300">
        <v>2.1999999999999999E-2</v>
      </c>
      <c r="AK1099" s="1300">
        <v>2.7050000000000001</v>
      </c>
      <c r="AL1099" s="1300">
        <v>0.36499999999999999</v>
      </c>
      <c r="AM1099" s="1300">
        <v>2.1999999999999999E-2</v>
      </c>
      <c r="AN1099" s="1300">
        <v>2.7050000000000001</v>
      </c>
      <c r="AO1099" s="1300">
        <v>0.36499999999999999</v>
      </c>
      <c r="AP1099" s="1300">
        <v>2.1999999999999999E-2</v>
      </c>
      <c r="AQ1099" s="1300">
        <v>2.7050000000000001</v>
      </c>
      <c r="AR1099" s="1300">
        <v>0.36499999999999999</v>
      </c>
      <c r="AS1099" s="1300">
        <v>2.1999999999999999E-2</v>
      </c>
      <c r="AT1099" s="1300">
        <v>2.7050000000000001</v>
      </c>
      <c r="AU1099" s="1300">
        <v>0.36499999999999999</v>
      </c>
      <c r="AV1099" s="1300">
        <v>2.1999999999999999E-2</v>
      </c>
      <c r="AW1099" s="1300">
        <v>2.7050000000000001</v>
      </c>
      <c r="AX1099" s="1300">
        <v>0.36499999999999999</v>
      </c>
      <c r="AY1099" s="1300">
        <v>2.1999999999999999E-2</v>
      </c>
    </row>
    <row r="1100" spans="1:53" ht="18" customHeight="1" x14ac:dyDescent="0.25">
      <c r="B1100" s="27"/>
      <c r="C1100" s="1299" t="s">
        <v>978</v>
      </c>
      <c r="D1100" s="1300">
        <v>0.182</v>
      </c>
      <c r="E1100" s="1300">
        <v>1.6E-2</v>
      </c>
      <c r="F1100" s="1300">
        <v>0</v>
      </c>
      <c r="G1100" s="1300">
        <v>0.183</v>
      </c>
      <c r="H1100" s="1300">
        <v>1.6E-2</v>
      </c>
      <c r="I1100" s="1300">
        <v>0</v>
      </c>
      <c r="J1100" s="1300">
        <v>0.184</v>
      </c>
      <c r="K1100" s="1300">
        <v>1.6E-2</v>
      </c>
      <c r="L1100" s="1300">
        <v>0</v>
      </c>
      <c r="M1100" s="1300">
        <v>0.183</v>
      </c>
      <c r="N1100" s="1300">
        <v>1.6E-2</v>
      </c>
      <c r="O1100" s="1300">
        <v>0</v>
      </c>
      <c r="P1100" s="1300">
        <v>0.183</v>
      </c>
      <c r="Q1100" s="1300">
        <v>1.6E-2</v>
      </c>
      <c r="R1100" s="1300">
        <v>0</v>
      </c>
      <c r="S1100" s="1300">
        <v>0.183</v>
      </c>
      <c r="T1100" s="1300">
        <v>1.6E-2</v>
      </c>
      <c r="U1100" s="1300">
        <v>0</v>
      </c>
      <c r="V1100" s="1300">
        <v>0.182</v>
      </c>
      <c r="W1100" s="1300">
        <v>1.6E-2</v>
      </c>
      <c r="X1100" s="1300">
        <v>0</v>
      </c>
      <c r="Y1100" s="1300">
        <v>0.183</v>
      </c>
      <c r="Z1100" s="1300">
        <v>1.6E-2</v>
      </c>
      <c r="AA1100" s="1300">
        <v>0</v>
      </c>
      <c r="AB1100" s="1300">
        <v>0.184</v>
      </c>
      <c r="AC1100" s="1300">
        <v>1.6E-2</v>
      </c>
      <c r="AD1100" s="1300">
        <v>0</v>
      </c>
      <c r="AE1100" s="1300">
        <v>0.183</v>
      </c>
      <c r="AF1100" s="1300">
        <v>1.6E-2</v>
      </c>
      <c r="AG1100" s="1300">
        <v>0</v>
      </c>
      <c r="AH1100" s="1300">
        <v>0.183</v>
      </c>
      <c r="AI1100" s="1300">
        <v>1.6E-2</v>
      </c>
      <c r="AJ1100" s="1300">
        <v>0</v>
      </c>
      <c r="AK1100" s="1300">
        <v>0.182</v>
      </c>
      <c r="AL1100" s="1300">
        <v>1.6E-2</v>
      </c>
      <c r="AM1100" s="1300">
        <v>0</v>
      </c>
      <c r="AN1100" s="1300">
        <v>0.182</v>
      </c>
      <c r="AO1100" s="1300">
        <v>1.6E-2</v>
      </c>
      <c r="AP1100" s="1300">
        <v>0</v>
      </c>
      <c r="AQ1100" s="1300">
        <v>0.182</v>
      </c>
      <c r="AR1100" s="1300">
        <v>1.6E-2</v>
      </c>
      <c r="AS1100" s="1300">
        <v>0</v>
      </c>
      <c r="AT1100" s="1300">
        <v>0.182</v>
      </c>
      <c r="AU1100" s="1300">
        <v>1.6E-2</v>
      </c>
      <c r="AV1100" s="1300">
        <v>0</v>
      </c>
      <c r="AW1100" s="1300">
        <v>0.182</v>
      </c>
      <c r="AX1100" s="1300">
        <v>1.6E-2</v>
      </c>
      <c r="AY1100" s="1300">
        <v>0</v>
      </c>
    </row>
    <row r="1101" spans="1:53" ht="18" customHeight="1" x14ac:dyDescent="0.25">
      <c r="B1101" s="27"/>
      <c r="C1101" s="1299" t="s">
        <v>737</v>
      </c>
      <c r="D1101" s="1300">
        <v>3.11</v>
      </c>
      <c r="E1101" s="1300">
        <v>0.40200000000000002</v>
      </c>
      <c r="F1101" s="1300">
        <v>1.2E-2</v>
      </c>
      <c r="G1101" s="1300">
        <v>3.11</v>
      </c>
      <c r="H1101" s="1300">
        <v>0.40200000000000002</v>
      </c>
      <c r="I1101" s="1300">
        <v>1.2E-2</v>
      </c>
      <c r="J1101" s="1300">
        <v>3.11</v>
      </c>
      <c r="K1101" s="1300">
        <v>0.40200000000000002</v>
      </c>
      <c r="L1101" s="1300">
        <v>1.2E-2</v>
      </c>
      <c r="M1101" s="1300">
        <v>3.11</v>
      </c>
      <c r="N1101" s="1300">
        <v>0.40200000000000002</v>
      </c>
      <c r="O1101" s="1300">
        <v>1.2E-2</v>
      </c>
      <c r="P1101" s="1300">
        <v>3.11</v>
      </c>
      <c r="Q1101" s="1300">
        <v>0.40200000000000002</v>
      </c>
      <c r="R1101" s="1300">
        <v>1.2E-2</v>
      </c>
      <c r="S1101" s="1300">
        <v>3.11</v>
      </c>
      <c r="T1101" s="1300">
        <v>0.40200000000000002</v>
      </c>
      <c r="U1101" s="1300">
        <v>1.2E-2</v>
      </c>
      <c r="V1101" s="1300">
        <v>3.11</v>
      </c>
      <c r="W1101" s="1300">
        <v>0.40200000000000002</v>
      </c>
      <c r="X1101" s="1300">
        <v>1.2E-2</v>
      </c>
      <c r="Y1101" s="1300">
        <v>3.11</v>
      </c>
      <c r="Z1101" s="1300">
        <v>0.40200000000000002</v>
      </c>
      <c r="AA1101" s="1300">
        <v>1.2E-2</v>
      </c>
      <c r="AB1101" s="1300">
        <v>3.11</v>
      </c>
      <c r="AC1101" s="1300">
        <v>0.40200000000000002</v>
      </c>
      <c r="AD1101" s="1300">
        <v>1.2E-2</v>
      </c>
      <c r="AE1101" s="1300">
        <v>3.11</v>
      </c>
      <c r="AF1101" s="1300">
        <v>0.40200000000000002</v>
      </c>
      <c r="AG1101" s="1300">
        <v>1.2E-2</v>
      </c>
      <c r="AH1101" s="1300">
        <v>3.11</v>
      </c>
      <c r="AI1101" s="1300">
        <v>0.40200000000000002</v>
      </c>
      <c r="AJ1101" s="1300">
        <v>1.2E-2</v>
      </c>
      <c r="AK1101" s="1300">
        <v>3.11</v>
      </c>
      <c r="AL1101" s="1300">
        <v>0.40200000000000002</v>
      </c>
      <c r="AM1101" s="1300">
        <v>1.2E-2</v>
      </c>
      <c r="AN1101" s="1300">
        <v>3.11</v>
      </c>
      <c r="AO1101" s="1300">
        <v>0.40200000000000002</v>
      </c>
      <c r="AP1101" s="1300">
        <v>1.2E-2</v>
      </c>
      <c r="AQ1101" s="1300">
        <v>3.11</v>
      </c>
      <c r="AR1101" s="1300">
        <v>0.40200000000000002</v>
      </c>
      <c r="AS1101" s="1300">
        <v>1.2E-2</v>
      </c>
      <c r="AT1101" s="1300">
        <v>3.11</v>
      </c>
      <c r="AU1101" s="1300">
        <v>0.40200000000000002</v>
      </c>
      <c r="AV1101" s="1300">
        <v>1.2E-2</v>
      </c>
      <c r="AW1101" s="1300">
        <v>3.11</v>
      </c>
      <c r="AX1101" s="1300">
        <v>0.40200000000000002</v>
      </c>
      <c r="AY1101" s="1300">
        <v>1.2E-2</v>
      </c>
    </row>
    <row r="1102" spans="1:53" ht="18" customHeight="1" x14ac:dyDescent="0.25">
      <c r="B1102" s="27"/>
      <c r="C1102" s="1299" t="s">
        <v>522</v>
      </c>
      <c r="D1102" s="1300">
        <v>1.5409999999999999</v>
      </c>
      <c r="E1102" s="1300">
        <v>0.122</v>
      </c>
      <c r="F1102" s="1300">
        <v>2E-3</v>
      </c>
      <c r="G1102" s="1300">
        <v>1.5409999999999999</v>
      </c>
      <c r="H1102" s="1300">
        <v>0.122</v>
      </c>
      <c r="I1102" s="1300">
        <v>2E-3</v>
      </c>
      <c r="J1102" s="1300">
        <v>1.5409999999999999</v>
      </c>
      <c r="K1102" s="1300">
        <v>0.122</v>
      </c>
      <c r="L1102" s="1300">
        <v>2E-3</v>
      </c>
      <c r="M1102" s="1300">
        <v>1.5409999999999999</v>
      </c>
      <c r="N1102" s="1300">
        <v>0.122</v>
      </c>
      <c r="O1102" s="1300">
        <v>2E-3</v>
      </c>
      <c r="P1102" s="1300">
        <v>1.5409999999999999</v>
      </c>
      <c r="Q1102" s="1300">
        <v>0.122</v>
      </c>
      <c r="R1102" s="1300">
        <v>2E-3</v>
      </c>
      <c r="S1102" s="1300">
        <v>1.5409999999999999</v>
      </c>
      <c r="T1102" s="1300">
        <v>0.122</v>
      </c>
      <c r="U1102" s="1300">
        <v>2E-3</v>
      </c>
      <c r="V1102" s="1300">
        <v>1.5409999999999999</v>
      </c>
      <c r="W1102" s="1300">
        <v>0.122</v>
      </c>
      <c r="X1102" s="1300">
        <v>2E-3</v>
      </c>
      <c r="Y1102" s="1300">
        <v>1.5409999999999999</v>
      </c>
      <c r="Z1102" s="1300">
        <v>0.122</v>
      </c>
      <c r="AA1102" s="1300">
        <v>2E-3</v>
      </c>
      <c r="AB1102" s="1300">
        <v>1.5409999999999999</v>
      </c>
      <c r="AC1102" s="1300">
        <v>0.122</v>
      </c>
      <c r="AD1102" s="1300">
        <v>2E-3</v>
      </c>
      <c r="AE1102" s="1300">
        <v>1.5409999999999999</v>
      </c>
      <c r="AF1102" s="1300">
        <v>0.122</v>
      </c>
      <c r="AG1102" s="1300">
        <v>2E-3</v>
      </c>
      <c r="AH1102" s="1300">
        <v>1.5409999999999999</v>
      </c>
      <c r="AI1102" s="1300">
        <v>0.122</v>
      </c>
      <c r="AJ1102" s="1300">
        <v>2E-3</v>
      </c>
      <c r="AK1102" s="1300">
        <v>1.5409999999999999</v>
      </c>
      <c r="AL1102" s="1300">
        <v>0.122</v>
      </c>
      <c r="AM1102" s="1300">
        <v>2E-3</v>
      </c>
      <c r="AN1102" s="1300">
        <v>1.5409999999999999</v>
      </c>
      <c r="AO1102" s="1300">
        <v>0.122</v>
      </c>
      <c r="AP1102" s="1300">
        <v>2E-3</v>
      </c>
      <c r="AQ1102" s="1300">
        <v>1.5409999999999999</v>
      </c>
      <c r="AR1102" s="1300">
        <v>0.122</v>
      </c>
      <c r="AS1102" s="1300">
        <v>2E-3</v>
      </c>
      <c r="AT1102" s="1300">
        <v>1.5409999999999999</v>
      </c>
      <c r="AU1102" s="1300">
        <v>0.122</v>
      </c>
      <c r="AV1102" s="1300">
        <v>2E-3</v>
      </c>
      <c r="AW1102" s="1300">
        <v>1.5409999999999999</v>
      </c>
      <c r="AX1102" s="1300">
        <v>0.122</v>
      </c>
      <c r="AY1102" s="1300">
        <v>2E-3</v>
      </c>
    </row>
    <row r="1103" spans="1:53" ht="18" customHeight="1" x14ac:dyDescent="0.25">
      <c r="B1103" s="27"/>
      <c r="C1103" s="1299" t="s">
        <v>802</v>
      </c>
      <c r="D1103" s="1300">
        <v>2.4849999999999999</v>
      </c>
      <c r="E1103" s="1300">
        <v>0.34599999999999997</v>
      </c>
      <c r="F1103" s="1300">
        <v>2.1000000000000001E-2</v>
      </c>
      <c r="G1103" s="1300">
        <v>2.4849999999999999</v>
      </c>
      <c r="H1103" s="1300">
        <v>0.34599999999999997</v>
      </c>
      <c r="I1103" s="1300">
        <v>2.1000000000000001E-2</v>
      </c>
      <c r="J1103" s="1300">
        <v>2.4849999999999999</v>
      </c>
      <c r="K1103" s="1300">
        <v>0.34599999999999997</v>
      </c>
      <c r="L1103" s="1300">
        <v>2.1000000000000001E-2</v>
      </c>
      <c r="M1103" s="1300">
        <v>2.4849999999999999</v>
      </c>
      <c r="N1103" s="1300">
        <v>0.34599999999999997</v>
      </c>
      <c r="O1103" s="1300">
        <v>2.1000000000000001E-2</v>
      </c>
      <c r="P1103" s="1300">
        <v>2.4849999999999999</v>
      </c>
      <c r="Q1103" s="1300">
        <v>0.34599999999999997</v>
      </c>
      <c r="R1103" s="1300">
        <v>2.1000000000000001E-2</v>
      </c>
      <c r="S1103" s="1300">
        <v>2.4849999999999999</v>
      </c>
      <c r="T1103" s="1300">
        <v>0.34599999999999997</v>
      </c>
      <c r="U1103" s="1300">
        <v>2.1000000000000001E-2</v>
      </c>
      <c r="V1103" s="1300">
        <v>2.4849999999999999</v>
      </c>
      <c r="W1103" s="1300">
        <v>0.34599999999999997</v>
      </c>
      <c r="X1103" s="1300">
        <v>2.1000000000000001E-2</v>
      </c>
      <c r="Y1103" s="1300">
        <v>2.4849999999999999</v>
      </c>
      <c r="Z1103" s="1300">
        <v>0.34599999999999997</v>
      </c>
      <c r="AA1103" s="1300">
        <v>2.1000000000000001E-2</v>
      </c>
      <c r="AB1103" s="1300">
        <v>2.4849999999999999</v>
      </c>
      <c r="AC1103" s="1300">
        <v>0.34599999999999997</v>
      </c>
      <c r="AD1103" s="1300">
        <v>2.1000000000000001E-2</v>
      </c>
      <c r="AE1103" s="1300">
        <v>2.4849999999999999</v>
      </c>
      <c r="AF1103" s="1300">
        <v>0.34599999999999997</v>
      </c>
      <c r="AG1103" s="1300">
        <v>2.1000000000000001E-2</v>
      </c>
      <c r="AH1103" s="1300">
        <v>2.4849999999999999</v>
      </c>
      <c r="AI1103" s="1300">
        <v>0.34599999999999997</v>
      </c>
      <c r="AJ1103" s="1300">
        <v>2.1000000000000001E-2</v>
      </c>
      <c r="AK1103" s="1300">
        <v>2.4849999999999999</v>
      </c>
      <c r="AL1103" s="1300">
        <v>0.34599999999999997</v>
      </c>
      <c r="AM1103" s="1300">
        <v>2.1000000000000001E-2</v>
      </c>
      <c r="AN1103" s="1300">
        <v>2.4849999999999999</v>
      </c>
      <c r="AO1103" s="1300">
        <v>0.34599999999999997</v>
      </c>
      <c r="AP1103" s="1300">
        <v>2.1000000000000001E-2</v>
      </c>
      <c r="AQ1103" s="1300">
        <v>2.4849999999999999</v>
      </c>
      <c r="AR1103" s="1300">
        <v>0.34599999999999997</v>
      </c>
      <c r="AS1103" s="1300">
        <v>2.1000000000000001E-2</v>
      </c>
      <c r="AT1103" s="1300">
        <v>2.4849999999999999</v>
      </c>
      <c r="AU1103" s="1300">
        <v>0.34599999999999997</v>
      </c>
      <c r="AV1103" s="1300">
        <v>2.1000000000000001E-2</v>
      </c>
      <c r="AW1103" s="1300">
        <v>2.4849999999999999</v>
      </c>
      <c r="AX1103" s="1300">
        <v>0.34599999999999997</v>
      </c>
      <c r="AY1103" s="1300">
        <v>2.1000000000000001E-2</v>
      </c>
    </row>
    <row r="1104" spans="1:53" ht="18" customHeight="1" x14ac:dyDescent="0.25">
      <c r="B1104" s="27"/>
      <c r="C1104" s="1299" t="s">
        <v>564</v>
      </c>
      <c r="D1104" s="1300">
        <v>2.9660000000000002</v>
      </c>
      <c r="E1104" s="1300">
        <v>0</v>
      </c>
      <c r="F1104" s="1300">
        <v>0</v>
      </c>
      <c r="G1104" s="1300">
        <v>2.9660000000000002</v>
      </c>
      <c r="H1104" s="1300">
        <v>0</v>
      </c>
      <c r="I1104" s="1300">
        <v>0</v>
      </c>
      <c r="J1104" s="1300">
        <v>2.9660000000000002</v>
      </c>
      <c r="K1104" s="1300">
        <v>0</v>
      </c>
      <c r="L1104" s="1300">
        <v>0</v>
      </c>
      <c r="M1104" s="1300">
        <v>2.9660000000000002</v>
      </c>
      <c r="N1104" s="1300">
        <v>0</v>
      </c>
      <c r="O1104" s="1300">
        <v>0</v>
      </c>
      <c r="P1104" s="1300">
        <v>2.9660000000000002</v>
      </c>
      <c r="Q1104" s="1300">
        <v>0</v>
      </c>
      <c r="R1104" s="1300">
        <v>0</v>
      </c>
      <c r="S1104" s="1300">
        <v>2.9660000000000002</v>
      </c>
      <c r="T1104" s="1300">
        <v>0</v>
      </c>
      <c r="U1104" s="1300">
        <v>0</v>
      </c>
      <c r="V1104" s="1300">
        <v>2.9660000000000002</v>
      </c>
      <c r="W1104" s="1300">
        <v>0</v>
      </c>
      <c r="X1104" s="1300">
        <v>0</v>
      </c>
      <c r="Y1104" s="1300">
        <v>2.9660000000000002</v>
      </c>
      <c r="Z1104" s="1300">
        <v>0</v>
      </c>
      <c r="AA1104" s="1300">
        <v>0</v>
      </c>
      <c r="AB1104" s="1300">
        <v>2.9660000000000002</v>
      </c>
      <c r="AC1104" s="1300">
        <v>0</v>
      </c>
      <c r="AD1104" s="1300">
        <v>0</v>
      </c>
      <c r="AE1104" s="1300">
        <v>2.9660000000000002</v>
      </c>
      <c r="AF1104" s="1300">
        <v>0</v>
      </c>
      <c r="AG1104" s="1300">
        <v>0</v>
      </c>
      <c r="AH1104" s="1300">
        <v>2.9660000000000002</v>
      </c>
      <c r="AI1104" s="1300">
        <v>0</v>
      </c>
      <c r="AJ1104" s="1300">
        <v>0</v>
      </c>
      <c r="AK1104" s="1300">
        <v>2.9660000000000002</v>
      </c>
      <c r="AL1104" s="1300">
        <v>0</v>
      </c>
      <c r="AM1104" s="1300">
        <v>0</v>
      </c>
      <c r="AN1104" s="1300">
        <v>2.9660000000000002</v>
      </c>
      <c r="AO1104" s="1300">
        <v>0</v>
      </c>
      <c r="AP1104" s="1300">
        <v>0</v>
      </c>
      <c r="AQ1104" s="1300">
        <v>2.9660000000000002</v>
      </c>
      <c r="AR1104" s="1300">
        <v>0</v>
      </c>
      <c r="AS1104" s="1300">
        <v>0</v>
      </c>
      <c r="AT1104" s="1300">
        <v>2.9660000000000002</v>
      </c>
      <c r="AU1104" s="1300">
        <v>0</v>
      </c>
      <c r="AV1104" s="1300">
        <v>0</v>
      </c>
      <c r="AW1104" s="1300">
        <v>2.9660000000000002</v>
      </c>
      <c r="AX1104" s="1300">
        <v>0</v>
      </c>
      <c r="AY1104" s="1300">
        <v>0</v>
      </c>
    </row>
    <row r="1105" spans="1:59" ht="18" customHeight="1" x14ac:dyDescent="0.25">
      <c r="B1105" s="27"/>
      <c r="C1105" s="1299" t="s">
        <v>3</v>
      </c>
      <c r="D1105" s="1300">
        <v>2.996</v>
      </c>
      <c r="E1105" s="1300">
        <v>0</v>
      </c>
      <c r="F1105" s="1300">
        <v>0</v>
      </c>
      <c r="G1105" s="1300">
        <v>2.996</v>
      </c>
      <c r="H1105" s="1300">
        <v>0</v>
      </c>
      <c r="I1105" s="1300">
        <v>0</v>
      </c>
      <c r="J1105" s="1300">
        <v>2.996</v>
      </c>
      <c r="K1105" s="1300">
        <v>0</v>
      </c>
      <c r="L1105" s="1300">
        <v>0</v>
      </c>
      <c r="M1105" s="1300">
        <v>2.996</v>
      </c>
      <c r="N1105" s="1300">
        <v>0</v>
      </c>
      <c r="O1105" s="1300">
        <v>0</v>
      </c>
      <c r="P1105" s="1300">
        <v>2.996</v>
      </c>
      <c r="Q1105" s="1300">
        <v>0</v>
      </c>
      <c r="R1105" s="1300">
        <v>0</v>
      </c>
      <c r="S1105" s="1300">
        <v>2.996</v>
      </c>
      <c r="T1105" s="1300">
        <v>0</v>
      </c>
      <c r="U1105" s="1300">
        <v>0</v>
      </c>
      <c r="V1105" s="1300">
        <v>2.996</v>
      </c>
      <c r="W1105" s="1300">
        <v>0</v>
      </c>
      <c r="X1105" s="1300">
        <v>0</v>
      </c>
      <c r="Y1105" s="1300">
        <v>2.996</v>
      </c>
      <c r="Z1105" s="1300">
        <v>0</v>
      </c>
      <c r="AA1105" s="1300">
        <v>0</v>
      </c>
      <c r="AB1105" s="1300">
        <v>2.996</v>
      </c>
      <c r="AC1105" s="1300">
        <v>0</v>
      </c>
      <c r="AD1105" s="1300">
        <v>0</v>
      </c>
      <c r="AE1105" s="1300">
        <v>2.996</v>
      </c>
      <c r="AF1105" s="1300">
        <v>0</v>
      </c>
      <c r="AG1105" s="1300">
        <v>0</v>
      </c>
      <c r="AH1105" s="1300">
        <v>2.996</v>
      </c>
      <c r="AI1105" s="1300">
        <v>0</v>
      </c>
      <c r="AJ1105" s="1300">
        <v>0</v>
      </c>
      <c r="AK1105" s="1300">
        <v>2.996</v>
      </c>
      <c r="AL1105" s="1300">
        <v>0</v>
      </c>
      <c r="AM1105" s="1300">
        <v>0</v>
      </c>
      <c r="AN1105" s="1300">
        <v>2.996</v>
      </c>
      <c r="AO1105" s="1300">
        <v>0</v>
      </c>
      <c r="AP1105" s="1300">
        <v>0</v>
      </c>
      <c r="AQ1105" s="1300">
        <v>2.996</v>
      </c>
      <c r="AR1105" s="1300">
        <v>0</v>
      </c>
      <c r="AS1105" s="1300">
        <v>0</v>
      </c>
      <c r="AT1105" s="1300">
        <v>2.996</v>
      </c>
      <c r="AU1105" s="1300">
        <v>0</v>
      </c>
      <c r="AV1105" s="1300">
        <v>0</v>
      </c>
      <c r="AW1105" s="1300">
        <v>2.996</v>
      </c>
      <c r="AX1105" s="1300">
        <v>0</v>
      </c>
      <c r="AY1105" s="1300">
        <v>0</v>
      </c>
    </row>
    <row r="1106" spans="1:59" ht="18" customHeight="1" x14ac:dyDescent="0.25">
      <c r="B1106" s="27"/>
      <c r="C1106" s="1299" t="s">
        <v>961</v>
      </c>
      <c r="D1106" s="1300">
        <v>0.878</v>
      </c>
      <c r="E1106" s="1300">
        <v>9.9000000000000005E-2</v>
      </c>
      <c r="F1106" s="1300">
        <v>2E-3</v>
      </c>
      <c r="G1106" s="1300">
        <v>0.878</v>
      </c>
      <c r="H1106" s="1300">
        <v>9.9000000000000005E-2</v>
      </c>
      <c r="I1106" s="1300">
        <v>2E-3</v>
      </c>
      <c r="J1106" s="1300">
        <v>0.878</v>
      </c>
      <c r="K1106" s="1300">
        <v>9.9000000000000005E-2</v>
      </c>
      <c r="L1106" s="1300">
        <v>2E-3</v>
      </c>
      <c r="M1106" s="1300">
        <v>0.878</v>
      </c>
      <c r="N1106" s="1300">
        <v>9.9000000000000005E-2</v>
      </c>
      <c r="O1106" s="1300">
        <v>2E-3</v>
      </c>
      <c r="P1106" s="1300">
        <v>0.878</v>
      </c>
      <c r="Q1106" s="1300">
        <v>9.9000000000000005E-2</v>
      </c>
      <c r="R1106" s="1300">
        <v>2E-3</v>
      </c>
      <c r="S1106" s="1300">
        <v>0.878</v>
      </c>
      <c r="T1106" s="1300">
        <v>9.9000000000000005E-2</v>
      </c>
      <c r="U1106" s="1300">
        <v>2E-3</v>
      </c>
      <c r="V1106" s="1300">
        <v>0.878</v>
      </c>
      <c r="W1106" s="1300">
        <v>9.9000000000000005E-2</v>
      </c>
      <c r="X1106" s="1300">
        <v>2E-3</v>
      </c>
      <c r="Y1106" s="1300">
        <v>0.878</v>
      </c>
      <c r="Z1106" s="1300">
        <v>9.9000000000000005E-2</v>
      </c>
      <c r="AA1106" s="1300">
        <v>2E-3</v>
      </c>
      <c r="AB1106" s="1300">
        <v>0.878</v>
      </c>
      <c r="AC1106" s="1300">
        <v>9.9000000000000005E-2</v>
      </c>
      <c r="AD1106" s="1300">
        <v>2E-3</v>
      </c>
      <c r="AE1106" s="1300">
        <v>0.878</v>
      </c>
      <c r="AF1106" s="1300">
        <v>9.9000000000000005E-2</v>
      </c>
      <c r="AG1106" s="1300">
        <v>2E-3</v>
      </c>
      <c r="AH1106" s="1300">
        <v>0.878</v>
      </c>
      <c r="AI1106" s="1300">
        <v>9.9000000000000005E-2</v>
      </c>
      <c r="AJ1106" s="1300">
        <v>2E-3</v>
      </c>
      <c r="AK1106" s="1300">
        <v>0.878</v>
      </c>
      <c r="AL1106" s="1300">
        <v>9.9000000000000005E-2</v>
      </c>
      <c r="AM1106" s="1300">
        <v>2E-3</v>
      </c>
      <c r="AN1106" s="1300">
        <v>0.878</v>
      </c>
      <c r="AO1106" s="1300">
        <v>9.9000000000000005E-2</v>
      </c>
      <c r="AP1106" s="1300">
        <v>2E-3</v>
      </c>
      <c r="AQ1106" s="1300">
        <v>0.878</v>
      </c>
      <c r="AR1106" s="1300">
        <v>9.9000000000000005E-2</v>
      </c>
      <c r="AS1106" s="1300">
        <v>2E-3</v>
      </c>
      <c r="AT1106" s="1300">
        <v>0.878</v>
      </c>
      <c r="AU1106" s="1300">
        <v>9.9000000000000005E-2</v>
      </c>
      <c r="AV1106" s="1300">
        <v>2E-3</v>
      </c>
      <c r="AW1106" s="1300">
        <v>0.878</v>
      </c>
      <c r="AX1106" s="1300">
        <v>9.9000000000000005E-2</v>
      </c>
      <c r="AY1106" s="1300">
        <v>2E-3</v>
      </c>
    </row>
    <row r="1107" spans="1:59" ht="18" customHeight="1" x14ac:dyDescent="0.25">
      <c r="B1107" s="27"/>
      <c r="C1107" s="1299" t="s">
        <v>1310</v>
      </c>
      <c r="D1107" s="1300">
        <v>0</v>
      </c>
      <c r="E1107" s="1300">
        <v>2.5000000000000001E-2</v>
      </c>
      <c r="F1107" s="1300">
        <v>3.0000000000000001E-3</v>
      </c>
      <c r="G1107" s="1300">
        <v>0</v>
      </c>
      <c r="H1107" s="1300">
        <v>2.5000000000000001E-2</v>
      </c>
      <c r="I1107" s="1300">
        <v>3.0000000000000001E-3</v>
      </c>
      <c r="J1107" s="1300">
        <v>0</v>
      </c>
      <c r="K1107" s="1300">
        <v>2.5000000000000001E-2</v>
      </c>
      <c r="L1107" s="1300">
        <v>3.0000000000000001E-3</v>
      </c>
      <c r="M1107" s="1300">
        <v>0</v>
      </c>
      <c r="N1107" s="1300">
        <v>2.5000000000000001E-2</v>
      </c>
      <c r="O1107" s="1300">
        <v>3.0000000000000001E-3</v>
      </c>
      <c r="P1107" s="1300">
        <v>0</v>
      </c>
      <c r="Q1107" s="1300">
        <v>2.5000000000000001E-2</v>
      </c>
      <c r="R1107" s="1300">
        <v>3.0000000000000001E-3</v>
      </c>
      <c r="S1107" s="1300">
        <v>0</v>
      </c>
      <c r="T1107" s="1300">
        <v>2.5000000000000001E-2</v>
      </c>
      <c r="U1107" s="1300">
        <v>3.0000000000000001E-3</v>
      </c>
      <c r="V1107" s="1300">
        <v>0</v>
      </c>
      <c r="W1107" s="1300">
        <v>2.5000000000000001E-2</v>
      </c>
      <c r="X1107" s="1300">
        <v>3.0000000000000001E-3</v>
      </c>
      <c r="Y1107" s="1300">
        <v>0</v>
      </c>
      <c r="Z1107" s="1300">
        <v>2.5000000000000001E-2</v>
      </c>
      <c r="AA1107" s="1300">
        <v>3.0000000000000001E-3</v>
      </c>
      <c r="AB1107" s="1300">
        <v>0</v>
      </c>
      <c r="AC1107" s="1300">
        <v>2.5000000000000001E-2</v>
      </c>
      <c r="AD1107" s="1300">
        <v>3.0000000000000001E-3</v>
      </c>
      <c r="AE1107" s="1300">
        <v>0</v>
      </c>
      <c r="AF1107" s="1300">
        <v>2.5000000000000001E-2</v>
      </c>
      <c r="AG1107" s="1300">
        <v>3.0000000000000001E-3</v>
      </c>
      <c r="AH1107" s="1300">
        <v>0</v>
      </c>
      <c r="AI1107" s="1300">
        <v>2.5000000000000001E-2</v>
      </c>
      <c r="AJ1107" s="1300">
        <v>3.0000000000000001E-3</v>
      </c>
      <c r="AK1107" s="1300">
        <v>0</v>
      </c>
      <c r="AL1107" s="1300">
        <v>2.5000000000000001E-2</v>
      </c>
      <c r="AM1107" s="1300">
        <v>3.0000000000000001E-3</v>
      </c>
      <c r="AN1107" s="1300">
        <v>0</v>
      </c>
      <c r="AO1107" s="1300">
        <v>2.5000000000000001E-2</v>
      </c>
      <c r="AP1107" s="1300">
        <v>3.0000000000000001E-3</v>
      </c>
      <c r="AQ1107" s="1300">
        <v>0</v>
      </c>
      <c r="AR1107" s="1300">
        <v>2.5000000000000001E-2</v>
      </c>
      <c r="AS1107" s="1300">
        <v>3.0000000000000001E-3</v>
      </c>
      <c r="AT1107" s="1300">
        <v>0</v>
      </c>
      <c r="AU1107" s="1300">
        <v>2.5000000000000001E-2</v>
      </c>
      <c r="AV1107" s="1300">
        <v>3.0000000000000001E-3</v>
      </c>
      <c r="AW1107" s="1300">
        <v>0</v>
      </c>
      <c r="AX1107" s="1300">
        <v>2.5000000000000001E-2</v>
      </c>
      <c r="AY1107" s="1300">
        <v>3.0000000000000001E-3</v>
      </c>
    </row>
    <row r="1108" spans="1:59" ht="18" customHeight="1" x14ac:dyDescent="0.25">
      <c r="B1108" s="27"/>
      <c r="C1108" s="1299" t="s">
        <v>979</v>
      </c>
      <c r="D1108" s="1300">
        <v>0</v>
      </c>
      <c r="E1108" s="1300">
        <v>4.3319999999999999</v>
      </c>
      <c r="F1108" s="1300">
        <v>5.8000000000000003E-2</v>
      </c>
      <c r="G1108" s="1300">
        <v>0</v>
      </c>
      <c r="H1108" s="1300">
        <v>4.3319999999999999</v>
      </c>
      <c r="I1108" s="1300">
        <v>5.8000000000000003E-2</v>
      </c>
      <c r="J1108" s="1300">
        <v>0</v>
      </c>
      <c r="K1108" s="1300">
        <v>4.3319999999999999</v>
      </c>
      <c r="L1108" s="1300">
        <v>5.8000000000000003E-2</v>
      </c>
      <c r="M1108" s="1300">
        <v>0</v>
      </c>
      <c r="N1108" s="1300">
        <v>4.3319999999999999</v>
      </c>
      <c r="O1108" s="1300">
        <v>5.8000000000000003E-2</v>
      </c>
      <c r="P1108" s="1300">
        <v>0</v>
      </c>
      <c r="Q1108" s="1300">
        <v>4.3319999999999999</v>
      </c>
      <c r="R1108" s="1300">
        <v>5.8000000000000003E-2</v>
      </c>
      <c r="S1108" s="1300">
        <v>0</v>
      </c>
      <c r="T1108" s="1300">
        <v>4.3319999999999999</v>
      </c>
      <c r="U1108" s="1300">
        <v>5.8000000000000003E-2</v>
      </c>
      <c r="V1108" s="1300">
        <v>0</v>
      </c>
      <c r="W1108" s="1300">
        <v>4.3319999999999999</v>
      </c>
      <c r="X1108" s="1300">
        <v>5.8000000000000003E-2</v>
      </c>
      <c r="Y1108" s="1300">
        <v>0</v>
      </c>
      <c r="Z1108" s="1300">
        <v>4.3319999999999999</v>
      </c>
      <c r="AA1108" s="1300">
        <v>5.8000000000000003E-2</v>
      </c>
      <c r="AB1108" s="1300">
        <v>0</v>
      </c>
      <c r="AC1108" s="1300">
        <v>4.3319999999999999</v>
      </c>
      <c r="AD1108" s="1300">
        <v>5.8000000000000003E-2</v>
      </c>
      <c r="AE1108" s="1300">
        <v>0</v>
      </c>
      <c r="AF1108" s="1300">
        <v>4.3319999999999999</v>
      </c>
      <c r="AG1108" s="1300">
        <v>5.8000000000000003E-2</v>
      </c>
      <c r="AH1108" s="1300">
        <v>0</v>
      </c>
      <c r="AI1108" s="1300">
        <v>4.3319999999999999</v>
      </c>
      <c r="AJ1108" s="1300">
        <v>5.8000000000000003E-2</v>
      </c>
      <c r="AK1108" s="1300">
        <v>0</v>
      </c>
      <c r="AL1108" s="1300">
        <v>4.3319999999999999</v>
      </c>
      <c r="AM1108" s="1300">
        <v>5.8000000000000003E-2</v>
      </c>
      <c r="AN1108" s="1300">
        <v>0</v>
      </c>
      <c r="AO1108" s="1300">
        <v>4.3319999999999999</v>
      </c>
      <c r="AP1108" s="1300">
        <v>5.8000000000000003E-2</v>
      </c>
      <c r="AQ1108" s="1300">
        <v>0</v>
      </c>
      <c r="AR1108" s="1300">
        <v>4.3319999999999999</v>
      </c>
      <c r="AS1108" s="1300">
        <v>5.8000000000000003E-2</v>
      </c>
      <c r="AT1108" s="1300">
        <v>0</v>
      </c>
      <c r="AU1108" s="1300">
        <v>4.3319999999999999</v>
      </c>
      <c r="AV1108" s="1300">
        <v>5.8000000000000003E-2</v>
      </c>
      <c r="AW1108" s="1300">
        <v>0</v>
      </c>
      <c r="AX1108" s="1300">
        <v>4.3319999999999999</v>
      </c>
      <c r="AY1108" s="1300">
        <v>5.8000000000000003E-2</v>
      </c>
    </row>
    <row r="1109" spans="1:59" ht="18" customHeight="1" x14ac:dyDescent="0.25">
      <c r="B1109" s="27"/>
      <c r="C1109" s="1299" t="s">
        <v>980</v>
      </c>
      <c r="D1109" s="1300">
        <v>0</v>
      </c>
      <c r="E1109" s="1300">
        <v>5.4240000000000004</v>
      </c>
      <c r="F1109" s="1300">
        <v>7.1999999999999995E-2</v>
      </c>
      <c r="G1109" s="1300">
        <v>0</v>
      </c>
      <c r="H1109" s="1300">
        <v>5.4240000000000004</v>
      </c>
      <c r="I1109" s="1300">
        <v>7.1999999999999995E-2</v>
      </c>
      <c r="J1109" s="1300">
        <v>0</v>
      </c>
      <c r="K1109" s="1300">
        <v>5.4240000000000004</v>
      </c>
      <c r="L1109" s="1300">
        <v>7.1999999999999995E-2</v>
      </c>
      <c r="M1109" s="1300">
        <v>0</v>
      </c>
      <c r="N1109" s="1300">
        <v>5.4240000000000004</v>
      </c>
      <c r="O1109" s="1300">
        <v>7.1999999999999995E-2</v>
      </c>
      <c r="P1109" s="1300">
        <v>0</v>
      </c>
      <c r="Q1109" s="1300">
        <v>5.4240000000000004</v>
      </c>
      <c r="R1109" s="1300">
        <v>7.1999999999999995E-2</v>
      </c>
      <c r="S1109" s="1300">
        <v>0</v>
      </c>
      <c r="T1109" s="1300">
        <v>5.4240000000000004</v>
      </c>
      <c r="U1109" s="1300">
        <v>7.1999999999999995E-2</v>
      </c>
      <c r="V1109" s="1300">
        <v>0</v>
      </c>
      <c r="W1109" s="1300">
        <v>5.4240000000000004</v>
      </c>
      <c r="X1109" s="1300">
        <v>7.1999999999999995E-2</v>
      </c>
      <c r="Y1109" s="1300">
        <v>0</v>
      </c>
      <c r="Z1109" s="1300">
        <v>5.4240000000000004</v>
      </c>
      <c r="AA1109" s="1300">
        <v>7.1999999999999995E-2</v>
      </c>
      <c r="AB1109" s="1300">
        <v>0</v>
      </c>
      <c r="AC1109" s="1300">
        <v>5.4240000000000004</v>
      </c>
      <c r="AD1109" s="1300">
        <v>7.1999999999999995E-2</v>
      </c>
      <c r="AE1109" s="1300">
        <v>0</v>
      </c>
      <c r="AF1109" s="1300">
        <v>5.4240000000000004</v>
      </c>
      <c r="AG1109" s="1300">
        <v>7.1999999999999995E-2</v>
      </c>
      <c r="AH1109" s="1300">
        <v>0</v>
      </c>
      <c r="AI1109" s="1300">
        <v>5.4240000000000004</v>
      </c>
      <c r="AJ1109" s="1300">
        <v>7.1999999999999995E-2</v>
      </c>
      <c r="AK1109" s="1300">
        <v>0</v>
      </c>
      <c r="AL1109" s="1300">
        <v>5.4240000000000004</v>
      </c>
      <c r="AM1109" s="1300">
        <v>7.1999999999999995E-2</v>
      </c>
      <c r="AN1109" s="1300">
        <v>0</v>
      </c>
      <c r="AO1109" s="1300">
        <v>5.4240000000000004</v>
      </c>
      <c r="AP1109" s="1300">
        <v>7.1999999999999995E-2</v>
      </c>
      <c r="AQ1109" s="1300">
        <v>0</v>
      </c>
      <c r="AR1109" s="1300">
        <v>5.4240000000000004</v>
      </c>
      <c r="AS1109" s="1300">
        <v>7.1999999999999995E-2</v>
      </c>
      <c r="AT1109" s="1300">
        <v>0</v>
      </c>
      <c r="AU1109" s="1300">
        <v>5.4240000000000004</v>
      </c>
      <c r="AV1109" s="1300">
        <v>7.1999999999999995E-2</v>
      </c>
      <c r="AW1109" s="1300">
        <v>0</v>
      </c>
      <c r="AX1109" s="1300">
        <v>5.4240000000000004</v>
      </c>
      <c r="AY1109" s="1300">
        <v>7.1999999999999995E-2</v>
      </c>
    </row>
    <row r="1110" spans="1:59" ht="18" customHeight="1" x14ac:dyDescent="0.25">
      <c r="B1110" s="27"/>
      <c r="C1110" s="1299" t="s">
        <v>2223</v>
      </c>
      <c r="D1110" s="1300">
        <v>0</v>
      </c>
      <c r="E1110" s="1300">
        <v>4.5330000000000004</v>
      </c>
      <c r="F1110" s="1300">
        <v>0.06</v>
      </c>
      <c r="G1110" s="1300">
        <v>0</v>
      </c>
      <c r="H1110" s="1300">
        <v>4.5330000000000004</v>
      </c>
      <c r="I1110" s="1300">
        <v>0.06</v>
      </c>
      <c r="J1110" s="1300">
        <v>0</v>
      </c>
      <c r="K1110" s="1300">
        <v>4.5330000000000004</v>
      </c>
      <c r="L1110" s="1300">
        <v>0.06</v>
      </c>
      <c r="M1110" s="1300">
        <v>0</v>
      </c>
      <c r="N1110" s="1300">
        <v>4.5330000000000004</v>
      </c>
      <c r="O1110" s="1300">
        <v>0.06</v>
      </c>
      <c r="P1110" s="1300">
        <v>0</v>
      </c>
      <c r="Q1110" s="1300">
        <v>4.5330000000000004</v>
      </c>
      <c r="R1110" s="1300">
        <v>0.06</v>
      </c>
      <c r="S1110" s="1300">
        <v>0</v>
      </c>
      <c r="T1110" s="1300">
        <v>4.5330000000000004</v>
      </c>
      <c r="U1110" s="1300">
        <v>0.06</v>
      </c>
      <c r="V1110" s="1300">
        <v>0</v>
      </c>
      <c r="W1110" s="1300">
        <v>4.5330000000000004</v>
      </c>
      <c r="X1110" s="1300">
        <v>0.06</v>
      </c>
      <c r="Y1110" s="1300">
        <v>0</v>
      </c>
      <c r="Z1110" s="1300">
        <v>4.5330000000000004</v>
      </c>
      <c r="AA1110" s="1300">
        <v>0.06</v>
      </c>
      <c r="AB1110" s="1300">
        <v>0</v>
      </c>
      <c r="AC1110" s="1300">
        <v>4.5330000000000004</v>
      </c>
      <c r="AD1110" s="1300">
        <v>0.06</v>
      </c>
      <c r="AE1110" s="1300">
        <v>0</v>
      </c>
      <c r="AF1110" s="1300">
        <v>4.5330000000000004</v>
      </c>
      <c r="AG1110" s="1300">
        <v>0.06</v>
      </c>
      <c r="AH1110" s="1300">
        <v>0</v>
      </c>
      <c r="AI1110" s="1300">
        <v>4.5330000000000004</v>
      </c>
      <c r="AJ1110" s="1300">
        <v>0.06</v>
      </c>
      <c r="AK1110" s="1300">
        <v>0</v>
      </c>
      <c r="AL1110" s="1300">
        <v>4.5330000000000004</v>
      </c>
      <c r="AM1110" s="1300">
        <v>0.06</v>
      </c>
      <c r="AN1110" s="1300">
        <v>0</v>
      </c>
      <c r="AO1110" s="1300">
        <v>4.5330000000000004</v>
      </c>
      <c r="AP1110" s="1300">
        <v>0.06</v>
      </c>
      <c r="AQ1110" s="1300">
        <v>0</v>
      </c>
      <c r="AR1110" s="1300">
        <v>4.5330000000000004</v>
      </c>
      <c r="AS1110" s="1300">
        <v>0.06</v>
      </c>
      <c r="AT1110" s="1300">
        <v>0</v>
      </c>
      <c r="AU1110" s="1300">
        <v>4.5330000000000004</v>
      </c>
      <c r="AV1110" s="1300">
        <v>0.06</v>
      </c>
      <c r="AW1110" s="1300">
        <v>0</v>
      </c>
      <c r="AX1110" s="1300">
        <v>4.5330000000000004</v>
      </c>
      <c r="AY1110" s="1300">
        <v>0.06</v>
      </c>
    </row>
    <row r="1111" spans="1:59" ht="18" customHeight="1" x14ac:dyDescent="0.25">
      <c r="B1111" s="27"/>
      <c r="C1111" s="1299" t="s">
        <v>2224</v>
      </c>
      <c r="D1111" s="1300">
        <v>0</v>
      </c>
      <c r="E1111" s="1300">
        <v>4.7489999999999997</v>
      </c>
      <c r="F1111" s="1300">
        <v>6.3E-2</v>
      </c>
      <c r="G1111" s="1300">
        <v>0</v>
      </c>
      <c r="H1111" s="1300">
        <v>4.7489999999999997</v>
      </c>
      <c r="I1111" s="1300">
        <v>6.3E-2</v>
      </c>
      <c r="J1111" s="1300">
        <v>0</v>
      </c>
      <c r="K1111" s="1300">
        <v>4.7489999999999997</v>
      </c>
      <c r="L1111" s="1300">
        <v>6.3E-2</v>
      </c>
      <c r="M1111" s="1300">
        <v>0</v>
      </c>
      <c r="N1111" s="1300">
        <v>4.7489999999999997</v>
      </c>
      <c r="O1111" s="1300">
        <v>6.3E-2</v>
      </c>
      <c r="P1111" s="1300">
        <v>0</v>
      </c>
      <c r="Q1111" s="1300">
        <v>4.7489999999999997</v>
      </c>
      <c r="R1111" s="1300">
        <v>6.3E-2</v>
      </c>
      <c r="S1111" s="1300">
        <v>0</v>
      </c>
      <c r="T1111" s="1300">
        <v>4.7489999999999997</v>
      </c>
      <c r="U1111" s="1300">
        <v>6.3E-2</v>
      </c>
      <c r="V1111" s="1300">
        <v>0</v>
      </c>
      <c r="W1111" s="1300">
        <v>4.7489999999999997</v>
      </c>
      <c r="X1111" s="1300">
        <v>6.3E-2</v>
      </c>
      <c r="Y1111" s="1300">
        <v>0</v>
      </c>
      <c r="Z1111" s="1300">
        <v>4.7489999999999997</v>
      </c>
      <c r="AA1111" s="1300">
        <v>6.3E-2</v>
      </c>
      <c r="AB1111" s="1300">
        <v>0</v>
      </c>
      <c r="AC1111" s="1300">
        <v>4.7489999999999997</v>
      </c>
      <c r="AD1111" s="1300">
        <v>6.3E-2</v>
      </c>
      <c r="AE1111" s="1300">
        <v>0</v>
      </c>
      <c r="AF1111" s="1300">
        <v>4.7489999999999997</v>
      </c>
      <c r="AG1111" s="1300">
        <v>6.3E-2</v>
      </c>
      <c r="AH1111" s="1300">
        <v>0</v>
      </c>
      <c r="AI1111" s="1300">
        <v>4.7489999999999997</v>
      </c>
      <c r="AJ1111" s="1300">
        <v>6.3E-2</v>
      </c>
      <c r="AK1111" s="1300">
        <v>0</v>
      </c>
      <c r="AL1111" s="1300">
        <v>4.7489999999999997</v>
      </c>
      <c r="AM1111" s="1300">
        <v>6.3E-2</v>
      </c>
      <c r="AN1111" s="1300">
        <v>0</v>
      </c>
      <c r="AO1111" s="1300">
        <v>4.7489999999999997</v>
      </c>
      <c r="AP1111" s="1300">
        <v>6.3E-2</v>
      </c>
      <c r="AQ1111" s="1300">
        <v>0</v>
      </c>
      <c r="AR1111" s="1300">
        <v>4.7489999999999997</v>
      </c>
      <c r="AS1111" s="1300">
        <v>6.3E-2</v>
      </c>
      <c r="AT1111" s="1300">
        <v>0</v>
      </c>
      <c r="AU1111" s="1300">
        <v>4.7489999999999997</v>
      </c>
      <c r="AV1111" s="1300">
        <v>6.3E-2</v>
      </c>
      <c r="AW1111" s="1300">
        <v>0</v>
      </c>
      <c r="AX1111" s="1300">
        <v>4.7489999999999997</v>
      </c>
      <c r="AY1111" s="1300">
        <v>6.3E-2</v>
      </c>
    </row>
    <row r="1112" spans="1:59" ht="18" customHeight="1" x14ac:dyDescent="0.25">
      <c r="B1112" s="27"/>
      <c r="C1112" s="1299" t="s">
        <v>2225</v>
      </c>
      <c r="D1112" s="1300">
        <v>0</v>
      </c>
      <c r="E1112" s="1300">
        <v>4.665</v>
      </c>
      <c r="F1112" s="1300">
        <v>6.2E-2</v>
      </c>
      <c r="G1112" s="1300">
        <v>0</v>
      </c>
      <c r="H1112" s="1300">
        <v>4.665</v>
      </c>
      <c r="I1112" s="1300">
        <v>6.2E-2</v>
      </c>
      <c r="J1112" s="1300">
        <v>0</v>
      </c>
      <c r="K1112" s="1300">
        <v>4.665</v>
      </c>
      <c r="L1112" s="1300">
        <v>6.2E-2</v>
      </c>
      <c r="M1112" s="1300">
        <v>0</v>
      </c>
      <c r="N1112" s="1300">
        <v>4.665</v>
      </c>
      <c r="O1112" s="1300">
        <v>6.2E-2</v>
      </c>
      <c r="P1112" s="1300">
        <v>0</v>
      </c>
      <c r="Q1112" s="1300">
        <v>4.665</v>
      </c>
      <c r="R1112" s="1300">
        <v>6.2E-2</v>
      </c>
      <c r="S1112" s="1300">
        <v>0</v>
      </c>
      <c r="T1112" s="1300">
        <v>4.665</v>
      </c>
      <c r="U1112" s="1300">
        <v>6.2E-2</v>
      </c>
      <c r="V1112" s="1300">
        <v>0</v>
      </c>
      <c r="W1112" s="1300">
        <v>4.665</v>
      </c>
      <c r="X1112" s="1300">
        <v>6.2E-2</v>
      </c>
      <c r="Y1112" s="1300">
        <v>0</v>
      </c>
      <c r="Z1112" s="1300">
        <v>4.665</v>
      </c>
      <c r="AA1112" s="1300">
        <v>6.2E-2</v>
      </c>
      <c r="AB1112" s="1300">
        <v>0</v>
      </c>
      <c r="AC1112" s="1300">
        <v>4.665</v>
      </c>
      <c r="AD1112" s="1300">
        <v>6.2E-2</v>
      </c>
      <c r="AE1112" s="1300">
        <v>0</v>
      </c>
      <c r="AF1112" s="1300">
        <v>4.665</v>
      </c>
      <c r="AG1112" s="1300">
        <v>6.2E-2</v>
      </c>
      <c r="AH1112" s="1300">
        <v>0</v>
      </c>
      <c r="AI1112" s="1300">
        <v>4.665</v>
      </c>
      <c r="AJ1112" s="1300">
        <v>6.2E-2</v>
      </c>
      <c r="AK1112" s="1300">
        <v>0</v>
      </c>
      <c r="AL1112" s="1300">
        <v>4.665</v>
      </c>
      <c r="AM1112" s="1300">
        <v>6.2E-2</v>
      </c>
      <c r="AN1112" s="1300">
        <v>0</v>
      </c>
      <c r="AO1112" s="1300">
        <v>4.665</v>
      </c>
      <c r="AP1112" s="1300">
        <v>6.2E-2</v>
      </c>
      <c r="AQ1112" s="1300">
        <v>0</v>
      </c>
      <c r="AR1112" s="1300">
        <v>4.665</v>
      </c>
      <c r="AS1112" s="1300">
        <v>6.2E-2</v>
      </c>
      <c r="AT1112" s="1300">
        <v>0</v>
      </c>
      <c r="AU1112" s="1300">
        <v>4.665</v>
      </c>
      <c r="AV1112" s="1300">
        <v>6.2E-2</v>
      </c>
      <c r="AW1112" s="1300">
        <v>0</v>
      </c>
      <c r="AX1112" s="1300">
        <v>4.665</v>
      </c>
      <c r="AY1112" s="1300">
        <v>6.2E-2</v>
      </c>
    </row>
    <row r="1113" spans="1:59" ht="18" customHeight="1" x14ac:dyDescent="0.25">
      <c r="B1113" s="27"/>
      <c r="C1113" s="1299" t="s">
        <v>2226</v>
      </c>
      <c r="D1113" s="1300">
        <v>0</v>
      </c>
      <c r="E1113" s="1300">
        <v>4.8479999999999999</v>
      </c>
      <c r="F1113" s="1300">
        <v>6.5000000000000002E-2</v>
      </c>
      <c r="G1113" s="1300">
        <v>0</v>
      </c>
      <c r="H1113" s="1300">
        <v>4.8479999999999999</v>
      </c>
      <c r="I1113" s="1300">
        <v>6.5000000000000002E-2</v>
      </c>
      <c r="J1113" s="1300">
        <v>0</v>
      </c>
      <c r="K1113" s="1300">
        <v>4.8479999999999999</v>
      </c>
      <c r="L1113" s="1300">
        <v>6.5000000000000002E-2</v>
      </c>
      <c r="M1113" s="1300">
        <v>0</v>
      </c>
      <c r="N1113" s="1300">
        <v>4.8479999999999999</v>
      </c>
      <c r="O1113" s="1300">
        <v>6.5000000000000002E-2</v>
      </c>
      <c r="P1113" s="1300">
        <v>0</v>
      </c>
      <c r="Q1113" s="1300">
        <v>4.8479999999999999</v>
      </c>
      <c r="R1113" s="1300">
        <v>6.5000000000000002E-2</v>
      </c>
      <c r="S1113" s="1300">
        <v>0</v>
      </c>
      <c r="T1113" s="1300">
        <v>4.8479999999999999</v>
      </c>
      <c r="U1113" s="1300">
        <v>6.5000000000000002E-2</v>
      </c>
      <c r="V1113" s="1300">
        <v>0</v>
      </c>
      <c r="W1113" s="1300">
        <v>4.8479999999999999</v>
      </c>
      <c r="X1113" s="1300">
        <v>6.5000000000000002E-2</v>
      </c>
      <c r="Y1113" s="1300">
        <v>0</v>
      </c>
      <c r="Z1113" s="1300">
        <v>4.8479999999999999</v>
      </c>
      <c r="AA1113" s="1300">
        <v>6.5000000000000002E-2</v>
      </c>
      <c r="AB1113" s="1300">
        <v>0</v>
      </c>
      <c r="AC1113" s="1300">
        <v>4.8479999999999999</v>
      </c>
      <c r="AD1113" s="1300">
        <v>6.5000000000000002E-2</v>
      </c>
      <c r="AE1113" s="1300">
        <v>0</v>
      </c>
      <c r="AF1113" s="1300">
        <v>4.8479999999999999</v>
      </c>
      <c r="AG1113" s="1300">
        <v>6.5000000000000002E-2</v>
      </c>
      <c r="AH1113" s="1300">
        <v>0</v>
      </c>
      <c r="AI1113" s="1300">
        <v>4.8479999999999999</v>
      </c>
      <c r="AJ1113" s="1300">
        <v>6.5000000000000002E-2</v>
      </c>
      <c r="AK1113" s="1300">
        <v>0</v>
      </c>
      <c r="AL1113" s="1300">
        <v>4.8479999999999999</v>
      </c>
      <c r="AM1113" s="1300">
        <v>6.5000000000000002E-2</v>
      </c>
      <c r="AN1113" s="1300">
        <v>0</v>
      </c>
      <c r="AO1113" s="1300">
        <v>4.8479999999999999</v>
      </c>
      <c r="AP1113" s="1300">
        <v>6.5000000000000002E-2</v>
      </c>
      <c r="AQ1113" s="1300">
        <v>0</v>
      </c>
      <c r="AR1113" s="1300">
        <v>4.8479999999999999</v>
      </c>
      <c r="AS1113" s="1300">
        <v>6.5000000000000002E-2</v>
      </c>
      <c r="AT1113" s="1300">
        <v>0</v>
      </c>
      <c r="AU1113" s="1300">
        <v>4.8479999999999999</v>
      </c>
      <c r="AV1113" s="1300">
        <v>6.5000000000000002E-2</v>
      </c>
      <c r="AW1113" s="1300">
        <v>0</v>
      </c>
      <c r="AX1113" s="1300">
        <v>4.8479999999999999</v>
      </c>
      <c r="AY1113" s="1300">
        <v>6.5000000000000002E-2</v>
      </c>
    </row>
    <row r="1114" spans="1:59" ht="18" customHeight="1" x14ac:dyDescent="0.25">
      <c r="B1114" s="27"/>
      <c r="C1114" s="1299" t="s">
        <v>2227</v>
      </c>
      <c r="D1114" s="1300">
        <v>0</v>
      </c>
      <c r="E1114" s="1300">
        <v>6.2779999999999996</v>
      </c>
      <c r="F1114" s="1300">
        <v>3.1E-2</v>
      </c>
      <c r="G1114" s="1300">
        <v>0</v>
      </c>
      <c r="H1114" s="1300">
        <v>6.2779999999999996</v>
      </c>
      <c r="I1114" s="1300">
        <v>3.1E-2</v>
      </c>
      <c r="J1114" s="1300">
        <v>0</v>
      </c>
      <c r="K1114" s="1300">
        <v>6.2779999999999996</v>
      </c>
      <c r="L1114" s="1300">
        <v>3.1E-2</v>
      </c>
      <c r="M1114" s="1300">
        <v>0</v>
      </c>
      <c r="N1114" s="1300">
        <v>6.2779999999999996</v>
      </c>
      <c r="O1114" s="1300">
        <v>3.1E-2</v>
      </c>
      <c r="P1114" s="1300">
        <v>0</v>
      </c>
      <c r="Q1114" s="1300">
        <v>6.2779999999999996</v>
      </c>
      <c r="R1114" s="1300">
        <v>3.1E-2</v>
      </c>
      <c r="S1114" s="1300">
        <v>0</v>
      </c>
      <c r="T1114" s="1300">
        <v>6.2779999999999996</v>
      </c>
      <c r="U1114" s="1300">
        <v>3.1E-2</v>
      </c>
      <c r="V1114" s="1300">
        <v>0</v>
      </c>
      <c r="W1114" s="1300">
        <v>6.2779999999999996</v>
      </c>
      <c r="X1114" s="1300">
        <v>3.1E-2</v>
      </c>
      <c r="Y1114" s="1300">
        <v>0</v>
      </c>
      <c r="Z1114" s="1300">
        <v>6.2779999999999996</v>
      </c>
      <c r="AA1114" s="1300">
        <v>3.1E-2</v>
      </c>
      <c r="AB1114" s="1300">
        <v>0</v>
      </c>
      <c r="AC1114" s="1300">
        <v>6.2779999999999996</v>
      </c>
      <c r="AD1114" s="1300">
        <v>3.1E-2</v>
      </c>
      <c r="AE1114" s="1300">
        <v>0</v>
      </c>
      <c r="AF1114" s="1300">
        <v>6.2779999999999996</v>
      </c>
      <c r="AG1114" s="1300">
        <v>3.1E-2</v>
      </c>
      <c r="AH1114" s="1300">
        <v>0</v>
      </c>
      <c r="AI1114" s="1300">
        <v>6.2779999999999996</v>
      </c>
      <c r="AJ1114" s="1300">
        <v>3.1E-2</v>
      </c>
      <c r="AK1114" s="1300">
        <v>0</v>
      </c>
      <c r="AL1114" s="1300">
        <v>6.2779999999999996</v>
      </c>
      <c r="AM1114" s="1300">
        <v>3.1E-2</v>
      </c>
      <c r="AN1114" s="1300">
        <v>0</v>
      </c>
      <c r="AO1114" s="1300">
        <v>6.2779999999999996</v>
      </c>
      <c r="AP1114" s="1300">
        <v>3.1E-2</v>
      </c>
      <c r="AQ1114" s="1300">
        <v>0</v>
      </c>
      <c r="AR1114" s="1300">
        <v>6.2779999999999996</v>
      </c>
      <c r="AS1114" s="1300">
        <v>3.1E-2</v>
      </c>
      <c r="AT1114" s="1300">
        <v>0</v>
      </c>
      <c r="AU1114" s="1300">
        <v>6.2779999999999996</v>
      </c>
      <c r="AV1114" s="1300">
        <v>3.1E-2</v>
      </c>
      <c r="AW1114" s="1300">
        <v>0</v>
      </c>
      <c r="AX1114" s="1300">
        <v>6.2779999999999996</v>
      </c>
      <c r="AY1114" s="1300">
        <v>3.1E-2</v>
      </c>
      <c r="BB1114" s="68"/>
      <c r="BC1114" s="68"/>
      <c r="BD1114" s="68"/>
      <c r="BE1114" s="68"/>
      <c r="BF1114" s="68"/>
      <c r="BG1114" s="68"/>
    </row>
    <row r="1115" spans="1:59" ht="18" customHeight="1" x14ac:dyDescent="0.25">
      <c r="B1115" s="27"/>
      <c r="C1115" s="1299" t="s">
        <v>248</v>
      </c>
      <c r="D1115" s="1300">
        <v>3.169</v>
      </c>
      <c r="E1115" s="1300">
        <v>0.32500000000000001</v>
      </c>
      <c r="F1115" s="1300">
        <v>0.02</v>
      </c>
      <c r="G1115" s="1300">
        <v>3.169</v>
      </c>
      <c r="H1115" s="1300">
        <v>0.32500000000000001</v>
      </c>
      <c r="I1115" s="1300">
        <v>0.02</v>
      </c>
      <c r="J1115" s="1300">
        <v>3.169</v>
      </c>
      <c r="K1115" s="1300">
        <v>0.32500000000000001</v>
      </c>
      <c r="L1115" s="1300">
        <v>0.02</v>
      </c>
      <c r="M1115" s="1300">
        <v>3.169</v>
      </c>
      <c r="N1115" s="1300">
        <v>0.32500000000000001</v>
      </c>
      <c r="O1115" s="1300">
        <v>0.02</v>
      </c>
      <c r="P1115" s="1300">
        <v>3.169</v>
      </c>
      <c r="Q1115" s="1300">
        <v>0.32500000000000001</v>
      </c>
      <c r="R1115" s="1300">
        <v>0.02</v>
      </c>
      <c r="S1115" s="1300">
        <v>3.169</v>
      </c>
      <c r="T1115" s="1300">
        <v>0.32500000000000001</v>
      </c>
      <c r="U1115" s="1300">
        <v>0.02</v>
      </c>
      <c r="V1115" s="1300">
        <v>3.169</v>
      </c>
      <c r="W1115" s="1300">
        <v>0.32500000000000001</v>
      </c>
      <c r="X1115" s="1300">
        <v>0.02</v>
      </c>
      <c r="Y1115" s="1300">
        <v>3.169</v>
      </c>
      <c r="Z1115" s="1300">
        <v>0.32500000000000001</v>
      </c>
      <c r="AA1115" s="1300">
        <v>0.02</v>
      </c>
      <c r="AB1115" s="1300">
        <v>3.169</v>
      </c>
      <c r="AC1115" s="1300">
        <v>0.32500000000000001</v>
      </c>
      <c r="AD1115" s="1300">
        <v>0.02</v>
      </c>
      <c r="AE1115" s="1300">
        <v>3.169</v>
      </c>
      <c r="AF1115" s="1300">
        <v>0.32500000000000001</v>
      </c>
      <c r="AG1115" s="1300">
        <v>0.02</v>
      </c>
      <c r="AH1115" s="1300">
        <v>3.169</v>
      </c>
      <c r="AI1115" s="1300">
        <v>0.32500000000000001</v>
      </c>
      <c r="AJ1115" s="1300">
        <v>0.02</v>
      </c>
      <c r="AK1115" s="1300">
        <v>3.169</v>
      </c>
      <c r="AL1115" s="1300">
        <v>0.32500000000000001</v>
      </c>
      <c r="AM1115" s="1300">
        <v>0.02</v>
      </c>
      <c r="AN1115" s="1300">
        <v>3.169</v>
      </c>
      <c r="AO1115" s="1300">
        <v>0.32500000000000001</v>
      </c>
      <c r="AP1115" s="1300">
        <v>0.02</v>
      </c>
      <c r="AQ1115" s="1300">
        <v>3.169</v>
      </c>
      <c r="AR1115" s="1300">
        <v>0.32500000000000001</v>
      </c>
      <c r="AS1115" s="1300">
        <v>0.02</v>
      </c>
      <c r="AT1115" s="1300">
        <v>3.169</v>
      </c>
      <c r="AU1115" s="1300">
        <v>0.32500000000000001</v>
      </c>
      <c r="AV1115" s="1300">
        <v>0.02</v>
      </c>
      <c r="AW1115" s="1300">
        <v>3.169</v>
      </c>
      <c r="AX1115" s="1300">
        <v>0.32500000000000001</v>
      </c>
      <c r="AY1115" s="1300">
        <v>0.02</v>
      </c>
      <c r="BB1115" s="68"/>
      <c r="BC1115" s="68"/>
      <c r="BD1115" s="68"/>
      <c r="BE1115" s="68"/>
      <c r="BF1115" s="68"/>
      <c r="BG1115" s="68"/>
    </row>
    <row r="1116" spans="1:59" ht="18" customHeight="1" x14ac:dyDescent="0.25">
      <c r="B1116" s="27"/>
      <c r="C1116" s="1299" t="s">
        <v>962</v>
      </c>
      <c r="D1116" s="1300">
        <v>3.0169999999999999</v>
      </c>
      <c r="E1116" s="1300">
        <v>0.28199999999999997</v>
      </c>
      <c r="F1116" s="1300">
        <v>4.2000000000000003E-2</v>
      </c>
      <c r="G1116" s="1300">
        <v>3.0169999999999999</v>
      </c>
      <c r="H1116" s="1300">
        <v>0.28199999999999997</v>
      </c>
      <c r="I1116" s="1300">
        <v>4.2000000000000003E-2</v>
      </c>
      <c r="J1116" s="1300">
        <v>3.0169999999999999</v>
      </c>
      <c r="K1116" s="1300">
        <v>0.28199999999999997</v>
      </c>
      <c r="L1116" s="1300">
        <v>4.2000000000000003E-2</v>
      </c>
      <c r="M1116" s="1300">
        <v>3.0169999999999999</v>
      </c>
      <c r="N1116" s="1300">
        <v>0.28199999999999997</v>
      </c>
      <c r="O1116" s="1300">
        <v>4.2000000000000003E-2</v>
      </c>
      <c r="P1116" s="1300">
        <v>3.0169999999999999</v>
      </c>
      <c r="Q1116" s="1300">
        <v>0.28199999999999997</v>
      </c>
      <c r="R1116" s="1300">
        <v>4.2000000000000003E-2</v>
      </c>
      <c r="S1116" s="1300">
        <v>3.0169999999999999</v>
      </c>
      <c r="T1116" s="1300">
        <v>0.28199999999999997</v>
      </c>
      <c r="U1116" s="1300">
        <v>4.2000000000000003E-2</v>
      </c>
      <c r="V1116" s="1300">
        <v>3.0169999999999999</v>
      </c>
      <c r="W1116" s="1300">
        <v>0.28199999999999997</v>
      </c>
      <c r="X1116" s="1300">
        <v>4.2000000000000003E-2</v>
      </c>
      <c r="Y1116" s="1300">
        <v>3.0169999999999999</v>
      </c>
      <c r="Z1116" s="1300">
        <v>0.28199999999999997</v>
      </c>
      <c r="AA1116" s="1300">
        <v>4.2000000000000003E-2</v>
      </c>
      <c r="AB1116" s="1300">
        <v>3.0169999999999999</v>
      </c>
      <c r="AC1116" s="1300">
        <v>0.28199999999999997</v>
      </c>
      <c r="AD1116" s="1300">
        <v>4.2000000000000003E-2</v>
      </c>
      <c r="AE1116" s="1300">
        <v>3.0169999999999999</v>
      </c>
      <c r="AF1116" s="1300">
        <v>0.28199999999999997</v>
      </c>
      <c r="AG1116" s="1300">
        <v>4.2000000000000003E-2</v>
      </c>
      <c r="AH1116" s="1300">
        <v>3.0169999999999999</v>
      </c>
      <c r="AI1116" s="1300">
        <v>0.28199999999999997</v>
      </c>
      <c r="AJ1116" s="1300">
        <v>4.2000000000000003E-2</v>
      </c>
      <c r="AK1116" s="1300">
        <v>3.0169999999999999</v>
      </c>
      <c r="AL1116" s="1300">
        <v>0.28199999999999997</v>
      </c>
      <c r="AM1116" s="1300">
        <v>4.2000000000000003E-2</v>
      </c>
      <c r="AN1116" s="1300">
        <v>3.0169999999999999</v>
      </c>
      <c r="AO1116" s="1300">
        <v>0.28199999999999997</v>
      </c>
      <c r="AP1116" s="1300">
        <v>4.2000000000000003E-2</v>
      </c>
      <c r="AQ1116" s="1300">
        <v>3.0169999999999999</v>
      </c>
      <c r="AR1116" s="1300">
        <v>0.28199999999999997</v>
      </c>
      <c r="AS1116" s="1300">
        <v>4.2000000000000003E-2</v>
      </c>
      <c r="AT1116" s="1300">
        <v>3.0169999999999999</v>
      </c>
      <c r="AU1116" s="1300">
        <v>0.28199999999999997</v>
      </c>
      <c r="AV1116" s="1300">
        <v>4.2000000000000003E-2</v>
      </c>
      <c r="AW1116" s="1300">
        <v>3.0169999999999999</v>
      </c>
      <c r="AX1116" s="1300">
        <v>0.28199999999999997</v>
      </c>
      <c r="AY1116" s="1300">
        <v>4.2000000000000003E-2</v>
      </c>
      <c r="BB1116" s="68"/>
      <c r="BC1116" s="68"/>
      <c r="BD1116" s="68"/>
      <c r="BE1116" s="68"/>
      <c r="BF1116" s="68"/>
      <c r="BG1116" s="68"/>
    </row>
    <row r="1117" spans="1:59" ht="18" customHeight="1" x14ac:dyDescent="0.25">
      <c r="B1117" s="27"/>
      <c r="C1117" s="1301" t="s">
        <v>963</v>
      </c>
      <c r="D1117" s="1300">
        <v>3.117</v>
      </c>
      <c r="E1117" s="1300">
        <v>0.30299999999999999</v>
      </c>
      <c r="F1117" s="1300">
        <v>4.5999999999999999E-2</v>
      </c>
      <c r="G1117" s="1300">
        <v>3.117</v>
      </c>
      <c r="H1117" s="1300">
        <v>0.30299999999999999</v>
      </c>
      <c r="I1117" s="1300">
        <v>4.5999999999999999E-2</v>
      </c>
      <c r="J1117" s="1300">
        <v>3.117</v>
      </c>
      <c r="K1117" s="1300">
        <v>0.30299999999999999</v>
      </c>
      <c r="L1117" s="1300">
        <v>4.5999999999999999E-2</v>
      </c>
      <c r="M1117" s="1300">
        <v>3.117</v>
      </c>
      <c r="N1117" s="1300">
        <v>0.30299999999999999</v>
      </c>
      <c r="O1117" s="1300">
        <v>4.5999999999999999E-2</v>
      </c>
      <c r="P1117" s="1300">
        <v>3.117</v>
      </c>
      <c r="Q1117" s="1300">
        <v>0.30299999999999999</v>
      </c>
      <c r="R1117" s="1300">
        <v>4.5999999999999999E-2</v>
      </c>
      <c r="S1117" s="1300">
        <v>3.117</v>
      </c>
      <c r="T1117" s="1300">
        <v>0.30299999999999999</v>
      </c>
      <c r="U1117" s="1300">
        <v>4.5999999999999999E-2</v>
      </c>
      <c r="V1117" s="1300">
        <v>3.117</v>
      </c>
      <c r="W1117" s="1300">
        <v>0.30299999999999999</v>
      </c>
      <c r="X1117" s="1300">
        <v>4.5999999999999999E-2</v>
      </c>
      <c r="Y1117" s="1300">
        <v>3.117</v>
      </c>
      <c r="Z1117" s="1300">
        <v>0.30299999999999999</v>
      </c>
      <c r="AA1117" s="1300">
        <v>4.5999999999999999E-2</v>
      </c>
      <c r="AB1117" s="1300">
        <v>3.117</v>
      </c>
      <c r="AC1117" s="1300">
        <v>0.30299999999999999</v>
      </c>
      <c r="AD1117" s="1300">
        <v>4.5999999999999999E-2</v>
      </c>
      <c r="AE1117" s="1300">
        <v>3.117</v>
      </c>
      <c r="AF1117" s="1300">
        <v>0.30299999999999999</v>
      </c>
      <c r="AG1117" s="1300">
        <v>4.5999999999999999E-2</v>
      </c>
      <c r="AH1117" s="1300">
        <v>3.117</v>
      </c>
      <c r="AI1117" s="1300">
        <v>0.30299999999999999</v>
      </c>
      <c r="AJ1117" s="1300">
        <v>4.5999999999999999E-2</v>
      </c>
      <c r="AK1117" s="1300">
        <v>3.117</v>
      </c>
      <c r="AL1117" s="1300">
        <v>0.30299999999999999</v>
      </c>
      <c r="AM1117" s="1300">
        <v>4.5999999999999999E-2</v>
      </c>
      <c r="AN1117" s="1300">
        <v>3.117</v>
      </c>
      <c r="AO1117" s="1300">
        <v>0.30299999999999999</v>
      </c>
      <c r="AP1117" s="1300">
        <v>4.5999999999999999E-2</v>
      </c>
      <c r="AQ1117" s="1300">
        <v>3.117</v>
      </c>
      <c r="AR1117" s="1300">
        <v>0.30299999999999999</v>
      </c>
      <c r="AS1117" s="1300">
        <v>4.5999999999999999E-2</v>
      </c>
      <c r="AT1117" s="1300">
        <v>3.117</v>
      </c>
      <c r="AU1117" s="1300">
        <v>0.30299999999999999</v>
      </c>
      <c r="AV1117" s="1300">
        <v>4.5999999999999999E-2</v>
      </c>
      <c r="AW1117" s="1300">
        <v>3.117</v>
      </c>
      <c r="AX1117" s="1300">
        <v>0.30299999999999999</v>
      </c>
      <c r="AY1117" s="1300">
        <v>4.5999999999999999E-2</v>
      </c>
      <c r="BB1117" s="68"/>
      <c r="BC1117" s="68"/>
      <c r="BD1117" s="68"/>
      <c r="BE1117" s="68"/>
      <c r="BF1117" s="68"/>
      <c r="BG1117" s="68"/>
    </row>
    <row r="1118" spans="1:59" ht="18" customHeight="1" x14ac:dyDescent="0.25">
      <c r="B1118" s="3"/>
      <c r="C1118" s="1301" t="s">
        <v>964</v>
      </c>
      <c r="D1118" s="1300">
        <v>1.331</v>
      </c>
      <c r="E1118" s="1300">
        <v>0.13400000000000001</v>
      </c>
      <c r="F1118" s="1300">
        <v>0.02</v>
      </c>
      <c r="G1118" s="1300">
        <v>1.331</v>
      </c>
      <c r="H1118" s="1300">
        <v>0.13400000000000001</v>
      </c>
      <c r="I1118" s="1300">
        <v>0.02</v>
      </c>
      <c r="J1118" s="1300">
        <v>1.331</v>
      </c>
      <c r="K1118" s="1300">
        <v>0.13400000000000001</v>
      </c>
      <c r="L1118" s="1300">
        <v>0.02</v>
      </c>
      <c r="M1118" s="1300">
        <v>1.331</v>
      </c>
      <c r="N1118" s="1300">
        <v>0.13400000000000001</v>
      </c>
      <c r="O1118" s="1300">
        <v>0.02</v>
      </c>
      <c r="P1118" s="1300">
        <v>1.331</v>
      </c>
      <c r="Q1118" s="1300">
        <v>0.13400000000000001</v>
      </c>
      <c r="R1118" s="1300">
        <v>0.02</v>
      </c>
      <c r="S1118" s="1300">
        <v>1.331</v>
      </c>
      <c r="T1118" s="1300">
        <v>0.13400000000000001</v>
      </c>
      <c r="U1118" s="1300">
        <v>0.02</v>
      </c>
      <c r="V1118" s="1300">
        <v>1.331</v>
      </c>
      <c r="W1118" s="1300">
        <v>0.13400000000000001</v>
      </c>
      <c r="X1118" s="1300">
        <v>0.02</v>
      </c>
      <c r="Y1118" s="1300">
        <v>1.331</v>
      </c>
      <c r="Z1118" s="1300">
        <v>0.13400000000000001</v>
      </c>
      <c r="AA1118" s="1300">
        <v>0.02</v>
      </c>
      <c r="AB1118" s="1300">
        <v>1.331</v>
      </c>
      <c r="AC1118" s="1300">
        <v>0.13400000000000001</v>
      </c>
      <c r="AD1118" s="1300">
        <v>0.02</v>
      </c>
      <c r="AE1118" s="1300">
        <v>1.331</v>
      </c>
      <c r="AF1118" s="1300">
        <v>0.13400000000000001</v>
      </c>
      <c r="AG1118" s="1300">
        <v>0.02</v>
      </c>
      <c r="AH1118" s="1300">
        <v>1.331</v>
      </c>
      <c r="AI1118" s="1300">
        <v>0.13400000000000001</v>
      </c>
      <c r="AJ1118" s="1300">
        <v>0.02</v>
      </c>
      <c r="AK1118" s="1300">
        <v>1.331</v>
      </c>
      <c r="AL1118" s="1300">
        <v>0.13400000000000001</v>
      </c>
      <c r="AM1118" s="1300">
        <v>0.02</v>
      </c>
      <c r="AN1118" s="1300">
        <v>1.331</v>
      </c>
      <c r="AO1118" s="1300">
        <v>0.13400000000000001</v>
      </c>
      <c r="AP1118" s="1300">
        <v>0.02</v>
      </c>
      <c r="AQ1118" s="1300">
        <v>1.331</v>
      </c>
      <c r="AR1118" s="1300">
        <v>0.13400000000000001</v>
      </c>
      <c r="AS1118" s="1300">
        <v>0.02</v>
      </c>
      <c r="AT1118" s="1300">
        <v>1.331</v>
      </c>
      <c r="AU1118" s="1300">
        <v>0.13400000000000001</v>
      </c>
      <c r="AV1118" s="1300">
        <v>0.02</v>
      </c>
      <c r="AW1118" s="1300">
        <v>1.331</v>
      </c>
      <c r="AX1118" s="1300">
        <v>0.13400000000000001</v>
      </c>
      <c r="AY1118" s="1300">
        <v>0.02</v>
      </c>
    </row>
    <row r="1119" spans="1:59" ht="18" customHeight="1" x14ac:dyDescent="0.25">
      <c r="A1119" s="920"/>
      <c r="C1119" s="1301" t="s">
        <v>682</v>
      </c>
      <c r="D1119" s="1302" t="s">
        <v>165</v>
      </c>
      <c r="E1119" s="1302" t="s">
        <v>165</v>
      </c>
      <c r="F1119" s="1302" t="s">
        <v>165</v>
      </c>
      <c r="G1119" s="1302" t="s">
        <v>165</v>
      </c>
      <c r="H1119" s="1302" t="s">
        <v>165</v>
      </c>
      <c r="I1119" s="1302" t="s">
        <v>165</v>
      </c>
      <c r="J1119" s="1302" t="s">
        <v>165</v>
      </c>
      <c r="K1119" s="1302" t="s">
        <v>165</v>
      </c>
      <c r="L1119" s="1302" t="s">
        <v>165</v>
      </c>
      <c r="M1119" s="1302" t="s">
        <v>165</v>
      </c>
      <c r="N1119" s="1302" t="s">
        <v>165</v>
      </c>
      <c r="O1119" s="1302" t="s">
        <v>165</v>
      </c>
      <c r="P1119" s="1302" t="s">
        <v>165</v>
      </c>
      <c r="Q1119" s="1302" t="s">
        <v>165</v>
      </c>
      <c r="R1119" s="1302" t="s">
        <v>165</v>
      </c>
      <c r="S1119" s="1302" t="s">
        <v>165</v>
      </c>
      <c r="T1119" s="1302" t="s">
        <v>165</v>
      </c>
      <c r="U1119" s="1302" t="s">
        <v>165</v>
      </c>
      <c r="V1119" s="1302" t="s">
        <v>165</v>
      </c>
      <c r="W1119" s="1302" t="s">
        <v>165</v>
      </c>
      <c r="X1119" s="1302" t="s">
        <v>165</v>
      </c>
      <c r="Y1119" s="1302" t="s">
        <v>165</v>
      </c>
      <c r="Z1119" s="1302" t="s">
        <v>165</v>
      </c>
      <c r="AA1119" s="1302" t="s">
        <v>165</v>
      </c>
      <c r="AB1119" s="1302" t="s">
        <v>165</v>
      </c>
      <c r="AC1119" s="1302" t="s">
        <v>165</v>
      </c>
      <c r="AD1119" s="1302" t="s">
        <v>165</v>
      </c>
      <c r="AE1119" s="1302" t="s">
        <v>165</v>
      </c>
      <c r="AF1119" s="1302" t="s">
        <v>165</v>
      </c>
      <c r="AG1119" s="1302" t="s">
        <v>165</v>
      </c>
      <c r="AH1119" s="1302" t="s">
        <v>165</v>
      </c>
      <c r="AI1119" s="1302" t="s">
        <v>165</v>
      </c>
      <c r="AJ1119" s="1302" t="s">
        <v>165</v>
      </c>
      <c r="AK1119" s="1302" t="s">
        <v>165</v>
      </c>
      <c r="AL1119" s="1302" t="s">
        <v>165</v>
      </c>
      <c r="AM1119" s="1302" t="s">
        <v>165</v>
      </c>
      <c r="AN1119" s="1302" t="s">
        <v>165</v>
      </c>
      <c r="AO1119" s="1302" t="s">
        <v>165</v>
      </c>
      <c r="AP1119" s="1302" t="s">
        <v>165</v>
      </c>
      <c r="AQ1119" s="1302" t="s">
        <v>165</v>
      </c>
      <c r="AR1119" s="1302" t="s">
        <v>165</v>
      </c>
      <c r="AS1119" s="1302" t="s">
        <v>165</v>
      </c>
      <c r="AT1119" s="1302" t="s">
        <v>165</v>
      </c>
      <c r="AU1119" s="1302" t="s">
        <v>165</v>
      </c>
      <c r="AV1119" s="1302" t="s">
        <v>165</v>
      </c>
      <c r="AW1119" s="1302" t="s">
        <v>165</v>
      </c>
      <c r="AX1119" s="1302" t="s">
        <v>165</v>
      </c>
      <c r="AY1119" s="1302" t="s">
        <v>165</v>
      </c>
    </row>
    <row r="1120" spans="1:59" x14ac:dyDescent="0.25">
      <c r="C1120" s="68"/>
      <c r="D1120" s="68"/>
      <c r="I1120" s="1103"/>
      <c r="J1120" s="1103"/>
      <c r="K1120" s="1103"/>
      <c r="L1120" s="1103"/>
      <c r="M1120" s="1103"/>
      <c r="N1120" s="1103"/>
      <c r="O1120" s="1103"/>
      <c r="P1120" s="1103"/>
      <c r="Q1120" s="1103"/>
      <c r="R1120" s="1103"/>
      <c r="S1120" s="1103"/>
      <c r="T1120" s="1103"/>
      <c r="U1120" s="1103"/>
      <c r="V1120" s="1103"/>
      <c r="W1120" s="1103"/>
      <c r="X1120" s="1103"/>
      <c r="Y1120" s="1103"/>
      <c r="Z1120" s="1103"/>
      <c r="AA1120" s="1103"/>
      <c r="AB1120" s="1103"/>
      <c r="AC1120" s="1103"/>
      <c r="AD1120" s="1103"/>
      <c r="AE1120" s="1103"/>
      <c r="AF1120" s="1103"/>
      <c r="AG1120" s="1103"/>
      <c r="AH1120" s="1103"/>
      <c r="AI1120" s="1103"/>
      <c r="AJ1120" s="1103"/>
      <c r="AK1120" s="1103"/>
      <c r="AL1120" s="1103"/>
      <c r="AM1120" s="1103"/>
      <c r="AN1120" s="1103"/>
      <c r="AO1120" s="1103"/>
      <c r="AP1120" s="1103"/>
      <c r="AQ1120" s="1103"/>
      <c r="AR1120" s="1103"/>
      <c r="AS1120" s="1103"/>
      <c r="AT1120" s="1103"/>
      <c r="AU1120" s="1103"/>
      <c r="AV1120" s="1103"/>
      <c r="AW1120" s="1103"/>
      <c r="AX1120" s="1103"/>
      <c r="AY1120" s="1103"/>
      <c r="AZ1120" s="1103"/>
      <c r="BA1120" s="1103"/>
    </row>
    <row r="1121" spans="2:53" x14ac:dyDescent="0.25">
      <c r="I1121" s="1103"/>
      <c r="J1121" s="1103"/>
      <c r="K1121" s="1103"/>
      <c r="L1121" s="1103"/>
      <c r="M1121" s="1103"/>
      <c r="N1121" s="1103"/>
      <c r="O1121" s="1103"/>
      <c r="P1121" s="1103"/>
      <c r="Q1121" s="1103"/>
      <c r="R1121" s="1103"/>
      <c r="S1121" s="1103"/>
      <c r="T1121" s="1103"/>
      <c r="U1121" s="1103"/>
      <c r="V1121" s="1103"/>
      <c r="W1121" s="1103"/>
      <c r="X1121" s="1103"/>
      <c r="Y1121" s="1103"/>
      <c r="Z1121" s="1103"/>
      <c r="AA1121" s="1103"/>
      <c r="AB1121" s="1103"/>
      <c r="AC1121" s="1103"/>
      <c r="AD1121" s="1103"/>
      <c r="AE1121" s="1103"/>
      <c r="AF1121" s="1103"/>
      <c r="AG1121" s="1103"/>
      <c r="AH1121" s="1103"/>
      <c r="AI1121" s="1103"/>
      <c r="AJ1121" s="1103"/>
      <c r="AK1121" s="1103"/>
      <c r="AL1121" s="1103"/>
      <c r="AM1121" s="1103"/>
      <c r="AN1121" s="1103"/>
      <c r="AO1121" s="1103"/>
      <c r="AP1121" s="1103"/>
      <c r="AQ1121" s="1103"/>
      <c r="AR1121" s="1103"/>
      <c r="AS1121" s="1103"/>
      <c r="AT1121" s="1103"/>
      <c r="AU1121" s="1103"/>
      <c r="AV1121" s="1103"/>
      <c r="AW1121" s="1103"/>
      <c r="AX1121" s="1103"/>
      <c r="AY1121" s="1103"/>
      <c r="AZ1121" s="1103"/>
      <c r="BA1121" s="1103"/>
    </row>
    <row r="1122" spans="2:53" x14ac:dyDescent="0.25">
      <c r="I1122" s="1103"/>
      <c r="J1122" s="1103"/>
      <c r="K1122" s="1103"/>
      <c r="L1122" s="1103"/>
      <c r="M1122" s="1103"/>
      <c r="N1122" s="1103"/>
      <c r="O1122" s="1103"/>
      <c r="P1122" s="1103"/>
      <c r="Q1122" s="1103"/>
      <c r="R1122" s="1103"/>
      <c r="S1122" s="1103"/>
      <c r="T1122" s="1103"/>
      <c r="U1122" s="1103"/>
      <c r="V1122" s="1103"/>
      <c r="W1122" s="1103"/>
      <c r="X1122" s="1103"/>
      <c r="Y1122" s="1103"/>
      <c r="Z1122" s="1103"/>
      <c r="AA1122" s="1103"/>
      <c r="AB1122" s="1103"/>
      <c r="AC1122" s="1103"/>
      <c r="AD1122" s="1103"/>
      <c r="AE1122" s="1103"/>
      <c r="AF1122" s="1103"/>
      <c r="AG1122" s="1103"/>
      <c r="AH1122" s="1103"/>
      <c r="AI1122" s="1103"/>
      <c r="AJ1122" s="1103"/>
      <c r="AK1122" s="1103"/>
      <c r="AL1122" s="1103"/>
      <c r="AM1122" s="1103"/>
      <c r="AN1122" s="1103"/>
      <c r="AO1122" s="1103"/>
      <c r="AP1122" s="1103"/>
      <c r="AQ1122" s="1103"/>
      <c r="AR1122" s="1103"/>
      <c r="AS1122" s="1103"/>
      <c r="AT1122" s="1103"/>
      <c r="AU1122" s="1103"/>
      <c r="AV1122" s="1103"/>
      <c r="AW1122" s="1103"/>
      <c r="AX1122" s="1103"/>
      <c r="AY1122" s="1103"/>
      <c r="AZ1122" s="1103"/>
      <c r="BA1122" s="1103"/>
    </row>
    <row r="1123" spans="2:53" x14ac:dyDescent="0.25">
      <c r="B1123" s="100" t="s">
        <v>804</v>
      </c>
      <c r="AG1123" s="15"/>
    </row>
    <row r="1124" spans="2:53" x14ac:dyDescent="0.25">
      <c r="B1124" s="100"/>
      <c r="Q1124" s="15"/>
      <c r="AG1124" s="15"/>
    </row>
    <row r="1125" spans="2:53" x14ac:dyDescent="0.25">
      <c r="C1125" s="167" t="s">
        <v>967</v>
      </c>
      <c r="Q1125" s="15"/>
      <c r="AG1125" s="15"/>
    </row>
    <row r="1126" spans="2:53" x14ac:dyDescent="0.25">
      <c r="C1126" s="1287" t="s">
        <v>247</v>
      </c>
      <c r="Q1126" s="15"/>
      <c r="AG1126" s="15"/>
    </row>
    <row r="1127" spans="2:53" x14ac:dyDescent="0.25">
      <c r="C1127" s="1101" t="s">
        <v>547</v>
      </c>
      <c r="Q1127" s="15"/>
      <c r="AG1127" s="15"/>
    </row>
    <row r="1128" spans="2:53" x14ac:dyDescent="0.25">
      <c r="C1128" s="1101" t="s">
        <v>978</v>
      </c>
      <c r="Q1128" s="15"/>
      <c r="AG1128" s="15"/>
    </row>
    <row r="1129" spans="2:53" x14ac:dyDescent="0.25">
      <c r="C1129" s="1101" t="s">
        <v>737</v>
      </c>
      <c r="Q1129" s="15"/>
      <c r="AG1129" s="15"/>
    </row>
    <row r="1130" spans="2:53" x14ac:dyDescent="0.25">
      <c r="C1130" s="1101" t="s">
        <v>522</v>
      </c>
      <c r="Q1130" s="15"/>
      <c r="AG1130" s="15"/>
    </row>
    <row r="1131" spans="2:53" x14ac:dyDescent="0.25">
      <c r="C1131" s="1101" t="s">
        <v>802</v>
      </c>
      <c r="Q1131" s="15"/>
      <c r="AG1131" s="15"/>
    </row>
    <row r="1132" spans="2:53" x14ac:dyDescent="0.25">
      <c r="C1132" s="1101" t="s">
        <v>564</v>
      </c>
      <c r="Q1132" s="15"/>
      <c r="AG1132" s="15"/>
    </row>
    <row r="1133" spans="2:53" x14ac:dyDescent="0.25">
      <c r="C1133" s="1101" t="s">
        <v>3</v>
      </c>
      <c r="Q1133" s="15"/>
      <c r="AG1133" s="15"/>
    </row>
    <row r="1134" spans="2:53" x14ac:dyDescent="0.25">
      <c r="C1134" s="1101" t="s">
        <v>961</v>
      </c>
      <c r="Q1134" s="15"/>
      <c r="AG1134" s="15"/>
    </row>
    <row r="1135" spans="2:53" x14ac:dyDescent="0.25">
      <c r="C1135" s="1101" t="s">
        <v>1310</v>
      </c>
      <c r="Q1135" s="15"/>
      <c r="AG1135" s="15"/>
    </row>
    <row r="1136" spans="2:53" x14ac:dyDescent="0.25">
      <c r="C1136" s="1101" t="s">
        <v>979</v>
      </c>
      <c r="Q1136" s="15"/>
      <c r="AG1136" s="15"/>
    </row>
    <row r="1137" spans="3:33" x14ac:dyDescent="0.25">
      <c r="C1137" s="1101" t="s">
        <v>980</v>
      </c>
      <c r="Q1137" s="15"/>
      <c r="AG1137" s="15"/>
    </row>
    <row r="1138" spans="3:33" x14ac:dyDescent="0.25">
      <c r="C1138" s="1101" t="s">
        <v>2223</v>
      </c>
      <c r="Q1138" s="15"/>
      <c r="AG1138" s="15"/>
    </row>
    <row r="1139" spans="3:33" x14ac:dyDescent="0.25">
      <c r="C1139" s="1101" t="s">
        <v>2224</v>
      </c>
      <c r="Q1139" s="15"/>
      <c r="AG1139" s="15"/>
    </row>
    <row r="1140" spans="3:33" x14ac:dyDescent="0.25">
      <c r="C1140" s="1101" t="s">
        <v>2225</v>
      </c>
      <c r="AG1140" s="15"/>
    </row>
    <row r="1141" spans="3:33" x14ac:dyDescent="0.25">
      <c r="C1141" s="1101" t="s">
        <v>2226</v>
      </c>
      <c r="AG1141" s="15"/>
    </row>
    <row r="1142" spans="3:33" x14ac:dyDescent="0.25">
      <c r="C1142" s="1101" t="s">
        <v>2227</v>
      </c>
      <c r="AG1142" s="15"/>
    </row>
    <row r="1143" spans="3:33" x14ac:dyDescent="0.25">
      <c r="C1143" s="1101" t="s">
        <v>248</v>
      </c>
      <c r="AG1143" s="15"/>
    </row>
    <row r="1144" spans="3:33" x14ac:dyDescent="0.25">
      <c r="C1144" s="1101" t="s">
        <v>962</v>
      </c>
      <c r="AG1144" s="15"/>
    </row>
    <row r="1145" spans="3:33" x14ac:dyDescent="0.25">
      <c r="C1145" s="1101" t="s">
        <v>963</v>
      </c>
      <c r="AG1145" s="15"/>
    </row>
    <row r="1146" spans="3:33" x14ac:dyDescent="0.25">
      <c r="C1146" s="1101" t="s">
        <v>964</v>
      </c>
      <c r="AG1146" s="15"/>
    </row>
    <row r="1147" spans="3:33" x14ac:dyDescent="0.25">
      <c r="C1147" s="1288" t="s">
        <v>682</v>
      </c>
      <c r="AG1147" s="15"/>
    </row>
    <row r="1148" spans="3:33" x14ac:dyDescent="0.25">
      <c r="E1148" s="1286"/>
      <c r="AG1148" s="15"/>
    </row>
    <row r="1149" spans="3:33" x14ac:dyDescent="0.25">
      <c r="E1149" s="1286"/>
      <c r="AG1149" s="15"/>
    </row>
    <row r="1150" spans="3:33" x14ac:dyDescent="0.25">
      <c r="E1150" s="1286"/>
      <c r="AG1150" s="15"/>
    </row>
    <row r="1151" spans="3:33" x14ac:dyDescent="0.25">
      <c r="E1151" s="1286"/>
      <c r="AG1151" s="15"/>
    </row>
    <row r="1152" spans="3:33" x14ac:dyDescent="0.25">
      <c r="AG1152" s="15"/>
    </row>
    <row r="1153" spans="1:33" ht="18" customHeight="1" x14ac:dyDescent="0.25">
      <c r="A1153" s="920"/>
      <c r="B1153" s="100" t="s">
        <v>805</v>
      </c>
      <c r="AG1153" s="15"/>
    </row>
    <row r="1154" spans="1:33" ht="18" customHeight="1" x14ac:dyDescent="0.25">
      <c r="A1154" s="920"/>
      <c r="B1154" s="100"/>
      <c r="L1154" s="15" t="s">
        <v>977</v>
      </c>
      <c r="AG1154" s="15"/>
    </row>
    <row r="1155" spans="1:33" ht="18" customHeight="1" x14ac:dyDescent="0.25">
      <c r="C1155" s="1947" t="s">
        <v>934</v>
      </c>
      <c r="D1155" s="1292" t="s">
        <v>1697</v>
      </c>
      <c r="E1155" s="1292" t="s">
        <v>1708</v>
      </c>
      <c r="F1155" s="1289" t="s">
        <v>862</v>
      </c>
      <c r="G1155" s="1290"/>
      <c r="H1155" s="1291"/>
      <c r="I1155" s="1289" t="s">
        <v>863</v>
      </c>
      <c r="J1155" s="1290"/>
      <c r="K1155" s="1291"/>
      <c r="L1155" s="1294" t="s">
        <v>800</v>
      </c>
      <c r="M1155" s="1295"/>
      <c r="N1155" s="1295"/>
      <c r="O1155" s="1296"/>
    </row>
    <row r="1156" spans="1:33" ht="18" customHeight="1" x14ac:dyDescent="0.25">
      <c r="C1156" s="1948"/>
      <c r="D1156" s="1293"/>
      <c r="E1156" s="1293"/>
      <c r="F1156" s="558" t="s">
        <v>679</v>
      </c>
      <c r="G1156" s="558" t="s">
        <v>680</v>
      </c>
      <c r="H1156" s="558" t="s">
        <v>681</v>
      </c>
      <c r="I1156" s="558" t="s">
        <v>679</v>
      </c>
      <c r="J1156" s="558" t="s">
        <v>680</v>
      </c>
      <c r="K1156" s="558" t="s">
        <v>681</v>
      </c>
      <c r="L1156" s="558" t="s">
        <v>1704</v>
      </c>
      <c r="M1156" s="558" t="s">
        <v>1705</v>
      </c>
      <c r="N1156" s="558" t="s">
        <v>1706</v>
      </c>
      <c r="O1156" s="558" t="s">
        <v>1707</v>
      </c>
    </row>
    <row r="1157" spans="1:33" ht="18" customHeight="1" x14ac:dyDescent="0.25">
      <c r="C1157" s="539" t="s">
        <v>258</v>
      </c>
      <c r="D1157" s="540"/>
      <c r="E1157" s="559"/>
      <c r="F1157" s="560"/>
      <c r="G1157" s="560"/>
      <c r="H1157" s="560"/>
      <c r="I1157" s="560"/>
      <c r="J1157" s="560"/>
      <c r="K1157" s="560"/>
      <c r="L1157" s="560"/>
      <c r="M1157" s="560"/>
      <c r="N1157" s="560"/>
      <c r="O1157" s="539" t="s">
        <v>257</v>
      </c>
    </row>
    <row r="1158" spans="1:33" ht="18" customHeight="1" x14ac:dyDescent="0.25">
      <c r="C1158" s="154" t="str">
        <f>IF(ISTEXT('5. Instalaciones fijas'!E27),'5. Instalaciones fijas'!E27,"")</f>
        <v/>
      </c>
      <c r="D1158" s="154">
        <f>'5. Instalaciones fijas'!F27</f>
        <v>0</v>
      </c>
      <c r="E1158" s="154">
        <f>'5. Instalaciones fijas'!G27</f>
        <v>0</v>
      </c>
      <c r="F1158" s="53" t="str">
        <f>IF($D1158="Otro (ud)","",IFERROR(INDEX($D$1098:$AY$1119,MATCH($D1158,$C$1098:$C$1119,0),MATCH($D$6&amp;F$1156,$D$1097:$AY$1097,0)),""))</f>
        <v/>
      </c>
      <c r="G1158" s="53" t="str">
        <f t="shared" ref="G1158:H1173" si="72">IF($D1158="Otro (ud)","",IFERROR(INDEX($D$1098:$AY$1119,MATCH($D1158,$C$1098:$C$1119,0),MATCH($D$6&amp;G$1156,$D$1097:$AY$1097,0)),""))</f>
        <v/>
      </c>
      <c r="H1158" s="53" t="str">
        <f t="shared" si="72"/>
        <v/>
      </c>
      <c r="I1158" s="158">
        <f>'5. Instalaciones fijas'!K27</f>
        <v>0</v>
      </c>
      <c r="J1158" s="158">
        <f>'5. Instalaciones fijas'!L27</f>
        <v>0</v>
      </c>
      <c r="K1158" s="158">
        <f>'5. Instalaciones fijas'!M27</f>
        <v>0</v>
      </c>
      <c r="L1158" s="54" t="str">
        <f t="shared" ref="L1158:L1179" si="73">IFERROR(IF(OR($D1158="Biomasa madera (kg)**",$D1158="Biomasa pellets (kg)**",$D1158="Biogás (kg)**"),0,IF($D1158="Otro (ud)",$E1158*$I1158,$E1158*$F1158)),"")</f>
        <v/>
      </c>
      <c r="M1158" s="54" t="str">
        <f t="shared" ref="M1158:M1179" si="74">IFERROR(IF($D1158="Otro (ud)",$E1158*$J1158,$E1158*$G1158),"")</f>
        <v/>
      </c>
      <c r="N1158" s="54" t="str">
        <f t="shared" ref="N1158:N1179" si="75">IFERROR(IF($D1158="Otro (ud)",$E1158*$K1158,$E1158*$H1158),"")</f>
        <v/>
      </c>
      <c r="O1158" s="85" t="str">
        <f>IF(ISNUMBER(L1158+M1158*$H$9/1000+N1158*$H$10/1000),L1158+M1158*$H$9/1000+N1158*$H$10/1000,"")</f>
        <v/>
      </c>
    </row>
    <row r="1159" spans="1:33" ht="18" customHeight="1" x14ac:dyDescent="0.25">
      <c r="C1159" s="154" t="str">
        <f>IF(ISTEXT('5. Instalaciones fijas'!E28),'5. Instalaciones fijas'!E28,"")</f>
        <v/>
      </c>
      <c r="D1159" s="154">
        <f>'5. Instalaciones fijas'!F28</f>
        <v>0</v>
      </c>
      <c r="E1159" s="154">
        <f>'5. Instalaciones fijas'!G28</f>
        <v>0</v>
      </c>
      <c r="F1159" s="53" t="str">
        <f t="shared" ref="F1159:H1179" si="76">IF($D1159="Otro (ud)","",IFERROR(INDEX($D$1098:$AY$1119,MATCH($D1159,$C$1098:$C$1119,0),MATCH($D$6&amp;F$1156,$D$1097:$AY$1097,0)),""))</f>
        <v/>
      </c>
      <c r="G1159" s="53" t="str">
        <f t="shared" si="72"/>
        <v/>
      </c>
      <c r="H1159" s="53" t="str">
        <f t="shared" si="72"/>
        <v/>
      </c>
      <c r="I1159" s="158">
        <f>'5. Instalaciones fijas'!K28</f>
        <v>0</v>
      </c>
      <c r="J1159" s="158">
        <f>'5. Instalaciones fijas'!L28</f>
        <v>0</v>
      </c>
      <c r="K1159" s="158">
        <f>'5. Instalaciones fijas'!M28</f>
        <v>0</v>
      </c>
      <c r="L1159" s="54" t="str">
        <f t="shared" si="73"/>
        <v/>
      </c>
      <c r="M1159" s="54" t="str">
        <f t="shared" si="74"/>
        <v/>
      </c>
      <c r="N1159" s="54" t="str">
        <f t="shared" si="75"/>
        <v/>
      </c>
      <c r="O1159" s="85" t="str">
        <f t="shared" ref="O1159:O1179" si="77">IF(ISNUMBER(L1159+M1159*$H$9/1000+N1159*$H$10/1000),L1159+M1159*$H$9/1000+N1159*$H$10/1000,"")</f>
        <v/>
      </c>
    </row>
    <row r="1160" spans="1:33" ht="18" customHeight="1" x14ac:dyDescent="0.25">
      <c r="C1160" s="154" t="str">
        <f>IF(ISTEXT('5. Instalaciones fijas'!E29),'5. Instalaciones fijas'!E29,"")</f>
        <v/>
      </c>
      <c r="D1160" s="154">
        <f>'5. Instalaciones fijas'!F29</f>
        <v>0</v>
      </c>
      <c r="E1160" s="154">
        <f>'5. Instalaciones fijas'!G29</f>
        <v>0</v>
      </c>
      <c r="F1160" s="53" t="str">
        <f t="shared" si="76"/>
        <v/>
      </c>
      <c r="G1160" s="53" t="str">
        <f t="shared" si="72"/>
        <v/>
      </c>
      <c r="H1160" s="53" t="str">
        <f t="shared" si="72"/>
        <v/>
      </c>
      <c r="I1160" s="158">
        <f>'5. Instalaciones fijas'!K29</f>
        <v>0</v>
      </c>
      <c r="J1160" s="158">
        <f>'5. Instalaciones fijas'!L29</f>
        <v>0</v>
      </c>
      <c r="K1160" s="158">
        <f>'5. Instalaciones fijas'!M29</f>
        <v>0</v>
      </c>
      <c r="L1160" s="54" t="str">
        <f t="shared" si="73"/>
        <v/>
      </c>
      <c r="M1160" s="54" t="str">
        <f t="shared" si="74"/>
        <v/>
      </c>
      <c r="N1160" s="54" t="str">
        <f t="shared" si="75"/>
        <v/>
      </c>
      <c r="O1160" s="85" t="str">
        <f t="shared" si="77"/>
        <v/>
      </c>
    </row>
    <row r="1161" spans="1:33" ht="18" customHeight="1" x14ac:dyDescent="0.25">
      <c r="C1161" s="154" t="str">
        <f>IF(ISTEXT('5. Instalaciones fijas'!E30),'5. Instalaciones fijas'!E30,"")</f>
        <v/>
      </c>
      <c r="D1161" s="154">
        <f>'5. Instalaciones fijas'!F30</f>
        <v>0</v>
      </c>
      <c r="E1161" s="154">
        <f>'5. Instalaciones fijas'!G30</f>
        <v>0</v>
      </c>
      <c r="F1161" s="53" t="str">
        <f t="shared" si="76"/>
        <v/>
      </c>
      <c r="G1161" s="53" t="str">
        <f t="shared" si="72"/>
        <v/>
      </c>
      <c r="H1161" s="53" t="str">
        <f t="shared" si="72"/>
        <v/>
      </c>
      <c r="I1161" s="158">
        <f>'5. Instalaciones fijas'!K30</f>
        <v>0</v>
      </c>
      <c r="J1161" s="158">
        <f>'5. Instalaciones fijas'!L30</f>
        <v>0</v>
      </c>
      <c r="K1161" s="158">
        <f>'5. Instalaciones fijas'!M30</f>
        <v>0</v>
      </c>
      <c r="L1161" s="54" t="str">
        <f t="shared" si="73"/>
        <v/>
      </c>
      <c r="M1161" s="54" t="str">
        <f t="shared" si="74"/>
        <v/>
      </c>
      <c r="N1161" s="54" t="str">
        <f t="shared" si="75"/>
        <v/>
      </c>
      <c r="O1161" s="85" t="str">
        <f t="shared" si="77"/>
        <v/>
      </c>
    </row>
    <row r="1162" spans="1:33" ht="18" customHeight="1" x14ac:dyDescent="0.25">
      <c r="C1162" s="154" t="str">
        <f>IF(ISTEXT('5. Instalaciones fijas'!E31),'5. Instalaciones fijas'!E31,"")</f>
        <v/>
      </c>
      <c r="D1162" s="154">
        <f>'5. Instalaciones fijas'!F31</f>
        <v>0</v>
      </c>
      <c r="E1162" s="154">
        <f>'5. Instalaciones fijas'!G31</f>
        <v>0</v>
      </c>
      <c r="F1162" s="53" t="str">
        <f t="shared" si="76"/>
        <v/>
      </c>
      <c r="G1162" s="53" t="str">
        <f t="shared" si="72"/>
        <v/>
      </c>
      <c r="H1162" s="53" t="str">
        <f t="shared" si="72"/>
        <v/>
      </c>
      <c r="I1162" s="158">
        <f>'5. Instalaciones fijas'!K31</f>
        <v>0</v>
      </c>
      <c r="J1162" s="158">
        <f>'5. Instalaciones fijas'!L31</f>
        <v>0</v>
      </c>
      <c r="K1162" s="158">
        <f>'5. Instalaciones fijas'!M31</f>
        <v>0</v>
      </c>
      <c r="L1162" s="54" t="str">
        <f t="shared" si="73"/>
        <v/>
      </c>
      <c r="M1162" s="54" t="str">
        <f t="shared" si="74"/>
        <v/>
      </c>
      <c r="N1162" s="54" t="str">
        <f t="shared" si="75"/>
        <v/>
      </c>
      <c r="O1162" s="85" t="str">
        <f t="shared" si="77"/>
        <v/>
      </c>
    </row>
    <row r="1163" spans="1:33" ht="18" customHeight="1" x14ac:dyDescent="0.25">
      <c r="C1163" s="154" t="str">
        <f>IF(ISTEXT('5. Instalaciones fijas'!E32),'5. Instalaciones fijas'!E32,"")</f>
        <v/>
      </c>
      <c r="D1163" s="154">
        <f>'5. Instalaciones fijas'!F32</f>
        <v>0</v>
      </c>
      <c r="E1163" s="154">
        <f>'5. Instalaciones fijas'!G32</f>
        <v>0</v>
      </c>
      <c r="F1163" s="53" t="str">
        <f t="shared" si="76"/>
        <v/>
      </c>
      <c r="G1163" s="53" t="str">
        <f t="shared" si="72"/>
        <v/>
      </c>
      <c r="H1163" s="53" t="str">
        <f t="shared" si="72"/>
        <v/>
      </c>
      <c r="I1163" s="158">
        <f>'5. Instalaciones fijas'!K32</f>
        <v>0</v>
      </c>
      <c r="J1163" s="158">
        <f>'5. Instalaciones fijas'!L32</f>
        <v>0</v>
      </c>
      <c r="K1163" s="158">
        <f>'5. Instalaciones fijas'!M32</f>
        <v>0</v>
      </c>
      <c r="L1163" s="54" t="str">
        <f t="shared" si="73"/>
        <v/>
      </c>
      <c r="M1163" s="54" t="str">
        <f t="shared" si="74"/>
        <v/>
      </c>
      <c r="N1163" s="54" t="str">
        <f t="shared" si="75"/>
        <v/>
      </c>
      <c r="O1163" s="85" t="str">
        <f t="shared" si="77"/>
        <v/>
      </c>
    </row>
    <row r="1164" spans="1:33" ht="18" customHeight="1" x14ac:dyDescent="0.25">
      <c r="C1164" s="154" t="str">
        <f>IF(ISTEXT('5. Instalaciones fijas'!E33),'5. Instalaciones fijas'!E33,"")</f>
        <v/>
      </c>
      <c r="D1164" s="154">
        <f>'5. Instalaciones fijas'!F33</f>
        <v>0</v>
      </c>
      <c r="E1164" s="154">
        <f>'5. Instalaciones fijas'!G33</f>
        <v>0</v>
      </c>
      <c r="F1164" s="53" t="str">
        <f t="shared" si="76"/>
        <v/>
      </c>
      <c r="G1164" s="53" t="str">
        <f t="shared" si="72"/>
        <v/>
      </c>
      <c r="H1164" s="53" t="str">
        <f t="shared" si="72"/>
        <v/>
      </c>
      <c r="I1164" s="158">
        <f>'5. Instalaciones fijas'!K33</f>
        <v>0</v>
      </c>
      <c r="J1164" s="158">
        <f>'5. Instalaciones fijas'!L33</f>
        <v>0</v>
      </c>
      <c r="K1164" s="158">
        <f>'5. Instalaciones fijas'!M33</f>
        <v>0</v>
      </c>
      <c r="L1164" s="54" t="str">
        <f t="shared" si="73"/>
        <v/>
      </c>
      <c r="M1164" s="54" t="str">
        <f t="shared" si="74"/>
        <v/>
      </c>
      <c r="N1164" s="54" t="str">
        <f t="shared" si="75"/>
        <v/>
      </c>
      <c r="O1164" s="85" t="str">
        <f t="shared" si="77"/>
        <v/>
      </c>
    </row>
    <row r="1165" spans="1:33" ht="18" customHeight="1" x14ac:dyDescent="0.25">
      <c r="C1165" s="154" t="str">
        <f>IF(ISTEXT('5. Instalaciones fijas'!E34),'5. Instalaciones fijas'!E34,"")</f>
        <v/>
      </c>
      <c r="D1165" s="154">
        <f>'5. Instalaciones fijas'!F34</f>
        <v>0</v>
      </c>
      <c r="E1165" s="154">
        <f>'5. Instalaciones fijas'!G34</f>
        <v>0</v>
      </c>
      <c r="F1165" s="53" t="str">
        <f t="shared" si="76"/>
        <v/>
      </c>
      <c r="G1165" s="53" t="str">
        <f t="shared" si="72"/>
        <v/>
      </c>
      <c r="H1165" s="53" t="str">
        <f t="shared" si="72"/>
        <v/>
      </c>
      <c r="I1165" s="158">
        <f>'5. Instalaciones fijas'!K34</f>
        <v>0</v>
      </c>
      <c r="J1165" s="158">
        <f>'5. Instalaciones fijas'!L34</f>
        <v>0</v>
      </c>
      <c r="K1165" s="158">
        <f>'5. Instalaciones fijas'!M34</f>
        <v>0</v>
      </c>
      <c r="L1165" s="54" t="str">
        <f t="shared" si="73"/>
        <v/>
      </c>
      <c r="M1165" s="54" t="str">
        <f t="shared" si="74"/>
        <v/>
      </c>
      <c r="N1165" s="54" t="str">
        <f t="shared" si="75"/>
        <v/>
      </c>
      <c r="O1165" s="85" t="str">
        <f>IF(ISNUMBER(L1165+M1165*$H$9/1000+N1165*$H$10/1000),L1165+M1165*$H$9/1000+N1165*$H$10/1000,"")</f>
        <v/>
      </c>
    </row>
    <row r="1166" spans="1:33" ht="18" customHeight="1" x14ac:dyDescent="0.25">
      <c r="C1166" s="154" t="str">
        <f>IF(ISTEXT('5. Instalaciones fijas'!E35),'5. Instalaciones fijas'!E35,"")</f>
        <v/>
      </c>
      <c r="D1166" s="154">
        <f>'5. Instalaciones fijas'!F35</f>
        <v>0</v>
      </c>
      <c r="E1166" s="154">
        <f>'5. Instalaciones fijas'!G35</f>
        <v>0</v>
      </c>
      <c r="F1166" s="53" t="str">
        <f t="shared" si="76"/>
        <v/>
      </c>
      <c r="G1166" s="53" t="str">
        <f t="shared" si="72"/>
        <v/>
      </c>
      <c r="H1166" s="53" t="str">
        <f t="shared" si="72"/>
        <v/>
      </c>
      <c r="I1166" s="158">
        <f>'5. Instalaciones fijas'!K35</f>
        <v>0</v>
      </c>
      <c r="J1166" s="158">
        <f>'5. Instalaciones fijas'!L35</f>
        <v>0</v>
      </c>
      <c r="K1166" s="158">
        <f>'5. Instalaciones fijas'!M35</f>
        <v>0</v>
      </c>
      <c r="L1166" s="54" t="str">
        <f t="shared" si="73"/>
        <v/>
      </c>
      <c r="M1166" s="54" t="str">
        <f t="shared" si="74"/>
        <v/>
      </c>
      <c r="N1166" s="54" t="str">
        <f t="shared" si="75"/>
        <v/>
      </c>
      <c r="O1166" s="85" t="str">
        <f>IF(ISNUMBER(L1166+M1166*$H$9/1000+N1166*$H$10/1000),L1166+M1166*$H$9/1000+N1166*$H$10/1000,"")</f>
        <v/>
      </c>
    </row>
    <row r="1167" spans="1:33" ht="18" customHeight="1" x14ac:dyDescent="0.25">
      <c r="C1167" s="154" t="str">
        <f>IF(ISTEXT('5. Instalaciones fijas'!E36),'5. Instalaciones fijas'!E36,"")</f>
        <v/>
      </c>
      <c r="D1167" s="154">
        <f>'5. Instalaciones fijas'!F36</f>
        <v>0</v>
      </c>
      <c r="E1167" s="154">
        <f>'5. Instalaciones fijas'!G36</f>
        <v>0</v>
      </c>
      <c r="F1167" s="53" t="str">
        <f t="shared" si="76"/>
        <v/>
      </c>
      <c r="G1167" s="53" t="str">
        <f t="shared" si="72"/>
        <v/>
      </c>
      <c r="H1167" s="53" t="str">
        <f t="shared" si="72"/>
        <v/>
      </c>
      <c r="I1167" s="158">
        <f>'5. Instalaciones fijas'!K36</f>
        <v>0</v>
      </c>
      <c r="J1167" s="158">
        <f>'5. Instalaciones fijas'!L36</f>
        <v>0</v>
      </c>
      <c r="K1167" s="158">
        <f>'5. Instalaciones fijas'!M36</f>
        <v>0</v>
      </c>
      <c r="L1167" s="54" t="str">
        <f t="shared" si="73"/>
        <v/>
      </c>
      <c r="M1167" s="54" t="str">
        <f t="shared" si="74"/>
        <v/>
      </c>
      <c r="N1167" s="54" t="str">
        <f t="shared" si="75"/>
        <v/>
      </c>
      <c r="O1167" s="85" t="str">
        <f t="shared" si="77"/>
        <v/>
      </c>
    </row>
    <row r="1168" spans="1:33" ht="18" customHeight="1" x14ac:dyDescent="0.25">
      <c r="C1168" s="154" t="str">
        <f>IF(ISTEXT('5. Instalaciones fijas'!E37),'5. Instalaciones fijas'!E37,"")</f>
        <v/>
      </c>
      <c r="D1168" s="154">
        <f>'5. Instalaciones fijas'!F37</f>
        <v>0</v>
      </c>
      <c r="E1168" s="154">
        <f>'5. Instalaciones fijas'!G37</f>
        <v>0</v>
      </c>
      <c r="F1168" s="53" t="str">
        <f t="shared" si="76"/>
        <v/>
      </c>
      <c r="G1168" s="53" t="str">
        <f t="shared" si="72"/>
        <v/>
      </c>
      <c r="H1168" s="53" t="str">
        <f t="shared" si="72"/>
        <v/>
      </c>
      <c r="I1168" s="158">
        <f>'5. Instalaciones fijas'!K37</f>
        <v>0</v>
      </c>
      <c r="J1168" s="158">
        <f>'5. Instalaciones fijas'!L37</f>
        <v>0</v>
      </c>
      <c r="K1168" s="158">
        <f>'5. Instalaciones fijas'!M37</f>
        <v>0</v>
      </c>
      <c r="L1168" s="54" t="str">
        <f t="shared" si="73"/>
        <v/>
      </c>
      <c r="M1168" s="54" t="str">
        <f t="shared" si="74"/>
        <v/>
      </c>
      <c r="N1168" s="54" t="str">
        <f t="shared" si="75"/>
        <v/>
      </c>
      <c r="O1168" s="85" t="str">
        <f t="shared" si="77"/>
        <v/>
      </c>
    </row>
    <row r="1169" spans="1:53" ht="18" customHeight="1" x14ac:dyDescent="0.25">
      <c r="C1169" s="154" t="str">
        <f>IF(ISTEXT('5. Instalaciones fijas'!E38),'5. Instalaciones fijas'!E38,"")</f>
        <v/>
      </c>
      <c r="D1169" s="154">
        <f>'5. Instalaciones fijas'!F38</f>
        <v>0</v>
      </c>
      <c r="E1169" s="154">
        <f>'5. Instalaciones fijas'!G38</f>
        <v>0</v>
      </c>
      <c r="F1169" s="53" t="str">
        <f t="shared" si="76"/>
        <v/>
      </c>
      <c r="G1169" s="53" t="str">
        <f t="shared" si="72"/>
        <v/>
      </c>
      <c r="H1169" s="53" t="str">
        <f t="shared" si="72"/>
        <v/>
      </c>
      <c r="I1169" s="158">
        <f>'5. Instalaciones fijas'!K38</f>
        <v>0</v>
      </c>
      <c r="J1169" s="158">
        <f>'5. Instalaciones fijas'!L38</f>
        <v>0</v>
      </c>
      <c r="K1169" s="158">
        <f>'5. Instalaciones fijas'!M38</f>
        <v>0</v>
      </c>
      <c r="L1169" s="54" t="str">
        <f t="shared" si="73"/>
        <v/>
      </c>
      <c r="M1169" s="54" t="str">
        <f t="shared" si="74"/>
        <v/>
      </c>
      <c r="N1169" s="54" t="str">
        <f t="shared" si="75"/>
        <v/>
      </c>
      <c r="O1169" s="85" t="str">
        <f t="shared" si="77"/>
        <v/>
      </c>
    </row>
    <row r="1170" spans="1:53" ht="18" customHeight="1" x14ac:dyDescent="0.25">
      <c r="C1170" s="154" t="str">
        <f>IF(ISTEXT('5. Instalaciones fijas'!E39),'5. Instalaciones fijas'!E39,"")</f>
        <v/>
      </c>
      <c r="D1170" s="154">
        <f>'5. Instalaciones fijas'!F39</f>
        <v>0</v>
      </c>
      <c r="E1170" s="154">
        <f>'5. Instalaciones fijas'!G39</f>
        <v>0</v>
      </c>
      <c r="F1170" s="53" t="str">
        <f t="shared" si="76"/>
        <v/>
      </c>
      <c r="G1170" s="53" t="str">
        <f t="shared" si="72"/>
        <v/>
      </c>
      <c r="H1170" s="53" t="str">
        <f t="shared" si="72"/>
        <v/>
      </c>
      <c r="I1170" s="158">
        <f>'5. Instalaciones fijas'!K39</f>
        <v>0</v>
      </c>
      <c r="J1170" s="158">
        <f>'5. Instalaciones fijas'!L39</f>
        <v>0</v>
      </c>
      <c r="K1170" s="158">
        <f>'5. Instalaciones fijas'!M39</f>
        <v>0</v>
      </c>
      <c r="L1170" s="54" t="str">
        <f t="shared" si="73"/>
        <v/>
      </c>
      <c r="M1170" s="54" t="str">
        <f t="shared" si="74"/>
        <v/>
      </c>
      <c r="N1170" s="54" t="str">
        <f t="shared" si="75"/>
        <v/>
      </c>
      <c r="O1170" s="85" t="str">
        <f t="shared" si="77"/>
        <v/>
      </c>
    </row>
    <row r="1171" spans="1:53" ht="18" customHeight="1" x14ac:dyDescent="0.25">
      <c r="C1171" s="154" t="str">
        <f>IF(ISTEXT('5. Instalaciones fijas'!E40),'5. Instalaciones fijas'!E40,"")</f>
        <v/>
      </c>
      <c r="D1171" s="154">
        <f>'5. Instalaciones fijas'!F40</f>
        <v>0</v>
      </c>
      <c r="E1171" s="154">
        <f>'5. Instalaciones fijas'!G40</f>
        <v>0</v>
      </c>
      <c r="F1171" s="53" t="str">
        <f t="shared" si="76"/>
        <v/>
      </c>
      <c r="G1171" s="53" t="str">
        <f t="shared" si="72"/>
        <v/>
      </c>
      <c r="H1171" s="53" t="str">
        <f t="shared" si="72"/>
        <v/>
      </c>
      <c r="I1171" s="158">
        <f>'5. Instalaciones fijas'!K40</f>
        <v>0</v>
      </c>
      <c r="J1171" s="158">
        <f>'5. Instalaciones fijas'!L40</f>
        <v>0</v>
      </c>
      <c r="K1171" s="158">
        <f>'5. Instalaciones fijas'!M40</f>
        <v>0</v>
      </c>
      <c r="L1171" s="54" t="str">
        <f t="shared" si="73"/>
        <v/>
      </c>
      <c r="M1171" s="54" t="str">
        <f t="shared" si="74"/>
        <v/>
      </c>
      <c r="N1171" s="54" t="str">
        <f t="shared" si="75"/>
        <v/>
      </c>
      <c r="O1171" s="85" t="str">
        <f t="shared" si="77"/>
        <v/>
      </c>
    </row>
    <row r="1172" spans="1:53" ht="18" customHeight="1" x14ac:dyDescent="0.25">
      <c r="C1172" s="154" t="str">
        <f>IF(ISTEXT('5. Instalaciones fijas'!E41),'5. Instalaciones fijas'!E41,"")</f>
        <v/>
      </c>
      <c r="D1172" s="154">
        <f>'5. Instalaciones fijas'!F41</f>
        <v>0</v>
      </c>
      <c r="E1172" s="154">
        <f>'5. Instalaciones fijas'!G41</f>
        <v>0</v>
      </c>
      <c r="F1172" s="53" t="str">
        <f t="shared" si="76"/>
        <v/>
      </c>
      <c r="G1172" s="53" t="str">
        <f t="shared" si="72"/>
        <v/>
      </c>
      <c r="H1172" s="53" t="str">
        <f t="shared" si="72"/>
        <v/>
      </c>
      <c r="I1172" s="158">
        <f>'5. Instalaciones fijas'!K41</f>
        <v>0</v>
      </c>
      <c r="J1172" s="158">
        <f>'5. Instalaciones fijas'!L41</f>
        <v>0</v>
      </c>
      <c r="K1172" s="158">
        <f>'5. Instalaciones fijas'!M41</f>
        <v>0</v>
      </c>
      <c r="L1172" s="54" t="str">
        <f t="shared" si="73"/>
        <v/>
      </c>
      <c r="M1172" s="54" t="str">
        <f t="shared" si="74"/>
        <v/>
      </c>
      <c r="N1172" s="54" t="str">
        <f t="shared" si="75"/>
        <v/>
      </c>
      <c r="O1172" s="85" t="str">
        <f t="shared" si="77"/>
        <v/>
      </c>
    </row>
    <row r="1173" spans="1:53" ht="18" customHeight="1" x14ac:dyDescent="0.25">
      <c r="C1173" s="154" t="str">
        <f>IF(ISTEXT('5. Instalaciones fijas'!E42),'5. Instalaciones fijas'!E42,"")</f>
        <v/>
      </c>
      <c r="D1173" s="154">
        <f>'5. Instalaciones fijas'!F42</f>
        <v>0</v>
      </c>
      <c r="E1173" s="154">
        <f>'5. Instalaciones fijas'!G42</f>
        <v>0</v>
      </c>
      <c r="F1173" s="53" t="str">
        <f t="shared" si="76"/>
        <v/>
      </c>
      <c r="G1173" s="53" t="str">
        <f t="shared" si="72"/>
        <v/>
      </c>
      <c r="H1173" s="53" t="str">
        <f t="shared" si="72"/>
        <v/>
      </c>
      <c r="I1173" s="158">
        <f>'5. Instalaciones fijas'!K42</f>
        <v>0</v>
      </c>
      <c r="J1173" s="158">
        <f>'5. Instalaciones fijas'!L42</f>
        <v>0</v>
      </c>
      <c r="K1173" s="158">
        <f>'5. Instalaciones fijas'!M42</f>
        <v>0</v>
      </c>
      <c r="L1173" s="54" t="str">
        <f t="shared" si="73"/>
        <v/>
      </c>
      <c r="M1173" s="54" t="str">
        <f t="shared" si="74"/>
        <v/>
      </c>
      <c r="N1173" s="54" t="str">
        <f t="shared" si="75"/>
        <v/>
      </c>
      <c r="O1173" s="85" t="str">
        <f t="shared" si="77"/>
        <v/>
      </c>
    </row>
    <row r="1174" spans="1:53" ht="18" customHeight="1" x14ac:dyDescent="0.25">
      <c r="C1174" s="154" t="str">
        <f>IF(ISTEXT('5. Instalaciones fijas'!E43),'5. Instalaciones fijas'!E43,"")</f>
        <v/>
      </c>
      <c r="D1174" s="154">
        <f>'5. Instalaciones fijas'!F43</f>
        <v>0</v>
      </c>
      <c r="E1174" s="154">
        <f>'5. Instalaciones fijas'!G43</f>
        <v>0</v>
      </c>
      <c r="F1174" s="53" t="str">
        <f t="shared" si="76"/>
        <v/>
      </c>
      <c r="G1174" s="53" t="str">
        <f t="shared" si="76"/>
        <v/>
      </c>
      <c r="H1174" s="53" t="str">
        <f t="shared" si="76"/>
        <v/>
      </c>
      <c r="I1174" s="158">
        <f>'5. Instalaciones fijas'!K43</f>
        <v>0</v>
      </c>
      <c r="J1174" s="158">
        <f>'5. Instalaciones fijas'!L43</f>
        <v>0</v>
      </c>
      <c r="K1174" s="158">
        <f>'5. Instalaciones fijas'!M43</f>
        <v>0</v>
      </c>
      <c r="L1174" s="54" t="str">
        <f t="shared" si="73"/>
        <v/>
      </c>
      <c r="M1174" s="54" t="str">
        <f t="shared" si="74"/>
        <v/>
      </c>
      <c r="N1174" s="54" t="str">
        <f t="shared" si="75"/>
        <v/>
      </c>
      <c r="O1174" s="85" t="str">
        <f t="shared" si="77"/>
        <v/>
      </c>
    </row>
    <row r="1175" spans="1:53" ht="18" customHeight="1" x14ac:dyDescent="0.25">
      <c r="C1175" s="154" t="str">
        <f>IF(ISTEXT('5. Instalaciones fijas'!E44),'5. Instalaciones fijas'!E44,"")</f>
        <v/>
      </c>
      <c r="D1175" s="154">
        <f>'5. Instalaciones fijas'!F44</f>
        <v>0</v>
      </c>
      <c r="E1175" s="154">
        <f>'5. Instalaciones fijas'!G44</f>
        <v>0</v>
      </c>
      <c r="F1175" s="53" t="str">
        <f t="shared" si="76"/>
        <v/>
      </c>
      <c r="G1175" s="53" t="str">
        <f t="shared" si="76"/>
        <v/>
      </c>
      <c r="H1175" s="53" t="str">
        <f t="shared" si="76"/>
        <v/>
      </c>
      <c r="I1175" s="158">
        <f>'5. Instalaciones fijas'!K44</f>
        <v>0</v>
      </c>
      <c r="J1175" s="158">
        <f>'5. Instalaciones fijas'!L44</f>
        <v>0</v>
      </c>
      <c r="K1175" s="158">
        <f>'5. Instalaciones fijas'!M44</f>
        <v>0</v>
      </c>
      <c r="L1175" s="54" t="str">
        <f t="shared" si="73"/>
        <v/>
      </c>
      <c r="M1175" s="54" t="str">
        <f t="shared" si="74"/>
        <v/>
      </c>
      <c r="N1175" s="54" t="str">
        <f t="shared" si="75"/>
        <v/>
      </c>
      <c r="O1175" s="85" t="str">
        <f t="shared" si="77"/>
        <v/>
      </c>
    </row>
    <row r="1176" spans="1:53" ht="18" customHeight="1" x14ac:dyDescent="0.25">
      <c r="C1176" s="154" t="str">
        <f>IF(ISTEXT('5. Instalaciones fijas'!E45),'5. Instalaciones fijas'!E45,"")</f>
        <v/>
      </c>
      <c r="D1176" s="154">
        <f>'5. Instalaciones fijas'!F45</f>
        <v>0</v>
      </c>
      <c r="E1176" s="154">
        <f>'5. Instalaciones fijas'!G45</f>
        <v>0</v>
      </c>
      <c r="F1176" s="53" t="str">
        <f t="shared" si="76"/>
        <v/>
      </c>
      <c r="G1176" s="53" t="str">
        <f t="shared" si="76"/>
        <v/>
      </c>
      <c r="H1176" s="53" t="str">
        <f t="shared" si="76"/>
        <v/>
      </c>
      <c r="I1176" s="158">
        <f>'5. Instalaciones fijas'!K45</f>
        <v>0</v>
      </c>
      <c r="J1176" s="158">
        <f>'5. Instalaciones fijas'!L45</f>
        <v>0</v>
      </c>
      <c r="K1176" s="158">
        <f>'5. Instalaciones fijas'!M45</f>
        <v>0</v>
      </c>
      <c r="L1176" s="54" t="str">
        <f t="shared" si="73"/>
        <v/>
      </c>
      <c r="M1176" s="54" t="str">
        <f t="shared" si="74"/>
        <v/>
      </c>
      <c r="N1176" s="54" t="str">
        <f t="shared" si="75"/>
        <v/>
      </c>
      <c r="O1176" s="85" t="str">
        <f t="shared" si="77"/>
        <v/>
      </c>
    </row>
    <row r="1177" spans="1:53" ht="18" customHeight="1" x14ac:dyDescent="0.25">
      <c r="C1177" s="154" t="str">
        <f>IF(ISTEXT('5. Instalaciones fijas'!E46),'5. Instalaciones fijas'!E46,"")</f>
        <v/>
      </c>
      <c r="D1177" s="154">
        <f>'5. Instalaciones fijas'!F46</f>
        <v>0</v>
      </c>
      <c r="E1177" s="154">
        <f>'5. Instalaciones fijas'!G46</f>
        <v>0</v>
      </c>
      <c r="F1177" s="53" t="str">
        <f t="shared" si="76"/>
        <v/>
      </c>
      <c r="G1177" s="53" t="str">
        <f t="shared" si="76"/>
        <v/>
      </c>
      <c r="H1177" s="53" t="str">
        <f t="shared" si="76"/>
        <v/>
      </c>
      <c r="I1177" s="158">
        <f>'5. Instalaciones fijas'!K46</f>
        <v>0</v>
      </c>
      <c r="J1177" s="158">
        <f>'5. Instalaciones fijas'!L46</f>
        <v>0</v>
      </c>
      <c r="K1177" s="158">
        <f>'5. Instalaciones fijas'!M46</f>
        <v>0</v>
      </c>
      <c r="L1177" s="54" t="str">
        <f t="shared" si="73"/>
        <v/>
      </c>
      <c r="M1177" s="54" t="str">
        <f t="shared" si="74"/>
        <v/>
      </c>
      <c r="N1177" s="54" t="str">
        <f t="shared" si="75"/>
        <v/>
      </c>
      <c r="O1177" s="85" t="str">
        <f t="shared" si="77"/>
        <v/>
      </c>
    </row>
    <row r="1178" spans="1:53" ht="18" customHeight="1" x14ac:dyDescent="0.25">
      <c r="C1178" s="154" t="str">
        <f>IF(ISTEXT('5. Instalaciones fijas'!E47),'5. Instalaciones fijas'!E47,"")</f>
        <v/>
      </c>
      <c r="D1178" s="154">
        <f>'5. Instalaciones fijas'!F47</f>
        <v>0</v>
      </c>
      <c r="E1178" s="154">
        <f>'5. Instalaciones fijas'!G47</f>
        <v>0</v>
      </c>
      <c r="F1178" s="53" t="str">
        <f t="shared" si="76"/>
        <v/>
      </c>
      <c r="G1178" s="53" t="str">
        <f t="shared" si="76"/>
        <v/>
      </c>
      <c r="H1178" s="53" t="str">
        <f t="shared" si="76"/>
        <v/>
      </c>
      <c r="I1178" s="158">
        <f>'5. Instalaciones fijas'!K47</f>
        <v>0</v>
      </c>
      <c r="J1178" s="158">
        <f>'5. Instalaciones fijas'!L47</f>
        <v>0</v>
      </c>
      <c r="K1178" s="158">
        <f>'5. Instalaciones fijas'!M47</f>
        <v>0</v>
      </c>
      <c r="L1178" s="54" t="str">
        <f t="shared" si="73"/>
        <v/>
      </c>
      <c r="M1178" s="54" t="str">
        <f t="shared" si="74"/>
        <v/>
      </c>
      <c r="N1178" s="54" t="str">
        <f t="shared" si="75"/>
        <v/>
      </c>
      <c r="O1178" s="85" t="str">
        <f t="shared" si="77"/>
        <v/>
      </c>
    </row>
    <row r="1179" spans="1:53" ht="18" customHeight="1" x14ac:dyDescent="0.25">
      <c r="C1179" s="154" t="str">
        <f>IF(ISTEXT('5. Instalaciones fijas'!E48),'5. Instalaciones fijas'!E48,"")</f>
        <v/>
      </c>
      <c r="D1179" s="154">
        <f>'5. Instalaciones fijas'!F48</f>
        <v>0</v>
      </c>
      <c r="E1179" s="154">
        <f>'5. Instalaciones fijas'!G48</f>
        <v>0</v>
      </c>
      <c r="F1179" s="53" t="str">
        <f t="shared" si="76"/>
        <v/>
      </c>
      <c r="G1179" s="53" t="str">
        <f t="shared" si="76"/>
        <v/>
      </c>
      <c r="H1179" s="53" t="str">
        <f t="shared" si="76"/>
        <v/>
      </c>
      <c r="I1179" s="158">
        <f>'5. Instalaciones fijas'!K48</f>
        <v>0</v>
      </c>
      <c r="J1179" s="158">
        <f>'5. Instalaciones fijas'!L48</f>
        <v>0</v>
      </c>
      <c r="K1179" s="158">
        <f>'5. Instalaciones fijas'!M48</f>
        <v>0</v>
      </c>
      <c r="L1179" s="54" t="str">
        <f t="shared" si="73"/>
        <v/>
      </c>
      <c r="M1179" s="54" t="str">
        <f t="shared" si="74"/>
        <v/>
      </c>
      <c r="N1179" s="54" t="str">
        <f t="shared" si="75"/>
        <v/>
      </c>
      <c r="O1179" s="85" t="str">
        <f t="shared" si="77"/>
        <v/>
      </c>
    </row>
    <row r="1180" spans="1:53" ht="18" customHeight="1" x14ac:dyDescent="0.25">
      <c r="L1180" s="164">
        <f>SUM(L1158:L1179)</f>
        <v>0</v>
      </c>
      <c r="M1180" s="164">
        <f t="shared" ref="M1180:O1180" si="78">SUM(M1158:M1179)</f>
        <v>0</v>
      </c>
      <c r="N1180" s="164">
        <f t="shared" si="78"/>
        <v>0</v>
      </c>
      <c r="O1180" s="164">
        <f t="shared" si="78"/>
        <v>0</v>
      </c>
    </row>
    <row r="1181" spans="1:53" s="68" customFormat="1" ht="18" customHeight="1" x14ac:dyDescent="0.25">
      <c r="A1181" s="918"/>
      <c r="B1181" s="15"/>
      <c r="C1181" s="15"/>
      <c r="D1181" s="15"/>
      <c r="E1181" s="15"/>
      <c r="F1181" s="15"/>
      <c r="G1181" s="15"/>
      <c r="H1181" s="15"/>
      <c r="I1181" s="15"/>
      <c r="J1181" s="15"/>
      <c r="K1181" s="15"/>
      <c r="L1181" s="15"/>
      <c r="M1181" s="15"/>
      <c r="N1181" s="15"/>
      <c r="O1181" s="15"/>
      <c r="P1181" s="15"/>
      <c r="Q1181" s="16"/>
      <c r="R1181" s="15"/>
      <c r="S1181" s="15"/>
      <c r="T1181" s="15"/>
      <c r="U1181" s="15"/>
      <c r="V1181" s="15"/>
      <c r="W1181" s="15"/>
      <c r="X1181" s="15"/>
      <c r="Y1181" s="15"/>
      <c r="Z1181" s="15"/>
      <c r="AA1181" s="15"/>
      <c r="AB1181" s="15"/>
      <c r="AC1181" s="15"/>
      <c r="AD1181" s="15"/>
      <c r="AE1181" s="15"/>
      <c r="AF1181" s="15"/>
      <c r="AG1181" s="16"/>
      <c r="AH1181" s="15"/>
      <c r="AI1181" s="15"/>
      <c r="AJ1181" s="15"/>
      <c r="AK1181" s="15"/>
      <c r="AL1181" s="15"/>
      <c r="AM1181" s="15"/>
      <c r="AN1181" s="15"/>
      <c r="AO1181" s="15"/>
      <c r="AP1181" s="15"/>
      <c r="AQ1181" s="15"/>
      <c r="AR1181" s="15"/>
      <c r="AS1181" s="15"/>
      <c r="AT1181" s="15"/>
      <c r="AU1181" s="15"/>
      <c r="AV1181" s="15"/>
      <c r="AW1181" s="15"/>
      <c r="AX1181" s="15"/>
      <c r="AY1181" s="15"/>
      <c r="AZ1181" s="15"/>
      <c r="BA1181" s="15"/>
    </row>
    <row r="1182" spans="1:53" ht="18" customHeight="1" x14ac:dyDescent="0.25">
      <c r="B1182" s="555" t="s">
        <v>933</v>
      </c>
      <c r="C1182" s="555"/>
      <c r="D1182" s="555"/>
      <c r="E1182" s="555"/>
      <c r="F1182" s="555"/>
      <c r="G1182" s="555"/>
      <c r="H1182" s="555"/>
      <c r="I1182" s="555"/>
      <c r="J1182" s="555"/>
      <c r="K1182" s="555"/>
    </row>
    <row r="1183" spans="1:53" ht="18" customHeight="1" x14ac:dyDescent="0.25">
      <c r="B1183" s="3"/>
      <c r="C1183" s="3"/>
      <c r="D1183" s="3"/>
      <c r="E1183" s="3"/>
      <c r="F1183" s="3"/>
      <c r="G1183" s="3"/>
      <c r="H1183" s="3"/>
      <c r="I1183" s="3"/>
      <c r="J1183" s="3"/>
      <c r="K1183" s="3"/>
      <c r="L1183" s="3"/>
      <c r="M1183" s="3"/>
      <c r="N1183" s="3"/>
    </row>
    <row r="1184" spans="1:53" ht="18" customHeight="1" x14ac:dyDescent="0.25">
      <c r="D1184" s="152" t="s">
        <v>876</v>
      </c>
      <c r="E1184" s="152" t="s">
        <v>877</v>
      </c>
      <c r="F1184" s="152" t="s">
        <v>878</v>
      </c>
      <c r="G1184" s="152" t="s">
        <v>879</v>
      </c>
    </row>
    <row r="1185" spans="1:53" ht="18" customHeight="1" x14ac:dyDescent="0.25">
      <c r="A1185" s="918">
        <v>12</v>
      </c>
      <c r="B1185" s="15">
        <v>2</v>
      </c>
      <c r="C1185" s="116" t="s">
        <v>885</v>
      </c>
      <c r="D1185" s="153">
        <f>F1258</f>
        <v>0</v>
      </c>
      <c r="E1185" s="153">
        <f t="shared" ref="E1185:G1185" si="79">G1258</f>
        <v>0</v>
      </c>
      <c r="F1185" s="153">
        <f t="shared" si="79"/>
        <v>0</v>
      </c>
      <c r="G1185" s="153">
        <f t="shared" si="79"/>
        <v>0</v>
      </c>
      <c r="J1185" s="25"/>
      <c r="K1185" s="25"/>
      <c r="Q1185" s="15"/>
      <c r="R1185" s="16"/>
      <c r="AG1185" s="15"/>
      <c r="AH1185" s="16"/>
    </row>
    <row r="1186" spans="1:53" s="68" customFormat="1" ht="18" customHeight="1" x14ac:dyDescent="0.25">
      <c r="A1186" s="918"/>
      <c r="B1186" s="15"/>
      <c r="C1186" s="15"/>
      <c r="D1186" s="15"/>
      <c r="E1186" s="15"/>
      <c r="F1186" s="15"/>
      <c r="G1186" s="151">
        <f>D1185+E1185*$H$9/1000+F1185*$H$10/1000</f>
        <v>0</v>
      </c>
      <c r="H1186" s="15"/>
      <c r="I1186" s="15"/>
      <c r="J1186" s="15"/>
      <c r="K1186" s="15"/>
      <c r="L1186" s="15"/>
      <c r="M1186" s="15"/>
      <c r="N1186" s="15"/>
      <c r="O1186" s="15"/>
      <c r="P1186" s="15"/>
      <c r="Q1186" s="16"/>
      <c r="R1186" s="15"/>
      <c r="S1186" s="15"/>
      <c r="T1186" s="15"/>
      <c r="U1186" s="15"/>
      <c r="V1186" s="15"/>
      <c r="W1186" s="15"/>
      <c r="X1186" s="15"/>
      <c r="Y1186" s="15"/>
      <c r="Z1186" s="15"/>
      <c r="AA1186" s="15"/>
      <c r="AB1186" s="15"/>
      <c r="AC1186" s="15"/>
      <c r="AD1186" s="15"/>
      <c r="AE1186" s="15"/>
      <c r="AF1186" s="15"/>
      <c r="AG1186" s="16"/>
      <c r="AH1186" s="15"/>
      <c r="AI1186" s="15"/>
      <c r="AJ1186" s="15"/>
      <c r="AK1186" s="15"/>
      <c r="AL1186" s="15"/>
      <c r="AM1186" s="15"/>
      <c r="AN1186" s="15"/>
      <c r="AO1186" s="15"/>
      <c r="AP1186" s="15"/>
      <c r="AQ1186" s="15"/>
      <c r="AR1186" s="15"/>
      <c r="AS1186" s="15"/>
      <c r="AT1186" s="15"/>
      <c r="AU1186" s="15"/>
      <c r="AV1186" s="15"/>
      <c r="AW1186" s="15"/>
      <c r="AX1186" s="15"/>
      <c r="AY1186" s="15"/>
      <c r="AZ1186" s="15"/>
      <c r="BA1186" s="15"/>
    </row>
    <row r="1187" spans="1:53" s="68" customFormat="1" ht="18" customHeight="1" x14ac:dyDescent="0.25">
      <c r="A1187" s="918"/>
      <c r="B1187" s="15"/>
      <c r="C1187" s="15"/>
      <c r="D1187" s="15"/>
      <c r="E1187" s="15"/>
      <c r="F1187" s="15"/>
      <c r="G1187" s="151"/>
      <c r="H1187" s="15"/>
      <c r="I1187" s="15"/>
      <c r="J1187" s="15"/>
      <c r="K1187" s="15"/>
      <c r="L1187" s="15"/>
      <c r="M1187" s="15"/>
      <c r="N1187" s="15"/>
      <c r="O1187" s="15"/>
      <c r="P1187" s="15"/>
      <c r="Q1187" s="16"/>
      <c r="R1187" s="15"/>
      <c r="S1187" s="15"/>
      <c r="T1187" s="15"/>
      <c r="U1187" s="15"/>
      <c r="V1187" s="15"/>
      <c r="W1187" s="15"/>
      <c r="X1187" s="15"/>
      <c r="Y1187" s="15"/>
      <c r="Z1187" s="15"/>
      <c r="AA1187" s="15"/>
      <c r="AB1187" s="15"/>
      <c r="AC1187" s="15"/>
      <c r="AD1187" s="15"/>
      <c r="AE1187" s="15"/>
      <c r="AF1187" s="15"/>
      <c r="AG1187" s="16"/>
      <c r="AH1187" s="15"/>
      <c r="AI1187" s="15"/>
      <c r="AJ1187" s="15"/>
      <c r="AK1187" s="15"/>
      <c r="AL1187" s="15"/>
      <c r="AM1187" s="15"/>
      <c r="AN1187" s="15"/>
      <c r="AO1187" s="15"/>
      <c r="AP1187" s="15"/>
      <c r="AQ1187" s="15"/>
      <c r="AR1187" s="15"/>
      <c r="AS1187" s="15"/>
      <c r="AT1187" s="15"/>
      <c r="AU1187" s="15"/>
      <c r="AV1187" s="15"/>
      <c r="AW1187" s="15"/>
      <c r="AX1187" s="15"/>
      <c r="AY1187" s="15"/>
      <c r="AZ1187" s="15"/>
      <c r="BA1187" s="15"/>
    </row>
    <row r="1188" spans="1:53" s="68" customFormat="1" ht="18" customHeight="1" x14ac:dyDescent="0.25">
      <c r="A1188" s="918"/>
      <c r="B1188" s="100" t="s">
        <v>804</v>
      </c>
      <c r="C1188" s="15"/>
      <c r="D1188" s="15"/>
      <c r="E1188" s="15"/>
      <c r="F1188" s="15"/>
      <c r="G1188" s="151"/>
      <c r="H1188" s="15"/>
      <c r="I1188" s="15"/>
      <c r="J1188" s="15"/>
      <c r="K1188" s="15"/>
      <c r="L1188" s="15"/>
      <c r="M1188" s="15"/>
      <c r="N1188" s="15"/>
      <c r="O1188" s="15"/>
      <c r="P1188" s="15"/>
      <c r="Q1188" s="16"/>
      <c r="R1188" s="15"/>
      <c r="S1188" s="15"/>
      <c r="T1188" s="15"/>
      <c r="U1188" s="15"/>
      <c r="V1188" s="15"/>
      <c r="W1188" s="15"/>
      <c r="X1188" s="15"/>
      <c r="Y1188" s="15"/>
      <c r="Z1188" s="15"/>
      <c r="AA1188" s="15"/>
      <c r="AB1188" s="15"/>
      <c r="AC1188" s="15"/>
      <c r="AD1188" s="15"/>
      <c r="AE1188" s="15"/>
      <c r="AF1188" s="15"/>
      <c r="AG1188" s="16"/>
      <c r="AH1188" s="15"/>
      <c r="AI1188" s="15"/>
      <c r="AJ1188" s="15"/>
      <c r="AK1188" s="15"/>
      <c r="AL1188" s="15"/>
      <c r="AM1188" s="15"/>
      <c r="AN1188" s="15"/>
      <c r="AO1188" s="15"/>
      <c r="AP1188" s="15"/>
      <c r="AQ1188" s="15"/>
      <c r="AR1188" s="15"/>
      <c r="AS1188" s="15"/>
      <c r="AT1188" s="15"/>
      <c r="AU1188" s="15"/>
      <c r="AV1188" s="15"/>
      <c r="AW1188" s="15"/>
      <c r="AX1188" s="15"/>
      <c r="AY1188" s="15"/>
      <c r="AZ1188" s="15"/>
      <c r="BA1188" s="15"/>
    </row>
    <row r="1189" spans="1:53" s="68" customFormat="1" ht="18" customHeight="1" x14ac:dyDescent="0.25">
      <c r="A1189" s="918"/>
      <c r="B1189" s="100"/>
      <c r="C1189" s="15"/>
      <c r="D1189" s="15"/>
      <c r="E1189" s="15"/>
      <c r="F1189" s="15"/>
      <c r="G1189" s="151"/>
      <c r="H1189" s="15"/>
      <c r="I1189" s="15"/>
      <c r="J1189" s="15"/>
      <c r="K1189" s="15"/>
      <c r="L1189" s="15"/>
      <c r="M1189" s="15"/>
      <c r="N1189" s="15"/>
      <c r="O1189" s="15"/>
      <c r="P1189" s="15"/>
      <c r="Q1189" s="16"/>
      <c r="R1189" s="15"/>
      <c r="S1189" s="15"/>
      <c r="T1189" s="15"/>
      <c r="U1189" s="15"/>
      <c r="V1189" s="15"/>
      <c r="W1189" s="15"/>
      <c r="X1189" s="15"/>
      <c r="Y1189" s="15"/>
      <c r="Z1189" s="15"/>
      <c r="AA1189" s="15"/>
      <c r="AB1189" s="15"/>
      <c r="AC1189" s="15"/>
      <c r="AD1189" s="15"/>
      <c r="AE1189" s="15"/>
      <c r="AF1189" s="15"/>
      <c r="AG1189" s="16"/>
      <c r="AH1189" s="15"/>
      <c r="AI1189" s="15"/>
      <c r="AJ1189" s="15"/>
      <c r="AK1189" s="15"/>
      <c r="AL1189" s="15"/>
      <c r="AM1189" s="15"/>
      <c r="AN1189" s="15"/>
      <c r="AO1189" s="15"/>
      <c r="AP1189" s="15"/>
      <c r="AQ1189" s="15"/>
      <c r="AR1189" s="15"/>
      <c r="AS1189" s="15"/>
      <c r="AT1189" s="15"/>
      <c r="AU1189" s="15"/>
      <c r="AV1189" s="15"/>
      <c r="AW1189" s="15"/>
      <c r="AX1189" s="15"/>
      <c r="AY1189" s="15"/>
      <c r="AZ1189" s="15"/>
      <c r="BA1189" s="15"/>
    </row>
    <row r="1190" spans="1:53" s="68" customFormat="1" ht="18" customHeight="1" x14ac:dyDescent="0.25">
      <c r="A1190" s="918"/>
      <c r="B1190" s="100"/>
      <c r="C1190" s="167" t="s">
        <v>916</v>
      </c>
      <c r="D1190" s="15"/>
      <c r="E1190" s="15"/>
      <c r="F1190" s="15"/>
      <c r="G1190" s="151"/>
      <c r="H1190" s="15"/>
      <c r="Q1190" s="16"/>
      <c r="R1190" s="15"/>
      <c r="S1190" s="15"/>
      <c r="T1190" s="15"/>
      <c r="U1190" s="15"/>
      <c r="V1190" s="15"/>
      <c r="W1190" s="15"/>
      <c r="X1190" s="15"/>
      <c r="Y1190" s="15"/>
      <c r="Z1190" s="15"/>
      <c r="AA1190" s="15"/>
      <c r="AB1190" s="15"/>
      <c r="AC1190" s="15"/>
      <c r="AD1190" s="15"/>
      <c r="AE1190" s="15"/>
      <c r="AF1190" s="15"/>
      <c r="AG1190" s="16"/>
      <c r="AH1190" s="15"/>
      <c r="AI1190" s="15"/>
      <c r="AJ1190" s="15"/>
      <c r="AK1190" s="15"/>
      <c r="AL1190" s="15"/>
      <c r="AM1190" s="15"/>
      <c r="AN1190" s="15"/>
      <c r="AO1190" s="15"/>
      <c r="AP1190" s="15"/>
      <c r="AQ1190" s="15"/>
      <c r="AR1190" s="15"/>
      <c r="AS1190" s="15"/>
      <c r="AT1190" s="15"/>
      <c r="AU1190" s="15"/>
      <c r="AV1190" s="15"/>
      <c r="AW1190" s="15"/>
      <c r="AX1190" s="15"/>
      <c r="AY1190" s="15"/>
      <c r="AZ1190" s="15"/>
      <c r="BA1190" s="15"/>
    </row>
    <row r="1191" spans="1:53" x14ac:dyDescent="0.25">
      <c r="C1191" s="155" t="s">
        <v>887</v>
      </c>
      <c r="Q1191" s="15"/>
      <c r="AG1191" s="15"/>
    </row>
    <row r="1192" spans="1:53" x14ac:dyDescent="0.25">
      <c r="C1192" s="156" t="s">
        <v>888</v>
      </c>
      <c r="Q1192" s="15"/>
      <c r="AG1192" s="15"/>
    </row>
    <row r="1193" spans="1:53" x14ac:dyDescent="0.25">
      <c r="C1193" s="156" t="s">
        <v>889</v>
      </c>
      <c r="Q1193" s="15"/>
      <c r="AG1193" s="15"/>
    </row>
    <row r="1194" spans="1:53" x14ac:dyDescent="0.25">
      <c r="C1194" s="156" t="s">
        <v>890</v>
      </c>
      <c r="Q1194" s="15"/>
      <c r="AG1194" s="15"/>
    </row>
    <row r="1195" spans="1:53" x14ac:dyDescent="0.25">
      <c r="C1195" s="156" t="s">
        <v>891</v>
      </c>
      <c r="Q1195" s="15"/>
      <c r="AG1195" s="15"/>
    </row>
    <row r="1196" spans="1:53" x14ac:dyDescent="0.25">
      <c r="C1196" s="156" t="s">
        <v>892</v>
      </c>
      <c r="Q1196" s="15"/>
      <c r="AG1196" s="15"/>
    </row>
    <row r="1197" spans="1:53" x14ac:dyDescent="0.25">
      <c r="C1197" s="156" t="s">
        <v>893</v>
      </c>
      <c r="Q1197" s="15"/>
      <c r="AG1197" s="15"/>
    </row>
    <row r="1198" spans="1:53" x14ac:dyDescent="0.25">
      <c r="C1198" s="156" t="s">
        <v>894</v>
      </c>
      <c r="Q1198" s="15"/>
      <c r="AG1198" s="15"/>
    </row>
    <row r="1199" spans="1:53" x14ac:dyDescent="0.25">
      <c r="C1199" s="156" t="s">
        <v>895</v>
      </c>
      <c r="Q1199" s="15"/>
      <c r="AG1199" s="15"/>
    </row>
    <row r="1200" spans="1:53" x14ac:dyDescent="0.25">
      <c r="C1200" s="156" t="s">
        <v>896</v>
      </c>
      <c r="Q1200" s="15"/>
      <c r="AG1200" s="15"/>
    </row>
    <row r="1201" spans="3:33" x14ac:dyDescent="0.25">
      <c r="C1201" s="156" t="s">
        <v>897</v>
      </c>
      <c r="Q1201" s="15"/>
      <c r="AG1201" s="15"/>
    </row>
    <row r="1202" spans="3:33" x14ac:dyDescent="0.25">
      <c r="C1202" s="156" t="s">
        <v>898</v>
      </c>
      <c r="Q1202" s="15"/>
      <c r="AG1202" s="15"/>
    </row>
    <row r="1203" spans="3:33" x14ac:dyDescent="0.25">
      <c r="C1203" s="156" t="s">
        <v>899</v>
      </c>
      <c r="Q1203" s="15"/>
      <c r="AG1203" s="15"/>
    </row>
    <row r="1204" spans="3:33" x14ac:dyDescent="0.25">
      <c r="C1204" s="156" t="s">
        <v>900</v>
      </c>
      <c r="Q1204" s="15"/>
      <c r="AG1204" s="15"/>
    </row>
    <row r="1205" spans="3:33" x14ac:dyDescent="0.25">
      <c r="C1205" s="156" t="s">
        <v>901</v>
      </c>
      <c r="Q1205" s="15"/>
      <c r="AG1205" s="15"/>
    </row>
    <row r="1206" spans="3:33" x14ac:dyDescent="0.25">
      <c r="C1206" s="156" t="s">
        <v>902</v>
      </c>
      <c r="Q1206" s="15"/>
      <c r="AG1206" s="15"/>
    </row>
    <row r="1207" spans="3:33" x14ac:dyDescent="0.25">
      <c r="C1207" s="156" t="s">
        <v>903</v>
      </c>
      <c r="Q1207" s="15"/>
      <c r="AG1207" s="15"/>
    </row>
    <row r="1208" spans="3:33" x14ac:dyDescent="0.25">
      <c r="C1208" s="156" t="s">
        <v>904</v>
      </c>
      <c r="Q1208" s="15"/>
      <c r="AG1208" s="15"/>
    </row>
    <row r="1209" spans="3:33" x14ac:dyDescent="0.25">
      <c r="C1209" s="156" t="s">
        <v>905</v>
      </c>
      <c r="Q1209" s="15"/>
      <c r="AG1209" s="15"/>
    </row>
    <row r="1210" spans="3:33" x14ac:dyDescent="0.25">
      <c r="C1210" s="156" t="s">
        <v>906</v>
      </c>
      <c r="Q1210" s="15"/>
      <c r="AG1210" s="15"/>
    </row>
    <row r="1211" spans="3:33" x14ac:dyDescent="0.25">
      <c r="C1211" s="156" t="s">
        <v>907</v>
      </c>
      <c r="Q1211" s="15"/>
      <c r="AG1211" s="15"/>
    </row>
    <row r="1212" spans="3:33" x14ac:dyDescent="0.25">
      <c r="C1212" s="156" t="s">
        <v>908</v>
      </c>
      <c r="Q1212" s="15"/>
      <c r="AG1212" s="15"/>
    </row>
    <row r="1213" spans="3:33" x14ac:dyDescent="0.25">
      <c r="C1213" s="156" t="s">
        <v>909</v>
      </c>
      <c r="Q1213" s="15"/>
      <c r="AG1213" s="15"/>
    </row>
    <row r="1214" spans="3:33" x14ac:dyDescent="0.25">
      <c r="C1214" s="156" t="s">
        <v>910</v>
      </c>
      <c r="Q1214" s="15"/>
      <c r="AG1214" s="15"/>
    </row>
    <row r="1215" spans="3:33" x14ac:dyDescent="0.25">
      <c r="C1215" s="156" t="s">
        <v>911</v>
      </c>
      <c r="Q1215" s="15"/>
      <c r="AG1215" s="15"/>
    </row>
    <row r="1216" spans="3:33" x14ac:dyDescent="0.25">
      <c r="C1216" s="156" t="s">
        <v>912</v>
      </c>
      <c r="Q1216" s="15"/>
      <c r="AG1216" s="15"/>
    </row>
    <row r="1217" spans="1:53" x14ac:dyDescent="0.25">
      <c r="C1217" s="156" t="s">
        <v>913</v>
      </c>
      <c r="Q1217" s="15"/>
      <c r="AG1217" s="15"/>
    </row>
    <row r="1218" spans="1:53" x14ac:dyDescent="0.25">
      <c r="C1218" s="156" t="s">
        <v>914</v>
      </c>
      <c r="Q1218" s="15"/>
      <c r="AG1218" s="15"/>
    </row>
    <row r="1219" spans="1:53" x14ac:dyDescent="0.25">
      <c r="C1219" s="157" t="s">
        <v>915</v>
      </c>
      <c r="Q1219" s="15"/>
      <c r="AG1219" s="15"/>
    </row>
    <row r="1220" spans="1:53" s="68" customFormat="1" ht="18" customHeight="1" x14ac:dyDescent="0.25">
      <c r="A1220" s="918"/>
      <c r="B1220" s="15"/>
      <c r="C1220" s="15"/>
      <c r="D1220" s="15"/>
      <c r="E1220" s="15"/>
      <c r="F1220" s="15"/>
      <c r="G1220" s="151"/>
      <c r="J1220" s="15"/>
      <c r="K1220" s="15"/>
      <c r="L1220" s="15"/>
      <c r="M1220" s="15"/>
      <c r="N1220" s="15"/>
      <c r="O1220" s="15"/>
      <c r="P1220" s="15"/>
      <c r="Q1220" s="15"/>
      <c r="R1220" s="15"/>
      <c r="S1220" s="15"/>
      <c r="T1220" s="15"/>
      <c r="U1220" s="15"/>
      <c r="V1220" s="15"/>
      <c r="W1220" s="15"/>
      <c r="X1220" s="15"/>
      <c r="Y1220" s="15"/>
      <c r="Z1220" s="15"/>
      <c r="AA1220" s="15"/>
      <c r="AB1220" s="15"/>
      <c r="AC1220" s="15"/>
      <c r="AD1220" s="15"/>
      <c r="AE1220" s="15"/>
      <c r="AF1220" s="15"/>
      <c r="AG1220" s="16"/>
      <c r="AH1220" s="15"/>
      <c r="AI1220" s="15"/>
      <c r="AJ1220" s="15"/>
      <c r="AK1220" s="15"/>
      <c r="AL1220" s="15"/>
      <c r="AM1220" s="15"/>
      <c r="AN1220" s="15"/>
      <c r="AO1220" s="15"/>
      <c r="AP1220" s="15"/>
      <c r="AQ1220" s="15"/>
      <c r="AR1220" s="15"/>
      <c r="AS1220" s="15"/>
      <c r="AT1220" s="15"/>
      <c r="AU1220" s="15"/>
      <c r="AV1220" s="15"/>
      <c r="AW1220" s="15"/>
      <c r="AX1220" s="15"/>
      <c r="AY1220" s="15"/>
      <c r="AZ1220" s="15"/>
      <c r="BA1220" s="15"/>
    </row>
    <row r="1221" spans="1:53" s="68" customFormat="1" ht="18" customHeight="1" x14ac:dyDescent="0.25">
      <c r="A1221" s="918"/>
      <c r="B1221" s="100" t="s">
        <v>805</v>
      </c>
      <c r="C1221" s="15"/>
      <c r="D1221" s="15"/>
      <c r="E1221" s="15"/>
      <c r="F1221" s="15"/>
      <c r="G1221" s="151"/>
      <c r="H1221" s="15"/>
      <c r="I1221" s="15"/>
      <c r="J1221" s="15"/>
      <c r="K1221" s="15"/>
      <c r="L1221" s="15"/>
      <c r="M1221" s="15"/>
      <c r="N1221" s="15"/>
      <c r="O1221" s="15"/>
      <c r="P1221" s="15"/>
      <c r="Q1221" s="15"/>
      <c r="R1221" s="15"/>
      <c r="S1221" s="15"/>
      <c r="T1221" s="15"/>
      <c r="U1221" s="15"/>
      <c r="V1221" s="15"/>
      <c r="W1221" s="15"/>
      <c r="X1221" s="15"/>
      <c r="Y1221" s="15"/>
      <c r="Z1221" s="15"/>
      <c r="AA1221" s="15"/>
      <c r="AB1221" s="15"/>
      <c r="AC1221" s="15"/>
      <c r="AD1221" s="15"/>
      <c r="AE1221" s="15"/>
      <c r="AF1221" s="15"/>
      <c r="AG1221" s="16"/>
      <c r="AH1221" s="15"/>
      <c r="AI1221" s="15"/>
      <c r="AJ1221" s="15"/>
      <c r="AK1221" s="15"/>
      <c r="AL1221" s="15"/>
      <c r="AM1221" s="15"/>
      <c r="AN1221" s="15"/>
      <c r="AO1221" s="15"/>
      <c r="AP1221" s="15"/>
      <c r="AQ1221" s="15"/>
      <c r="AR1221" s="15"/>
      <c r="AS1221" s="15"/>
      <c r="AT1221" s="15"/>
      <c r="AU1221" s="15"/>
      <c r="AV1221" s="15"/>
      <c r="AW1221" s="15"/>
      <c r="AX1221" s="15"/>
      <c r="AY1221" s="15"/>
      <c r="AZ1221" s="15"/>
      <c r="BA1221" s="15"/>
    </row>
    <row r="1222" spans="1:53" s="68" customFormat="1" ht="18" customHeight="1" x14ac:dyDescent="0.25">
      <c r="A1222" s="918"/>
      <c r="B1222" s="100"/>
      <c r="C1222" s="15"/>
      <c r="D1222" s="15"/>
      <c r="E1222" s="15"/>
      <c r="F1222" s="15"/>
      <c r="G1222" s="151"/>
      <c r="H1222" s="15"/>
      <c r="I1222" s="15"/>
      <c r="J1222" s="15"/>
      <c r="K1222" s="15"/>
      <c r="L1222" s="15"/>
      <c r="M1222" s="15"/>
      <c r="N1222" s="15"/>
      <c r="O1222" s="15"/>
      <c r="P1222" s="15"/>
      <c r="Q1222" s="16"/>
      <c r="R1222" s="15"/>
      <c r="S1222" s="15"/>
      <c r="T1222" s="15"/>
      <c r="U1222" s="15"/>
      <c r="V1222" s="15"/>
      <c r="W1222" s="15"/>
      <c r="X1222" s="15"/>
      <c r="Y1222" s="15"/>
      <c r="Z1222" s="15"/>
      <c r="AA1222" s="15"/>
      <c r="AB1222" s="15"/>
      <c r="AC1222" s="15"/>
      <c r="AD1222" s="15"/>
      <c r="AE1222" s="15"/>
      <c r="AF1222" s="15"/>
      <c r="AG1222" s="16"/>
      <c r="AH1222" s="15"/>
      <c r="AI1222" s="15"/>
      <c r="AJ1222" s="15"/>
      <c r="AK1222" s="15"/>
      <c r="AL1222" s="15"/>
      <c r="AM1222" s="15"/>
      <c r="AN1222" s="15"/>
      <c r="AO1222" s="15"/>
      <c r="AP1222" s="15"/>
      <c r="AQ1222" s="15"/>
      <c r="AR1222" s="15"/>
      <c r="AS1222" s="15"/>
      <c r="AT1222" s="15"/>
      <c r="AU1222" s="15"/>
      <c r="AV1222" s="15"/>
      <c r="AW1222" s="15"/>
      <c r="AX1222" s="15"/>
      <c r="AY1222" s="15"/>
      <c r="AZ1222" s="15"/>
      <c r="BA1222" s="15"/>
    </row>
    <row r="1223" spans="1:53" s="68" customFormat="1" ht="18" customHeight="1" x14ac:dyDescent="0.25">
      <c r="A1223" s="918"/>
      <c r="B1223" s="15"/>
      <c r="C1223" s="1947" t="s">
        <v>784</v>
      </c>
      <c r="D1223" s="1947" t="s">
        <v>1696</v>
      </c>
      <c r="E1223" s="1947" t="s">
        <v>882</v>
      </c>
      <c r="F1223" s="1938" t="s">
        <v>800</v>
      </c>
      <c r="G1223" s="1939"/>
      <c r="H1223" s="1939"/>
      <c r="I1223" s="1940"/>
      <c r="J1223" s="15"/>
      <c r="K1223" s="15"/>
      <c r="L1223" s="15"/>
      <c r="M1223" s="15"/>
      <c r="N1223" s="15"/>
      <c r="O1223" s="15"/>
      <c r="P1223" s="15"/>
      <c r="Q1223" s="16"/>
      <c r="R1223" s="15"/>
      <c r="S1223" s="15"/>
      <c r="T1223" s="15"/>
      <c r="U1223" s="15"/>
      <c r="V1223" s="15"/>
      <c r="W1223" s="15"/>
      <c r="X1223" s="15"/>
      <c r="Y1223" s="15"/>
      <c r="Z1223" s="15"/>
      <c r="AA1223" s="15"/>
      <c r="AB1223" s="15"/>
      <c r="AC1223" s="15"/>
      <c r="AD1223" s="15"/>
      <c r="AE1223" s="15"/>
      <c r="AF1223" s="15"/>
      <c r="AG1223" s="16"/>
      <c r="AH1223" s="15"/>
      <c r="AI1223" s="15"/>
      <c r="AJ1223" s="15"/>
      <c r="AK1223" s="15"/>
      <c r="AL1223" s="15"/>
      <c r="AM1223" s="15"/>
      <c r="AN1223" s="15"/>
      <c r="AO1223" s="15"/>
      <c r="AP1223" s="15"/>
      <c r="AQ1223" s="15"/>
      <c r="AR1223" s="15"/>
      <c r="AS1223" s="15"/>
      <c r="AT1223" s="15"/>
      <c r="AU1223" s="15"/>
      <c r="AV1223" s="15"/>
      <c r="AW1223" s="15"/>
      <c r="AX1223" s="15"/>
      <c r="AY1223" s="15"/>
      <c r="AZ1223" s="15"/>
      <c r="BA1223" s="15"/>
    </row>
    <row r="1224" spans="1:53" s="68" customFormat="1" ht="18" customHeight="1" x14ac:dyDescent="0.25">
      <c r="A1224" s="918"/>
      <c r="B1224" s="15"/>
      <c r="C1224" s="1948"/>
      <c r="D1224" s="1948"/>
      <c r="E1224" s="1948"/>
      <c r="F1224" s="558" t="s">
        <v>1704</v>
      </c>
      <c r="G1224" s="558" t="s">
        <v>1705</v>
      </c>
      <c r="H1224" s="558" t="s">
        <v>1706</v>
      </c>
      <c r="I1224" s="558" t="s">
        <v>1707</v>
      </c>
      <c r="J1224" s="15"/>
      <c r="K1224" s="15"/>
      <c r="L1224" s="15"/>
      <c r="M1224" s="15"/>
      <c r="N1224" s="15"/>
      <c r="O1224" s="15"/>
      <c r="P1224" s="15"/>
      <c r="Q1224" s="16"/>
      <c r="R1224" s="15"/>
      <c r="S1224" s="15"/>
      <c r="T1224" s="15"/>
      <c r="U1224" s="15"/>
      <c r="V1224" s="15"/>
      <c r="W1224" s="15"/>
      <c r="X1224" s="15"/>
      <c r="Y1224" s="15"/>
      <c r="Z1224" s="15"/>
      <c r="AA1224" s="15"/>
      <c r="AB1224" s="15"/>
      <c r="AC1224" s="15"/>
      <c r="AD1224" s="15"/>
      <c r="AE1224" s="15"/>
      <c r="AF1224" s="15"/>
      <c r="AG1224" s="16"/>
      <c r="AH1224" s="15"/>
      <c r="AI1224" s="15"/>
      <c r="AJ1224" s="15"/>
      <c r="AK1224" s="15"/>
      <c r="AL1224" s="15"/>
      <c r="AM1224" s="15"/>
      <c r="AN1224" s="15"/>
      <c r="AO1224" s="15"/>
      <c r="AP1224" s="15"/>
      <c r="AQ1224" s="15"/>
      <c r="AR1224" s="15"/>
      <c r="AS1224" s="15"/>
      <c r="AT1224" s="15"/>
      <c r="AU1224" s="15"/>
      <c r="AV1224" s="15"/>
      <c r="AW1224" s="15"/>
      <c r="AX1224" s="15"/>
      <c r="AY1224" s="15"/>
      <c r="AZ1224" s="15"/>
      <c r="BA1224" s="15"/>
    </row>
    <row r="1225" spans="1:53" s="68" customFormat="1" ht="18" customHeight="1" x14ac:dyDescent="0.25">
      <c r="A1225" s="918"/>
      <c r="B1225" s="15"/>
      <c r="C1225" s="539"/>
      <c r="D1225" s="539" t="s">
        <v>258</v>
      </c>
      <c r="E1225" s="539"/>
      <c r="F1225" s="539"/>
      <c r="G1225" s="539"/>
      <c r="H1225" s="539"/>
      <c r="I1225" s="539" t="s">
        <v>257</v>
      </c>
      <c r="J1225" s="15"/>
      <c r="K1225" s="15"/>
      <c r="L1225" s="15"/>
      <c r="M1225" s="15"/>
      <c r="N1225" s="15"/>
      <c r="O1225" s="15"/>
      <c r="P1225" s="15"/>
      <c r="Q1225" s="16"/>
      <c r="R1225" s="15"/>
      <c r="S1225" s="15"/>
      <c r="T1225" s="15"/>
      <c r="U1225" s="15"/>
      <c r="V1225" s="15"/>
      <c r="W1225" s="15"/>
      <c r="X1225" s="15"/>
      <c r="Y1225" s="15"/>
      <c r="Z1225" s="15"/>
      <c r="AA1225" s="15"/>
      <c r="AB1225" s="15"/>
      <c r="AC1225" s="15"/>
      <c r="AD1225" s="15"/>
      <c r="AE1225" s="15"/>
      <c r="AF1225" s="15"/>
      <c r="AG1225" s="16"/>
      <c r="AH1225" s="15"/>
      <c r="AI1225" s="15"/>
      <c r="AJ1225" s="15"/>
      <c r="AK1225" s="15"/>
      <c r="AL1225" s="15"/>
      <c r="AM1225" s="15"/>
      <c r="AN1225" s="15"/>
      <c r="AO1225" s="15"/>
      <c r="AP1225" s="15"/>
      <c r="AQ1225" s="15"/>
      <c r="AR1225" s="15"/>
      <c r="AS1225" s="15"/>
      <c r="AT1225" s="15"/>
      <c r="AU1225" s="15"/>
      <c r="AV1225" s="15"/>
      <c r="AW1225" s="15"/>
      <c r="AX1225" s="15"/>
      <c r="AY1225" s="15"/>
      <c r="AZ1225" s="15"/>
      <c r="BA1225" s="15"/>
    </row>
    <row r="1226" spans="1:53" s="68" customFormat="1" ht="18" customHeight="1" x14ac:dyDescent="0.25">
      <c r="A1226" s="918"/>
      <c r="B1226" s="15"/>
      <c r="C1226" s="85">
        <f>'5. Instalaciones fijas'!E65</f>
        <v>0</v>
      </c>
      <c r="D1226" s="85" t="str">
        <f>IF(ISTEXT('5. Instalaciones fijas'!H65),'5. Instalaciones fijas'!H65,"")</f>
        <v/>
      </c>
      <c r="E1226" s="85">
        <f>'5. Instalaciones fijas'!K65</f>
        <v>0</v>
      </c>
      <c r="F1226" s="85">
        <f>'5. Instalaciones fijas'!N65</f>
        <v>0</v>
      </c>
      <c r="G1226" s="85">
        <f>'5. Instalaciones fijas'!O65</f>
        <v>0</v>
      </c>
      <c r="H1226" s="85">
        <f>'5. Instalaciones fijas'!P65</f>
        <v>0</v>
      </c>
      <c r="I1226" s="85" t="str">
        <f>IF((F1226+G1226*$H$9/1000+H1226*$H$10/1000)&lt;&gt;0,F1226+G1226*$H$9/1000+H1226*$H$10/1000,"")</f>
        <v/>
      </c>
      <c r="J1226" s="15"/>
      <c r="K1226" s="15"/>
      <c r="L1226" s="15"/>
      <c r="M1226" s="15"/>
      <c r="N1226" s="15"/>
      <c r="O1226" s="15"/>
      <c r="P1226" s="15"/>
      <c r="Q1226" s="16"/>
      <c r="R1226" s="15"/>
      <c r="S1226" s="15"/>
      <c r="T1226" s="15"/>
      <c r="U1226" s="15"/>
      <c r="V1226" s="15"/>
      <c r="W1226" s="15"/>
      <c r="X1226" s="15"/>
      <c r="Y1226" s="15"/>
      <c r="Z1226" s="15"/>
      <c r="AA1226" s="15"/>
      <c r="AB1226" s="15"/>
      <c r="AC1226" s="15"/>
      <c r="AD1226" s="15"/>
      <c r="AE1226" s="15"/>
      <c r="AF1226" s="15"/>
      <c r="AG1226" s="16"/>
      <c r="AH1226" s="15"/>
      <c r="AI1226" s="15"/>
      <c r="AJ1226" s="15"/>
      <c r="AK1226" s="15"/>
      <c r="AL1226" s="15"/>
      <c r="AM1226" s="15"/>
      <c r="AN1226" s="15"/>
      <c r="AO1226" s="15"/>
      <c r="AP1226" s="15"/>
      <c r="AQ1226" s="15"/>
      <c r="AR1226" s="15"/>
      <c r="AS1226" s="15"/>
      <c r="AT1226" s="15"/>
      <c r="AU1226" s="15"/>
      <c r="AV1226" s="15"/>
      <c r="AW1226" s="15"/>
      <c r="AX1226" s="15"/>
      <c r="AY1226" s="15"/>
      <c r="AZ1226" s="15"/>
      <c r="BA1226" s="15"/>
    </row>
    <row r="1227" spans="1:53" s="68" customFormat="1" ht="18" customHeight="1" x14ac:dyDescent="0.25">
      <c r="A1227" s="918"/>
      <c r="B1227" s="15"/>
      <c r="C1227" s="85">
        <f>'5. Instalaciones fijas'!E66</f>
        <v>0</v>
      </c>
      <c r="D1227" s="85" t="str">
        <f>IF(ISTEXT('5. Instalaciones fijas'!H66),'5. Instalaciones fijas'!H66,"")</f>
        <v/>
      </c>
      <c r="E1227" s="85">
        <f>'5. Instalaciones fijas'!K66</f>
        <v>0</v>
      </c>
      <c r="F1227" s="85">
        <f>'5. Instalaciones fijas'!N66</f>
        <v>0</v>
      </c>
      <c r="G1227" s="85">
        <f>'5. Instalaciones fijas'!O66</f>
        <v>0</v>
      </c>
      <c r="H1227" s="85">
        <f>'5. Instalaciones fijas'!P66</f>
        <v>0</v>
      </c>
      <c r="I1227" s="85" t="str">
        <f t="shared" ref="I1227:I1257" si="80">IF((F1227+G1227*$H$9/1000+H1227*$H$10/1000)&lt;&gt;0,F1227+G1227*$H$9/1000+H1227*$H$10/1000,"")</f>
        <v/>
      </c>
      <c r="J1227" s="15"/>
      <c r="K1227" s="15"/>
      <c r="L1227" s="15"/>
      <c r="M1227" s="15"/>
      <c r="N1227" s="15"/>
      <c r="O1227" s="15"/>
      <c r="P1227" s="15"/>
      <c r="Q1227" s="16"/>
      <c r="R1227" s="15"/>
      <c r="S1227" s="15"/>
      <c r="T1227" s="15"/>
      <c r="U1227" s="15"/>
      <c r="V1227" s="15"/>
      <c r="W1227" s="15"/>
      <c r="X1227" s="15"/>
      <c r="Y1227" s="15"/>
      <c r="Z1227" s="15"/>
      <c r="AA1227" s="15"/>
      <c r="AB1227" s="15"/>
      <c r="AC1227" s="15"/>
      <c r="AD1227" s="15"/>
      <c r="AE1227" s="15"/>
      <c r="AF1227" s="15"/>
      <c r="AG1227" s="16"/>
      <c r="AH1227" s="15"/>
      <c r="AI1227" s="15"/>
      <c r="AJ1227" s="15"/>
      <c r="AK1227" s="15"/>
      <c r="AL1227" s="15"/>
      <c r="AM1227" s="15"/>
      <c r="AN1227" s="15"/>
      <c r="AO1227" s="15"/>
      <c r="AP1227" s="15"/>
      <c r="AQ1227" s="15"/>
      <c r="AR1227" s="15"/>
      <c r="AS1227" s="15"/>
      <c r="AT1227" s="15"/>
      <c r="AU1227" s="15"/>
      <c r="AV1227" s="15"/>
      <c r="AW1227" s="15"/>
      <c r="AX1227" s="15"/>
      <c r="AY1227" s="15"/>
      <c r="AZ1227" s="15"/>
      <c r="BA1227" s="15"/>
    </row>
    <row r="1228" spans="1:53" s="68" customFormat="1" ht="18" customHeight="1" x14ac:dyDescent="0.25">
      <c r="A1228" s="918"/>
      <c r="B1228" s="15"/>
      <c r="C1228" s="85">
        <f>'5. Instalaciones fijas'!E67</f>
        <v>0</v>
      </c>
      <c r="D1228" s="85" t="str">
        <f>IF(ISTEXT('5. Instalaciones fijas'!H67),'5. Instalaciones fijas'!H67,"")</f>
        <v/>
      </c>
      <c r="E1228" s="85">
        <f>'5. Instalaciones fijas'!K67</f>
        <v>0</v>
      </c>
      <c r="F1228" s="85">
        <f>'5. Instalaciones fijas'!N67</f>
        <v>0</v>
      </c>
      <c r="G1228" s="85">
        <f>'5. Instalaciones fijas'!O67</f>
        <v>0</v>
      </c>
      <c r="H1228" s="85">
        <f>'5. Instalaciones fijas'!P67</f>
        <v>0</v>
      </c>
      <c r="I1228" s="85" t="str">
        <f t="shared" si="80"/>
        <v/>
      </c>
      <c r="J1228" s="15"/>
      <c r="K1228" s="15"/>
      <c r="L1228" s="15"/>
      <c r="M1228" s="15"/>
      <c r="N1228" s="15"/>
      <c r="O1228" s="15"/>
      <c r="P1228" s="15"/>
      <c r="Q1228" s="16"/>
      <c r="R1228" s="15"/>
      <c r="S1228" s="15"/>
      <c r="T1228" s="15"/>
      <c r="U1228" s="15"/>
      <c r="V1228" s="15"/>
      <c r="W1228" s="15"/>
      <c r="X1228" s="15"/>
      <c r="Y1228" s="15"/>
      <c r="Z1228" s="15"/>
      <c r="AA1228" s="15"/>
      <c r="AB1228" s="15"/>
      <c r="AC1228" s="15"/>
      <c r="AD1228" s="15"/>
      <c r="AE1228" s="15"/>
      <c r="AF1228" s="15"/>
      <c r="AG1228" s="16"/>
      <c r="AH1228" s="15"/>
      <c r="AI1228" s="15"/>
      <c r="AJ1228" s="15"/>
      <c r="AK1228" s="15"/>
      <c r="AL1228" s="15"/>
      <c r="AM1228" s="15"/>
      <c r="AN1228" s="15"/>
      <c r="AO1228" s="15"/>
      <c r="AP1228" s="15"/>
      <c r="AQ1228" s="15"/>
      <c r="AR1228" s="15"/>
      <c r="AS1228" s="15"/>
      <c r="AT1228" s="15"/>
      <c r="AU1228" s="15"/>
      <c r="AV1228" s="15"/>
      <c r="AW1228" s="15"/>
      <c r="AX1228" s="15"/>
      <c r="AY1228" s="15"/>
      <c r="AZ1228" s="15"/>
      <c r="BA1228" s="15"/>
    </row>
    <row r="1229" spans="1:53" s="68" customFormat="1" ht="18" customHeight="1" x14ac:dyDescent="0.25">
      <c r="A1229" s="918"/>
      <c r="B1229" s="15"/>
      <c r="C1229" s="85">
        <f>'5. Instalaciones fijas'!E68</f>
        <v>0</v>
      </c>
      <c r="D1229" s="85" t="str">
        <f>IF(ISTEXT('5. Instalaciones fijas'!H68),'5. Instalaciones fijas'!H68,"")</f>
        <v/>
      </c>
      <c r="E1229" s="85">
        <f>'5. Instalaciones fijas'!K68</f>
        <v>0</v>
      </c>
      <c r="F1229" s="85">
        <f>'5. Instalaciones fijas'!N68</f>
        <v>0</v>
      </c>
      <c r="G1229" s="85">
        <f>'5. Instalaciones fijas'!O68</f>
        <v>0</v>
      </c>
      <c r="H1229" s="85">
        <f>'5. Instalaciones fijas'!P68</f>
        <v>0</v>
      </c>
      <c r="I1229" s="85" t="str">
        <f>IF((F1229+G1229*$H$9/1000+H1229*$H$10/1000)&lt;&gt;0,F1229+G1229*$H$9/1000+H1229*$H$10/1000,"")</f>
        <v/>
      </c>
      <c r="J1229" s="15"/>
      <c r="K1229" s="15"/>
      <c r="L1229" s="15"/>
      <c r="M1229" s="15"/>
      <c r="N1229" s="15"/>
      <c r="O1229" s="15"/>
      <c r="P1229" s="15"/>
      <c r="Q1229" s="16"/>
      <c r="R1229" s="15"/>
      <c r="S1229" s="15"/>
      <c r="T1229" s="15"/>
      <c r="U1229" s="15"/>
      <c r="V1229" s="15"/>
      <c r="W1229" s="15"/>
      <c r="X1229" s="15"/>
      <c r="Y1229" s="15"/>
      <c r="Z1229" s="15"/>
      <c r="AA1229" s="15"/>
      <c r="AB1229" s="15"/>
      <c r="AC1229" s="15"/>
      <c r="AD1229" s="15"/>
      <c r="AE1229" s="15"/>
      <c r="AF1229" s="15"/>
      <c r="AG1229" s="16"/>
      <c r="AH1229" s="15"/>
      <c r="AI1229" s="15"/>
      <c r="AJ1229" s="15"/>
      <c r="AK1229" s="15"/>
      <c r="AL1229" s="15"/>
      <c r="AM1229" s="15"/>
      <c r="AN1229" s="15"/>
      <c r="AO1229" s="15"/>
      <c r="AP1229" s="15"/>
      <c r="AQ1229" s="15"/>
      <c r="AR1229" s="15"/>
      <c r="AS1229" s="15"/>
      <c r="AT1229" s="15"/>
      <c r="AU1229" s="15"/>
      <c r="AV1229" s="15"/>
      <c r="AW1229" s="15"/>
      <c r="AX1229" s="15"/>
      <c r="AY1229" s="15"/>
      <c r="AZ1229" s="15"/>
      <c r="BA1229" s="15"/>
    </row>
    <row r="1230" spans="1:53" s="68" customFormat="1" ht="18" customHeight="1" x14ac:dyDescent="0.25">
      <c r="A1230" s="918"/>
      <c r="B1230" s="15"/>
      <c r="C1230" s="85">
        <f>'5. Instalaciones fijas'!E69</f>
        <v>0</v>
      </c>
      <c r="D1230" s="85" t="str">
        <f>IF(ISTEXT('5. Instalaciones fijas'!H69),'5. Instalaciones fijas'!H69,"")</f>
        <v/>
      </c>
      <c r="E1230" s="85">
        <f>'5. Instalaciones fijas'!K69</f>
        <v>0</v>
      </c>
      <c r="F1230" s="85">
        <f>'5. Instalaciones fijas'!N69</f>
        <v>0</v>
      </c>
      <c r="G1230" s="85">
        <f>'5. Instalaciones fijas'!O69</f>
        <v>0</v>
      </c>
      <c r="H1230" s="85">
        <f>'5. Instalaciones fijas'!P69</f>
        <v>0</v>
      </c>
      <c r="I1230" s="85" t="str">
        <f t="shared" si="80"/>
        <v/>
      </c>
      <c r="J1230" s="15"/>
      <c r="K1230" s="15"/>
      <c r="L1230" s="15"/>
      <c r="N1230" s="15"/>
      <c r="O1230" s="15"/>
      <c r="P1230" s="15"/>
      <c r="Q1230" s="16"/>
      <c r="R1230" s="15"/>
      <c r="S1230" s="15"/>
      <c r="T1230" s="15"/>
      <c r="U1230" s="15"/>
      <c r="V1230" s="15"/>
      <c r="W1230" s="15"/>
      <c r="X1230" s="15"/>
      <c r="Y1230" s="15"/>
      <c r="Z1230" s="15"/>
      <c r="AA1230" s="15"/>
      <c r="AB1230" s="15"/>
      <c r="AC1230" s="15"/>
      <c r="AD1230" s="15"/>
      <c r="AE1230" s="15"/>
      <c r="AF1230" s="15"/>
      <c r="AG1230" s="16"/>
      <c r="AH1230" s="15"/>
      <c r="AI1230" s="15"/>
      <c r="AJ1230" s="15"/>
      <c r="AK1230" s="15"/>
      <c r="AL1230" s="15"/>
      <c r="AM1230" s="15"/>
      <c r="AN1230" s="15"/>
      <c r="AO1230" s="15"/>
      <c r="AP1230" s="15"/>
      <c r="AQ1230" s="15"/>
      <c r="AR1230" s="15"/>
      <c r="AS1230" s="15"/>
      <c r="AT1230" s="15"/>
      <c r="AU1230" s="15"/>
      <c r="AV1230" s="15"/>
      <c r="AW1230" s="15"/>
      <c r="AX1230" s="15"/>
      <c r="AY1230" s="15"/>
      <c r="AZ1230" s="15"/>
      <c r="BA1230" s="15"/>
    </row>
    <row r="1231" spans="1:53" s="68" customFormat="1" ht="18" customHeight="1" x14ac:dyDescent="0.25">
      <c r="A1231" s="918"/>
      <c r="B1231" s="15"/>
      <c r="C1231" s="85">
        <f>'5. Instalaciones fijas'!E70</f>
        <v>0</v>
      </c>
      <c r="D1231" s="85" t="str">
        <f>IF(ISTEXT('5. Instalaciones fijas'!H70),'5. Instalaciones fijas'!H70,"")</f>
        <v/>
      </c>
      <c r="E1231" s="85">
        <f>'5. Instalaciones fijas'!K70</f>
        <v>0</v>
      </c>
      <c r="F1231" s="85">
        <f>'5. Instalaciones fijas'!N70</f>
        <v>0</v>
      </c>
      <c r="G1231" s="85">
        <f>'5. Instalaciones fijas'!O70</f>
        <v>0</v>
      </c>
      <c r="H1231" s="85">
        <f>'5. Instalaciones fijas'!P70</f>
        <v>0</v>
      </c>
      <c r="I1231" s="85" t="str">
        <f t="shared" si="80"/>
        <v/>
      </c>
      <c r="N1231" s="15"/>
      <c r="O1231" s="15"/>
      <c r="P1231" s="15"/>
      <c r="Q1231" s="16"/>
      <c r="R1231" s="15"/>
      <c r="S1231" s="15"/>
      <c r="T1231" s="15"/>
      <c r="U1231" s="15"/>
      <c r="V1231" s="15"/>
      <c r="W1231" s="15"/>
      <c r="X1231" s="15"/>
      <c r="Y1231" s="15"/>
      <c r="Z1231" s="15"/>
      <c r="AA1231" s="15"/>
      <c r="AB1231" s="15"/>
      <c r="AC1231" s="15"/>
      <c r="AD1231" s="15"/>
      <c r="AE1231" s="15"/>
      <c r="AF1231" s="15"/>
      <c r="AG1231" s="16"/>
      <c r="AH1231" s="15"/>
      <c r="AI1231" s="15"/>
      <c r="AJ1231" s="15"/>
      <c r="AK1231" s="15"/>
      <c r="AL1231" s="15"/>
      <c r="AM1231" s="15"/>
      <c r="AN1231" s="15"/>
      <c r="AO1231" s="15"/>
      <c r="AP1231" s="15"/>
      <c r="AQ1231" s="15"/>
      <c r="AR1231" s="15"/>
      <c r="AS1231" s="15"/>
      <c r="AT1231" s="15"/>
      <c r="AU1231" s="15"/>
      <c r="AV1231" s="15"/>
      <c r="AW1231" s="15"/>
      <c r="AX1231" s="15"/>
      <c r="AY1231" s="15"/>
      <c r="AZ1231" s="15"/>
      <c r="BA1231" s="15"/>
    </row>
    <row r="1232" spans="1:53" s="68" customFormat="1" ht="18" customHeight="1" x14ac:dyDescent="0.25">
      <c r="A1232" s="918"/>
      <c r="B1232" s="15"/>
      <c r="C1232" s="85">
        <f>'5. Instalaciones fijas'!E71</f>
        <v>0</v>
      </c>
      <c r="D1232" s="85" t="str">
        <f>IF(ISTEXT('5. Instalaciones fijas'!H71),'5. Instalaciones fijas'!H71,"")</f>
        <v/>
      </c>
      <c r="E1232" s="85">
        <f>'5. Instalaciones fijas'!K71</f>
        <v>0</v>
      </c>
      <c r="F1232" s="85">
        <f>'5. Instalaciones fijas'!N71</f>
        <v>0</v>
      </c>
      <c r="G1232" s="85">
        <f>'5. Instalaciones fijas'!O71</f>
        <v>0</v>
      </c>
      <c r="H1232" s="85">
        <f>'5. Instalaciones fijas'!P71</f>
        <v>0</v>
      </c>
      <c r="I1232" s="85" t="str">
        <f t="shared" si="80"/>
        <v/>
      </c>
      <c r="N1232" s="15"/>
      <c r="O1232" s="15"/>
      <c r="P1232" s="15"/>
      <c r="Q1232" s="16"/>
      <c r="R1232" s="15"/>
      <c r="S1232" s="15"/>
      <c r="T1232" s="15"/>
      <c r="U1232" s="15"/>
      <c r="V1232" s="15"/>
      <c r="W1232" s="15"/>
      <c r="X1232" s="15"/>
      <c r="Y1232" s="15"/>
      <c r="Z1232" s="15"/>
      <c r="AA1232" s="15"/>
      <c r="AB1232" s="15"/>
      <c r="AC1232" s="15"/>
      <c r="AD1232" s="15"/>
      <c r="AE1232" s="15"/>
      <c r="AF1232" s="15"/>
      <c r="AG1232" s="16"/>
      <c r="AH1232" s="15"/>
      <c r="AI1232" s="15"/>
      <c r="AJ1232" s="15"/>
      <c r="AK1232" s="15"/>
      <c r="AL1232" s="15"/>
      <c r="AM1232" s="15"/>
      <c r="AN1232" s="15"/>
      <c r="AO1232" s="15"/>
      <c r="AP1232" s="15"/>
      <c r="AQ1232" s="15"/>
      <c r="AR1232" s="15"/>
      <c r="AS1232" s="15"/>
      <c r="AT1232" s="15"/>
      <c r="AU1232" s="15"/>
      <c r="AV1232" s="15"/>
      <c r="AW1232" s="15"/>
      <c r="AX1232" s="15"/>
      <c r="AY1232" s="15"/>
      <c r="AZ1232" s="15"/>
      <c r="BA1232" s="15"/>
    </row>
    <row r="1233" spans="1:53" s="68" customFormat="1" ht="18" customHeight="1" x14ac:dyDescent="0.25">
      <c r="A1233" s="918"/>
      <c r="B1233" s="15"/>
      <c r="C1233" s="85">
        <f>'5. Instalaciones fijas'!E72</f>
        <v>0</v>
      </c>
      <c r="D1233" s="85" t="str">
        <f>IF(ISTEXT('5. Instalaciones fijas'!H72),'5. Instalaciones fijas'!H72,"")</f>
        <v/>
      </c>
      <c r="E1233" s="85">
        <f>'5. Instalaciones fijas'!K72</f>
        <v>0</v>
      </c>
      <c r="F1233" s="85">
        <f>'5. Instalaciones fijas'!N72</f>
        <v>0</v>
      </c>
      <c r="G1233" s="85">
        <f>'5. Instalaciones fijas'!O72</f>
        <v>0</v>
      </c>
      <c r="H1233" s="85">
        <f>'5. Instalaciones fijas'!P72</f>
        <v>0</v>
      </c>
      <c r="I1233" s="85" t="str">
        <f t="shared" si="80"/>
        <v/>
      </c>
      <c r="N1233" s="15"/>
      <c r="O1233" s="15"/>
      <c r="P1233" s="15"/>
      <c r="Q1233" s="16"/>
      <c r="R1233" s="15"/>
      <c r="S1233" s="15"/>
      <c r="T1233" s="15"/>
      <c r="U1233" s="15"/>
      <c r="V1233" s="15"/>
      <c r="W1233" s="15"/>
      <c r="X1233" s="15"/>
      <c r="Y1233" s="15"/>
      <c r="Z1233" s="15"/>
      <c r="AA1233" s="15"/>
      <c r="AB1233" s="15"/>
      <c r="AC1233" s="15"/>
      <c r="AD1233" s="15"/>
      <c r="AE1233" s="15"/>
      <c r="AF1233" s="15"/>
      <c r="AG1233" s="16"/>
      <c r="AH1233" s="15"/>
      <c r="AI1233" s="15"/>
      <c r="AJ1233" s="15"/>
      <c r="AK1233" s="15"/>
      <c r="AL1233" s="15"/>
      <c r="AM1233" s="15"/>
      <c r="AN1233" s="15"/>
      <c r="AO1233" s="15"/>
      <c r="AP1233" s="15"/>
      <c r="AQ1233" s="15"/>
      <c r="AR1233" s="15"/>
      <c r="AS1233" s="15"/>
      <c r="AT1233" s="15"/>
      <c r="AU1233" s="15"/>
      <c r="AV1233" s="15"/>
      <c r="AW1233" s="15"/>
      <c r="AX1233" s="15"/>
      <c r="AY1233" s="15"/>
      <c r="AZ1233" s="15"/>
      <c r="BA1233" s="15"/>
    </row>
    <row r="1234" spans="1:53" s="68" customFormat="1" ht="18" customHeight="1" x14ac:dyDescent="0.25">
      <c r="A1234" s="918"/>
      <c r="B1234" s="15"/>
      <c r="C1234" s="85">
        <f>'5. Instalaciones fijas'!E73</f>
        <v>0</v>
      </c>
      <c r="D1234" s="85" t="str">
        <f>IF(ISTEXT('5. Instalaciones fijas'!H73),'5. Instalaciones fijas'!H73,"")</f>
        <v/>
      </c>
      <c r="E1234" s="85">
        <f>'5. Instalaciones fijas'!K73</f>
        <v>0</v>
      </c>
      <c r="F1234" s="85">
        <f>'5. Instalaciones fijas'!N73</f>
        <v>0</v>
      </c>
      <c r="G1234" s="85">
        <f>'5. Instalaciones fijas'!O73</f>
        <v>0</v>
      </c>
      <c r="H1234" s="85">
        <f>'5. Instalaciones fijas'!P73</f>
        <v>0</v>
      </c>
      <c r="I1234" s="85" t="str">
        <f t="shared" si="80"/>
        <v/>
      </c>
      <c r="N1234" s="15"/>
      <c r="O1234" s="15"/>
      <c r="P1234" s="15"/>
      <c r="Q1234" s="16"/>
      <c r="R1234" s="15"/>
      <c r="S1234" s="15"/>
      <c r="T1234" s="15"/>
      <c r="U1234" s="15"/>
      <c r="V1234" s="15"/>
      <c r="W1234" s="15"/>
      <c r="X1234" s="15"/>
      <c r="Y1234" s="15"/>
      <c r="Z1234" s="15"/>
      <c r="AA1234" s="15"/>
      <c r="AB1234" s="15"/>
      <c r="AC1234" s="15"/>
      <c r="AD1234" s="15"/>
      <c r="AE1234" s="15"/>
      <c r="AF1234" s="15"/>
      <c r="AG1234" s="16"/>
      <c r="AH1234" s="15"/>
      <c r="AI1234" s="15"/>
      <c r="AJ1234" s="15"/>
      <c r="AK1234" s="15"/>
      <c r="AL1234" s="15"/>
      <c r="AM1234" s="15"/>
      <c r="AN1234" s="15"/>
      <c r="AO1234" s="15"/>
      <c r="AP1234" s="15"/>
      <c r="AQ1234" s="15"/>
      <c r="AR1234" s="15"/>
      <c r="AS1234" s="15"/>
      <c r="AT1234" s="15"/>
      <c r="AU1234" s="15"/>
      <c r="AV1234" s="15"/>
      <c r="AW1234" s="15"/>
      <c r="AX1234" s="15"/>
      <c r="AY1234" s="15"/>
      <c r="AZ1234" s="15"/>
      <c r="BA1234" s="15"/>
    </row>
    <row r="1235" spans="1:53" s="68" customFormat="1" ht="18" customHeight="1" x14ac:dyDescent="0.25">
      <c r="A1235" s="918"/>
      <c r="B1235" s="15"/>
      <c r="C1235" s="85">
        <f>'5. Instalaciones fijas'!E74</f>
        <v>0</v>
      </c>
      <c r="D1235" s="85" t="str">
        <f>IF(ISTEXT('5. Instalaciones fijas'!H74),'5. Instalaciones fijas'!H74,"")</f>
        <v/>
      </c>
      <c r="E1235" s="85">
        <f>'5. Instalaciones fijas'!K74</f>
        <v>0</v>
      </c>
      <c r="F1235" s="85">
        <f>'5. Instalaciones fijas'!N74</f>
        <v>0</v>
      </c>
      <c r="G1235" s="85">
        <f>'5. Instalaciones fijas'!O74</f>
        <v>0</v>
      </c>
      <c r="H1235" s="85">
        <f>'5. Instalaciones fijas'!P74</f>
        <v>0</v>
      </c>
      <c r="I1235" s="85" t="str">
        <f t="shared" si="80"/>
        <v/>
      </c>
      <c r="N1235" s="15"/>
      <c r="O1235" s="15"/>
      <c r="P1235" s="15"/>
      <c r="Q1235" s="16"/>
      <c r="R1235" s="15"/>
      <c r="S1235" s="15"/>
      <c r="T1235" s="15"/>
      <c r="U1235" s="15"/>
      <c r="V1235" s="15"/>
      <c r="W1235" s="15"/>
      <c r="X1235" s="15"/>
      <c r="Y1235" s="15"/>
      <c r="Z1235" s="15"/>
      <c r="AA1235" s="15"/>
      <c r="AB1235" s="15"/>
      <c r="AC1235" s="15"/>
      <c r="AD1235" s="15"/>
      <c r="AE1235" s="15"/>
      <c r="AF1235" s="15"/>
      <c r="AG1235" s="16"/>
      <c r="AH1235" s="15"/>
      <c r="AI1235" s="15"/>
      <c r="AJ1235" s="15"/>
      <c r="AK1235" s="15"/>
      <c r="AL1235" s="15"/>
      <c r="AM1235" s="15"/>
      <c r="AN1235" s="15"/>
      <c r="AO1235" s="15"/>
      <c r="AP1235" s="15"/>
      <c r="AQ1235" s="15"/>
      <c r="AR1235" s="15"/>
      <c r="AS1235" s="15"/>
      <c r="AT1235" s="15"/>
      <c r="AU1235" s="15"/>
      <c r="AV1235" s="15"/>
      <c r="AW1235" s="15"/>
      <c r="AX1235" s="15"/>
      <c r="AY1235" s="15"/>
      <c r="AZ1235" s="15"/>
      <c r="BA1235" s="15"/>
    </row>
    <row r="1236" spans="1:53" s="68" customFormat="1" ht="18" customHeight="1" x14ac:dyDescent="0.25">
      <c r="A1236" s="918"/>
      <c r="B1236" s="15"/>
      <c r="C1236" s="85">
        <f>'5. Instalaciones fijas'!E75</f>
        <v>0</v>
      </c>
      <c r="D1236" s="85" t="str">
        <f>IF(ISTEXT('5. Instalaciones fijas'!H75),'5. Instalaciones fijas'!H75,"")</f>
        <v/>
      </c>
      <c r="E1236" s="85">
        <f>'5. Instalaciones fijas'!K75</f>
        <v>0</v>
      </c>
      <c r="F1236" s="85">
        <f>'5. Instalaciones fijas'!N75</f>
        <v>0</v>
      </c>
      <c r="G1236" s="85">
        <f>'5. Instalaciones fijas'!O75</f>
        <v>0</v>
      </c>
      <c r="H1236" s="85">
        <f>'5. Instalaciones fijas'!P75</f>
        <v>0</v>
      </c>
      <c r="I1236" s="85" t="str">
        <f t="shared" si="80"/>
        <v/>
      </c>
      <c r="N1236" s="15"/>
      <c r="O1236" s="15"/>
      <c r="P1236" s="15"/>
      <c r="Q1236" s="16"/>
      <c r="R1236" s="15"/>
      <c r="S1236" s="15"/>
      <c r="T1236" s="15"/>
      <c r="U1236" s="15"/>
      <c r="V1236" s="15"/>
      <c r="W1236" s="15"/>
      <c r="X1236" s="15"/>
      <c r="Y1236" s="15"/>
      <c r="Z1236" s="15"/>
      <c r="AA1236" s="15"/>
      <c r="AB1236" s="15"/>
      <c r="AC1236" s="15"/>
      <c r="AD1236" s="15"/>
      <c r="AE1236" s="15"/>
      <c r="AF1236" s="15"/>
      <c r="AG1236" s="16"/>
      <c r="AH1236" s="15"/>
      <c r="AI1236" s="15"/>
      <c r="AJ1236" s="15"/>
      <c r="AK1236" s="15"/>
      <c r="AL1236" s="15"/>
      <c r="AM1236" s="15"/>
      <c r="AN1236" s="15"/>
      <c r="AO1236" s="15"/>
      <c r="AP1236" s="15"/>
      <c r="AQ1236" s="15"/>
      <c r="AR1236" s="15"/>
      <c r="AS1236" s="15"/>
      <c r="AT1236" s="15"/>
      <c r="AU1236" s="15"/>
      <c r="AV1236" s="15"/>
      <c r="AW1236" s="15"/>
      <c r="AX1236" s="15"/>
      <c r="AY1236" s="15"/>
      <c r="AZ1236" s="15"/>
      <c r="BA1236" s="15"/>
    </row>
    <row r="1237" spans="1:53" s="68" customFormat="1" ht="18" customHeight="1" x14ac:dyDescent="0.25">
      <c r="A1237" s="918"/>
      <c r="B1237" s="15"/>
      <c r="C1237" s="85">
        <f>'5. Instalaciones fijas'!E76</f>
        <v>0</v>
      </c>
      <c r="D1237" s="85" t="str">
        <f>IF(ISTEXT('5. Instalaciones fijas'!H76),'5. Instalaciones fijas'!H76,"")</f>
        <v/>
      </c>
      <c r="E1237" s="85">
        <f>'5. Instalaciones fijas'!K76</f>
        <v>0</v>
      </c>
      <c r="F1237" s="85">
        <f>'5. Instalaciones fijas'!N76</f>
        <v>0</v>
      </c>
      <c r="G1237" s="85">
        <f>'5. Instalaciones fijas'!O76</f>
        <v>0</v>
      </c>
      <c r="H1237" s="85">
        <f>'5. Instalaciones fijas'!P76</f>
        <v>0</v>
      </c>
      <c r="I1237" s="85" t="str">
        <f t="shared" si="80"/>
        <v/>
      </c>
      <c r="N1237" s="15"/>
      <c r="O1237" s="15"/>
      <c r="P1237" s="15"/>
      <c r="Q1237" s="16"/>
      <c r="R1237" s="15"/>
      <c r="S1237" s="15"/>
      <c r="T1237" s="15"/>
      <c r="U1237" s="15"/>
      <c r="V1237" s="15"/>
      <c r="W1237" s="15"/>
      <c r="X1237" s="15"/>
      <c r="Y1237" s="15"/>
      <c r="Z1237" s="15"/>
      <c r="AA1237" s="15"/>
      <c r="AB1237" s="15"/>
      <c r="AC1237" s="15"/>
      <c r="AD1237" s="15"/>
      <c r="AE1237" s="15"/>
      <c r="AF1237" s="15"/>
      <c r="AG1237" s="16"/>
      <c r="AH1237" s="15"/>
      <c r="AI1237" s="15"/>
      <c r="AJ1237" s="15"/>
      <c r="AK1237" s="15"/>
      <c r="AL1237" s="15"/>
      <c r="AM1237" s="15"/>
      <c r="AN1237" s="15"/>
      <c r="AO1237" s="15"/>
      <c r="AP1237" s="15"/>
      <c r="AQ1237" s="15"/>
      <c r="AR1237" s="15"/>
      <c r="AS1237" s="15"/>
      <c r="AT1237" s="15"/>
      <c r="AU1237" s="15"/>
      <c r="AV1237" s="15"/>
      <c r="AW1237" s="15"/>
      <c r="AX1237" s="15"/>
      <c r="AY1237" s="15"/>
      <c r="AZ1237" s="15"/>
      <c r="BA1237" s="15"/>
    </row>
    <row r="1238" spans="1:53" s="68" customFormat="1" ht="18" customHeight="1" x14ac:dyDescent="0.25">
      <c r="A1238" s="918"/>
      <c r="B1238" s="15"/>
      <c r="C1238" s="85">
        <f>'5. Instalaciones fijas'!E77</f>
        <v>0</v>
      </c>
      <c r="D1238" s="85" t="str">
        <f>IF(ISTEXT('5. Instalaciones fijas'!H77),'5. Instalaciones fijas'!H77,"")</f>
        <v/>
      </c>
      <c r="E1238" s="85">
        <f>'5. Instalaciones fijas'!K77</f>
        <v>0</v>
      </c>
      <c r="F1238" s="85">
        <f>'5. Instalaciones fijas'!N77</f>
        <v>0</v>
      </c>
      <c r="G1238" s="85">
        <f>'5. Instalaciones fijas'!O77</f>
        <v>0</v>
      </c>
      <c r="H1238" s="85">
        <f>'5. Instalaciones fijas'!P77</f>
        <v>0</v>
      </c>
      <c r="I1238" s="85" t="str">
        <f t="shared" si="80"/>
        <v/>
      </c>
      <c r="N1238" s="15"/>
      <c r="O1238" s="15"/>
      <c r="P1238" s="15"/>
      <c r="Q1238" s="16"/>
      <c r="R1238" s="15"/>
      <c r="S1238" s="15"/>
      <c r="T1238" s="15"/>
      <c r="U1238" s="15"/>
      <c r="V1238" s="15"/>
      <c r="W1238" s="15"/>
      <c r="X1238" s="15"/>
      <c r="Y1238" s="15"/>
      <c r="Z1238" s="15"/>
      <c r="AA1238" s="15"/>
      <c r="AB1238" s="15"/>
      <c r="AC1238" s="15"/>
      <c r="AD1238" s="15"/>
      <c r="AE1238" s="15"/>
      <c r="AF1238" s="15"/>
      <c r="AG1238" s="16"/>
      <c r="AH1238" s="15"/>
      <c r="AI1238" s="15"/>
      <c r="AJ1238" s="15"/>
      <c r="AK1238" s="15"/>
      <c r="AL1238" s="15"/>
      <c r="AM1238" s="15"/>
      <c r="AN1238" s="15"/>
      <c r="AO1238" s="15"/>
      <c r="AP1238" s="15"/>
      <c r="AQ1238" s="15"/>
      <c r="AR1238" s="15"/>
      <c r="AS1238" s="15"/>
      <c r="AT1238" s="15"/>
      <c r="AU1238" s="15"/>
      <c r="AV1238" s="15"/>
      <c r="AW1238" s="15"/>
      <c r="AX1238" s="15"/>
      <c r="AY1238" s="15"/>
      <c r="AZ1238" s="15"/>
      <c r="BA1238" s="15"/>
    </row>
    <row r="1239" spans="1:53" s="68" customFormat="1" ht="18" customHeight="1" x14ac:dyDescent="0.25">
      <c r="A1239" s="918"/>
      <c r="B1239" s="15"/>
      <c r="C1239" s="85">
        <f>'5. Instalaciones fijas'!E78</f>
        <v>0</v>
      </c>
      <c r="D1239" s="85" t="str">
        <f>IF(ISTEXT('5. Instalaciones fijas'!H78),'5. Instalaciones fijas'!H78,"")</f>
        <v/>
      </c>
      <c r="E1239" s="85">
        <f>'5. Instalaciones fijas'!K78</f>
        <v>0</v>
      </c>
      <c r="F1239" s="85">
        <f>'5. Instalaciones fijas'!N78</f>
        <v>0</v>
      </c>
      <c r="G1239" s="85">
        <f>'5. Instalaciones fijas'!O78</f>
        <v>0</v>
      </c>
      <c r="H1239" s="85">
        <f>'5. Instalaciones fijas'!P78</f>
        <v>0</v>
      </c>
      <c r="I1239" s="85" t="str">
        <f t="shared" si="80"/>
        <v/>
      </c>
      <c r="N1239" s="15"/>
      <c r="O1239" s="15"/>
      <c r="P1239" s="15"/>
      <c r="Q1239" s="16"/>
      <c r="R1239" s="15"/>
      <c r="S1239" s="15"/>
      <c r="T1239" s="15"/>
      <c r="U1239" s="15"/>
      <c r="V1239" s="15"/>
      <c r="W1239" s="15"/>
      <c r="X1239" s="15"/>
      <c r="Y1239" s="15"/>
      <c r="Z1239" s="15"/>
      <c r="AA1239" s="15"/>
      <c r="AB1239" s="15"/>
      <c r="AC1239" s="15"/>
      <c r="AD1239" s="15"/>
      <c r="AE1239" s="15"/>
      <c r="AF1239" s="15"/>
      <c r="AG1239" s="16"/>
      <c r="AH1239" s="15"/>
      <c r="AI1239" s="15"/>
      <c r="AJ1239" s="15"/>
      <c r="AK1239" s="15"/>
      <c r="AL1239" s="15"/>
      <c r="AM1239" s="15"/>
      <c r="AN1239" s="15"/>
      <c r="AO1239" s="15"/>
      <c r="AP1239" s="15"/>
      <c r="AQ1239" s="15"/>
      <c r="AR1239" s="15"/>
      <c r="AS1239" s="15"/>
      <c r="AT1239" s="15"/>
      <c r="AU1239" s="15"/>
      <c r="AV1239" s="15"/>
      <c r="AW1239" s="15"/>
      <c r="AX1239" s="15"/>
      <c r="AY1239" s="15"/>
      <c r="AZ1239" s="15"/>
      <c r="BA1239" s="15"/>
    </row>
    <row r="1240" spans="1:53" s="68" customFormat="1" ht="18" customHeight="1" x14ac:dyDescent="0.25">
      <c r="A1240" s="918"/>
      <c r="B1240" s="15"/>
      <c r="C1240" s="85">
        <f>'5. Instalaciones fijas'!E79</f>
        <v>0</v>
      </c>
      <c r="D1240" s="85" t="str">
        <f>IF(ISTEXT('5. Instalaciones fijas'!H79),'5. Instalaciones fijas'!H79,"")</f>
        <v/>
      </c>
      <c r="E1240" s="85">
        <f>'5. Instalaciones fijas'!K79</f>
        <v>0</v>
      </c>
      <c r="F1240" s="85">
        <f>'5. Instalaciones fijas'!N79</f>
        <v>0</v>
      </c>
      <c r="G1240" s="85">
        <f>'5. Instalaciones fijas'!O79</f>
        <v>0</v>
      </c>
      <c r="H1240" s="85">
        <f>'5. Instalaciones fijas'!P79</f>
        <v>0</v>
      </c>
      <c r="I1240" s="85" t="str">
        <f t="shared" si="80"/>
        <v/>
      </c>
      <c r="N1240" s="15"/>
      <c r="O1240" s="15"/>
      <c r="P1240" s="15"/>
      <c r="Q1240" s="16"/>
      <c r="R1240" s="15"/>
      <c r="S1240" s="15"/>
      <c r="T1240" s="15"/>
      <c r="U1240" s="15"/>
      <c r="V1240" s="15"/>
      <c r="W1240" s="15"/>
      <c r="X1240" s="15"/>
      <c r="Y1240" s="15"/>
      <c r="Z1240" s="15"/>
      <c r="AA1240" s="15"/>
      <c r="AB1240" s="15"/>
      <c r="AC1240" s="15"/>
      <c r="AD1240" s="15"/>
      <c r="AE1240" s="15"/>
      <c r="AF1240" s="15"/>
      <c r="AG1240" s="16"/>
      <c r="AH1240" s="15"/>
      <c r="AI1240" s="15"/>
      <c r="AJ1240" s="15"/>
      <c r="AK1240" s="15"/>
      <c r="AL1240" s="15"/>
      <c r="AM1240" s="15"/>
      <c r="AN1240" s="15"/>
      <c r="AO1240" s="15"/>
      <c r="AP1240" s="15"/>
      <c r="AQ1240" s="15"/>
      <c r="AR1240" s="15"/>
      <c r="AS1240" s="15"/>
      <c r="AT1240" s="15"/>
      <c r="AU1240" s="15"/>
      <c r="AV1240" s="15"/>
      <c r="AW1240" s="15"/>
      <c r="AX1240" s="15"/>
      <c r="AY1240" s="15"/>
      <c r="AZ1240" s="15"/>
      <c r="BA1240" s="15"/>
    </row>
    <row r="1241" spans="1:53" s="68" customFormat="1" ht="18" customHeight="1" x14ac:dyDescent="0.25">
      <c r="A1241" s="918"/>
      <c r="B1241" s="15"/>
      <c r="C1241" s="85">
        <f>'5. Instalaciones fijas'!E80</f>
        <v>0</v>
      </c>
      <c r="D1241" s="85" t="str">
        <f>IF(ISTEXT('5. Instalaciones fijas'!H80),'5. Instalaciones fijas'!H80,"")</f>
        <v/>
      </c>
      <c r="E1241" s="85">
        <f>'5. Instalaciones fijas'!K80</f>
        <v>0</v>
      </c>
      <c r="F1241" s="85">
        <f>'5. Instalaciones fijas'!N80</f>
        <v>0</v>
      </c>
      <c r="G1241" s="85">
        <f>'5. Instalaciones fijas'!O80</f>
        <v>0</v>
      </c>
      <c r="H1241" s="85">
        <f>'5. Instalaciones fijas'!P80</f>
        <v>0</v>
      </c>
      <c r="I1241" s="85" t="str">
        <f t="shared" si="80"/>
        <v/>
      </c>
      <c r="N1241" s="15"/>
      <c r="O1241" s="15"/>
      <c r="P1241" s="15"/>
      <c r="Q1241" s="16"/>
      <c r="R1241" s="15"/>
      <c r="S1241" s="15"/>
      <c r="T1241" s="15"/>
      <c r="U1241" s="15"/>
      <c r="V1241" s="15"/>
      <c r="W1241" s="15"/>
      <c r="X1241" s="15"/>
      <c r="Y1241" s="15"/>
      <c r="Z1241" s="15"/>
      <c r="AA1241" s="15"/>
      <c r="AB1241" s="15"/>
      <c r="AC1241" s="15"/>
      <c r="AD1241" s="15"/>
      <c r="AE1241" s="15"/>
      <c r="AF1241" s="15"/>
      <c r="AG1241" s="16"/>
      <c r="AH1241" s="15"/>
      <c r="AI1241" s="15"/>
      <c r="AJ1241" s="15"/>
      <c r="AK1241" s="15"/>
      <c r="AL1241" s="15"/>
      <c r="AM1241" s="15"/>
      <c r="AN1241" s="15"/>
      <c r="AO1241" s="15"/>
      <c r="AP1241" s="15"/>
      <c r="AQ1241" s="15"/>
      <c r="AR1241" s="15"/>
      <c r="AS1241" s="15"/>
      <c r="AT1241" s="15"/>
      <c r="AU1241" s="15"/>
      <c r="AV1241" s="15"/>
      <c r="AW1241" s="15"/>
      <c r="AX1241" s="15"/>
      <c r="AY1241" s="15"/>
      <c r="AZ1241" s="15"/>
      <c r="BA1241" s="15"/>
    </row>
    <row r="1242" spans="1:53" s="68" customFormat="1" ht="18" customHeight="1" x14ac:dyDescent="0.25">
      <c r="A1242" s="918"/>
      <c r="B1242" s="15"/>
      <c r="C1242" s="85">
        <f>'5. Instalaciones fijas'!E81</f>
        <v>0</v>
      </c>
      <c r="D1242" s="85" t="str">
        <f>IF(ISTEXT('5. Instalaciones fijas'!H81),'5. Instalaciones fijas'!H81,"")</f>
        <v/>
      </c>
      <c r="E1242" s="85">
        <f>'5. Instalaciones fijas'!K81</f>
        <v>0</v>
      </c>
      <c r="F1242" s="85">
        <f>'5. Instalaciones fijas'!N81</f>
        <v>0</v>
      </c>
      <c r="G1242" s="85">
        <f>'5. Instalaciones fijas'!O81</f>
        <v>0</v>
      </c>
      <c r="H1242" s="85">
        <f>'5. Instalaciones fijas'!P81</f>
        <v>0</v>
      </c>
      <c r="I1242" s="85" t="str">
        <f t="shared" si="80"/>
        <v/>
      </c>
      <c r="N1242" s="15"/>
      <c r="O1242" s="15"/>
      <c r="P1242" s="15"/>
      <c r="Q1242" s="16"/>
      <c r="R1242" s="15"/>
      <c r="S1242" s="15"/>
      <c r="T1242" s="15"/>
      <c r="U1242" s="15"/>
      <c r="V1242" s="15"/>
      <c r="W1242" s="15"/>
      <c r="X1242" s="15"/>
      <c r="Y1242" s="15"/>
      <c r="Z1242" s="15"/>
      <c r="AA1242" s="15"/>
      <c r="AB1242" s="15"/>
      <c r="AC1242" s="15"/>
      <c r="AD1242" s="15"/>
      <c r="AE1242" s="15"/>
      <c r="AF1242" s="15"/>
      <c r="AG1242" s="16"/>
      <c r="AH1242" s="15"/>
      <c r="AI1242" s="15"/>
      <c r="AJ1242" s="15"/>
      <c r="AK1242" s="15"/>
      <c r="AL1242" s="15"/>
      <c r="AM1242" s="15"/>
      <c r="AN1242" s="15"/>
      <c r="AO1242" s="15"/>
      <c r="AP1242" s="15"/>
      <c r="AQ1242" s="15"/>
      <c r="AR1242" s="15"/>
      <c r="AS1242" s="15"/>
      <c r="AT1242" s="15"/>
      <c r="AU1242" s="15"/>
      <c r="AV1242" s="15"/>
      <c r="AW1242" s="15"/>
      <c r="AX1242" s="15"/>
      <c r="AY1242" s="15"/>
      <c r="AZ1242" s="15"/>
      <c r="BA1242" s="15"/>
    </row>
    <row r="1243" spans="1:53" s="68" customFormat="1" ht="18" customHeight="1" x14ac:dyDescent="0.25">
      <c r="A1243" s="918"/>
      <c r="B1243" s="15"/>
      <c r="C1243" s="85">
        <f>'5. Instalaciones fijas'!E82</f>
        <v>0</v>
      </c>
      <c r="D1243" s="85" t="str">
        <f>IF(ISTEXT('5. Instalaciones fijas'!H82),'5. Instalaciones fijas'!H82,"")</f>
        <v/>
      </c>
      <c r="E1243" s="85">
        <f>'5. Instalaciones fijas'!K82</f>
        <v>0</v>
      </c>
      <c r="F1243" s="85">
        <f>'5. Instalaciones fijas'!N82</f>
        <v>0</v>
      </c>
      <c r="G1243" s="85">
        <f>'5. Instalaciones fijas'!O82</f>
        <v>0</v>
      </c>
      <c r="H1243" s="85">
        <f>'5. Instalaciones fijas'!P82</f>
        <v>0</v>
      </c>
      <c r="I1243" s="85" t="str">
        <f t="shared" si="80"/>
        <v/>
      </c>
      <c r="N1243" s="15"/>
      <c r="O1243" s="15"/>
      <c r="P1243" s="15"/>
      <c r="Q1243" s="16"/>
      <c r="R1243" s="15"/>
      <c r="S1243" s="15"/>
      <c r="T1243" s="15"/>
      <c r="U1243" s="15"/>
      <c r="V1243" s="15"/>
      <c r="W1243" s="15"/>
      <c r="X1243" s="15"/>
      <c r="Y1243" s="15"/>
      <c r="Z1243" s="15"/>
      <c r="AA1243" s="15"/>
      <c r="AB1243" s="15"/>
      <c r="AC1243" s="15"/>
      <c r="AD1243" s="15"/>
      <c r="AE1243" s="15"/>
      <c r="AF1243" s="15"/>
      <c r="AG1243" s="16"/>
      <c r="AH1243" s="15"/>
      <c r="AI1243" s="15"/>
      <c r="AJ1243" s="15"/>
      <c r="AK1243" s="15"/>
      <c r="AL1243" s="15"/>
      <c r="AM1243" s="15"/>
      <c r="AN1243" s="15"/>
      <c r="AO1243" s="15"/>
      <c r="AP1243" s="15"/>
      <c r="AQ1243" s="15"/>
      <c r="AR1243" s="15"/>
      <c r="AS1243" s="15"/>
      <c r="AT1243" s="15"/>
      <c r="AU1243" s="15"/>
      <c r="AV1243" s="15"/>
      <c r="AW1243" s="15"/>
      <c r="AX1243" s="15"/>
      <c r="AY1243" s="15"/>
      <c r="AZ1243" s="15"/>
      <c r="BA1243" s="15"/>
    </row>
    <row r="1244" spans="1:53" s="68" customFormat="1" ht="18" customHeight="1" x14ac:dyDescent="0.25">
      <c r="A1244" s="918"/>
      <c r="B1244" s="15"/>
      <c r="C1244" s="85">
        <f>'5. Instalaciones fijas'!E83</f>
        <v>0</v>
      </c>
      <c r="D1244" s="85" t="str">
        <f>IF(ISTEXT('5. Instalaciones fijas'!H83),'5. Instalaciones fijas'!H83,"")</f>
        <v/>
      </c>
      <c r="E1244" s="85">
        <f>'5. Instalaciones fijas'!K83</f>
        <v>0</v>
      </c>
      <c r="F1244" s="85">
        <f>'5. Instalaciones fijas'!N83</f>
        <v>0</v>
      </c>
      <c r="G1244" s="85">
        <f>'5. Instalaciones fijas'!O83</f>
        <v>0</v>
      </c>
      <c r="H1244" s="85">
        <f>'5. Instalaciones fijas'!P83</f>
        <v>0</v>
      </c>
      <c r="I1244" s="85" t="str">
        <f t="shared" si="80"/>
        <v/>
      </c>
      <c r="N1244" s="15"/>
      <c r="O1244" s="15"/>
      <c r="P1244" s="15"/>
      <c r="Q1244" s="16"/>
      <c r="R1244" s="15"/>
      <c r="S1244" s="15"/>
      <c r="T1244" s="15"/>
      <c r="U1244" s="15"/>
      <c r="V1244" s="15"/>
      <c r="W1244" s="15"/>
      <c r="X1244" s="15"/>
      <c r="Y1244" s="15"/>
      <c r="Z1244" s="15"/>
      <c r="AA1244" s="15"/>
      <c r="AB1244" s="15"/>
      <c r="AC1244" s="15"/>
      <c r="AD1244" s="15"/>
      <c r="AE1244" s="15"/>
      <c r="AF1244" s="15"/>
      <c r="AG1244" s="16"/>
      <c r="AH1244" s="15"/>
      <c r="AI1244" s="15"/>
      <c r="AJ1244" s="15"/>
      <c r="AK1244" s="15"/>
      <c r="AL1244" s="15"/>
      <c r="AM1244" s="15"/>
      <c r="AN1244" s="15"/>
      <c r="AO1244" s="15"/>
      <c r="AP1244" s="15"/>
      <c r="AQ1244" s="15"/>
      <c r="AR1244" s="15"/>
      <c r="AS1244" s="15"/>
      <c r="AT1244" s="15"/>
      <c r="AU1244" s="15"/>
      <c r="AV1244" s="15"/>
      <c r="AW1244" s="15"/>
      <c r="AX1244" s="15"/>
      <c r="AY1244" s="15"/>
      <c r="AZ1244" s="15"/>
      <c r="BA1244" s="15"/>
    </row>
    <row r="1245" spans="1:53" s="68" customFormat="1" ht="18" customHeight="1" x14ac:dyDescent="0.25">
      <c r="A1245" s="918"/>
      <c r="B1245" s="15"/>
      <c r="C1245" s="85">
        <f>'5. Instalaciones fijas'!E84</f>
        <v>0</v>
      </c>
      <c r="D1245" s="85" t="str">
        <f>IF(ISTEXT('5. Instalaciones fijas'!H84),'5. Instalaciones fijas'!H84,"")</f>
        <v/>
      </c>
      <c r="E1245" s="85">
        <f>'5. Instalaciones fijas'!K84</f>
        <v>0</v>
      </c>
      <c r="F1245" s="85">
        <f>'5. Instalaciones fijas'!N84</f>
        <v>0</v>
      </c>
      <c r="G1245" s="85">
        <f>'5. Instalaciones fijas'!O84</f>
        <v>0</v>
      </c>
      <c r="H1245" s="85">
        <f>'5. Instalaciones fijas'!P84</f>
        <v>0</v>
      </c>
      <c r="I1245" s="85" t="str">
        <f t="shared" si="80"/>
        <v/>
      </c>
      <c r="N1245" s="15"/>
      <c r="O1245" s="15"/>
      <c r="P1245" s="15"/>
      <c r="Q1245" s="16"/>
      <c r="R1245" s="15"/>
      <c r="S1245" s="15"/>
      <c r="T1245" s="15"/>
      <c r="U1245" s="15"/>
      <c r="V1245" s="15"/>
      <c r="W1245" s="15"/>
      <c r="X1245" s="15"/>
      <c r="Y1245" s="15"/>
      <c r="Z1245" s="15"/>
      <c r="AA1245" s="15"/>
      <c r="AB1245" s="15"/>
      <c r="AC1245" s="15"/>
      <c r="AD1245" s="15"/>
      <c r="AE1245" s="15"/>
      <c r="AF1245" s="15"/>
      <c r="AG1245" s="16"/>
      <c r="AH1245" s="15"/>
      <c r="AI1245" s="15"/>
      <c r="AJ1245" s="15"/>
      <c r="AK1245" s="15"/>
      <c r="AL1245" s="15"/>
      <c r="AM1245" s="15"/>
      <c r="AN1245" s="15"/>
      <c r="AO1245" s="15"/>
      <c r="AP1245" s="15"/>
      <c r="AQ1245" s="15"/>
      <c r="AR1245" s="15"/>
      <c r="AS1245" s="15"/>
      <c r="AT1245" s="15"/>
      <c r="AU1245" s="15"/>
      <c r="AV1245" s="15"/>
      <c r="AW1245" s="15"/>
      <c r="AX1245" s="15"/>
      <c r="AY1245" s="15"/>
      <c r="AZ1245" s="15"/>
      <c r="BA1245" s="15"/>
    </row>
    <row r="1246" spans="1:53" s="68" customFormat="1" ht="18" customHeight="1" x14ac:dyDescent="0.25">
      <c r="A1246" s="918"/>
      <c r="B1246" s="15"/>
      <c r="C1246" s="85">
        <f>'5. Instalaciones fijas'!E85</f>
        <v>0</v>
      </c>
      <c r="D1246" s="85" t="str">
        <f>IF(ISTEXT('5. Instalaciones fijas'!H85),'5. Instalaciones fijas'!H85,"")</f>
        <v/>
      </c>
      <c r="E1246" s="85">
        <f>'5. Instalaciones fijas'!K85</f>
        <v>0</v>
      </c>
      <c r="F1246" s="85">
        <f>'5. Instalaciones fijas'!N85</f>
        <v>0</v>
      </c>
      <c r="G1246" s="85">
        <f>'5. Instalaciones fijas'!O85</f>
        <v>0</v>
      </c>
      <c r="H1246" s="85">
        <f>'5. Instalaciones fijas'!P85</f>
        <v>0</v>
      </c>
      <c r="I1246" s="85" t="str">
        <f t="shared" si="80"/>
        <v/>
      </c>
      <c r="N1246" s="15"/>
      <c r="O1246" s="15"/>
      <c r="P1246" s="15"/>
      <c r="Q1246" s="16"/>
      <c r="R1246" s="15"/>
      <c r="S1246" s="15"/>
      <c r="T1246" s="15"/>
      <c r="U1246" s="15"/>
      <c r="V1246" s="15"/>
      <c r="W1246" s="15"/>
      <c r="X1246" s="15"/>
      <c r="Y1246" s="15"/>
      <c r="Z1246" s="15"/>
      <c r="AA1246" s="15"/>
      <c r="AB1246" s="15"/>
      <c r="AC1246" s="15"/>
      <c r="AD1246" s="15"/>
      <c r="AE1246" s="15"/>
      <c r="AF1246" s="15"/>
      <c r="AG1246" s="16"/>
      <c r="AH1246" s="15"/>
      <c r="AI1246" s="15"/>
      <c r="AJ1246" s="15"/>
      <c r="AK1246" s="15"/>
      <c r="AL1246" s="15"/>
      <c r="AM1246" s="15"/>
      <c r="AN1246" s="15"/>
      <c r="AO1246" s="15"/>
      <c r="AP1246" s="15"/>
      <c r="AQ1246" s="15"/>
      <c r="AR1246" s="15"/>
      <c r="AS1246" s="15"/>
      <c r="AT1246" s="15"/>
      <c r="AU1246" s="15"/>
      <c r="AV1246" s="15"/>
      <c r="AW1246" s="15"/>
      <c r="AX1246" s="15"/>
      <c r="AY1246" s="15"/>
      <c r="AZ1246" s="15"/>
      <c r="BA1246" s="15"/>
    </row>
    <row r="1247" spans="1:53" s="68" customFormat="1" ht="18" customHeight="1" x14ac:dyDescent="0.25">
      <c r="A1247" s="918"/>
      <c r="B1247" s="15"/>
      <c r="C1247" s="85">
        <f>'5. Instalaciones fijas'!E86</f>
        <v>0</v>
      </c>
      <c r="D1247" s="85" t="str">
        <f>IF(ISTEXT('5. Instalaciones fijas'!H86),'5. Instalaciones fijas'!H86,"")</f>
        <v/>
      </c>
      <c r="E1247" s="85">
        <f>'5. Instalaciones fijas'!K86</f>
        <v>0</v>
      </c>
      <c r="F1247" s="85">
        <f>'5. Instalaciones fijas'!N86</f>
        <v>0</v>
      </c>
      <c r="G1247" s="85">
        <f>'5. Instalaciones fijas'!O86</f>
        <v>0</v>
      </c>
      <c r="H1247" s="85">
        <f>'5. Instalaciones fijas'!P86</f>
        <v>0</v>
      </c>
      <c r="I1247" s="85" t="str">
        <f t="shared" si="80"/>
        <v/>
      </c>
      <c r="N1247" s="15"/>
      <c r="O1247" s="15"/>
      <c r="P1247" s="15"/>
      <c r="Q1247" s="16"/>
      <c r="R1247" s="15"/>
      <c r="S1247" s="15"/>
      <c r="T1247" s="15"/>
      <c r="U1247" s="15"/>
      <c r="V1247" s="15"/>
      <c r="W1247" s="15"/>
      <c r="X1247" s="15"/>
      <c r="Y1247" s="15"/>
      <c r="Z1247" s="15"/>
      <c r="AA1247" s="15"/>
      <c r="AB1247" s="15"/>
      <c r="AC1247" s="15"/>
      <c r="AD1247" s="15"/>
      <c r="AE1247" s="15"/>
      <c r="AF1247" s="15"/>
      <c r="AG1247" s="16"/>
      <c r="AH1247" s="15"/>
      <c r="AI1247" s="15"/>
      <c r="AJ1247" s="15"/>
      <c r="AK1247" s="15"/>
      <c r="AL1247" s="15"/>
      <c r="AM1247" s="15"/>
      <c r="AN1247" s="15"/>
      <c r="AO1247" s="15"/>
      <c r="AP1247" s="15"/>
      <c r="AQ1247" s="15"/>
      <c r="AR1247" s="15"/>
      <c r="AS1247" s="15"/>
      <c r="AT1247" s="15"/>
      <c r="AU1247" s="15"/>
      <c r="AV1247" s="15"/>
      <c r="AW1247" s="15"/>
      <c r="AX1247" s="15"/>
      <c r="AY1247" s="15"/>
      <c r="AZ1247" s="15"/>
      <c r="BA1247" s="15"/>
    </row>
    <row r="1248" spans="1:53" s="68" customFormat="1" ht="18" customHeight="1" x14ac:dyDescent="0.25">
      <c r="A1248" s="918"/>
      <c r="B1248" s="15"/>
      <c r="C1248" s="85">
        <f>'5. Instalaciones fijas'!E87</f>
        <v>0</v>
      </c>
      <c r="D1248" s="85" t="str">
        <f>IF(ISTEXT('5. Instalaciones fijas'!H87),'5. Instalaciones fijas'!H87,"")</f>
        <v/>
      </c>
      <c r="E1248" s="85">
        <f>'5. Instalaciones fijas'!K87</f>
        <v>0</v>
      </c>
      <c r="F1248" s="85">
        <f>'5. Instalaciones fijas'!N87</f>
        <v>0</v>
      </c>
      <c r="G1248" s="85">
        <f>'5. Instalaciones fijas'!O87</f>
        <v>0</v>
      </c>
      <c r="H1248" s="85">
        <f>'5. Instalaciones fijas'!P87</f>
        <v>0</v>
      </c>
      <c r="I1248" s="85" t="str">
        <f t="shared" si="80"/>
        <v/>
      </c>
      <c r="N1248" s="15"/>
      <c r="O1248" s="15"/>
      <c r="P1248" s="15"/>
      <c r="Q1248" s="16"/>
      <c r="R1248" s="15"/>
      <c r="S1248" s="15"/>
      <c r="T1248" s="15"/>
      <c r="U1248" s="15"/>
      <c r="V1248" s="15"/>
      <c r="W1248" s="15"/>
      <c r="X1248" s="15"/>
      <c r="Y1248" s="15"/>
      <c r="Z1248" s="15"/>
      <c r="AA1248" s="15"/>
      <c r="AB1248" s="15"/>
      <c r="AC1248" s="15"/>
      <c r="AD1248" s="15"/>
      <c r="AE1248" s="15"/>
      <c r="AF1248" s="15"/>
      <c r="AG1248" s="16"/>
      <c r="AH1248" s="15"/>
      <c r="AI1248" s="15"/>
      <c r="AJ1248" s="15"/>
      <c r="AK1248" s="15"/>
      <c r="AL1248" s="15"/>
      <c r="AM1248" s="15"/>
      <c r="AN1248" s="15"/>
      <c r="AO1248" s="15"/>
      <c r="AP1248" s="15"/>
      <c r="AQ1248" s="15"/>
      <c r="AR1248" s="15"/>
      <c r="AS1248" s="15"/>
      <c r="AT1248" s="15"/>
      <c r="AU1248" s="15"/>
      <c r="AV1248" s="15"/>
      <c r="AW1248" s="15"/>
      <c r="AX1248" s="15"/>
      <c r="AY1248" s="15"/>
      <c r="AZ1248" s="15"/>
      <c r="BA1248" s="15"/>
    </row>
    <row r="1249" spans="1:53" s="68" customFormat="1" ht="18" customHeight="1" x14ac:dyDescent="0.25">
      <c r="A1249" s="918"/>
      <c r="B1249" s="15"/>
      <c r="C1249" s="85">
        <f>'5. Instalaciones fijas'!E88</f>
        <v>0</v>
      </c>
      <c r="D1249" s="85" t="str">
        <f>IF(ISTEXT('5. Instalaciones fijas'!H88),'5. Instalaciones fijas'!H88,"")</f>
        <v/>
      </c>
      <c r="E1249" s="85">
        <f>'5. Instalaciones fijas'!K88</f>
        <v>0</v>
      </c>
      <c r="F1249" s="85">
        <f>'5. Instalaciones fijas'!N88</f>
        <v>0</v>
      </c>
      <c r="G1249" s="85">
        <f>'5. Instalaciones fijas'!O88</f>
        <v>0</v>
      </c>
      <c r="H1249" s="85">
        <f>'5. Instalaciones fijas'!P88</f>
        <v>0</v>
      </c>
      <c r="I1249" s="85" t="str">
        <f>IF((F1249+G1249*$H$9/1000+H1249*$H$10/1000)&lt;&gt;0,F1249+G1249*$H$9/1000+H1249*$H$10/1000,"")</f>
        <v/>
      </c>
      <c r="N1249" s="15"/>
      <c r="O1249" s="15"/>
      <c r="P1249" s="15"/>
      <c r="Q1249" s="16"/>
      <c r="R1249" s="15"/>
      <c r="S1249" s="15"/>
      <c r="T1249" s="15"/>
      <c r="U1249" s="15"/>
      <c r="V1249" s="15"/>
      <c r="W1249" s="15"/>
      <c r="X1249" s="15"/>
      <c r="Y1249" s="15"/>
      <c r="Z1249" s="15"/>
      <c r="AA1249" s="15"/>
      <c r="AB1249" s="15"/>
      <c r="AC1249" s="15"/>
      <c r="AD1249" s="15"/>
      <c r="AE1249" s="15"/>
      <c r="AF1249" s="15"/>
      <c r="AG1249" s="16"/>
      <c r="AH1249" s="15"/>
      <c r="AI1249" s="15"/>
      <c r="AJ1249" s="15"/>
      <c r="AK1249" s="15"/>
      <c r="AL1249" s="15"/>
      <c r="AM1249" s="15"/>
      <c r="AN1249" s="15"/>
      <c r="AO1249" s="15"/>
      <c r="AP1249" s="15"/>
      <c r="AQ1249" s="15"/>
      <c r="AR1249" s="15"/>
      <c r="AS1249" s="15"/>
      <c r="AT1249" s="15"/>
      <c r="AU1249" s="15"/>
      <c r="AV1249" s="15"/>
      <c r="AW1249" s="15"/>
      <c r="AX1249" s="15"/>
      <c r="AY1249" s="15"/>
      <c r="AZ1249" s="15"/>
      <c r="BA1249" s="15"/>
    </row>
    <row r="1250" spans="1:53" s="68" customFormat="1" ht="18" customHeight="1" x14ac:dyDescent="0.25">
      <c r="A1250" s="918"/>
      <c r="B1250" s="15"/>
      <c r="C1250" s="85">
        <f>'5. Instalaciones fijas'!E89</f>
        <v>0</v>
      </c>
      <c r="D1250" s="85" t="str">
        <f>IF(ISTEXT('5. Instalaciones fijas'!H89),'5. Instalaciones fijas'!H89,"")</f>
        <v/>
      </c>
      <c r="E1250" s="85">
        <f>'5. Instalaciones fijas'!K89</f>
        <v>0</v>
      </c>
      <c r="F1250" s="85">
        <f>'5. Instalaciones fijas'!N89</f>
        <v>0</v>
      </c>
      <c r="G1250" s="85">
        <f>'5. Instalaciones fijas'!O89</f>
        <v>0</v>
      </c>
      <c r="H1250" s="85">
        <f>'5. Instalaciones fijas'!P89</f>
        <v>0</v>
      </c>
      <c r="I1250" s="85" t="str">
        <f t="shared" si="80"/>
        <v/>
      </c>
      <c r="N1250" s="15"/>
      <c r="O1250" s="15"/>
      <c r="P1250" s="15"/>
      <c r="Q1250" s="16"/>
      <c r="R1250" s="15"/>
      <c r="S1250" s="15"/>
      <c r="T1250" s="15"/>
      <c r="U1250" s="15"/>
      <c r="V1250" s="15"/>
      <c r="W1250" s="15"/>
      <c r="X1250" s="15"/>
      <c r="Y1250" s="15"/>
      <c r="Z1250" s="15"/>
      <c r="AA1250" s="15"/>
      <c r="AB1250" s="15"/>
      <c r="AC1250" s="15"/>
      <c r="AD1250" s="15"/>
      <c r="AE1250" s="15"/>
      <c r="AF1250" s="15"/>
      <c r="AG1250" s="16"/>
      <c r="AH1250" s="15"/>
      <c r="AI1250" s="15"/>
      <c r="AJ1250" s="15"/>
      <c r="AK1250" s="15"/>
      <c r="AL1250" s="15"/>
      <c r="AM1250" s="15"/>
      <c r="AN1250" s="15"/>
      <c r="AO1250" s="15"/>
      <c r="AP1250" s="15"/>
      <c r="AQ1250" s="15"/>
      <c r="AR1250" s="15"/>
      <c r="AS1250" s="15"/>
      <c r="AT1250" s="15"/>
      <c r="AU1250" s="15"/>
      <c r="AV1250" s="15"/>
      <c r="AW1250" s="15"/>
      <c r="AX1250" s="15"/>
      <c r="AY1250" s="15"/>
      <c r="AZ1250" s="15"/>
      <c r="BA1250" s="15"/>
    </row>
    <row r="1251" spans="1:53" s="68" customFormat="1" ht="18" customHeight="1" x14ac:dyDescent="0.25">
      <c r="A1251" s="918"/>
      <c r="B1251" s="15"/>
      <c r="C1251" s="85">
        <f>'5. Instalaciones fijas'!E90</f>
        <v>0</v>
      </c>
      <c r="D1251" s="85" t="str">
        <f>IF(ISTEXT('5. Instalaciones fijas'!H90),'5. Instalaciones fijas'!H90,"")</f>
        <v/>
      </c>
      <c r="E1251" s="85">
        <f>'5. Instalaciones fijas'!K90</f>
        <v>0</v>
      </c>
      <c r="F1251" s="85">
        <f>'5. Instalaciones fijas'!N90</f>
        <v>0</v>
      </c>
      <c r="G1251" s="85">
        <f>'5. Instalaciones fijas'!O90</f>
        <v>0</v>
      </c>
      <c r="H1251" s="85">
        <f>'5. Instalaciones fijas'!P90</f>
        <v>0</v>
      </c>
      <c r="I1251" s="85" t="str">
        <f t="shared" si="80"/>
        <v/>
      </c>
      <c r="N1251" s="15"/>
      <c r="O1251" s="15"/>
      <c r="P1251" s="15"/>
      <c r="Q1251" s="16"/>
      <c r="R1251" s="15"/>
      <c r="S1251" s="15"/>
      <c r="T1251" s="15"/>
      <c r="U1251" s="15"/>
      <c r="V1251" s="15"/>
      <c r="W1251" s="15"/>
      <c r="X1251" s="15"/>
      <c r="Y1251" s="15"/>
      <c r="Z1251" s="15"/>
      <c r="AA1251" s="15"/>
      <c r="AB1251" s="15"/>
      <c r="AC1251" s="15"/>
      <c r="AD1251" s="15"/>
      <c r="AE1251" s="15"/>
      <c r="AF1251" s="15"/>
      <c r="AG1251" s="16"/>
      <c r="AH1251" s="15"/>
      <c r="AI1251" s="15"/>
      <c r="AJ1251" s="15"/>
      <c r="AK1251" s="15"/>
      <c r="AL1251" s="15"/>
      <c r="AM1251" s="15"/>
      <c r="AN1251" s="15"/>
      <c r="AO1251" s="15"/>
      <c r="AP1251" s="15"/>
      <c r="AQ1251" s="15"/>
      <c r="AR1251" s="15"/>
      <c r="AS1251" s="15"/>
      <c r="AT1251" s="15"/>
      <c r="AU1251" s="15"/>
      <c r="AV1251" s="15"/>
      <c r="AW1251" s="15"/>
      <c r="AX1251" s="15"/>
      <c r="AY1251" s="15"/>
      <c r="AZ1251" s="15"/>
      <c r="BA1251" s="15"/>
    </row>
    <row r="1252" spans="1:53" s="68" customFormat="1" ht="18" customHeight="1" x14ac:dyDescent="0.25">
      <c r="A1252" s="918"/>
      <c r="B1252" s="15"/>
      <c r="C1252" s="85">
        <f>'5. Instalaciones fijas'!E91</f>
        <v>0</v>
      </c>
      <c r="D1252" s="85" t="str">
        <f>IF(ISTEXT('5. Instalaciones fijas'!H91),'5. Instalaciones fijas'!H91,"")</f>
        <v/>
      </c>
      <c r="E1252" s="85">
        <f>'5. Instalaciones fijas'!K91</f>
        <v>0</v>
      </c>
      <c r="F1252" s="85">
        <f>'5. Instalaciones fijas'!N91</f>
        <v>0</v>
      </c>
      <c r="G1252" s="85">
        <f>'5. Instalaciones fijas'!O91</f>
        <v>0</v>
      </c>
      <c r="H1252" s="85">
        <f>'5. Instalaciones fijas'!P91</f>
        <v>0</v>
      </c>
      <c r="I1252" s="85" t="str">
        <f t="shared" si="80"/>
        <v/>
      </c>
      <c r="N1252" s="15"/>
      <c r="O1252" s="15"/>
      <c r="P1252" s="15"/>
      <c r="Q1252" s="16"/>
      <c r="R1252" s="15"/>
      <c r="S1252" s="15"/>
      <c r="T1252" s="15"/>
      <c r="U1252" s="15"/>
      <c r="V1252" s="15"/>
      <c r="W1252" s="15"/>
      <c r="X1252" s="15"/>
      <c r="Y1252" s="15"/>
      <c r="Z1252" s="15"/>
      <c r="AA1252" s="15"/>
      <c r="AB1252" s="15"/>
      <c r="AC1252" s="15"/>
      <c r="AD1252" s="15"/>
      <c r="AE1252" s="15"/>
      <c r="AF1252" s="15"/>
      <c r="AG1252" s="16"/>
      <c r="AH1252" s="15"/>
      <c r="AI1252" s="15"/>
      <c r="AJ1252" s="15"/>
      <c r="AK1252" s="15"/>
      <c r="AL1252" s="15"/>
      <c r="AM1252" s="15"/>
      <c r="AN1252" s="15"/>
      <c r="AO1252" s="15"/>
      <c r="AP1252" s="15"/>
      <c r="AQ1252" s="15"/>
      <c r="AR1252" s="15"/>
      <c r="AS1252" s="15"/>
      <c r="AT1252" s="15"/>
      <c r="AU1252" s="15"/>
      <c r="AV1252" s="15"/>
      <c r="AW1252" s="15"/>
      <c r="AX1252" s="15"/>
      <c r="AY1252" s="15"/>
      <c r="AZ1252" s="15"/>
      <c r="BA1252" s="15"/>
    </row>
    <row r="1253" spans="1:53" s="68" customFormat="1" ht="18" customHeight="1" x14ac:dyDescent="0.25">
      <c r="A1253" s="918"/>
      <c r="B1253" s="15"/>
      <c r="C1253" s="85">
        <f>'5. Instalaciones fijas'!E92</f>
        <v>0</v>
      </c>
      <c r="D1253" s="85" t="str">
        <f>IF(ISTEXT('5. Instalaciones fijas'!H92),'5. Instalaciones fijas'!H92,"")</f>
        <v/>
      </c>
      <c r="E1253" s="85">
        <f>'5. Instalaciones fijas'!K92</f>
        <v>0</v>
      </c>
      <c r="F1253" s="85">
        <f>'5. Instalaciones fijas'!N92</f>
        <v>0</v>
      </c>
      <c r="G1253" s="85">
        <f>'5. Instalaciones fijas'!O92</f>
        <v>0</v>
      </c>
      <c r="H1253" s="85">
        <f>'5. Instalaciones fijas'!P92</f>
        <v>0</v>
      </c>
      <c r="I1253" s="85" t="str">
        <f t="shared" si="80"/>
        <v/>
      </c>
      <c r="N1253" s="15"/>
      <c r="O1253" s="15"/>
      <c r="P1253" s="15"/>
      <c r="Q1253" s="16"/>
      <c r="R1253" s="15"/>
      <c r="S1253" s="15"/>
      <c r="T1253" s="15"/>
      <c r="U1253" s="15"/>
      <c r="V1253" s="15"/>
      <c r="W1253" s="15"/>
      <c r="X1253" s="15"/>
      <c r="Y1253" s="15"/>
      <c r="Z1253" s="15"/>
      <c r="AA1253" s="15"/>
      <c r="AB1253" s="15"/>
      <c r="AC1253" s="15"/>
      <c r="AD1253" s="15"/>
      <c r="AE1253" s="15"/>
      <c r="AF1253" s="15"/>
      <c r="AG1253" s="16"/>
      <c r="AH1253" s="15"/>
      <c r="AI1253" s="15"/>
      <c r="AJ1253" s="15"/>
      <c r="AK1253" s="15"/>
      <c r="AL1253" s="15"/>
      <c r="AM1253" s="15"/>
      <c r="AN1253" s="15"/>
      <c r="AO1253" s="15"/>
      <c r="AP1253" s="15"/>
      <c r="AQ1253" s="15"/>
      <c r="AR1253" s="15"/>
      <c r="AS1253" s="15"/>
      <c r="AT1253" s="15"/>
      <c r="AU1253" s="15"/>
      <c r="AV1253" s="15"/>
      <c r="AW1253" s="15"/>
      <c r="AX1253" s="15"/>
      <c r="AY1253" s="15"/>
      <c r="AZ1253" s="15"/>
      <c r="BA1253" s="15"/>
    </row>
    <row r="1254" spans="1:53" s="68" customFormat="1" ht="18" customHeight="1" x14ac:dyDescent="0.25">
      <c r="A1254" s="918"/>
      <c r="B1254" s="15"/>
      <c r="C1254" s="85">
        <f>'5. Instalaciones fijas'!E93</f>
        <v>0</v>
      </c>
      <c r="D1254" s="85" t="str">
        <f>IF(ISTEXT('5. Instalaciones fijas'!H93),'5. Instalaciones fijas'!H93,"")</f>
        <v/>
      </c>
      <c r="E1254" s="85">
        <f>'5. Instalaciones fijas'!K93</f>
        <v>0</v>
      </c>
      <c r="F1254" s="85">
        <f>'5. Instalaciones fijas'!N93</f>
        <v>0</v>
      </c>
      <c r="G1254" s="85">
        <f>'5. Instalaciones fijas'!O93</f>
        <v>0</v>
      </c>
      <c r="H1254" s="85">
        <f>'5. Instalaciones fijas'!P93</f>
        <v>0</v>
      </c>
      <c r="I1254" s="85" t="str">
        <f t="shared" si="80"/>
        <v/>
      </c>
      <c r="N1254" s="15"/>
      <c r="O1254" s="15"/>
      <c r="P1254" s="15"/>
      <c r="Q1254" s="16"/>
      <c r="R1254" s="15"/>
      <c r="S1254" s="15"/>
      <c r="T1254" s="15"/>
      <c r="U1254" s="15"/>
      <c r="V1254" s="15"/>
      <c r="W1254" s="15"/>
      <c r="X1254" s="15"/>
      <c r="Y1254" s="15"/>
      <c r="Z1254" s="15"/>
      <c r="AA1254" s="15"/>
      <c r="AB1254" s="15"/>
      <c r="AC1254" s="15"/>
      <c r="AD1254" s="15"/>
      <c r="AE1254" s="15"/>
      <c r="AF1254" s="15"/>
      <c r="AG1254" s="16"/>
      <c r="AH1254" s="15"/>
      <c r="AI1254" s="15"/>
      <c r="AJ1254" s="15"/>
      <c r="AK1254" s="15"/>
      <c r="AL1254" s="15"/>
      <c r="AM1254" s="15"/>
      <c r="AN1254" s="15"/>
      <c r="AO1254" s="15"/>
      <c r="AP1254" s="15"/>
      <c r="AQ1254" s="15"/>
      <c r="AR1254" s="15"/>
      <c r="AS1254" s="15"/>
      <c r="AT1254" s="15"/>
      <c r="AU1254" s="15"/>
      <c r="AV1254" s="15"/>
      <c r="AW1254" s="15"/>
      <c r="AX1254" s="15"/>
      <c r="AY1254" s="15"/>
      <c r="AZ1254" s="15"/>
      <c r="BA1254" s="15"/>
    </row>
    <row r="1255" spans="1:53" s="68" customFormat="1" ht="18" customHeight="1" x14ac:dyDescent="0.25">
      <c r="A1255" s="918"/>
      <c r="B1255" s="15"/>
      <c r="C1255" s="85">
        <f>'5. Instalaciones fijas'!E94</f>
        <v>0</v>
      </c>
      <c r="D1255" s="85" t="str">
        <f>IF(ISTEXT('5. Instalaciones fijas'!H94),'5. Instalaciones fijas'!H94,"")</f>
        <v/>
      </c>
      <c r="E1255" s="85">
        <f>'5. Instalaciones fijas'!K94</f>
        <v>0</v>
      </c>
      <c r="F1255" s="85">
        <f>'5. Instalaciones fijas'!N94</f>
        <v>0</v>
      </c>
      <c r="G1255" s="85">
        <f>'5. Instalaciones fijas'!O94</f>
        <v>0</v>
      </c>
      <c r="H1255" s="85">
        <f>'5. Instalaciones fijas'!P94</f>
        <v>0</v>
      </c>
      <c r="I1255" s="85" t="str">
        <f t="shared" si="80"/>
        <v/>
      </c>
      <c r="N1255" s="15"/>
      <c r="O1255" s="15"/>
      <c r="P1255" s="15"/>
      <c r="Q1255" s="16"/>
      <c r="R1255" s="15"/>
      <c r="S1255" s="15"/>
      <c r="T1255" s="15"/>
      <c r="U1255" s="15"/>
      <c r="V1255" s="15"/>
      <c r="W1255" s="15"/>
      <c r="X1255" s="15"/>
      <c r="Y1255" s="15"/>
      <c r="Z1255" s="15"/>
      <c r="AA1255" s="15"/>
      <c r="AB1255" s="15"/>
      <c r="AC1255" s="15"/>
      <c r="AD1255" s="15"/>
      <c r="AE1255" s="15"/>
      <c r="AF1255" s="15"/>
      <c r="AG1255" s="16"/>
      <c r="AH1255" s="15"/>
      <c r="AI1255" s="15"/>
      <c r="AJ1255" s="15"/>
      <c r="AK1255" s="15"/>
      <c r="AL1255" s="15"/>
      <c r="AM1255" s="15"/>
      <c r="AN1255" s="15"/>
      <c r="AO1255" s="15"/>
      <c r="AP1255" s="15"/>
      <c r="AQ1255" s="15"/>
      <c r="AR1255" s="15"/>
      <c r="AS1255" s="15"/>
      <c r="AT1255" s="15"/>
      <c r="AU1255" s="15"/>
      <c r="AV1255" s="15"/>
      <c r="AW1255" s="15"/>
      <c r="AX1255" s="15"/>
      <c r="AY1255" s="15"/>
      <c r="AZ1255" s="15"/>
      <c r="BA1255" s="15"/>
    </row>
    <row r="1256" spans="1:53" s="68" customFormat="1" ht="18" customHeight="1" x14ac:dyDescent="0.25">
      <c r="A1256" s="918"/>
      <c r="B1256" s="15"/>
      <c r="C1256" s="85">
        <f>'5. Instalaciones fijas'!E95</f>
        <v>0</v>
      </c>
      <c r="D1256" s="85" t="str">
        <f>IF(ISTEXT('5. Instalaciones fijas'!H95),'5. Instalaciones fijas'!H95,"")</f>
        <v/>
      </c>
      <c r="E1256" s="85">
        <f>'5. Instalaciones fijas'!K95</f>
        <v>0</v>
      </c>
      <c r="F1256" s="85">
        <f>'5. Instalaciones fijas'!N95</f>
        <v>0</v>
      </c>
      <c r="G1256" s="85">
        <f>'5. Instalaciones fijas'!O95</f>
        <v>0</v>
      </c>
      <c r="H1256" s="85">
        <f>'5. Instalaciones fijas'!P95</f>
        <v>0</v>
      </c>
      <c r="I1256" s="85" t="str">
        <f t="shared" si="80"/>
        <v/>
      </c>
      <c r="N1256" s="15"/>
      <c r="O1256" s="15"/>
      <c r="P1256" s="15"/>
      <c r="Q1256" s="16"/>
      <c r="R1256" s="15"/>
      <c r="S1256" s="15"/>
      <c r="T1256" s="15"/>
      <c r="U1256" s="15"/>
      <c r="V1256" s="15"/>
      <c r="W1256" s="15"/>
      <c r="X1256" s="15"/>
      <c r="Y1256" s="15"/>
      <c r="Z1256" s="15"/>
      <c r="AA1256" s="15"/>
      <c r="AB1256" s="15"/>
      <c r="AC1256" s="15"/>
      <c r="AD1256" s="15"/>
      <c r="AE1256" s="15"/>
      <c r="AF1256" s="15"/>
      <c r="AG1256" s="16"/>
      <c r="AH1256" s="15"/>
      <c r="AI1256" s="15"/>
      <c r="AJ1256" s="15"/>
      <c r="AK1256" s="15"/>
      <c r="AL1256" s="15"/>
      <c r="AM1256" s="15"/>
      <c r="AN1256" s="15"/>
      <c r="AO1256" s="15"/>
      <c r="AP1256" s="15"/>
      <c r="AQ1256" s="15"/>
      <c r="AR1256" s="15"/>
      <c r="AS1256" s="15"/>
      <c r="AT1256" s="15"/>
      <c r="AU1256" s="15"/>
      <c r="AV1256" s="15"/>
      <c r="AW1256" s="15"/>
      <c r="AX1256" s="15"/>
      <c r="AY1256" s="15"/>
      <c r="AZ1256" s="15"/>
      <c r="BA1256" s="15"/>
    </row>
    <row r="1257" spans="1:53" s="68" customFormat="1" ht="18" customHeight="1" x14ac:dyDescent="0.25">
      <c r="A1257" s="918"/>
      <c r="B1257" s="15"/>
      <c r="C1257" s="85">
        <f>'5. Instalaciones fijas'!E96</f>
        <v>0</v>
      </c>
      <c r="D1257" s="85" t="str">
        <f>IF(ISTEXT('5. Instalaciones fijas'!H96),'5. Instalaciones fijas'!H96,"")</f>
        <v/>
      </c>
      <c r="E1257" s="85">
        <f>'5. Instalaciones fijas'!K96</f>
        <v>0</v>
      </c>
      <c r="F1257" s="85">
        <f>'5. Instalaciones fijas'!N96</f>
        <v>0</v>
      </c>
      <c r="G1257" s="85">
        <f>'5. Instalaciones fijas'!O96</f>
        <v>0</v>
      </c>
      <c r="H1257" s="85">
        <f>'5. Instalaciones fijas'!P96</f>
        <v>0</v>
      </c>
      <c r="I1257" s="85" t="str">
        <f t="shared" si="80"/>
        <v/>
      </c>
      <c r="N1257" s="15"/>
      <c r="O1257" s="15"/>
      <c r="P1257" s="15"/>
      <c r="Q1257" s="16"/>
      <c r="R1257" s="15"/>
      <c r="S1257" s="15"/>
      <c r="T1257" s="15"/>
      <c r="U1257" s="15"/>
      <c r="V1257" s="15"/>
      <c r="W1257" s="15"/>
      <c r="X1257" s="15"/>
      <c r="Y1257" s="15"/>
      <c r="Z1257" s="15"/>
      <c r="AA1257" s="15"/>
      <c r="AB1257" s="15"/>
      <c r="AC1257" s="15"/>
      <c r="AD1257" s="15"/>
      <c r="AE1257" s="15"/>
      <c r="AF1257" s="15"/>
      <c r="AG1257" s="16"/>
      <c r="AH1257" s="15"/>
      <c r="AI1257" s="15"/>
      <c r="AJ1257" s="15"/>
      <c r="AK1257" s="15"/>
      <c r="AL1257" s="15"/>
      <c r="AM1257" s="15"/>
      <c r="AN1257" s="15"/>
      <c r="AO1257" s="15"/>
      <c r="AP1257" s="15"/>
      <c r="AQ1257" s="15"/>
      <c r="AR1257" s="15"/>
      <c r="AS1257" s="15"/>
      <c r="AT1257" s="15"/>
      <c r="AU1257" s="15"/>
      <c r="AV1257" s="15"/>
      <c r="AW1257" s="15"/>
      <c r="AX1257" s="15"/>
      <c r="AY1257" s="15"/>
      <c r="AZ1257" s="15"/>
      <c r="BA1257" s="15"/>
    </row>
    <row r="1258" spans="1:53" s="68" customFormat="1" ht="18" customHeight="1" x14ac:dyDescent="0.25">
      <c r="A1258" s="918"/>
      <c r="B1258" s="15"/>
      <c r="C1258" s="15"/>
      <c r="D1258" s="15"/>
      <c r="E1258" s="15"/>
      <c r="F1258" s="163">
        <f>SUM(F1226:F1257)</f>
        <v>0</v>
      </c>
      <c r="G1258" s="163">
        <f>SUM(G1226:G1257)</f>
        <v>0</v>
      </c>
      <c r="H1258" s="163">
        <f>SUM(H1226:H1257)</f>
        <v>0</v>
      </c>
      <c r="I1258" s="163">
        <f>SUM(I1226:I1257)</f>
        <v>0</v>
      </c>
      <c r="J1258" s="15"/>
      <c r="K1258" s="15"/>
      <c r="N1258" s="15"/>
      <c r="O1258" s="15"/>
      <c r="P1258" s="15"/>
      <c r="Q1258" s="16"/>
      <c r="R1258" s="15"/>
      <c r="S1258" s="15"/>
      <c r="T1258" s="15"/>
      <c r="U1258" s="15"/>
      <c r="V1258" s="15"/>
      <c r="W1258" s="15"/>
      <c r="X1258" s="15"/>
      <c r="Y1258" s="15"/>
      <c r="Z1258" s="15"/>
      <c r="AA1258" s="15"/>
      <c r="AB1258" s="15"/>
      <c r="AC1258" s="15"/>
      <c r="AD1258" s="15"/>
      <c r="AE1258" s="15"/>
      <c r="AF1258" s="15"/>
      <c r="AG1258" s="16"/>
      <c r="AH1258" s="15"/>
      <c r="AI1258" s="15"/>
      <c r="AJ1258" s="15"/>
      <c r="AK1258" s="15"/>
      <c r="AL1258" s="15"/>
      <c r="AM1258" s="15"/>
      <c r="AN1258" s="15"/>
      <c r="AO1258" s="15"/>
      <c r="AP1258" s="15"/>
      <c r="AQ1258" s="15"/>
      <c r="AR1258" s="15"/>
      <c r="AS1258" s="15"/>
      <c r="AT1258" s="15"/>
      <c r="AU1258" s="15"/>
      <c r="AV1258" s="15"/>
      <c r="AW1258" s="15"/>
      <c r="AX1258" s="15"/>
      <c r="AY1258" s="15"/>
      <c r="AZ1258" s="15"/>
      <c r="BA1258" s="15"/>
    </row>
    <row r="1259" spans="1:53" s="68" customFormat="1" ht="18" customHeight="1" x14ac:dyDescent="0.25">
      <c r="A1259" s="918"/>
      <c r="B1259" s="15"/>
      <c r="C1259" s="15"/>
      <c r="D1259" s="15"/>
      <c r="E1259" s="15"/>
      <c r="F1259" s="15"/>
      <c r="G1259" s="15"/>
      <c r="H1259" s="15"/>
      <c r="I1259" s="15"/>
      <c r="J1259" s="15"/>
      <c r="K1259" s="15"/>
      <c r="L1259" s="15"/>
      <c r="M1259" s="15"/>
      <c r="N1259" s="15"/>
      <c r="O1259" s="15"/>
      <c r="P1259" s="15"/>
      <c r="Q1259" s="16"/>
      <c r="R1259" s="15"/>
      <c r="S1259" s="15"/>
      <c r="T1259" s="15"/>
      <c r="U1259" s="15"/>
      <c r="V1259" s="15"/>
      <c r="W1259" s="15"/>
      <c r="X1259" s="15"/>
      <c r="Y1259" s="15"/>
      <c r="Z1259" s="15"/>
      <c r="AA1259" s="15"/>
      <c r="AB1259" s="15"/>
      <c r="AC1259" s="15"/>
      <c r="AD1259" s="15"/>
      <c r="AE1259" s="15"/>
      <c r="AF1259" s="15"/>
      <c r="AG1259" s="16"/>
      <c r="AH1259" s="15"/>
      <c r="AI1259" s="15"/>
      <c r="AJ1259" s="15"/>
      <c r="AK1259" s="15"/>
      <c r="AL1259" s="15"/>
      <c r="AM1259" s="15"/>
      <c r="AN1259" s="15"/>
      <c r="AO1259" s="15"/>
      <c r="AP1259" s="15"/>
      <c r="AQ1259" s="15"/>
      <c r="AR1259" s="15"/>
      <c r="AS1259" s="15"/>
      <c r="AT1259" s="15"/>
      <c r="AU1259" s="15"/>
      <c r="AV1259" s="15"/>
      <c r="AW1259" s="15"/>
      <c r="AX1259" s="15"/>
      <c r="AY1259" s="15"/>
      <c r="AZ1259" s="15"/>
      <c r="BA1259" s="15"/>
    </row>
    <row r="1260" spans="1:53" s="68" customFormat="1" ht="18" customHeight="1" x14ac:dyDescent="0.25">
      <c r="A1260" s="941" t="s">
        <v>42</v>
      </c>
      <c r="B1260" s="532" t="s">
        <v>700</v>
      </c>
      <c r="C1260" s="533"/>
      <c r="D1260" s="533"/>
      <c r="E1260" s="533"/>
      <c r="F1260" s="533"/>
      <c r="G1260" s="533"/>
      <c r="H1260" s="533"/>
      <c r="I1260" s="533"/>
      <c r="J1260" s="533"/>
      <c r="K1260" s="533"/>
      <c r="L1260" s="533"/>
      <c r="M1260" s="533"/>
      <c r="N1260" s="15"/>
      <c r="O1260" s="15"/>
      <c r="P1260" s="15"/>
      <c r="Q1260" s="16"/>
      <c r="R1260" s="15"/>
      <c r="S1260" s="15"/>
      <c r="T1260" s="15"/>
      <c r="U1260" s="15"/>
      <c r="V1260" s="15"/>
      <c r="W1260" s="15"/>
      <c r="X1260" s="15"/>
      <c r="Y1260" s="15"/>
      <c r="Z1260" s="15"/>
      <c r="AA1260" s="15"/>
      <c r="AB1260" s="15"/>
      <c r="AC1260" s="15"/>
      <c r="AD1260" s="15"/>
      <c r="AE1260" s="15"/>
      <c r="AF1260" s="15"/>
      <c r="AG1260" s="16"/>
      <c r="AH1260" s="15"/>
      <c r="AI1260" s="15"/>
      <c r="AJ1260" s="15"/>
      <c r="AK1260" s="15"/>
      <c r="AL1260" s="15"/>
      <c r="AM1260" s="15"/>
      <c r="AN1260" s="15"/>
      <c r="AO1260" s="15"/>
      <c r="AP1260" s="15"/>
      <c r="AQ1260" s="15"/>
      <c r="AR1260" s="15"/>
      <c r="AS1260" s="15"/>
      <c r="AT1260" s="15"/>
      <c r="AU1260" s="15"/>
      <c r="AV1260" s="15"/>
      <c r="AW1260" s="15"/>
      <c r="AX1260" s="15"/>
      <c r="AY1260" s="15"/>
      <c r="AZ1260" s="15"/>
      <c r="BA1260" s="15"/>
    </row>
    <row r="1261" spans="1:53" s="68" customFormat="1" ht="18" customHeight="1" x14ac:dyDescent="0.25">
      <c r="A1261" s="918"/>
      <c r="B1261" s="15"/>
      <c r="C1261" s="15"/>
      <c r="D1261" s="15"/>
      <c r="E1261" s="15"/>
      <c r="F1261" s="15"/>
      <c r="G1261" s="15"/>
      <c r="H1261" s="15"/>
      <c r="I1261" s="15"/>
      <c r="J1261" s="15"/>
      <c r="K1261" s="15"/>
      <c r="L1261" s="15"/>
      <c r="M1261" s="15"/>
      <c r="N1261" s="15"/>
      <c r="O1261" s="15"/>
      <c r="P1261" s="15"/>
      <c r="Q1261" s="16"/>
      <c r="R1261" s="15"/>
      <c r="S1261" s="15"/>
      <c r="T1261" s="15"/>
      <c r="U1261" s="15"/>
      <c r="V1261" s="15"/>
      <c r="W1261" s="15"/>
      <c r="X1261" s="15"/>
      <c r="Y1261" s="15"/>
      <c r="Z1261" s="15"/>
      <c r="AA1261" s="15"/>
      <c r="AB1261" s="15"/>
      <c r="AC1261" s="15"/>
      <c r="AD1261" s="15"/>
      <c r="AE1261" s="15"/>
      <c r="AF1261" s="15"/>
      <c r="AG1261" s="16"/>
      <c r="AH1261" s="15"/>
      <c r="AI1261" s="15"/>
      <c r="AJ1261" s="15"/>
      <c r="AK1261" s="15"/>
      <c r="AL1261" s="15"/>
      <c r="AM1261" s="15"/>
      <c r="AN1261" s="15"/>
      <c r="AO1261" s="15"/>
      <c r="AP1261" s="15"/>
      <c r="AQ1261" s="15"/>
      <c r="AR1261" s="15"/>
      <c r="AS1261" s="15"/>
      <c r="AT1261" s="15"/>
      <c r="AU1261" s="15"/>
      <c r="AV1261" s="15"/>
      <c r="AW1261" s="15"/>
      <c r="AX1261" s="15"/>
      <c r="AY1261" s="15"/>
      <c r="AZ1261" s="15"/>
      <c r="BA1261" s="15"/>
    </row>
    <row r="1262" spans="1:53" ht="18" customHeight="1" x14ac:dyDescent="0.25"/>
    <row r="1263" spans="1:53" ht="18" customHeight="1" x14ac:dyDescent="0.25">
      <c r="B1263" s="555" t="s">
        <v>717</v>
      </c>
      <c r="C1263" s="555"/>
      <c r="D1263" s="555"/>
      <c r="E1263" s="555"/>
      <c r="F1263" s="555"/>
      <c r="G1263" s="555"/>
      <c r="H1263" s="555"/>
      <c r="I1263" s="555"/>
      <c r="J1263" s="555"/>
      <c r="K1263" s="555"/>
    </row>
    <row r="1264" spans="1:53" ht="18" customHeight="1" x14ac:dyDescent="0.25"/>
    <row r="1265" spans="1:53" ht="18" customHeight="1" x14ac:dyDescent="0.25">
      <c r="C1265" s="561" t="s">
        <v>719</v>
      </c>
    </row>
    <row r="1266" spans="1:53" ht="18" customHeight="1" x14ac:dyDescent="0.25"/>
    <row r="1267" spans="1:53" ht="18" customHeight="1" x14ac:dyDescent="0.25">
      <c r="D1267" s="152" t="s">
        <v>876</v>
      </c>
      <c r="E1267" s="152" t="s">
        <v>877</v>
      </c>
      <c r="F1267" s="152" t="s">
        <v>878</v>
      </c>
      <c r="G1267" s="152" t="s">
        <v>879</v>
      </c>
    </row>
    <row r="1268" spans="1:53" ht="18" customHeight="1" x14ac:dyDescent="0.25">
      <c r="A1268" s="918">
        <v>13</v>
      </c>
      <c r="B1268" s="15" t="s">
        <v>928</v>
      </c>
      <c r="C1268" s="116" t="s">
        <v>860</v>
      </c>
      <c r="D1268" s="159">
        <f>M1390</f>
        <v>0</v>
      </c>
      <c r="E1268" s="159">
        <f>N1390</f>
        <v>0</v>
      </c>
      <c r="F1268" s="159">
        <f>O1390</f>
        <v>0</v>
      </c>
      <c r="G1268" s="159">
        <f>P1390</f>
        <v>0</v>
      </c>
      <c r="J1268" s="25"/>
      <c r="K1268" s="25"/>
      <c r="Q1268" s="15"/>
      <c r="R1268" s="16"/>
      <c r="AG1268" s="15"/>
      <c r="AH1268" s="16"/>
    </row>
    <row r="1269" spans="1:53" ht="18" customHeight="1" x14ac:dyDescent="0.25">
      <c r="A1269" s="920"/>
      <c r="B1269" s="71"/>
      <c r="C1269" s="68"/>
      <c r="D1269" s="68"/>
      <c r="E1269" s="68"/>
      <c r="F1269" s="68"/>
      <c r="G1269" s="151">
        <f>D1268+E1268*$H$9/1000+F1268*$H$10/1000</f>
        <v>0</v>
      </c>
      <c r="H1269" s="68"/>
      <c r="J1269" s="70"/>
      <c r="K1269" s="70"/>
      <c r="L1269" s="70"/>
      <c r="M1269" s="70"/>
      <c r="N1269" s="70"/>
      <c r="O1269" s="70"/>
      <c r="P1269" s="68"/>
      <c r="Q1269" s="68"/>
      <c r="R1269" s="68"/>
      <c r="S1269" s="68"/>
      <c r="T1269" s="68"/>
      <c r="U1269" s="68"/>
      <c r="V1269" s="70"/>
      <c r="W1269" s="70"/>
      <c r="X1269" s="70"/>
      <c r="Y1269" s="70"/>
      <c r="Z1269" s="70"/>
      <c r="AA1269" s="70"/>
      <c r="AB1269" s="68"/>
      <c r="AC1269" s="68"/>
      <c r="AD1269" s="68"/>
      <c r="AE1269" s="68"/>
      <c r="AF1269" s="68"/>
      <c r="AG1269" s="68"/>
      <c r="AH1269" s="70"/>
      <c r="AI1269" s="70"/>
      <c r="AJ1269" s="70"/>
      <c r="AK1269" s="70"/>
      <c r="AL1269" s="70"/>
      <c r="AM1269" s="70"/>
      <c r="AN1269" s="68"/>
      <c r="AO1269" s="68"/>
      <c r="AP1269" s="68"/>
      <c r="AQ1269" s="68"/>
      <c r="AR1269" s="68"/>
      <c r="AS1269" s="68"/>
      <c r="AT1269" s="70"/>
      <c r="AU1269" s="70"/>
      <c r="AV1269" s="70"/>
      <c r="AW1269" s="70"/>
      <c r="AX1269" s="70"/>
      <c r="AY1269" s="70"/>
      <c r="AZ1269" s="68"/>
      <c r="BA1269" s="68"/>
    </row>
    <row r="1270" spans="1:53" ht="18" customHeight="1" x14ac:dyDescent="0.25">
      <c r="B1270" s="100" t="s">
        <v>803</v>
      </c>
      <c r="C1270" s="69"/>
      <c r="D1270" s="68"/>
      <c r="F1270" s="68"/>
      <c r="G1270" s="68"/>
      <c r="H1270" s="68"/>
      <c r="J1270" s="68"/>
      <c r="K1270" s="70"/>
      <c r="L1270" s="70"/>
      <c r="M1270" s="70"/>
      <c r="N1270" s="70"/>
      <c r="O1270" s="70"/>
      <c r="P1270" s="70"/>
      <c r="Q1270" s="15"/>
      <c r="R1270" s="68"/>
      <c r="S1270" s="68"/>
      <c r="T1270" s="68"/>
      <c r="U1270" s="68"/>
      <c r="V1270" s="68"/>
      <c r="W1270" s="70"/>
      <c r="X1270" s="70"/>
      <c r="Y1270" s="70"/>
      <c r="Z1270" s="70"/>
      <c r="AA1270" s="70"/>
      <c r="AB1270" s="70"/>
      <c r="AC1270" s="68"/>
      <c r="AD1270" s="68"/>
      <c r="AE1270" s="68"/>
      <c r="AF1270" s="68"/>
      <c r="AG1270" s="68"/>
      <c r="AH1270" s="68"/>
      <c r="AI1270" s="70"/>
      <c r="AJ1270" s="70"/>
      <c r="AK1270" s="70"/>
      <c r="AL1270" s="70"/>
      <c r="AM1270" s="70"/>
      <c r="AN1270" s="70"/>
      <c r="AP1270" s="68"/>
      <c r="AQ1270" s="68"/>
      <c r="AR1270" s="68"/>
      <c r="AS1270" s="68"/>
      <c r="AT1270" s="68"/>
      <c r="AU1270" s="70"/>
      <c r="AV1270" s="70"/>
      <c r="AW1270" s="70"/>
      <c r="AX1270" s="70"/>
      <c r="AY1270" s="70"/>
      <c r="AZ1270" s="70"/>
      <c r="BA1270" s="68"/>
    </row>
    <row r="1271" spans="1:53" ht="18" customHeight="1" x14ac:dyDescent="0.25">
      <c r="A1271" s="920"/>
      <c r="C1271" s="68" t="s">
        <v>785</v>
      </c>
      <c r="D1271" s="68"/>
      <c r="E1271" s="68"/>
      <c r="F1271" s="68"/>
      <c r="K1271" s="70"/>
      <c r="L1271" s="70"/>
      <c r="M1271" s="70"/>
      <c r="N1271" s="70"/>
      <c r="O1271" s="70"/>
      <c r="P1271" s="68"/>
      <c r="Q1271" s="68"/>
      <c r="R1271" s="68"/>
      <c r="S1271" s="68"/>
      <c r="T1271" s="68"/>
      <c r="U1271" s="68"/>
      <c r="V1271" s="70"/>
      <c r="W1271" s="70"/>
      <c r="X1271" s="70"/>
      <c r="Y1271" s="70"/>
      <c r="Z1271" s="70"/>
      <c r="AA1271" s="70"/>
      <c r="AB1271" s="68"/>
      <c r="AC1271" s="68"/>
      <c r="AD1271" s="68"/>
      <c r="AE1271" s="68"/>
      <c r="AF1271" s="68"/>
      <c r="AG1271" s="68"/>
      <c r="AH1271" s="70"/>
      <c r="AI1271" s="70"/>
      <c r="AJ1271" s="70"/>
      <c r="AK1271" s="70"/>
      <c r="AL1271" s="70"/>
      <c r="AM1271" s="70"/>
      <c r="AN1271" s="68"/>
      <c r="AO1271" s="68"/>
      <c r="AP1271" s="68"/>
      <c r="AQ1271" s="68"/>
      <c r="AR1271" s="68"/>
      <c r="AS1271" s="68"/>
      <c r="AT1271" s="70"/>
      <c r="AU1271" s="70"/>
      <c r="AV1271" s="70"/>
      <c r="AW1271" s="70"/>
      <c r="AX1271" s="70"/>
      <c r="AY1271" s="70"/>
      <c r="AZ1271" s="68"/>
      <c r="BA1271" s="68"/>
    </row>
    <row r="1272" spans="1:53" ht="18" customHeight="1" x14ac:dyDescent="0.25">
      <c r="A1272" s="920"/>
      <c r="C1272" s="68" t="s">
        <v>797</v>
      </c>
      <c r="D1272" s="68"/>
      <c r="E1272" s="68"/>
      <c r="F1272" s="68"/>
      <c r="K1272" s="70"/>
      <c r="L1272" s="70"/>
      <c r="M1272" s="70"/>
      <c r="N1272" s="70"/>
      <c r="O1272" s="70"/>
      <c r="P1272" s="68"/>
      <c r="Q1272" s="68"/>
      <c r="R1272" s="68"/>
      <c r="S1272" s="68"/>
      <c r="T1272" s="68"/>
      <c r="U1272" s="68"/>
      <c r="V1272" s="70"/>
      <c r="W1272" s="70"/>
      <c r="X1272" s="70"/>
      <c r="Y1272" s="70"/>
      <c r="Z1272" s="70"/>
      <c r="AA1272" s="70"/>
      <c r="AB1272" s="68"/>
      <c r="AC1272" s="68"/>
      <c r="AD1272" s="68"/>
      <c r="AE1272" s="68"/>
      <c r="AF1272" s="68"/>
      <c r="AG1272" s="68"/>
      <c r="AH1272" s="70"/>
      <c r="AI1272" s="70"/>
      <c r="AJ1272" s="70"/>
      <c r="AK1272" s="70"/>
      <c r="AL1272" s="70"/>
      <c r="AM1272" s="70"/>
      <c r="AN1272" s="68"/>
      <c r="AO1272" s="68"/>
      <c r="AP1272" s="68"/>
      <c r="AQ1272" s="68"/>
      <c r="AR1272" s="68"/>
      <c r="AS1272" s="68"/>
      <c r="AT1272" s="70"/>
      <c r="AU1272" s="70"/>
      <c r="AV1272" s="70"/>
      <c r="AW1272" s="70"/>
      <c r="AX1272" s="70"/>
      <c r="AY1272" s="70"/>
      <c r="AZ1272" s="68"/>
      <c r="BA1272" s="68"/>
    </row>
    <row r="1273" spans="1:53" ht="18" customHeight="1" x14ac:dyDescent="0.25">
      <c r="A1273" s="920"/>
      <c r="C1273" s="67" t="s">
        <v>786</v>
      </c>
      <c r="D1273" s="68"/>
      <c r="E1273" s="68"/>
      <c r="F1273" s="68"/>
      <c r="H1273" s="68"/>
      <c r="K1273" s="70"/>
      <c r="L1273" s="70"/>
      <c r="M1273" s="70"/>
      <c r="N1273" s="70"/>
      <c r="O1273" s="70"/>
      <c r="P1273" s="68"/>
      <c r="Q1273" s="68"/>
      <c r="R1273" s="68"/>
      <c r="S1273" s="68"/>
      <c r="T1273" s="68"/>
      <c r="U1273" s="68"/>
      <c r="V1273" s="70"/>
      <c r="W1273" s="70"/>
      <c r="X1273" s="70"/>
      <c r="Y1273" s="70"/>
      <c r="Z1273" s="70"/>
      <c r="AA1273" s="70"/>
      <c r="AB1273" s="68"/>
      <c r="AC1273" s="68"/>
      <c r="AD1273" s="68"/>
      <c r="AE1273" s="68"/>
      <c r="AF1273" s="68"/>
      <c r="AG1273" s="68"/>
      <c r="AH1273" s="70"/>
      <c r="AI1273" s="70"/>
      <c r="AJ1273" s="70"/>
      <c r="AK1273" s="70"/>
      <c r="AL1273" s="70"/>
      <c r="AM1273" s="70"/>
      <c r="AN1273" s="68"/>
      <c r="AO1273" s="68"/>
      <c r="AP1273" s="68"/>
      <c r="AQ1273" s="68"/>
      <c r="AR1273" s="68"/>
      <c r="AS1273" s="68"/>
      <c r="AT1273" s="70"/>
      <c r="AU1273" s="70"/>
      <c r="AV1273" s="70"/>
      <c r="AW1273" s="70"/>
      <c r="AX1273" s="70"/>
      <c r="AY1273" s="70"/>
      <c r="AZ1273" s="68"/>
      <c r="BA1273" s="68"/>
    </row>
    <row r="1274" spans="1:53" ht="18" customHeight="1" x14ac:dyDescent="0.25">
      <c r="A1274" s="920"/>
      <c r="C1274" s="71" t="s">
        <v>787</v>
      </c>
      <c r="D1274" s="68"/>
      <c r="E1274" s="68"/>
      <c r="F1274" s="68"/>
      <c r="H1274" s="68"/>
      <c r="K1274" s="70"/>
      <c r="L1274" s="70"/>
      <c r="M1274" s="70"/>
      <c r="N1274" s="70"/>
      <c r="O1274" s="70"/>
      <c r="P1274" s="68"/>
      <c r="Q1274" s="68"/>
      <c r="R1274" s="68"/>
      <c r="S1274" s="68"/>
      <c r="T1274" s="68"/>
      <c r="U1274" s="68"/>
      <c r="V1274" s="70"/>
      <c r="W1274" s="70"/>
      <c r="X1274" s="70"/>
      <c r="Y1274" s="70"/>
      <c r="Z1274" s="70"/>
      <c r="AA1274" s="70"/>
      <c r="AB1274" s="68"/>
      <c r="AC1274" s="68"/>
      <c r="AD1274" s="68"/>
      <c r="AE1274" s="68"/>
      <c r="AF1274" s="68"/>
      <c r="AG1274" s="68"/>
      <c r="AH1274" s="70"/>
      <c r="AI1274" s="70"/>
      <c r="AJ1274" s="70"/>
      <c r="AK1274" s="70"/>
      <c r="AL1274" s="70"/>
      <c r="AM1274" s="70"/>
      <c r="AN1274" s="68"/>
      <c r="AO1274" s="68"/>
      <c r="AP1274" s="68"/>
      <c r="AQ1274" s="68"/>
      <c r="AR1274" s="68"/>
      <c r="AS1274" s="68"/>
      <c r="AT1274" s="70"/>
      <c r="AU1274" s="70"/>
      <c r="AV1274" s="70"/>
      <c r="AW1274" s="70"/>
      <c r="AX1274" s="70"/>
      <c r="AY1274" s="70"/>
      <c r="AZ1274" s="68"/>
      <c r="BA1274" s="68"/>
    </row>
    <row r="1275" spans="1:53" ht="18" customHeight="1" x14ac:dyDescent="0.25">
      <c r="A1275" s="920"/>
      <c r="C1275" s="71" t="s">
        <v>788</v>
      </c>
      <c r="D1275" s="68"/>
      <c r="E1275" s="68"/>
      <c r="F1275" s="68"/>
      <c r="H1275" s="68"/>
      <c r="K1275" s="70"/>
      <c r="L1275" s="70"/>
      <c r="M1275" s="70"/>
      <c r="N1275" s="70"/>
      <c r="O1275" s="70"/>
      <c r="P1275" s="68"/>
      <c r="Q1275" s="68"/>
      <c r="R1275" s="68"/>
      <c r="S1275" s="68"/>
      <c r="T1275" s="68"/>
      <c r="U1275" s="68"/>
      <c r="V1275" s="70"/>
      <c r="W1275" s="70"/>
      <c r="X1275" s="70"/>
      <c r="Y1275" s="70"/>
      <c r="Z1275" s="70"/>
      <c r="AA1275" s="70"/>
      <c r="AB1275" s="68"/>
      <c r="AC1275" s="68"/>
      <c r="AD1275" s="68"/>
      <c r="AE1275" s="68"/>
      <c r="AF1275" s="68"/>
      <c r="AG1275" s="68"/>
      <c r="AH1275" s="70"/>
      <c r="AI1275" s="70"/>
      <c r="AJ1275" s="70"/>
      <c r="AK1275" s="70"/>
      <c r="AL1275" s="70"/>
      <c r="AM1275" s="70"/>
      <c r="AN1275" s="68"/>
      <c r="AO1275" s="68"/>
      <c r="AP1275" s="68"/>
      <c r="AQ1275" s="68"/>
      <c r="AR1275" s="68"/>
      <c r="AS1275" s="68"/>
      <c r="AT1275" s="70"/>
      <c r="AU1275" s="70"/>
      <c r="AV1275" s="70"/>
      <c r="AW1275" s="70"/>
      <c r="AX1275" s="70"/>
      <c r="AY1275" s="70"/>
      <c r="AZ1275" s="68"/>
      <c r="BA1275" s="68"/>
    </row>
    <row r="1276" spans="1:53" ht="18" customHeight="1" x14ac:dyDescent="0.25">
      <c r="A1276" s="920"/>
      <c r="C1276" s="71" t="s">
        <v>789</v>
      </c>
      <c r="D1276" s="68"/>
      <c r="E1276" s="68"/>
      <c r="F1276" s="68"/>
      <c r="H1276" s="68"/>
      <c r="J1276" s="70"/>
      <c r="K1276" s="70"/>
      <c r="L1276" s="70"/>
      <c r="M1276" s="70"/>
      <c r="N1276" s="70"/>
      <c r="O1276" s="70"/>
      <c r="P1276" s="68"/>
      <c r="Q1276" s="68"/>
      <c r="R1276" s="68"/>
      <c r="S1276" s="68"/>
      <c r="T1276" s="68"/>
      <c r="U1276" s="68"/>
      <c r="V1276" s="70"/>
      <c r="W1276" s="70"/>
      <c r="X1276" s="70"/>
      <c r="Y1276" s="70"/>
      <c r="Z1276" s="70"/>
      <c r="AA1276" s="70"/>
      <c r="AB1276" s="68"/>
      <c r="AC1276" s="68"/>
      <c r="AD1276" s="68"/>
      <c r="AE1276" s="68"/>
      <c r="AF1276" s="68"/>
      <c r="AG1276" s="68"/>
      <c r="AH1276" s="70"/>
      <c r="AI1276" s="70"/>
      <c r="AJ1276" s="70"/>
      <c r="AK1276" s="70"/>
      <c r="AL1276" s="70"/>
      <c r="AM1276" s="70"/>
      <c r="AN1276" s="68"/>
      <c r="AO1276" s="68"/>
      <c r="AP1276" s="68"/>
      <c r="AQ1276" s="68"/>
      <c r="AR1276" s="68"/>
      <c r="AS1276" s="68"/>
      <c r="AT1276" s="70"/>
      <c r="AU1276" s="70"/>
      <c r="AV1276" s="70"/>
      <c r="AW1276" s="70"/>
      <c r="AX1276" s="70"/>
      <c r="AY1276" s="70"/>
      <c r="AZ1276" s="68"/>
      <c r="BA1276" s="68"/>
    </row>
    <row r="1277" spans="1:53" ht="18" customHeight="1" x14ac:dyDescent="0.25">
      <c r="D1277" s="68"/>
      <c r="F1277" s="89" t="s">
        <v>790</v>
      </c>
      <c r="G1277" s="90"/>
      <c r="H1277" s="90"/>
      <c r="I1277" s="90"/>
      <c r="J1277" s="90"/>
      <c r="K1277" s="90"/>
      <c r="L1277" s="91"/>
      <c r="M1277" s="91"/>
      <c r="N1277" s="91"/>
      <c r="O1277" s="91"/>
      <c r="P1277" s="91"/>
      <c r="Q1277" s="91"/>
      <c r="R1277" s="75" t="s">
        <v>791</v>
      </c>
      <c r="S1277" s="72"/>
      <c r="T1277" s="72"/>
      <c r="U1277" s="72"/>
      <c r="V1277" s="72"/>
      <c r="W1277" s="72"/>
      <c r="X1277" s="73"/>
      <c r="Y1277" s="73"/>
      <c r="Z1277" s="73"/>
      <c r="AA1277" s="73"/>
      <c r="AB1277" s="73"/>
      <c r="AC1277" s="73"/>
      <c r="AD1277" s="72"/>
      <c r="AE1277" s="72"/>
      <c r="AF1277" s="72"/>
      <c r="AG1277" s="72"/>
      <c r="AH1277" s="72"/>
      <c r="AI1277" s="72"/>
      <c r="AJ1277" s="73"/>
      <c r="AK1277" s="73"/>
      <c r="AL1277" s="73"/>
      <c r="AM1277" s="73"/>
      <c r="AN1277" s="73"/>
      <c r="AO1277" s="73"/>
      <c r="AP1277" s="92" t="s">
        <v>792</v>
      </c>
      <c r="AQ1277" s="93"/>
      <c r="AR1277" s="93"/>
      <c r="AS1277" s="93"/>
      <c r="AT1277" s="93"/>
      <c r="AU1277" s="93"/>
      <c r="AV1277" s="94"/>
      <c r="AW1277" s="94"/>
      <c r="AX1277" s="94"/>
      <c r="AY1277" s="94"/>
      <c r="AZ1277" s="94"/>
      <c r="BA1277" s="94"/>
    </row>
    <row r="1278" spans="1:53" ht="18" customHeight="1" x14ac:dyDescent="0.25">
      <c r="B1278" s="68"/>
      <c r="C1278" s="69"/>
      <c r="D1278" s="68"/>
      <c r="F1278" s="68"/>
      <c r="G1278" s="68"/>
      <c r="H1278" s="68"/>
      <c r="I1278" s="68"/>
      <c r="J1278" s="68"/>
      <c r="K1278" s="68"/>
      <c r="L1278" s="68"/>
      <c r="M1278" s="68"/>
      <c r="N1278" s="68"/>
      <c r="O1278" s="68"/>
      <c r="P1278" s="68"/>
      <c r="Q1278" s="68"/>
      <c r="R1278" s="68"/>
      <c r="S1278" s="68"/>
      <c r="T1278" s="68"/>
      <c r="U1278" s="68"/>
      <c r="V1278" s="68"/>
      <c r="W1278" s="68"/>
      <c r="X1278" s="68"/>
      <c r="Y1278" s="68"/>
      <c r="Z1278" s="68"/>
      <c r="AA1278" s="68"/>
      <c r="AB1278" s="68"/>
      <c r="AC1278" s="68"/>
      <c r="AD1278" s="68"/>
      <c r="AE1278" s="68"/>
      <c r="AF1278" s="68"/>
      <c r="AG1278" s="68"/>
      <c r="AH1278" s="68"/>
      <c r="AI1278" s="68"/>
      <c r="AJ1278" s="68"/>
      <c r="AK1278" s="68"/>
      <c r="AL1278" s="68"/>
      <c r="AM1278" s="68"/>
      <c r="AN1278" s="68"/>
      <c r="AO1278" s="68"/>
      <c r="AP1278" s="68"/>
      <c r="AQ1278" s="68"/>
      <c r="AR1278" s="68"/>
      <c r="AS1278" s="68"/>
      <c r="AT1278" s="68"/>
      <c r="AU1278" s="68"/>
      <c r="AV1278" s="68"/>
      <c r="AW1278" s="68"/>
      <c r="AX1278" s="68"/>
      <c r="AY1278" s="68"/>
      <c r="AZ1278" s="68"/>
      <c r="BA1278" s="68"/>
    </row>
    <row r="1279" spans="1:53" ht="18" customHeight="1" x14ac:dyDescent="0.25">
      <c r="B1279" s="68"/>
      <c r="C1279" s="69"/>
      <c r="D1279" s="68"/>
      <c r="F1279" s="556">
        <v>2007</v>
      </c>
      <c r="G1279" s="556">
        <v>2007</v>
      </c>
      <c r="H1279" s="556">
        <v>2007</v>
      </c>
      <c r="I1279" s="556">
        <v>2008</v>
      </c>
      <c r="J1279" s="556">
        <v>2008</v>
      </c>
      <c r="K1279" s="556">
        <v>2008</v>
      </c>
      <c r="L1279" s="556">
        <v>2009</v>
      </c>
      <c r="M1279" s="556">
        <v>2009</v>
      </c>
      <c r="N1279" s="556">
        <v>2009</v>
      </c>
      <c r="O1279" s="556">
        <v>2010</v>
      </c>
      <c r="P1279" s="556">
        <v>2010</v>
      </c>
      <c r="Q1279" s="556">
        <v>2010</v>
      </c>
      <c r="R1279" s="556">
        <v>2011</v>
      </c>
      <c r="S1279" s="556">
        <v>2011</v>
      </c>
      <c r="T1279" s="556">
        <v>2011</v>
      </c>
      <c r="U1279" s="556">
        <v>2012</v>
      </c>
      <c r="V1279" s="556">
        <v>2012</v>
      </c>
      <c r="W1279" s="556">
        <v>2012</v>
      </c>
      <c r="X1279" s="556">
        <v>2013</v>
      </c>
      <c r="Y1279" s="556">
        <v>2013</v>
      </c>
      <c r="Z1279" s="556">
        <v>2013</v>
      </c>
      <c r="AA1279" s="556">
        <v>2014</v>
      </c>
      <c r="AB1279" s="556">
        <v>2014</v>
      </c>
      <c r="AC1279" s="556">
        <v>2014</v>
      </c>
      <c r="AD1279" s="556">
        <v>2015</v>
      </c>
      <c r="AE1279" s="556">
        <v>2015</v>
      </c>
      <c r="AF1279" s="556">
        <v>2015</v>
      </c>
      <c r="AG1279" s="556">
        <v>2016</v>
      </c>
      <c r="AH1279" s="556">
        <v>2016</v>
      </c>
      <c r="AI1279" s="556">
        <v>2016</v>
      </c>
      <c r="AJ1279" s="556">
        <v>2017</v>
      </c>
      <c r="AK1279" s="556">
        <v>2017</v>
      </c>
      <c r="AL1279" s="556">
        <v>2017</v>
      </c>
      <c r="AM1279" s="556">
        <v>2018</v>
      </c>
      <c r="AN1279" s="556">
        <v>2018</v>
      </c>
      <c r="AO1279" s="556">
        <v>2018</v>
      </c>
      <c r="AP1279" s="556">
        <v>2019</v>
      </c>
      <c r="AQ1279" s="556">
        <v>2019</v>
      </c>
      <c r="AR1279" s="556">
        <v>2019</v>
      </c>
      <c r="AS1279" s="556">
        <v>2020</v>
      </c>
      <c r="AT1279" s="556">
        <v>2020</v>
      </c>
      <c r="AU1279" s="556">
        <v>2020</v>
      </c>
      <c r="AV1279" s="556">
        <v>2021</v>
      </c>
      <c r="AW1279" s="556">
        <v>2021</v>
      </c>
      <c r="AX1279" s="556">
        <v>2021</v>
      </c>
      <c r="AY1279" s="556">
        <v>2022</v>
      </c>
      <c r="AZ1279" s="556">
        <v>2022</v>
      </c>
      <c r="BA1279" s="556">
        <v>2022</v>
      </c>
    </row>
    <row r="1280" spans="1:53" ht="18" customHeight="1" x14ac:dyDescent="0.25">
      <c r="B1280" s="68"/>
      <c r="C1280" s="69"/>
      <c r="D1280" s="68"/>
      <c r="F1280" s="556" t="s">
        <v>679</v>
      </c>
      <c r="G1280" s="556" t="s">
        <v>680</v>
      </c>
      <c r="H1280" s="556" t="s">
        <v>681</v>
      </c>
      <c r="I1280" s="556" t="s">
        <v>679</v>
      </c>
      <c r="J1280" s="556" t="s">
        <v>680</v>
      </c>
      <c r="K1280" s="556" t="s">
        <v>681</v>
      </c>
      <c r="L1280" s="556" t="s">
        <v>679</v>
      </c>
      <c r="M1280" s="556" t="s">
        <v>680</v>
      </c>
      <c r="N1280" s="556" t="s">
        <v>681</v>
      </c>
      <c r="O1280" s="556" t="s">
        <v>679</v>
      </c>
      <c r="P1280" s="556" t="s">
        <v>680</v>
      </c>
      <c r="Q1280" s="556" t="s">
        <v>681</v>
      </c>
      <c r="R1280" s="556" t="s">
        <v>679</v>
      </c>
      <c r="S1280" s="556" t="s">
        <v>680</v>
      </c>
      <c r="T1280" s="556" t="s">
        <v>681</v>
      </c>
      <c r="U1280" s="556" t="s">
        <v>679</v>
      </c>
      <c r="V1280" s="556" t="s">
        <v>680</v>
      </c>
      <c r="W1280" s="556" t="s">
        <v>681</v>
      </c>
      <c r="X1280" s="556" t="s">
        <v>679</v>
      </c>
      <c r="Y1280" s="556" t="s">
        <v>680</v>
      </c>
      <c r="Z1280" s="556" t="s">
        <v>681</v>
      </c>
      <c r="AA1280" s="556" t="s">
        <v>679</v>
      </c>
      <c r="AB1280" s="556" t="s">
        <v>680</v>
      </c>
      <c r="AC1280" s="556" t="s">
        <v>681</v>
      </c>
      <c r="AD1280" s="556" t="s">
        <v>679</v>
      </c>
      <c r="AE1280" s="556" t="s">
        <v>680</v>
      </c>
      <c r="AF1280" s="556" t="s">
        <v>681</v>
      </c>
      <c r="AG1280" s="556" t="s">
        <v>679</v>
      </c>
      <c r="AH1280" s="556" t="s">
        <v>680</v>
      </c>
      <c r="AI1280" s="556" t="s">
        <v>681</v>
      </c>
      <c r="AJ1280" s="556" t="s">
        <v>679</v>
      </c>
      <c r="AK1280" s="556" t="s">
        <v>680</v>
      </c>
      <c r="AL1280" s="556" t="s">
        <v>681</v>
      </c>
      <c r="AM1280" s="556" t="s">
        <v>679</v>
      </c>
      <c r="AN1280" s="556" t="s">
        <v>680</v>
      </c>
      <c r="AO1280" s="556" t="s">
        <v>681</v>
      </c>
      <c r="AP1280" s="556" t="s">
        <v>679</v>
      </c>
      <c r="AQ1280" s="556" t="s">
        <v>680</v>
      </c>
      <c r="AR1280" s="556" t="s">
        <v>681</v>
      </c>
      <c r="AS1280" s="556" t="s">
        <v>679</v>
      </c>
      <c r="AT1280" s="556" t="s">
        <v>680</v>
      </c>
      <c r="AU1280" s="556" t="s">
        <v>681</v>
      </c>
      <c r="AV1280" s="556" t="s">
        <v>679</v>
      </c>
      <c r="AW1280" s="556" t="s">
        <v>680</v>
      </c>
      <c r="AX1280" s="556" t="s">
        <v>681</v>
      </c>
      <c r="AY1280" s="556" t="s">
        <v>679</v>
      </c>
      <c r="AZ1280" s="556" t="s">
        <v>680</v>
      </c>
      <c r="BA1280" s="556" t="s">
        <v>681</v>
      </c>
    </row>
    <row r="1281" spans="1:53" ht="18" customHeight="1" x14ac:dyDescent="0.25">
      <c r="B1281" s="68"/>
      <c r="C1281" s="69"/>
      <c r="D1281" s="68"/>
      <c r="F1281" s="557" t="str">
        <f>F1279&amp;F1280</f>
        <v>2007CO2 (kg/ud)</v>
      </c>
      <c r="G1281" s="557" t="str">
        <f t="shared" ref="G1281:BA1281" si="81">G1279&amp;G1280</f>
        <v>2007CH4 (g/ud)</v>
      </c>
      <c r="H1281" s="557" t="str">
        <f t="shared" si="81"/>
        <v>2007N2O (g/ud)</v>
      </c>
      <c r="I1281" s="557" t="str">
        <f t="shared" si="81"/>
        <v>2008CO2 (kg/ud)</v>
      </c>
      <c r="J1281" s="557" t="str">
        <f t="shared" si="81"/>
        <v>2008CH4 (g/ud)</v>
      </c>
      <c r="K1281" s="557" t="str">
        <f t="shared" si="81"/>
        <v>2008N2O (g/ud)</v>
      </c>
      <c r="L1281" s="557" t="str">
        <f t="shared" si="81"/>
        <v>2009CO2 (kg/ud)</v>
      </c>
      <c r="M1281" s="557" t="str">
        <f t="shared" si="81"/>
        <v>2009CH4 (g/ud)</v>
      </c>
      <c r="N1281" s="557" t="str">
        <f t="shared" si="81"/>
        <v>2009N2O (g/ud)</v>
      </c>
      <c r="O1281" s="557" t="str">
        <f t="shared" si="81"/>
        <v>2010CO2 (kg/ud)</v>
      </c>
      <c r="P1281" s="557" t="str">
        <f t="shared" si="81"/>
        <v>2010CH4 (g/ud)</v>
      </c>
      <c r="Q1281" s="557" t="str">
        <f t="shared" si="81"/>
        <v>2010N2O (g/ud)</v>
      </c>
      <c r="R1281" s="557" t="str">
        <f t="shared" si="81"/>
        <v>2011CO2 (kg/ud)</v>
      </c>
      <c r="S1281" s="557" t="str">
        <f t="shared" si="81"/>
        <v>2011CH4 (g/ud)</v>
      </c>
      <c r="T1281" s="557" t="str">
        <f t="shared" si="81"/>
        <v>2011N2O (g/ud)</v>
      </c>
      <c r="U1281" s="557" t="str">
        <f t="shared" si="81"/>
        <v>2012CO2 (kg/ud)</v>
      </c>
      <c r="V1281" s="557" t="str">
        <f t="shared" si="81"/>
        <v>2012CH4 (g/ud)</v>
      </c>
      <c r="W1281" s="557" t="str">
        <f t="shared" si="81"/>
        <v>2012N2O (g/ud)</v>
      </c>
      <c r="X1281" s="557" t="str">
        <f t="shared" si="81"/>
        <v>2013CO2 (kg/ud)</v>
      </c>
      <c r="Y1281" s="557" t="str">
        <f t="shared" si="81"/>
        <v>2013CH4 (g/ud)</v>
      </c>
      <c r="Z1281" s="557" t="str">
        <f t="shared" si="81"/>
        <v>2013N2O (g/ud)</v>
      </c>
      <c r="AA1281" s="557" t="str">
        <f t="shared" si="81"/>
        <v>2014CO2 (kg/ud)</v>
      </c>
      <c r="AB1281" s="557" t="str">
        <f t="shared" si="81"/>
        <v>2014CH4 (g/ud)</v>
      </c>
      <c r="AC1281" s="557" t="str">
        <f t="shared" si="81"/>
        <v>2014N2O (g/ud)</v>
      </c>
      <c r="AD1281" s="557" t="str">
        <f t="shared" si="81"/>
        <v>2015CO2 (kg/ud)</v>
      </c>
      <c r="AE1281" s="557" t="str">
        <f t="shared" si="81"/>
        <v>2015CH4 (g/ud)</v>
      </c>
      <c r="AF1281" s="557" t="str">
        <f t="shared" si="81"/>
        <v>2015N2O (g/ud)</v>
      </c>
      <c r="AG1281" s="557" t="str">
        <f t="shared" si="81"/>
        <v>2016CO2 (kg/ud)</v>
      </c>
      <c r="AH1281" s="557" t="str">
        <f t="shared" si="81"/>
        <v>2016CH4 (g/ud)</v>
      </c>
      <c r="AI1281" s="557" t="str">
        <f t="shared" si="81"/>
        <v>2016N2O (g/ud)</v>
      </c>
      <c r="AJ1281" s="557" t="str">
        <f t="shared" si="81"/>
        <v>2017CO2 (kg/ud)</v>
      </c>
      <c r="AK1281" s="557" t="str">
        <f t="shared" si="81"/>
        <v>2017CH4 (g/ud)</v>
      </c>
      <c r="AL1281" s="557" t="str">
        <f t="shared" si="81"/>
        <v>2017N2O (g/ud)</v>
      </c>
      <c r="AM1281" s="557" t="str">
        <f t="shared" si="81"/>
        <v>2018CO2 (kg/ud)</v>
      </c>
      <c r="AN1281" s="557" t="str">
        <f t="shared" si="81"/>
        <v>2018CH4 (g/ud)</v>
      </c>
      <c r="AO1281" s="557" t="str">
        <f t="shared" si="81"/>
        <v>2018N2O (g/ud)</v>
      </c>
      <c r="AP1281" s="557" t="str">
        <f t="shared" si="81"/>
        <v>2019CO2 (kg/ud)</v>
      </c>
      <c r="AQ1281" s="557" t="str">
        <f t="shared" si="81"/>
        <v>2019CH4 (g/ud)</v>
      </c>
      <c r="AR1281" s="557" t="str">
        <f t="shared" si="81"/>
        <v>2019N2O (g/ud)</v>
      </c>
      <c r="AS1281" s="557" t="str">
        <f t="shared" si="81"/>
        <v>2020CO2 (kg/ud)</v>
      </c>
      <c r="AT1281" s="557" t="str">
        <f t="shared" si="81"/>
        <v>2020CH4 (g/ud)</v>
      </c>
      <c r="AU1281" s="557" t="str">
        <f t="shared" si="81"/>
        <v>2020N2O (g/ud)</v>
      </c>
      <c r="AV1281" s="557" t="str">
        <f t="shared" si="81"/>
        <v>2021CO2 (kg/ud)</v>
      </c>
      <c r="AW1281" s="557" t="str">
        <f t="shared" si="81"/>
        <v>2021CH4 (g/ud)</v>
      </c>
      <c r="AX1281" s="557" t="str">
        <f t="shared" si="81"/>
        <v>2021N2O (g/ud)</v>
      </c>
      <c r="AY1281" s="557" t="str">
        <f t="shared" si="81"/>
        <v>2022CO2 (kg/ud)</v>
      </c>
      <c r="AZ1281" s="557" t="str">
        <f t="shared" si="81"/>
        <v>2022CH4 (g/ud)</v>
      </c>
      <c r="BA1281" s="557" t="str">
        <f t="shared" si="81"/>
        <v>2022N2O (g/ud)</v>
      </c>
    </row>
    <row r="1282" spans="1:53" ht="18" customHeight="1" x14ac:dyDescent="0.25">
      <c r="B1282" s="27"/>
      <c r="C1282" s="562" t="s">
        <v>337</v>
      </c>
      <c r="D1282" s="563" t="s">
        <v>1290</v>
      </c>
      <c r="E1282" s="564" t="str">
        <f>C1282&amp;D1282</f>
        <v>Gasolina (l)Turismos (M1)</v>
      </c>
      <c r="F1282" s="200">
        <v>2.3540000000000001</v>
      </c>
      <c r="G1282" s="200">
        <v>0.33600000000000002</v>
      </c>
      <c r="H1282" s="200">
        <v>7.9000000000000001E-2</v>
      </c>
      <c r="I1282" s="200">
        <v>2.3540000000000001</v>
      </c>
      <c r="J1282" s="200">
        <v>0.32600000000000001</v>
      </c>
      <c r="K1282" s="200">
        <v>7.4999999999999997E-2</v>
      </c>
      <c r="L1282" s="200">
        <v>2.3540000000000001</v>
      </c>
      <c r="M1282" s="200">
        <v>0.314</v>
      </c>
      <c r="N1282" s="200">
        <v>7.1999999999999995E-2</v>
      </c>
      <c r="O1282" s="200">
        <v>2.3540000000000001</v>
      </c>
      <c r="P1282" s="200">
        <v>0.30599999999999999</v>
      </c>
      <c r="Q1282" s="200">
        <v>4.3999999999999997E-2</v>
      </c>
      <c r="R1282" s="200">
        <v>2.262</v>
      </c>
      <c r="S1282" s="200">
        <v>0.30599999999999999</v>
      </c>
      <c r="T1282" s="200">
        <v>4.2000000000000003E-2</v>
      </c>
      <c r="U1282" s="200">
        <v>2.2570000000000001</v>
      </c>
      <c r="V1282" s="200">
        <v>0.3</v>
      </c>
      <c r="W1282" s="200">
        <v>4.1000000000000002E-2</v>
      </c>
      <c r="X1282" s="200">
        <v>2.262</v>
      </c>
      <c r="Y1282" s="200">
        <v>0.29399999999999998</v>
      </c>
      <c r="Z1282" s="200">
        <v>3.9E-2</v>
      </c>
      <c r="AA1282" s="200">
        <v>2.262</v>
      </c>
      <c r="AB1282" s="200">
        <v>0.28799999999999998</v>
      </c>
      <c r="AC1282" s="200">
        <v>3.6999999999999998E-2</v>
      </c>
      <c r="AD1282" s="200">
        <v>2.262</v>
      </c>
      <c r="AE1282" s="200">
        <v>0.27100000000000002</v>
      </c>
      <c r="AF1282" s="200">
        <v>3.4000000000000002E-2</v>
      </c>
      <c r="AG1282" s="200">
        <v>2.2530000000000001</v>
      </c>
      <c r="AH1282" s="200">
        <v>0.26400000000000001</v>
      </c>
      <c r="AI1282" s="200">
        <v>3.1E-2</v>
      </c>
      <c r="AJ1282" s="200">
        <v>2.2360000000000002</v>
      </c>
      <c r="AK1282" s="200">
        <v>0.254</v>
      </c>
      <c r="AL1282" s="200">
        <v>2.8000000000000001E-2</v>
      </c>
      <c r="AM1282" s="200">
        <v>2.2130000000000001</v>
      </c>
      <c r="AN1282" s="200">
        <v>0.251</v>
      </c>
      <c r="AO1282" s="200">
        <v>2.8000000000000001E-2</v>
      </c>
      <c r="AP1282" s="200" t="s">
        <v>165</v>
      </c>
      <c r="AQ1282" s="200" t="s">
        <v>165</v>
      </c>
      <c r="AR1282" s="200" t="s">
        <v>165</v>
      </c>
      <c r="AS1282" s="200" t="s">
        <v>165</v>
      </c>
      <c r="AT1282" s="200" t="s">
        <v>165</v>
      </c>
      <c r="AU1282" s="200" t="s">
        <v>165</v>
      </c>
      <c r="AV1282" s="200" t="s">
        <v>165</v>
      </c>
      <c r="AW1282" s="200" t="s">
        <v>165</v>
      </c>
      <c r="AX1282" s="200" t="s">
        <v>165</v>
      </c>
      <c r="AY1282" s="86" t="s">
        <v>165</v>
      </c>
      <c r="AZ1282" s="86" t="s">
        <v>165</v>
      </c>
      <c r="BA1282" s="86" t="s">
        <v>165</v>
      </c>
    </row>
    <row r="1283" spans="1:53" ht="18" customHeight="1" x14ac:dyDescent="0.25">
      <c r="B1283" s="27"/>
      <c r="C1283" s="562" t="s">
        <v>337</v>
      </c>
      <c r="D1283" s="563" t="s">
        <v>1291</v>
      </c>
      <c r="E1283" s="564" t="str">
        <f t="shared" ref="E1283:E1322" si="82">C1283&amp;D1283</f>
        <v>Gasolina (l)Furgonetas y furgones (N1)</v>
      </c>
      <c r="F1283" s="200">
        <v>2.3519999999999999</v>
      </c>
      <c r="G1283" s="200">
        <v>0.7</v>
      </c>
      <c r="H1283" s="200">
        <v>6.9000000000000006E-2</v>
      </c>
      <c r="I1283" s="200">
        <v>2.3519999999999999</v>
      </c>
      <c r="J1283" s="200">
        <v>0.69499999999999995</v>
      </c>
      <c r="K1283" s="200">
        <v>6.9000000000000006E-2</v>
      </c>
      <c r="L1283" s="200">
        <v>2.3519999999999999</v>
      </c>
      <c r="M1283" s="200">
        <v>0.68600000000000005</v>
      </c>
      <c r="N1283" s="200">
        <v>6.8000000000000005E-2</v>
      </c>
      <c r="O1283" s="200">
        <v>2.3519999999999999</v>
      </c>
      <c r="P1283" s="200">
        <v>0.68</v>
      </c>
      <c r="Q1283" s="200">
        <v>6.5000000000000002E-2</v>
      </c>
      <c r="R1283" s="200">
        <v>2.2599999999999998</v>
      </c>
      <c r="S1283" s="200">
        <v>0.69399999999999995</v>
      </c>
      <c r="T1283" s="200">
        <v>6.5000000000000002E-2</v>
      </c>
      <c r="U1283" s="200">
        <v>2.2549999999999999</v>
      </c>
      <c r="V1283" s="200">
        <v>0.69299999999999995</v>
      </c>
      <c r="W1283" s="200">
        <v>6.5000000000000002E-2</v>
      </c>
      <c r="X1283" s="200">
        <v>2.2599999999999998</v>
      </c>
      <c r="Y1283" s="200">
        <v>0.68799999999999994</v>
      </c>
      <c r="Z1283" s="200">
        <v>6.5000000000000002E-2</v>
      </c>
      <c r="AA1283" s="200">
        <v>2.2599999999999998</v>
      </c>
      <c r="AB1283" s="200">
        <v>0.68200000000000005</v>
      </c>
      <c r="AC1283" s="200">
        <v>6.4000000000000001E-2</v>
      </c>
      <c r="AD1283" s="200">
        <v>2.2599999999999998</v>
      </c>
      <c r="AE1283" s="200">
        <v>0.67200000000000004</v>
      </c>
      <c r="AF1283" s="200">
        <v>6.6000000000000003E-2</v>
      </c>
      <c r="AG1283" s="200">
        <v>2.2509999999999999</v>
      </c>
      <c r="AH1283" s="200">
        <v>0.67500000000000004</v>
      </c>
      <c r="AI1283" s="200">
        <v>6.6000000000000003E-2</v>
      </c>
      <c r="AJ1283" s="200">
        <v>2.234</v>
      </c>
      <c r="AK1283" s="200">
        <v>0.66400000000000003</v>
      </c>
      <c r="AL1283" s="200">
        <v>6.4000000000000001E-2</v>
      </c>
      <c r="AM1283" s="200">
        <v>2.2109999999999999</v>
      </c>
      <c r="AN1283" s="200">
        <v>0.67400000000000004</v>
      </c>
      <c r="AO1283" s="200">
        <v>6.4000000000000001E-2</v>
      </c>
      <c r="AP1283" s="200" t="s">
        <v>165</v>
      </c>
      <c r="AQ1283" s="200" t="s">
        <v>165</v>
      </c>
      <c r="AR1283" s="200" t="s">
        <v>165</v>
      </c>
      <c r="AS1283" s="200" t="s">
        <v>165</v>
      </c>
      <c r="AT1283" s="200" t="s">
        <v>165</v>
      </c>
      <c r="AU1283" s="200" t="s">
        <v>165</v>
      </c>
      <c r="AV1283" s="200" t="s">
        <v>165</v>
      </c>
      <c r="AW1283" s="200" t="s">
        <v>165</v>
      </c>
      <c r="AX1283" s="200" t="s">
        <v>165</v>
      </c>
      <c r="AY1283" s="86" t="s">
        <v>165</v>
      </c>
      <c r="AZ1283" s="86" t="s">
        <v>165</v>
      </c>
      <c r="BA1283" s="86" t="s">
        <v>165</v>
      </c>
    </row>
    <row r="1284" spans="1:53" ht="18" customHeight="1" x14ac:dyDescent="0.25">
      <c r="B1284" s="27"/>
      <c r="C1284" s="562" t="s">
        <v>337</v>
      </c>
      <c r="D1284" s="563" t="s">
        <v>1292</v>
      </c>
      <c r="E1284" s="564" t="str">
        <f t="shared" si="82"/>
        <v>Gasolina (l)Camiones y autobuses (N2, N3, M2, M3)</v>
      </c>
      <c r="F1284" s="200">
        <v>2.3519999999999999</v>
      </c>
      <c r="G1284" s="200">
        <v>0.48499999999999999</v>
      </c>
      <c r="H1284" s="200">
        <v>2.1000000000000001E-2</v>
      </c>
      <c r="I1284" s="200">
        <v>2.3519999999999999</v>
      </c>
      <c r="J1284" s="200">
        <v>0.48499999999999999</v>
      </c>
      <c r="K1284" s="200">
        <v>2.1000000000000001E-2</v>
      </c>
      <c r="L1284" s="200">
        <v>2.3519999999999999</v>
      </c>
      <c r="M1284" s="200">
        <v>0.48399999999999999</v>
      </c>
      <c r="N1284" s="200">
        <v>2.1000000000000001E-2</v>
      </c>
      <c r="O1284" s="200">
        <v>2.3519999999999999</v>
      </c>
      <c r="P1284" s="200">
        <v>0.49</v>
      </c>
      <c r="Q1284" s="200">
        <v>2.1000000000000001E-2</v>
      </c>
      <c r="R1284" s="200">
        <v>2.2599999999999998</v>
      </c>
      <c r="S1284" s="200">
        <v>0.498</v>
      </c>
      <c r="T1284" s="200">
        <v>2.1000000000000001E-2</v>
      </c>
      <c r="U1284" s="200">
        <v>2.2549999999999999</v>
      </c>
      <c r="V1284" s="200">
        <v>0.499</v>
      </c>
      <c r="W1284" s="200">
        <v>2.1000000000000001E-2</v>
      </c>
      <c r="X1284" s="200">
        <v>2.2599999999999998</v>
      </c>
      <c r="Y1284" s="200">
        <v>0.498</v>
      </c>
      <c r="Z1284" s="200">
        <v>2.1000000000000001E-2</v>
      </c>
      <c r="AA1284" s="200">
        <v>2.2599999999999998</v>
      </c>
      <c r="AB1284" s="200">
        <v>0.496</v>
      </c>
      <c r="AC1284" s="200">
        <v>2.1000000000000001E-2</v>
      </c>
      <c r="AD1284" s="200">
        <v>2.2599999999999998</v>
      </c>
      <c r="AE1284" s="200">
        <v>0.498</v>
      </c>
      <c r="AF1284" s="200">
        <v>2.1000000000000001E-2</v>
      </c>
      <c r="AG1284" s="200">
        <v>2.2509999999999999</v>
      </c>
      <c r="AH1284" s="200">
        <v>0.498</v>
      </c>
      <c r="AI1284" s="200">
        <v>2.1000000000000001E-2</v>
      </c>
      <c r="AJ1284" s="200">
        <v>2.234</v>
      </c>
      <c r="AK1284" s="200">
        <v>0.49099999999999999</v>
      </c>
      <c r="AL1284" s="200">
        <v>2.1000000000000001E-2</v>
      </c>
      <c r="AM1284" s="200">
        <v>2.2109999999999999</v>
      </c>
      <c r="AN1284" s="200">
        <v>0.49199999999999999</v>
      </c>
      <c r="AO1284" s="200">
        <v>2.1000000000000001E-2</v>
      </c>
      <c r="AP1284" s="200" t="s">
        <v>165</v>
      </c>
      <c r="AQ1284" s="200" t="s">
        <v>165</v>
      </c>
      <c r="AR1284" s="200" t="s">
        <v>165</v>
      </c>
      <c r="AS1284" s="200" t="s">
        <v>165</v>
      </c>
      <c r="AT1284" s="200" t="s">
        <v>165</v>
      </c>
      <c r="AU1284" s="200" t="s">
        <v>165</v>
      </c>
      <c r="AV1284" s="200" t="s">
        <v>165</v>
      </c>
      <c r="AW1284" s="200" t="s">
        <v>165</v>
      </c>
      <c r="AX1284" s="200" t="s">
        <v>165</v>
      </c>
      <c r="AY1284" s="86" t="s">
        <v>165</v>
      </c>
      <c r="AZ1284" s="86" t="s">
        <v>165</v>
      </c>
      <c r="BA1284" s="86" t="s">
        <v>165</v>
      </c>
    </row>
    <row r="1285" spans="1:53" ht="18" customHeight="1" x14ac:dyDescent="0.25">
      <c r="B1285" s="27"/>
      <c r="C1285" s="562" t="s">
        <v>337</v>
      </c>
      <c r="D1285" s="563" t="s">
        <v>1293</v>
      </c>
      <c r="E1285" s="564" t="str">
        <f t="shared" si="82"/>
        <v>Gasolina (l)Ciclomotores y motocicletas (L)</v>
      </c>
      <c r="F1285" s="200">
        <v>2.387</v>
      </c>
      <c r="G1285" s="200">
        <v>3.0129999999999999</v>
      </c>
      <c r="H1285" s="200">
        <v>4.4999999999999998E-2</v>
      </c>
      <c r="I1285" s="200">
        <v>2.387</v>
      </c>
      <c r="J1285" s="200">
        <v>2.718</v>
      </c>
      <c r="K1285" s="200">
        <v>4.4999999999999998E-2</v>
      </c>
      <c r="L1285" s="200">
        <v>2.387</v>
      </c>
      <c r="M1285" s="200">
        <v>2.52</v>
      </c>
      <c r="N1285" s="200">
        <v>4.3999999999999997E-2</v>
      </c>
      <c r="O1285" s="200">
        <v>2.387</v>
      </c>
      <c r="P1285" s="200">
        <v>2.4039999999999999</v>
      </c>
      <c r="Q1285" s="200">
        <v>4.4999999999999998E-2</v>
      </c>
      <c r="R1285" s="200">
        <v>2.2959999999999998</v>
      </c>
      <c r="S1285" s="200">
        <v>2.3980000000000001</v>
      </c>
      <c r="T1285" s="200">
        <v>4.5999999999999999E-2</v>
      </c>
      <c r="U1285" s="200">
        <v>2.2909999999999999</v>
      </c>
      <c r="V1285" s="200">
        <v>2.3519999999999999</v>
      </c>
      <c r="W1285" s="200">
        <v>4.5999999999999999E-2</v>
      </c>
      <c r="X1285" s="200">
        <v>2.2959999999999998</v>
      </c>
      <c r="Y1285" s="200">
        <v>2.3319999999999999</v>
      </c>
      <c r="Z1285" s="200">
        <v>4.5999999999999999E-2</v>
      </c>
      <c r="AA1285" s="200">
        <v>2.2959999999999998</v>
      </c>
      <c r="AB1285" s="200">
        <v>2.3010000000000002</v>
      </c>
      <c r="AC1285" s="200">
        <v>4.5999999999999999E-2</v>
      </c>
      <c r="AD1285" s="200">
        <v>2.2959999999999998</v>
      </c>
      <c r="AE1285" s="200">
        <v>2.363</v>
      </c>
      <c r="AF1285" s="200">
        <v>4.5999999999999999E-2</v>
      </c>
      <c r="AG1285" s="200">
        <v>2.286</v>
      </c>
      <c r="AH1285" s="200">
        <v>2.3380000000000001</v>
      </c>
      <c r="AI1285" s="200">
        <v>4.5999999999999999E-2</v>
      </c>
      <c r="AJ1285" s="200">
        <v>2.27</v>
      </c>
      <c r="AK1285" s="200">
        <v>2.3149999999999999</v>
      </c>
      <c r="AL1285" s="200">
        <v>4.4999999999999998E-2</v>
      </c>
      <c r="AM1285" s="200">
        <v>2.246</v>
      </c>
      <c r="AN1285" s="200">
        <v>2.3010000000000002</v>
      </c>
      <c r="AO1285" s="200">
        <v>4.4999999999999998E-2</v>
      </c>
      <c r="AP1285" s="200" t="s">
        <v>165</v>
      </c>
      <c r="AQ1285" s="200" t="s">
        <v>165</v>
      </c>
      <c r="AR1285" s="200" t="s">
        <v>165</v>
      </c>
      <c r="AS1285" s="200" t="s">
        <v>165</v>
      </c>
      <c r="AT1285" s="200" t="s">
        <v>165</v>
      </c>
      <c r="AU1285" s="200" t="s">
        <v>165</v>
      </c>
      <c r="AV1285" s="200" t="s">
        <v>165</v>
      </c>
      <c r="AW1285" s="200" t="s">
        <v>165</v>
      </c>
      <c r="AX1285" s="200" t="s">
        <v>165</v>
      </c>
      <c r="AY1285" s="86" t="s">
        <v>165</v>
      </c>
      <c r="AZ1285" s="86" t="s">
        <v>165</v>
      </c>
      <c r="BA1285" s="86" t="s">
        <v>165</v>
      </c>
    </row>
    <row r="1286" spans="1:53" ht="18" customHeight="1" x14ac:dyDescent="0.25">
      <c r="B1286" s="27"/>
      <c r="C1286" s="562" t="s">
        <v>523</v>
      </c>
      <c r="D1286" s="563" t="s">
        <v>1290</v>
      </c>
      <c r="E1286" s="564" t="str">
        <f t="shared" si="82"/>
        <v>E5 (l)Turismos (M1)</v>
      </c>
      <c r="F1286" s="200" t="s">
        <v>165</v>
      </c>
      <c r="G1286" s="200" t="s">
        <v>165</v>
      </c>
      <c r="H1286" s="200" t="s">
        <v>165</v>
      </c>
      <c r="I1286" s="200" t="s">
        <v>165</v>
      </c>
      <c r="J1286" s="200" t="s">
        <v>165</v>
      </c>
      <c r="K1286" s="200" t="s">
        <v>165</v>
      </c>
      <c r="L1286" s="200" t="s">
        <v>165</v>
      </c>
      <c r="M1286" s="200" t="s">
        <v>165</v>
      </c>
      <c r="N1286" s="200" t="s">
        <v>165</v>
      </c>
      <c r="O1286" s="200" t="s">
        <v>165</v>
      </c>
      <c r="P1286" s="200" t="s">
        <v>165</v>
      </c>
      <c r="Q1286" s="200" t="s">
        <v>165</v>
      </c>
      <c r="R1286" s="200" t="s">
        <v>165</v>
      </c>
      <c r="S1286" s="200" t="s">
        <v>165</v>
      </c>
      <c r="T1286" s="200" t="s">
        <v>165</v>
      </c>
      <c r="U1286" s="200" t="s">
        <v>165</v>
      </c>
      <c r="V1286" s="200" t="s">
        <v>165</v>
      </c>
      <c r="W1286" s="200" t="s">
        <v>165</v>
      </c>
      <c r="X1286" s="200" t="s">
        <v>165</v>
      </c>
      <c r="Y1286" s="200" t="s">
        <v>165</v>
      </c>
      <c r="Z1286" s="200" t="s">
        <v>165</v>
      </c>
      <c r="AA1286" s="200" t="s">
        <v>165</v>
      </c>
      <c r="AB1286" s="200" t="s">
        <v>165</v>
      </c>
      <c r="AC1286" s="200" t="s">
        <v>165</v>
      </c>
      <c r="AD1286" s="200" t="s">
        <v>165</v>
      </c>
      <c r="AE1286" s="200" t="s">
        <v>165</v>
      </c>
      <c r="AF1286" s="200" t="s">
        <v>165</v>
      </c>
      <c r="AG1286" s="200" t="s">
        <v>165</v>
      </c>
      <c r="AH1286" s="200" t="s">
        <v>165</v>
      </c>
      <c r="AI1286" s="200" t="s">
        <v>165</v>
      </c>
      <c r="AJ1286" s="200" t="s">
        <v>165</v>
      </c>
      <c r="AK1286" s="200" t="s">
        <v>165</v>
      </c>
      <c r="AL1286" s="200" t="s">
        <v>165</v>
      </c>
      <c r="AM1286" s="200" t="s">
        <v>165</v>
      </c>
      <c r="AN1286" s="200" t="s">
        <v>165</v>
      </c>
      <c r="AO1286" s="200" t="s">
        <v>165</v>
      </c>
      <c r="AP1286" s="200">
        <v>2.2360000000000002</v>
      </c>
      <c r="AQ1286" s="200">
        <v>0.25</v>
      </c>
      <c r="AR1286" s="200">
        <v>2.7E-2</v>
      </c>
      <c r="AS1286" s="200">
        <v>2.2360000000000002</v>
      </c>
      <c r="AT1286" s="200">
        <v>0.245</v>
      </c>
      <c r="AU1286" s="200">
        <v>2.5999999999999999E-2</v>
      </c>
      <c r="AV1286" s="200">
        <v>2.2360000000000002</v>
      </c>
      <c r="AW1286" s="200">
        <v>0.24199999999999999</v>
      </c>
      <c r="AX1286" s="200">
        <v>2.5000000000000001E-2</v>
      </c>
      <c r="AY1286" s="85">
        <v>2.2360000000000002</v>
      </c>
      <c r="AZ1286" s="85">
        <v>0.245</v>
      </c>
      <c r="BA1286" s="85">
        <v>2.5999999999999999E-2</v>
      </c>
    </row>
    <row r="1287" spans="1:53" ht="18" customHeight="1" x14ac:dyDescent="0.25">
      <c r="B1287" s="27"/>
      <c r="C1287" s="562" t="s">
        <v>523</v>
      </c>
      <c r="D1287" s="563" t="s">
        <v>1291</v>
      </c>
      <c r="E1287" s="564" t="str">
        <f t="shared" si="82"/>
        <v>E5 (l)Furgonetas y furgones (N1)</v>
      </c>
      <c r="F1287" s="200" t="s">
        <v>165</v>
      </c>
      <c r="G1287" s="200" t="s">
        <v>165</v>
      </c>
      <c r="H1287" s="200" t="s">
        <v>165</v>
      </c>
      <c r="I1287" s="200" t="s">
        <v>165</v>
      </c>
      <c r="J1287" s="200" t="s">
        <v>165</v>
      </c>
      <c r="K1287" s="200" t="s">
        <v>165</v>
      </c>
      <c r="L1287" s="200" t="s">
        <v>165</v>
      </c>
      <c r="M1287" s="200" t="s">
        <v>165</v>
      </c>
      <c r="N1287" s="200" t="s">
        <v>165</v>
      </c>
      <c r="O1287" s="200" t="s">
        <v>165</v>
      </c>
      <c r="P1287" s="200" t="s">
        <v>165</v>
      </c>
      <c r="Q1287" s="200" t="s">
        <v>165</v>
      </c>
      <c r="R1287" s="200" t="s">
        <v>165</v>
      </c>
      <c r="S1287" s="200" t="s">
        <v>165</v>
      </c>
      <c r="T1287" s="200" t="s">
        <v>165</v>
      </c>
      <c r="U1287" s="200" t="s">
        <v>165</v>
      </c>
      <c r="V1287" s="200" t="s">
        <v>165</v>
      </c>
      <c r="W1287" s="200" t="s">
        <v>165</v>
      </c>
      <c r="X1287" s="200" t="s">
        <v>165</v>
      </c>
      <c r="Y1287" s="200" t="s">
        <v>165</v>
      </c>
      <c r="Z1287" s="200" t="s">
        <v>165</v>
      </c>
      <c r="AA1287" s="200" t="s">
        <v>165</v>
      </c>
      <c r="AB1287" s="200" t="s">
        <v>165</v>
      </c>
      <c r="AC1287" s="200" t="s">
        <v>165</v>
      </c>
      <c r="AD1287" s="200" t="s">
        <v>165</v>
      </c>
      <c r="AE1287" s="200" t="s">
        <v>165</v>
      </c>
      <c r="AF1287" s="200" t="s">
        <v>165</v>
      </c>
      <c r="AG1287" s="200" t="s">
        <v>165</v>
      </c>
      <c r="AH1287" s="200" t="s">
        <v>165</v>
      </c>
      <c r="AI1287" s="200" t="s">
        <v>165</v>
      </c>
      <c r="AJ1287" s="200" t="s">
        <v>165</v>
      </c>
      <c r="AK1287" s="200" t="s">
        <v>165</v>
      </c>
      <c r="AL1287" s="200" t="s">
        <v>165</v>
      </c>
      <c r="AM1287" s="200" t="s">
        <v>165</v>
      </c>
      <c r="AN1287" s="200" t="s">
        <v>165</v>
      </c>
      <c r="AO1287" s="200" t="s">
        <v>165</v>
      </c>
      <c r="AP1287" s="200">
        <v>2.234</v>
      </c>
      <c r="AQ1287" s="200">
        <v>0.65700000000000003</v>
      </c>
      <c r="AR1287" s="200">
        <v>6.2E-2</v>
      </c>
      <c r="AS1287" s="200">
        <v>2.234</v>
      </c>
      <c r="AT1287" s="200">
        <v>0.61399999999999999</v>
      </c>
      <c r="AU1287" s="200">
        <v>5.7000000000000002E-2</v>
      </c>
      <c r="AV1287" s="200">
        <v>2.234</v>
      </c>
      <c r="AW1287" s="200">
        <v>0.59199999999999997</v>
      </c>
      <c r="AX1287" s="200">
        <v>5.5E-2</v>
      </c>
      <c r="AY1287" s="85">
        <v>2.234</v>
      </c>
      <c r="AZ1287" s="85">
        <v>0.59799999999999998</v>
      </c>
      <c r="BA1287" s="85">
        <v>5.5E-2</v>
      </c>
    </row>
    <row r="1288" spans="1:53" ht="18" customHeight="1" x14ac:dyDescent="0.25">
      <c r="B1288" s="27"/>
      <c r="C1288" s="562" t="s">
        <v>523</v>
      </c>
      <c r="D1288" s="563" t="s">
        <v>1292</v>
      </c>
      <c r="E1288" s="564" t="str">
        <f t="shared" si="82"/>
        <v>E5 (l)Camiones y autobuses (N2, N3, M2, M3)</v>
      </c>
      <c r="F1288" s="200" t="s">
        <v>165</v>
      </c>
      <c r="G1288" s="200" t="s">
        <v>165</v>
      </c>
      <c r="H1288" s="200" t="s">
        <v>165</v>
      </c>
      <c r="I1288" s="200" t="s">
        <v>165</v>
      </c>
      <c r="J1288" s="200" t="s">
        <v>165</v>
      </c>
      <c r="K1288" s="200" t="s">
        <v>165</v>
      </c>
      <c r="L1288" s="200" t="s">
        <v>165</v>
      </c>
      <c r="M1288" s="200" t="s">
        <v>165</v>
      </c>
      <c r="N1288" s="200" t="s">
        <v>165</v>
      </c>
      <c r="O1288" s="200" t="s">
        <v>165</v>
      </c>
      <c r="P1288" s="200" t="s">
        <v>165</v>
      </c>
      <c r="Q1288" s="200" t="s">
        <v>165</v>
      </c>
      <c r="R1288" s="200" t="s">
        <v>165</v>
      </c>
      <c r="S1288" s="200" t="s">
        <v>165</v>
      </c>
      <c r="T1288" s="200" t="s">
        <v>165</v>
      </c>
      <c r="U1288" s="200" t="s">
        <v>165</v>
      </c>
      <c r="V1288" s="200" t="s">
        <v>165</v>
      </c>
      <c r="W1288" s="200" t="s">
        <v>165</v>
      </c>
      <c r="X1288" s="200" t="s">
        <v>165</v>
      </c>
      <c r="Y1288" s="200" t="s">
        <v>165</v>
      </c>
      <c r="Z1288" s="200" t="s">
        <v>165</v>
      </c>
      <c r="AA1288" s="200" t="s">
        <v>165</v>
      </c>
      <c r="AB1288" s="200" t="s">
        <v>165</v>
      </c>
      <c r="AC1288" s="200" t="s">
        <v>165</v>
      </c>
      <c r="AD1288" s="200" t="s">
        <v>165</v>
      </c>
      <c r="AE1288" s="200" t="s">
        <v>165</v>
      </c>
      <c r="AF1288" s="200" t="s">
        <v>165</v>
      </c>
      <c r="AG1288" s="200" t="s">
        <v>165</v>
      </c>
      <c r="AH1288" s="200" t="s">
        <v>165</v>
      </c>
      <c r="AI1288" s="200" t="s">
        <v>165</v>
      </c>
      <c r="AJ1288" s="200" t="s">
        <v>165</v>
      </c>
      <c r="AK1288" s="200" t="s">
        <v>165</v>
      </c>
      <c r="AL1288" s="200" t="s">
        <v>165</v>
      </c>
      <c r="AM1288" s="200" t="s">
        <v>165</v>
      </c>
      <c r="AN1288" s="200" t="s">
        <v>165</v>
      </c>
      <c r="AO1288" s="200" t="s">
        <v>165</v>
      </c>
      <c r="AP1288" s="200">
        <v>2.234</v>
      </c>
      <c r="AQ1288" s="200">
        <v>0.49199999999999999</v>
      </c>
      <c r="AR1288" s="200">
        <v>2.1000000000000001E-2</v>
      </c>
      <c r="AS1288" s="200">
        <v>2.234</v>
      </c>
      <c r="AT1288" s="200">
        <v>0.48899999999999999</v>
      </c>
      <c r="AU1288" s="200">
        <v>2.1000000000000001E-2</v>
      </c>
      <c r="AV1288" s="200">
        <v>2.234</v>
      </c>
      <c r="AW1288" s="200">
        <v>0.48699999999999999</v>
      </c>
      <c r="AX1288" s="200">
        <v>2.1000000000000001E-2</v>
      </c>
      <c r="AY1288" s="85">
        <v>2.234</v>
      </c>
      <c r="AZ1288" s="85">
        <v>0.48799999999999999</v>
      </c>
      <c r="BA1288" s="85">
        <v>2.1000000000000001E-2</v>
      </c>
    </row>
    <row r="1289" spans="1:53" ht="18" customHeight="1" x14ac:dyDescent="0.25">
      <c r="B1289" s="27"/>
      <c r="C1289" s="562" t="s">
        <v>523</v>
      </c>
      <c r="D1289" s="563" t="s">
        <v>1293</v>
      </c>
      <c r="E1289" s="564" t="str">
        <f t="shared" si="82"/>
        <v>E5 (l)Ciclomotores y motocicletas (L)</v>
      </c>
      <c r="F1289" s="200" t="s">
        <v>165</v>
      </c>
      <c r="G1289" s="200" t="s">
        <v>165</v>
      </c>
      <c r="H1289" s="200" t="s">
        <v>165</v>
      </c>
      <c r="I1289" s="200" t="s">
        <v>165</v>
      </c>
      <c r="J1289" s="200" t="s">
        <v>165</v>
      </c>
      <c r="K1289" s="200" t="s">
        <v>165</v>
      </c>
      <c r="L1289" s="200" t="s">
        <v>165</v>
      </c>
      <c r="M1289" s="200" t="s">
        <v>165</v>
      </c>
      <c r="N1289" s="200" t="s">
        <v>165</v>
      </c>
      <c r="O1289" s="200" t="s">
        <v>165</v>
      </c>
      <c r="P1289" s="200" t="s">
        <v>165</v>
      </c>
      <c r="Q1289" s="200" t="s">
        <v>165</v>
      </c>
      <c r="R1289" s="200" t="s">
        <v>165</v>
      </c>
      <c r="S1289" s="200" t="s">
        <v>165</v>
      </c>
      <c r="T1289" s="200" t="s">
        <v>165</v>
      </c>
      <c r="U1289" s="200" t="s">
        <v>165</v>
      </c>
      <c r="V1289" s="200" t="s">
        <v>165</v>
      </c>
      <c r="W1289" s="200" t="s">
        <v>165</v>
      </c>
      <c r="X1289" s="200" t="s">
        <v>165</v>
      </c>
      <c r="Y1289" s="200" t="s">
        <v>165</v>
      </c>
      <c r="Z1289" s="200" t="s">
        <v>165</v>
      </c>
      <c r="AA1289" s="200" t="s">
        <v>165</v>
      </c>
      <c r="AB1289" s="200" t="s">
        <v>165</v>
      </c>
      <c r="AC1289" s="200" t="s">
        <v>165</v>
      </c>
      <c r="AD1289" s="200" t="s">
        <v>165</v>
      </c>
      <c r="AE1289" s="200" t="s">
        <v>165</v>
      </c>
      <c r="AF1289" s="200" t="s">
        <v>165</v>
      </c>
      <c r="AG1289" s="200" t="s">
        <v>165</v>
      </c>
      <c r="AH1289" s="200" t="s">
        <v>165</v>
      </c>
      <c r="AI1289" s="200" t="s">
        <v>165</v>
      </c>
      <c r="AJ1289" s="200" t="s">
        <v>165</v>
      </c>
      <c r="AK1289" s="200" t="s">
        <v>165</v>
      </c>
      <c r="AL1289" s="200" t="s">
        <v>165</v>
      </c>
      <c r="AM1289" s="200" t="s">
        <v>165</v>
      </c>
      <c r="AN1289" s="200" t="s">
        <v>165</v>
      </c>
      <c r="AO1289" s="200" t="s">
        <v>165</v>
      </c>
      <c r="AP1289" s="200">
        <v>2.27</v>
      </c>
      <c r="AQ1289" s="200">
        <v>2.2730000000000001</v>
      </c>
      <c r="AR1289" s="200">
        <v>4.5999999999999999E-2</v>
      </c>
      <c r="AS1289" s="200">
        <v>2.27</v>
      </c>
      <c r="AT1289" s="200">
        <v>2.222</v>
      </c>
      <c r="AU1289" s="200">
        <v>4.4999999999999998E-2</v>
      </c>
      <c r="AV1289" s="200">
        <v>2.27</v>
      </c>
      <c r="AW1289" s="200">
        <v>2.1859999999999999</v>
      </c>
      <c r="AX1289" s="200">
        <v>4.4999999999999998E-2</v>
      </c>
      <c r="AY1289" s="85">
        <v>2.27</v>
      </c>
      <c r="AZ1289" s="85">
        <v>2.1629999999999998</v>
      </c>
      <c r="BA1289" s="85">
        <v>4.4999999999999998E-2</v>
      </c>
    </row>
    <row r="1290" spans="1:53" ht="18" customHeight="1" x14ac:dyDescent="0.25">
      <c r="B1290" s="27"/>
      <c r="C1290" s="562" t="s">
        <v>33</v>
      </c>
      <c r="D1290" s="563" t="s">
        <v>1290</v>
      </c>
      <c r="E1290" s="564" t="str">
        <f t="shared" si="82"/>
        <v>E10 (l)Turismos (M1)</v>
      </c>
      <c r="F1290" s="200" t="s">
        <v>165</v>
      </c>
      <c r="G1290" s="200" t="s">
        <v>165</v>
      </c>
      <c r="H1290" s="200" t="s">
        <v>165</v>
      </c>
      <c r="I1290" s="200" t="s">
        <v>165</v>
      </c>
      <c r="J1290" s="200" t="s">
        <v>165</v>
      </c>
      <c r="K1290" s="200" t="s">
        <v>165</v>
      </c>
      <c r="L1290" s="200" t="s">
        <v>165</v>
      </c>
      <c r="M1290" s="200" t="s">
        <v>165</v>
      </c>
      <c r="N1290" s="200" t="s">
        <v>165</v>
      </c>
      <c r="O1290" s="200" t="s">
        <v>165</v>
      </c>
      <c r="P1290" s="200" t="s">
        <v>165</v>
      </c>
      <c r="Q1290" s="200" t="s">
        <v>165</v>
      </c>
      <c r="R1290" s="200" t="s">
        <v>165</v>
      </c>
      <c r="S1290" s="200" t="s">
        <v>165</v>
      </c>
      <c r="T1290" s="200" t="s">
        <v>165</v>
      </c>
      <c r="U1290" s="200" t="s">
        <v>165</v>
      </c>
      <c r="V1290" s="200" t="s">
        <v>165</v>
      </c>
      <c r="W1290" s="200" t="s">
        <v>165</v>
      </c>
      <c r="X1290" s="200" t="s">
        <v>165</v>
      </c>
      <c r="Y1290" s="200" t="s">
        <v>165</v>
      </c>
      <c r="Z1290" s="200" t="s">
        <v>165</v>
      </c>
      <c r="AA1290" s="200" t="s">
        <v>165</v>
      </c>
      <c r="AB1290" s="200" t="s">
        <v>165</v>
      </c>
      <c r="AC1290" s="200" t="s">
        <v>165</v>
      </c>
      <c r="AD1290" s="200" t="s">
        <v>165</v>
      </c>
      <c r="AE1290" s="200" t="s">
        <v>165</v>
      </c>
      <c r="AF1290" s="200" t="s">
        <v>165</v>
      </c>
      <c r="AG1290" s="200" t="s">
        <v>165</v>
      </c>
      <c r="AH1290" s="200" t="s">
        <v>165</v>
      </c>
      <c r="AI1290" s="200" t="s">
        <v>165</v>
      </c>
      <c r="AJ1290" s="200" t="s">
        <v>165</v>
      </c>
      <c r="AK1290" s="200" t="s">
        <v>165</v>
      </c>
      <c r="AL1290" s="200" t="s">
        <v>165</v>
      </c>
      <c r="AM1290" s="200" t="s">
        <v>165</v>
      </c>
      <c r="AN1290" s="200" t="s">
        <v>165</v>
      </c>
      <c r="AO1290" s="200" t="s">
        <v>165</v>
      </c>
      <c r="AP1290" s="200">
        <v>2.1190000000000002</v>
      </c>
      <c r="AQ1290" s="200">
        <v>0.25</v>
      </c>
      <c r="AR1290" s="200">
        <v>2.7E-2</v>
      </c>
      <c r="AS1290" s="200">
        <v>2.1190000000000002</v>
      </c>
      <c r="AT1290" s="200">
        <v>0.245</v>
      </c>
      <c r="AU1290" s="200">
        <v>2.5999999999999999E-2</v>
      </c>
      <c r="AV1290" s="200">
        <v>2.1190000000000002</v>
      </c>
      <c r="AW1290" s="200">
        <v>0.24199999999999999</v>
      </c>
      <c r="AX1290" s="200">
        <v>2.5000000000000001E-2</v>
      </c>
      <c r="AY1290" s="85">
        <v>2.1190000000000002</v>
      </c>
      <c r="AZ1290" s="85">
        <v>0.245</v>
      </c>
      <c r="BA1290" s="85">
        <v>2.5999999999999999E-2</v>
      </c>
    </row>
    <row r="1291" spans="1:53" ht="18" customHeight="1" x14ac:dyDescent="0.25">
      <c r="B1291" s="27"/>
      <c r="C1291" s="562" t="s">
        <v>33</v>
      </c>
      <c r="D1291" s="563" t="s">
        <v>1291</v>
      </c>
      <c r="E1291" s="564" t="str">
        <f t="shared" si="82"/>
        <v>E10 (l)Furgonetas y furgones (N1)</v>
      </c>
      <c r="F1291" s="200" t="s">
        <v>165</v>
      </c>
      <c r="G1291" s="200" t="s">
        <v>165</v>
      </c>
      <c r="H1291" s="200" t="s">
        <v>165</v>
      </c>
      <c r="I1291" s="200" t="s">
        <v>165</v>
      </c>
      <c r="J1291" s="200" t="s">
        <v>165</v>
      </c>
      <c r="K1291" s="200" t="s">
        <v>165</v>
      </c>
      <c r="L1291" s="200" t="s">
        <v>165</v>
      </c>
      <c r="M1291" s="200" t="s">
        <v>165</v>
      </c>
      <c r="N1291" s="200" t="s">
        <v>165</v>
      </c>
      <c r="O1291" s="200" t="s">
        <v>165</v>
      </c>
      <c r="P1291" s="200" t="s">
        <v>165</v>
      </c>
      <c r="Q1291" s="200" t="s">
        <v>165</v>
      </c>
      <c r="R1291" s="200" t="s">
        <v>165</v>
      </c>
      <c r="S1291" s="200" t="s">
        <v>165</v>
      </c>
      <c r="T1291" s="200" t="s">
        <v>165</v>
      </c>
      <c r="U1291" s="200" t="s">
        <v>165</v>
      </c>
      <c r="V1291" s="200" t="s">
        <v>165</v>
      </c>
      <c r="W1291" s="200" t="s">
        <v>165</v>
      </c>
      <c r="X1291" s="200" t="s">
        <v>165</v>
      </c>
      <c r="Y1291" s="200" t="s">
        <v>165</v>
      </c>
      <c r="Z1291" s="200" t="s">
        <v>165</v>
      </c>
      <c r="AA1291" s="200" t="s">
        <v>165</v>
      </c>
      <c r="AB1291" s="200" t="s">
        <v>165</v>
      </c>
      <c r="AC1291" s="200" t="s">
        <v>165</v>
      </c>
      <c r="AD1291" s="200" t="s">
        <v>165</v>
      </c>
      <c r="AE1291" s="200" t="s">
        <v>165</v>
      </c>
      <c r="AF1291" s="200" t="s">
        <v>165</v>
      </c>
      <c r="AG1291" s="200" t="s">
        <v>165</v>
      </c>
      <c r="AH1291" s="200" t="s">
        <v>165</v>
      </c>
      <c r="AI1291" s="200" t="s">
        <v>165</v>
      </c>
      <c r="AJ1291" s="200" t="s">
        <v>165</v>
      </c>
      <c r="AK1291" s="200" t="s">
        <v>165</v>
      </c>
      <c r="AL1291" s="200" t="s">
        <v>165</v>
      </c>
      <c r="AM1291" s="200" t="s">
        <v>165</v>
      </c>
      <c r="AN1291" s="200" t="s">
        <v>165</v>
      </c>
      <c r="AO1291" s="200" t="s">
        <v>165</v>
      </c>
      <c r="AP1291" s="200">
        <v>2.117</v>
      </c>
      <c r="AQ1291" s="200">
        <v>0.65700000000000003</v>
      </c>
      <c r="AR1291" s="200">
        <v>6.2E-2</v>
      </c>
      <c r="AS1291" s="200">
        <v>2.117</v>
      </c>
      <c r="AT1291" s="200">
        <v>0.61399999999999999</v>
      </c>
      <c r="AU1291" s="200">
        <v>5.7000000000000002E-2</v>
      </c>
      <c r="AV1291" s="200">
        <v>2.117</v>
      </c>
      <c r="AW1291" s="200">
        <v>0.59199999999999997</v>
      </c>
      <c r="AX1291" s="200">
        <v>5.5E-2</v>
      </c>
      <c r="AY1291" s="85">
        <v>2.117</v>
      </c>
      <c r="AZ1291" s="85">
        <v>0.59799999999999998</v>
      </c>
      <c r="BA1291" s="85">
        <v>5.5E-2</v>
      </c>
    </row>
    <row r="1292" spans="1:53" ht="18" customHeight="1" x14ac:dyDescent="0.25">
      <c r="B1292" s="27"/>
      <c r="C1292" s="562" t="s">
        <v>33</v>
      </c>
      <c r="D1292" s="563" t="s">
        <v>1292</v>
      </c>
      <c r="E1292" s="564" t="str">
        <f t="shared" si="82"/>
        <v>E10 (l)Camiones y autobuses (N2, N3, M2, M3)</v>
      </c>
      <c r="F1292" s="200" t="s">
        <v>165</v>
      </c>
      <c r="G1292" s="200" t="s">
        <v>165</v>
      </c>
      <c r="H1292" s="200" t="s">
        <v>165</v>
      </c>
      <c r="I1292" s="200" t="s">
        <v>165</v>
      </c>
      <c r="J1292" s="200" t="s">
        <v>165</v>
      </c>
      <c r="K1292" s="200" t="s">
        <v>165</v>
      </c>
      <c r="L1292" s="200" t="s">
        <v>165</v>
      </c>
      <c r="M1292" s="200" t="s">
        <v>165</v>
      </c>
      <c r="N1292" s="200" t="s">
        <v>165</v>
      </c>
      <c r="O1292" s="200" t="s">
        <v>165</v>
      </c>
      <c r="P1292" s="200" t="s">
        <v>165</v>
      </c>
      <c r="Q1292" s="200" t="s">
        <v>165</v>
      </c>
      <c r="R1292" s="200" t="s">
        <v>165</v>
      </c>
      <c r="S1292" s="200" t="s">
        <v>165</v>
      </c>
      <c r="T1292" s="200" t="s">
        <v>165</v>
      </c>
      <c r="U1292" s="200" t="s">
        <v>165</v>
      </c>
      <c r="V1292" s="200" t="s">
        <v>165</v>
      </c>
      <c r="W1292" s="200" t="s">
        <v>165</v>
      </c>
      <c r="X1292" s="200" t="s">
        <v>165</v>
      </c>
      <c r="Y1292" s="200" t="s">
        <v>165</v>
      </c>
      <c r="Z1292" s="200" t="s">
        <v>165</v>
      </c>
      <c r="AA1292" s="200" t="s">
        <v>165</v>
      </c>
      <c r="AB1292" s="200" t="s">
        <v>165</v>
      </c>
      <c r="AC1292" s="200" t="s">
        <v>165</v>
      </c>
      <c r="AD1292" s="200" t="s">
        <v>165</v>
      </c>
      <c r="AE1292" s="200" t="s">
        <v>165</v>
      </c>
      <c r="AF1292" s="200" t="s">
        <v>165</v>
      </c>
      <c r="AG1292" s="200" t="s">
        <v>165</v>
      </c>
      <c r="AH1292" s="200" t="s">
        <v>165</v>
      </c>
      <c r="AI1292" s="200" t="s">
        <v>165</v>
      </c>
      <c r="AJ1292" s="200" t="s">
        <v>165</v>
      </c>
      <c r="AK1292" s="200" t="s">
        <v>165</v>
      </c>
      <c r="AL1292" s="200" t="s">
        <v>165</v>
      </c>
      <c r="AM1292" s="200" t="s">
        <v>165</v>
      </c>
      <c r="AN1292" s="200" t="s">
        <v>165</v>
      </c>
      <c r="AO1292" s="200" t="s">
        <v>165</v>
      </c>
      <c r="AP1292" s="200">
        <v>2.117</v>
      </c>
      <c r="AQ1292" s="200">
        <v>0.49199999999999999</v>
      </c>
      <c r="AR1292" s="200">
        <v>2.1000000000000001E-2</v>
      </c>
      <c r="AS1292" s="200">
        <v>2.117</v>
      </c>
      <c r="AT1292" s="200">
        <v>0.48899999999999999</v>
      </c>
      <c r="AU1292" s="200">
        <v>2.1000000000000001E-2</v>
      </c>
      <c r="AV1292" s="200">
        <v>2.117</v>
      </c>
      <c r="AW1292" s="200">
        <v>0.48699999999999999</v>
      </c>
      <c r="AX1292" s="200">
        <v>2.1000000000000001E-2</v>
      </c>
      <c r="AY1292" s="85">
        <v>2.117</v>
      </c>
      <c r="AZ1292" s="85">
        <v>0.48799999999999999</v>
      </c>
      <c r="BA1292" s="85">
        <v>2.1000000000000001E-2</v>
      </c>
    </row>
    <row r="1293" spans="1:53" ht="18" customHeight="1" x14ac:dyDescent="0.25">
      <c r="B1293" s="27"/>
      <c r="C1293" s="562" t="s">
        <v>33</v>
      </c>
      <c r="D1293" s="563" t="s">
        <v>1293</v>
      </c>
      <c r="E1293" s="564" t="str">
        <f t="shared" si="82"/>
        <v>E10 (l)Ciclomotores y motocicletas (L)</v>
      </c>
      <c r="F1293" s="200" t="s">
        <v>165</v>
      </c>
      <c r="G1293" s="200" t="s">
        <v>165</v>
      </c>
      <c r="H1293" s="200" t="s">
        <v>165</v>
      </c>
      <c r="I1293" s="200" t="s">
        <v>165</v>
      </c>
      <c r="J1293" s="200" t="s">
        <v>165</v>
      </c>
      <c r="K1293" s="200" t="s">
        <v>165</v>
      </c>
      <c r="L1293" s="200" t="s">
        <v>165</v>
      </c>
      <c r="M1293" s="200" t="s">
        <v>165</v>
      </c>
      <c r="N1293" s="200" t="s">
        <v>165</v>
      </c>
      <c r="O1293" s="200" t="s">
        <v>165</v>
      </c>
      <c r="P1293" s="200" t="s">
        <v>165</v>
      </c>
      <c r="Q1293" s="200" t="s">
        <v>165</v>
      </c>
      <c r="R1293" s="200" t="s">
        <v>165</v>
      </c>
      <c r="S1293" s="200" t="s">
        <v>165</v>
      </c>
      <c r="T1293" s="200" t="s">
        <v>165</v>
      </c>
      <c r="U1293" s="200" t="s">
        <v>165</v>
      </c>
      <c r="V1293" s="200" t="s">
        <v>165</v>
      </c>
      <c r="W1293" s="200" t="s">
        <v>165</v>
      </c>
      <c r="X1293" s="200" t="s">
        <v>165</v>
      </c>
      <c r="Y1293" s="200" t="s">
        <v>165</v>
      </c>
      <c r="Z1293" s="200" t="s">
        <v>165</v>
      </c>
      <c r="AA1293" s="200" t="s">
        <v>165</v>
      </c>
      <c r="AB1293" s="200" t="s">
        <v>165</v>
      </c>
      <c r="AC1293" s="200" t="s">
        <v>165</v>
      </c>
      <c r="AD1293" s="200" t="s">
        <v>165</v>
      </c>
      <c r="AE1293" s="200" t="s">
        <v>165</v>
      </c>
      <c r="AF1293" s="200" t="s">
        <v>165</v>
      </c>
      <c r="AG1293" s="200" t="s">
        <v>165</v>
      </c>
      <c r="AH1293" s="200" t="s">
        <v>165</v>
      </c>
      <c r="AI1293" s="200" t="s">
        <v>165</v>
      </c>
      <c r="AJ1293" s="200" t="s">
        <v>165</v>
      </c>
      <c r="AK1293" s="200" t="s">
        <v>165</v>
      </c>
      <c r="AL1293" s="200" t="s">
        <v>165</v>
      </c>
      <c r="AM1293" s="200" t="s">
        <v>165</v>
      </c>
      <c r="AN1293" s="200" t="s">
        <v>165</v>
      </c>
      <c r="AO1293" s="200" t="s">
        <v>165</v>
      </c>
      <c r="AP1293" s="200">
        <v>2.1520000000000001</v>
      </c>
      <c r="AQ1293" s="200">
        <v>2.2730000000000001</v>
      </c>
      <c r="AR1293" s="200">
        <v>4.5999999999999999E-2</v>
      </c>
      <c r="AS1293" s="200">
        <v>2.1520000000000001</v>
      </c>
      <c r="AT1293" s="200">
        <v>2.222</v>
      </c>
      <c r="AU1293" s="200">
        <v>4.4999999999999998E-2</v>
      </c>
      <c r="AV1293" s="200">
        <v>2.1520000000000001</v>
      </c>
      <c r="AW1293" s="200">
        <v>2.1859999999999999</v>
      </c>
      <c r="AX1293" s="200">
        <v>4.4999999999999998E-2</v>
      </c>
      <c r="AY1293" s="85">
        <v>2.1520000000000001</v>
      </c>
      <c r="AZ1293" s="85">
        <v>2.1629999999999998</v>
      </c>
      <c r="BA1293" s="85">
        <v>4.4999999999999998E-2</v>
      </c>
    </row>
    <row r="1294" spans="1:53" s="3" customFormat="1" ht="18" customHeight="1" x14ac:dyDescent="0.25">
      <c r="A1294" s="918"/>
      <c r="B1294" s="27"/>
      <c r="C1294" s="562" t="s">
        <v>34</v>
      </c>
      <c r="D1294" s="563" t="s">
        <v>1290</v>
      </c>
      <c r="E1294" s="564" t="str">
        <f t="shared" si="82"/>
        <v>E85 (l)Turismos (M1)</v>
      </c>
      <c r="F1294" s="200" t="s">
        <v>165</v>
      </c>
      <c r="G1294" s="200" t="s">
        <v>165</v>
      </c>
      <c r="H1294" s="200" t="s">
        <v>165</v>
      </c>
      <c r="I1294" s="200" t="s">
        <v>165</v>
      </c>
      <c r="J1294" s="200" t="s">
        <v>165</v>
      </c>
      <c r="K1294" s="200" t="s">
        <v>165</v>
      </c>
      <c r="L1294" s="200" t="s">
        <v>165</v>
      </c>
      <c r="M1294" s="200" t="s">
        <v>165</v>
      </c>
      <c r="N1294" s="200" t="s">
        <v>165</v>
      </c>
      <c r="O1294" s="200" t="s">
        <v>165</v>
      </c>
      <c r="P1294" s="200" t="s">
        <v>165</v>
      </c>
      <c r="Q1294" s="200" t="s">
        <v>165</v>
      </c>
      <c r="R1294" s="200" t="s">
        <v>165</v>
      </c>
      <c r="S1294" s="200" t="s">
        <v>165</v>
      </c>
      <c r="T1294" s="200" t="s">
        <v>165</v>
      </c>
      <c r="U1294" s="200" t="s">
        <v>165</v>
      </c>
      <c r="V1294" s="200" t="s">
        <v>165</v>
      </c>
      <c r="W1294" s="200" t="s">
        <v>165</v>
      </c>
      <c r="X1294" s="200" t="s">
        <v>165</v>
      </c>
      <c r="Y1294" s="200" t="s">
        <v>165</v>
      </c>
      <c r="Z1294" s="200" t="s">
        <v>165</v>
      </c>
      <c r="AA1294" s="200" t="s">
        <v>165</v>
      </c>
      <c r="AB1294" s="200" t="s">
        <v>165</v>
      </c>
      <c r="AC1294" s="200" t="s">
        <v>165</v>
      </c>
      <c r="AD1294" s="200" t="s">
        <v>165</v>
      </c>
      <c r="AE1294" s="200" t="s">
        <v>165</v>
      </c>
      <c r="AF1294" s="200" t="s">
        <v>165</v>
      </c>
      <c r="AG1294" s="200" t="s">
        <v>165</v>
      </c>
      <c r="AH1294" s="200" t="s">
        <v>165</v>
      </c>
      <c r="AI1294" s="200" t="s">
        <v>165</v>
      </c>
      <c r="AJ1294" s="200" t="s">
        <v>165</v>
      </c>
      <c r="AK1294" s="200" t="s">
        <v>165</v>
      </c>
      <c r="AL1294" s="200" t="s">
        <v>165</v>
      </c>
      <c r="AM1294" s="200" t="s">
        <v>165</v>
      </c>
      <c r="AN1294" s="200" t="s">
        <v>165</v>
      </c>
      <c r="AO1294" s="200" t="s">
        <v>165</v>
      </c>
      <c r="AP1294" s="200">
        <v>0.35899999999999999</v>
      </c>
      <c r="AQ1294" s="200">
        <v>0.25</v>
      </c>
      <c r="AR1294" s="200">
        <v>2.7E-2</v>
      </c>
      <c r="AS1294" s="200">
        <v>0.35899999999999999</v>
      </c>
      <c r="AT1294" s="200">
        <v>0.245</v>
      </c>
      <c r="AU1294" s="200">
        <v>2.5999999999999999E-2</v>
      </c>
      <c r="AV1294" s="200">
        <v>0.35899999999999999</v>
      </c>
      <c r="AW1294" s="200">
        <v>0.24199999999999999</v>
      </c>
      <c r="AX1294" s="200">
        <v>2.5000000000000001E-2</v>
      </c>
      <c r="AY1294" s="85">
        <v>0.35899999999999999</v>
      </c>
      <c r="AZ1294" s="85">
        <v>0.245</v>
      </c>
      <c r="BA1294" s="85">
        <v>2.5999999999999999E-2</v>
      </c>
    </row>
    <row r="1295" spans="1:53" s="3" customFormat="1" ht="18" customHeight="1" x14ac:dyDescent="0.25">
      <c r="A1295" s="918"/>
      <c r="B1295" s="27"/>
      <c r="C1295" s="562" t="s">
        <v>34</v>
      </c>
      <c r="D1295" s="563" t="s">
        <v>1291</v>
      </c>
      <c r="E1295" s="564" t="str">
        <f t="shared" si="82"/>
        <v>E85 (l)Furgonetas y furgones (N1)</v>
      </c>
      <c r="F1295" s="200" t="s">
        <v>165</v>
      </c>
      <c r="G1295" s="200" t="s">
        <v>165</v>
      </c>
      <c r="H1295" s="200" t="s">
        <v>165</v>
      </c>
      <c r="I1295" s="200" t="s">
        <v>165</v>
      </c>
      <c r="J1295" s="200" t="s">
        <v>165</v>
      </c>
      <c r="K1295" s="200" t="s">
        <v>165</v>
      </c>
      <c r="L1295" s="200" t="s">
        <v>165</v>
      </c>
      <c r="M1295" s="200" t="s">
        <v>165</v>
      </c>
      <c r="N1295" s="200" t="s">
        <v>165</v>
      </c>
      <c r="O1295" s="200" t="s">
        <v>165</v>
      </c>
      <c r="P1295" s="200" t="s">
        <v>165</v>
      </c>
      <c r="Q1295" s="200" t="s">
        <v>165</v>
      </c>
      <c r="R1295" s="200" t="s">
        <v>165</v>
      </c>
      <c r="S1295" s="200" t="s">
        <v>165</v>
      </c>
      <c r="T1295" s="200" t="s">
        <v>165</v>
      </c>
      <c r="U1295" s="200" t="s">
        <v>165</v>
      </c>
      <c r="V1295" s="200" t="s">
        <v>165</v>
      </c>
      <c r="W1295" s="200" t="s">
        <v>165</v>
      </c>
      <c r="X1295" s="200" t="s">
        <v>165</v>
      </c>
      <c r="Y1295" s="200" t="s">
        <v>165</v>
      </c>
      <c r="Z1295" s="200" t="s">
        <v>165</v>
      </c>
      <c r="AA1295" s="200" t="s">
        <v>165</v>
      </c>
      <c r="AB1295" s="200" t="s">
        <v>165</v>
      </c>
      <c r="AC1295" s="200" t="s">
        <v>165</v>
      </c>
      <c r="AD1295" s="200" t="s">
        <v>165</v>
      </c>
      <c r="AE1295" s="200" t="s">
        <v>165</v>
      </c>
      <c r="AF1295" s="200" t="s">
        <v>165</v>
      </c>
      <c r="AG1295" s="200" t="s">
        <v>165</v>
      </c>
      <c r="AH1295" s="200" t="s">
        <v>165</v>
      </c>
      <c r="AI1295" s="200" t="s">
        <v>165</v>
      </c>
      <c r="AJ1295" s="200" t="s">
        <v>165</v>
      </c>
      <c r="AK1295" s="200" t="s">
        <v>165</v>
      </c>
      <c r="AL1295" s="200" t="s">
        <v>165</v>
      </c>
      <c r="AM1295" s="200" t="s">
        <v>165</v>
      </c>
      <c r="AN1295" s="200" t="s">
        <v>165</v>
      </c>
      <c r="AO1295" s="200" t="s">
        <v>165</v>
      </c>
      <c r="AP1295" s="200">
        <v>0.35699999999999998</v>
      </c>
      <c r="AQ1295" s="200">
        <v>0.65700000000000003</v>
      </c>
      <c r="AR1295" s="200">
        <v>6.2E-2</v>
      </c>
      <c r="AS1295" s="200">
        <v>0.35699999999999998</v>
      </c>
      <c r="AT1295" s="200">
        <v>0.61399999999999999</v>
      </c>
      <c r="AU1295" s="200">
        <v>5.7000000000000002E-2</v>
      </c>
      <c r="AV1295" s="200">
        <v>0.35699999999999998</v>
      </c>
      <c r="AW1295" s="200">
        <v>0.59199999999999997</v>
      </c>
      <c r="AX1295" s="200">
        <v>5.5E-2</v>
      </c>
      <c r="AY1295" s="85">
        <v>0.35699999999999998</v>
      </c>
      <c r="AZ1295" s="85">
        <v>0.59799999999999998</v>
      </c>
      <c r="BA1295" s="85">
        <v>5.5E-2</v>
      </c>
    </row>
    <row r="1296" spans="1:53" s="3" customFormat="1" ht="18" customHeight="1" x14ac:dyDescent="0.25">
      <c r="A1296" s="918"/>
      <c r="B1296" s="27"/>
      <c r="C1296" s="562" t="s">
        <v>34</v>
      </c>
      <c r="D1296" s="563" t="s">
        <v>1292</v>
      </c>
      <c r="E1296" s="564" t="str">
        <f t="shared" si="82"/>
        <v>E85 (l)Camiones y autobuses (N2, N3, M2, M3)</v>
      </c>
      <c r="F1296" s="200" t="s">
        <v>165</v>
      </c>
      <c r="G1296" s="200" t="s">
        <v>165</v>
      </c>
      <c r="H1296" s="200" t="s">
        <v>165</v>
      </c>
      <c r="I1296" s="200" t="s">
        <v>165</v>
      </c>
      <c r="J1296" s="200" t="s">
        <v>165</v>
      </c>
      <c r="K1296" s="200" t="s">
        <v>165</v>
      </c>
      <c r="L1296" s="200" t="s">
        <v>165</v>
      </c>
      <c r="M1296" s="200" t="s">
        <v>165</v>
      </c>
      <c r="N1296" s="200" t="s">
        <v>165</v>
      </c>
      <c r="O1296" s="200" t="s">
        <v>165</v>
      </c>
      <c r="P1296" s="200" t="s">
        <v>165</v>
      </c>
      <c r="Q1296" s="200" t="s">
        <v>165</v>
      </c>
      <c r="R1296" s="200" t="s">
        <v>165</v>
      </c>
      <c r="S1296" s="200" t="s">
        <v>165</v>
      </c>
      <c r="T1296" s="200" t="s">
        <v>165</v>
      </c>
      <c r="U1296" s="200" t="s">
        <v>165</v>
      </c>
      <c r="V1296" s="200" t="s">
        <v>165</v>
      </c>
      <c r="W1296" s="200" t="s">
        <v>165</v>
      </c>
      <c r="X1296" s="200" t="s">
        <v>165</v>
      </c>
      <c r="Y1296" s="200" t="s">
        <v>165</v>
      </c>
      <c r="Z1296" s="200" t="s">
        <v>165</v>
      </c>
      <c r="AA1296" s="200" t="s">
        <v>165</v>
      </c>
      <c r="AB1296" s="200" t="s">
        <v>165</v>
      </c>
      <c r="AC1296" s="200" t="s">
        <v>165</v>
      </c>
      <c r="AD1296" s="200" t="s">
        <v>165</v>
      </c>
      <c r="AE1296" s="200" t="s">
        <v>165</v>
      </c>
      <c r="AF1296" s="200" t="s">
        <v>165</v>
      </c>
      <c r="AG1296" s="200" t="s">
        <v>165</v>
      </c>
      <c r="AH1296" s="200" t="s">
        <v>165</v>
      </c>
      <c r="AI1296" s="200" t="s">
        <v>165</v>
      </c>
      <c r="AJ1296" s="200" t="s">
        <v>165</v>
      </c>
      <c r="AK1296" s="200" t="s">
        <v>165</v>
      </c>
      <c r="AL1296" s="200" t="s">
        <v>165</v>
      </c>
      <c r="AM1296" s="200" t="s">
        <v>165</v>
      </c>
      <c r="AN1296" s="200" t="s">
        <v>165</v>
      </c>
      <c r="AO1296" s="200" t="s">
        <v>165</v>
      </c>
      <c r="AP1296" s="200">
        <v>0.35699999999999998</v>
      </c>
      <c r="AQ1296" s="200">
        <v>0.49199999999999999</v>
      </c>
      <c r="AR1296" s="200">
        <v>2.1000000000000001E-2</v>
      </c>
      <c r="AS1296" s="200">
        <v>0.35699999999999998</v>
      </c>
      <c r="AT1296" s="200">
        <v>0.48899999999999999</v>
      </c>
      <c r="AU1296" s="200">
        <v>2.1000000000000001E-2</v>
      </c>
      <c r="AV1296" s="200">
        <v>0.35699999999999998</v>
      </c>
      <c r="AW1296" s="200">
        <v>0.48699999999999999</v>
      </c>
      <c r="AX1296" s="200">
        <v>2.1000000000000001E-2</v>
      </c>
      <c r="AY1296" s="85">
        <v>0.35699999999999998</v>
      </c>
      <c r="AZ1296" s="85">
        <v>0.48799999999999999</v>
      </c>
      <c r="BA1296" s="85">
        <v>2.1000000000000001E-2</v>
      </c>
    </row>
    <row r="1297" spans="1:59" s="3" customFormat="1" ht="18" customHeight="1" x14ac:dyDescent="0.25">
      <c r="A1297" s="918"/>
      <c r="B1297" s="27"/>
      <c r="C1297" s="562" t="s">
        <v>34</v>
      </c>
      <c r="D1297" s="563" t="s">
        <v>1293</v>
      </c>
      <c r="E1297" s="564" t="str">
        <f t="shared" si="82"/>
        <v>E85 (l)Ciclomotores y motocicletas (L)</v>
      </c>
      <c r="F1297" s="200" t="s">
        <v>165</v>
      </c>
      <c r="G1297" s="200" t="s">
        <v>165</v>
      </c>
      <c r="H1297" s="200" t="s">
        <v>165</v>
      </c>
      <c r="I1297" s="200" t="s">
        <v>165</v>
      </c>
      <c r="J1297" s="200" t="s">
        <v>165</v>
      </c>
      <c r="K1297" s="200" t="s">
        <v>165</v>
      </c>
      <c r="L1297" s="200" t="s">
        <v>165</v>
      </c>
      <c r="M1297" s="200" t="s">
        <v>165</v>
      </c>
      <c r="N1297" s="200" t="s">
        <v>165</v>
      </c>
      <c r="O1297" s="200" t="s">
        <v>165</v>
      </c>
      <c r="P1297" s="200" t="s">
        <v>165</v>
      </c>
      <c r="Q1297" s="200" t="s">
        <v>165</v>
      </c>
      <c r="R1297" s="200" t="s">
        <v>165</v>
      </c>
      <c r="S1297" s="200" t="s">
        <v>165</v>
      </c>
      <c r="T1297" s="200" t="s">
        <v>165</v>
      </c>
      <c r="U1297" s="200" t="s">
        <v>165</v>
      </c>
      <c r="V1297" s="200" t="s">
        <v>165</v>
      </c>
      <c r="W1297" s="200" t="s">
        <v>165</v>
      </c>
      <c r="X1297" s="200" t="s">
        <v>165</v>
      </c>
      <c r="Y1297" s="200" t="s">
        <v>165</v>
      </c>
      <c r="Z1297" s="200" t="s">
        <v>165</v>
      </c>
      <c r="AA1297" s="200" t="s">
        <v>165</v>
      </c>
      <c r="AB1297" s="200" t="s">
        <v>165</v>
      </c>
      <c r="AC1297" s="200" t="s">
        <v>165</v>
      </c>
      <c r="AD1297" s="200" t="s">
        <v>165</v>
      </c>
      <c r="AE1297" s="200" t="s">
        <v>165</v>
      </c>
      <c r="AF1297" s="200" t="s">
        <v>165</v>
      </c>
      <c r="AG1297" s="200" t="s">
        <v>165</v>
      </c>
      <c r="AH1297" s="200" t="s">
        <v>165</v>
      </c>
      <c r="AI1297" s="200" t="s">
        <v>165</v>
      </c>
      <c r="AJ1297" s="200" t="s">
        <v>165</v>
      </c>
      <c r="AK1297" s="200" t="s">
        <v>165</v>
      </c>
      <c r="AL1297" s="200" t="s">
        <v>165</v>
      </c>
      <c r="AM1297" s="200" t="s">
        <v>165</v>
      </c>
      <c r="AN1297" s="200" t="s">
        <v>165</v>
      </c>
      <c r="AO1297" s="200" t="s">
        <v>165</v>
      </c>
      <c r="AP1297" s="200">
        <v>0.39200000000000002</v>
      </c>
      <c r="AQ1297" s="200">
        <v>2.2730000000000001</v>
      </c>
      <c r="AR1297" s="200">
        <v>4.5999999999999999E-2</v>
      </c>
      <c r="AS1297" s="200">
        <v>0.39200000000000002</v>
      </c>
      <c r="AT1297" s="200">
        <v>2.222</v>
      </c>
      <c r="AU1297" s="200">
        <v>4.4999999999999998E-2</v>
      </c>
      <c r="AV1297" s="200">
        <v>0.39200000000000002</v>
      </c>
      <c r="AW1297" s="200">
        <v>2.1859999999999999</v>
      </c>
      <c r="AX1297" s="200">
        <v>4.4999999999999998E-2</v>
      </c>
      <c r="AY1297" s="85">
        <v>0.39200000000000002</v>
      </c>
      <c r="AZ1297" s="85">
        <v>2.1629999999999998</v>
      </c>
      <c r="BA1297" s="85">
        <v>4.4999999999999998E-2</v>
      </c>
    </row>
    <row r="1298" spans="1:59" ht="18" customHeight="1" x14ac:dyDescent="0.25">
      <c r="B1298" s="27"/>
      <c r="C1298" s="562" t="s">
        <v>548</v>
      </c>
      <c r="D1298" s="563" t="s">
        <v>1290</v>
      </c>
      <c r="E1298" s="564" t="str">
        <f t="shared" si="82"/>
        <v>E100 (l)Turismos (M1)</v>
      </c>
      <c r="F1298" s="200" t="s">
        <v>165</v>
      </c>
      <c r="G1298" s="200" t="s">
        <v>165</v>
      </c>
      <c r="H1298" s="200" t="s">
        <v>165</v>
      </c>
      <c r="I1298" s="200" t="s">
        <v>165</v>
      </c>
      <c r="J1298" s="200" t="s">
        <v>165</v>
      </c>
      <c r="K1298" s="200" t="s">
        <v>165</v>
      </c>
      <c r="L1298" s="200" t="s">
        <v>165</v>
      </c>
      <c r="M1298" s="200" t="s">
        <v>165</v>
      </c>
      <c r="N1298" s="200" t="s">
        <v>165</v>
      </c>
      <c r="O1298" s="200" t="s">
        <v>165</v>
      </c>
      <c r="P1298" s="200" t="s">
        <v>165</v>
      </c>
      <c r="Q1298" s="200" t="s">
        <v>165</v>
      </c>
      <c r="R1298" s="200" t="s">
        <v>165</v>
      </c>
      <c r="S1298" s="200" t="s">
        <v>165</v>
      </c>
      <c r="T1298" s="200" t="s">
        <v>165</v>
      </c>
      <c r="U1298" s="200" t="s">
        <v>165</v>
      </c>
      <c r="V1298" s="200" t="s">
        <v>165</v>
      </c>
      <c r="W1298" s="200" t="s">
        <v>165</v>
      </c>
      <c r="X1298" s="200" t="s">
        <v>165</v>
      </c>
      <c r="Y1298" s="200" t="s">
        <v>165</v>
      </c>
      <c r="Z1298" s="200" t="s">
        <v>165</v>
      </c>
      <c r="AA1298" s="200" t="s">
        <v>165</v>
      </c>
      <c r="AB1298" s="200" t="s">
        <v>165</v>
      </c>
      <c r="AC1298" s="200" t="s">
        <v>165</v>
      </c>
      <c r="AD1298" s="200" t="s">
        <v>165</v>
      </c>
      <c r="AE1298" s="200" t="s">
        <v>165</v>
      </c>
      <c r="AF1298" s="200" t="s">
        <v>165</v>
      </c>
      <c r="AG1298" s="200" t="s">
        <v>165</v>
      </c>
      <c r="AH1298" s="200" t="s">
        <v>165</v>
      </c>
      <c r="AI1298" s="200" t="s">
        <v>165</v>
      </c>
      <c r="AJ1298" s="200" t="s">
        <v>165</v>
      </c>
      <c r="AK1298" s="200" t="s">
        <v>165</v>
      </c>
      <c r="AL1298" s="200" t="s">
        <v>165</v>
      </c>
      <c r="AM1298" s="200" t="s">
        <v>165</v>
      </c>
      <c r="AN1298" s="200" t="s">
        <v>165</v>
      </c>
      <c r="AO1298" s="200" t="s">
        <v>165</v>
      </c>
      <c r="AP1298" s="200">
        <v>7.0000000000000001E-3</v>
      </c>
      <c r="AQ1298" s="200">
        <v>0.25</v>
      </c>
      <c r="AR1298" s="200">
        <v>2.7E-2</v>
      </c>
      <c r="AS1298" s="200">
        <v>7.0000000000000001E-3</v>
      </c>
      <c r="AT1298" s="200">
        <v>0.245</v>
      </c>
      <c r="AU1298" s="200">
        <v>2.5999999999999999E-2</v>
      </c>
      <c r="AV1298" s="200">
        <v>7.0000000000000001E-3</v>
      </c>
      <c r="AW1298" s="200">
        <v>0.24199999999999999</v>
      </c>
      <c r="AX1298" s="200">
        <v>2.5000000000000001E-2</v>
      </c>
      <c r="AY1298" s="85">
        <v>7.0000000000000001E-3</v>
      </c>
      <c r="AZ1298" s="85">
        <v>0.245</v>
      </c>
      <c r="BA1298" s="85">
        <v>2.5999999999999999E-2</v>
      </c>
    </row>
    <row r="1299" spans="1:59" ht="18" customHeight="1" x14ac:dyDescent="0.25">
      <c r="B1299" s="27"/>
      <c r="C1299" s="562" t="s">
        <v>548</v>
      </c>
      <c r="D1299" s="563" t="s">
        <v>1291</v>
      </c>
      <c r="E1299" s="564" t="str">
        <f t="shared" si="82"/>
        <v>E100 (l)Furgonetas y furgones (N1)</v>
      </c>
      <c r="F1299" s="200" t="s">
        <v>165</v>
      </c>
      <c r="G1299" s="200" t="s">
        <v>165</v>
      </c>
      <c r="H1299" s="200" t="s">
        <v>165</v>
      </c>
      <c r="I1299" s="200" t="s">
        <v>165</v>
      </c>
      <c r="J1299" s="200" t="s">
        <v>165</v>
      </c>
      <c r="K1299" s="200" t="s">
        <v>165</v>
      </c>
      <c r="L1299" s="200" t="s">
        <v>165</v>
      </c>
      <c r="M1299" s="200" t="s">
        <v>165</v>
      </c>
      <c r="N1299" s="200" t="s">
        <v>165</v>
      </c>
      <c r="O1299" s="200" t="s">
        <v>165</v>
      </c>
      <c r="P1299" s="200" t="s">
        <v>165</v>
      </c>
      <c r="Q1299" s="200" t="s">
        <v>165</v>
      </c>
      <c r="R1299" s="200" t="s">
        <v>165</v>
      </c>
      <c r="S1299" s="200" t="s">
        <v>165</v>
      </c>
      <c r="T1299" s="200" t="s">
        <v>165</v>
      </c>
      <c r="U1299" s="200" t="s">
        <v>165</v>
      </c>
      <c r="V1299" s="200" t="s">
        <v>165</v>
      </c>
      <c r="W1299" s="200" t="s">
        <v>165</v>
      </c>
      <c r="X1299" s="200" t="s">
        <v>165</v>
      </c>
      <c r="Y1299" s="200" t="s">
        <v>165</v>
      </c>
      <c r="Z1299" s="200" t="s">
        <v>165</v>
      </c>
      <c r="AA1299" s="200" t="s">
        <v>165</v>
      </c>
      <c r="AB1299" s="200" t="s">
        <v>165</v>
      </c>
      <c r="AC1299" s="200" t="s">
        <v>165</v>
      </c>
      <c r="AD1299" s="200" t="s">
        <v>165</v>
      </c>
      <c r="AE1299" s="200" t="s">
        <v>165</v>
      </c>
      <c r="AF1299" s="200" t="s">
        <v>165</v>
      </c>
      <c r="AG1299" s="200" t="s">
        <v>165</v>
      </c>
      <c r="AH1299" s="200" t="s">
        <v>165</v>
      </c>
      <c r="AI1299" s="200" t="s">
        <v>165</v>
      </c>
      <c r="AJ1299" s="200" t="s">
        <v>165</v>
      </c>
      <c r="AK1299" s="200" t="s">
        <v>165</v>
      </c>
      <c r="AL1299" s="200" t="s">
        <v>165</v>
      </c>
      <c r="AM1299" s="200" t="s">
        <v>165</v>
      </c>
      <c r="AN1299" s="200" t="s">
        <v>165</v>
      </c>
      <c r="AO1299" s="200" t="s">
        <v>165</v>
      </c>
      <c r="AP1299" s="200">
        <v>5.0000000000000001E-3</v>
      </c>
      <c r="AQ1299" s="200">
        <v>0.65700000000000003</v>
      </c>
      <c r="AR1299" s="200">
        <v>6.2E-2</v>
      </c>
      <c r="AS1299" s="200">
        <v>5.0000000000000001E-3</v>
      </c>
      <c r="AT1299" s="200">
        <v>0.61399999999999999</v>
      </c>
      <c r="AU1299" s="200">
        <v>5.7000000000000002E-2</v>
      </c>
      <c r="AV1299" s="200">
        <v>5.0000000000000001E-3</v>
      </c>
      <c r="AW1299" s="200">
        <v>0.59199999999999997</v>
      </c>
      <c r="AX1299" s="200">
        <v>5.5E-2</v>
      </c>
      <c r="AY1299" s="85">
        <v>5.0000000000000001E-3</v>
      </c>
      <c r="AZ1299" s="85">
        <v>0.59799999999999998</v>
      </c>
      <c r="BA1299" s="85">
        <v>5.5E-2</v>
      </c>
    </row>
    <row r="1300" spans="1:59" ht="18" customHeight="1" x14ac:dyDescent="0.25">
      <c r="B1300" s="27"/>
      <c r="C1300" s="562" t="s">
        <v>548</v>
      </c>
      <c r="D1300" s="563" t="s">
        <v>1292</v>
      </c>
      <c r="E1300" s="564" t="str">
        <f t="shared" si="82"/>
        <v>E100 (l)Camiones y autobuses (N2, N3, M2, M3)</v>
      </c>
      <c r="F1300" s="200" t="s">
        <v>165</v>
      </c>
      <c r="G1300" s="200" t="s">
        <v>165</v>
      </c>
      <c r="H1300" s="200" t="s">
        <v>165</v>
      </c>
      <c r="I1300" s="200" t="s">
        <v>165</v>
      </c>
      <c r="J1300" s="200" t="s">
        <v>165</v>
      </c>
      <c r="K1300" s="200" t="s">
        <v>165</v>
      </c>
      <c r="L1300" s="200" t="s">
        <v>165</v>
      </c>
      <c r="M1300" s="200" t="s">
        <v>165</v>
      </c>
      <c r="N1300" s="200" t="s">
        <v>165</v>
      </c>
      <c r="O1300" s="200" t="s">
        <v>165</v>
      </c>
      <c r="P1300" s="200" t="s">
        <v>165</v>
      </c>
      <c r="Q1300" s="200" t="s">
        <v>165</v>
      </c>
      <c r="R1300" s="200" t="s">
        <v>165</v>
      </c>
      <c r="S1300" s="200" t="s">
        <v>165</v>
      </c>
      <c r="T1300" s="200" t="s">
        <v>165</v>
      </c>
      <c r="U1300" s="200" t="s">
        <v>165</v>
      </c>
      <c r="V1300" s="200" t="s">
        <v>165</v>
      </c>
      <c r="W1300" s="200" t="s">
        <v>165</v>
      </c>
      <c r="X1300" s="200" t="s">
        <v>165</v>
      </c>
      <c r="Y1300" s="200" t="s">
        <v>165</v>
      </c>
      <c r="Z1300" s="200" t="s">
        <v>165</v>
      </c>
      <c r="AA1300" s="200" t="s">
        <v>165</v>
      </c>
      <c r="AB1300" s="200" t="s">
        <v>165</v>
      </c>
      <c r="AC1300" s="200" t="s">
        <v>165</v>
      </c>
      <c r="AD1300" s="200" t="s">
        <v>165</v>
      </c>
      <c r="AE1300" s="200" t="s">
        <v>165</v>
      </c>
      <c r="AF1300" s="200" t="s">
        <v>165</v>
      </c>
      <c r="AG1300" s="200" t="s">
        <v>165</v>
      </c>
      <c r="AH1300" s="200" t="s">
        <v>165</v>
      </c>
      <c r="AI1300" s="200" t="s">
        <v>165</v>
      </c>
      <c r="AJ1300" s="200" t="s">
        <v>165</v>
      </c>
      <c r="AK1300" s="200" t="s">
        <v>165</v>
      </c>
      <c r="AL1300" s="200" t="s">
        <v>165</v>
      </c>
      <c r="AM1300" s="200" t="s">
        <v>165</v>
      </c>
      <c r="AN1300" s="200" t="s">
        <v>165</v>
      </c>
      <c r="AO1300" s="200" t="s">
        <v>165</v>
      </c>
      <c r="AP1300" s="200">
        <v>5.0000000000000001E-3</v>
      </c>
      <c r="AQ1300" s="200">
        <v>0.49199999999999999</v>
      </c>
      <c r="AR1300" s="200">
        <v>2.1000000000000001E-2</v>
      </c>
      <c r="AS1300" s="200">
        <v>5.0000000000000001E-3</v>
      </c>
      <c r="AT1300" s="200">
        <v>0.48899999999999999</v>
      </c>
      <c r="AU1300" s="200">
        <v>2.1000000000000001E-2</v>
      </c>
      <c r="AV1300" s="200">
        <v>5.0000000000000001E-3</v>
      </c>
      <c r="AW1300" s="200">
        <v>0.48699999999999999</v>
      </c>
      <c r="AX1300" s="200">
        <v>2.1000000000000001E-2</v>
      </c>
      <c r="AY1300" s="85">
        <v>5.0000000000000001E-3</v>
      </c>
      <c r="AZ1300" s="85">
        <v>0.48799999999999999</v>
      </c>
      <c r="BA1300" s="85">
        <v>2.1000000000000001E-2</v>
      </c>
    </row>
    <row r="1301" spans="1:59" ht="18" customHeight="1" x14ac:dyDescent="0.25">
      <c r="B1301" s="27"/>
      <c r="C1301" s="562" t="s">
        <v>548</v>
      </c>
      <c r="D1301" s="563" t="s">
        <v>1293</v>
      </c>
      <c r="E1301" s="564" t="str">
        <f t="shared" si="82"/>
        <v>E100 (l)Ciclomotores y motocicletas (L)</v>
      </c>
      <c r="F1301" s="200" t="s">
        <v>165</v>
      </c>
      <c r="G1301" s="200" t="s">
        <v>165</v>
      </c>
      <c r="H1301" s="200" t="s">
        <v>165</v>
      </c>
      <c r="I1301" s="200" t="s">
        <v>165</v>
      </c>
      <c r="J1301" s="200" t="s">
        <v>165</v>
      </c>
      <c r="K1301" s="200" t="s">
        <v>165</v>
      </c>
      <c r="L1301" s="200" t="s">
        <v>165</v>
      </c>
      <c r="M1301" s="200" t="s">
        <v>165</v>
      </c>
      <c r="N1301" s="200" t="s">
        <v>165</v>
      </c>
      <c r="O1301" s="200" t="s">
        <v>165</v>
      </c>
      <c r="P1301" s="200" t="s">
        <v>165</v>
      </c>
      <c r="Q1301" s="200" t="s">
        <v>165</v>
      </c>
      <c r="R1301" s="200" t="s">
        <v>165</v>
      </c>
      <c r="S1301" s="200" t="s">
        <v>165</v>
      </c>
      <c r="T1301" s="200" t="s">
        <v>165</v>
      </c>
      <c r="U1301" s="200" t="s">
        <v>165</v>
      </c>
      <c r="V1301" s="200" t="s">
        <v>165</v>
      </c>
      <c r="W1301" s="200" t="s">
        <v>165</v>
      </c>
      <c r="X1301" s="200" t="s">
        <v>165</v>
      </c>
      <c r="Y1301" s="200" t="s">
        <v>165</v>
      </c>
      <c r="Z1301" s="200" t="s">
        <v>165</v>
      </c>
      <c r="AA1301" s="200" t="s">
        <v>165</v>
      </c>
      <c r="AB1301" s="200" t="s">
        <v>165</v>
      </c>
      <c r="AC1301" s="200" t="s">
        <v>165</v>
      </c>
      <c r="AD1301" s="200" t="s">
        <v>165</v>
      </c>
      <c r="AE1301" s="200" t="s">
        <v>165</v>
      </c>
      <c r="AF1301" s="200" t="s">
        <v>165</v>
      </c>
      <c r="AG1301" s="200" t="s">
        <v>165</v>
      </c>
      <c r="AH1301" s="200" t="s">
        <v>165</v>
      </c>
      <c r="AI1301" s="200" t="s">
        <v>165</v>
      </c>
      <c r="AJ1301" s="200" t="s">
        <v>165</v>
      </c>
      <c r="AK1301" s="200" t="s">
        <v>165</v>
      </c>
      <c r="AL1301" s="200" t="s">
        <v>165</v>
      </c>
      <c r="AM1301" s="200" t="s">
        <v>165</v>
      </c>
      <c r="AN1301" s="200" t="s">
        <v>165</v>
      </c>
      <c r="AO1301" s="200" t="s">
        <v>165</v>
      </c>
      <c r="AP1301" s="200">
        <v>0.04</v>
      </c>
      <c r="AQ1301" s="200">
        <v>2.2730000000000001</v>
      </c>
      <c r="AR1301" s="200">
        <v>4.5999999999999999E-2</v>
      </c>
      <c r="AS1301" s="200">
        <v>0.04</v>
      </c>
      <c r="AT1301" s="200">
        <v>2.222</v>
      </c>
      <c r="AU1301" s="200">
        <v>4.4999999999999998E-2</v>
      </c>
      <c r="AV1301" s="200">
        <v>0.04</v>
      </c>
      <c r="AW1301" s="200">
        <v>2.1859999999999999</v>
      </c>
      <c r="AX1301" s="200">
        <v>4.4999999999999998E-2</v>
      </c>
      <c r="AY1301" s="85">
        <v>0.04</v>
      </c>
      <c r="AZ1301" s="85">
        <v>2.1629999999999998</v>
      </c>
      <c r="BA1301" s="85">
        <v>4.4999999999999998E-2</v>
      </c>
      <c r="BG1301" s="74"/>
    </row>
    <row r="1302" spans="1:59" ht="18" customHeight="1" x14ac:dyDescent="0.25">
      <c r="B1302" s="27"/>
      <c r="C1302" s="562" t="s">
        <v>736</v>
      </c>
      <c r="D1302" s="563" t="s">
        <v>1290</v>
      </c>
      <c r="E1302" s="564" t="str">
        <f t="shared" si="82"/>
        <v>Gasóleo (l)Turismos (M1)</v>
      </c>
      <c r="F1302" s="200">
        <v>2.6640000000000001</v>
      </c>
      <c r="G1302" s="200">
        <v>2.1000000000000001E-2</v>
      </c>
      <c r="H1302" s="200">
        <v>0.111</v>
      </c>
      <c r="I1302" s="200">
        <v>2.6640000000000001</v>
      </c>
      <c r="J1302" s="200">
        <v>1.9E-2</v>
      </c>
      <c r="K1302" s="200">
        <v>0.113</v>
      </c>
      <c r="L1302" s="200">
        <v>2.6640000000000001</v>
      </c>
      <c r="M1302" s="200">
        <v>1.7999999999999999E-2</v>
      </c>
      <c r="N1302" s="200">
        <v>0.114</v>
      </c>
      <c r="O1302" s="200">
        <v>2.6640000000000001</v>
      </c>
      <c r="P1302" s="200">
        <v>1.4999999999999999E-2</v>
      </c>
      <c r="Q1302" s="200">
        <v>0.11700000000000001</v>
      </c>
      <c r="R1302" s="200">
        <v>2.5129999999999999</v>
      </c>
      <c r="S1302" s="200">
        <v>1.4E-2</v>
      </c>
      <c r="T1302" s="200">
        <v>0.11899999999999999</v>
      </c>
      <c r="U1302" s="200">
        <v>2.488</v>
      </c>
      <c r="V1302" s="200">
        <v>1.4E-2</v>
      </c>
      <c r="W1302" s="200">
        <v>0.121</v>
      </c>
      <c r="X1302" s="200">
        <v>2.5609999999999999</v>
      </c>
      <c r="Y1302" s="200">
        <v>1.4E-2</v>
      </c>
      <c r="Z1302" s="200">
        <v>0.125</v>
      </c>
      <c r="AA1302" s="200">
        <v>2.5609999999999999</v>
      </c>
      <c r="AB1302" s="200">
        <v>1.2E-2</v>
      </c>
      <c r="AC1302" s="200">
        <v>0.11799999999999999</v>
      </c>
      <c r="AD1302" s="200">
        <v>2.5609999999999999</v>
      </c>
      <c r="AE1302" s="200">
        <v>0.01</v>
      </c>
      <c r="AF1302" s="200">
        <v>0.11899999999999999</v>
      </c>
      <c r="AG1302" s="200">
        <v>2.556</v>
      </c>
      <c r="AH1302" s="200">
        <v>8.9999999999999993E-3</v>
      </c>
      <c r="AI1302" s="200">
        <v>0.11700000000000001</v>
      </c>
      <c r="AJ1302" s="200">
        <v>2.5379999999999998</v>
      </c>
      <c r="AK1302" s="200">
        <v>8.0000000000000002E-3</v>
      </c>
      <c r="AL1302" s="200">
        <v>0.11700000000000001</v>
      </c>
      <c r="AM1302" s="200">
        <v>2.5129999999999999</v>
      </c>
      <c r="AN1302" s="200">
        <v>8.0000000000000002E-3</v>
      </c>
      <c r="AO1302" s="200">
        <v>0.11799999999999999</v>
      </c>
      <c r="AP1302" s="200" t="s">
        <v>165</v>
      </c>
      <c r="AQ1302" s="200" t="s">
        <v>165</v>
      </c>
      <c r="AR1302" s="200" t="s">
        <v>165</v>
      </c>
      <c r="AS1302" s="200" t="s">
        <v>165</v>
      </c>
      <c r="AT1302" s="200" t="s">
        <v>165</v>
      </c>
      <c r="AU1302" s="200" t="s">
        <v>165</v>
      </c>
      <c r="AV1302" s="200" t="s">
        <v>165</v>
      </c>
      <c r="AW1302" s="200" t="s">
        <v>165</v>
      </c>
      <c r="AX1302" s="200" t="s">
        <v>165</v>
      </c>
      <c r="AY1302" s="86" t="s">
        <v>165</v>
      </c>
      <c r="AZ1302" s="86" t="s">
        <v>165</v>
      </c>
      <c r="BA1302" s="86" t="s">
        <v>165</v>
      </c>
    </row>
    <row r="1303" spans="1:59" ht="18" customHeight="1" x14ac:dyDescent="0.25">
      <c r="B1303" s="27"/>
      <c r="C1303" s="562" t="s">
        <v>736</v>
      </c>
      <c r="D1303" s="563" t="s">
        <v>1291</v>
      </c>
      <c r="E1303" s="564" t="str">
        <f t="shared" si="82"/>
        <v>Gasóleo (l)Furgonetas y furgones (N1)</v>
      </c>
      <c r="F1303" s="200">
        <v>2.6619999999999999</v>
      </c>
      <c r="G1303" s="200">
        <v>2.3E-2</v>
      </c>
      <c r="H1303" s="200">
        <v>6.3E-2</v>
      </c>
      <c r="I1303" s="200">
        <v>2.6619999999999999</v>
      </c>
      <c r="J1303" s="200">
        <v>1.9E-2</v>
      </c>
      <c r="K1303" s="200">
        <v>6.3E-2</v>
      </c>
      <c r="L1303" s="200">
        <v>2.6619999999999999</v>
      </c>
      <c r="M1303" s="200">
        <v>1.7000000000000001E-2</v>
      </c>
      <c r="N1303" s="200">
        <v>6.3E-2</v>
      </c>
      <c r="O1303" s="200">
        <v>2.6619999999999999</v>
      </c>
      <c r="P1303" s="200">
        <v>1.2999999999999999E-2</v>
      </c>
      <c r="Q1303" s="200">
        <v>6.9000000000000006E-2</v>
      </c>
      <c r="R1303" s="200">
        <v>2.5110000000000001</v>
      </c>
      <c r="S1303" s="200">
        <v>1.2999999999999999E-2</v>
      </c>
      <c r="T1303" s="200">
        <v>7.0999999999999994E-2</v>
      </c>
      <c r="U1303" s="200">
        <v>2.4860000000000002</v>
      </c>
      <c r="V1303" s="200">
        <v>1.4E-2</v>
      </c>
      <c r="W1303" s="200">
        <v>7.2999999999999995E-2</v>
      </c>
      <c r="X1303" s="200">
        <v>2.5590000000000002</v>
      </c>
      <c r="Y1303" s="200">
        <v>1.4E-2</v>
      </c>
      <c r="Z1303" s="200">
        <v>7.5999999999999998E-2</v>
      </c>
      <c r="AA1303" s="200">
        <v>2.5590000000000002</v>
      </c>
      <c r="AB1303" s="200">
        <v>1.2999999999999999E-2</v>
      </c>
      <c r="AC1303" s="200">
        <v>7.2999999999999995E-2</v>
      </c>
      <c r="AD1303" s="200">
        <v>2.5590000000000002</v>
      </c>
      <c r="AE1303" s="200">
        <v>0.01</v>
      </c>
      <c r="AF1303" s="200">
        <v>7.4999999999999997E-2</v>
      </c>
      <c r="AG1303" s="200">
        <v>2.5539999999999998</v>
      </c>
      <c r="AH1303" s="200">
        <v>0.01</v>
      </c>
      <c r="AI1303" s="200">
        <v>7.3999999999999996E-2</v>
      </c>
      <c r="AJ1303" s="200">
        <v>2.536</v>
      </c>
      <c r="AK1303" s="200">
        <v>0.01</v>
      </c>
      <c r="AL1303" s="200">
        <v>7.4999999999999997E-2</v>
      </c>
      <c r="AM1303" s="200">
        <v>2.5110000000000001</v>
      </c>
      <c r="AN1303" s="200">
        <v>8.9999999999999993E-3</v>
      </c>
      <c r="AO1303" s="200">
        <v>7.2999999999999995E-2</v>
      </c>
      <c r="AP1303" s="200" t="s">
        <v>165</v>
      </c>
      <c r="AQ1303" s="200" t="s">
        <v>165</v>
      </c>
      <c r="AR1303" s="200" t="s">
        <v>165</v>
      </c>
      <c r="AS1303" s="200" t="s">
        <v>165</v>
      </c>
      <c r="AT1303" s="200" t="s">
        <v>165</v>
      </c>
      <c r="AU1303" s="200" t="s">
        <v>165</v>
      </c>
      <c r="AV1303" s="200" t="s">
        <v>165</v>
      </c>
      <c r="AW1303" s="200" t="s">
        <v>165</v>
      </c>
      <c r="AX1303" s="200" t="s">
        <v>165</v>
      </c>
      <c r="AY1303" s="86" t="s">
        <v>165</v>
      </c>
      <c r="AZ1303" s="86" t="s">
        <v>165</v>
      </c>
      <c r="BA1303" s="86" t="s">
        <v>165</v>
      </c>
    </row>
    <row r="1304" spans="1:59" ht="18" customHeight="1" x14ac:dyDescent="0.25">
      <c r="B1304" s="27"/>
      <c r="C1304" s="562" t="s">
        <v>736</v>
      </c>
      <c r="D1304" s="563" t="s">
        <v>1292</v>
      </c>
      <c r="E1304" s="564" t="str">
        <f t="shared" si="82"/>
        <v>Gasóleo (l)Camiones y autobuses (N2, N3, M2, M3)</v>
      </c>
      <c r="F1304" s="200">
        <v>2.6589999999999998</v>
      </c>
      <c r="G1304" s="200">
        <v>0.21299999999999999</v>
      </c>
      <c r="H1304" s="200">
        <v>3.9E-2</v>
      </c>
      <c r="I1304" s="200">
        <v>2.6589999999999998</v>
      </c>
      <c r="J1304" s="200">
        <v>0.188</v>
      </c>
      <c r="K1304" s="200">
        <v>4.1000000000000002E-2</v>
      </c>
      <c r="L1304" s="200">
        <v>2.6589999999999998</v>
      </c>
      <c r="M1304" s="200">
        <v>0.16300000000000001</v>
      </c>
      <c r="N1304" s="200">
        <v>4.8000000000000001E-2</v>
      </c>
      <c r="O1304" s="200">
        <v>2.6589999999999998</v>
      </c>
      <c r="P1304" s="200">
        <v>0.14499999999999999</v>
      </c>
      <c r="Q1304" s="200">
        <v>5.8000000000000003E-2</v>
      </c>
      <c r="R1304" s="200">
        <v>2.508</v>
      </c>
      <c r="S1304" s="200">
        <v>0.13600000000000001</v>
      </c>
      <c r="T1304" s="200">
        <v>6.3E-2</v>
      </c>
      <c r="U1304" s="200">
        <v>2.4830000000000001</v>
      </c>
      <c r="V1304" s="200">
        <v>0.129</v>
      </c>
      <c r="W1304" s="200">
        <v>7.0999999999999994E-2</v>
      </c>
      <c r="X1304" s="200">
        <v>2.556</v>
      </c>
      <c r="Y1304" s="200">
        <v>0.126</v>
      </c>
      <c r="Z1304" s="200">
        <v>7.9000000000000001E-2</v>
      </c>
      <c r="AA1304" s="200">
        <v>2.556</v>
      </c>
      <c r="AB1304" s="200">
        <v>0.112</v>
      </c>
      <c r="AC1304" s="200">
        <v>7.6999999999999999E-2</v>
      </c>
      <c r="AD1304" s="200">
        <v>2.556</v>
      </c>
      <c r="AE1304" s="200">
        <v>9.9000000000000005E-2</v>
      </c>
      <c r="AF1304" s="200">
        <v>8.1000000000000003E-2</v>
      </c>
      <c r="AG1304" s="200">
        <v>2.5510000000000002</v>
      </c>
      <c r="AH1304" s="200">
        <v>9.1999999999999998E-2</v>
      </c>
      <c r="AI1304" s="200">
        <v>8.6999999999999994E-2</v>
      </c>
      <c r="AJ1304" s="200">
        <v>2.5329999999999999</v>
      </c>
      <c r="AK1304" s="200">
        <v>8.3000000000000004E-2</v>
      </c>
      <c r="AL1304" s="200">
        <v>9.4E-2</v>
      </c>
      <c r="AM1304" s="200">
        <v>2.508</v>
      </c>
      <c r="AN1304" s="200">
        <v>7.6999999999999999E-2</v>
      </c>
      <c r="AO1304" s="200">
        <v>0.104</v>
      </c>
      <c r="AP1304" s="200" t="s">
        <v>165</v>
      </c>
      <c r="AQ1304" s="200" t="s">
        <v>165</v>
      </c>
      <c r="AR1304" s="200" t="s">
        <v>165</v>
      </c>
      <c r="AS1304" s="200" t="s">
        <v>165</v>
      </c>
      <c r="AT1304" s="200" t="s">
        <v>165</v>
      </c>
      <c r="AU1304" s="200" t="s">
        <v>165</v>
      </c>
      <c r="AV1304" s="200" t="s">
        <v>165</v>
      </c>
      <c r="AW1304" s="200" t="s">
        <v>165</v>
      </c>
      <c r="AX1304" s="200" t="s">
        <v>165</v>
      </c>
      <c r="AY1304" s="86" t="s">
        <v>165</v>
      </c>
      <c r="AZ1304" s="86" t="s">
        <v>165</v>
      </c>
      <c r="BA1304" s="86" t="s">
        <v>165</v>
      </c>
    </row>
    <row r="1305" spans="1:59" ht="18" customHeight="1" x14ac:dyDescent="0.25">
      <c r="B1305" s="27"/>
      <c r="C1305" s="562" t="s">
        <v>382</v>
      </c>
      <c r="D1305" s="563" t="s">
        <v>1290</v>
      </c>
      <c r="E1305" s="564" t="str">
        <f t="shared" si="82"/>
        <v>B7 (l)Turismos (M1)</v>
      </c>
      <c r="F1305" s="200" t="s">
        <v>165</v>
      </c>
      <c r="G1305" s="200" t="s">
        <v>165</v>
      </c>
      <c r="H1305" s="200" t="s">
        <v>165</v>
      </c>
      <c r="I1305" s="200" t="s">
        <v>165</v>
      </c>
      <c r="J1305" s="200" t="s">
        <v>165</v>
      </c>
      <c r="K1305" s="200" t="s">
        <v>165</v>
      </c>
      <c r="L1305" s="200" t="s">
        <v>165</v>
      </c>
      <c r="M1305" s="200" t="s">
        <v>165</v>
      </c>
      <c r="N1305" s="200" t="s">
        <v>165</v>
      </c>
      <c r="O1305" s="200" t="s">
        <v>165</v>
      </c>
      <c r="P1305" s="200" t="s">
        <v>165</v>
      </c>
      <c r="Q1305" s="200" t="s">
        <v>165</v>
      </c>
      <c r="R1305" s="200" t="s">
        <v>165</v>
      </c>
      <c r="S1305" s="200" t="s">
        <v>165</v>
      </c>
      <c r="T1305" s="200" t="s">
        <v>165</v>
      </c>
      <c r="U1305" s="200" t="s">
        <v>165</v>
      </c>
      <c r="V1305" s="200" t="s">
        <v>165</v>
      </c>
      <c r="W1305" s="200" t="s">
        <v>165</v>
      </c>
      <c r="X1305" s="200" t="s">
        <v>165</v>
      </c>
      <c r="Y1305" s="200" t="s">
        <v>165</v>
      </c>
      <c r="Z1305" s="200" t="s">
        <v>165</v>
      </c>
      <c r="AA1305" s="200" t="s">
        <v>165</v>
      </c>
      <c r="AB1305" s="200" t="s">
        <v>165</v>
      </c>
      <c r="AC1305" s="200" t="s">
        <v>165</v>
      </c>
      <c r="AD1305" s="200" t="s">
        <v>165</v>
      </c>
      <c r="AE1305" s="200" t="s">
        <v>165</v>
      </c>
      <c r="AF1305" s="200" t="s">
        <v>165</v>
      </c>
      <c r="AG1305" s="200" t="s">
        <v>165</v>
      </c>
      <c r="AH1305" s="200" t="s">
        <v>165</v>
      </c>
      <c r="AI1305" s="200" t="s">
        <v>165</v>
      </c>
      <c r="AJ1305" s="200" t="s">
        <v>165</v>
      </c>
      <c r="AK1305" s="200" t="s">
        <v>165</v>
      </c>
      <c r="AL1305" s="200" t="s">
        <v>165</v>
      </c>
      <c r="AM1305" s="200" t="s">
        <v>165</v>
      </c>
      <c r="AN1305" s="200" t="s">
        <v>165</v>
      </c>
      <c r="AO1305" s="200" t="s">
        <v>165</v>
      </c>
      <c r="AP1305" s="200">
        <v>2.488</v>
      </c>
      <c r="AQ1305" s="200">
        <v>7.0000000000000001E-3</v>
      </c>
      <c r="AR1305" s="200">
        <v>0.11899999999999999</v>
      </c>
      <c r="AS1305" s="200">
        <v>2.488</v>
      </c>
      <c r="AT1305" s="200">
        <v>7.0000000000000001E-3</v>
      </c>
      <c r="AU1305" s="200">
        <v>0.11899999999999999</v>
      </c>
      <c r="AV1305" s="200">
        <v>2.488</v>
      </c>
      <c r="AW1305" s="200">
        <v>7.0000000000000001E-3</v>
      </c>
      <c r="AX1305" s="200">
        <v>0.11899999999999999</v>
      </c>
      <c r="AY1305" s="85">
        <v>2.488</v>
      </c>
      <c r="AZ1305" s="85">
        <v>6.0000000000000001E-3</v>
      </c>
      <c r="BA1305" s="85">
        <v>0.11799999999999999</v>
      </c>
    </row>
    <row r="1306" spans="1:59" ht="18" customHeight="1" x14ac:dyDescent="0.25">
      <c r="B1306" s="27"/>
      <c r="C1306" s="562" t="s">
        <v>382</v>
      </c>
      <c r="D1306" s="563" t="s">
        <v>1291</v>
      </c>
      <c r="E1306" s="564" t="str">
        <f t="shared" si="82"/>
        <v>B7 (l)Furgonetas y furgones (N1)</v>
      </c>
      <c r="F1306" s="200" t="s">
        <v>165</v>
      </c>
      <c r="G1306" s="200" t="s">
        <v>165</v>
      </c>
      <c r="H1306" s="200" t="s">
        <v>165</v>
      </c>
      <c r="I1306" s="200" t="s">
        <v>165</v>
      </c>
      <c r="J1306" s="200" t="s">
        <v>165</v>
      </c>
      <c r="K1306" s="200" t="s">
        <v>165</v>
      </c>
      <c r="L1306" s="200" t="s">
        <v>165</v>
      </c>
      <c r="M1306" s="200" t="s">
        <v>165</v>
      </c>
      <c r="N1306" s="200" t="s">
        <v>165</v>
      </c>
      <c r="O1306" s="200" t="s">
        <v>165</v>
      </c>
      <c r="P1306" s="200" t="s">
        <v>165</v>
      </c>
      <c r="Q1306" s="200" t="s">
        <v>165</v>
      </c>
      <c r="R1306" s="200" t="s">
        <v>165</v>
      </c>
      <c r="S1306" s="200" t="s">
        <v>165</v>
      </c>
      <c r="T1306" s="200" t="s">
        <v>165</v>
      </c>
      <c r="U1306" s="200" t="s">
        <v>165</v>
      </c>
      <c r="V1306" s="200" t="s">
        <v>165</v>
      </c>
      <c r="W1306" s="200" t="s">
        <v>165</v>
      </c>
      <c r="X1306" s="200" t="s">
        <v>165</v>
      </c>
      <c r="Y1306" s="200" t="s">
        <v>165</v>
      </c>
      <c r="Z1306" s="200" t="s">
        <v>165</v>
      </c>
      <c r="AA1306" s="200" t="s">
        <v>165</v>
      </c>
      <c r="AB1306" s="200" t="s">
        <v>165</v>
      </c>
      <c r="AC1306" s="200" t="s">
        <v>165</v>
      </c>
      <c r="AD1306" s="200" t="s">
        <v>165</v>
      </c>
      <c r="AE1306" s="200" t="s">
        <v>165</v>
      </c>
      <c r="AF1306" s="200" t="s">
        <v>165</v>
      </c>
      <c r="AG1306" s="200" t="s">
        <v>165</v>
      </c>
      <c r="AH1306" s="200" t="s">
        <v>165</v>
      </c>
      <c r="AI1306" s="200" t="s">
        <v>165</v>
      </c>
      <c r="AJ1306" s="200" t="s">
        <v>165</v>
      </c>
      <c r="AK1306" s="200" t="s">
        <v>165</v>
      </c>
      <c r="AL1306" s="200" t="s">
        <v>165</v>
      </c>
      <c r="AM1306" s="200" t="s">
        <v>165</v>
      </c>
      <c r="AN1306" s="200" t="s">
        <v>165</v>
      </c>
      <c r="AO1306" s="200" t="s">
        <v>165</v>
      </c>
      <c r="AP1306" s="200">
        <v>2.4860000000000002</v>
      </c>
      <c r="AQ1306" s="200">
        <v>8.9999999999999993E-3</v>
      </c>
      <c r="AR1306" s="200">
        <v>7.3999999999999996E-2</v>
      </c>
      <c r="AS1306" s="200">
        <v>2.4860000000000002</v>
      </c>
      <c r="AT1306" s="200">
        <v>8.0000000000000002E-3</v>
      </c>
      <c r="AU1306" s="200">
        <v>7.3999999999999996E-2</v>
      </c>
      <c r="AV1306" s="200">
        <v>2.4860000000000002</v>
      </c>
      <c r="AW1306" s="200">
        <v>8.9999999999999993E-3</v>
      </c>
      <c r="AX1306" s="200">
        <v>7.5999999999999998E-2</v>
      </c>
      <c r="AY1306" s="85">
        <v>2.4860000000000002</v>
      </c>
      <c r="AZ1306" s="85">
        <v>8.0000000000000002E-3</v>
      </c>
      <c r="BA1306" s="85">
        <v>7.1999999999999995E-2</v>
      </c>
    </row>
    <row r="1307" spans="1:59" ht="18" customHeight="1" x14ac:dyDescent="0.25">
      <c r="B1307" s="27"/>
      <c r="C1307" s="562" t="s">
        <v>382</v>
      </c>
      <c r="D1307" s="563" t="s">
        <v>1292</v>
      </c>
      <c r="E1307" s="564" t="str">
        <f t="shared" si="82"/>
        <v>B7 (l)Camiones y autobuses (N2, N3, M2, M3)</v>
      </c>
      <c r="F1307" s="200" t="s">
        <v>165</v>
      </c>
      <c r="G1307" s="200" t="s">
        <v>165</v>
      </c>
      <c r="H1307" s="200" t="s">
        <v>165</v>
      </c>
      <c r="I1307" s="200" t="s">
        <v>165</v>
      </c>
      <c r="J1307" s="200" t="s">
        <v>165</v>
      </c>
      <c r="K1307" s="200" t="s">
        <v>165</v>
      </c>
      <c r="L1307" s="200" t="s">
        <v>165</v>
      </c>
      <c r="M1307" s="200" t="s">
        <v>165</v>
      </c>
      <c r="N1307" s="200" t="s">
        <v>165</v>
      </c>
      <c r="O1307" s="200" t="s">
        <v>165</v>
      </c>
      <c r="P1307" s="200" t="s">
        <v>165</v>
      </c>
      <c r="Q1307" s="200" t="s">
        <v>165</v>
      </c>
      <c r="R1307" s="200" t="s">
        <v>165</v>
      </c>
      <c r="S1307" s="200" t="s">
        <v>165</v>
      </c>
      <c r="T1307" s="200" t="s">
        <v>165</v>
      </c>
      <c r="U1307" s="200" t="s">
        <v>165</v>
      </c>
      <c r="V1307" s="200" t="s">
        <v>165</v>
      </c>
      <c r="W1307" s="200" t="s">
        <v>165</v>
      </c>
      <c r="X1307" s="200" t="s">
        <v>165</v>
      </c>
      <c r="Y1307" s="200" t="s">
        <v>165</v>
      </c>
      <c r="Z1307" s="200" t="s">
        <v>165</v>
      </c>
      <c r="AA1307" s="200" t="s">
        <v>165</v>
      </c>
      <c r="AB1307" s="200" t="s">
        <v>165</v>
      </c>
      <c r="AC1307" s="200" t="s">
        <v>165</v>
      </c>
      <c r="AD1307" s="200" t="s">
        <v>165</v>
      </c>
      <c r="AE1307" s="200" t="s">
        <v>165</v>
      </c>
      <c r="AF1307" s="200" t="s">
        <v>165</v>
      </c>
      <c r="AG1307" s="200" t="s">
        <v>165</v>
      </c>
      <c r="AH1307" s="200" t="s">
        <v>165</v>
      </c>
      <c r="AI1307" s="200" t="s">
        <v>165</v>
      </c>
      <c r="AJ1307" s="200" t="s">
        <v>165</v>
      </c>
      <c r="AK1307" s="200" t="s">
        <v>165</v>
      </c>
      <c r="AL1307" s="200" t="s">
        <v>165</v>
      </c>
      <c r="AM1307" s="200" t="s">
        <v>165</v>
      </c>
      <c r="AN1307" s="200" t="s">
        <v>165</v>
      </c>
      <c r="AO1307" s="200" t="s">
        <v>165</v>
      </c>
      <c r="AP1307" s="200">
        <v>2.4830000000000001</v>
      </c>
      <c r="AQ1307" s="200">
        <v>7.1999999999999995E-2</v>
      </c>
      <c r="AR1307" s="200">
        <v>0.113</v>
      </c>
      <c r="AS1307" s="200">
        <v>2.4830000000000001</v>
      </c>
      <c r="AT1307" s="200">
        <v>6.4000000000000001E-2</v>
      </c>
      <c r="AU1307" s="200">
        <v>0.12</v>
      </c>
      <c r="AV1307" s="200">
        <v>2.4830000000000001</v>
      </c>
      <c r="AW1307" s="200">
        <v>5.7000000000000002E-2</v>
      </c>
      <c r="AX1307" s="200">
        <v>0.125</v>
      </c>
      <c r="AY1307" s="85">
        <v>2.4830000000000001</v>
      </c>
      <c r="AZ1307" s="85">
        <v>5.2999999999999999E-2</v>
      </c>
      <c r="BA1307" s="85">
        <v>0.13</v>
      </c>
    </row>
    <row r="1308" spans="1:59" ht="18" customHeight="1" x14ac:dyDescent="0.25">
      <c r="B1308" s="27"/>
      <c r="C1308" s="562" t="s">
        <v>250</v>
      </c>
      <c r="D1308" s="563" t="s">
        <v>1290</v>
      </c>
      <c r="E1308" s="564" t="str">
        <f t="shared" si="82"/>
        <v>B10 (l)Turismos (M1)</v>
      </c>
      <c r="F1308" s="200" t="s">
        <v>165</v>
      </c>
      <c r="G1308" s="200" t="s">
        <v>165</v>
      </c>
      <c r="H1308" s="200" t="s">
        <v>165</v>
      </c>
      <c r="I1308" s="200" t="s">
        <v>165</v>
      </c>
      <c r="J1308" s="200" t="s">
        <v>165</v>
      </c>
      <c r="K1308" s="200" t="s">
        <v>165</v>
      </c>
      <c r="L1308" s="200" t="s">
        <v>165</v>
      </c>
      <c r="M1308" s="200" t="s">
        <v>165</v>
      </c>
      <c r="N1308" s="200" t="s">
        <v>165</v>
      </c>
      <c r="O1308" s="200" t="s">
        <v>165</v>
      </c>
      <c r="P1308" s="200" t="s">
        <v>165</v>
      </c>
      <c r="Q1308" s="200" t="s">
        <v>165</v>
      </c>
      <c r="R1308" s="200" t="s">
        <v>165</v>
      </c>
      <c r="S1308" s="200" t="s">
        <v>165</v>
      </c>
      <c r="T1308" s="200" t="s">
        <v>165</v>
      </c>
      <c r="U1308" s="200" t="s">
        <v>165</v>
      </c>
      <c r="V1308" s="200" t="s">
        <v>165</v>
      </c>
      <c r="W1308" s="200" t="s">
        <v>165</v>
      </c>
      <c r="X1308" s="200" t="s">
        <v>165</v>
      </c>
      <c r="Y1308" s="200" t="s">
        <v>165</v>
      </c>
      <c r="Z1308" s="200" t="s">
        <v>165</v>
      </c>
      <c r="AA1308" s="200" t="s">
        <v>165</v>
      </c>
      <c r="AB1308" s="200" t="s">
        <v>165</v>
      </c>
      <c r="AC1308" s="200" t="s">
        <v>165</v>
      </c>
      <c r="AD1308" s="200" t="s">
        <v>165</v>
      </c>
      <c r="AE1308" s="200" t="s">
        <v>165</v>
      </c>
      <c r="AF1308" s="200" t="s">
        <v>165</v>
      </c>
      <c r="AG1308" s="200" t="s">
        <v>165</v>
      </c>
      <c r="AH1308" s="200" t="s">
        <v>165</v>
      </c>
      <c r="AI1308" s="200" t="s">
        <v>165</v>
      </c>
      <c r="AJ1308" s="200" t="s">
        <v>165</v>
      </c>
      <c r="AK1308" s="200" t="s">
        <v>165</v>
      </c>
      <c r="AL1308" s="200" t="s">
        <v>165</v>
      </c>
      <c r="AM1308" s="200" t="s">
        <v>165</v>
      </c>
      <c r="AN1308" s="200" t="s">
        <v>165</v>
      </c>
      <c r="AO1308" s="200" t="s">
        <v>165</v>
      </c>
      <c r="AP1308" s="200">
        <v>2.4119999999999999</v>
      </c>
      <c r="AQ1308" s="200">
        <v>7.0000000000000001E-3</v>
      </c>
      <c r="AR1308" s="200">
        <v>0.11899999999999999</v>
      </c>
      <c r="AS1308" s="200">
        <v>2.4119999999999999</v>
      </c>
      <c r="AT1308" s="200">
        <v>7.0000000000000001E-3</v>
      </c>
      <c r="AU1308" s="200">
        <v>0.11899999999999999</v>
      </c>
      <c r="AV1308" s="200">
        <v>2.4119999999999999</v>
      </c>
      <c r="AW1308" s="200">
        <v>7.0000000000000001E-3</v>
      </c>
      <c r="AX1308" s="200">
        <v>0.11899999999999999</v>
      </c>
      <c r="AY1308" s="85">
        <v>2.4119999999999999</v>
      </c>
      <c r="AZ1308" s="85">
        <v>6.0000000000000001E-3</v>
      </c>
      <c r="BA1308" s="85">
        <v>0.11799999999999999</v>
      </c>
    </row>
    <row r="1309" spans="1:59" ht="18" customHeight="1" x14ac:dyDescent="0.25">
      <c r="B1309" s="27"/>
      <c r="C1309" s="562" t="s">
        <v>250</v>
      </c>
      <c r="D1309" s="563" t="s">
        <v>1291</v>
      </c>
      <c r="E1309" s="564" t="str">
        <f t="shared" si="82"/>
        <v>B10 (l)Furgonetas y furgones (N1)</v>
      </c>
      <c r="F1309" s="200" t="s">
        <v>165</v>
      </c>
      <c r="G1309" s="200" t="s">
        <v>165</v>
      </c>
      <c r="H1309" s="200" t="s">
        <v>165</v>
      </c>
      <c r="I1309" s="200" t="s">
        <v>165</v>
      </c>
      <c r="J1309" s="200" t="s">
        <v>165</v>
      </c>
      <c r="K1309" s="200" t="s">
        <v>165</v>
      </c>
      <c r="L1309" s="200" t="s">
        <v>165</v>
      </c>
      <c r="M1309" s="200" t="s">
        <v>165</v>
      </c>
      <c r="N1309" s="200" t="s">
        <v>165</v>
      </c>
      <c r="O1309" s="200" t="s">
        <v>165</v>
      </c>
      <c r="P1309" s="200" t="s">
        <v>165</v>
      </c>
      <c r="Q1309" s="200" t="s">
        <v>165</v>
      </c>
      <c r="R1309" s="200" t="s">
        <v>165</v>
      </c>
      <c r="S1309" s="200" t="s">
        <v>165</v>
      </c>
      <c r="T1309" s="200" t="s">
        <v>165</v>
      </c>
      <c r="U1309" s="200" t="s">
        <v>165</v>
      </c>
      <c r="V1309" s="200" t="s">
        <v>165</v>
      </c>
      <c r="W1309" s="200" t="s">
        <v>165</v>
      </c>
      <c r="X1309" s="200" t="s">
        <v>165</v>
      </c>
      <c r="Y1309" s="200" t="s">
        <v>165</v>
      </c>
      <c r="Z1309" s="200" t="s">
        <v>165</v>
      </c>
      <c r="AA1309" s="200" t="s">
        <v>165</v>
      </c>
      <c r="AB1309" s="200" t="s">
        <v>165</v>
      </c>
      <c r="AC1309" s="200" t="s">
        <v>165</v>
      </c>
      <c r="AD1309" s="200" t="s">
        <v>165</v>
      </c>
      <c r="AE1309" s="200" t="s">
        <v>165</v>
      </c>
      <c r="AF1309" s="200" t="s">
        <v>165</v>
      </c>
      <c r="AG1309" s="200" t="s">
        <v>165</v>
      </c>
      <c r="AH1309" s="200" t="s">
        <v>165</v>
      </c>
      <c r="AI1309" s="200" t="s">
        <v>165</v>
      </c>
      <c r="AJ1309" s="200" t="s">
        <v>165</v>
      </c>
      <c r="AK1309" s="200" t="s">
        <v>165</v>
      </c>
      <c r="AL1309" s="200" t="s">
        <v>165</v>
      </c>
      <c r="AM1309" s="200" t="s">
        <v>165</v>
      </c>
      <c r="AN1309" s="200" t="s">
        <v>165</v>
      </c>
      <c r="AO1309" s="200" t="s">
        <v>165</v>
      </c>
      <c r="AP1309" s="200">
        <v>2.41</v>
      </c>
      <c r="AQ1309" s="200">
        <v>8.9999999999999993E-3</v>
      </c>
      <c r="AR1309" s="200">
        <v>7.3999999999999996E-2</v>
      </c>
      <c r="AS1309" s="200">
        <v>2.41</v>
      </c>
      <c r="AT1309" s="200">
        <v>8.0000000000000002E-3</v>
      </c>
      <c r="AU1309" s="200">
        <v>7.3999999999999996E-2</v>
      </c>
      <c r="AV1309" s="200">
        <v>2.41</v>
      </c>
      <c r="AW1309" s="200">
        <v>8.9999999999999993E-3</v>
      </c>
      <c r="AX1309" s="200">
        <v>7.5999999999999998E-2</v>
      </c>
      <c r="AY1309" s="85">
        <v>2.41</v>
      </c>
      <c r="AZ1309" s="85">
        <v>8.0000000000000002E-3</v>
      </c>
      <c r="BA1309" s="85">
        <v>7.1999999999999995E-2</v>
      </c>
    </row>
    <row r="1310" spans="1:59" ht="18" customHeight="1" x14ac:dyDescent="0.25">
      <c r="B1310" s="27"/>
      <c r="C1310" s="562" t="s">
        <v>250</v>
      </c>
      <c r="D1310" s="563" t="s">
        <v>1292</v>
      </c>
      <c r="E1310" s="564" t="str">
        <f t="shared" si="82"/>
        <v>B10 (l)Camiones y autobuses (N2, N3, M2, M3)</v>
      </c>
      <c r="F1310" s="200" t="s">
        <v>165</v>
      </c>
      <c r="G1310" s="200" t="s">
        <v>165</v>
      </c>
      <c r="H1310" s="200" t="s">
        <v>165</v>
      </c>
      <c r="I1310" s="200" t="s">
        <v>165</v>
      </c>
      <c r="J1310" s="200" t="s">
        <v>165</v>
      </c>
      <c r="K1310" s="200" t="s">
        <v>165</v>
      </c>
      <c r="L1310" s="200" t="s">
        <v>165</v>
      </c>
      <c r="M1310" s="200" t="s">
        <v>165</v>
      </c>
      <c r="N1310" s="200" t="s">
        <v>165</v>
      </c>
      <c r="O1310" s="200" t="s">
        <v>165</v>
      </c>
      <c r="P1310" s="200" t="s">
        <v>165</v>
      </c>
      <c r="Q1310" s="200" t="s">
        <v>165</v>
      </c>
      <c r="R1310" s="200" t="s">
        <v>165</v>
      </c>
      <c r="S1310" s="200" t="s">
        <v>165</v>
      </c>
      <c r="T1310" s="200" t="s">
        <v>165</v>
      </c>
      <c r="U1310" s="200" t="s">
        <v>165</v>
      </c>
      <c r="V1310" s="200" t="s">
        <v>165</v>
      </c>
      <c r="W1310" s="200" t="s">
        <v>165</v>
      </c>
      <c r="X1310" s="200" t="s">
        <v>165</v>
      </c>
      <c r="Y1310" s="200" t="s">
        <v>165</v>
      </c>
      <c r="Z1310" s="200" t="s">
        <v>165</v>
      </c>
      <c r="AA1310" s="200" t="s">
        <v>165</v>
      </c>
      <c r="AB1310" s="200" t="s">
        <v>165</v>
      </c>
      <c r="AC1310" s="200" t="s">
        <v>165</v>
      </c>
      <c r="AD1310" s="200" t="s">
        <v>165</v>
      </c>
      <c r="AE1310" s="200" t="s">
        <v>165</v>
      </c>
      <c r="AF1310" s="200" t="s">
        <v>165</v>
      </c>
      <c r="AG1310" s="200" t="s">
        <v>165</v>
      </c>
      <c r="AH1310" s="200" t="s">
        <v>165</v>
      </c>
      <c r="AI1310" s="200" t="s">
        <v>165</v>
      </c>
      <c r="AJ1310" s="200" t="s">
        <v>165</v>
      </c>
      <c r="AK1310" s="200" t="s">
        <v>165</v>
      </c>
      <c r="AL1310" s="200" t="s">
        <v>165</v>
      </c>
      <c r="AM1310" s="200" t="s">
        <v>165</v>
      </c>
      <c r="AN1310" s="200" t="s">
        <v>165</v>
      </c>
      <c r="AO1310" s="200" t="s">
        <v>165</v>
      </c>
      <c r="AP1310" s="200">
        <v>2.407</v>
      </c>
      <c r="AQ1310" s="200">
        <v>7.1999999999999995E-2</v>
      </c>
      <c r="AR1310" s="200">
        <v>0.113</v>
      </c>
      <c r="AS1310" s="200">
        <v>2.407</v>
      </c>
      <c r="AT1310" s="200">
        <v>6.4000000000000001E-2</v>
      </c>
      <c r="AU1310" s="200">
        <v>0.12</v>
      </c>
      <c r="AV1310" s="200">
        <v>2.407</v>
      </c>
      <c r="AW1310" s="200">
        <v>5.7000000000000002E-2</v>
      </c>
      <c r="AX1310" s="200">
        <v>0.125</v>
      </c>
      <c r="AY1310" s="85">
        <v>2.407</v>
      </c>
      <c r="AZ1310" s="85">
        <v>5.2999999999999999E-2</v>
      </c>
      <c r="BA1310" s="85">
        <v>0.13</v>
      </c>
    </row>
    <row r="1311" spans="1:59" ht="18" customHeight="1" x14ac:dyDescent="0.25">
      <c r="B1311" s="27"/>
      <c r="C1311" s="562" t="s">
        <v>524</v>
      </c>
      <c r="D1311" s="563" t="s">
        <v>1290</v>
      </c>
      <c r="E1311" s="564" t="str">
        <f t="shared" si="82"/>
        <v>B20 (l)Turismos (M1)</v>
      </c>
      <c r="F1311" s="200" t="s">
        <v>165</v>
      </c>
      <c r="G1311" s="200" t="s">
        <v>165</v>
      </c>
      <c r="H1311" s="200" t="s">
        <v>165</v>
      </c>
      <c r="I1311" s="200" t="s">
        <v>165</v>
      </c>
      <c r="J1311" s="200" t="s">
        <v>165</v>
      </c>
      <c r="K1311" s="200" t="s">
        <v>165</v>
      </c>
      <c r="L1311" s="200" t="s">
        <v>165</v>
      </c>
      <c r="M1311" s="200" t="s">
        <v>165</v>
      </c>
      <c r="N1311" s="200" t="s">
        <v>165</v>
      </c>
      <c r="O1311" s="200" t="s">
        <v>165</v>
      </c>
      <c r="P1311" s="200" t="s">
        <v>165</v>
      </c>
      <c r="Q1311" s="200" t="s">
        <v>165</v>
      </c>
      <c r="R1311" s="200" t="s">
        <v>165</v>
      </c>
      <c r="S1311" s="200" t="s">
        <v>165</v>
      </c>
      <c r="T1311" s="200" t="s">
        <v>165</v>
      </c>
      <c r="U1311" s="200" t="s">
        <v>165</v>
      </c>
      <c r="V1311" s="200" t="s">
        <v>165</v>
      </c>
      <c r="W1311" s="200" t="s">
        <v>165</v>
      </c>
      <c r="X1311" s="200" t="s">
        <v>165</v>
      </c>
      <c r="Y1311" s="200" t="s">
        <v>165</v>
      </c>
      <c r="Z1311" s="200" t="s">
        <v>165</v>
      </c>
      <c r="AA1311" s="200" t="s">
        <v>165</v>
      </c>
      <c r="AB1311" s="200" t="s">
        <v>165</v>
      </c>
      <c r="AC1311" s="200" t="s">
        <v>165</v>
      </c>
      <c r="AD1311" s="200" t="s">
        <v>165</v>
      </c>
      <c r="AE1311" s="200" t="s">
        <v>165</v>
      </c>
      <c r="AF1311" s="200" t="s">
        <v>165</v>
      </c>
      <c r="AG1311" s="200" t="s">
        <v>165</v>
      </c>
      <c r="AH1311" s="200" t="s">
        <v>165</v>
      </c>
      <c r="AI1311" s="200" t="s">
        <v>165</v>
      </c>
      <c r="AJ1311" s="200" t="s">
        <v>165</v>
      </c>
      <c r="AK1311" s="200" t="s">
        <v>165</v>
      </c>
      <c r="AL1311" s="200" t="s">
        <v>165</v>
      </c>
      <c r="AM1311" s="200" t="s">
        <v>165</v>
      </c>
      <c r="AN1311" s="200" t="s">
        <v>165</v>
      </c>
      <c r="AO1311" s="200" t="s">
        <v>165</v>
      </c>
      <c r="AP1311" s="200">
        <v>2.16</v>
      </c>
      <c r="AQ1311" s="200">
        <v>7.0000000000000001E-3</v>
      </c>
      <c r="AR1311" s="200">
        <v>0.11899999999999999</v>
      </c>
      <c r="AS1311" s="200">
        <v>2.16</v>
      </c>
      <c r="AT1311" s="200">
        <v>7.0000000000000001E-3</v>
      </c>
      <c r="AU1311" s="200">
        <v>0.11899999999999999</v>
      </c>
      <c r="AV1311" s="200">
        <v>2.16</v>
      </c>
      <c r="AW1311" s="200">
        <v>7.0000000000000001E-3</v>
      </c>
      <c r="AX1311" s="200">
        <v>0.11899999999999999</v>
      </c>
      <c r="AY1311" s="85">
        <v>2.16</v>
      </c>
      <c r="AZ1311" s="85">
        <v>6.0000000000000001E-3</v>
      </c>
      <c r="BA1311" s="85">
        <v>0.11799999999999999</v>
      </c>
    </row>
    <row r="1312" spans="1:59" ht="18" customHeight="1" x14ac:dyDescent="0.25">
      <c r="B1312" s="27"/>
      <c r="C1312" s="562" t="s">
        <v>524</v>
      </c>
      <c r="D1312" s="563" t="s">
        <v>1291</v>
      </c>
      <c r="E1312" s="564" t="str">
        <f t="shared" si="82"/>
        <v>B20 (l)Furgonetas y furgones (N1)</v>
      </c>
      <c r="F1312" s="200" t="s">
        <v>165</v>
      </c>
      <c r="G1312" s="200" t="s">
        <v>165</v>
      </c>
      <c r="H1312" s="200" t="s">
        <v>165</v>
      </c>
      <c r="I1312" s="200" t="s">
        <v>165</v>
      </c>
      <c r="J1312" s="200" t="s">
        <v>165</v>
      </c>
      <c r="K1312" s="200" t="s">
        <v>165</v>
      </c>
      <c r="L1312" s="200" t="s">
        <v>165</v>
      </c>
      <c r="M1312" s="200" t="s">
        <v>165</v>
      </c>
      <c r="N1312" s="200" t="s">
        <v>165</v>
      </c>
      <c r="O1312" s="200" t="s">
        <v>165</v>
      </c>
      <c r="P1312" s="200" t="s">
        <v>165</v>
      </c>
      <c r="Q1312" s="200" t="s">
        <v>165</v>
      </c>
      <c r="R1312" s="200" t="s">
        <v>165</v>
      </c>
      <c r="S1312" s="200" t="s">
        <v>165</v>
      </c>
      <c r="T1312" s="200" t="s">
        <v>165</v>
      </c>
      <c r="U1312" s="200" t="s">
        <v>165</v>
      </c>
      <c r="V1312" s="200" t="s">
        <v>165</v>
      </c>
      <c r="W1312" s="200" t="s">
        <v>165</v>
      </c>
      <c r="X1312" s="200" t="s">
        <v>165</v>
      </c>
      <c r="Y1312" s="200" t="s">
        <v>165</v>
      </c>
      <c r="Z1312" s="200" t="s">
        <v>165</v>
      </c>
      <c r="AA1312" s="200" t="s">
        <v>165</v>
      </c>
      <c r="AB1312" s="200" t="s">
        <v>165</v>
      </c>
      <c r="AC1312" s="200" t="s">
        <v>165</v>
      </c>
      <c r="AD1312" s="200" t="s">
        <v>165</v>
      </c>
      <c r="AE1312" s="200" t="s">
        <v>165</v>
      </c>
      <c r="AF1312" s="200" t="s">
        <v>165</v>
      </c>
      <c r="AG1312" s="200" t="s">
        <v>165</v>
      </c>
      <c r="AH1312" s="200" t="s">
        <v>165</v>
      </c>
      <c r="AI1312" s="200" t="s">
        <v>165</v>
      </c>
      <c r="AJ1312" s="200" t="s">
        <v>165</v>
      </c>
      <c r="AK1312" s="200" t="s">
        <v>165</v>
      </c>
      <c r="AL1312" s="200" t="s">
        <v>165</v>
      </c>
      <c r="AM1312" s="200" t="s">
        <v>165</v>
      </c>
      <c r="AN1312" s="200" t="s">
        <v>165</v>
      </c>
      <c r="AO1312" s="200" t="s">
        <v>165</v>
      </c>
      <c r="AP1312" s="200">
        <v>2.1579999999999999</v>
      </c>
      <c r="AQ1312" s="200">
        <v>8.9999999999999993E-3</v>
      </c>
      <c r="AR1312" s="200">
        <v>7.3999999999999996E-2</v>
      </c>
      <c r="AS1312" s="200">
        <v>2.1579999999999999</v>
      </c>
      <c r="AT1312" s="200">
        <v>8.0000000000000002E-3</v>
      </c>
      <c r="AU1312" s="200">
        <v>7.3999999999999996E-2</v>
      </c>
      <c r="AV1312" s="200">
        <v>2.1579999999999999</v>
      </c>
      <c r="AW1312" s="200">
        <v>8.9999999999999993E-3</v>
      </c>
      <c r="AX1312" s="200">
        <v>7.5999999999999998E-2</v>
      </c>
      <c r="AY1312" s="85">
        <v>2.1579999999999999</v>
      </c>
      <c r="AZ1312" s="85">
        <v>8.0000000000000002E-3</v>
      </c>
      <c r="BA1312" s="85">
        <v>7.1999999999999995E-2</v>
      </c>
    </row>
    <row r="1313" spans="1:53" ht="18" customHeight="1" x14ac:dyDescent="0.25">
      <c r="B1313" s="27"/>
      <c r="C1313" s="562" t="s">
        <v>524</v>
      </c>
      <c r="D1313" s="563" t="s">
        <v>1292</v>
      </c>
      <c r="E1313" s="564" t="str">
        <f t="shared" si="82"/>
        <v>B20 (l)Camiones y autobuses (N2, N3, M2, M3)</v>
      </c>
      <c r="F1313" s="200" t="s">
        <v>165</v>
      </c>
      <c r="G1313" s="200" t="s">
        <v>165</v>
      </c>
      <c r="H1313" s="200" t="s">
        <v>165</v>
      </c>
      <c r="I1313" s="200" t="s">
        <v>165</v>
      </c>
      <c r="J1313" s="200" t="s">
        <v>165</v>
      </c>
      <c r="K1313" s="200" t="s">
        <v>165</v>
      </c>
      <c r="L1313" s="200" t="s">
        <v>165</v>
      </c>
      <c r="M1313" s="200" t="s">
        <v>165</v>
      </c>
      <c r="N1313" s="200" t="s">
        <v>165</v>
      </c>
      <c r="O1313" s="200" t="s">
        <v>165</v>
      </c>
      <c r="P1313" s="200" t="s">
        <v>165</v>
      </c>
      <c r="Q1313" s="200" t="s">
        <v>165</v>
      </c>
      <c r="R1313" s="200" t="s">
        <v>165</v>
      </c>
      <c r="S1313" s="200" t="s">
        <v>165</v>
      </c>
      <c r="T1313" s="200" t="s">
        <v>165</v>
      </c>
      <c r="U1313" s="200" t="s">
        <v>165</v>
      </c>
      <c r="V1313" s="200" t="s">
        <v>165</v>
      </c>
      <c r="W1313" s="200" t="s">
        <v>165</v>
      </c>
      <c r="X1313" s="200" t="s">
        <v>165</v>
      </c>
      <c r="Y1313" s="200" t="s">
        <v>165</v>
      </c>
      <c r="Z1313" s="200" t="s">
        <v>165</v>
      </c>
      <c r="AA1313" s="200" t="s">
        <v>165</v>
      </c>
      <c r="AB1313" s="200" t="s">
        <v>165</v>
      </c>
      <c r="AC1313" s="200" t="s">
        <v>165</v>
      </c>
      <c r="AD1313" s="200" t="s">
        <v>165</v>
      </c>
      <c r="AE1313" s="200" t="s">
        <v>165</v>
      </c>
      <c r="AF1313" s="200" t="s">
        <v>165</v>
      </c>
      <c r="AG1313" s="200" t="s">
        <v>165</v>
      </c>
      <c r="AH1313" s="200" t="s">
        <v>165</v>
      </c>
      <c r="AI1313" s="200" t="s">
        <v>165</v>
      </c>
      <c r="AJ1313" s="200" t="s">
        <v>165</v>
      </c>
      <c r="AK1313" s="200" t="s">
        <v>165</v>
      </c>
      <c r="AL1313" s="200" t="s">
        <v>165</v>
      </c>
      <c r="AM1313" s="200" t="s">
        <v>165</v>
      </c>
      <c r="AN1313" s="200" t="s">
        <v>165</v>
      </c>
      <c r="AO1313" s="200" t="s">
        <v>165</v>
      </c>
      <c r="AP1313" s="200">
        <v>2.1549999999999998</v>
      </c>
      <c r="AQ1313" s="200">
        <v>7.1999999999999995E-2</v>
      </c>
      <c r="AR1313" s="200">
        <v>0.113</v>
      </c>
      <c r="AS1313" s="200">
        <v>2.1549999999999998</v>
      </c>
      <c r="AT1313" s="200">
        <v>6.4000000000000001E-2</v>
      </c>
      <c r="AU1313" s="200">
        <v>0.12</v>
      </c>
      <c r="AV1313" s="200">
        <v>2.1549999999999998</v>
      </c>
      <c r="AW1313" s="200">
        <v>5.7000000000000002E-2</v>
      </c>
      <c r="AX1313" s="200">
        <v>0.125</v>
      </c>
      <c r="AY1313" s="85">
        <v>2.1549999999999998</v>
      </c>
      <c r="AZ1313" s="85">
        <v>5.2999999999999999E-2</v>
      </c>
      <c r="BA1313" s="85">
        <v>0.13</v>
      </c>
    </row>
    <row r="1314" spans="1:53" ht="18" customHeight="1" x14ac:dyDescent="0.25">
      <c r="B1314" s="27"/>
      <c r="C1314" s="562" t="s">
        <v>525</v>
      </c>
      <c r="D1314" s="563" t="s">
        <v>1290</v>
      </c>
      <c r="E1314" s="564" t="str">
        <f t="shared" si="82"/>
        <v>B30 (l)Turismos (M1)</v>
      </c>
      <c r="F1314" s="200" t="s">
        <v>165</v>
      </c>
      <c r="G1314" s="200" t="s">
        <v>165</v>
      </c>
      <c r="H1314" s="200" t="s">
        <v>165</v>
      </c>
      <c r="I1314" s="200" t="s">
        <v>165</v>
      </c>
      <c r="J1314" s="200" t="s">
        <v>165</v>
      </c>
      <c r="K1314" s="200" t="s">
        <v>165</v>
      </c>
      <c r="L1314" s="200" t="s">
        <v>165</v>
      </c>
      <c r="M1314" s="200" t="s">
        <v>165</v>
      </c>
      <c r="N1314" s="200" t="s">
        <v>165</v>
      </c>
      <c r="O1314" s="200" t="s">
        <v>165</v>
      </c>
      <c r="P1314" s="200" t="s">
        <v>165</v>
      </c>
      <c r="Q1314" s="200" t="s">
        <v>165</v>
      </c>
      <c r="R1314" s="200" t="s">
        <v>165</v>
      </c>
      <c r="S1314" s="200" t="s">
        <v>165</v>
      </c>
      <c r="T1314" s="200" t="s">
        <v>165</v>
      </c>
      <c r="U1314" s="200" t="s">
        <v>165</v>
      </c>
      <c r="V1314" s="200" t="s">
        <v>165</v>
      </c>
      <c r="W1314" s="200" t="s">
        <v>165</v>
      </c>
      <c r="X1314" s="200" t="s">
        <v>165</v>
      </c>
      <c r="Y1314" s="200" t="s">
        <v>165</v>
      </c>
      <c r="Z1314" s="200" t="s">
        <v>165</v>
      </c>
      <c r="AA1314" s="200" t="s">
        <v>165</v>
      </c>
      <c r="AB1314" s="200" t="s">
        <v>165</v>
      </c>
      <c r="AC1314" s="200" t="s">
        <v>165</v>
      </c>
      <c r="AD1314" s="200" t="s">
        <v>165</v>
      </c>
      <c r="AE1314" s="200" t="s">
        <v>165</v>
      </c>
      <c r="AF1314" s="200" t="s">
        <v>165</v>
      </c>
      <c r="AG1314" s="200" t="s">
        <v>165</v>
      </c>
      <c r="AH1314" s="200" t="s">
        <v>165</v>
      </c>
      <c r="AI1314" s="200" t="s">
        <v>165</v>
      </c>
      <c r="AJ1314" s="200" t="s">
        <v>165</v>
      </c>
      <c r="AK1314" s="200" t="s">
        <v>165</v>
      </c>
      <c r="AL1314" s="200" t="s">
        <v>165</v>
      </c>
      <c r="AM1314" s="200" t="s">
        <v>165</v>
      </c>
      <c r="AN1314" s="200" t="s">
        <v>165</v>
      </c>
      <c r="AO1314" s="200" t="s">
        <v>165</v>
      </c>
      <c r="AP1314" s="200">
        <v>1.9079999999999999</v>
      </c>
      <c r="AQ1314" s="200">
        <v>7.0000000000000001E-3</v>
      </c>
      <c r="AR1314" s="200">
        <v>0.11899999999999999</v>
      </c>
      <c r="AS1314" s="200">
        <v>1.9079999999999999</v>
      </c>
      <c r="AT1314" s="200">
        <v>7.0000000000000001E-3</v>
      </c>
      <c r="AU1314" s="200">
        <v>0.11899999999999999</v>
      </c>
      <c r="AV1314" s="200">
        <v>1.9079999999999999</v>
      </c>
      <c r="AW1314" s="200">
        <v>7.0000000000000001E-3</v>
      </c>
      <c r="AX1314" s="200">
        <v>0.11899999999999999</v>
      </c>
      <c r="AY1314" s="85">
        <v>1.9079999999999999</v>
      </c>
      <c r="AZ1314" s="85">
        <v>6.0000000000000001E-3</v>
      </c>
      <c r="BA1314" s="85">
        <v>0.11799999999999999</v>
      </c>
    </row>
    <row r="1315" spans="1:53" ht="18" customHeight="1" x14ac:dyDescent="0.25">
      <c r="B1315" s="27"/>
      <c r="C1315" s="562" t="s">
        <v>525</v>
      </c>
      <c r="D1315" s="563" t="s">
        <v>1291</v>
      </c>
      <c r="E1315" s="564" t="str">
        <f t="shared" si="82"/>
        <v>B30 (l)Furgonetas y furgones (N1)</v>
      </c>
      <c r="F1315" s="200" t="s">
        <v>165</v>
      </c>
      <c r="G1315" s="200" t="s">
        <v>165</v>
      </c>
      <c r="H1315" s="200" t="s">
        <v>165</v>
      </c>
      <c r="I1315" s="200" t="s">
        <v>165</v>
      </c>
      <c r="J1315" s="200" t="s">
        <v>165</v>
      </c>
      <c r="K1315" s="200" t="s">
        <v>165</v>
      </c>
      <c r="L1315" s="200" t="s">
        <v>165</v>
      </c>
      <c r="M1315" s="200" t="s">
        <v>165</v>
      </c>
      <c r="N1315" s="200" t="s">
        <v>165</v>
      </c>
      <c r="O1315" s="200" t="s">
        <v>165</v>
      </c>
      <c r="P1315" s="200" t="s">
        <v>165</v>
      </c>
      <c r="Q1315" s="200" t="s">
        <v>165</v>
      </c>
      <c r="R1315" s="200" t="s">
        <v>165</v>
      </c>
      <c r="S1315" s="200" t="s">
        <v>165</v>
      </c>
      <c r="T1315" s="200" t="s">
        <v>165</v>
      </c>
      <c r="U1315" s="200" t="s">
        <v>165</v>
      </c>
      <c r="V1315" s="200" t="s">
        <v>165</v>
      </c>
      <c r="W1315" s="200" t="s">
        <v>165</v>
      </c>
      <c r="X1315" s="200" t="s">
        <v>165</v>
      </c>
      <c r="Y1315" s="200" t="s">
        <v>165</v>
      </c>
      <c r="Z1315" s="200" t="s">
        <v>165</v>
      </c>
      <c r="AA1315" s="200" t="s">
        <v>165</v>
      </c>
      <c r="AB1315" s="200" t="s">
        <v>165</v>
      </c>
      <c r="AC1315" s="200" t="s">
        <v>165</v>
      </c>
      <c r="AD1315" s="200" t="s">
        <v>165</v>
      </c>
      <c r="AE1315" s="200" t="s">
        <v>165</v>
      </c>
      <c r="AF1315" s="200" t="s">
        <v>165</v>
      </c>
      <c r="AG1315" s="200" t="s">
        <v>165</v>
      </c>
      <c r="AH1315" s="200" t="s">
        <v>165</v>
      </c>
      <c r="AI1315" s="200" t="s">
        <v>165</v>
      </c>
      <c r="AJ1315" s="200" t="s">
        <v>165</v>
      </c>
      <c r="AK1315" s="200" t="s">
        <v>165</v>
      </c>
      <c r="AL1315" s="200" t="s">
        <v>165</v>
      </c>
      <c r="AM1315" s="200" t="s">
        <v>165</v>
      </c>
      <c r="AN1315" s="200" t="s">
        <v>165</v>
      </c>
      <c r="AO1315" s="200" t="s">
        <v>165</v>
      </c>
      <c r="AP1315" s="200">
        <v>1.9059999999999999</v>
      </c>
      <c r="AQ1315" s="200">
        <v>8.9999999999999993E-3</v>
      </c>
      <c r="AR1315" s="200">
        <v>7.3999999999999996E-2</v>
      </c>
      <c r="AS1315" s="200">
        <v>1.9059999999999999</v>
      </c>
      <c r="AT1315" s="200">
        <v>8.0000000000000002E-3</v>
      </c>
      <c r="AU1315" s="200">
        <v>7.3999999999999996E-2</v>
      </c>
      <c r="AV1315" s="200">
        <v>1.9059999999999999</v>
      </c>
      <c r="AW1315" s="200">
        <v>8.9999999999999993E-3</v>
      </c>
      <c r="AX1315" s="200">
        <v>7.5999999999999998E-2</v>
      </c>
      <c r="AY1315" s="85">
        <v>1.9059999999999999</v>
      </c>
      <c r="AZ1315" s="85">
        <v>8.0000000000000002E-3</v>
      </c>
      <c r="BA1315" s="85">
        <v>7.1999999999999995E-2</v>
      </c>
    </row>
    <row r="1316" spans="1:53" ht="18" customHeight="1" x14ac:dyDescent="0.25">
      <c r="B1316" s="27"/>
      <c r="C1316" s="562" t="s">
        <v>525</v>
      </c>
      <c r="D1316" s="563" t="s">
        <v>1292</v>
      </c>
      <c r="E1316" s="564" t="str">
        <f t="shared" si="82"/>
        <v>B30 (l)Camiones y autobuses (N2, N3, M2, M3)</v>
      </c>
      <c r="F1316" s="200" t="s">
        <v>165</v>
      </c>
      <c r="G1316" s="200" t="s">
        <v>165</v>
      </c>
      <c r="H1316" s="200" t="s">
        <v>165</v>
      </c>
      <c r="I1316" s="200" t="s">
        <v>165</v>
      </c>
      <c r="J1316" s="200" t="s">
        <v>165</v>
      </c>
      <c r="K1316" s="200" t="s">
        <v>165</v>
      </c>
      <c r="L1316" s="200" t="s">
        <v>165</v>
      </c>
      <c r="M1316" s="200" t="s">
        <v>165</v>
      </c>
      <c r="N1316" s="200" t="s">
        <v>165</v>
      </c>
      <c r="O1316" s="200" t="s">
        <v>165</v>
      </c>
      <c r="P1316" s="200" t="s">
        <v>165</v>
      </c>
      <c r="Q1316" s="200" t="s">
        <v>165</v>
      </c>
      <c r="R1316" s="200" t="s">
        <v>165</v>
      </c>
      <c r="S1316" s="200" t="s">
        <v>165</v>
      </c>
      <c r="T1316" s="200" t="s">
        <v>165</v>
      </c>
      <c r="U1316" s="200" t="s">
        <v>165</v>
      </c>
      <c r="V1316" s="200" t="s">
        <v>165</v>
      </c>
      <c r="W1316" s="200" t="s">
        <v>165</v>
      </c>
      <c r="X1316" s="200" t="s">
        <v>165</v>
      </c>
      <c r="Y1316" s="200" t="s">
        <v>165</v>
      </c>
      <c r="Z1316" s="200" t="s">
        <v>165</v>
      </c>
      <c r="AA1316" s="200" t="s">
        <v>165</v>
      </c>
      <c r="AB1316" s="200" t="s">
        <v>165</v>
      </c>
      <c r="AC1316" s="200" t="s">
        <v>165</v>
      </c>
      <c r="AD1316" s="200" t="s">
        <v>165</v>
      </c>
      <c r="AE1316" s="200" t="s">
        <v>165</v>
      </c>
      <c r="AF1316" s="200" t="s">
        <v>165</v>
      </c>
      <c r="AG1316" s="200" t="s">
        <v>165</v>
      </c>
      <c r="AH1316" s="200" t="s">
        <v>165</v>
      </c>
      <c r="AI1316" s="200" t="s">
        <v>165</v>
      </c>
      <c r="AJ1316" s="200" t="s">
        <v>165</v>
      </c>
      <c r="AK1316" s="200" t="s">
        <v>165</v>
      </c>
      <c r="AL1316" s="200" t="s">
        <v>165</v>
      </c>
      <c r="AM1316" s="200" t="s">
        <v>165</v>
      </c>
      <c r="AN1316" s="200" t="s">
        <v>165</v>
      </c>
      <c r="AO1316" s="200" t="s">
        <v>165</v>
      </c>
      <c r="AP1316" s="200">
        <v>1.903</v>
      </c>
      <c r="AQ1316" s="200">
        <v>7.1999999999999995E-2</v>
      </c>
      <c r="AR1316" s="200">
        <v>0.113</v>
      </c>
      <c r="AS1316" s="200">
        <v>1.903</v>
      </c>
      <c r="AT1316" s="200">
        <v>6.4000000000000001E-2</v>
      </c>
      <c r="AU1316" s="200">
        <v>0.12</v>
      </c>
      <c r="AV1316" s="200">
        <v>1.903</v>
      </c>
      <c r="AW1316" s="200">
        <v>5.7000000000000002E-2</v>
      </c>
      <c r="AX1316" s="200">
        <v>0.125</v>
      </c>
      <c r="AY1316" s="85">
        <v>1.903</v>
      </c>
      <c r="AZ1316" s="85">
        <v>5.2999999999999999E-2</v>
      </c>
      <c r="BA1316" s="85">
        <v>0.13</v>
      </c>
    </row>
    <row r="1317" spans="1:53" ht="18" customHeight="1" x14ac:dyDescent="0.25">
      <c r="B1317" s="27"/>
      <c r="C1317" s="562" t="s">
        <v>526</v>
      </c>
      <c r="D1317" s="563" t="s">
        <v>1290</v>
      </c>
      <c r="E1317" s="564" t="str">
        <f t="shared" si="82"/>
        <v>B100 (l)Turismos (M1)</v>
      </c>
      <c r="F1317" s="200" t="s">
        <v>165</v>
      </c>
      <c r="G1317" s="200" t="s">
        <v>165</v>
      </c>
      <c r="H1317" s="200" t="s">
        <v>165</v>
      </c>
      <c r="I1317" s="200" t="s">
        <v>165</v>
      </c>
      <c r="J1317" s="200" t="s">
        <v>165</v>
      </c>
      <c r="K1317" s="200" t="s">
        <v>165</v>
      </c>
      <c r="L1317" s="200" t="s">
        <v>165</v>
      </c>
      <c r="M1317" s="200" t="s">
        <v>165</v>
      </c>
      <c r="N1317" s="200" t="s">
        <v>165</v>
      </c>
      <c r="O1317" s="200" t="s">
        <v>165</v>
      </c>
      <c r="P1317" s="200" t="s">
        <v>165</v>
      </c>
      <c r="Q1317" s="200" t="s">
        <v>165</v>
      </c>
      <c r="R1317" s="200" t="s">
        <v>165</v>
      </c>
      <c r="S1317" s="200" t="s">
        <v>165</v>
      </c>
      <c r="T1317" s="200" t="s">
        <v>165</v>
      </c>
      <c r="U1317" s="200" t="s">
        <v>165</v>
      </c>
      <c r="V1317" s="200" t="s">
        <v>165</v>
      </c>
      <c r="W1317" s="200" t="s">
        <v>165</v>
      </c>
      <c r="X1317" s="200" t="s">
        <v>165</v>
      </c>
      <c r="Y1317" s="200" t="s">
        <v>165</v>
      </c>
      <c r="Z1317" s="200" t="s">
        <v>165</v>
      </c>
      <c r="AA1317" s="200" t="s">
        <v>165</v>
      </c>
      <c r="AB1317" s="200" t="s">
        <v>165</v>
      </c>
      <c r="AC1317" s="200" t="s">
        <v>165</v>
      </c>
      <c r="AD1317" s="200" t="s">
        <v>165</v>
      </c>
      <c r="AE1317" s="200" t="s">
        <v>165</v>
      </c>
      <c r="AF1317" s="200" t="s">
        <v>165</v>
      </c>
      <c r="AG1317" s="200" t="s">
        <v>165</v>
      </c>
      <c r="AH1317" s="200" t="s">
        <v>165</v>
      </c>
      <c r="AI1317" s="200" t="s">
        <v>165</v>
      </c>
      <c r="AJ1317" s="200" t="s">
        <v>165</v>
      </c>
      <c r="AK1317" s="200" t="s">
        <v>165</v>
      </c>
      <c r="AL1317" s="200" t="s">
        <v>165</v>
      </c>
      <c r="AM1317" s="200" t="s">
        <v>165</v>
      </c>
      <c r="AN1317" s="200" t="s">
        <v>165</v>
      </c>
      <c r="AO1317" s="200" t="s">
        <v>165</v>
      </c>
      <c r="AP1317" s="200">
        <v>0.14399999999999999</v>
      </c>
      <c r="AQ1317" s="200">
        <v>7.0000000000000001E-3</v>
      </c>
      <c r="AR1317" s="200">
        <v>0.11899999999999999</v>
      </c>
      <c r="AS1317" s="200">
        <v>0.14399999999999999</v>
      </c>
      <c r="AT1317" s="200">
        <v>7.0000000000000001E-3</v>
      </c>
      <c r="AU1317" s="200">
        <v>0.11899999999999999</v>
      </c>
      <c r="AV1317" s="200">
        <v>0.14399999999999999</v>
      </c>
      <c r="AW1317" s="200">
        <v>7.0000000000000001E-3</v>
      </c>
      <c r="AX1317" s="200">
        <v>0.11899999999999999</v>
      </c>
      <c r="AY1317" s="85">
        <v>0.14399999999999999</v>
      </c>
      <c r="AZ1317" s="85">
        <v>6.0000000000000001E-3</v>
      </c>
      <c r="BA1317" s="85">
        <v>0.11799999999999999</v>
      </c>
    </row>
    <row r="1318" spans="1:53" ht="18" customHeight="1" x14ac:dyDescent="0.25">
      <c r="B1318" s="27"/>
      <c r="C1318" s="562" t="s">
        <v>526</v>
      </c>
      <c r="D1318" s="563" t="s">
        <v>1291</v>
      </c>
      <c r="E1318" s="564" t="str">
        <f t="shared" si="82"/>
        <v>B100 (l)Furgonetas y furgones (N1)</v>
      </c>
      <c r="F1318" s="200" t="s">
        <v>165</v>
      </c>
      <c r="G1318" s="200" t="s">
        <v>165</v>
      </c>
      <c r="H1318" s="200" t="s">
        <v>165</v>
      </c>
      <c r="I1318" s="200" t="s">
        <v>165</v>
      </c>
      <c r="J1318" s="200" t="s">
        <v>165</v>
      </c>
      <c r="K1318" s="200" t="s">
        <v>165</v>
      </c>
      <c r="L1318" s="200" t="s">
        <v>165</v>
      </c>
      <c r="M1318" s="200" t="s">
        <v>165</v>
      </c>
      <c r="N1318" s="200" t="s">
        <v>165</v>
      </c>
      <c r="O1318" s="200" t="s">
        <v>165</v>
      </c>
      <c r="P1318" s="200" t="s">
        <v>165</v>
      </c>
      <c r="Q1318" s="200" t="s">
        <v>165</v>
      </c>
      <c r="R1318" s="200" t="s">
        <v>165</v>
      </c>
      <c r="S1318" s="200" t="s">
        <v>165</v>
      </c>
      <c r="T1318" s="200" t="s">
        <v>165</v>
      </c>
      <c r="U1318" s="200" t="s">
        <v>165</v>
      </c>
      <c r="V1318" s="200" t="s">
        <v>165</v>
      </c>
      <c r="W1318" s="200" t="s">
        <v>165</v>
      </c>
      <c r="X1318" s="200" t="s">
        <v>165</v>
      </c>
      <c r="Y1318" s="200" t="s">
        <v>165</v>
      </c>
      <c r="Z1318" s="200" t="s">
        <v>165</v>
      </c>
      <c r="AA1318" s="200" t="s">
        <v>165</v>
      </c>
      <c r="AB1318" s="200" t="s">
        <v>165</v>
      </c>
      <c r="AC1318" s="200" t="s">
        <v>165</v>
      </c>
      <c r="AD1318" s="200" t="s">
        <v>165</v>
      </c>
      <c r="AE1318" s="200" t="s">
        <v>165</v>
      </c>
      <c r="AF1318" s="200" t="s">
        <v>165</v>
      </c>
      <c r="AG1318" s="200" t="s">
        <v>165</v>
      </c>
      <c r="AH1318" s="200" t="s">
        <v>165</v>
      </c>
      <c r="AI1318" s="200" t="s">
        <v>165</v>
      </c>
      <c r="AJ1318" s="200" t="s">
        <v>165</v>
      </c>
      <c r="AK1318" s="200" t="s">
        <v>165</v>
      </c>
      <c r="AL1318" s="200" t="s">
        <v>165</v>
      </c>
      <c r="AM1318" s="200" t="s">
        <v>165</v>
      </c>
      <c r="AN1318" s="200" t="s">
        <v>165</v>
      </c>
      <c r="AO1318" s="200" t="s">
        <v>165</v>
      </c>
      <c r="AP1318" s="200">
        <v>0.14199999999999999</v>
      </c>
      <c r="AQ1318" s="200">
        <v>8.9999999999999993E-3</v>
      </c>
      <c r="AR1318" s="200">
        <v>7.3999999999999996E-2</v>
      </c>
      <c r="AS1318" s="200">
        <v>0.14199999999999999</v>
      </c>
      <c r="AT1318" s="200">
        <v>8.0000000000000002E-3</v>
      </c>
      <c r="AU1318" s="200">
        <v>7.3999999999999996E-2</v>
      </c>
      <c r="AV1318" s="200">
        <v>0.14199999999999999</v>
      </c>
      <c r="AW1318" s="200">
        <v>8.9999999999999993E-3</v>
      </c>
      <c r="AX1318" s="200">
        <v>7.5999999999999998E-2</v>
      </c>
      <c r="AY1318" s="85">
        <v>0.14199999999999999</v>
      </c>
      <c r="AZ1318" s="85">
        <v>8.0000000000000002E-3</v>
      </c>
      <c r="BA1318" s="85">
        <v>7.1999999999999995E-2</v>
      </c>
    </row>
    <row r="1319" spans="1:53" ht="18" customHeight="1" x14ac:dyDescent="0.25">
      <c r="B1319" s="27"/>
      <c r="C1319" s="562" t="s">
        <v>526</v>
      </c>
      <c r="D1319" s="563" t="s">
        <v>1292</v>
      </c>
      <c r="E1319" s="564" t="str">
        <f t="shared" si="82"/>
        <v>B100 (l)Camiones y autobuses (N2, N3, M2, M3)</v>
      </c>
      <c r="F1319" s="200" t="s">
        <v>165</v>
      </c>
      <c r="G1319" s="200" t="s">
        <v>165</v>
      </c>
      <c r="H1319" s="200" t="s">
        <v>165</v>
      </c>
      <c r="I1319" s="200" t="s">
        <v>165</v>
      </c>
      <c r="J1319" s="200" t="s">
        <v>165</v>
      </c>
      <c r="K1319" s="200" t="s">
        <v>165</v>
      </c>
      <c r="L1319" s="200" t="s">
        <v>165</v>
      </c>
      <c r="M1319" s="200" t="s">
        <v>165</v>
      </c>
      <c r="N1319" s="200" t="s">
        <v>165</v>
      </c>
      <c r="O1319" s="200" t="s">
        <v>165</v>
      </c>
      <c r="P1319" s="200" t="s">
        <v>165</v>
      </c>
      <c r="Q1319" s="200" t="s">
        <v>165</v>
      </c>
      <c r="R1319" s="200" t="s">
        <v>165</v>
      </c>
      <c r="S1319" s="200" t="s">
        <v>165</v>
      </c>
      <c r="T1319" s="200" t="s">
        <v>165</v>
      </c>
      <c r="U1319" s="200" t="s">
        <v>165</v>
      </c>
      <c r="V1319" s="200" t="s">
        <v>165</v>
      </c>
      <c r="W1319" s="200" t="s">
        <v>165</v>
      </c>
      <c r="X1319" s="200" t="s">
        <v>165</v>
      </c>
      <c r="Y1319" s="200" t="s">
        <v>165</v>
      </c>
      <c r="Z1319" s="200" t="s">
        <v>165</v>
      </c>
      <c r="AA1319" s="200" t="s">
        <v>165</v>
      </c>
      <c r="AB1319" s="200" t="s">
        <v>165</v>
      </c>
      <c r="AC1319" s="200" t="s">
        <v>165</v>
      </c>
      <c r="AD1319" s="200" t="s">
        <v>165</v>
      </c>
      <c r="AE1319" s="200" t="s">
        <v>165</v>
      </c>
      <c r="AF1319" s="200" t="s">
        <v>165</v>
      </c>
      <c r="AG1319" s="200" t="s">
        <v>165</v>
      </c>
      <c r="AH1319" s="200" t="s">
        <v>165</v>
      </c>
      <c r="AI1319" s="200" t="s">
        <v>165</v>
      </c>
      <c r="AJ1319" s="200" t="s">
        <v>165</v>
      </c>
      <c r="AK1319" s="200" t="s">
        <v>165</v>
      </c>
      <c r="AL1319" s="200" t="s">
        <v>165</v>
      </c>
      <c r="AM1319" s="200" t="s">
        <v>165</v>
      </c>
      <c r="AN1319" s="200" t="s">
        <v>165</v>
      </c>
      <c r="AO1319" s="200" t="s">
        <v>165</v>
      </c>
      <c r="AP1319" s="200">
        <v>0.13900000000000001</v>
      </c>
      <c r="AQ1319" s="200">
        <v>7.1999999999999995E-2</v>
      </c>
      <c r="AR1319" s="200">
        <v>0.113</v>
      </c>
      <c r="AS1319" s="200">
        <v>0.13900000000000001</v>
      </c>
      <c r="AT1319" s="200">
        <v>6.4000000000000001E-2</v>
      </c>
      <c r="AU1319" s="200">
        <v>0.12</v>
      </c>
      <c r="AV1319" s="200">
        <v>0.13900000000000001</v>
      </c>
      <c r="AW1319" s="200">
        <v>5.7000000000000002E-2</v>
      </c>
      <c r="AX1319" s="200">
        <v>0.125</v>
      </c>
      <c r="AY1319" s="85">
        <v>0.13900000000000001</v>
      </c>
      <c r="AZ1319" s="85">
        <v>5.2999999999999999E-2</v>
      </c>
      <c r="BA1319" s="85">
        <v>0.13</v>
      </c>
    </row>
    <row r="1320" spans="1:53" ht="18" customHeight="1" x14ac:dyDescent="0.25">
      <c r="B1320" s="27"/>
      <c r="C1320" s="562" t="s">
        <v>522</v>
      </c>
      <c r="D1320" s="563" t="s">
        <v>1290</v>
      </c>
      <c r="E1320" s="564" t="str">
        <f t="shared" si="82"/>
        <v>LPG (l)Turismos (M1)</v>
      </c>
      <c r="F1320" s="200">
        <v>1.6519999999999999</v>
      </c>
      <c r="G1320" s="200">
        <v>0.25700000000000001</v>
      </c>
      <c r="H1320" s="200">
        <v>7.9000000000000001E-2</v>
      </c>
      <c r="I1320" s="200">
        <v>1.6519999999999999</v>
      </c>
      <c r="J1320" s="200">
        <v>0.25700000000000001</v>
      </c>
      <c r="K1320" s="200">
        <v>7.9000000000000001E-2</v>
      </c>
      <c r="L1320" s="200">
        <v>1.6519999999999999</v>
      </c>
      <c r="M1320" s="200">
        <v>0.25700000000000001</v>
      </c>
      <c r="N1320" s="200">
        <v>7.8E-2</v>
      </c>
      <c r="O1320" s="200">
        <v>1.6519999999999999</v>
      </c>
      <c r="P1320" s="200">
        <v>0.255</v>
      </c>
      <c r="Q1320" s="200">
        <v>7.9000000000000001E-2</v>
      </c>
      <c r="R1320" s="200">
        <v>1.6519999999999999</v>
      </c>
      <c r="S1320" s="200">
        <v>0.25800000000000001</v>
      </c>
      <c r="T1320" s="200">
        <v>7.9000000000000001E-2</v>
      </c>
      <c r="U1320" s="200">
        <v>1.6519999999999999</v>
      </c>
      <c r="V1320" s="200">
        <v>0.253</v>
      </c>
      <c r="W1320" s="200">
        <v>7.6999999999999999E-2</v>
      </c>
      <c r="X1320" s="200">
        <v>1.6519999999999999</v>
      </c>
      <c r="Y1320" s="200">
        <v>0.252</v>
      </c>
      <c r="Z1320" s="200">
        <v>7.4999999999999997E-2</v>
      </c>
      <c r="AA1320" s="200">
        <v>1.6519999999999999</v>
      </c>
      <c r="AB1320" s="200">
        <v>0.251</v>
      </c>
      <c r="AC1320" s="200">
        <v>7.1999999999999995E-2</v>
      </c>
      <c r="AD1320" s="200">
        <v>1.6519999999999999</v>
      </c>
      <c r="AE1320" s="200">
        <v>0.20699999999999999</v>
      </c>
      <c r="AF1320" s="200">
        <v>2.5999999999999999E-2</v>
      </c>
      <c r="AG1320" s="200">
        <v>1.6519999999999999</v>
      </c>
      <c r="AH1320" s="200">
        <v>0.20599999999999999</v>
      </c>
      <c r="AI1320" s="200">
        <v>2.5000000000000001E-2</v>
      </c>
      <c r="AJ1320" s="200">
        <v>1.6519999999999999</v>
      </c>
      <c r="AK1320" s="200">
        <v>0.20699999999999999</v>
      </c>
      <c r="AL1320" s="200">
        <v>2.4E-2</v>
      </c>
      <c r="AM1320" s="200">
        <v>1.6519999999999999</v>
      </c>
      <c r="AN1320" s="200">
        <v>0.20499999999999999</v>
      </c>
      <c r="AO1320" s="200">
        <v>2.1999999999999999E-2</v>
      </c>
      <c r="AP1320" s="200">
        <v>1.6519999999999999</v>
      </c>
      <c r="AQ1320" s="200">
        <v>0.20599999999999999</v>
      </c>
      <c r="AR1320" s="200">
        <v>1.7999999999999999E-2</v>
      </c>
      <c r="AS1320" s="200">
        <v>1.6519999999999999</v>
      </c>
      <c r="AT1320" s="200">
        <v>0.20399999999999999</v>
      </c>
      <c r="AU1320" s="200">
        <v>1.7000000000000001E-2</v>
      </c>
      <c r="AV1320" s="200">
        <v>1.6519999999999999</v>
      </c>
      <c r="AW1320" s="200">
        <v>0.20399999999999999</v>
      </c>
      <c r="AX1320" s="200">
        <v>1.6E-2</v>
      </c>
      <c r="AY1320" s="85">
        <v>1.6519999999999999</v>
      </c>
      <c r="AZ1320" s="85">
        <v>0.20499999999999999</v>
      </c>
      <c r="BA1320" s="85">
        <v>1.6E-2</v>
      </c>
    </row>
    <row r="1321" spans="1:53" ht="18" customHeight="1" x14ac:dyDescent="0.25">
      <c r="B1321" s="27"/>
      <c r="C1321" s="565" t="s">
        <v>667</v>
      </c>
      <c r="D1321" s="563" t="s">
        <v>1290</v>
      </c>
      <c r="E1321" s="564" t="str">
        <f t="shared" si="82"/>
        <v>CNG (kg)Turismos (M1)</v>
      </c>
      <c r="F1321" s="200">
        <v>2.754</v>
      </c>
      <c r="G1321" s="200">
        <v>1.0980000000000001</v>
      </c>
      <c r="H1321" s="200">
        <v>3.4000000000000002E-2</v>
      </c>
      <c r="I1321" s="200">
        <v>2.7440000000000002</v>
      </c>
      <c r="J1321" s="200">
        <v>1.0940000000000001</v>
      </c>
      <c r="K1321" s="200">
        <v>3.4000000000000002E-2</v>
      </c>
      <c r="L1321" s="200">
        <v>2.7160000000000002</v>
      </c>
      <c r="M1321" s="200">
        <v>1.083</v>
      </c>
      <c r="N1321" s="200">
        <v>3.3000000000000002E-2</v>
      </c>
      <c r="O1321" s="200">
        <v>2.75</v>
      </c>
      <c r="P1321" s="200">
        <v>1.097</v>
      </c>
      <c r="Q1321" s="200">
        <v>3.4000000000000002E-2</v>
      </c>
      <c r="R1321" s="200">
        <v>2.7490000000000001</v>
      </c>
      <c r="S1321" s="200">
        <v>1.0960000000000001</v>
      </c>
      <c r="T1321" s="200">
        <v>3.4000000000000002E-2</v>
      </c>
      <c r="U1321" s="200">
        <v>2.73</v>
      </c>
      <c r="V1321" s="200">
        <v>1.089</v>
      </c>
      <c r="W1321" s="200">
        <v>3.4000000000000002E-2</v>
      </c>
      <c r="X1321" s="200">
        <v>2.7320000000000002</v>
      </c>
      <c r="Y1321" s="200">
        <v>1.0900000000000001</v>
      </c>
      <c r="Z1321" s="200">
        <v>3.4000000000000002E-2</v>
      </c>
      <c r="AA1321" s="200">
        <v>2.7160000000000002</v>
      </c>
      <c r="AB1321" s="200">
        <v>1.083</v>
      </c>
      <c r="AC1321" s="200">
        <v>3.3000000000000002E-2</v>
      </c>
      <c r="AD1321" s="200">
        <v>2.7</v>
      </c>
      <c r="AE1321" s="200">
        <v>1.056</v>
      </c>
      <c r="AF1321" s="200">
        <v>3.3000000000000002E-2</v>
      </c>
      <c r="AG1321" s="200">
        <v>2.7080000000000002</v>
      </c>
      <c r="AH1321" s="200">
        <v>1.0649999999999999</v>
      </c>
      <c r="AI1321" s="200">
        <v>3.3000000000000002E-2</v>
      </c>
      <c r="AJ1321" s="200">
        <v>2.7080000000000002</v>
      </c>
      <c r="AK1321" s="200">
        <v>1.0669999999999999</v>
      </c>
      <c r="AL1321" s="200">
        <v>3.3000000000000002E-2</v>
      </c>
      <c r="AM1321" s="200">
        <v>2.714</v>
      </c>
      <c r="AN1321" s="200">
        <v>1.0629999999999999</v>
      </c>
      <c r="AO1321" s="200">
        <v>3.4000000000000002E-2</v>
      </c>
      <c r="AP1321" s="200">
        <v>2.7</v>
      </c>
      <c r="AQ1321" s="200">
        <v>1.08</v>
      </c>
      <c r="AR1321" s="200">
        <v>3.3000000000000002E-2</v>
      </c>
      <c r="AS1321" s="200">
        <v>2.7250000000000001</v>
      </c>
      <c r="AT1321" s="200">
        <v>1.08</v>
      </c>
      <c r="AU1321" s="200">
        <v>3.4000000000000002E-2</v>
      </c>
      <c r="AV1321" s="200">
        <v>2.726</v>
      </c>
      <c r="AW1321" s="200">
        <v>1.0740000000000001</v>
      </c>
      <c r="AX1321" s="200">
        <v>3.4000000000000002E-2</v>
      </c>
      <c r="AY1321" s="85">
        <v>2.7160000000000002</v>
      </c>
      <c r="AZ1321" s="85">
        <v>1.079</v>
      </c>
      <c r="BA1321" s="85">
        <v>3.3000000000000002E-2</v>
      </c>
    </row>
    <row r="1322" spans="1:53" ht="18" customHeight="1" x14ac:dyDescent="0.25">
      <c r="B1322" s="27"/>
      <c r="C1322" s="1314" t="s">
        <v>667</v>
      </c>
      <c r="D1322" s="1315" t="s">
        <v>1292</v>
      </c>
      <c r="E1322" s="1316" t="str">
        <f t="shared" si="82"/>
        <v>CNG (kg)Camiones y autobuses (N2, N3, M2, M3)</v>
      </c>
      <c r="F1322" s="1317">
        <v>2.7389999999999999</v>
      </c>
      <c r="G1322" s="1317">
        <v>3.875</v>
      </c>
      <c r="H1322" s="1317">
        <v>0</v>
      </c>
      <c r="I1322" s="1317">
        <v>2.742</v>
      </c>
      <c r="J1322" s="1317">
        <v>3.1589999999999998</v>
      </c>
      <c r="K1322" s="1317">
        <v>0</v>
      </c>
      <c r="L1322" s="1317">
        <v>2.7170000000000001</v>
      </c>
      <c r="M1322" s="1317">
        <v>3.0840000000000001</v>
      </c>
      <c r="N1322" s="1317">
        <v>0</v>
      </c>
      <c r="O1322" s="1317">
        <v>2.7410000000000001</v>
      </c>
      <c r="P1322" s="1317">
        <v>2.46</v>
      </c>
      <c r="Q1322" s="1317">
        <v>0</v>
      </c>
      <c r="R1322" s="1317">
        <v>2.746</v>
      </c>
      <c r="S1322" s="1317">
        <v>2.4510000000000001</v>
      </c>
      <c r="T1322" s="1317">
        <v>0</v>
      </c>
      <c r="U1322" s="1317">
        <v>2.726</v>
      </c>
      <c r="V1322" s="1317">
        <v>2.419</v>
      </c>
      <c r="W1322" s="1317">
        <v>0</v>
      </c>
      <c r="X1322" s="1317">
        <v>2.7160000000000002</v>
      </c>
      <c r="Y1322" s="1317">
        <v>2.4119999999999999</v>
      </c>
      <c r="Z1322" s="1317">
        <v>0</v>
      </c>
      <c r="AA1322" s="1317">
        <v>2.7160000000000002</v>
      </c>
      <c r="AB1322" s="1317">
        <v>2.395</v>
      </c>
      <c r="AC1322" s="1317">
        <v>0</v>
      </c>
      <c r="AD1322" s="1317">
        <v>2.7</v>
      </c>
      <c r="AE1322" s="1317">
        <v>2.3540000000000001</v>
      </c>
      <c r="AF1322" s="1317">
        <v>0</v>
      </c>
      <c r="AG1322" s="1317">
        <v>2.7080000000000002</v>
      </c>
      <c r="AH1322" s="1317">
        <v>2.375</v>
      </c>
      <c r="AI1322" s="1317">
        <v>0</v>
      </c>
      <c r="AJ1322" s="1317">
        <v>2.7080000000000002</v>
      </c>
      <c r="AK1322" s="1317">
        <v>2.37</v>
      </c>
      <c r="AL1322" s="1317">
        <v>0</v>
      </c>
      <c r="AM1322" s="1317">
        <v>2.714</v>
      </c>
      <c r="AN1322" s="1317">
        <v>2.38</v>
      </c>
      <c r="AO1322" s="1317">
        <v>0</v>
      </c>
      <c r="AP1322" s="1317">
        <v>2.7</v>
      </c>
      <c r="AQ1322" s="1317">
        <v>2.3980000000000001</v>
      </c>
      <c r="AR1322" s="1317">
        <v>0</v>
      </c>
      <c r="AS1322" s="1317">
        <v>2.7250000000000001</v>
      </c>
      <c r="AT1322" s="1317">
        <v>2.4089999999999998</v>
      </c>
      <c r="AU1322" s="1317">
        <v>0</v>
      </c>
      <c r="AV1322" s="1317">
        <v>2.726</v>
      </c>
      <c r="AW1322" s="1317">
        <v>2.4119999999999999</v>
      </c>
      <c r="AX1322" s="1317">
        <v>0</v>
      </c>
      <c r="AY1322" s="1318">
        <v>2.7160000000000002</v>
      </c>
      <c r="AZ1322" s="1318">
        <v>2.395</v>
      </c>
      <c r="BA1322" s="1318">
        <v>0</v>
      </c>
    </row>
    <row r="1323" spans="1:53" ht="18" customHeight="1" x14ac:dyDescent="0.25">
      <c r="B1323" s="27"/>
      <c r="C1323" s="1311"/>
      <c r="D1323" s="1312"/>
      <c r="E1323" s="1244"/>
      <c r="F1323" s="1313"/>
      <c r="G1323" s="1313"/>
      <c r="H1323" s="1313"/>
      <c r="I1323" s="1313"/>
      <c r="J1323" s="1313"/>
      <c r="K1323" s="1313"/>
      <c r="L1323" s="1313"/>
      <c r="M1323" s="1313"/>
      <c r="N1323" s="1313"/>
      <c r="O1323" s="1313"/>
      <c r="P1323" s="1313"/>
      <c r="Q1323" s="1313"/>
      <c r="R1323" s="1313"/>
      <c r="S1323" s="1313"/>
      <c r="T1323" s="1313"/>
      <c r="U1323" s="1313"/>
      <c r="V1323" s="1313"/>
      <c r="W1323" s="1313"/>
      <c r="X1323" s="1313"/>
      <c r="Y1323" s="1313"/>
      <c r="Z1323" s="1313"/>
      <c r="AA1323" s="1313"/>
      <c r="AB1323" s="1313"/>
      <c r="AC1323" s="1313"/>
      <c r="AD1323" s="1313"/>
      <c r="AE1323" s="1313"/>
      <c r="AF1323" s="1313"/>
      <c r="AG1323" s="1313"/>
      <c r="AH1323" s="1313"/>
      <c r="AI1323" s="1313"/>
      <c r="AJ1323" s="1313"/>
      <c r="AK1323" s="1313"/>
      <c r="AL1323" s="1313"/>
      <c r="AM1323" s="1313"/>
      <c r="AN1323" s="1313"/>
      <c r="AO1323" s="1313"/>
      <c r="AP1323" s="1313"/>
      <c r="AQ1323" s="1313"/>
      <c r="AR1323" s="1313"/>
      <c r="AS1323" s="1313"/>
      <c r="AT1323" s="1313"/>
      <c r="AU1323" s="1313"/>
      <c r="AV1323" s="1313"/>
      <c r="AW1323" s="1313"/>
      <c r="AX1323" s="1313"/>
      <c r="AY1323" s="96"/>
      <c r="AZ1323" s="96"/>
      <c r="BA1323" s="96"/>
    </row>
    <row r="1324" spans="1:53" ht="18" customHeight="1" x14ac:dyDescent="0.25">
      <c r="A1324" s="920"/>
      <c r="B1324" s="68"/>
      <c r="C1324" s="68"/>
      <c r="D1324" s="74"/>
      <c r="E1324" s="74"/>
      <c r="F1324" s="74"/>
      <c r="G1324" s="74"/>
      <c r="H1324" s="74"/>
      <c r="I1324" s="74"/>
      <c r="J1324" s="74"/>
      <c r="K1324" s="74"/>
      <c r="L1324" s="74"/>
      <c r="M1324" s="74"/>
      <c r="N1324" s="74"/>
      <c r="O1324" s="74"/>
      <c r="P1324" s="74"/>
      <c r="Q1324" s="74"/>
      <c r="R1324" s="74"/>
      <c r="S1324" s="74"/>
      <c r="T1324" s="74"/>
      <c r="U1324" s="74"/>
      <c r="V1324" s="74"/>
      <c r="W1324" s="74"/>
      <c r="X1324" s="74"/>
      <c r="Y1324" s="74"/>
      <c r="Z1324" s="74"/>
      <c r="AA1324" s="74"/>
      <c r="AB1324" s="74"/>
      <c r="AC1324" s="74"/>
      <c r="AD1324" s="74"/>
      <c r="AE1324" s="74"/>
      <c r="AF1324" s="74"/>
      <c r="AG1324" s="74"/>
      <c r="AH1324" s="74"/>
      <c r="AI1324" s="74"/>
      <c r="AJ1324" s="74"/>
      <c r="AK1324" s="74"/>
      <c r="AL1324" s="74"/>
      <c r="AM1324" s="74"/>
      <c r="AN1324" s="74"/>
      <c r="AO1324" s="74"/>
      <c r="AP1324" s="74"/>
      <c r="AQ1324" s="74"/>
      <c r="AR1324" s="74"/>
      <c r="AS1324" s="74"/>
      <c r="AT1324" s="74"/>
      <c r="AU1324" s="74"/>
      <c r="AV1324" s="74"/>
      <c r="AW1324" s="74"/>
      <c r="AX1324" s="74"/>
      <c r="AY1324" s="74"/>
      <c r="AZ1324" s="68"/>
      <c r="BA1324" s="68"/>
    </row>
    <row r="1325" spans="1:53" ht="18" customHeight="1" x14ac:dyDescent="0.25">
      <c r="A1325" s="920"/>
      <c r="B1325" s="100" t="s">
        <v>806</v>
      </c>
      <c r="Q1325" s="15"/>
      <c r="AG1325" s="15"/>
    </row>
    <row r="1326" spans="1:53" ht="18" customHeight="1" x14ac:dyDescent="0.25">
      <c r="A1326" s="920"/>
      <c r="B1326" s="100"/>
      <c r="Q1326" s="15"/>
      <c r="AG1326" s="15"/>
    </row>
    <row r="1327" spans="1:53" ht="18" customHeight="1" x14ac:dyDescent="0.25">
      <c r="A1327" s="920"/>
      <c r="B1327" s="68"/>
      <c r="C1327" s="167" t="s">
        <v>798</v>
      </c>
      <c r="E1327" s="168" t="s">
        <v>676</v>
      </c>
      <c r="Q1327" s="15"/>
      <c r="AG1327" s="15"/>
    </row>
    <row r="1328" spans="1:53" ht="18" customHeight="1" x14ac:dyDescent="0.25">
      <c r="A1328" s="920"/>
      <c r="B1328" s="68"/>
      <c r="C1328" s="217" t="s">
        <v>1290</v>
      </c>
      <c r="D1328" s="83">
        <v>1</v>
      </c>
      <c r="E1328" s="81" t="e">
        <f t="shared" ref="E1328:E1347" si="83">VLOOKUP(D1370,$C$1328:$D$1331,2,0)</f>
        <v>#N/A</v>
      </c>
      <c r="G1328" s="15" t="s">
        <v>673</v>
      </c>
      <c r="Q1328" s="15"/>
      <c r="AG1328" s="15"/>
    </row>
    <row r="1329" spans="1:33" ht="18" customHeight="1" x14ac:dyDescent="0.25">
      <c r="A1329" s="920"/>
      <c r="B1329" s="68"/>
      <c r="C1329" s="218" t="s">
        <v>1291</v>
      </c>
      <c r="D1329" s="20">
        <v>2</v>
      </c>
      <c r="E1329" s="81" t="e">
        <f t="shared" si="83"/>
        <v>#N/A</v>
      </c>
      <c r="G1329" s="15" t="s">
        <v>674</v>
      </c>
      <c r="Q1329" s="15"/>
      <c r="AG1329" s="15"/>
    </row>
    <row r="1330" spans="1:33" ht="18" customHeight="1" x14ac:dyDescent="0.25">
      <c r="A1330" s="920"/>
      <c r="B1330" s="68"/>
      <c r="C1330" s="218" t="s">
        <v>1292</v>
      </c>
      <c r="D1330" s="20">
        <v>3</v>
      </c>
      <c r="E1330" s="81" t="e">
        <f t="shared" si="83"/>
        <v>#N/A</v>
      </c>
      <c r="G1330" s="15" t="s">
        <v>675</v>
      </c>
      <c r="Q1330" s="15"/>
      <c r="AG1330" s="15"/>
    </row>
    <row r="1331" spans="1:33" ht="18" customHeight="1" x14ac:dyDescent="0.25">
      <c r="A1331" s="920"/>
      <c r="B1331" s="68"/>
      <c r="C1331" s="219" t="s">
        <v>1293</v>
      </c>
      <c r="D1331" s="22">
        <v>4</v>
      </c>
      <c r="E1331" s="81" t="e">
        <f t="shared" si="83"/>
        <v>#N/A</v>
      </c>
      <c r="G1331" s="15" t="s">
        <v>796</v>
      </c>
      <c r="Q1331" s="15"/>
      <c r="AG1331" s="15"/>
    </row>
    <row r="1332" spans="1:33" ht="18" customHeight="1" x14ac:dyDescent="0.25">
      <c r="A1332" s="920"/>
      <c r="B1332" s="68"/>
      <c r="E1332" s="81" t="e">
        <f t="shared" si="83"/>
        <v>#N/A</v>
      </c>
      <c r="Q1332" s="15"/>
      <c r="AG1332" s="15"/>
    </row>
    <row r="1333" spans="1:33" ht="18" customHeight="1" x14ac:dyDescent="0.25">
      <c r="A1333" s="920"/>
      <c r="B1333" s="68"/>
      <c r="E1333" s="81" t="e">
        <f t="shared" si="83"/>
        <v>#N/A</v>
      </c>
      <c r="Q1333" s="15"/>
      <c r="AG1333" s="15"/>
    </row>
    <row r="1334" spans="1:33" ht="18" customHeight="1" x14ac:dyDescent="0.25">
      <c r="A1334" s="920"/>
      <c r="B1334" s="68"/>
      <c r="E1334" s="81" t="e">
        <f t="shared" si="83"/>
        <v>#N/A</v>
      </c>
      <c r="Q1334" s="15"/>
      <c r="AG1334" s="15"/>
    </row>
    <row r="1335" spans="1:33" ht="18" customHeight="1" x14ac:dyDescent="0.25">
      <c r="A1335" s="920"/>
      <c r="B1335" s="68"/>
      <c r="E1335" s="81" t="e">
        <f t="shared" si="83"/>
        <v>#N/A</v>
      </c>
      <c r="Q1335" s="15"/>
      <c r="AG1335" s="15"/>
    </row>
    <row r="1336" spans="1:33" ht="18" customHeight="1" x14ac:dyDescent="0.25">
      <c r="A1336" s="920"/>
      <c r="B1336" s="68"/>
      <c r="E1336" s="81" t="e">
        <f t="shared" si="83"/>
        <v>#N/A</v>
      </c>
      <c r="Q1336" s="15"/>
      <c r="AG1336" s="15"/>
    </row>
    <row r="1337" spans="1:33" ht="18" customHeight="1" x14ac:dyDescent="0.25">
      <c r="A1337" s="920"/>
      <c r="B1337" s="68"/>
      <c r="E1337" s="81" t="e">
        <f t="shared" si="83"/>
        <v>#N/A</v>
      </c>
      <c r="Q1337" s="15"/>
      <c r="AG1337" s="15"/>
    </row>
    <row r="1338" spans="1:33" ht="18" customHeight="1" x14ac:dyDescent="0.25">
      <c r="A1338" s="920"/>
      <c r="B1338" s="68"/>
      <c r="E1338" s="81" t="e">
        <f t="shared" si="83"/>
        <v>#N/A</v>
      </c>
      <c r="Q1338" s="15"/>
      <c r="AG1338" s="15"/>
    </row>
    <row r="1339" spans="1:33" ht="18" customHeight="1" x14ac:dyDescent="0.25">
      <c r="A1339" s="920"/>
      <c r="B1339" s="68"/>
      <c r="E1339" s="81" t="e">
        <f t="shared" si="83"/>
        <v>#N/A</v>
      </c>
      <c r="Q1339" s="15"/>
      <c r="AG1339" s="15"/>
    </row>
    <row r="1340" spans="1:33" ht="18" customHeight="1" x14ac:dyDescent="0.25">
      <c r="A1340" s="920"/>
      <c r="B1340" s="68"/>
      <c r="E1340" s="81" t="e">
        <f t="shared" si="83"/>
        <v>#N/A</v>
      </c>
      <c r="Q1340" s="15"/>
      <c r="AG1340" s="15"/>
    </row>
    <row r="1341" spans="1:33" ht="18" customHeight="1" x14ac:dyDescent="0.25">
      <c r="A1341" s="920"/>
      <c r="B1341" s="68"/>
      <c r="E1341" s="81" t="e">
        <f t="shared" si="83"/>
        <v>#N/A</v>
      </c>
      <c r="Q1341" s="15"/>
      <c r="AG1341" s="15"/>
    </row>
    <row r="1342" spans="1:33" ht="18" customHeight="1" x14ac:dyDescent="0.25">
      <c r="A1342" s="920"/>
      <c r="B1342" s="68"/>
      <c r="E1342" s="81" t="e">
        <f t="shared" si="83"/>
        <v>#N/A</v>
      </c>
      <c r="Q1342" s="15"/>
      <c r="AG1342" s="15"/>
    </row>
    <row r="1343" spans="1:33" ht="18" customHeight="1" x14ac:dyDescent="0.25">
      <c r="A1343" s="920"/>
      <c r="B1343" s="68"/>
      <c r="E1343" s="81" t="e">
        <f t="shared" si="83"/>
        <v>#N/A</v>
      </c>
      <c r="Q1343" s="15"/>
      <c r="AG1343" s="15"/>
    </row>
    <row r="1344" spans="1:33" ht="18" customHeight="1" x14ac:dyDescent="0.25">
      <c r="A1344" s="920"/>
      <c r="B1344" s="68"/>
      <c r="E1344" s="81" t="e">
        <f t="shared" si="83"/>
        <v>#N/A</v>
      </c>
      <c r="Q1344" s="15"/>
      <c r="AG1344" s="15"/>
    </row>
    <row r="1345" spans="1:66" ht="18" customHeight="1" x14ac:dyDescent="0.25">
      <c r="A1345" s="920"/>
      <c r="B1345" s="68"/>
      <c r="E1345" s="81" t="e">
        <f t="shared" si="83"/>
        <v>#N/A</v>
      </c>
      <c r="Q1345" s="15"/>
      <c r="AG1345" s="15"/>
    </row>
    <row r="1346" spans="1:66" ht="18" customHeight="1" x14ac:dyDescent="0.25">
      <c r="A1346" s="920"/>
      <c r="B1346" s="68"/>
      <c r="E1346" s="81" t="e">
        <f t="shared" si="83"/>
        <v>#N/A</v>
      </c>
      <c r="Q1346" s="15"/>
      <c r="AG1346" s="15"/>
    </row>
    <row r="1347" spans="1:66" ht="18" customHeight="1" x14ac:dyDescent="0.25">
      <c r="A1347" s="920"/>
      <c r="B1347" s="68"/>
      <c r="E1347" s="81" t="e">
        <f t="shared" si="83"/>
        <v>#N/A</v>
      </c>
      <c r="Q1347" s="15"/>
      <c r="AG1347" s="15"/>
    </row>
    <row r="1348" spans="1:66" ht="18" customHeight="1" x14ac:dyDescent="0.25">
      <c r="A1348" s="920"/>
      <c r="B1348" s="68"/>
      <c r="Q1348" s="15"/>
      <c r="AG1348" s="15"/>
    </row>
    <row r="1349" spans="1:66" ht="18" customHeight="1" x14ac:dyDescent="0.25">
      <c r="A1349" s="920"/>
      <c r="Q1349" s="15"/>
      <c r="AG1349" s="15"/>
    </row>
    <row r="1350" spans="1:66" ht="18" customHeight="1" x14ac:dyDescent="0.25">
      <c r="A1350" s="920"/>
      <c r="C1350" s="89">
        <v>2007</v>
      </c>
      <c r="D1350" s="89">
        <v>2007</v>
      </c>
      <c r="E1350" s="89">
        <v>2007</v>
      </c>
      <c r="F1350" s="89">
        <v>2007</v>
      </c>
      <c r="G1350" s="89">
        <v>2008</v>
      </c>
      <c r="H1350" s="89">
        <v>2008</v>
      </c>
      <c r="I1350" s="89">
        <v>2008</v>
      </c>
      <c r="J1350" s="89">
        <v>2008</v>
      </c>
      <c r="K1350" s="89">
        <v>2009</v>
      </c>
      <c r="L1350" s="89">
        <v>2009</v>
      </c>
      <c r="M1350" s="89">
        <v>2009</v>
      </c>
      <c r="N1350" s="89">
        <v>2009</v>
      </c>
      <c r="O1350" s="89">
        <v>2010</v>
      </c>
      <c r="P1350" s="89">
        <v>2010</v>
      </c>
      <c r="Q1350" s="89">
        <v>2010</v>
      </c>
      <c r="R1350" s="89">
        <v>2010</v>
      </c>
      <c r="S1350" s="75">
        <v>2011</v>
      </c>
      <c r="T1350" s="75">
        <v>2011</v>
      </c>
      <c r="U1350" s="75">
        <v>2011</v>
      </c>
      <c r="V1350" s="75">
        <v>2011</v>
      </c>
      <c r="W1350" s="75">
        <v>2012</v>
      </c>
      <c r="X1350" s="75">
        <v>2012</v>
      </c>
      <c r="Y1350" s="75">
        <v>2012</v>
      </c>
      <c r="Z1350" s="75">
        <v>2012</v>
      </c>
      <c r="AA1350" s="75">
        <v>2013</v>
      </c>
      <c r="AB1350" s="75">
        <v>2013</v>
      </c>
      <c r="AC1350" s="75">
        <v>2013</v>
      </c>
      <c r="AD1350" s="75">
        <v>2013</v>
      </c>
      <c r="AE1350" s="75">
        <v>2014</v>
      </c>
      <c r="AF1350" s="75">
        <v>2014</v>
      </c>
      <c r="AG1350" s="75">
        <v>2014</v>
      </c>
      <c r="AH1350" s="75">
        <v>2014</v>
      </c>
      <c r="AI1350" s="75">
        <v>2015</v>
      </c>
      <c r="AJ1350" s="75">
        <v>2015</v>
      </c>
      <c r="AK1350" s="75">
        <v>2015</v>
      </c>
      <c r="AL1350" s="75">
        <v>2015</v>
      </c>
      <c r="AM1350" s="75">
        <v>2016</v>
      </c>
      <c r="AN1350" s="75">
        <v>2016</v>
      </c>
      <c r="AO1350" s="75">
        <v>2016</v>
      </c>
      <c r="AP1350" s="75">
        <v>2016</v>
      </c>
      <c r="AQ1350" s="75">
        <v>2017</v>
      </c>
      <c r="AR1350" s="75">
        <v>2017</v>
      </c>
      <c r="AS1350" s="75">
        <v>2017</v>
      </c>
      <c r="AT1350" s="75">
        <v>2017</v>
      </c>
      <c r="AU1350" s="75">
        <v>2018</v>
      </c>
      <c r="AV1350" s="75">
        <v>2018</v>
      </c>
      <c r="AW1350" s="75">
        <v>2018</v>
      </c>
      <c r="AX1350" s="75">
        <v>2018</v>
      </c>
      <c r="AY1350" s="92">
        <v>2019</v>
      </c>
      <c r="AZ1350" s="92">
        <v>2019</v>
      </c>
      <c r="BA1350" s="92">
        <v>2019</v>
      </c>
      <c r="BB1350" s="92">
        <v>2019</v>
      </c>
      <c r="BC1350" s="92">
        <v>2020</v>
      </c>
      <c r="BD1350" s="92">
        <v>2020</v>
      </c>
      <c r="BE1350" s="92">
        <v>2020</v>
      </c>
      <c r="BF1350" s="92">
        <v>2020</v>
      </c>
      <c r="BG1350" s="92">
        <v>2021</v>
      </c>
      <c r="BH1350" s="92">
        <v>2021</v>
      </c>
      <c r="BI1350" s="92">
        <v>2021</v>
      </c>
      <c r="BJ1350" s="92">
        <v>2021</v>
      </c>
      <c r="BK1350" s="92">
        <v>2022</v>
      </c>
      <c r="BL1350" s="92">
        <v>2022</v>
      </c>
      <c r="BM1350" s="92">
        <v>2022</v>
      </c>
      <c r="BN1350" s="92">
        <v>2022</v>
      </c>
    </row>
    <row r="1351" spans="1:66" ht="18" customHeight="1" x14ac:dyDescent="0.25">
      <c r="A1351" s="920"/>
      <c r="C1351" s="566" t="s">
        <v>1290</v>
      </c>
      <c r="D1351" s="566" t="s">
        <v>1291</v>
      </c>
      <c r="E1351" s="566" t="s">
        <v>1292</v>
      </c>
      <c r="F1351" s="566" t="s">
        <v>1293</v>
      </c>
      <c r="G1351" s="566" t="s">
        <v>1290</v>
      </c>
      <c r="H1351" s="566" t="s">
        <v>1291</v>
      </c>
      <c r="I1351" s="566" t="s">
        <v>1292</v>
      </c>
      <c r="J1351" s="566" t="s">
        <v>1293</v>
      </c>
      <c r="K1351" s="566" t="s">
        <v>1290</v>
      </c>
      <c r="L1351" s="566" t="s">
        <v>1291</v>
      </c>
      <c r="M1351" s="566" t="s">
        <v>1292</v>
      </c>
      <c r="N1351" s="566" t="s">
        <v>1293</v>
      </c>
      <c r="O1351" s="566" t="s">
        <v>1290</v>
      </c>
      <c r="P1351" s="566" t="s">
        <v>1291</v>
      </c>
      <c r="Q1351" s="566" t="s">
        <v>1292</v>
      </c>
      <c r="R1351" s="566" t="s">
        <v>1293</v>
      </c>
      <c r="S1351" s="566" t="s">
        <v>1290</v>
      </c>
      <c r="T1351" s="566" t="s">
        <v>1291</v>
      </c>
      <c r="U1351" s="566" t="s">
        <v>1292</v>
      </c>
      <c r="V1351" s="566" t="s">
        <v>1293</v>
      </c>
      <c r="W1351" s="566" t="s">
        <v>1290</v>
      </c>
      <c r="X1351" s="566" t="s">
        <v>1291</v>
      </c>
      <c r="Y1351" s="566" t="s">
        <v>1292</v>
      </c>
      <c r="Z1351" s="566" t="s">
        <v>1293</v>
      </c>
      <c r="AA1351" s="566" t="s">
        <v>1290</v>
      </c>
      <c r="AB1351" s="566" t="s">
        <v>1291</v>
      </c>
      <c r="AC1351" s="566" t="s">
        <v>1292</v>
      </c>
      <c r="AD1351" s="566" t="s">
        <v>1293</v>
      </c>
      <c r="AE1351" s="566" t="s">
        <v>1290</v>
      </c>
      <c r="AF1351" s="566" t="s">
        <v>1291</v>
      </c>
      <c r="AG1351" s="566" t="s">
        <v>1292</v>
      </c>
      <c r="AH1351" s="566" t="s">
        <v>1293</v>
      </c>
      <c r="AI1351" s="566" t="s">
        <v>1290</v>
      </c>
      <c r="AJ1351" s="566" t="s">
        <v>1291</v>
      </c>
      <c r="AK1351" s="566" t="s">
        <v>1292</v>
      </c>
      <c r="AL1351" s="566" t="s">
        <v>1293</v>
      </c>
      <c r="AM1351" s="566" t="s">
        <v>1290</v>
      </c>
      <c r="AN1351" s="566" t="s">
        <v>1291</v>
      </c>
      <c r="AO1351" s="566" t="s">
        <v>1292</v>
      </c>
      <c r="AP1351" s="566" t="s">
        <v>1293</v>
      </c>
      <c r="AQ1351" s="566" t="s">
        <v>1290</v>
      </c>
      <c r="AR1351" s="566" t="s">
        <v>1291</v>
      </c>
      <c r="AS1351" s="566" t="s">
        <v>1292</v>
      </c>
      <c r="AT1351" s="566" t="s">
        <v>1293</v>
      </c>
      <c r="AU1351" s="566" t="s">
        <v>1290</v>
      </c>
      <c r="AV1351" s="566" t="s">
        <v>1291</v>
      </c>
      <c r="AW1351" s="566" t="s">
        <v>1292</v>
      </c>
      <c r="AX1351" s="566" t="s">
        <v>1293</v>
      </c>
      <c r="AY1351" s="566" t="s">
        <v>1290</v>
      </c>
      <c r="AZ1351" s="566" t="s">
        <v>1291</v>
      </c>
      <c r="BA1351" s="566" t="s">
        <v>1292</v>
      </c>
      <c r="BB1351" s="566" t="s">
        <v>1293</v>
      </c>
      <c r="BC1351" s="566" t="s">
        <v>1290</v>
      </c>
      <c r="BD1351" s="566" t="s">
        <v>1291</v>
      </c>
      <c r="BE1351" s="566" t="s">
        <v>1292</v>
      </c>
      <c r="BF1351" s="566" t="s">
        <v>1293</v>
      </c>
      <c r="BG1351" s="566" t="s">
        <v>1290</v>
      </c>
      <c r="BH1351" s="566" t="s">
        <v>1291</v>
      </c>
      <c r="BI1351" s="566" t="s">
        <v>1292</v>
      </c>
      <c r="BJ1351" s="566" t="s">
        <v>1293</v>
      </c>
      <c r="BK1351" s="566" t="s">
        <v>1290</v>
      </c>
      <c r="BL1351" s="566" t="s">
        <v>1291</v>
      </c>
      <c r="BM1351" s="566" t="s">
        <v>1292</v>
      </c>
      <c r="BN1351" s="566" t="s">
        <v>1293</v>
      </c>
    </row>
    <row r="1352" spans="1:66" ht="18" customHeight="1" x14ac:dyDescent="0.25">
      <c r="A1352" s="920"/>
      <c r="C1352" s="567">
        <v>1</v>
      </c>
      <c r="D1352" s="567">
        <v>2</v>
      </c>
      <c r="E1352" s="567">
        <v>3</v>
      </c>
      <c r="F1352" s="567">
        <v>4</v>
      </c>
      <c r="G1352" s="567">
        <v>1</v>
      </c>
      <c r="H1352" s="567">
        <v>2</v>
      </c>
      <c r="I1352" s="567">
        <v>3</v>
      </c>
      <c r="J1352" s="567">
        <v>4</v>
      </c>
      <c r="K1352" s="567">
        <v>1</v>
      </c>
      <c r="L1352" s="567">
        <v>2</v>
      </c>
      <c r="M1352" s="567">
        <v>3</v>
      </c>
      <c r="N1352" s="567">
        <v>4</v>
      </c>
      <c r="O1352" s="567">
        <v>1</v>
      </c>
      <c r="P1352" s="567">
        <v>2</v>
      </c>
      <c r="Q1352" s="567">
        <v>3</v>
      </c>
      <c r="R1352" s="567">
        <v>4</v>
      </c>
      <c r="S1352" s="567">
        <v>1</v>
      </c>
      <c r="T1352" s="567">
        <v>2</v>
      </c>
      <c r="U1352" s="567">
        <v>3</v>
      </c>
      <c r="V1352" s="567">
        <v>4</v>
      </c>
      <c r="W1352" s="567">
        <v>1</v>
      </c>
      <c r="X1352" s="567">
        <v>2</v>
      </c>
      <c r="Y1352" s="567">
        <v>3</v>
      </c>
      <c r="Z1352" s="567">
        <v>4</v>
      </c>
      <c r="AA1352" s="567">
        <v>1</v>
      </c>
      <c r="AB1352" s="567">
        <v>2</v>
      </c>
      <c r="AC1352" s="567">
        <v>3</v>
      </c>
      <c r="AD1352" s="567">
        <v>4</v>
      </c>
      <c r="AE1352" s="567">
        <v>1</v>
      </c>
      <c r="AF1352" s="567">
        <v>2</v>
      </c>
      <c r="AG1352" s="567">
        <v>3</v>
      </c>
      <c r="AH1352" s="567">
        <v>4</v>
      </c>
      <c r="AI1352" s="567">
        <v>1</v>
      </c>
      <c r="AJ1352" s="567">
        <v>2</v>
      </c>
      <c r="AK1352" s="567">
        <v>3</v>
      </c>
      <c r="AL1352" s="567">
        <v>4</v>
      </c>
      <c r="AM1352" s="567">
        <v>1</v>
      </c>
      <c r="AN1352" s="567">
        <v>2</v>
      </c>
      <c r="AO1352" s="567">
        <v>3</v>
      </c>
      <c r="AP1352" s="567">
        <v>4</v>
      </c>
      <c r="AQ1352" s="567">
        <v>1</v>
      </c>
      <c r="AR1352" s="567">
        <v>2</v>
      </c>
      <c r="AS1352" s="567">
        <v>3</v>
      </c>
      <c r="AT1352" s="567">
        <v>4</v>
      </c>
      <c r="AU1352" s="567">
        <v>1</v>
      </c>
      <c r="AV1352" s="567">
        <v>2</v>
      </c>
      <c r="AW1352" s="567">
        <v>3</v>
      </c>
      <c r="AX1352" s="567">
        <v>4</v>
      </c>
      <c r="AY1352" s="567">
        <v>1</v>
      </c>
      <c r="AZ1352" s="567">
        <v>2</v>
      </c>
      <c r="BA1352" s="567">
        <v>3</v>
      </c>
      <c r="BB1352" s="567">
        <v>4</v>
      </c>
      <c r="BC1352" s="567">
        <v>1</v>
      </c>
      <c r="BD1352" s="567">
        <v>2</v>
      </c>
      <c r="BE1352" s="567">
        <v>3</v>
      </c>
      <c r="BF1352" s="567">
        <v>4</v>
      </c>
      <c r="BG1352" s="567">
        <v>1</v>
      </c>
      <c r="BH1352" s="567">
        <v>2</v>
      </c>
      <c r="BI1352" s="567">
        <v>3</v>
      </c>
      <c r="BJ1352" s="567">
        <v>4</v>
      </c>
      <c r="BK1352" s="567">
        <v>1</v>
      </c>
      <c r="BL1352" s="567">
        <v>2</v>
      </c>
      <c r="BM1352" s="567">
        <v>3</v>
      </c>
      <c r="BN1352" s="567">
        <v>4</v>
      </c>
    </row>
    <row r="1353" spans="1:66" ht="18" customHeight="1" x14ac:dyDescent="0.25">
      <c r="A1353" s="920"/>
      <c r="C1353" s="568" t="str">
        <f>"Comb_Veh_"&amp;C1352&amp;"_"&amp;C1350</f>
        <v>Comb_Veh_1_2007</v>
      </c>
      <c r="D1353" s="568" t="str">
        <f t="shared" ref="D1353:BJ1353" si="84">"Comb_Veh_"&amp;D1352&amp;"_"&amp;D1350</f>
        <v>Comb_Veh_2_2007</v>
      </c>
      <c r="E1353" s="568" t="str">
        <f t="shared" si="84"/>
        <v>Comb_Veh_3_2007</v>
      </c>
      <c r="F1353" s="568" t="str">
        <f t="shared" si="84"/>
        <v>Comb_Veh_4_2007</v>
      </c>
      <c r="G1353" s="568" t="str">
        <f t="shared" si="84"/>
        <v>Comb_Veh_1_2008</v>
      </c>
      <c r="H1353" s="568" t="str">
        <f t="shared" si="84"/>
        <v>Comb_Veh_2_2008</v>
      </c>
      <c r="I1353" s="568" t="str">
        <f t="shared" si="84"/>
        <v>Comb_Veh_3_2008</v>
      </c>
      <c r="J1353" s="568" t="str">
        <f t="shared" si="84"/>
        <v>Comb_Veh_4_2008</v>
      </c>
      <c r="K1353" s="568" t="str">
        <f t="shared" si="84"/>
        <v>Comb_Veh_1_2009</v>
      </c>
      <c r="L1353" s="568" t="str">
        <f t="shared" si="84"/>
        <v>Comb_Veh_2_2009</v>
      </c>
      <c r="M1353" s="568" t="str">
        <f t="shared" si="84"/>
        <v>Comb_Veh_3_2009</v>
      </c>
      <c r="N1353" s="568" t="str">
        <f t="shared" si="84"/>
        <v>Comb_Veh_4_2009</v>
      </c>
      <c r="O1353" s="568" t="str">
        <f t="shared" si="84"/>
        <v>Comb_Veh_1_2010</v>
      </c>
      <c r="P1353" s="568" t="str">
        <f t="shared" si="84"/>
        <v>Comb_Veh_2_2010</v>
      </c>
      <c r="Q1353" s="568" t="str">
        <f t="shared" si="84"/>
        <v>Comb_Veh_3_2010</v>
      </c>
      <c r="R1353" s="568" t="str">
        <f t="shared" si="84"/>
        <v>Comb_Veh_4_2010</v>
      </c>
      <c r="S1353" s="568" t="str">
        <f t="shared" si="84"/>
        <v>Comb_Veh_1_2011</v>
      </c>
      <c r="T1353" s="568" t="str">
        <f t="shared" si="84"/>
        <v>Comb_Veh_2_2011</v>
      </c>
      <c r="U1353" s="568" t="str">
        <f t="shared" si="84"/>
        <v>Comb_Veh_3_2011</v>
      </c>
      <c r="V1353" s="568" t="str">
        <f t="shared" si="84"/>
        <v>Comb_Veh_4_2011</v>
      </c>
      <c r="W1353" s="568" t="str">
        <f>"Comb_Veh_"&amp;W1352&amp;"_"&amp;W1350</f>
        <v>Comb_Veh_1_2012</v>
      </c>
      <c r="X1353" s="568" t="str">
        <f t="shared" si="84"/>
        <v>Comb_Veh_2_2012</v>
      </c>
      <c r="Y1353" s="568" t="str">
        <f t="shared" si="84"/>
        <v>Comb_Veh_3_2012</v>
      </c>
      <c r="Z1353" s="568" t="str">
        <f t="shared" si="84"/>
        <v>Comb_Veh_4_2012</v>
      </c>
      <c r="AA1353" s="568" t="str">
        <f t="shared" si="84"/>
        <v>Comb_Veh_1_2013</v>
      </c>
      <c r="AB1353" s="568" t="str">
        <f t="shared" si="84"/>
        <v>Comb_Veh_2_2013</v>
      </c>
      <c r="AC1353" s="568" t="str">
        <f t="shared" si="84"/>
        <v>Comb_Veh_3_2013</v>
      </c>
      <c r="AD1353" s="568" t="str">
        <f t="shared" si="84"/>
        <v>Comb_Veh_4_2013</v>
      </c>
      <c r="AE1353" s="568" t="str">
        <f t="shared" si="84"/>
        <v>Comb_Veh_1_2014</v>
      </c>
      <c r="AF1353" s="568" t="str">
        <f t="shared" si="84"/>
        <v>Comb_Veh_2_2014</v>
      </c>
      <c r="AG1353" s="568" t="str">
        <f t="shared" si="84"/>
        <v>Comb_Veh_3_2014</v>
      </c>
      <c r="AH1353" s="568" t="str">
        <f t="shared" si="84"/>
        <v>Comb_Veh_4_2014</v>
      </c>
      <c r="AI1353" s="568" t="str">
        <f t="shared" si="84"/>
        <v>Comb_Veh_1_2015</v>
      </c>
      <c r="AJ1353" s="568" t="str">
        <f t="shared" si="84"/>
        <v>Comb_Veh_2_2015</v>
      </c>
      <c r="AK1353" s="568" t="str">
        <f t="shared" si="84"/>
        <v>Comb_Veh_3_2015</v>
      </c>
      <c r="AL1353" s="568" t="str">
        <f t="shared" si="84"/>
        <v>Comb_Veh_4_2015</v>
      </c>
      <c r="AM1353" s="568" t="str">
        <f t="shared" si="84"/>
        <v>Comb_Veh_1_2016</v>
      </c>
      <c r="AN1353" s="568" t="str">
        <f t="shared" si="84"/>
        <v>Comb_Veh_2_2016</v>
      </c>
      <c r="AO1353" s="568" t="str">
        <f t="shared" si="84"/>
        <v>Comb_Veh_3_2016</v>
      </c>
      <c r="AP1353" s="568" t="str">
        <f t="shared" si="84"/>
        <v>Comb_Veh_4_2016</v>
      </c>
      <c r="AQ1353" s="568" t="str">
        <f t="shared" si="84"/>
        <v>Comb_Veh_1_2017</v>
      </c>
      <c r="AR1353" s="568" t="str">
        <f t="shared" si="84"/>
        <v>Comb_Veh_2_2017</v>
      </c>
      <c r="AS1353" s="568" t="str">
        <f t="shared" si="84"/>
        <v>Comb_Veh_3_2017</v>
      </c>
      <c r="AT1353" s="568" t="str">
        <f t="shared" si="84"/>
        <v>Comb_Veh_4_2017</v>
      </c>
      <c r="AU1353" s="568" t="str">
        <f t="shared" si="84"/>
        <v>Comb_Veh_1_2018</v>
      </c>
      <c r="AV1353" s="568" t="str">
        <f t="shared" si="84"/>
        <v>Comb_Veh_2_2018</v>
      </c>
      <c r="AW1353" s="568" t="str">
        <f t="shared" si="84"/>
        <v>Comb_Veh_3_2018</v>
      </c>
      <c r="AX1353" s="568" t="str">
        <f t="shared" si="84"/>
        <v>Comb_Veh_4_2018</v>
      </c>
      <c r="AY1353" s="568" t="str">
        <f t="shared" si="84"/>
        <v>Comb_Veh_1_2019</v>
      </c>
      <c r="AZ1353" s="568" t="str">
        <f t="shared" si="84"/>
        <v>Comb_Veh_2_2019</v>
      </c>
      <c r="BA1353" s="568" t="str">
        <f t="shared" si="84"/>
        <v>Comb_Veh_3_2019</v>
      </c>
      <c r="BB1353" s="568" t="str">
        <f t="shared" si="84"/>
        <v>Comb_Veh_4_2019</v>
      </c>
      <c r="BC1353" s="568" t="str">
        <f t="shared" si="84"/>
        <v>Comb_Veh_1_2020</v>
      </c>
      <c r="BD1353" s="568" t="str">
        <f t="shared" si="84"/>
        <v>Comb_Veh_2_2020</v>
      </c>
      <c r="BE1353" s="568" t="str">
        <f t="shared" si="84"/>
        <v>Comb_Veh_3_2020</v>
      </c>
      <c r="BF1353" s="568" t="str">
        <f t="shared" si="84"/>
        <v>Comb_Veh_4_2020</v>
      </c>
      <c r="BG1353" s="568" t="str">
        <f t="shared" si="84"/>
        <v>Comb_Veh_1_2021</v>
      </c>
      <c r="BH1353" s="568" t="str">
        <f t="shared" si="84"/>
        <v>Comb_Veh_2_2021</v>
      </c>
      <c r="BI1353" s="568" t="str">
        <f t="shared" si="84"/>
        <v>Comb_Veh_3_2021</v>
      </c>
      <c r="BJ1353" s="568" t="str">
        <f t="shared" si="84"/>
        <v>Comb_Veh_4_2021</v>
      </c>
      <c r="BK1353" s="568" t="str">
        <f>"Comb_Veh_"&amp;BK1352&amp;"_"&amp;BK1350</f>
        <v>Comb_Veh_1_2022</v>
      </c>
      <c r="BL1353" s="568" t="str">
        <f>"Comb_Veh_"&amp;BL1352&amp;"_"&amp;BL1350</f>
        <v>Comb_Veh_2_2022</v>
      </c>
      <c r="BM1353" s="568" t="str">
        <f>"Comb_Veh_"&amp;BM1352&amp;"_"&amp;BM1350</f>
        <v>Comb_Veh_3_2022</v>
      </c>
      <c r="BN1353" s="568" t="str">
        <f>"Comb_Veh_"&amp;BN1352&amp;"_"&amp;BN1350</f>
        <v>Comb_Veh_4_2022</v>
      </c>
    </row>
    <row r="1354" spans="1:66" ht="18" customHeight="1" x14ac:dyDescent="0.25">
      <c r="A1354" s="920"/>
      <c r="C1354" s="77" t="s">
        <v>337</v>
      </c>
      <c r="D1354" s="76" t="s">
        <v>337</v>
      </c>
      <c r="E1354" s="76" t="s">
        <v>337</v>
      </c>
      <c r="F1354" s="76" t="s">
        <v>337</v>
      </c>
      <c r="G1354" s="77" t="s">
        <v>337</v>
      </c>
      <c r="H1354" s="76" t="s">
        <v>337</v>
      </c>
      <c r="I1354" s="76" t="s">
        <v>337</v>
      </c>
      <c r="J1354" s="76" t="s">
        <v>337</v>
      </c>
      <c r="K1354" s="77" t="s">
        <v>337</v>
      </c>
      <c r="L1354" s="76" t="s">
        <v>337</v>
      </c>
      <c r="M1354" s="76" t="s">
        <v>337</v>
      </c>
      <c r="N1354" s="76" t="s">
        <v>337</v>
      </c>
      <c r="O1354" s="77" t="s">
        <v>337</v>
      </c>
      <c r="P1354" s="76" t="s">
        <v>337</v>
      </c>
      <c r="Q1354" s="76" t="s">
        <v>337</v>
      </c>
      <c r="R1354" s="76" t="s">
        <v>337</v>
      </c>
      <c r="S1354" s="77" t="s">
        <v>337</v>
      </c>
      <c r="T1354" s="76" t="s">
        <v>337</v>
      </c>
      <c r="U1354" s="76" t="s">
        <v>337</v>
      </c>
      <c r="V1354" s="76" t="s">
        <v>337</v>
      </c>
      <c r="W1354" s="77" t="s">
        <v>337</v>
      </c>
      <c r="X1354" s="76" t="s">
        <v>337</v>
      </c>
      <c r="Y1354" s="76" t="s">
        <v>337</v>
      </c>
      <c r="Z1354" s="76" t="s">
        <v>337</v>
      </c>
      <c r="AA1354" s="77" t="s">
        <v>337</v>
      </c>
      <c r="AB1354" s="76" t="s">
        <v>337</v>
      </c>
      <c r="AC1354" s="76" t="s">
        <v>337</v>
      </c>
      <c r="AD1354" s="76" t="s">
        <v>337</v>
      </c>
      <c r="AE1354" s="77" t="s">
        <v>337</v>
      </c>
      <c r="AF1354" s="76" t="s">
        <v>337</v>
      </c>
      <c r="AG1354" s="76" t="s">
        <v>337</v>
      </c>
      <c r="AH1354" s="76" t="s">
        <v>337</v>
      </c>
      <c r="AI1354" s="77" t="s">
        <v>337</v>
      </c>
      <c r="AJ1354" s="76" t="s">
        <v>337</v>
      </c>
      <c r="AK1354" s="76" t="s">
        <v>337</v>
      </c>
      <c r="AL1354" s="76" t="s">
        <v>337</v>
      </c>
      <c r="AM1354" s="77" t="s">
        <v>337</v>
      </c>
      <c r="AN1354" s="76" t="s">
        <v>337</v>
      </c>
      <c r="AO1354" s="76" t="s">
        <v>337</v>
      </c>
      <c r="AP1354" s="76" t="s">
        <v>337</v>
      </c>
      <c r="AQ1354" s="77" t="s">
        <v>337</v>
      </c>
      <c r="AR1354" s="76" t="s">
        <v>337</v>
      </c>
      <c r="AS1354" s="76" t="s">
        <v>337</v>
      </c>
      <c r="AT1354" s="76" t="s">
        <v>337</v>
      </c>
      <c r="AU1354" s="77" t="s">
        <v>337</v>
      </c>
      <c r="AV1354" s="76" t="s">
        <v>337</v>
      </c>
      <c r="AW1354" s="76" t="s">
        <v>337</v>
      </c>
      <c r="AX1354" s="77" t="s">
        <v>337</v>
      </c>
      <c r="AY1354" s="76" t="s">
        <v>523</v>
      </c>
      <c r="AZ1354" s="76" t="s">
        <v>523</v>
      </c>
      <c r="BA1354" s="76" t="s">
        <v>523</v>
      </c>
      <c r="BB1354" s="76" t="s">
        <v>523</v>
      </c>
      <c r="BC1354" s="76" t="s">
        <v>523</v>
      </c>
      <c r="BD1354" s="76" t="s">
        <v>523</v>
      </c>
      <c r="BE1354" s="76" t="s">
        <v>523</v>
      </c>
      <c r="BF1354" s="76" t="s">
        <v>523</v>
      </c>
      <c r="BG1354" s="76" t="s">
        <v>523</v>
      </c>
      <c r="BH1354" s="76" t="s">
        <v>523</v>
      </c>
      <c r="BI1354" s="76" t="s">
        <v>523</v>
      </c>
      <c r="BJ1354" s="1307" t="s">
        <v>523</v>
      </c>
      <c r="BK1354" s="1310" t="s">
        <v>523</v>
      </c>
      <c r="BL1354" s="145" t="s">
        <v>523</v>
      </c>
      <c r="BM1354" s="1310" t="s">
        <v>523</v>
      </c>
      <c r="BN1354" s="1310" t="s">
        <v>523</v>
      </c>
    </row>
    <row r="1355" spans="1:66" ht="18" customHeight="1" x14ac:dyDescent="0.25">
      <c r="A1355" s="920"/>
      <c r="C1355" s="78" t="s">
        <v>736</v>
      </c>
      <c r="D1355" s="19" t="s">
        <v>736</v>
      </c>
      <c r="E1355" s="19" t="s">
        <v>736</v>
      </c>
      <c r="F1355" s="23" t="s">
        <v>682</v>
      </c>
      <c r="G1355" s="78" t="s">
        <v>736</v>
      </c>
      <c r="H1355" s="19" t="s">
        <v>736</v>
      </c>
      <c r="I1355" s="19" t="s">
        <v>736</v>
      </c>
      <c r="J1355" s="23" t="s">
        <v>682</v>
      </c>
      <c r="K1355" s="78" t="s">
        <v>736</v>
      </c>
      <c r="L1355" s="19" t="s">
        <v>736</v>
      </c>
      <c r="M1355" s="19" t="s">
        <v>736</v>
      </c>
      <c r="N1355" s="23" t="s">
        <v>682</v>
      </c>
      <c r="O1355" s="78" t="s">
        <v>736</v>
      </c>
      <c r="P1355" s="19" t="s">
        <v>736</v>
      </c>
      <c r="Q1355" s="19" t="s">
        <v>736</v>
      </c>
      <c r="R1355" s="23" t="s">
        <v>682</v>
      </c>
      <c r="S1355" s="78" t="s">
        <v>736</v>
      </c>
      <c r="T1355" s="19" t="s">
        <v>736</v>
      </c>
      <c r="U1355" s="19" t="s">
        <v>736</v>
      </c>
      <c r="V1355" s="23" t="s">
        <v>682</v>
      </c>
      <c r="W1355" s="78" t="s">
        <v>736</v>
      </c>
      <c r="X1355" s="19" t="s">
        <v>736</v>
      </c>
      <c r="Y1355" s="19" t="s">
        <v>736</v>
      </c>
      <c r="Z1355" s="23" t="s">
        <v>682</v>
      </c>
      <c r="AA1355" s="78" t="s">
        <v>736</v>
      </c>
      <c r="AB1355" s="19" t="s">
        <v>736</v>
      </c>
      <c r="AC1355" s="19" t="s">
        <v>736</v>
      </c>
      <c r="AD1355" s="23" t="s">
        <v>682</v>
      </c>
      <c r="AE1355" s="78" t="s">
        <v>736</v>
      </c>
      <c r="AF1355" s="19" t="s">
        <v>736</v>
      </c>
      <c r="AG1355" s="19" t="s">
        <v>736</v>
      </c>
      <c r="AH1355" s="23" t="s">
        <v>682</v>
      </c>
      <c r="AI1355" s="78" t="s">
        <v>736</v>
      </c>
      <c r="AJ1355" s="19" t="s">
        <v>736</v>
      </c>
      <c r="AK1355" s="19" t="s">
        <v>736</v>
      </c>
      <c r="AL1355" s="23" t="s">
        <v>682</v>
      </c>
      <c r="AM1355" s="78" t="s">
        <v>736</v>
      </c>
      <c r="AN1355" s="19" t="s">
        <v>736</v>
      </c>
      <c r="AO1355" s="19" t="s">
        <v>736</v>
      </c>
      <c r="AP1355" s="23" t="s">
        <v>682</v>
      </c>
      <c r="AQ1355" s="78" t="s">
        <v>736</v>
      </c>
      <c r="AR1355" s="19" t="s">
        <v>736</v>
      </c>
      <c r="AS1355" s="19" t="s">
        <v>736</v>
      </c>
      <c r="AT1355" s="23" t="s">
        <v>682</v>
      </c>
      <c r="AU1355" s="78" t="s">
        <v>736</v>
      </c>
      <c r="AV1355" s="19" t="s">
        <v>736</v>
      </c>
      <c r="AW1355" s="19" t="s">
        <v>736</v>
      </c>
      <c r="AX1355" s="79" t="s">
        <v>682</v>
      </c>
      <c r="AY1355" s="19" t="s">
        <v>33</v>
      </c>
      <c r="AZ1355" s="19" t="s">
        <v>33</v>
      </c>
      <c r="BA1355" s="19" t="s">
        <v>33</v>
      </c>
      <c r="BB1355" s="19" t="s">
        <v>33</v>
      </c>
      <c r="BC1355" s="19" t="s">
        <v>33</v>
      </c>
      <c r="BD1355" s="19" t="s">
        <v>33</v>
      </c>
      <c r="BE1355" s="19" t="s">
        <v>33</v>
      </c>
      <c r="BF1355" s="19" t="s">
        <v>33</v>
      </c>
      <c r="BG1355" s="19" t="s">
        <v>33</v>
      </c>
      <c r="BH1355" s="19" t="s">
        <v>33</v>
      </c>
      <c r="BI1355" s="19" t="s">
        <v>33</v>
      </c>
      <c r="BJ1355" s="1308" t="s">
        <v>33</v>
      </c>
      <c r="BK1355" s="463" t="s">
        <v>33</v>
      </c>
      <c r="BL1355" s="466" t="s">
        <v>33</v>
      </c>
      <c r="BM1355" s="463" t="s">
        <v>33</v>
      </c>
      <c r="BN1355" s="463" t="s">
        <v>33</v>
      </c>
    </row>
    <row r="1356" spans="1:66" ht="18" customHeight="1" x14ac:dyDescent="0.25">
      <c r="A1356" s="920"/>
      <c r="C1356" s="31" t="s">
        <v>667</v>
      </c>
      <c r="D1356" s="24" t="s">
        <v>682</v>
      </c>
      <c r="E1356" s="21" t="s">
        <v>667</v>
      </c>
      <c r="G1356" s="31" t="s">
        <v>667</v>
      </c>
      <c r="H1356" s="24" t="s">
        <v>682</v>
      </c>
      <c r="I1356" s="21" t="s">
        <v>667</v>
      </c>
      <c r="K1356" s="31" t="s">
        <v>667</v>
      </c>
      <c r="L1356" s="24" t="s">
        <v>682</v>
      </c>
      <c r="M1356" s="21" t="s">
        <v>667</v>
      </c>
      <c r="O1356" s="31" t="s">
        <v>667</v>
      </c>
      <c r="P1356" s="24" t="s">
        <v>682</v>
      </c>
      <c r="Q1356" s="21" t="s">
        <v>667</v>
      </c>
      <c r="S1356" s="31" t="s">
        <v>667</v>
      </c>
      <c r="T1356" s="24" t="s">
        <v>682</v>
      </c>
      <c r="U1356" s="21" t="s">
        <v>667</v>
      </c>
      <c r="W1356" s="31" t="s">
        <v>667</v>
      </c>
      <c r="X1356" s="24" t="s">
        <v>682</v>
      </c>
      <c r="Y1356" s="21" t="s">
        <v>667</v>
      </c>
      <c r="AA1356" s="31" t="s">
        <v>667</v>
      </c>
      <c r="AB1356" s="24" t="s">
        <v>682</v>
      </c>
      <c r="AC1356" s="21" t="s">
        <v>667</v>
      </c>
      <c r="AE1356" s="31" t="s">
        <v>667</v>
      </c>
      <c r="AF1356" s="24" t="s">
        <v>682</v>
      </c>
      <c r="AG1356" s="21" t="s">
        <v>667</v>
      </c>
      <c r="AI1356" s="31" t="s">
        <v>667</v>
      </c>
      <c r="AJ1356" s="24" t="s">
        <v>682</v>
      </c>
      <c r="AK1356" s="21" t="s">
        <v>667</v>
      </c>
      <c r="AM1356" s="31" t="s">
        <v>667</v>
      </c>
      <c r="AN1356" s="24" t="s">
        <v>682</v>
      </c>
      <c r="AO1356" s="21" t="s">
        <v>667</v>
      </c>
      <c r="AQ1356" s="31" t="s">
        <v>667</v>
      </c>
      <c r="AR1356" s="24" t="s">
        <v>682</v>
      </c>
      <c r="AS1356" s="21" t="s">
        <v>667</v>
      </c>
      <c r="AU1356" s="31" t="s">
        <v>667</v>
      </c>
      <c r="AV1356" s="24" t="s">
        <v>682</v>
      </c>
      <c r="AW1356" s="21" t="s">
        <v>667</v>
      </c>
      <c r="AY1356" s="21" t="s">
        <v>34</v>
      </c>
      <c r="AZ1356" s="21" t="s">
        <v>34</v>
      </c>
      <c r="BA1356" s="21" t="s">
        <v>34</v>
      </c>
      <c r="BB1356" s="21" t="s">
        <v>34</v>
      </c>
      <c r="BC1356" s="21" t="s">
        <v>34</v>
      </c>
      <c r="BD1356" s="21" t="s">
        <v>34</v>
      </c>
      <c r="BE1356" s="21" t="s">
        <v>34</v>
      </c>
      <c r="BF1356" s="21" t="s">
        <v>34</v>
      </c>
      <c r="BG1356" s="21" t="s">
        <v>34</v>
      </c>
      <c r="BH1356" s="21" t="s">
        <v>34</v>
      </c>
      <c r="BI1356" s="21" t="s">
        <v>34</v>
      </c>
      <c r="BJ1356" s="466" t="s">
        <v>34</v>
      </c>
      <c r="BK1356" s="463" t="s">
        <v>34</v>
      </c>
      <c r="BL1356" s="466" t="s">
        <v>34</v>
      </c>
      <c r="BM1356" s="463" t="s">
        <v>34</v>
      </c>
      <c r="BN1356" s="463" t="s">
        <v>34</v>
      </c>
    </row>
    <row r="1357" spans="1:66" ht="18" customHeight="1" x14ac:dyDescent="0.25">
      <c r="A1357" s="920"/>
      <c r="C1357" s="463" t="s">
        <v>522</v>
      </c>
      <c r="E1357" s="24" t="s">
        <v>682</v>
      </c>
      <c r="G1357" s="463" t="s">
        <v>522</v>
      </c>
      <c r="I1357" s="24" t="s">
        <v>682</v>
      </c>
      <c r="K1357" s="463" t="s">
        <v>522</v>
      </c>
      <c r="M1357" s="24" t="s">
        <v>682</v>
      </c>
      <c r="O1357" s="463" t="s">
        <v>522</v>
      </c>
      <c r="Q1357" s="24" t="s">
        <v>682</v>
      </c>
      <c r="S1357" s="463" t="s">
        <v>522</v>
      </c>
      <c r="U1357" s="24" t="s">
        <v>682</v>
      </c>
      <c r="W1357" s="463" t="s">
        <v>522</v>
      </c>
      <c r="Y1357" s="24" t="s">
        <v>682</v>
      </c>
      <c r="AA1357" s="463" t="s">
        <v>522</v>
      </c>
      <c r="AC1357" s="24" t="s">
        <v>682</v>
      </c>
      <c r="AE1357" s="463" t="s">
        <v>522</v>
      </c>
      <c r="AG1357" s="24" t="s">
        <v>682</v>
      </c>
      <c r="AI1357" s="463" t="s">
        <v>522</v>
      </c>
      <c r="AK1357" s="24" t="s">
        <v>682</v>
      </c>
      <c r="AM1357" s="463" t="s">
        <v>522</v>
      </c>
      <c r="AO1357" s="24" t="s">
        <v>682</v>
      </c>
      <c r="AQ1357" s="463" t="s">
        <v>522</v>
      </c>
      <c r="AS1357" s="24" t="s">
        <v>682</v>
      </c>
      <c r="AU1357" s="463" t="s">
        <v>522</v>
      </c>
      <c r="AW1357" s="24" t="s">
        <v>682</v>
      </c>
      <c r="AY1357" s="21" t="s">
        <v>548</v>
      </c>
      <c r="AZ1357" s="21" t="s">
        <v>548</v>
      </c>
      <c r="BA1357" s="21" t="s">
        <v>548</v>
      </c>
      <c r="BB1357" s="21" t="s">
        <v>548</v>
      </c>
      <c r="BC1357" s="21" t="s">
        <v>548</v>
      </c>
      <c r="BD1357" s="21" t="s">
        <v>548</v>
      </c>
      <c r="BE1357" s="21" t="s">
        <v>548</v>
      </c>
      <c r="BF1357" s="21" t="s">
        <v>548</v>
      </c>
      <c r="BG1357" s="21" t="s">
        <v>548</v>
      </c>
      <c r="BH1357" s="21" t="s">
        <v>548</v>
      </c>
      <c r="BI1357" s="21" t="s">
        <v>548</v>
      </c>
      <c r="BJ1357" s="466" t="s">
        <v>548</v>
      </c>
      <c r="BK1357" s="463" t="s">
        <v>548</v>
      </c>
      <c r="BL1357" s="466" t="s">
        <v>548</v>
      </c>
      <c r="BM1357" s="463" t="s">
        <v>548</v>
      </c>
      <c r="BN1357" s="463" t="s">
        <v>548</v>
      </c>
    </row>
    <row r="1358" spans="1:66" ht="18" customHeight="1" x14ac:dyDescent="0.25">
      <c r="A1358" s="920"/>
      <c r="B1358" s="101"/>
      <c r="C1358" s="1303" t="s">
        <v>682</v>
      </c>
      <c r="G1358" s="208" t="s">
        <v>682</v>
      </c>
      <c r="K1358" s="1305" t="s">
        <v>682</v>
      </c>
      <c r="L1358" s="74"/>
      <c r="M1358" s="74"/>
      <c r="N1358" s="74"/>
      <c r="O1358" s="1305" t="s">
        <v>682</v>
      </c>
      <c r="P1358" s="74"/>
      <c r="Q1358" s="74"/>
      <c r="R1358" s="74"/>
      <c r="S1358" s="1305" t="s">
        <v>682</v>
      </c>
      <c r="T1358" s="74"/>
      <c r="U1358" s="74"/>
      <c r="V1358" s="74"/>
      <c r="W1358" s="1305" t="s">
        <v>682</v>
      </c>
      <c r="X1358" s="74"/>
      <c r="Y1358" s="74"/>
      <c r="Z1358" s="74"/>
      <c r="AA1358" s="1305" t="s">
        <v>682</v>
      </c>
      <c r="AB1358" s="74"/>
      <c r="AC1358" s="74"/>
      <c r="AD1358" s="74"/>
      <c r="AE1358" s="1305" t="s">
        <v>682</v>
      </c>
      <c r="AF1358" s="74"/>
      <c r="AG1358" s="74"/>
      <c r="AH1358" s="74"/>
      <c r="AI1358" s="1305" t="s">
        <v>682</v>
      </c>
      <c r="AJ1358" s="74"/>
      <c r="AK1358" s="74"/>
      <c r="AL1358" s="74"/>
      <c r="AM1358" s="1305" t="s">
        <v>682</v>
      </c>
      <c r="AN1358" s="74"/>
      <c r="AO1358" s="74"/>
      <c r="AP1358" s="74"/>
      <c r="AQ1358" s="1305" t="s">
        <v>682</v>
      </c>
      <c r="AR1358" s="74"/>
      <c r="AS1358" s="74"/>
      <c r="AT1358" s="74"/>
      <c r="AU1358" s="1305" t="s">
        <v>682</v>
      </c>
      <c r="AV1358" s="74"/>
      <c r="AW1358" s="74"/>
      <c r="AX1358" s="74"/>
      <c r="AY1358" s="80" t="s">
        <v>382</v>
      </c>
      <c r="AZ1358" s="80" t="s">
        <v>382</v>
      </c>
      <c r="BA1358" s="80" t="s">
        <v>382</v>
      </c>
      <c r="BB1358" s="24" t="s">
        <v>682</v>
      </c>
      <c r="BC1358" s="80" t="s">
        <v>382</v>
      </c>
      <c r="BD1358" s="80" t="s">
        <v>382</v>
      </c>
      <c r="BE1358" s="80" t="s">
        <v>382</v>
      </c>
      <c r="BF1358" s="24" t="s">
        <v>682</v>
      </c>
      <c r="BG1358" s="80" t="s">
        <v>382</v>
      </c>
      <c r="BH1358" s="80" t="s">
        <v>382</v>
      </c>
      <c r="BI1358" s="80" t="s">
        <v>382</v>
      </c>
      <c r="BJ1358" s="1309" t="s">
        <v>682</v>
      </c>
      <c r="BK1358" s="463" t="s">
        <v>382</v>
      </c>
      <c r="BL1358" s="466" t="s">
        <v>382</v>
      </c>
      <c r="BM1358" s="463" t="s">
        <v>382</v>
      </c>
      <c r="BN1358" s="465" t="s">
        <v>682</v>
      </c>
    </row>
    <row r="1359" spans="1:66" ht="18" customHeight="1" x14ac:dyDescent="0.25">
      <c r="A1359" s="920"/>
      <c r="B1359" s="101"/>
      <c r="C1359" s="1304"/>
      <c r="G1359" s="1304"/>
      <c r="H1359" s="74"/>
      <c r="I1359" s="74"/>
      <c r="J1359" s="74"/>
      <c r="K1359" s="1306"/>
      <c r="L1359" s="74"/>
      <c r="M1359" s="74"/>
      <c r="N1359" s="74"/>
      <c r="O1359" s="74"/>
      <c r="P1359" s="74"/>
      <c r="Q1359" s="74"/>
      <c r="R1359" s="74"/>
      <c r="S1359" s="74"/>
      <c r="T1359" s="74"/>
      <c r="U1359" s="74"/>
      <c r="V1359" s="74"/>
      <c r="W1359" s="74"/>
      <c r="X1359" s="74"/>
      <c r="Y1359" s="74"/>
      <c r="Z1359" s="74"/>
      <c r="AA1359" s="74"/>
      <c r="AB1359" s="74"/>
      <c r="AC1359" s="74"/>
      <c r="AD1359" s="74"/>
      <c r="AE1359" s="74"/>
      <c r="AF1359" s="74"/>
      <c r="AG1359" s="74"/>
      <c r="AH1359" s="74"/>
      <c r="AI1359" s="74"/>
      <c r="AJ1359" s="74"/>
      <c r="AK1359" s="74"/>
      <c r="AL1359" s="74"/>
      <c r="AM1359" s="74"/>
      <c r="AN1359" s="74"/>
      <c r="AO1359" s="74"/>
      <c r="AP1359" s="74"/>
      <c r="AQ1359" s="74"/>
      <c r="AR1359" s="74"/>
      <c r="AS1359" s="74"/>
      <c r="AT1359" s="74"/>
      <c r="AU1359" s="74"/>
      <c r="AV1359" s="74"/>
      <c r="AW1359" s="74"/>
      <c r="AX1359" s="74"/>
      <c r="AY1359" s="80" t="s">
        <v>250</v>
      </c>
      <c r="AZ1359" s="80" t="s">
        <v>250</v>
      </c>
      <c r="BA1359" s="80" t="s">
        <v>250</v>
      </c>
      <c r="BC1359" s="80" t="s">
        <v>250</v>
      </c>
      <c r="BD1359" s="80" t="s">
        <v>250</v>
      </c>
      <c r="BE1359" s="80" t="s">
        <v>250</v>
      </c>
      <c r="BG1359" s="80" t="s">
        <v>250</v>
      </c>
      <c r="BH1359" s="80" t="s">
        <v>250</v>
      </c>
      <c r="BI1359" s="80" t="s">
        <v>250</v>
      </c>
      <c r="BK1359" s="463" t="s">
        <v>250</v>
      </c>
      <c r="BL1359" s="466" t="s">
        <v>250</v>
      </c>
      <c r="BM1359" s="463" t="s">
        <v>250</v>
      </c>
    </row>
    <row r="1360" spans="1:66" ht="18" customHeight="1" x14ac:dyDescent="0.25">
      <c r="A1360" s="920"/>
      <c r="B1360" s="101"/>
      <c r="P1360" s="74"/>
      <c r="Q1360" s="74"/>
      <c r="R1360" s="74"/>
      <c r="S1360" s="74"/>
      <c r="T1360" s="74"/>
      <c r="U1360" s="74"/>
      <c r="V1360" s="74"/>
      <c r="W1360" s="74"/>
      <c r="X1360" s="74"/>
      <c r="Y1360" s="74"/>
      <c r="Z1360" s="74"/>
      <c r="AA1360" s="74"/>
      <c r="AB1360" s="74"/>
      <c r="AC1360" s="74"/>
      <c r="AD1360" s="74"/>
      <c r="AE1360" s="74"/>
      <c r="AF1360" s="74"/>
      <c r="AG1360" s="74"/>
      <c r="AH1360" s="74"/>
      <c r="AI1360" s="74"/>
      <c r="AJ1360" s="74"/>
      <c r="AK1360" s="74"/>
      <c r="AL1360" s="74"/>
      <c r="AM1360" s="74"/>
      <c r="AN1360" s="74"/>
      <c r="AO1360" s="74"/>
      <c r="AP1360" s="74"/>
      <c r="AQ1360" s="74"/>
      <c r="AR1360" s="74"/>
      <c r="AS1360" s="74"/>
      <c r="AT1360" s="74"/>
      <c r="AU1360" s="74"/>
      <c r="AV1360" s="74"/>
      <c r="AW1360" s="74"/>
      <c r="AX1360" s="74"/>
      <c r="AY1360" s="80" t="s">
        <v>524</v>
      </c>
      <c r="AZ1360" s="80" t="s">
        <v>524</v>
      </c>
      <c r="BA1360" s="80" t="s">
        <v>524</v>
      </c>
      <c r="BC1360" s="80" t="s">
        <v>524</v>
      </c>
      <c r="BD1360" s="80" t="s">
        <v>524</v>
      </c>
      <c r="BE1360" s="80" t="s">
        <v>524</v>
      </c>
      <c r="BG1360" s="80" t="s">
        <v>524</v>
      </c>
      <c r="BH1360" s="80" t="s">
        <v>524</v>
      </c>
      <c r="BI1360" s="80" t="s">
        <v>524</v>
      </c>
      <c r="BK1360" s="463" t="s">
        <v>524</v>
      </c>
      <c r="BL1360" s="466" t="s">
        <v>524</v>
      </c>
      <c r="BM1360" s="463" t="s">
        <v>524</v>
      </c>
    </row>
    <row r="1361" spans="1:66" ht="18" customHeight="1" x14ac:dyDescent="0.25">
      <c r="A1361" s="920"/>
      <c r="B1361" s="101"/>
      <c r="C1361" s="32"/>
      <c r="Q1361" s="15"/>
      <c r="AG1361" s="15"/>
      <c r="AY1361" s="80" t="s">
        <v>525</v>
      </c>
      <c r="AZ1361" s="15" t="s">
        <v>525</v>
      </c>
      <c r="BA1361" s="80" t="s">
        <v>525</v>
      </c>
      <c r="BB1361" s="80"/>
      <c r="BC1361" s="80" t="s">
        <v>525</v>
      </c>
      <c r="BD1361" s="15" t="s">
        <v>525</v>
      </c>
      <c r="BE1361" s="80" t="s">
        <v>525</v>
      </c>
      <c r="BF1361" s="80"/>
      <c r="BG1361" s="80" t="s">
        <v>525</v>
      </c>
      <c r="BH1361" s="15" t="s">
        <v>525</v>
      </c>
      <c r="BI1361" s="80" t="s">
        <v>525</v>
      </c>
      <c r="BK1361" s="463" t="s">
        <v>525</v>
      </c>
      <c r="BL1361" s="466" t="s">
        <v>525</v>
      </c>
      <c r="BM1361" s="463" t="s">
        <v>525</v>
      </c>
    </row>
    <row r="1362" spans="1:66" ht="18" customHeight="1" x14ac:dyDescent="0.25">
      <c r="A1362" s="920"/>
      <c r="B1362" s="101"/>
      <c r="Q1362" s="15"/>
      <c r="AG1362" s="15"/>
      <c r="AY1362" s="80" t="s">
        <v>526</v>
      </c>
      <c r="AZ1362" s="15" t="s">
        <v>526</v>
      </c>
      <c r="BA1362" s="80" t="s">
        <v>526</v>
      </c>
      <c r="BB1362" s="80"/>
      <c r="BC1362" s="80" t="s">
        <v>526</v>
      </c>
      <c r="BD1362" s="15" t="s">
        <v>526</v>
      </c>
      <c r="BE1362" s="80" t="s">
        <v>526</v>
      </c>
      <c r="BF1362" s="80"/>
      <c r="BG1362" s="80" t="s">
        <v>526</v>
      </c>
      <c r="BH1362" s="15" t="s">
        <v>526</v>
      </c>
      <c r="BI1362" s="80" t="s">
        <v>526</v>
      </c>
      <c r="BK1362" s="463" t="s">
        <v>526</v>
      </c>
      <c r="BL1362" s="466" t="s">
        <v>526</v>
      </c>
      <c r="BM1362" s="463" t="s">
        <v>526</v>
      </c>
    </row>
    <row r="1363" spans="1:66" ht="18" customHeight="1" x14ac:dyDescent="0.25">
      <c r="A1363" s="920"/>
      <c r="B1363" s="101"/>
      <c r="Q1363" s="15"/>
      <c r="AG1363" s="15"/>
      <c r="AY1363" s="21" t="s">
        <v>667</v>
      </c>
      <c r="AZ1363" s="24" t="s">
        <v>682</v>
      </c>
      <c r="BA1363" s="80" t="s">
        <v>667</v>
      </c>
      <c r="BB1363" s="80"/>
      <c r="BC1363" s="21" t="s">
        <v>667</v>
      </c>
      <c r="BD1363" s="24" t="s">
        <v>682</v>
      </c>
      <c r="BE1363" s="80" t="s">
        <v>667</v>
      </c>
      <c r="BF1363" s="80"/>
      <c r="BG1363" s="21" t="s">
        <v>667</v>
      </c>
      <c r="BH1363" s="24" t="s">
        <v>682</v>
      </c>
      <c r="BI1363" s="80" t="s">
        <v>667</v>
      </c>
      <c r="BK1363" s="463" t="s">
        <v>667</v>
      </c>
      <c r="BL1363" s="1309" t="s">
        <v>682</v>
      </c>
      <c r="BM1363" s="463" t="s">
        <v>667</v>
      </c>
    </row>
    <row r="1364" spans="1:66" ht="18" customHeight="1" x14ac:dyDescent="0.25">
      <c r="A1364" s="920"/>
      <c r="B1364" s="101"/>
      <c r="Q1364" s="15"/>
      <c r="AG1364" s="15"/>
      <c r="AY1364" s="463" t="s">
        <v>522</v>
      </c>
      <c r="BA1364" s="24" t="s">
        <v>682</v>
      </c>
      <c r="BB1364" s="80"/>
      <c r="BC1364" s="463" t="s">
        <v>522</v>
      </c>
      <c r="BE1364" s="24" t="s">
        <v>682</v>
      </c>
      <c r="BF1364" s="80"/>
      <c r="BG1364" s="463" t="s">
        <v>522</v>
      </c>
      <c r="BI1364" s="24" t="s">
        <v>682</v>
      </c>
      <c r="BK1364" s="463" t="s">
        <v>522</v>
      </c>
      <c r="BM1364" s="465" t="s">
        <v>682</v>
      </c>
    </row>
    <row r="1365" spans="1:66" ht="18" customHeight="1" x14ac:dyDescent="0.25">
      <c r="A1365" s="920"/>
      <c r="B1365" s="101" t="s">
        <v>805</v>
      </c>
      <c r="Q1365" s="15"/>
      <c r="AG1365" s="15"/>
      <c r="AY1365" s="465" t="s">
        <v>682</v>
      </c>
      <c r="BA1365" s="25"/>
      <c r="BC1365" s="465" t="s">
        <v>682</v>
      </c>
      <c r="BF1365" s="74"/>
      <c r="BG1365" s="465" t="s">
        <v>682</v>
      </c>
      <c r="BI1365" s="25"/>
      <c r="BK1365" s="465" t="s">
        <v>682</v>
      </c>
    </row>
    <row r="1366" spans="1:66" ht="18" customHeight="1" x14ac:dyDescent="0.25">
      <c r="A1366" s="920"/>
      <c r="B1366" s="68"/>
      <c r="BA1366" s="74"/>
      <c r="BF1366" s="74"/>
      <c r="BG1366" s="25"/>
      <c r="BI1366" s="25"/>
      <c r="BJ1366" s="84"/>
      <c r="BK1366" s="25"/>
      <c r="BM1366" s="25"/>
    </row>
    <row r="1367" spans="1:66" ht="18" customHeight="1" x14ac:dyDescent="0.25">
      <c r="A1367" s="920"/>
      <c r="B1367" s="68"/>
      <c r="C1367" s="1936" t="s">
        <v>923</v>
      </c>
      <c r="D1367" s="1936" t="s">
        <v>864</v>
      </c>
      <c r="E1367" s="1936" t="s">
        <v>865</v>
      </c>
      <c r="F1367" s="1936" t="s">
        <v>866</v>
      </c>
      <c r="G1367" s="1941" t="s">
        <v>862</v>
      </c>
      <c r="H1367" s="1942"/>
      <c r="I1367" s="1943"/>
      <c r="J1367" s="1941" t="s">
        <v>863</v>
      </c>
      <c r="K1367" s="1942"/>
      <c r="L1367" s="1943"/>
      <c r="M1367" s="1938" t="s">
        <v>800</v>
      </c>
      <c r="N1367" s="1939"/>
      <c r="O1367" s="1939"/>
      <c r="P1367" s="1940"/>
      <c r="AQ1367" s="74"/>
      <c r="AR1367" s="74"/>
      <c r="AS1367" s="74"/>
      <c r="AT1367" s="74"/>
      <c r="AU1367" s="74"/>
      <c r="AV1367" s="74"/>
      <c r="AW1367" s="74"/>
      <c r="AX1367" s="74"/>
      <c r="AY1367" s="74"/>
      <c r="AZ1367" s="74"/>
      <c r="BA1367" s="68"/>
      <c r="BB1367" s="16"/>
      <c r="BC1367" s="74"/>
      <c r="BF1367" s="74"/>
    </row>
    <row r="1368" spans="1:66" ht="18" customHeight="1" x14ac:dyDescent="0.25">
      <c r="A1368" s="920"/>
      <c r="B1368" s="68"/>
      <c r="C1368" s="1937"/>
      <c r="D1368" s="1937"/>
      <c r="E1368" s="1937"/>
      <c r="F1368" s="1937"/>
      <c r="G1368" s="558" t="s">
        <v>679</v>
      </c>
      <c r="H1368" s="558" t="s">
        <v>680</v>
      </c>
      <c r="I1368" s="558" t="s">
        <v>681</v>
      </c>
      <c r="J1368" s="558" t="s">
        <v>679</v>
      </c>
      <c r="K1368" s="558" t="s">
        <v>680</v>
      </c>
      <c r="L1368" s="558" t="s">
        <v>681</v>
      </c>
      <c r="M1368" s="558" t="s">
        <v>1704</v>
      </c>
      <c r="N1368" s="558" t="s">
        <v>1705</v>
      </c>
      <c r="O1368" s="558" t="s">
        <v>1706</v>
      </c>
      <c r="P1368" s="558" t="s">
        <v>1707</v>
      </c>
      <c r="AQ1368" s="74"/>
      <c r="AR1368" s="74"/>
      <c r="AS1368" s="74"/>
      <c r="AT1368" s="74"/>
      <c r="AU1368" s="74"/>
      <c r="AV1368" s="74"/>
      <c r="AW1368" s="74"/>
      <c r="AX1368" s="74"/>
      <c r="AY1368" s="74"/>
      <c r="AZ1368" s="74"/>
      <c r="BA1368" s="74"/>
      <c r="BB1368" s="74"/>
      <c r="BC1368" s="74"/>
      <c r="BD1368" s="74"/>
      <c r="BE1368" s="74"/>
      <c r="BF1368" s="74"/>
      <c r="BG1368" s="74"/>
      <c r="BH1368" s="74"/>
      <c r="BI1368" s="74"/>
      <c r="BJ1368" s="74"/>
      <c r="BK1368" s="74"/>
      <c r="BL1368" s="74"/>
      <c r="BM1368" s="74"/>
      <c r="BN1368" s="74"/>
    </row>
    <row r="1369" spans="1:66" ht="18" customHeight="1" x14ac:dyDescent="0.25">
      <c r="A1369" s="920"/>
      <c r="B1369" s="68"/>
      <c r="C1369" s="539" t="s">
        <v>258</v>
      </c>
      <c r="D1369" s="539"/>
      <c r="E1369" s="539"/>
      <c r="F1369" s="539"/>
      <c r="G1369" s="539"/>
      <c r="H1369" s="539"/>
      <c r="I1369" s="539"/>
      <c r="J1369" s="539"/>
      <c r="K1369" s="539"/>
      <c r="L1369" s="539"/>
      <c r="M1369" s="539"/>
      <c r="N1369" s="539"/>
      <c r="O1369" s="539"/>
      <c r="P1369" s="539" t="s">
        <v>257</v>
      </c>
      <c r="AQ1369" s="74"/>
      <c r="AR1369" s="74"/>
      <c r="AS1369" s="74"/>
      <c r="AT1369" s="74"/>
      <c r="AU1369" s="74"/>
      <c r="AV1369" s="74"/>
      <c r="AW1369" s="74"/>
      <c r="AX1369" s="74"/>
      <c r="AY1369" s="74"/>
      <c r="AZ1369" s="74"/>
      <c r="BA1369" s="74"/>
      <c r="BB1369" s="74"/>
      <c r="BC1369" s="74"/>
      <c r="BD1369" s="74"/>
      <c r="BE1369" s="74"/>
      <c r="BF1369" s="74"/>
      <c r="BG1369" s="74"/>
      <c r="BH1369" s="74"/>
      <c r="BI1369" s="74"/>
      <c r="BJ1369" s="74"/>
      <c r="BK1369" s="74"/>
      <c r="BL1369" s="74"/>
      <c r="BM1369" s="74"/>
      <c r="BN1369" s="74"/>
    </row>
    <row r="1370" spans="1:66" ht="18" customHeight="1" x14ac:dyDescent="0.25">
      <c r="A1370" s="920"/>
      <c r="B1370" s="68"/>
      <c r="C1370" s="52" t="str">
        <f>IF(ISTEXT('6. Vehículos y maquinaria'!E37),'6. Vehículos y maquinaria'!E37,"")</f>
        <v/>
      </c>
      <c r="D1370" s="52">
        <f>'6. Vehículos y maquinaria'!F37</f>
        <v>0</v>
      </c>
      <c r="E1370" s="52">
        <f>'6. Vehículos y maquinaria'!G37</f>
        <v>0</v>
      </c>
      <c r="F1370" s="53">
        <f>'6. Vehículos y maquinaria'!H37</f>
        <v>0</v>
      </c>
      <c r="G1370" s="53" t="str">
        <f>IF($E1370="Otro (ud)","",IFERROR(INDEX($F$1282:$BA$1322,MATCH($E1370&amp;$D1370,$E$1282:$E$1322,0),MATCH($D$6&amp;G$1368,$F$1281:$BA$1281,0)),""))</f>
        <v/>
      </c>
      <c r="H1370" s="53" t="str">
        <f>IF($E1370="Otro (ud)","",IFERROR(INDEX($F$1282:$BA$1322,MATCH($E1370&amp;$D1370,$E$1282:$E$1322,0),MATCH($D$6&amp;H$1368,$F$1281:$BA$1281,0)),""))</f>
        <v/>
      </c>
      <c r="I1370" s="53" t="str">
        <f>IF($E1370="Otro (ud)","",IFERROR(INDEX($F$1282:$BA$1322,MATCH($E1370&amp;$D1370,$E$1282:$E$1322,0),MATCH($D$6&amp;I$1368,$F$1281:$BA$1281,0)),""))</f>
        <v/>
      </c>
      <c r="J1370" s="53">
        <f>'6. Vehículos y maquinaria'!L37</f>
        <v>0</v>
      </c>
      <c r="K1370" s="53">
        <f>'6. Vehículos y maquinaria'!M37</f>
        <v>0</v>
      </c>
      <c r="L1370" s="53">
        <f>'6. Vehículos y maquinaria'!N37</f>
        <v>0</v>
      </c>
      <c r="M1370" s="54" t="str">
        <f t="shared" ref="M1370:M1389" si="85">IFERROR(IF($E1370="Otro (ud)",$F1370*$J1370,$F1370*$G1370),"")</f>
        <v/>
      </c>
      <c r="N1370" s="54" t="str">
        <f t="shared" ref="N1370:N1389" si="86">IFERROR(IF($E1370="Otro (ud)",$F1370*$K1370,$F1370*$H1370),"")</f>
        <v/>
      </c>
      <c r="O1370" s="54" t="str">
        <f t="shared" ref="O1370:O1389" si="87">IFERROR(IF($E1370="Otro (ud)",$F1370*$L1370,$F1370*$I1370),"")</f>
        <v/>
      </c>
      <c r="P1370" s="55" t="str">
        <f t="shared" ref="P1370:P1389" si="88">IFERROR($M1370+$N1370*$H$9/1000+$O1370*$H$10/1000,"")</f>
        <v/>
      </c>
      <c r="AQ1370" s="74"/>
      <c r="AR1370" s="74"/>
      <c r="AS1370" s="74"/>
      <c r="AT1370" s="74"/>
      <c r="AU1370" s="74"/>
      <c r="AV1370" s="74"/>
      <c r="AW1370" s="74"/>
      <c r="AX1370" s="74"/>
      <c r="AY1370" s="74"/>
      <c r="AZ1370" s="74"/>
      <c r="BA1370" s="74"/>
      <c r="BB1370" s="74"/>
      <c r="BC1370" s="74"/>
      <c r="BD1370" s="74"/>
      <c r="BE1370" s="74"/>
      <c r="BF1370" s="74"/>
      <c r="BG1370" s="74"/>
      <c r="BH1370" s="74"/>
      <c r="BI1370" s="74"/>
      <c r="BJ1370" s="74"/>
      <c r="BK1370" s="74"/>
      <c r="BL1370" s="74"/>
      <c r="BM1370" s="74"/>
      <c r="BN1370" s="74"/>
    </row>
    <row r="1371" spans="1:66" ht="18" customHeight="1" x14ac:dyDescent="0.25">
      <c r="A1371" s="920"/>
      <c r="B1371" s="68"/>
      <c r="C1371" s="52" t="str">
        <f>IF(ISTEXT('6. Vehículos y maquinaria'!E38),'6. Vehículos y maquinaria'!E38,"")</f>
        <v/>
      </c>
      <c r="D1371" s="52">
        <f>'6. Vehículos y maquinaria'!F38</f>
        <v>0</v>
      </c>
      <c r="E1371" s="52">
        <f>'6. Vehículos y maquinaria'!G38</f>
        <v>0</v>
      </c>
      <c r="F1371" s="53">
        <f>'6. Vehículos y maquinaria'!H38</f>
        <v>0</v>
      </c>
      <c r="G1371" s="53" t="str">
        <f t="shared" ref="G1371:I1388" si="89">IF($E1371="Otro (ud)","",IFERROR(INDEX($F$1282:$BA$1322,MATCH($E1371&amp;$D1371,$E$1282:$E$1322,0),MATCH($D$6&amp;G$1368,$F$1281:$BA$1281,0)),""))</f>
        <v/>
      </c>
      <c r="H1371" s="53" t="str">
        <f t="shared" si="89"/>
        <v/>
      </c>
      <c r="I1371" s="53" t="str">
        <f t="shared" si="89"/>
        <v/>
      </c>
      <c r="J1371" s="53">
        <f>'6. Vehículos y maquinaria'!L38</f>
        <v>0</v>
      </c>
      <c r="K1371" s="53">
        <f>'6. Vehículos y maquinaria'!M38</f>
        <v>0</v>
      </c>
      <c r="L1371" s="53">
        <f>'6. Vehículos y maquinaria'!N38</f>
        <v>0</v>
      </c>
      <c r="M1371" s="54" t="str">
        <f t="shared" si="85"/>
        <v/>
      </c>
      <c r="N1371" s="54" t="str">
        <f t="shared" si="86"/>
        <v/>
      </c>
      <c r="O1371" s="54" t="str">
        <f t="shared" si="87"/>
        <v/>
      </c>
      <c r="P1371" s="55" t="str">
        <f t="shared" si="88"/>
        <v/>
      </c>
      <c r="AQ1371" s="74"/>
      <c r="AR1371" s="74"/>
      <c r="AS1371" s="74"/>
      <c r="AT1371" s="74"/>
      <c r="AU1371" s="74"/>
      <c r="AV1371" s="74"/>
      <c r="AW1371" s="74"/>
      <c r="AX1371" s="74"/>
      <c r="AY1371" s="74"/>
      <c r="AZ1371" s="74"/>
      <c r="BA1371" s="74"/>
      <c r="BB1371" s="74"/>
      <c r="BC1371" s="74"/>
      <c r="BD1371" s="74"/>
      <c r="BE1371" s="74"/>
      <c r="BF1371" s="74"/>
      <c r="BG1371" s="74"/>
      <c r="BH1371" s="74"/>
      <c r="BI1371" s="74"/>
      <c r="BJ1371" s="74"/>
      <c r="BK1371" s="74"/>
      <c r="BL1371" s="74"/>
      <c r="BM1371" s="74"/>
      <c r="BN1371" s="74"/>
    </row>
    <row r="1372" spans="1:66" ht="18" customHeight="1" x14ac:dyDescent="0.25">
      <c r="A1372" s="920"/>
      <c r="B1372" s="68"/>
      <c r="C1372" s="52" t="str">
        <f>IF(ISTEXT('6. Vehículos y maquinaria'!E39),'6. Vehículos y maquinaria'!E39,"")</f>
        <v/>
      </c>
      <c r="D1372" s="52">
        <f>'6. Vehículos y maquinaria'!F39</f>
        <v>0</v>
      </c>
      <c r="E1372" s="52">
        <f>'6. Vehículos y maquinaria'!G39</f>
        <v>0</v>
      </c>
      <c r="F1372" s="53">
        <f>'6. Vehículos y maquinaria'!H39</f>
        <v>0</v>
      </c>
      <c r="G1372" s="53" t="str">
        <f t="shared" si="89"/>
        <v/>
      </c>
      <c r="H1372" s="53" t="str">
        <f t="shared" si="89"/>
        <v/>
      </c>
      <c r="I1372" s="53" t="str">
        <f t="shared" si="89"/>
        <v/>
      </c>
      <c r="J1372" s="53">
        <f>'6. Vehículos y maquinaria'!L39</f>
        <v>0</v>
      </c>
      <c r="K1372" s="53">
        <f>'6. Vehículos y maquinaria'!M39</f>
        <v>0</v>
      </c>
      <c r="L1372" s="53">
        <f>'6. Vehículos y maquinaria'!N39</f>
        <v>0</v>
      </c>
      <c r="M1372" s="54" t="str">
        <f t="shared" si="85"/>
        <v/>
      </c>
      <c r="N1372" s="54" t="str">
        <f t="shared" si="86"/>
        <v/>
      </c>
      <c r="O1372" s="54" t="str">
        <f t="shared" si="87"/>
        <v/>
      </c>
      <c r="P1372" s="55" t="str">
        <f t="shared" si="88"/>
        <v/>
      </c>
      <c r="AQ1372" s="74"/>
      <c r="AR1372" s="74"/>
      <c r="AS1372" s="74"/>
      <c r="AT1372" s="74"/>
      <c r="AU1372" s="74"/>
      <c r="AV1372" s="74"/>
      <c r="AW1372" s="74"/>
      <c r="AX1372" s="74"/>
      <c r="AY1372" s="74"/>
      <c r="AZ1372" s="74"/>
      <c r="BA1372" s="74"/>
      <c r="BB1372" s="74"/>
      <c r="BC1372" s="74"/>
      <c r="BD1372" s="74"/>
      <c r="BE1372" s="74"/>
      <c r="BF1372" s="74"/>
      <c r="BG1372" s="74"/>
      <c r="BH1372" s="74"/>
      <c r="BI1372" s="74"/>
      <c r="BJ1372" s="74"/>
      <c r="BK1372" s="74"/>
      <c r="BL1372" s="74"/>
      <c r="BM1372" s="74"/>
      <c r="BN1372" s="74"/>
    </row>
    <row r="1373" spans="1:66" ht="18" customHeight="1" x14ac:dyDescent="0.25">
      <c r="A1373" s="920"/>
      <c r="B1373" s="68"/>
      <c r="C1373" s="52" t="str">
        <f>IF(ISTEXT('6. Vehículos y maquinaria'!E40),'6. Vehículos y maquinaria'!E40,"")</f>
        <v/>
      </c>
      <c r="D1373" s="52">
        <f>'6. Vehículos y maquinaria'!F40</f>
        <v>0</v>
      </c>
      <c r="E1373" s="52">
        <f>'6. Vehículos y maquinaria'!G40</f>
        <v>0</v>
      </c>
      <c r="F1373" s="53">
        <f>'6. Vehículos y maquinaria'!H40</f>
        <v>0</v>
      </c>
      <c r="G1373" s="53" t="str">
        <f t="shared" si="89"/>
        <v/>
      </c>
      <c r="H1373" s="53" t="str">
        <f t="shared" si="89"/>
        <v/>
      </c>
      <c r="I1373" s="53" t="str">
        <f t="shared" si="89"/>
        <v/>
      </c>
      <c r="J1373" s="53">
        <f>'6. Vehículos y maquinaria'!L40</f>
        <v>0</v>
      </c>
      <c r="K1373" s="53">
        <f>'6. Vehículos y maquinaria'!M40</f>
        <v>0</v>
      </c>
      <c r="L1373" s="53">
        <f>'6. Vehículos y maquinaria'!N40</f>
        <v>0</v>
      </c>
      <c r="M1373" s="54" t="str">
        <f t="shared" si="85"/>
        <v/>
      </c>
      <c r="N1373" s="54" t="str">
        <f t="shared" si="86"/>
        <v/>
      </c>
      <c r="O1373" s="54" t="str">
        <f t="shared" si="87"/>
        <v/>
      </c>
      <c r="P1373" s="55" t="str">
        <f t="shared" si="88"/>
        <v/>
      </c>
      <c r="AQ1373" s="74"/>
      <c r="AR1373" s="74"/>
      <c r="AS1373" s="74"/>
      <c r="AT1373" s="74"/>
      <c r="AU1373" s="74"/>
      <c r="AV1373" s="74"/>
      <c r="AW1373" s="74"/>
      <c r="AX1373" s="74"/>
      <c r="AY1373" s="74"/>
      <c r="AZ1373" s="74"/>
      <c r="BA1373" s="74"/>
      <c r="BB1373" s="74"/>
      <c r="BC1373" s="74"/>
      <c r="BD1373" s="74"/>
      <c r="BE1373" s="74"/>
      <c r="BF1373" s="74"/>
      <c r="BG1373" s="74"/>
      <c r="BH1373" s="74"/>
      <c r="BI1373" s="74"/>
      <c r="BJ1373" s="74"/>
      <c r="BK1373" s="74"/>
      <c r="BL1373" s="74"/>
      <c r="BM1373" s="74"/>
      <c r="BN1373" s="74"/>
    </row>
    <row r="1374" spans="1:66" ht="18" customHeight="1" x14ac:dyDescent="0.25">
      <c r="A1374" s="920"/>
      <c r="B1374" s="68"/>
      <c r="C1374" s="52" t="str">
        <f>IF(ISTEXT('6. Vehículos y maquinaria'!E41),'6. Vehículos y maquinaria'!E41,"")</f>
        <v/>
      </c>
      <c r="D1374" s="52">
        <f>'6. Vehículos y maquinaria'!F41</f>
        <v>0</v>
      </c>
      <c r="E1374" s="52">
        <f>'6. Vehículos y maquinaria'!G41</f>
        <v>0</v>
      </c>
      <c r="F1374" s="53">
        <f>'6. Vehículos y maquinaria'!H41</f>
        <v>0</v>
      </c>
      <c r="G1374" s="53" t="str">
        <f t="shared" si="89"/>
        <v/>
      </c>
      <c r="H1374" s="53" t="str">
        <f t="shared" si="89"/>
        <v/>
      </c>
      <c r="I1374" s="53" t="str">
        <f t="shared" si="89"/>
        <v/>
      </c>
      <c r="J1374" s="53">
        <f>'6. Vehículos y maquinaria'!L41</f>
        <v>0</v>
      </c>
      <c r="K1374" s="53">
        <f>'6. Vehículos y maquinaria'!M41</f>
        <v>0</v>
      </c>
      <c r="L1374" s="53">
        <f>'6. Vehículos y maquinaria'!N41</f>
        <v>0</v>
      </c>
      <c r="M1374" s="54" t="str">
        <f t="shared" si="85"/>
        <v/>
      </c>
      <c r="N1374" s="54" t="str">
        <f t="shared" si="86"/>
        <v/>
      </c>
      <c r="O1374" s="54" t="str">
        <f t="shared" si="87"/>
        <v/>
      </c>
      <c r="P1374" s="55" t="str">
        <f t="shared" si="88"/>
        <v/>
      </c>
      <c r="AQ1374" s="74"/>
      <c r="AR1374" s="74"/>
      <c r="AS1374" s="74"/>
      <c r="AT1374" s="74"/>
      <c r="AU1374" s="74"/>
      <c r="AV1374" s="74"/>
      <c r="AW1374" s="74"/>
      <c r="AX1374" s="74"/>
      <c r="AY1374" s="74"/>
      <c r="AZ1374" s="74"/>
      <c r="BA1374" s="74"/>
      <c r="BB1374" s="74"/>
      <c r="BC1374" s="74"/>
      <c r="BD1374" s="74"/>
      <c r="BE1374" s="74"/>
      <c r="BF1374" s="74"/>
      <c r="BG1374" s="74"/>
      <c r="BH1374" s="74"/>
      <c r="BI1374" s="74"/>
      <c r="BJ1374" s="74"/>
      <c r="BK1374" s="74"/>
      <c r="BL1374" s="74"/>
      <c r="BM1374" s="74"/>
      <c r="BN1374" s="74"/>
    </row>
    <row r="1375" spans="1:66" ht="18" customHeight="1" x14ac:dyDescent="0.25">
      <c r="A1375" s="920"/>
      <c r="B1375" s="68"/>
      <c r="C1375" s="52" t="str">
        <f>IF(ISTEXT('6. Vehículos y maquinaria'!E42),'6. Vehículos y maquinaria'!E42,"")</f>
        <v/>
      </c>
      <c r="D1375" s="52">
        <f>'6. Vehículos y maquinaria'!F42</f>
        <v>0</v>
      </c>
      <c r="E1375" s="52">
        <f>'6. Vehículos y maquinaria'!G42</f>
        <v>0</v>
      </c>
      <c r="F1375" s="53">
        <f>'6. Vehículos y maquinaria'!H42</f>
        <v>0</v>
      </c>
      <c r="G1375" s="53" t="str">
        <f t="shared" si="89"/>
        <v/>
      </c>
      <c r="H1375" s="53" t="str">
        <f t="shared" si="89"/>
        <v/>
      </c>
      <c r="I1375" s="53" t="str">
        <f t="shared" si="89"/>
        <v/>
      </c>
      <c r="J1375" s="53">
        <f>'6. Vehículos y maquinaria'!L42</f>
        <v>0</v>
      </c>
      <c r="K1375" s="53">
        <f>'6. Vehículos y maquinaria'!M42</f>
        <v>0</v>
      </c>
      <c r="L1375" s="53">
        <f>'6. Vehículos y maquinaria'!N42</f>
        <v>0</v>
      </c>
      <c r="M1375" s="54" t="str">
        <f t="shared" si="85"/>
        <v/>
      </c>
      <c r="N1375" s="54" t="str">
        <f t="shared" si="86"/>
        <v/>
      </c>
      <c r="O1375" s="54" t="str">
        <f t="shared" si="87"/>
        <v/>
      </c>
      <c r="P1375" s="55" t="str">
        <f t="shared" si="88"/>
        <v/>
      </c>
      <c r="AQ1375" s="74"/>
      <c r="AR1375" s="74"/>
      <c r="AS1375" s="74"/>
      <c r="AT1375" s="74"/>
      <c r="AU1375" s="74"/>
      <c r="AV1375" s="74"/>
      <c r="AW1375" s="74"/>
      <c r="AX1375" s="74"/>
      <c r="AY1375" s="74"/>
      <c r="AZ1375" s="74"/>
      <c r="BA1375" s="74"/>
      <c r="BB1375" s="74"/>
      <c r="BC1375" s="74"/>
      <c r="BD1375" s="74"/>
      <c r="BE1375" s="74"/>
      <c r="BF1375" s="74"/>
      <c r="BG1375" s="74"/>
      <c r="BH1375" s="74"/>
      <c r="BI1375" s="74"/>
      <c r="BJ1375" s="74"/>
      <c r="BK1375" s="74"/>
      <c r="BL1375" s="74"/>
      <c r="BM1375" s="74"/>
      <c r="BN1375" s="74"/>
    </row>
    <row r="1376" spans="1:66" ht="18" customHeight="1" x14ac:dyDescent="0.25">
      <c r="A1376" s="920"/>
      <c r="B1376" s="68"/>
      <c r="C1376" s="52" t="str">
        <f>IF(ISTEXT('6. Vehículos y maquinaria'!E43),'6. Vehículos y maquinaria'!E43,"")</f>
        <v/>
      </c>
      <c r="D1376" s="52">
        <f>'6. Vehículos y maquinaria'!F43</f>
        <v>0</v>
      </c>
      <c r="E1376" s="52">
        <f>'6. Vehículos y maquinaria'!G43</f>
        <v>0</v>
      </c>
      <c r="F1376" s="53">
        <f>'6. Vehículos y maquinaria'!H43</f>
        <v>0</v>
      </c>
      <c r="G1376" s="53" t="str">
        <f t="shared" si="89"/>
        <v/>
      </c>
      <c r="H1376" s="53" t="str">
        <f t="shared" si="89"/>
        <v/>
      </c>
      <c r="I1376" s="53" t="str">
        <f t="shared" si="89"/>
        <v/>
      </c>
      <c r="J1376" s="53">
        <f>'6. Vehículos y maquinaria'!L43</f>
        <v>0</v>
      </c>
      <c r="K1376" s="53">
        <f>'6. Vehículos y maquinaria'!M43</f>
        <v>0</v>
      </c>
      <c r="L1376" s="53">
        <f>'6. Vehículos y maquinaria'!N43</f>
        <v>0</v>
      </c>
      <c r="M1376" s="54" t="str">
        <f t="shared" si="85"/>
        <v/>
      </c>
      <c r="N1376" s="54" t="str">
        <f t="shared" si="86"/>
        <v/>
      </c>
      <c r="O1376" s="54" t="str">
        <f t="shared" si="87"/>
        <v/>
      </c>
      <c r="P1376" s="55" t="str">
        <f t="shared" si="88"/>
        <v/>
      </c>
      <c r="AQ1376" s="74"/>
      <c r="AR1376" s="74"/>
      <c r="AS1376" s="74"/>
      <c r="AT1376" s="74"/>
      <c r="AU1376" s="74"/>
      <c r="AV1376" s="74"/>
      <c r="AW1376" s="74"/>
      <c r="AX1376" s="74"/>
      <c r="AY1376" s="74"/>
      <c r="AZ1376" s="74"/>
      <c r="BA1376" s="74"/>
      <c r="BB1376" s="74"/>
      <c r="BC1376" s="74"/>
      <c r="BD1376" s="74"/>
      <c r="BE1376" s="74"/>
      <c r="BF1376" s="74"/>
      <c r="BG1376" s="74"/>
      <c r="BH1376" s="74"/>
      <c r="BI1376" s="74"/>
      <c r="BJ1376" s="74"/>
      <c r="BK1376" s="74"/>
      <c r="BL1376" s="74"/>
      <c r="BM1376" s="74"/>
      <c r="BN1376" s="74"/>
    </row>
    <row r="1377" spans="1:66" ht="18" customHeight="1" x14ac:dyDescent="0.25">
      <c r="A1377" s="920"/>
      <c r="B1377" s="68"/>
      <c r="C1377" s="52" t="str">
        <f>IF(ISTEXT('6. Vehículos y maquinaria'!E44),'6. Vehículos y maquinaria'!E44,"")</f>
        <v/>
      </c>
      <c r="D1377" s="52">
        <f>'6. Vehículos y maquinaria'!F44</f>
        <v>0</v>
      </c>
      <c r="E1377" s="52">
        <f>'6. Vehículos y maquinaria'!G44</f>
        <v>0</v>
      </c>
      <c r="F1377" s="53">
        <f>'6. Vehículos y maquinaria'!H44</f>
        <v>0</v>
      </c>
      <c r="G1377" s="53" t="str">
        <f t="shared" si="89"/>
        <v/>
      </c>
      <c r="H1377" s="53" t="str">
        <f t="shared" si="89"/>
        <v/>
      </c>
      <c r="I1377" s="53" t="str">
        <f t="shared" si="89"/>
        <v/>
      </c>
      <c r="J1377" s="53">
        <f>'6. Vehículos y maquinaria'!L44</f>
        <v>0</v>
      </c>
      <c r="K1377" s="53">
        <f>'6. Vehículos y maquinaria'!M44</f>
        <v>0</v>
      </c>
      <c r="L1377" s="53">
        <f>'6. Vehículos y maquinaria'!N44</f>
        <v>0</v>
      </c>
      <c r="M1377" s="54" t="str">
        <f t="shared" si="85"/>
        <v/>
      </c>
      <c r="N1377" s="54" t="str">
        <f t="shared" si="86"/>
        <v/>
      </c>
      <c r="O1377" s="54" t="str">
        <f t="shared" si="87"/>
        <v/>
      </c>
      <c r="P1377" s="55" t="str">
        <f t="shared" si="88"/>
        <v/>
      </c>
      <c r="AQ1377" s="74"/>
      <c r="AR1377" s="74"/>
      <c r="AS1377" s="74"/>
      <c r="AT1377" s="74"/>
      <c r="AU1377" s="74"/>
      <c r="AV1377" s="74"/>
      <c r="AW1377" s="74"/>
      <c r="AX1377" s="74"/>
      <c r="AY1377" s="74"/>
      <c r="AZ1377" s="74"/>
      <c r="BA1377" s="74"/>
      <c r="BB1377" s="74"/>
      <c r="BC1377" s="74"/>
      <c r="BD1377" s="74"/>
      <c r="BE1377" s="74"/>
      <c r="BF1377" s="74"/>
      <c r="BG1377" s="74"/>
      <c r="BH1377" s="74"/>
      <c r="BI1377" s="74"/>
      <c r="BJ1377" s="74"/>
      <c r="BK1377" s="74"/>
      <c r="BL1377" s="74"/>
      <c r="BM1377" s="74"/>
      <c r="BN1377" s="74"/>
    </row>
    <row r="1378" spans="1:66" ht="18" customHeight="1" x14ac:dyDescent="0.25">
      <c r="A1378" s="920"/>
      <c r="B1378" s="68"/>
      <c r="C1378" s="52" t="str">
        <f>IF(ISTEXT('6. Vehículos y maquinaria'!E45),'6. Vehículos y maquinaria'!E45,"")</f>
        <v/>
      </c>
      <c r="D1378" s="52">
        <f>'6. Vehículos y maquinaria'!F45</f>
        <v>0</v>
      </c>
      <c r="E1378" s="52">
        <f>'6. Vehículos y maquinaria'!G45</f>
        <v>0</v>
      </c>
      <c r="F1378" s="53">
        <f>'6. Vehículos y maquinaria'!H45</f>
        <v>0</v>
      </c>
      <c r="G1378" s="53" t="str">
        <f t="shared" si="89"/>
        <v/>
      </c>
      <c r="H1378" s="53" t="str">
        <f t="shared" si="89"/>
        <v/>
      </c>
      <c r="I1378" s="53" t="str">
        <f t="shared" si="89"/>
        <v/>
      </c>
      <c r="J1378" s="53">
        <f>'6. Vehículos y maquinaria'!L45</f>
        <v>0</v>
      </c>
      <c r="K1378" s="53">
        <f>'6. Vehículos y maquinaria'!M45</f>
        <v>0</v>
      </c>
      <c r="L1378" s="53">
        <f>'6. Vehículos y maquinaria'!N45</f>
        <v>0</v>
      </c>
      <c r="M1378" s="54" t="str">
        <f t="shared" si="85"/>
        <v/>
      </c>
      <c r="N1378" s="54" t="str">
        <f t="shared" si="86"/>
        <v/>
      </c>
      <c r="O1378" s="54" t="str">
        <f t="shared" si="87"/>
        <v/>
      </c>
      <c r="P1378" s="55" t="str">
        <f t="shared" si="88"/>
        <v/>
      </c>
      <c r="AQ1378" s="74"/>
      <c r="AR1378" s="74"/>
      <c r="AS1378" s="74"/>
      <c r="AT1378" s="74"/>
      <c r="AU1378" s="74"/>
      <c r="AV1378" s="74"/>
      <c r="AW1378" s="74"/>
      <c r="AX1378" s="74"/>
      <c r="AY1378" s="74"/>
      <c r="AZ1378" s="74"/>
      <c r="BA1378" s="74"/>
      <c r="BB1378" s="74"/>
      <c r="BC1378" s="74"/>
      <c r="BD1378" s="74"/>
      <c r="BE1378" s="74"/>
      <c r="BF1378" s="74"/>
      <c r="BG1378" s="74"/>
      <c r="BH1378" s="74"/>
      <c r="BI1378" s="74"/>
      <c r="BJ1378" s="74"/>
      <c r="BK1378" s="74"/>
      <c r="BL1378" s="74"/>
      <c r="BM1378" s="74"/>
      <c r="BN1378" s="74"/>
    </row>
    <row r="1379" spans="1:66" ht="18" customHeight="1" x14ac:dyDescent="0.25">
      <c r="A1379" s="920"/>
      <c r="B1379" s="68"/>
      <c r="C1379" s="52" t="str">
        <f>IF(ISTEXT('6. Vehículos y maquinaria'!E46),'6. Vehículos y maquinaria'!E46,"")</f>
        <v/>
      </c>
      <c r="D1379" s="52">
        <f>'6. Vehículos y maquinaria'!F46</f>
        <v>0</v>
      </c>
      <c r="E1379" s="52">
        <f>'6. Vehículos y maquinaria'!G46</f>
        <v>0</v>
      </c>
      <c r="F1379" s="53">
        <f>'6. Vehículos y maquinaria'!H46</f>
        <v>0</v>
      </c>
      <c r="G1379" s="53" t="str">
        <f t="shared" si="89"/>
        <v/>
      </c>
      <c r="H1379" s="53" t="str">
        <f t="shared" si="89"/>
        <v/>
      </c>
      <c r="I1379" s="53" t="str">
        <f t="shared" si="89"/>
        <v/>
      </c>
      <c r="J1379" s="53">
        <f>'6. Vehículos y maquinaria'!L46</f>
        <v>0</v>
      </c>
      <c r="K1379" s="53">
        <f>'6. Vehículos y maquinaria'!M46</f>
        <v>0</v>
      </c>
      <c r="L1379" s="53">
        <f>'6. Vehículos y maquinaria'!N46</f>
        <v>0</v>
      </c>
      <c r="M1379" s="54" t="str">
        <f t="shared" si="85"/>
        <v/>
      </c>
      <c r="N1379" s="54" t="str">
        <f t="shared" si="86"/>
        <v/>
      </c>
      <c r="O1379" s="54" t="str">
        <f t="shared" si="87"/>
        <v/>
      </c>
      <c r="P1379" s="55" t="str">
        <f t="shared" si="88"/>
        <v/>
      </c>
      <c r="AQ1379" s="74"/>
      <c r="AR1379" s="74"/>
      <c r="AS1379" s="74"/>
      <c r="AT1379" s="74"/>
      <c r="AU1379" s="74"/>
      <c r="AV1379" s="74"/>
      <c r="AW1379" s="74"/>
      <c r="AX1379" s="74"/>
      <c r="AY1379" s="74"/>
      <c r="AZ1379" s="74"/>
      <c r="BA1379" s="74"/>
      <c r="BB1379" s="74"/>
      <c r="BC1379" s="74"/>
      <c r="BD1379" s="74"/>
      <c r="BE1379" s="74"/>
      <c r="BF1379" s="74"/>
      <c r="BG1379" s="74"/>
      <c r="BH1379" s="74"/>
      <c r="BI1379" s="74"/>
      <c r="BJ1379" s="74"/>
      <c r="BK1379" s="74"/>
      <c r="BL1379" s="74"/>
      <c r="BM1379" s="74"/>
      <c r="BN1379" s="74"/>
    </row>
    <row r="1380" spans="1:66" ht="18" customHeight="1" x14ac:dyDescent="0.25">
      <c r="A1380" s="920"/>
      <c r="B1380" s="68"/>
      <c r="C1380" s="52" t="str">
        <f>IF(ISTEXT('6. Vehículos y maquinaria'!E47),'6. Vehículos y maquinaria'!E47,"")</f>
        <v/>
      </c>
      <c r="D1380" s="52">
        <f>'6. Vehículos y maquinaria'!F47</f>
        <v>0</v>
      </c>
      <c r="E1380" s="52">
        <f>'6. Vehículos y maquinaria'!G47</f>
        <v>0</v>
      </c>
      <c r="F1380" s="53">
        <f>'6. Vehículos y maquinaria'!H47</f>
        <v>0</v>
      </c>
      <c r="G1380" s="53" t="str">
        <f t="shared" si="89"/>
        <v/>
      </c>
      <c r="H1380" s="53" t="str">
        <f t="shared" si="89"/>
        <v/>
      </c>
      <c r="I1380" s="53" t="str">
        <f t="shared" si="89"/>
        <v/>
      </c>
      <c r="J1380" s="53">
        <f>'6. Vehículos y maquinaria'!L47</f>
        <v>0</v>
      </c>
      <c r="K1380" s="53">
        <f>'6. Vehículos y maquinaria'!M47</f>
        <v>0</v>
      </c>
      <c r="L1380" s="53">
        <f>'6. Vehículos y maquinaria'!N47</f>
        <v>0</v>
      </c>
      <c r="M1380" s="54" t="str">
        <f t="shared" si="85"/>
        <v/>
      </c>
      <c r="N1380" s="54" t="str">
        <f t="shared" si="86"/>
        <v/>
      </c>
      <c r="O1380" s="54" t="str">
        <f t="shared" si="87"/>
        <v/>
      </c>
      <c r="P1380" s="55" t="str">
        <f t="shared" si="88"/>
        <v/>
      </c>
      <c r="AQ1380" s="74"/>
      <c r="AR1380" s="74"/>
      <c r="AS1380" s="74"/>
      <c r="AT1380" s="74"/>
      <c r="AU1380" s="74"/>
      <c r="AV1380" s="74"/>
      <c r="AW1380" s="74"/>
      <c r="AX1380" s="74"/>
      <c r="AY1380" s="74"/>
      <c r="AZ1380" s="68"/>
      <c r="BA1380" s="68"/>
      <c r="BB1380" s="16"/>
    </row>
    <row r="1381" spans="1:66" ht="18" customHeight="1" x14ac:dyDescent="0.25">
      <c r="A1381" s="920"/>
      <c r="B1381" s="68"/>
      <c r="C1381" s="52" t="str">
        <f>IF(ISTEXT('6. Vehículos y maquinaria'!E48),'6. Vehículos y maquinaria'!E48,"")</f>
        <v/>
      </c>
      <c r="D1381" s="52">
        <f>'6. Vehículos y maquinaria'!F48</f>
        <v>0</v>
      </c>
      <c r="E1381" s="52">
        <f>'6. Vehículos y maquinaria'!G48</f>
        <v>0</v>
      </c>
      <c r="F1381" s="53">
        <f>'6. Vehículos y maquinaria'!H48</f>
        <v>0</v>
      </c>
      <c r="G1381" s="53" t="str">
        <f t="shared" si="89"/>
        <v/>
      </c>
      <c r="H1381" s="53" t="str">
        <f t="shared" si="89"/>
        <v/>
      </c>
      <c r="I1381" s="53" t="str">
        <f t="shared" si="89"/>
        <v/>
      </c>
      <c r="J1381" s="53">
        <f>'6. Vehículos y maquinaria'!L48</f>
        <v>0</v>
      </c>
      <c r="K1381" s="53">
        <f>'6. Vehículos y maquinaria'!M48</f>
        <v>0</v>
      </c>
      <c r="L1381" s="53">
        <f>'6. Vehículos y maquinaria'!N48</f>
        <v>0</v>
      </c>
      <c r="M1381" s="54" t="str">
        <f t="shared" si="85"/>
        <v/>
      </c>
      <c r="N1381" s="54" t="str">
        <f t="shared" si="86"/>
        <v/>
      </c>
      <c r="O1381" s="54" t="str">
        <f t="shared" si="87"/>
        <v/>
      </c>
      <c r="P1381" s="55" t="str">
        <f t="shared" si="88"/>
        <v/>
      </c>
      <c r="AQ1381" s="74"/>
      <c r="AR1381" s="74"/>
      <c r="AS1381" s="74"/>
      <c r="AT1381" s="74"/>
      <c r="AU1381" s="74"/>
      <c r="AV1381" s="74"/>
      <c r="AW1381" s="74"/>
      <c r="AX1381" s="74"/>
      <c r="AY1381" s="74"/>
      <c r="AZ1381" s="68"/>
      <c r="BA1381" s="68"/>
      <c r="BB1381" s="16"/>
    </row>
    <row r="1382" spans="1:66" ht="18" customHeight="1" x14ac:dyDescent="0.25">
      <c r="C1382" s="52" t="str">
        <f>IF(ISTEXT('6. Vehículos y maquinaria'!E49),'6. Vehículos y maquinaria'!E49,"")</f>
        <v/>
      </c>
      <c r="D1382" s="52">
        <f>'6. Vehículos y maquinaria'!F49</f>
        <v>0</v>
      </c>
      <c r="E1382" s="52">
        <f>'6. Vehículos y maquinaria'!G49</f>
        <v>0</v>
      </c>
      <c r="F1382" s="53">
        <f>'6. Vehículos y maquinaria'!H49</f>
        <v>0</v>
      </c>
      <c r="G1382" s="53" t="str">
        <f t="shared" si="89"/>
        <v/>
      </c>
      <c r="H1382" s="53" t="str">
        <f t="shared" si="89"/>
        <v/>
      </c>
      <c r="I1382" s="53" t="str">
        <f t="shared" si="89"/>
        <v/>
      </c>
      <c r="J1382" s="53">
        <f>'6. Vehículos y maquinaria'!L49</f>
        <v>0</v>
      </c>
      <c r="K1382" s="53">
        <f>'6. Vehículos y maquinaria'!M49</f>
        <v>0</v>
      </c>
      <c r="L1382" s="53">
        <f>'6. Vehículos y maquinaria'!N49</f>
        <v>0</v>
      </c>
      <c r="M1382" s="54" t="str">
        <f t="shared" si="85"/>
        <v/>
      </c>
      <c r="N1382" s="54" t="str">
        <f t="shared" si="86"/>
        <v/>
      </c>
      <c r="O1382" s="54" t="str">
        <f t="shared" si="87"/>
        <v/>
      </c>
      <c r="P1382" s="55" t="str">
        <f t="shared" si="88"/>
        <v/>
      </c>
      <c r="AY1382" s="74"/>
      <c r="BB1382" s="16"/>
    </row>
    <row r="1383" spans="1:66" ht="18" customHeight="1" x14ac:dyDescent="0.25">
      <c r="C1383" s="52" t="str">
        <f>IF(ISTEXT('6. Vehículos y maquinaria'!E50),'6. Vehículos y maquinaria'!E50,"")</f>
        <v/>
      </c>
      <c r="D1383" s="52">
        <f>'6. Vehículos y maquinaria'!F50</f>
        <v>0</v>
      </c>
      <c r="E1383" s="52">
        <f>'6. Vehículos y maquinaria'!G50</f>
        <v>0</v>
      </c>
      <c r="F1383" s="53">
        <f>'6. Vehículos y maquinaria'!H50</f>
        <v>0</v>
      </c>
      <c r="G1383" s="53" t="str">
        <f t="shared" si="89"/>
        <v/>
      </c>
      <c r="H1383" s="53" t="str">
        <f t="shared" si="89"/>
        <v/>
      </c>
      <c r="I1383" s="53" t="str">
        <f t="shared" si="89"/>
        <v/>
      </c>
      <c r="J1383" s="53">
        <f>'6. Vehículos y maquinaria'!L50</f>
        <v>0</v>
      </c>
      <c r="K1383" s="53">
        <f>'6. Vehículos y maquinaria'!M50</f>
        <v>0</v>
      </c>
      <c r="L1383" s="53">
        <f>'6. Vehículos y maquinaria'!N50</f>
        <v>0</v>
      </c>
      <c r="M1383" s="54" t="str">
        <f t="shared" si="85"/>
        <v/>
      </c>
      <c r="N1383" s="54" t="str">
        <f t="shared" si="86"/>
        <v/>
      </c>
      <c r="O1383" s="54" t="str">
        <f t="shared" si="87"/>
        <v/>
      </c>
      <c r="P1383" s="55" t="str">
        <f t="shared" si="88"/>
        <v/>
      </c>
      <c r="BB1383" s="16"/>
    </row>
    <row r="1384" spans="1:66" ht="18" customHeight="1" x14ac:dyDescent="0.25">
      <c r="C1384" s="52" t="str">
        <f>IF(ISTEXT('6. Vehículos y maquinaria'!E51),'6. Vehículos y maquinaria'!E51,"")</f>
        <v/>
      </c>
      <c r="D1384" s="52">
        <f>'6. Vehículos y maquinaria'!F51</f>
        <v>0</v>
      </c>
      <c r="E1384" s="52">
        <f>'6. Vehículos y maquinaria'!G51</f>
        <v>0</v>
      </c>
      <c r="F1384" s="53">
        <f>'6. Vehículos y maquinaria'!H51</f>
        <v>0</v>
      </c>
      <c r="G1384" s="53" t="str">
        <f t="shared" si="89"/>
        <v/>
      </c>
      <c r="H1384" s="53" t="str">
        <f t="shared" si="89"/>
        <v/>
      </c>
      <c r="I1384" s="53" t="str">
        <f t="shared" si="89"/>
        <v/>
      </c>
      <c r="J1384" s="53">
        <f>'6. Vehículos y maquinaria'!L51</f>
        <v>0</v>
      </c>
      <c r="K1384" s="53">
        <f>'6. Vehículos y maquinaria'!M51</f>
        <v>0</v>
      </c>
      <c r="L1384" s="53">
        <f>'6. Vehículos y maquinaria'!N51</f>
        <v>0</v>
      </c>
      <c r="M1384" s="54" t="str">
        <f t="shared" si="85"/>
        <v/>
      </c>
      <c r="N1384" s="54" t="str">
        <f t="shared" si="86"/>
        <v/>
      </c>
      <c r="O1384" s="54" t="str">
        <f t="shared" si="87"/>
        <v/>
      </c>
      <c r="P1384" s="55" t="str">
        <f t="shared" si="88"/>
        <v/>
      </c>
      <c r="BB1384" s="16"/>
    </row>
    <row r="1385" spans="1:66" ht="18" customHeight="1" x14ac:dyDescent="0.25">
      <c r="C1385" s="52" t="str">
        <f>IF(ISTEXT('6. Vehículos y maquinaria'!E52),'6. Vehículos y maquinaria'!E52,"")</f>
        <v/>
      </c>
      <c r="D1385" s="52">
        <f>'6. Vehículos y maquinaria'!F52</f>
        <v>0</v>
      </c>
      <c r="E1385" s="52">
        <f>'6. Vehículos y maquinaria'!G52</f>
        <v>0</v>
      </c>
      <c r="F1385" s="53">
        <f>'6. Vehículos y maquinaria'!H52</f>
        <v>0</v>
      </c>
      <c r="G1385" s="53" t="str">
        <f t="shared" si="89"/>
        <v/>
      </c>
      <c r="H1385" s="53" t="str">
        <f t="shared" si="89"/>
        <v/>
      </c>
      <c r="I1385" s="53" t="str">
        <f t="shared" si="89"/>
        <v/>
      </c>
      <c r="J1385" s="53">
        <f>'6. Vehículos y maquinaria'!L52</f>
        <v>0</v>
      </c>
      <c r="K1385" s="53">
        <f>'6. Vehículos y maquinaria'!M52</f>
        <v>0</v>
      </c>
      <c r="L1385" s="53">
        <f>'6. Vehículos y maquinaria'!N52</f>
        <v>0</v>
      </c>
      <c r="M1385" s="54" t="str">
        <f t="shared" si="85"/>
        <v/>
      </c>
      <c r="N1385" s="54" t="str">
        <f t="shared" si="86"/>
        <v/>
      </c>
      <c r="O1385" s="54" t="str">
        <f t="shared" si="87"/>
        <v/>
      </c>
      <c r="P1385" s="55" t="str">
        <f t="shared" si="88"/>
        <v/>
      </c>
    </row>
    <row r="1386" spans="1:66" ht="18" customHeight="1" x14ac:dyDescent="0.25">
      <c r="C1386" s="52" t="str">
        <f>IF(ISTEXT('6. Vehículos y maquinaria'!E53),'6. Vehículos y maquinaria'!E53,"")</f>
        <v/>
      </c>
      <c r="D1386" s="52">
        <f>'6. Vehículos y maquinaria'!F53</f>
        <v>0</v>
      </c>
      <c r="E1386" s="52">
        <f>'6. Vehículos y maquinaria'!G53</f>
        <v>0</v>
      </c>
      <c r="F1386" s="53">
        <f>'6. Vehículos y maquinaria'!H53</f>
        <v>0</v>
      </c>
      <c r="G1386" s="53" t="str">
        <f t="shared" si="89"/>
        <v/>
      </c>
      <c r="H1386" s="53" t="str">
        <f t="shared" si="89"/>
        <v/>
      </c>
      <c r="I1386" s="53" t="str">
        <f t="shared" si="89"/>
        <v/>
      </c>
      <c r="J1386" s="53">
        <f>'6. Vehículos y maquinaria'!L53</f>
        <v>0</v>
      </c>
      <c r="K1386" s="53">
        <f>'6. Vehículos y maquinaria'!M53</f>
        <v>0</v>
      </c>
      <c r="L1386" s="53">
        <f>'6. Vehículos y maquinaria'!N53</f>
        <v>0</v>
      </c>
      <c r="M1386" s="54" t="str">
        <f t="shared" si="85"/>
        <v/>
      </c>
      <c r="N1386" s="54" t="str">
        <f t="shared" si="86"/>
        <v/>
      </c>
      <c r="O1386" s="54" t="str">
        <f t="shared" si="87"/>
        <v/>
      </c>
      <c r="P1386" s="55" t="str">
        <f t="shared" si="88"/>
        <v/>
      </c>
    </row>
    <row r="1387" spans="1:66" ht="18" customHeight="1" x14ac:dyDescent="0.25">
      <c r="C1387" s="52" t="str">
        <f>IF(ISTEXT('6. Vehículos y maquinaria'!E54),'6. Vehículos y maquinaria'!E54,"")</f>
        <v/>
      </c>
      <c r="D1387" s="52">
        <f>'6. Vehículos y maquinaria'!F54</f>
        <v>0</v>
      </c>
      <c r="E1387" s="52">
        <f>'6. Vehículos y maquinaria'!G54</f>
        <v>0</v>
      </c>
      <c r="F1387" s="53">
        <f>'6. Vehículos y maquinaria'!H54</f>
        <v>0</v>
      </c>
      <c r="G1387" s="53" t="str">
        <f t="shared" si="89"/>
        <v/>
      </c>
      <c r="H1387" s="53" t="str">
        <f t="shared" si="89"/>
        <v/>
      </c>
      <c r="I1387" s="53" t="str">
        <f t="shared" si="89"/>
        <v/>
      </c>
      <c r="J1387" s="53">
        <f>'6. Vehículos y maquinaria'!L54</f>
        <v>0</v>
      </c>
      <c r="K1387" s="53">
        <f>'6. Vehículos y maquinaria'!M54</f>
        <v>0</v>
      </c>
      <c r="L1387" s="53">
        <f>'6. Vehículos y maquinaria'!N54</f>
        <v>0</v>
      </c>
      <c r="M1387" s="54" t="str">
        <f t="shared" si="85"/>
        <v/>
      </c>
      <c r="N1387" s="54" t="str">
        <f t="shared" si="86"/>
        <v/>
      </c>
      <c r="O1387" s="54" t="str">
        <f t="shared" si="87"/>
        <v/>
      </c>
      <c r="P1387" s="55" t="str">
        <f t="shared" si="88"/>
        <v/>
      </c>
    </row>
    <row r="1388" spans="1:66" ht="18" customHeight="1" x14ac:dyDescent="0.25">
      <c r="C1388" s="52" t="str">
        <f>IF(ISTEXT('6. Vehículos y maquinaria'!E55),'6. Vehículos y maquinaria'!E55,"")</f>
        <v/>
      </c>
      <c r="D1388" s="52">
        <f>'6. Vehículos y maquinaria'!F55</f>
        <v>0</v>
      </c>
      <c r="E1388" s="52">
        <f>'6. Vehículos y maquinaria'!G55</f>
        <v>0</v>
      </c>
      <c r="F1388" s="53">
        <f>'6. Vehículos y maquinaria'!H55</f>
        <v>0</v>
      </c>
      <c r="G1388" s="53" t="str">
        <f t="shared" si="89"/>
        <v/>
      </c>
      <c r="H1388" s="53" t="str">
        <f t="shared" si="89"/>
        <v/>
      </c>
      <c r="I1388" s="53" t="str">
        <f t="shared" si="89"/>
        <v/>
      </c>
      <c r="J1388" s="53">
        <f>'6. Vehículos y maquinaria'!L55</f>
        <v>0</v>
      </c>
      <c r="K1388" s="53">
        <f>'6. Vehículos y maquinaria'!M55</f>
        <v>0</v>
      </c>
      <c r="L1388" s="53">
        <f>'6. Vehículos y maquinaria'!N55</f>
        <v>0</v>
      </c>
      <c r="M1388" s="54" t="str">
        <f t="shared" si="85"/>
        <v/>
      </c>
      <c r="N1388" s="54" t="str">
        <f t="shared" si="86"/>
        <v/>
      </c>
      <c r="O1388" s="54" t="str">
        <f t="shared" si="87"/>
        <v/>
      </c>
      <c r="P1388" s="55" t="str">
        <f t="shared" si="88"/>
        <v/>
      </c>
    </row>
    <row r="1389" spans="1:66" ht="18" customHeight="1" x14ac:dyDescent="0.25">
      <c r="C1389" s="52" t="str">
        <f>IF(ISTEXT('6. Vehículos y maquinaria'!E56),'6. Vehículos y maquinaria'!E56,"")</f>
        <v/>
      </c>
      <c r="D1389" s="52">
        <f>'6. Vehículos y maquinaria'!F56</f>
        <v>0</v>
      </c>
      <c r="E1389" s="52">
        <f>'6. Vehículos y maquinaria'!G56</f>
        <v>0</v>
      </c>
      <c r="F1389" s="53">
        <f>'6. Vehículos y maquinaria'!H56</f>
        <v>0</v>
      </c>
      <c r="G1389" s="53" t="str">
        <f>IF($E1389="Otro (ud)","",IFERROR(INDEX($F$1282:$BA$1322,MATCH($E1389&amp;$D1389,$E$1282:$E$1322,0),MATCH($D$6&amp;G$1368,$F$1281:$BA$1281,0)),""))</f>
        <v/>
      </c>
      <c r="H1389" s="53" t="str">
        <f>IF($E1389="Otro (ud)","",IFERROR(INDEX($F$1282:$BA$1322,MATCH($E1389&amp;$D1389,$E$1282:$E$1322,0),MATCH($D$6&amp;H$1368,$F$1281:$BA$1281,0)),""))</f>
        <v/>
      </c>
      <c r="I1389" s="53" t="str">
        <f>IF($E1389="Otro (ud)","",IFERROR(INDEX($F$1282:$BA$1322,MATCH($E1389&amp;$D1389,$E$1282:$E$1322,0),MATCH($D$6&amp;I$1368,$F$1281:$BA$1281,0)),""))</f>
        <v/>
      </c>
      <c r="J1389" s="53">
        <f>'6. Vehículos y maquinaria'!L56</f>
        <v>0</v>
      </c>
      <c r="K1389" s="53">
        <f>'6. Vehículos y maquinaria'!M56</f>
        <v>0</v>
      </c>
      <c r="L1389" s="53">
        <f>'6. Vehículos y maquinaria'!N56</f>
        <v>0</v>
      </c>
      <c r="M1389" s="54" t="str">
        <f t="shared" si="85"/>
        <v/>
      </c>
      <c r="N1389" s="54" t="str">
        <f t="shared" si="86"/>
        <v/>
      </c>
      <c r="O1389" s="54" t="str">
        <f t="shared" si="87"/>
        <v/>
      </c>
      <c r="P1389" s="55" t="str">
        <f t="shared" si="88"/>
        <v/>
      </c>
    </row>
    <row r="1390" spans="1:66" ht="18" customHeight="1" x14ac:dyDescent="0.25">
      <c r="D1390" s="16"/>
      <c r="E1390" s="16"/>
      <c r="F1390" s="16"/>
      <c r="M1390" s="161">
        <f>SUM(M1370:M1389)</f>
        <v>0</v>
      </c>
      <c r="N1390" s="161">
        <f>SUM(N1370:N1389)</f>
        <v>0</v>
      </c>
      <c r="O1390" s="161">
        <f>SUM(O1370:O1389)</f>
        <v>0</v>
      </c>
      <c r="P1390" s="162">
        <f>SUM(P1370:P1389)</f>
        <v>0</v>
      </c>
    </row>
    <row r="1391" spans="1:66" ht="18" customHeight="1" x14ac:dyDescent="0.25">
      <c r="C1391" s="561" t="s">
        <v>727</v>
      </c>
      <c r="D1391" s="16" t="s">
        <v>2255</v>
      </c>
      <c r="E1391" s="16"/>
      <c r="M1391" s="82"/>
      <c r="N1391" s="82"/>
      <c r="O1391" s="82"/>
    </row>
    <row r="1392" spans="1:66" ht="18" customHeight="1" x14ac:dyDescent="0.25">
      <c r="C1392" s="561"/>
      <c r="D1392" s="16"/>
      <c r="E1392" s="16"/>
      <c r="I1392" s="1321">
        <v>1</v>
      </c>
      <c r="J1392" s="1321">
        <v>2</v>
      </c>
      <c r="K1392" s="1321">
        <v>3</v>
      </c>
      <c r="L1392" s="1321">
        <v>4</v>
      </c>
      <c r="M1392" s="82"/>
      <c r="N1392" s="82"/>
      <c r="O1392" s="82"/>
    </row>
    <row r="1393" spans="1:53" ht="18" customHeight="1" x14ac:dyDescent="0.25">
      <c r="C1393" s="561"/>
      <c r="D1393" s="16"/>
      <c r="E1393" s="16"/>
      <c r="I1393" s="1322" t="str">
        <f t="shared" ref="I1393:L1393" si="90">"Comb_VehA2_"&amp;I1392&amp;"_"&amp;I1390</f>
        <v>Comb_VehA2_1_</v>
      </c>
      <c r="J1393" s="1322" t="str">
        <f t="shared" si="90"/>
        <v>Comb_VehA2_2_</v>
      </c>
      <c r="K1393" s="1322" t="str">
        <f t="shared" si="90"/>
        <v>Comb_VehA2_3_</v>
      </c>
      <c r="L1393" s="1322" t="str">
        <f t="shared" si="90"/>
        <v>Comb_VehA2_4_</v>
      </c>
      <c r="M1393" s="82"/>
      <c r="N1393" s="82"/>
      <c r="O1393" s="82"/>
    </row>
    <row r="1394" spans="1:53" ht="18" customHeight="1" x14ac:dyDescent="0.25">
      <c r="D1394" s="152" t="s">
        <v>876</v>
      </c>
      <c r="E1394" s="152" t="s">
        <v>877</v>
      </c>
      <c r="F1394" s="152" t="s">
        <v>878</v>
      </c>
      <c r="G1394" s="152" t="s">
        <v>879</v>
      </c>
      <c r="I1394" s="1323" t="s">
        <v>2238</v>
      </c>
      <c r="J1394" s="1324" t="s">
        <v>2238</v>
      </c>
      <c r="K1394" s="1324" t="s">
        <v>2238</v>
      </c>
      <c r="L1394" s="1324" t="s">
        <v>2238</v>
      </c>
    </row>
    <row r="1395" spans="1:53" ht="18" customHeight="1" x14ac:dyDescent="0.25">
      <c r="A1395" s="918">
        <v>14</v>
      </c>
      <c r="B1395" s="15" t="s">
        <v>929</v>
      </c>
      <c r="C1395" s="116" t="s">
        <v>861</v>
      </c>
      <c r="D1395" s="153">
        <f>M1481</f>
        <v>0</v>
      </c>
      <c r="E1395" s="153">
        <f t="shared" ref="E1395:G1395" si="91">N1481</f>
        <v>0</v>
      </c>
      <c r="F1395" s="153">
        <f t="shared" si="91"/>
        <v>0</v>
      </c>
      <c r="G1395" s="153">
        <f t="shared" si="91"/>
        <v>0</v>
      </c>
      <c r="I1395" s="1325" t="s">
        <v>2239</v>
      </c>
      <c r="J1395" s="462" t="s">
        <v>2239</v>
      </c>
      <c r="K1395" s="462" t="s">
        <v>2239</v>
      </c>
      <c r="L1395" s="464" t="s">
        <v>682</v>
      </c>
      <c r="Q1395" s="15"/>
      <c r="R1395" s="16"/>
      <c r="AG1395" s="15"/>
      <c r="AH1395" s="16"/>
    </row>
    <row r="1396" spans="1:53" ht="18" customHeight="1" x14ac:dyDescent="0.25">
      <c r="A1396" s="920"/>
      <c r="B1396" s="71"/>
      <c r="C1396" s="68"/>
      <c r="D1396" s="68"/>
      <c r="E1396" s="68"/>
      <c r="F1396" s="68"/>
      <c r="G1396" s="151">
        <f>D1395+E1395*$H$9/1000+F1395*$H$10/1000</f>
        <v>0</v>
      </c>
      <c r="H1396" s="68"/>
      <c r="I1396" s="470" t="s">
        <v>2240</v>
      </c>
      <c r="J1396" s="465" t="s">
        <v>682</v>
      </c>
      <c r="K1396" s="463" t="s">
        <v>2240</v>
      </c>
      <c r="M1396" s="70"/>
      <c r="N1396" s="70"/>
      <c r="O1396" s="70"/>
      <c r="P1396" s="68"/>
      <c r="Q1396" s="68"/>
      <c r="R1396" s="68"/>
      <c r="S1396" s="68"/>
      <c r="T1396" s="68"/>
      <c r="U1396" s="68"/>
      <c r="V1396" s="70"/>
      <c r="W1396" s="70"/>
      <c r="X1396" s="70"/>
      <c r="Y1396" s="70"/>
      <c r="Z1396" s="70"/>
      <c r="AA1396" s="70"/>
      <c r="AB1396" s="68"/>
      <c r="AC1396" s="68"/>
      <c r="AD1396" s="68"/>
      <c r="AE1396" s="68"/>
      <c r="AF1396" s="68"/>
      <c r="AG1396" s="68"/>
      <c r="AH1396" s="70"/>
      <c r="AI1396" s="70"/>
      <c r="AJ1396" s="70"/>
      <c r="AK1396" s="70"/>
      <c r="AL1396" s="70"/>
      <c r="AM1396" s="70"/>
      <c r="AN1396" s="68"/>
      <c r="AO1396" s="68"/>
      <c r="AP1396" s="68"/>
      <c r="AQ1396" s="68"/>
      <c r="AR1396" s="68"/>
      <c r="AS1396" s="68"/>
      <c r="AT1396" s="70"/>
      <c r="AU1396" s="70"/>
      <c r="AV1396" s="70"/>
      <c r="AW1396" s="70"/>
      <c r="AX1396" s="70"/>
      <c r="AY1396" s="70"/>
      <c r="AZ1396" s="68"/>
      <c r="BA1396" s="68"/>
    </row>
    <row r="1397" spans="1:53" ht="18" customHeight="1" x14ac:dyDescent="0.25">
      <c r="A1397" s="920"/>
      <c r="B1397" s="71"/>
      <c r="G1397" s="151"/>
      <c r="H1397" s="68"/>
      <c r="I1397" s="470" t="s">
        <v>2241</v>
      </c>
      <c r="K1397" s="465" t="s">
        <v>682</v>
      </c>
      <c r="M1397" s="70"/>
      <c r="N1397" s="70"/>
      <c r="O1397" s="70"/>
      <c r="P1397" s="68"/>
      <c r="Q1397" s="68"/>
      <c r="R1397" s="68"/>
      <c r="S1397" s="68"/>
      <c r="T1397" s="68"/>
      <c r="U1397" s="68"/>
      <c r="V1397" s="70"/>
      <c r="W1397" s="70"/>
      <c r="X1397" s="70"/>
      <c r="Y1397" s="70"/>
      <c r="Z1397" s="70"/>
      <c r="AA1397" s="70"/>
      <c r="AB1397" s="68"/>
      <c r="AC1397" s="68"/>
      <c r="AD1397" s="68"/>
      <c r="AE1397" s="68"/>
      <c r="AF1397" s="68"/>
      <c r="AG1397" s="68"/>
      <c r="AH1397" s="70"/>
      <c r="AI1397" s="70"/>
      <c r="AJ1397" s="70"/>
      <c r="AK1397" s="70"/>
      <c r="AL1397" s="70"/>
      <c r="AM1397" s="70"/>
      <c r="AN1397" s="68"/>
      <c r="AO1397" s="68"/>
      <c r="AP1397" s="68"/>
      <c r="AQ1397" s="68"/>
      <c r="AR1397" s="68"/>
      <c r="AS1397" s="68"/>
      <c r="AT1397" s="70"/>
      <c r="AU1397" s="70"/>
      <c r="AV1397" s="70"/>
      <c r="AW1397" s="70"/>
      <c r="AX1397" s="70"/>
      <c r="AY1397" s="70"/>
      <c r="AZ1397" s="68"/>
      <c r="BA1397" s="68"/>
    </row>
    <row r="1398" spans="1:53" ht="18" customHeight="1" x14ac:dyDescent="0.25">
      <c r="A1398" s="920"/>
      <c r="B1398" s="71"/>
      <c r="G1398" s="151"/>
      <c r="H1398" s="68"/>
      <c r="I1398" s="465" t="s">
        <v>682</v>
      </c>
      <c r="L1398" s="74"/>
      <c r="M1398" s="70"/>
      <c r="N1398" s="70"/>
      <c r="O1398" s="70"/>
      <c r="P1398" s="68"/>
      <c r="Q1398" s="68"/>
      <c r="R1398" s="68"/>
      <c r="S1398" s="68"/>
      <c r="T1398" s="68"/>
      <c r="U1398" s="68"/>
      <c r="V1398" s="70"/>
      <c r="W1398" s="70"/>
      <c r="X1398" s="70"/>
      <c r="Y1398" s="70"/>
      <c r="Z1398" s="70"/>
      <c r="AA1398" s="70"/>
      <c r="AB1398" s="68"/>
      <c r="AC1398" s="68"/>
      <c r="AD1398" s="68"/>
      <c r="AE1398" s="68"/>
      <c r="AF1398" s="68"/>
      <c r="AG1398" s="68"/>
      <c r="AH1398" s="70"/>
      <c r="AI1398" s="70"/>
      <c r="AJ1398" s="70"/>
      <c r="AK1398" s="70"/>
      <c r="AL1398" s="70"/>
      <c r="AM1398" s="70"/>
      <c r="AN1398" s="68"/>
      <c r="AO1398" s="68"/>
      <c r="AP1398" s="68"/>
      <c r="AQ1398" s="68"/>
      <c r="AR1398" s="68"/>
      <c r="AS1398" s="68"/>
      <c r="AT1398" s="70"/>
      <c r="AU1398" s="70"/>
      <c r="AV1398" s="70"/>
      <c r="AW1398" s="70"/>
      <c r="AX1398" s="70"/>
      <c r="AY1398" s="70"/>
      <c r="AZ1398" s="68"/>
      <c r="BA1398" s="68"/>
    </row>
    <row r="1399" spans="1:53" ht="18" customHeight="1" x14ac:dyDescent="0.25">
      <c r="A1399" s="920"/>
      <c r="B1399" s="71"/>
      <c r="G1399" s="151"/>
      <c r="H1399" s="68"/>
      <c r="M1399" s="70"/>
      <c r="N1399" s="70"/>
      <c r="O1399" s="70"/>
      <c r="P1399" s="68"/>
      <c r="Q1399" s="68"/>
      <c r="R1399" s="68"/>
      <c r="S1399" s="68"/>
      <c r="T1399" s="68"/>
      <c r="U1399" s="68"/>
      <c r="V1399" s="70"/>
      <c r="W1399" s="70"/>
      <c r="X1399" s="70"/>
      <c r="Y1399" s="70"/>
      <c r="Z1399" s="70"/>
      <c r="AA1399" s="70"/>
      <c r="AB1399" s="68"/>
      <c r="AC1399" s="68"/>
      <c r="AD1399" s="68"/>
      <c r="AE1399" s="68"/>
      <c r="AF1399" s="68"/>
      <c r="AG1399" s="68"/>
      <c r="AH1399" s="70"/>
      <c r="AI1399" s="70"/>
      <c r="AJ1399" s="70"/>
      <c r="AK1399" s="70"/>
      <c r="AL1399" s="70"/>
      <c r="AM1399" s="70"/>
      <c r="AN1399" s="68"/>
      <c r="AO1399" s="68"/>
      <c r="AP1399" s="68"/>
      <c r="AQ1399" s="68"/>
      <c r="AR1399" s="68"/>
      <c r="AS1399" s="68"/>
      <c r="AT1399" s="70"/>
      <c r="AU1399" s="70"/>
      <c r="AV1399" s="70"/>
      <c r="AW1399" s="70"/>
      <c r="AX1399" s="70"/>
      <c r="AY1399" s="70"/>
      <c r="AZ1399" s="68"/>
      <c r="BA1399" s="68"/>
    </row>
    <row r="1400" spans="1:53" ht="18" customHeight="1" x14ac:dyDescent="0.25">
      <c r="A1400" s="920"/>
      <c r="B1400" s="71"/>
      <c r="G1400" s="151"/>
      <c r="H1400" s="68"/>
      <c r="M1400" s="70"/>
      <c r="N1400" s="70"/>
      <c r="O1400" s="70"/>
      <c r="P1400" s="68"/>
      <c r="Q1400" s="68"/>
      <c r="R1400" s="68"/>
      <c r="S1400" s="68"/>
      <c r="T1400" s="68"/>
      <c r="U1400" s="68"/>
      <c r="V1400" s="70"/>
      <c r="W1400" s="70"/>
      <c r="X1400" s="70"/>
      <c r="Y1400" s="70"/>
      <c r="Z1400" s="70"/>
      <c r="AA1400" s="70"/>
      <c r="AB1400" s="68"/>
      <c r="AC1400" s="68"/>
      <c r="AD1400" s="68"/>
      <c r="AE1400" s="68"/>
      <c r="AF1400" s="68"/>
      <c r="AG1400" s="68"/>
      <c r="AH1400" s="70"/>
      <c r="AI1400" s="70"/>
      <c r="AJ1400" s="70"/>
      <c r="AK1400" s="70"/>
      <c r="AL1400" s="70"/>
      <c r="AM1400" s="70"/>
      <c r="AN1400" s="68"/>
      <c r="AO1400" s="68"/>
      <c r="AP1400" s="68"/>
      <c r="AQ1400" s="68"/>
      <c r="AR1400" s="68"/>
      <c r="AS1400" s="68"/>
      <c r="AT1400" s="70"/>
      <c r="AU1400" s="70"/>
      <c r="AV1400" s="70"/>
      <c r="AW1400" s="70"/>
      <c r="AX1400" s="70"/>
      <c r="AY1400" s="70"/>
      <c r="AZ1400" s="68"/>
      <c r="BA1400" s="68"/>
    </row>
    <row r="1401" spans="1:53" ht="18" customHeight="1" x14ac:dyDescent="0.25">
      <c r="A1401" s="920"/>
      <c r="B1401" s="71"/>
      <c r="G1401" s="151"/>
      <c r="H1401" s="68"/>
      <c r="L1401" s="82"/>
      <c r="M1401" s="70"/>
      <c r="N1401" s="70"/>
      <c r="O1401" s="70"/>
      <c r="P1401" s="68"/>
      <c r="Q1401" s="68"/>
      <c r="R1401" s="68"/>
      <c r="S1401" s="68"/>
      <c r="T1401" s="68"/>
      <c r="U1401" s="68"/>
      <c r="V1401" s="70"/>
      <c r="W1401" s="70"/>
      <c r="X1401" s="70"/>
      <c r="Y1401" s="70"/>
      <c r="Z1401" s="70"/>
      <c r="AA1401" s="70"/>
      <c r="AB1401" s="68"/>
      <c r="AC1401" s="68"/>
      <c r="AD1401" s="68"/>
      <c r="AE1401" s="68"/>
      <c r="AF1401" s="68"/>
      <c r="AG1401" s="68"/>
      <c r="AH1401" s="70"/>
      <c r="AI1401" s="70"/>
      <c r="AJ1401" s="70"/>
      <c r="AK1401" s="70"/>
      <c r="AL1401" s="70"/>
      <c r="AM1401" s="70"/>
      <c r="AN1401" s="68"/>
      <c r="AO1401" s="68"/>
      <c r="AP1401" s="68"/>
      <c r="AQ1401" s="68"/>
      <c r="AR1401" s="68"/>
      <c r="AS1401" s="68"/>
      <c r="AT1401" s="70"/>
      <c r="AU1401" s="70"/>
      <c r="AV1401" s="70"/>
      <c r="AW1401" s="70"/>
      <c r="AX1401" s="70"/>
      <c r="AY1401" s="70"/>
      <c r="AZ1401" s="68"/>
      <c r="BA1401" s="68"/>
    </row>
    <row r="1402" spans="1:53" ht="18" customHeight="1" x14ac:dyDescent="0.25">
      <c r="A1402" s="920"/>
      <c r="B1402" s="71"/>
      <c r="F1402" s="1297">
        <v>2007</v>
      </c>
      <c r="G1402" s="1297">
        <v>2007</v>
      </c>
      <c r="H1402" s="1297">
        <v>2007</v>
      </c>
      <c r="I1402" s="1297">
        <v>2008</v>
      </c>
      <c r="J1402" s="1297">
        <v>2008</v>
      </c>
      <c r="K1402" s="1297">
        <v>2008</v>
      </c>
      <c r="L1402" s="1297">
        <v>2009</v>
      </c>
      <c r="M1402" s="1297">
        <v>2009</v>
      </c>
      <c r="N1402" s="1297">
        <v>2009</v>
      </c>
      <c r="O1402" s="1297">
        <v>2010</v>
      </c>
      <c r="P1402" s="1297">
        <v>2010</v>
      </c>
      <c r="Q1402" s="1297">
        <v>2010</v>
      </c>
      <c r="R1402" s="1297">
        <v>2011</v>
      </c>
      <c r="S1402" s="1297">
        <v>2011</v>
      </c>
      <c r="T1402" s="1297">
        <v>2011</v>
      </c>
      <c r="U1402" s="1297">
        <v>2012</v>
      </c>
      <c r="V1402" s="1297">
        <v>2012</v>
      </c>
      <c r="W1402" s="1297">
        <v>2012</v>
      </c>
      <c r="X1402" s="1297">
        <v>2013</v>
      </c>
      <c r="Y1402" s="1297">
        <v>2013</v>
      </c>
      <c r="Z1402" s="1297">
        <v>2013</v>
      </c>
      <c r="AA1402" s="1297">
        <v>2014</v>
      </c>
      <c r="AB1402" s="1297">
        <v>2014</v>
      </c>
      <c r="AC1402" s="1297">
        <v>2014</v>
      </c>
      <c r="AD1402" s="1297">
        <v>2015</v>
      </c>
      <c r="AE1402" s="1297">
        <v>2015</v>
      </c>
      <c r="AF1402" s="1297">
        <v>2015</v>
      </c>
      <c r="AG1402" s="1297">
        <v>2016</v>
      </c>
      <c r="AH1402" s="1297">
        <v>2016</v>
      </c>
      <c r="AI1402" s="1297">
        <v>2016</v>
      </c>
      <c r="AJ1402" s="1297">
        <v>2017</v>
      </c>
      <c r="AK1402" s="1297">
        <v>2017</v>
      </c>
      <c r="AL1402" s="1297">
        <v>2017</v>
      </c>
      <c r="AM1402" s="1297">
        <v>2018</v>
      </c>
      <c r="AN1402" s="1297">
        <v>2018</v>
      </c>
      <c r="AO1402" s="1297">
        <v>2018</v>
      </c>
      <c r="AP1402" s="1297">
        <v>2019</v>
      </c>
      <c r="AQ1402" s="1297">
        <v>2019</v>
      </c>
      <c r="AR1402" s="1297">
        <v>2019</v>
      </c>
      <c r="AS1402" s="1297">
        <v>2020</v>
      </c>
      <c r="AT1402" s="1297">
        <v>2020</v>
      </c>
      <c r="AU1402" s="1297">
        <v>2020</v>
      </c>
      <c r="AV1402" s="1297">
        <v>2021</v>
      </c>
      <c r="AW1402" s="1297">
        <v>2021</v>
      </c>
      <c r="AX1402" s="1297">
        <v>2021</v>
      </c>
      <c r="AY1402" s="1297">
        <v>2022</v>
      </c>
      <c r="AZ1402" s="1297">
        <v>2022</v>
      </c>
      <c r="BA1402" s="1297">
        <v>2022</v>
      </c>
    </row>
    <row r="1403" spans="1:53" ht="18" customHeight="1" x14ac:dyDescent="0.25">
      <c r="A1403" s="920"/>
      <c r="B1403" s="71"/>
      <c r="F1403" s="1297" t="s">
        <v>2242</v>
      </c>
      <c r="G1403" s="1297" t="s">
        <v>2243</v>
      </c>
      <c r="H1403" s="1297" t="s">
        <v>2244</v>
      </c>
      <c r="I1403" s="1297" t="s">
        <v>2242</v>
      </c>
      <c r="J1403" s="1297" t="s">
        <v>2243</v>
      </c>
      <c r="K1403" s="1297" t="s">
        <v>2244</v>
      </c>
      <c r="L1403" s="1297" t="s">
        <v>2242</v>
      </c>
      <c r="M1403" s="1297" t="s">
        <v>2243</v>
      </c>
      <c r="N1403" s="1297" t="s">
        <v>2244</v>
      </c>
      <c r="O1403" s="1297" t="s">
        <v>2242</v>
      </c>
      <c r="P1403" s="1297" t="s">
        <v>2243</v>
      </c>
      <c r="Q1403" s="1297" t="s">
        <v>2244</v>
      </c>
      <c r="R1403" s="1297" t="s">
        <v>2242</v>
      </c>
      <c r="S1403" s="1297" t="s">
        <v>2243</v>
      </c>
      <c r="T1403" s="1297" t="s">
        <v>2244</v>
      </c>
      <c r="U1403" s="1297" t="s">
        <v>2242</v>
      </c>
      <c r="V1403" s="1297" t="s">
        <v>2243</v>
      </c>
      <c r="W1403" s="1297" t="s">
        <v>2244</v>
      </c>
      <c r="X1403" s="1297" t="s">
        <v>2242</v>
      </c>
      <c r="Y1403" s="1297" t="s">
        <v>2243</v>
      </c>
      <c r="Z1403" s="1297" t="s">
        <v>2244</v>
      </c>
      <c r="AA1403" s="1297" t="s">
        <v>2242</v>
      </c>
      <c r="AB1403" s="1297" t="s">
        <v>2243</v>
      </c>
      <c r="AC1403" s="1297" t="s">
        <v>2244</v>
      </c>
      <c r="AD1403" s="1297" t="s">
        <v>2242</v>
      </c>
      <c r="AE1403" s="1297" t="s">
        <v>2243</v>
      </c>
      <c r="AF1403" s="1297" t="s">
        <v>2244</v>
      </c>
      <c r="AG1403" s="1297" t="s">
        <v>2242</v>
      </c>
      <c r="AH1403" s="1297" t="s">
        <v>2243</v>
      </c>
      <c r="AI1403" s="1297" t="s">
        <v>2244</v>
      </c>
      <c r="AJ1403" s="1297" t="s">
        <v>2242</v>
      </c>
      <c r="AK1403" s="1297" t="s">
        <v>2243</v>
      </c>
      <c r="AL1403" s="1297" t="s">
        <v>2244</v>
      </c>
      <c r="AM1403" s="1297" t="s">
        <v>2242</v>
      </c>
      <c r="AN1403" s="1297" t="s">
        <v>2243</v>
      </c>
      <c r="AO1403" s="1297" t="s">
        <v>2244</v>
      </c>
      <c r="AP1403" s="1297" t="s">
        <v>2242</v>
      </c>
      <c r="AQ1403" s="1297" t="s">
        <v>2243</v>
      </c>
      <c r="AR1403" s="1297" t="s">
        <v>2244</v>
      </c>
      <c r="AS1403" s="1297" t="s">
        <v>2242</v>
      </c>
      <c r="AT1403" s="1297" t="s">
        <v>2243</v>
      </c>
      <c r="AU1403" s="1297" t="s">
        <v>2244</v>
      </c>
      <c r="AV1403" s="1297" t="s">
        <v>2242</v>
      </c>
      <c r="AW1403" s="1297" t="s">
        <v>2243</v>
      </c>
      <c r="AX1403" s="1297" t="s">
        <v>2244</v>
      </c>
      <c r="AY1403" s="1297" t="s">
        <v>2242</v>
      </c>
      <c r="AZ1403" s="1297" t="s">
        <v>2243</v>
      </c>
      <c r="BA1403" s="1297" t="s">
        <v>2244</v>
      </c>
    </row>
    <row r="1404" spans="1:53" ht="18" customHeight="1" x14ac:dyDescent="0.25">
      <c r="A1404" s="920"/>
      <c r="B1404" s="71"/>
      <c r="C1404" s="68"/>
      <c r="D1404" s="68"/>
      <c r="F1404" s="1298" t="str">
        <f>F1402&amp;F1403</f>
        <v>2007CO2 (kg/km)</v>
      </c>
      <c r="G1404" s="1298" t="str">
        <f>G1402&amp;G1403</f>
        <v>2007CH4 (g/km)</v>
      </c>
      <c r="H1404" s="1298" t="str">
        <f t="shared" ref="H1404:BA1404" si="92">H1402&amp;H1403</f>
        <v>2007N2O (g/km)</v>
      </c>
      <c r="I1404" s="1298" t="str">
        <f t="shared" si="92"/>
        <v>2008CO2 (kg/km)</v>
      </c>
      <c r="J1404" s="1298" t="str">
        <f t="shared" si="92"/>
        <v>2008CH4 (g/km)</v>
      </c>
      <c r="K1404" s="1298" t="str">
        <f t="shared" si="92"/>
        <v>2008N2O (g/km)</v>
      </c>
      <c r="L1404" s="1298" t="str">
        <f t="shared" si="92"/>
        <v>2009CO2 (kg/km)</v>
      </c>
      <c r="M1404" s="1298" t="str">
        <f t="shared" si="92"/>
        <v>2009CH4 (g/km)</v>
      </c>
      <c r="N1404" s="1298" t="str">
        <f t="shared" si="92"/>
        <v>2009N2O (g/km)</v>
      </c>
      <c r="O1404" s="1298" t="str">
        <f t="shared" si="92"/>
        <v>2010CO2 (kg/km)</v>
      </c>
      <c r="P1404" s="1298" t="str">
        <f t="shared" si="92"/>
        <v>2010CH4 (g/km)</v>
      </c>
      <c r="Q1404" s="1298" t="str">
        <f t="shared" si="92"/>
        <v>2010N2O (g/km)</v>
      </c>
      <c r="R1404" s="1298" t="str">
        <f t="shared" si="92"/>
        <v>2011CO2 (kg/km)</v>
      </c>
      <c r="S1404" s="1298" t="str">
        <f t="shared" si="92"/>
        <v>2011CH4 (g/km)</v>
      </c>
      <c r="T1404" s="1298" t="str">
        <f t="shared" si="92"/>
        <v>2011N2O (g/km)</v>
      </c>
      <c r="U1404" s="1298" t="str">
        <f t="shared" si="92"/>
        <v>2012CO2 (kg/km)</v>
      </c>
      <c r="V1404" s="1298" t="str">
        <f t="shared" si="92"/>
        <v>2012CH4 (g/km)</v>
      </c>
      <c r="W1404" s="1298" t="str">
        <f t="shared" si="92"/>
        <v>2012N2O (g/km)</v>
      </c>
      <c r="X1404" s="1298" t="str">
        <f t="shared" si="92"/>
        <v>2013CO2 (kg/km)</v>
      </c>
      <c r="Y1404" s="1298" t="str">
        <f t="shared" si="92"/>
        <v>2013CH4 (g/km)</v>
      </c>
      <c r="Z1404" s="1298" t="str">
        <f t="shared" si="92"/>
        <v>2013N2O (g/km)</v>
      </c>
      <c r="AA1404" s="1298" t="str">
        <f t="shared" si="92"/>
        <v>2014CO2 (kg/km)</v>
      </c>
      <c r="AB1404" s="1298" t="str">
        <f t="shared" si="92"/>
        <v>2014CH4 (g/km)</v>
      </c>
      <c r="AC1404" s="1298" t="str">
        <f t="shared" si="92"/>
        <v>2014N2O (g/km)</v>
      </c>
      <c r="AD1404" s="1298" t="str">
        <f t="shared" si="92"/>
        <v>2015CO2 (kg/km)</v>
      </c>
      <c r="AE1404" s="1298" t="str">
        <f t="shared" si="92"/>
        <v>2015CH4 (g/km)</v>
      </c>
      <c r="AF1404" s="1298" t="str">
        <f t="shared" si="92"/>
        <v>2015N2O (g/km)</v>
      </c>
      <c r="AG1404" s="1298" t="str">
        <f t="shared" si="92"/>
        <v>2016CO2 (kg/km)</v>
      </c>
      <c r="AH1404" s="1298" t="str">
        <f t="shared" si="92"/>
        <v>2016CH4 (g/km)</v>
      </c>
      <c r="AI1404" s="1298" t="str">
        <f t="shared" si="92"/>
        <v>2016N2O (g/km)</v>
      </c>
      <c r="AJ1404" s="1298" t="str">
        <f t="shared" si="92"/>
        <v>2017CO2 (kg/km)</v>
      </c>
      <c r="AK1404" s="1298" t="str">
        <f t="shared" si="92"/>
        <v>2017CH4 (g/km)</v>
      </c>
      <c r="AL1404" s="1298" t="str">
        <f t="shared" si="92"/>
        <v>2017N2O (g/km)</v>
      </c>
      <c r="AM1404" s="1298" t="str">
        <f t="shared" si="92"/>
        <v>2018CO2 (kg/km)</v>
      </c>
      <c r="AN1404" s="1298" t="str">
        <f t="shared" si="92"/>
        <v>2018CH4 (g/km)</v>
      </c>
      <c r="AO1404" s="1298" t="str">
        <f t="shared" si="92"/>
        <v>2018N2O (g/km)</v>
      </c>
      <c r="AP1404" s="1298" t="str">
        <f t="shared" si="92"/>
        <v>2019CO2 (kg/km)</v>
      </c>
      <c r="AQ1404" s="1298" t="str">
        <f t="shared" si="92"/>
        <v>2019CH4 (g/km)</v>
      </c>
      <c r="AR1404" s="1298" t="str">
        <f t="shared" si="92"/>
        <v>2019N2O (g/km)</v>
      </c>
      <c r="AS1404" s="1298" t="str">
        <f t="shared" si="92"/>
        <v>2020CO2 (kg/km)</v>
      </c>
      <c r="AT1404" s="1298" t="str">
        <f t="shared" si="92"/>
        <v>2020CH4 (g/km)</v>
      </c>
      <c r="AU1404" s="1298" t="str">
        <f t="shared" si="92"/>
        <v>2020N2O (g/km)</v>
      </c>
      <c r="AV1404" s="1298" t="str">
        <f t="shared" si="92"/>
        <v>2021CO2 (kg/km)</v>
      </c>
      <c r="AW1404" s="1298" t="str">
        <f t="shared" si="92"/>
        <v>2021CH4 (g/km)</v>
      </c>
      <c r="AX1404" s="1298" t="str">
        <f t="shared" si="92"/>
        <v>2021N2O (g/km)</v>
      </c>
      <c r="AY1404" s="1298" t="str">
        <f t="shared" si="92"/>
        <v>2022CO2 (kg/km)</v>
      </c>
      <c r="AZ1404" s="1298" t="str">
        <f t="shared" si="92"/>
        <v>2022CH4 (g/km)</v>
      </c>
      <c r="BA1404" s="1298" t="str">
        <f t="shared" si="92"/>
        <v>2022N2O (g/km)</v>
      </c>
    </row>
    <row r="1405" spans="1:53" ht="18" customHeight="1" x14ac:dyDescent="0.25">
      <c r="A1405" s="920"/>
      <c r="B1405" s="71"/>
      <c r="C1405" s="68"/>
      <c r="D1405" s="68"/>
      <c r="E1405" s="1327" t="s">
        <v>2245</v>
      </c>
      <c r="F1405" s="1328">
        <v>0.17399999999999999</v>
      </c>
      <c r="G1405" s="1328">
        <v>1E-3</v>
      </c>
      <c r="H1405" s="1328">
        <v>7.0000000000000001E-3</v>
      </c>
      <c r="I1405" s="1328">
        <v>0.17299999999999999</v>
      </c>
      <c r="J1405" s="1328">
        <v>1E-3</v>
      </c>
      <c r="K1405" s="1328">
        <v>7.0000000000000001E-3</v>
      </c>
      <c r="L1405" s="1328">
        <v>0.17100000000000001</v>
      </c>
      <c r="M1405" s="1328">
        <v>1E-3</v>
      </c>
      <c r="N1405" s="1328">
        <v>7.0000000000000001E-3</v>
      </c>
      <c r="O1405" s="1328">
        <v>0.16700000000000001</v>
      </c>
      <c r="P1405" s="1328">
        <v>1E-3</v>
      </c>
      <c r="Q1405" s="1328">
        <v>7.0000000000000001E-3</v>
      </c>
      <c r="R1405" s="1328">
        <v>0.16500000000000001</v>
      </c>
      <c r="S1405" s="1328">
        <v>1E-3</v>
      </c>
      <c r="T1405" s="1328">
        <v>7.0000000000000001E-3</v>
      </c>
      <c r="U1405" s="1328">
        <v>0.16200000000000001</v>
      </c>
      <c r="V1405" s="1328">
        <v>1E-3</v>
      </c>
      <c r="W1405" s="1328">
        <v>7.0000000000000001E-3</v>
      </c>
      <c r="X1405" s="1328">
        <v>0.158</v>
      </c>
      <c r="Y1405" s="1328">
        <v>1E-3</v>
      </c>
      <c r="Z1405" s="1328">
        <v>7.0000000000000001E-3</v>
      </c>
      <c r="AA1405" s="1328">
        <v>0.16800000000000001</v>
      </c>
      <c r="AB1405" s="1328">
        <v>1E-3</v>
      </c>
      <c r="AC1405" s="1328">
        <v>7.0000000000000001E-3</v>
      </c>
      <c r="AD1405" s="1328">
        <v>0.16600000000000001</v>
      </c>
      <c r="AE1405" s="1328">
        <v>1E-3</v>
      </c>
      <c r="AF1405" s="1328">
        <v>7.0000000000000001E-3</v>
      </c>
      <c r="AG1405" s="1328">
        <v>0.16600000000000001</v>
      </c>
      <c r="AH1405" s="1328">
        <v>1E-3</v>
      </c>
      <c r="AI1405" s="1328">
        <v>7.0000000000000001E-3</v>
      </c>
      <c r="AJ1405" s="1328">
        <v>0.16500000000000001</v>
      </c>
      <c r="AK1405" s="1328">
        <v>0</v>
      </c>
      <c r="AL1405" s="1328">
        <v>7.0000000000000001E-3</v>
      </c>
      <c r="AM1405" s="1328">
        <v>0.16400000000000001</v>
      </c>
      <c r="AN1405" s="1328">
        <v>0</v>
      </c>
      <c r="AO1405" s="1328">
        <v>7.0000000000000001E-3</v>
      </c>
      <c r="AP1405" s="1328">
        <v>0.16200000000000001</v>
      </c>
      <c r="AQ1405" s="1328">
        <v>0</v>
      </c>
      <c r="AR1405" s="1328">
        <v>7.0000000000000001E-3</v>
      </c>
      <c r="AS1405" s="1328">
        <v>0.16200000000000001</v>
      </c>
      <c r="AT1405" s="1328">
        <v>0</v>
      </c>
      <c r="AU1405" s="1328">
        <v>7.0000000000000001E-3</v>
      </c>
      <c r="AV1405" s="1328">
        <v>0.161</v>
      </c>
      <c r="AW1405" s="1328">
        <v>0</v>
      </c>
      <c r="AX1405" s="1328">
        <v>7.0000000000000001E-3</v>
      </c>
      <c r="AY1405" s="1328">
        <v>0.16300000000000001</v>
      </c>
      <c r="AZ1405" s="1328">
        <v>0</v>
      </c>
      <c r="BA1405" s="1328">
        <v>7.0000000000000001E-3</v>
      </c>
    </row>
    <row r="1406" spans="1:53" ht="18" customHeight="1" x14ac:dyDescent="0.25">
      <c r="A1406" s="920"/>
      <c r="B1406" s="71"/>
      <c r="C1406" s="68"/>
      <c r="D1406" s="68"/>
      <c r="E1406" s="1327" t="s">
        <v>2246</v>
      </c>
      <c r="F1406" s="1328">
        <v>0.20499999999999999</v>
      </c>
      <c r="G1406" s="1328">
        <v>2.9000000000000001E-2</v>
      </c>
      <c r="H1406" s="1328">
        <v>7.0000000000000001E-3</v>
      </c>
      <c r="I1406" s="1328">
        <v>0.20599999999999999</v>
      </c>
      <c r="J1406" s="1328">
        <v>2.9000000000000001E-2</v>
      </c>
      <c r="K1406" s="1328">
        <v>7.0000000000000001E-3</v>
      </c>
      <c r="L1406" s="1328">
        <v>0.20599999999999999</v>
      </c>
      <c r="M1406" s="1328">
        <v>2.8000000000000001E-2</v>
      </c>
      <c r="N1406" s="1328">
        <v>6.0000000000000001E-3</v>
      </c>
      <c r="O1406" s="1328">
        <v>0.20399999999999999</v>
      </c>
      <c r="P1406" s="1328">
        <v>2.7E-2</v>
      </c>
      <c r="Q1406" s="1328">
        <v>4.0000000000000001E-3</v>
      </c>
      <c r="R1406" s="1328">
        <v>0.20100000000000001</v>
      </c>
      <c r="S1406" s="1328">
        <v>2.5999999999999999E-2</v>
      </c>
      <c r="T1406" s="1328">
        <v>4.0000000000000001E-3</v>
      </c>
      <c r="U1406" s="1328">
        <v>0.20100000000000001</v>
      </c>
      <c r="V1406" s="1328">
        <v>2.5999999999999999E-2</v>
      </c>
      <c r="W1406" s="1328">
        <v>3.0000000000000001E-3</v>
      </c>
      <c r="X1406" s="1328">
        <v>0.20200000000000001</v>
      </c>
      <c r="Y1406" s="1328">
        <v>2.5000000000000001E-2</v>
      </c>
      <c r="Z1406" s="1328">
        <v>3.0000000000000001E-3</v>
      </c>
      <c r="AA1406" s="1328">
        <v>0.20300000000000001</v>
      </c>
      <c r="AB1406" s="1328">
        <v>2.5000000000000001E-2</v>
      </c>
      <c r="AC1406" s="1328">
        <v>3.0000000000000001E-3</v>
      </c>
      <c r="AD1406" s="1328">
        <v>0.20100000000000001</v>
      </c>
      <c r="AE1406" s="1328">
        <v>2.3E-2</v>
      </c>
      <c r="AF1406" s="1328">
        <v>3.0000000000000001E-3</v>
      </c>
      <c r="AG1406" s="1328">
        <v>0.19900000000000001</v>
      </c>
      <c r="AH1406" s="1328">
        <v>2.1999999999999999E-2</v>
      </c>
      <c r="AI1406" s="1328">
        <v>3.0000000000000001E-3</v>
      </c>
      <c r="AJ1406" s="1328">
        <v>0.2</v>
      </c>
      <c r="AK1406" s="1328">
        <v>2.1999999999999999E-2</v>
      </c>
      <c r="AL1406" s="1328">
        <v>2E-3</v>
      </c>
      <c r="AM1406" s="1328">
        <v>0.2</v>
      </c>
      <c r="AN1406" s="1328">
        <v>2.1000000000000001E-2</v>
      </c>
      <c r="AO1406" s="1328">
        <v>2E-3</v>
      </c>
      <c r="AP1406" s="1328">
        <v>0.2</v>
      </c>
      <c r="AQ1406" s="1328">
        <v>2.1000000000000001E-2</v>
      </c>
      <c r="AR1406" s="1328">
        <v>2E-3</v>
      </c>
      <c r="AS1406" s="1328">
        <v>0.2</v>
      </c>
      <c r="AT1406" s="1328">
        <v>2.1000000000000001E-2</v>
      </c>
      <c r="AU1406" s="1328">
        <v>2E-3</v>
      </c>
      <c r="AV1406" s="1328">
        <v>0.19900000000000001</v>
      </c>
      <c r="AW1406" s="1328">
        <v>2.1000000000000001E-2</v>
      </c>
      <c r="AX1406" s="1328">
        <v>2E-3</v>
      </c>
      <c r="AY1406" s="1328">
        <v>0.19500000000000001</v>
      </c>
      <c r="AZ1406" s="1328">
        <v>0.02</v>
      </c>
      <c r="BA1406" s="1328">
        <v>2E-3</v>
      </c>
    </row>
    <row r="1407" spans="1:53" ht="18" customHeight="1" x14ac:dyDescent="0.25">
      <c r="A1407" s="920"/>
      <c r="B1407" s="71"/>
      <c r="C1407" s="68"/>
      <c r="D1407" s="68"/>
      <c r="E1407" s="1327" t="s">
        <v>2247</v>
      </c>
      <c r="F1407" s="1328">
        <v>0.185</v>
      </c>
      <c r="G1407" s="1328">
        <v>2.9000000000000001E-2</v>
      </c>
      <c r="H1407" s="1328">
        <v>8.9999999999999993E-3</v>
      </c>
      <c r="I1407" s="1328">
        <v>0.185</v>
      </c>
      <c r="J1407" s="1328">
        <v>2.9000000000000001E-2</v>
      </c>
      <c r="K1407" s="1328">
        <v>8.9999999999999993E-3</v>
      </c>
      <c r="L1407" s="1328">
        <v>0.185</v>
      </c>
      <c r="M1407" s="1328">
        <v>2.9000000000000001E-2</v>
      </c>
      <c r="N1407" s="1328">
        <v>8.9999999999999993E-3</v>
      </c>
      <c r="O1407" s="1328">
        <v>0.184</v>
      </c>
      <c r="P1407" s="1328">
        <v>2.9000000000000001E-2</v>
      </c>
      <c r="Q1407" s="1328">
        <v>8.9999999999999993E-3</v>
      </c>
      <c r="R1407" s="1328">
        <v>0.185</v>
      </c>
      <c r="S1407" s="1328">
        <v>2.9000000000000001E-2</v>
      </c>
      <c r="T1407" s="1328">
        <v>8.9999999999999993E-3</v>
      </c>
      <c r="U1407" s="1328">
        <v>0.185</v>
      </c>
      <c r="V1407" s="1328">
        <v>2.8000000000000001E-2</v>
      </c>
      <c r="W1407" s="1328">
        <v>8.9999999999999993E-3</v>
      </c>
      <c r="X1407" s="1328">
        <v>0.185</v>
      </c>
      <c r="Y1407" s="1328">
        <v>2.8000000000000001E-2</v>
      </c>
      <c r="Z1407" s="1328">
        <v>8.0000000000000002E-3</v>
      </c>
      <c r="AA1407" s="1328">
        <v>0.186</v>
      </c>
      <c r="AB1407" s="1328">
        <v>2.8000000000000001E-2</v>
      </c>
      <c r="AC1407" s="1328">
        <v>8.0000000000000002E-3</v>
      </c>
      <c r="AD1407" s="1328">
        <v>0.185</v>
      </c>
      <c r="AE1407" s="1328">
        <v>2.3E-2</v>
      </c>
      <c r="AF1407" s="1328">
        <v>3.0000000000000001E-3</v>
      </c>
      <c r="AG1407" s="1328">
        <v>0.185</v>
      </c>
      <c r="AH1407" s="1328">
        <v>2.3E-2</v>
      </c>
      <c r="AI1407" s="1328">
        <v>3.0000000000000001E-3</v>
      </c>
      <c r="AJ1407" s="1328">
        <v>0.185</v>
      </c>
      <c r="AK1407" s="1328">
        <v>2.3E-2</v>
      </c>
      <c r="AL1407" s="1328">
        <v>3.0000000000000001E-3</v>
      </c>
      <c r="AM1407" s="1328">
        <v>0.185</v>
      </c>
      <c r="AN1407" s="1328">
        <v>2.3E-2</v>
      </c>
      <c r="AO1407" s="1328">
        <v>2E-3</v>
      </c>
      <c r="AP1407" s="1328">
        <v>0.185</v>
      </c>
      <c r="AQ1407" s="1328">
        <v>2.3E-2</v>
      </c>
      <c r="AR1407" s="1328">
        <v>2E-3</v>
      </c>
      <c r="AS1407" s="1328">
        <v>0.185</v>
      </c>
      <c r="AT1407" s="1328">
        <v>2.3E-2</v>
      </c>
      <c r="AU1407" s="1328">
        <v>2E-3</v>
      </c>
      <c r="AV1407" s="1328">
        <v>0.184</v>
      </c>
      <c r="AW1407" s="1328">
        <v>2.3E-2</v>
      </c>
      <c r="AX1407" s="1328">
        <v>2E-3</v>
      </c>
      <c r="AY1407" s="1328">
        <v>0.185</v>
      </c>
      <c r="AZ1407" s="1328">
        <v>2.3E-2</v>
      </c>
      <c r="BA1407" s="1328">
        <v>2E-3</v>
      </c>
    </row>
    <row r="1408" spans="1:53" ht="18" customHeight="1" x14ac:dyDescent="0.25">
      <c r="A1408" s="920"/>
      <c r="B1408" s="71"/>
      <c r="C1408" s="68"/>
      <c r="D1408" s="68"/>
      <c r="E1408" s="1327" t="s">
        <v>2248</v>
      </c>
      <c r="F1408" s="1329">
        <v>0.19900000000000001</v>
      </c>
      <c r="G1408" s="1329">
        <v>7.9000000000000001E-2</v>
      </c>
      <c r="H1408" s="1329">
        <v>2E-3</v>
      </c>
      <c r="I1408" s="1329">
        <v>0.19900000000000001</v>
      </c>
      <c r="J1408" s="1329">
        <v>7.9000000000000001E-2</v>
      </c>
      <c r="K1408" s="1329">
        <v>2E-3</v>
      </c>
      <c r="L1408" s="1329">
        <v>0.19900000000000001</v>
      </c>
      <c r="M1408" s="1329">
        <v>7.9000000000000001E-2</v>
      </c>
      <c r="N1408" s="1329">
        <v>2E-3</v>
      </c>
      <c r="O1408" s="1329">
        <v>0.19900000000000001</v>
      </c>
      <c r="P1408" s="1329">
        <v>7.9000000000000001E-2</v>
      </c>
      <c r="Q1408" s="1329">
        <v>2E-3</v>
      </c>
      <c r="R1408" s="1329">
        <v>0.19900000000000001</v>
      </c>
      <c r="S1408" s="1329">
        <v>7.9000000000000001E-2</v>
      </c>
      <c r="T1408" s="1329">
        <v>2E-3</v>
      </c>
      <c r="U1408" s="1329">
        <v>0.19900000000000001</v>
      </c>
      <c r="V1408" s="1329">
        <v>7.9000000000000001E-2</v>
      </c>
      <c r="W1408" s="1329">
        <v>2E-3</v>
      </c>
      <c r="X1408" s="1329">
        <v>0.19900000000000001</v>
      </c>
      <c r="Y1408" s="1329">
        <v>7.9000000000000001E-2</v>
      </c>
      <c r="Z1408" s="1329">
        <v>2E-3</v>
      </c>
      <c r="AA1408" s="1328">
        <v>0.19900000000000001</v>
      </c>
      <c r="AB1408" s="1328">
        <v>7.9000000000000001E-2</v>
      </c>
      <c r="AC1408" s="1328">
        <v>2E-3</v>
      </c>
      <c r="AD1408" s="1328">
        <v>0.19900000000000001</v>
      </c>
      <c r="AE1408" s="1328">
        <v>7.8E-2</v>
      </c>
      <c r="AF1408" s="1328">
        <v>2E-3</v>
      </c>
      <c r="AG1408" s="1328">
        <v>0.19700000000000001</v>
      </c>
      <c r="AH1408" s="1328">
        <v>7.8E-2</v>
      </c>
      <c r="AI1408" s="1328">
        <v>2E-3</v>
      </c>
      <c r="AJ1408" s="1328">
        <v>0.19800000000000001</v>
      </c>
      <c r="AK1408" s="1328">
        <v>7.8E-2</v>
      </c>
      <c r="AL1408" s="1328">
        <v>2E-3</v>
      </c>
      <c r="AM1408" s="1328">
        <v>0.19600000000000001</v>
      </c>
      <c r="AN1408" s="1328">
        <v>7.6999999999999999E-2</v>
      </c>
      <c r="AO1408" s="1328">
        <v>2E-3</v>
      </c>
      <c r="AP1408" s="1328">
        <v>0.19600000000000001</v>
      </c>
      <c r="AQ1408" s="1328">
        <v>7.9000000000000001E-2</v>
      </c>
      <c r="AR1408" s="1328">
        <v>2E-3</v>
      </c>
      <c r="AS1408" s="1328">
        <v>0.19600000000000001</v>
      </c>
      <c r="AT1408" s="1328">
        <v>7.8E-2</v>
      </c>
      <c r="AU1408" s="1328">
        <v>2E-3</v>
      </c>
      <c r="AV1408" s="1328">
        <v>0.19600000000000001</v>
      </c>
      <c r="AW1408" s="1328">
        <v>7.6999999999999999E-2</v>
      </c>
      <c r="AX1408" s="1328">
        <v>2E-3</v>
      </c>
      <c r="AY1408" s="1328">
        <v>0.19600000000000001</v>
      </c>
      <c r="AZ1408" s="1328">
        <v>7.8E-2</v>
      </c>
      <c r="BA1408" s="1328">
        <v>2E-3</v>
      </c>
    </row>
    <row r="1409" spans="1:53" ht="18" customHeight="1" x14ac:dyDescent="0.25">
      <c r="A1409" s="920"/>
      <c r="B1409" s="71"/>
      <c r="C1409" s="68"/>
      <c r="D1409" s="68"/>
      <c r="E1409" s="1327" t="s">
        <v>2249</v>
      </c>
      <c r="F1409" s="1328">
        <v>0.28599999999999998</v>
      </c>
      <c r="G1409" s="1328">
        <v>2E-3</v>
      </c>
      <c r="H1409" s="1328">
        <v>7.0000000000000001E-3</v>
      </c>
      <c r="I1409" s="1328">
        <v>0.28199999999999997</v>
      </c>
      <c r="J1409" s="1328">
        <v>2E-3</v>
      </c>
      <c r="K1409" s="1328">
        <v>7.0000000000000001E-3</v>
      </c>
      <c r="L1409" s="1328">
        <v>0.27900000000000003</v>
      </c>
      <c r="M1409" s="1328">
        <v>2E-3</v>
      </c>
      <c r="N1409" s="1328">
        <v>7.0000000000000001E-3</v>
      </c>
      <c r="O1409" s="1328">
        <v>0.27200000000000002</v>
      </c>
      <c r="P1409" s="1328">
        <v>1E-3</v>
      </c>
      <c r="Q1409" s="1328">
        <v>7.0000000000000001E-3</v>
      </c>
      <c r="R1409" s="1328">
        <v>0.27100000000000002</v>
      </c>
      <c r="S1409" s="1328">
        <v>1E-3</v>
      </c>
      <c r="T1409" s="1328">
        <v>7.0000000000000001E-3</v>
      </c>
      <c r="U1409" s="1328">
        <v>0.26600000000000001</v>
      </c>
      <c r="V1409" s="1328">
        <v>1E-3</v>
      </c>
      <c r="W1409" s="1328">
        <v>7.0000000000000001E-3</v>
      </c>
      <c r="X1409" s="1328">
        <v>0.25800000000000001</v>
      </c>
      <c r="Y1409" s="1328">
        <v>1E-3</v>
      </c>
      <c r="Z1409" s="1328">
        <v>7.0000000000000001E-3</v>
      </c>
      <c r="AA1409" s="1328">
        <v>0.27400000000000002</v>
      </c>
      <c r="AB1409" s="1328">
        <v>1E-3</v>
      </c>
      <c r="AC1409" s="1328">
        <v>7.0000000000000001E-3</v>
      </c>
      <c r="AD1409" s="1328">
        <v>0.26900000000000002</v>
      </c>
      <c r="AE1409" s="1328">
        <v>1E-3</v>
      </c>
      <c r="AF1409" s="1328">
        <v>8.0000000000000002E-3</v>
      </c>
      <c r="AG1409" s="1328">
        <v>0.26800000000000002</v>
      </c>
      <c r="AH1409" s="1328">
        <v>1E-3</v>
      </c>
      <c r="AI1409" s="1328">
        <v>7.0000000000000001E-3</v>
      </c>
      <c r="AJ1409" s="1328">
        <v>0.26600000000000001</v>
      </c>
      <c r="AK1409" s="1328">
        <v>1E-3</v>
      </c>
      <c r="AL1409" s="1328">
        <v>7.0000000000000001E-3</v>
      </c>
      <c r="AM1409" s="1328">
        <v>0.26200000000000001</v>
      </c>
      <c r="AN1409" s="1328">
        <v>1E-3</v>
      </c>
      <c r="AO1409" s="1328">
        <v>7.0000000000000001E-3</v>
      </c>
      <c r="AP1409" s="1328">
        <v>0.25800000000000001</v>
      </c>
      <c r="AQ1409" s="1328">
        <v>1E-3</v>
      </c>
      <c r="AR1409" s="1328">
        <v>7.0000000000000001E-3</v>
      </c>
      <c r="AS1409" s="1328">
        <v>0.25600000000000001</v>
      </c>
      <c r="AT1409" s="1328">
        <v>1E-3</v>
      </c>
      <c r="AU1409" s="1328">
        <v>7.0000000000000001E-3</v>
      </c>
      <c r="AV1409" s="1328">
        <v>0.255</v>
      </c>
      <c r="AW1409" s="1328">
        <v>1E-3</v>
      </c>
      <c r="AX1409" s="1328">
        <v>7.0000000000000001E-3</v>
      </c>
      <c r="AY1409" s="1328">
        <v>0.25600000000000001</v>
      </c>
      <c r="AZ1409" s="1328">
        <v>1E-3</v>
      </c>
      <c r="BA1409" s="1328">
        <v>7.0000000000000001E-3</v>
      </c>
    </row>
    <row r="1410" spans="1:53" ht="18" customHeight="1" x14ac:dyDescent="0.25">
      <c r="A1410" s="920"/>
      <c r="B1410" s="71"/>
      <c r="C1410" s="68"/>
      <c r="D1410" s="68"/>
      <c r="E1410" s="1327" t="s">
        <v>2250</v>
      </c>
      <c r="F1410" s="1328">
        <v>0.29199999999999998</v>
      </c>
      <c r="G1410" s="1328">
        <v>8.6999999999999994E-2</v>
      </c>
      <c r="H1410" s="1328">
        <v>8.9999999999999993E-3</v>
      </c>
      <c r="I1410" s="1328">
        <v>0.28199999999999997</v>
      </c>
      <c r="J1410" s="1328">
        <v>8.4000000000000005E-2</v>
      </c>
      <c r="K1410" s="1328">
        <v>8.0000000000000002E-3</v>
      </c>
      <c r="L1410" s="1328">
        <v>0.28199999999999997</v>
      </c>
      <c r="M1410" s="1328">
        <v>8.2000000000000003E-2</v>
      </c>
      <c r="N1410" s="1328">
        <v>8.0000000000000002E-3</v>
      </c>
      <c r="O1410" s="1328">
        <v>0.28100000000000003</v>
      </c>
      <c r="P1410" s="1328">
        <v>8.1000000000000003E-2</v>
      </c>
      <c r="Q1410" s="1328">
        <v>8.0000000000000002E-3</v>
      </c>
      <c r="R1410" s="1328">
        <v>0.28000000000000003</v>
      </c>
      <c r="S1410" s="1328">
        <v>8.3000000000000004E-2</v>
      </c>
      <c r="T1410" s="1328">
        <v>8.0000000000000002E-3</v>
      </c>
      <c r="U1410" s="1328">
        <v>0.28000000000000003</v>
      </c>
      <c r="V1410" s="1328">
        <v>8.3000000000000004E-2</v>
      </c>
      <c r="W1410" s="1328">
        <v>8.0000000000000002E-3</v>
      </c>
      <c r="X1410" s="1328">
        <v>0.28299999999999997</v>
      </c>
      <c r="Y1410" s="1328">
        <v>8.3000000000000004E-2</v>
      </c>
      <c r="Z1410" s="1328">
        <v>8.0000000000000002E-3</v>
      </c>
      <c r="AA1410" s="1328">
        <v>0.28699999999999998</v>
      </c>
      <c r="AB1410" s="1328">
        <v>8.4000000000000005E-2</v>
      </c>
      <c r="AC1410" s="1328">
        <v>8.0000000000000002E-3</v>
      </c>
      <c r="AD1410" s="1328">
        <v>0.27400000000000002</v>
      </c>
      <c r="AE1410" s="1328">
        <v>7.9000000000000001E-2</v>
      </c>
      <c r="AF1410" s="1328">
        <v>8.0000000000000002E-3</v>
      </c>
      <c r="AG1410" s="1328">
        <v>0.27100000000000002</v>
      </c>
      <c r="AH1410" s="1328">
        <v>7.8E-2</v>
      </c>
      <c r="AI1410" s="1328">
        <v>8.0000000000000002E-3</v>
      </c>
      <c r="AJ1410" s="1328">
        <v>0.27600000000000002</v>
      </c>
      <c r="AK1410" s="1328">
        <v>7.8E-2</v>
      </c>
      <c r="AL1410" s="1328">
        <v>8.0000000000000002E-3</v>
      </c>
      <c r="AM1410" s="1328">
        <v>0.27</v>
      </c>
      <c r="AN1410" s="1328">
        <v>7.6999999999999999E-2</v>
      </c>
      <c r="AO1410" s="1328">
        <v>7.0000000000000001E-3</v>
      </c>
      <c r="AP1410" s="1328">
        <v>0.26800000000000002</v>
      </c>
      <c r="AQ1410" s="1328">
        <v>7.4999999999999997E-2</v>
      </c>
      <c r="AR1410" s="1328">
        <v>7.0000000000000001E-3</v>
      </c>
      <c r="AS1410" s="1328">
        <v>0.26400000000000001</v>
      </c>
      <c r="AT1410" s="1328">
        <v>6.9000000000000006E-2</v>
      </c>
      <c r="AU1410" s="1328">
        <v>6.0000000000000001E-3</v>
      </c>
      <c r="AV1410" s="1328">
        <v>0.26400000000000001</v>
      </c>
      <c r="AW1410" s="1328">
        <v>6.7000000000000004E-2</v>
      </c>
      <c r="AX1410" s="1328">
        <v>6.0000000000000001E-3</v>
      </c>
      <c r="AY1410" s="1328">
        <v>0.25900000000000001</v>
      </c>
      <c r="AZ1410" s="1328">
        <v>6.6000000000000003E-2</v>
      </c>
      <c r="BA1410" s="1328">
        <v>6.0000000000000001E-3</v>
      </c>
    </row>
    <row r="1411" spans="1:53" ht="18" customHeight="1" x14ac:dyDescent="0.25">
      <c r="A1411" s="920"/>
      <c r="B1411" s="71"/>
      <c r="C1411" s="68"/>
      <c r="D1411" s="68"/>
      <c r="E1411" s="1327" t="s">
        <v>2251</v>
      </c>
      <c r="F1411" s="1328">
        <v>0.68899999999999995</v>
      </c>
      <c r="G1411" s="1328">
        <v>5.5E-2</v>
      </c>
      <c r="H1411" s="1328">
        <v>0.01</v>
      </c>
      <c r="I1411" s="1328">
        <v>0.68200000000000005</v>
      </c>
      <c r="J1411" s="1328">
        <v>4.8000000000000001E-2</v>
      </c>
      <c r="K1411" s="1328">
        <v>1.0999999999999999E-2</v>
      </c>
      <c r="L1411" s="1328">
        <v>0.67800000000000005</v>
      </c>
      <c r="M1411" s="1328">
        <v>4.1000000000000002E-2</v>
      </c>
      <c r="N1411" s="1328">
        <v>1.2E-2</v>
      </c>
      <c r="O1411" s="1328">
        <v>0.66100000000000003</v>
      </c>
      <c r="P1411" s="1328">
        <v>3.5999999999999997E-2</v>
      </c>
      <c r="Q1411" s="1328">
        <v>1.4E-2</v>
      </c>
      <c r="R1411" s="1328">
        <v>0.65</v>
      </c>
      <c r="S1411" s="1328">
        <v>3.3000000000000002E-2</v>
      </c>
      <c r="T1411" s="1328">
        <v>1.4999999999999999E-2</v>
      </c>
      <c r="U1411" s="1328">
        <v>0.63600000000000001</v>
      </c>
      <c r="V1411" s="1328">
        <v>3.1E-2</v>
      </c>
      <c r="W1411" s="1328">
        <v>1.7000000000000001E-2</v>
      </c>
      <c r="X1411" s="1328">
        <v>0.60899999999999999</v>
      </c>
      <c r="Y1411" s="1328">
        <v>2.9000000000000001E-2</v>
      </c>
      <c r="Z1411" s="1328">
        <v>1.7999999999999999E-2</v>
      </c>
      <c r="AA1411" s="1328">
        <v>0.64</v>
      </c>
      <c r="AB1411" s="1328">
        <v>2.7E-2</v>
      </c>
      <c r="AC1411" s="1328">
        <v>1.7999999999999999E-2</v>
      </c>
      <c r="AD1411" s="1328">
        <v>0.63200000000000001</v>
      </c>
      <c r="AE1411" s="1328">
        <v>2.4E-2</v>
      </c>
      <c r="AF1411" s="1328">
        <v>1.9E-2</v>
      </c>
      <c r="AG1411" s="1328">
        <v>0.628</v>
      </c>
      <c r="AH1411" s="1328">
        <v>2.1999999999999999E-2</v>
      </c>
      <c r="AI1411" s="1328">
        <v>0.02</v>
      </c>
      <c r="AJ1411" s="1328">
        <v>0.622</v>
      </c>
      <c r="AK1411" s="1328">
        <v>1.9E-2</v>
      </c>
      <c r="AL1411" s="1328">
        <v>2.1999999999999999E-2</v>
      </c>
      <c r="AM1411" s="1328">
        <v>0.61099999999999999</v>
      </c>
      <c r="AN1411" s="1328">
        <v>1.7999999999999999E-2</v>
      </c>
      <c r="AO1411" s="1328">
        <v>2.4E-2</v>
      </c>
      <c r="AP1411" s="1328">
        <v>0.59</v>
      </c>
      <c r="AQ1411" s="1328">
        <v>1.6E-2</v>
      </c>
      <c r="AR1411" s="1328">
        <v>2.5000000000000001E-2</v>
      </c>
      <c r="AS1411" s="1328">
        <v>0.58499999999999996</v>
      </c>
      <c r="AT1411" s="1328">
        <v>1.4E-2</v>
      </c>
      <c r="AU1411" s="1328">
        <v>2.5999999999999999E-2</v>
      </c>
      <c r="AV1411" s="1328">
        <v>0.59299999999999997</v>
      </c>
      <c r="AW1411" s="1328">
        <v>1.2999999999999999E-2</v>
      </c>
      <c r="AX1411" s="1328">
        <v>2.8000000000000001E-2</v>
      </c>
      <c r="AY1411" s="1328">
        <v>0.58599999999999997</v>
      </c>
      <c r="AZ1411" s="1328">
        <v>1.2E-2</v>
      </c>
      <c r="BA1411" s="1328">
        <v>2.9000000000000001E-2</v>
      </c>
    </row>
    <row r="1412" spans="1:53" ht="18" customHeight="1" x14ac:dyDescent="0.25">
      <c r="A1412" s="920"/>
      <c r="B1412" s="71"/>
      <c r="C1412" s="68"/>
      <c r="D1412" s="68"/>
      <c r="E1412" s="1327" t="s">
        <v>2252</v>
      </c>
      <c r="F1412" s="1328">
        <v>0.67700000000000005</v>
      </c>
      <c r="G1412" s="1328">
        <v>0.14000000000000001</v>
      </c>
      <c r="H1412" s="1328">
        <v>6.0000000000000001E-3</v>
      </c>
      <c r="I1412" s="1328">
        <v>0.67700000000000005</v>
      </c>
      <c r="J1412" s="1328">
        <v>0.14000000000000001</v>
      </c>
      <c r="K1412" s="1328">
        <v>6.0000000000000001E-3</v>
      </c>
      <c r="L1412" s="1328">
        <v>0.67800000000000005</v>
      </c>
      <c r="M1412" s="1328">
        <v>0.14000000000000001</v>
      </c>
      <c r="N1412" s="1328">
        <v>6.0000000000000001E-3</v>
      </c>
      <c r="O1412" s="1328">
        <v>0.67100000000000004</v>
      </c>
      <c r="P1412" s="1328">
        <v>0.14000000000000001</v>
      </c>
      <c r="Q1412" s="1328">
        <v>6.0000000000000001E-3</v>
      </c>
      <c r="R1412" s="1328">
        <v>0.66</v>
      </c>
      <c r="S1412" s="1328">
        <v>0.14000000000000001</v>
      </c>
      <c r="T1412" s="1328">
        <v>6.0000000000000001E-3</v>
      </c>
      <c r="U1412" s="1328">
        <v>0.65900000000000003</v>
      </c>
      <c r="V1412" s="1328">
        <v>0.14000000000000001</v>
      </c>
      <c r="W1412" s="1328">
        <v>6.0000000000000001E-3</v>
      </c>
      <c r="X1412" s="1328">
        <v>0.66</v>
      </c>
      <c r="Y1412" s="1328">
        <v>0.14000000000000001</v>
      </c>
      <c r="Z1412" s="1328">
        <v>6.0000000000000001E-3</v>
      </c>
      <c r="AA1412" s="1328">
        <v>0.66300000000000003</v>
      </c>
      <c r="AB1412" s="1328">
        <v>0.14000000000000001</v>
      </c>
      <c r="AC1412" s="1328">
        <v>6.0000000000000001E-3</v>
      </c>
      <c r="AD1412" s="1328">
        <v>0.66</v>
      </c>
      <c r="AE1412" s="1328">
        <v>0.14000000000000001</v>
      </c>
      <c r="AF1412" s="1328">
        <v>6.0000000000000001E-3</v>
      </c>
      <c r="AG1412" s="1328">
        <v>0.66</v>
      </c>
      <c r="AH1412" s="1328">
        <v>0.14000000000000001</v>
      </c>
      <c r="AI1412" s="1328">
        <v>6.0000000000000001E-3</v>
      </c>
      <c r="AJ1412" s="1328">
        <v>0.66900000000000004</v>
      </c>
      <c r="AK1412" s="1328">
        <v>0.14000000000000001</v>
      </c>
      <c r="AL1412" s="1328">
        <v>6.0000000000000001E-3</v>
      </c>
      <c r="AM1412" s="1328">
        <v>0.66800000000000004</v>
      </c>
      <c r="AN1412" s="1328">
        <v>0.14000000000000001</v>
      </c>
      <c r="AO1412" s="1328">
        <v>6.0000000000000001E-3</v>
      </c>
      <c r="AP1412" s="1328">
        <v>0.66700000000000004</v>
      </c>
      <c r="AQ1412" s="1328">
        <v>0.14000000000000001</v>
      </c>
      <c r="AR1412" s="1328">
        <v>6.0000000000000001E-3</v>
      </c>
      <c r="AS1412" s="1328">
        <v>0.67200000000000004</v>
      </c>
      <c r="AT1412" s="1328">
        <v>0.14000000000000001</v>
      </c>
      <c r="AU1412" s="1328">
        <v>6.0000000000000001E-3</v>
      </c>
      <c r="AV1412" s="1328">
        <v>0.67400000000000004</v>
      </c>
      <c r="AW1412" s="1328">
        <v>0.14000000000000001</v>
      </c>
      <c r="AX1412" s="1328">
        <v>6.0000000000000001E-3</v>
      </c>
      <c r="AY1412" s="1328">
        <v>0.67300000000000004</v>
      </c>
      <c r="AZ1412" s="1328">
        <v>0.14000000000000001</v>
      </c>
      <c r="BA1412" s="1328">
        <v>6.0000000000000001E-3</v>
      </c>
    </row>
    <row r="1413" spans="1:53" ht="18" customHeight="1" x14ac:dyDescent="0.25">
      <c r="A1413" s="920"/>
      <c r="B1413" s="71"/>
      <c r="C1413" s="68"/>
      <c r="D1413" s="68"/>
      <c r="E1413" s="1327" t="s">
        <v>2253</v>
      </c>
      <c r="F1413" s="1328">
        <v>1.218</v>
      </c>
      <c r="G1413" s="1328">
        <v>1.7250000000000001</v>
      </c>
      <c r="H1413" s="1328">
        <v>0</v>
      </c>
      <c r="I1413" s="1328">
        <v>1.1739999999999999</v>
      </c>
      <c r="J1413" s="1328">
        <v>1.355</v>
      </c>
      <c r="K1413" s="1328">
        <v>0</v>
      </c>
      <c r="L1413" s="1328">
        <v>1.1719999999999999</v>
      </c>
      <c r="M1413" s="1328">
        <v>1.333</v>
      </c>
      <c r="N1413" s="1328">
        <v>0</v>
      </c>
      <c r="O1413" s="1328">
        <v>1.135</v>
      </c>
      <c r="P1413" s="1328">
        <v>1.02</v>
      </c>
      <c r="Q1413" s="1328">
        <v>0</v>
      </c>
      <c r="R1413" s="1328">
        <v>1.1359999999999999</v>
      </c>
      <c r="S1413" s="1328">
        <v>1.0149999999999999</v>
      </c>
      <c r="T1413" s="1328">
        <v>0</v>
      </c>
      <c r="U1413" s="1328">
        <v>1.1319999999999999</v>
      </c>
      <c r="V1413" s="1328">
        <v>1.006</v>
      </c>
      <c r="W1413" s="1328">
        <v>0</v>
      </c>
      <c r="X1413" s="1328">
        <v>1.125</v>
      </c>
      <c r="Y1413" s="1328">
        <v>1</v>
      </c>
      <c r="Z1413" s="1328">
        <v>0</v>
      </c>
      <c r="AA1413" s="1328">
        <v>1.131</v>
      </c>
      <c r="AB1413" s="1328">
        <v>0.999</v>
      </c>
      <c r="AC1413" s="1328">
        <v>0</v>
      </c>
      <c r="AD1413" s="1328">
        <v>1.127</v>
      </c>
      <c r="AE1413" s="1328">
        <v>0.98399999999999999</v>
      </c>
      <c r="AF1413" s="1328">
        <v>0</v>
      </c>
      <c r="AG1413" s="1328">
        <v>1.1200000000000001</v>
      </c>
      <c r="AH1413" s="1328">
        <v>0.98299999999999998</v>
      </c>
      <c r="AI1413" s="1328">
        <v>0</v>
      </c>
      <c r="AJ1413" s="1328">
        <v>1.121</v>
      </c>
      <c r="AK1413" s="1328">
        <v>0.98299999999999998</v>
      </c>
      <c r="AL1413" s="1328">
        <v>0</v>
      </c>
      <c r="AM1413" s="1328">
        <v>1.117</v>
      </c>
      <c r="AN1413" s="1328">
        <v>0.98099999999999998</v>
      </c>
      <c r="AO1413" s="1328">
        <v>0</v>
      </c>
      <c r="AP1413" s="1328">
        <v>1.1140000000000001</v>
      </c>
      <c r="AQ1413" s="1328">
        <v>0.99099999999999999</v>
      </c>
      <c r="AR1413" s="1328">
        <v>0</v>
      </c>
      <c r="AS1413" s="1328">
        <v>1.1160000000000001</v>
      </c>
      <c r="AT1413" s="1328">
        <v>0.98799999999999999</v>
      </c>
      <c r="AU1413" s="1328">
        <v>0</v>
      </c>
      <c r="AV1413" s="1328">
        <v>1.1140000000000001</v>
      </c>
      <c r="AW1413" s="1328">
        <v>0.98699999999999999</v>
      </c>
      <c r="AX1413" s="1328">
        <v>0</v>
      </c>
      <c r="AY1413" s="1328">
        <v>1.117</v>
      </c>
      <c r="AZ1413" s="1328">
        <v>0.98699999999999999</v>
      </c>
      <c r="BA1413" s="1328">
        <v>0</v>
      </c>
    </row>
    <row r="1414" spans="1:53" ht="18" customHeight="1" x14ac:dyDescent="0.25">
      <c r="A1414" s="920"/>
      <c r="B1414" s="71"/>
      <c r="C1414" s="68"/>
      <c r="D1414" s="68"/>
      <c r="E1414" s="1327" t="s">
        <v>2254</v>
      </c>
      <c r="F1414" s="1328">
        <v>9.1999999999999998E-2</v>
      </c>
      <c r="G1414" s="1328">
        <v>0.11799999999999999</v>
      </c>
      <c r="H1414" s="1328">
        <v>2E-3</v>
      </c>
      <c r="I1414" s="1328">
        <v>9.2999999999999999E-2</v>
      </c>
      <c r="J1414" s="1328">
        <v>0.108</v>
      </c>
      <c r="K1414" s="1328">
        <v>2E-3</v>
      </c>
      <c r="L1414" s="1328">
        <v>9.4E-2</v>
      </c>
      <c r="M1414" s="1328">
        <v>0.10100000000000001</v>
      </c>
      <c r="N1414" s="1328">
        <v>2E-3</v>
      </c>
      <c r="O1414" s="1328">
        <v>9.4E-2</v>
      </c>
      <c r="P1414" s="1328">
        <v>9.6000000000000002E-2</v>
      </c>
      <c r="Q1414" s="1328">
        <v>2E-3</v>
      </c>
      <c r="R1414" s="1328">
        <v>9.2999999999999999E-2</v>
      </c>
      <c r="S1414" s="1328">
        <v>9.5000000000000001E-2</v>
      </c>
      <c r="T1414" s="1328">
        <v>2E-3</v>
      </c>
      <c r="U1414" s="1328">
        <v>9.1999999999999998E-2</v>
      </c>
      <c r="V1414" s="1328">
        <v>9.1999999999999998E-2</v>
      </c>
      <c r="W1414" s="1328">
        <v>2E-3</v>
      </c>
      <c r="X1414" s="1328">
        <v>9.2999999999999999E-2</v>
      </c>
      <c r="Y1414" s="1328">
        <v>9.1999999999999998E-2</v>
      </c>
      <c r="Z1414" s="1328">
        <v>2E-3</v>
      </c>
      <c r="AA1414" s="1328">
        <v>9.2999999999999999E-2</v>
      </c>
      <c r="AB1414" s="1328">
        <v>9.0999999999999998E-2</v>
      </c>
      <c r="AC1414" s="1328">
        <v>2E-3</v>
      </c>
      <c r="AD1414" s="1328">
        <v>9.5000000000000001E-2</v>
      </c>
      <c r="AE1414" s="1328">
        <v>9.6000000000000002E-2</v>
      </c>
      <c r="AF1414" s="1328">
        <v>2E-3</v>
      </c>
      <c r="AG1414" s="1328">
        <v>9.6000000000000002E-2</v>
      </c>
      <c r="AH1414" s="1328">
        <v>9.5000000000000001E-2</v>
      </c>
      <c r="AI1414" s="1328">
        <v>2E-3</v>
      </c>
      <c r="AJ1414" s="1328">
        <v>9.8000000000000004E-2</v>
      </c>
      <c r="AK1414" s="1328">
        <v>9.7000000000000003E-2</v>
      </c>
      <c r="AL1414" s="1328">
        <v>2E-3</v>
      </c>
      <c r="AM1414" s="1328">
        <v>9.9000000000000005E-2</v>
      </c>
      <c r="AN1414" s="1328">
        <v>9.7000000000000003E-2</v>
      </c>
      <c r="AO1414" s="1328">
        <v>2E-3</v>
      </c>
      <c r="AP1414" s="1328">
        <v>9.9000000000000005E-2</v>
      </c>
      <c r="AQ1414" s="1328">
        <v>9.6000000000000002E-2</v>
      </c>
      <c r="AR1414" s="1328">
        <v>2E-3</v>
      </c>
      <c r="AS1414" s="1328">
        <v>0.1</v>
      </c>
      <c r="AT1414" s="1328">
        <v>9.4E-2</v>
      </c>
      <c r="AU1414" s="1328">
        <v>2E-3</v>
      </c>
      <c r="AV1414" s="1328">
        <v>9.9000000000000005E-2</v>
      </c>
      <c r="AW1414" s="1328">
        <v>9.2999999999999999E-2</v>
      </c>
      <c r="AX1414" s="1328">
        <v>2E-3</v>
      </c>
      <c r="AY1414" s="1328">
        <v>0.1</v>
      </c>
      <c r="AZ1414" s="1328">
        <v>9.1999999999999998E-2</v>
      </c>
      <c r="BA1414" s="1328">
        <v>2E-3</v>
      </c>
    </row>
    <row r="1415" spans="1:53" ht="18" customHeight="1" x14ac:dyDescent="0.25">
      <c r="A1415" s="920"/>
      <c r="B1415" s="71"/>
      <c r="C1415" s="68"/>
      <c r="D1415" s="68"/>
      <c r="E1415" s="68"/>
      <c r="F1415" s="68"/>
      <c r="G1415" s="151"/>
      <c r="H1415" s="68"/>
      <c r="J1415" s="70"/>
      <c r="K1415" s="70"/>
      <c r="L1415" s="70"/>
      <c r="M1415" s="70"/>
      <c r="N1415" s="70"/>
      <c r="O1415" s="70"/>
      <c r="P1415" s="68"/>
      <c r="Q1415" s="68"/>
      <c r="R1415" s="68"/>
      <c r="S1415" s="68"/>
      <c r="T1415" s="68"/>
      <c r="U1415" s="68"/>
      <c r="V1415" s="70"/>
      <c r="W1415" s="70"/>
      <c r="X1415" s="70"/>
      <c r="Y1415" s="70"/>
      <c r="Z1415" s="70"/>
      <c r="AA1415" s="70"/>
      <c r="AB1415" s="68"/>
      <c r="AC1415" s="68"/>
      <c r="AD1415" s="68"/>
      <c r="AE1415" s="68"/>
      <c r="AF1415" s="68"/>
      <c r="AG1415" s="68"/>
      <c r="AH1415" s="70"/>
      <c r="AI1415" s="70"/>
      <c r="AJ1415" s="70"/>
      <c r="AK1415" s="70"/>
      <c r="AL1415" s="70"/>
      <c r="AM1415" s="70"/>
      <c r="AN1415" s="68"/>
      <c r="AO1415" s="68"/>
      <c r="AP1415" s="68"/>
      <c r="AQ1415" s="68"/>
      <c r="AR1415" s="68"/>
      <c r="AS1415" s="68"/>
      <c r="AT1415" s="70"/>
      <c r="AU1415" s="70"/>
      <c r="AV1415" s="70"/>
      <c r="AW1415" s="70"/>
      <c r="AX1415" s="70"/>
      <c r="AY1415" s="70"/>
      <c r="AZ1415" s="68"/>
      <c r="BA1415" s="68"/>
    </row>
    <row r="1416" spans="1:53" ht="18" customHeight="1" x14ac:dyDescent="0.25">
      <c r="A1416" s="920"/>
      <c r="B1416" s="100" t="s">
        <v>806</v>
      </c>
      <c r="C1416" s="69"/>
      <c r="D1416" s="68"/>
      <c r="F1416" s="68"/>
      <c r="G1416" s="151"/>
      <c r="H1416" s="68"/>
      <c r="J1416" s="70"/>
      <c r="K1416" s="70"/>
      <c r="L1416" s="70"/>
      <c r="M1416" s="70"/>
      <c r="N1416" s="70"/>
      <c r="O1416" s="70"/>
      <c r="P1416" s="68"/>
      <c r="Q1416" s="68"/>
      <c r="R1416" s="68"/>
      <c r="S1416" s="68"/>
      <c r="T1416" s="68"/>
      <c r="U1416" s="68"/>
      <c r="V1416" s="70"/>
      <c r="W1416" s="70"/>
      <c r="X1416" s="70"/>
      <c r="Y1416" s="70"/>
      <c r="Z1416" s="70"/>
      <c r="AA1416" s="70"/>
      <c r="AB1416" s="68"/>
      <c r="AC1416" s="68"/>
      <c r="AD1416" s="68"/>
      <c r="AE1416" s="68"/>
      <c r="AF1416" s="68"/>
      <c r="AG1416" s="68"/>
      <c r="AH1416" s="70"/>
      <c r="AI1416" s="70"/>
      <c r="AJ1416" s="70"/>
      <c r="AK1416" s="70"/>
      <c r="AL1416" s="70"/>
      <c r="AM1416" s="70"/>
      <c r="AN1416" s="68"/>
      <c r="AO1416" s="68"/>
      <c r="AP1416" s="68"/>
      <c r="AQ1416" s="68"/>
      <c r="AR1416" s="68"/>
      <c r="AS1416" s="68"/>
      <c r="AT1416" s="70"/>
      <c r="AU1416" s="70"/>
      <c r="AV1416" s="70"/>
      <c r="AW1416" s="70"/>
      <c r="AX1416" s="70"/>
      <c r="AY1416" s="70"/>
      <c r="AZ1416" s="68"/>
      <c r="BA1416" s="68"/>
    </row>
    <row r="1417" spans="1:53" ht="18" customHeight="1" x14ac:dyDescent="0.25">
      <c r="A1417" s="920"/>
      <c r="B1417" s="100"/>
      <c r="F1417" s="68"/>
      <c r="G1417" s="151"/>
      <c r="H1417" s="68"/>
      <c r="J1417" s="70"/>
      <c r="K1417" s="70"/>
      <c r="L1417" s="70"/>
      <c r="M1417" s="70"/>
      <c r="N1417" s="70"/>
      <c r="O1417" s="70"/>
      <c r="P1417" s="68"/>
      <c r="Q1417" s="68"/>
      <c r="R1417" s="68"/>
      <c r="S1417" s="68"/>
      <c r="T1417" s="68"/>
      <c r="U1417" s="68"/>
      <c r="V1417" s="70"/>
      <c r="W1417" s="70"/>
      <c r="X1417" s="70"/>
      <c r="Y1417" s="70"/>
      <c r="Z1417" s="70"/>
      <c r="AA1417" s="70"/>
      <c r="AB1417" s="68"/>
      <c r="AC1417" s="68"/>
      <c r="AD1417" s="68"/>
      <c r="AE1417" s="68"/>
      <c r="AF1417" s="68"/>
      <c r="AG1417" s="68"/>
      <c r="AH1417" s="70"/>
      <c r="AI1417" s="70"/>
      <c r="AJ1417" s="70"/>
      <c r="AK1417" s="70"/>
      <c r="AL1417" s="70"/>
      <c r="AM1417" s="70"/>
      <c r="AN1417" s="68"/>
      <c r="AO1417" s="68"/>
      <c r="AP1417" s="68"/>
      <c r="AQ1417" s="68"/>
      <c r="AR1417" s="68"/>
      <c r="AS1417" s="68"/>
      <c r="AT1417" s="70"/>
      <c r="AU1417" s="70"/>
      <c r="AV1417" s="70"/>
      <c r="AW1417" s="70"/>
      <c r="AX1417" s="70"/>
      <c r="AY1417" s="70"/>
      <c r="AZ1417" s="68"/>
      <c r="BA1417" s="68"/>
    </row>
    <row r="1418" spans="1:53" ht="18" customHeight="1" x14ac:dyDescent="0.25">
      <c r="A1418" s="920"/>
      <c r="B1418" s="68"/>
      <c r="C1418" s="1330" t="s">
        <v>798</v>
      </c>
      <c r="E1418" s="1331" t="s">
        <v>676</v>
      </c>
      <c r="F1418" s="68"/>
      <c r="G1418" s="151"/>
      <c r="H1418" s="68"/>
      <c r="J1418" s="70"/>
      <c r="K1418" s="70"/>
      <c r="L1418" s="70"/>
      <c r="M1418" s="70"/>
      <c r="N1418" s="70"/>
      <c r="O1418" s="70"/>
      <c r="P1418" s="68"/>
      <c r="Q1418" s="68"/>
      <c r="R1418" s="68"/>
      <c r="S1418" s="68"/>
      <c r="T1418" s="68"/>
      <c r="U1418" s="68"/>
      <c r="V1418" s="70"/>
      <c r="W1418" s="70"/>
      <c r="X1418" s="70"/>
      <c r="Y1418" s="70"/>
      <c r="Z1418" s="70"/>
      <c r="AA1418" s="70"/>
      <c r="AB1418" s="68"/>
      <c r="AC1418" s="68"/>
      <c r="AD1418" s="68"/>
      <c r="AE1418" s="68"/>
      <c r="AF1418" s="68"/>
      <c r="AG1418" s="68"/>
      <c r="AH1418" s="70"/>
      <c r="AI1418" s="70"/>
      <c r="AJ1418" s="70"/>
      <c r="AK1418" s="70"/>
      <c r="AL1418" s="70"/>
      <c r="AM1418" s="70"/>
      <c r="AN1418" s="68"/>
      <c r="AO1418" s="68"/>
      <c r="AP1418" s="68"/>
      <c r="AQ1418" s="68"/>
      <c r="AR1418" s="68"/>
      <c r="AS1418" s="68"/>
      <c r="AT1418" s="70"/>
      <c r="AU1418" s="70"/>
      <c r="AV1418" s="70"/>
      <c r="AW1418" s="70"/>
      <c r="AX1418" s="70"/>
      <c r="AY1418" s="70"/>
      <c r="AZ1418" s="68"/>
      <c r="BA1418" s="68"/>
    </row>
    <row r="1419" spans="1:53" ht="18" customHeight="1" x14ac:dyDescent="0.25">
      <c r="A1419" s="920"/>
      <c r="B1419" s="68"/>
      <c r="C1419" s="1332" t="s">
        <v>1290</v>
      </c>
      <c r="D1419" s="1333">
        <v>1</v>
      </c>
      <c r="E1419" s="1366" t="e">
        <f>VLOOKUP(D1461,$C$1419:$D$1422,2,0)</f>
        <v>#N/A</v>
      </c>
      <c r="F1419" s="68"/>
      <c r="G1419" s="151"/>
      <c r="H1419" s="68"/>
      <c r="J1419" s="70"/>
      <c r="K1419" s="70"/>
      <c r="L1419" s="70"/>
      <c r="M1419" s="70"/>
      <c r="N1419" s="70"/>
      <c r="O1419" s="70"/>
      <c r="P1419" s="68"/>
      <c r="Q1419" s="68"/>
      <c r="R1419" s="68"/>
      <c r="S1419" s="68"/>
      <c r="T1419" s="68"/>
      <c r="U1419" s="68"/>
      <c r="V1419" s="70"/>
      <c r="W1419" s="70"/>
      <c r="X1419" s="70"/>
      <c r="Y1419" s="70"/>
      <c r="Z1419" s="70"/>
      <c r="AA1419" s="70"/>
      <c r="AB1419" s="68"/>
      <c r="AC1419" s="68"/>
      <c r="AD1419" s="68"/>
      <c r="AE1419" s="68"/>
      <c r="AF1419" s="68"/>
      <c r="AG1419" s="68"/>
      <c r="AH1419" s="70"/>
      <c r="AI1419" s="70"/>
      <c r="AJ1419" s="70"/>
      <c r="AK1419" s="70"/>
      <c r="AL1419" s="70"/>
      <c r="AM1419" s="70"/>
      <c r="AN1419" s="68"/>
      <c r="AO1419" s="68"/>
      <c r="AP1419" s="68"/>
      <c r="AQ1419" s="68"/>
      <c r="AR1419" s="68"/>
      <c r="AS1419" s="68"/>
      <c r="AT1419" s="70"/>
      <c r="AU1419" s="70"/>
      <c r="AV1419" s="70"/>
      <c r="AW1419" s="70"/>
      <c r="AX1419" s="70"/>
      <c r="AY1419" s="70"/>
      <c r="AZ1419" s="68"/>
      <c r="BA1419" s="68"/>
    </row>
    <row r="1420" spans="1:53" ht="18" customHeight="1" x14ac:dyDescent="0.25">
      <c r="A1420" s="920"/>
      <c r="B1420" s="68"/>
      <c r="C1420" s="1334" t="s">
        <v>1291</v>
      </c>
      <c r="D1420" s="20">
        <v>2</v>
      </c>
      <c r="E1420" s="1366" t="e">
        <f t="shared" ref="E1420:E1438" si="93">VLOOKUP(D1462,$C$1419:$D$1422,2,0)</f>
        <v>#N/A</v>
      </c>
      <c r="F1420" s="68"/>
      <c r="G1420" s="151"/>
      <c r="H1420" s="68"/>
      <c r="J1420" s="70"/>
      <c r="K1420" s="70"/>
      <c r="L1420" s="70"/>
      <c r="M1420" s="70"/>
      <c r="N1420" s="70"/>
      <c r="O1420" s="70"/>
      <c r="P1420" s="68"/>
      <c r="Q1420" s="68"/>
      <c r="R1420" s="68"/>
      <c r="S1420" s="68"/>
      <c r="T1420" s="68"/>
      <c r="U1420" s="68"/>
      <c r="V1420" s="70"/>
      <c r="W1420" s="70"/>
      <c r="X1420" s="70"/>
      <c r="Y1420" s="70"/>
      <c r="Z1420" s="70"/>
      <c r="AA1420" s="70"/>
      <c r="AB1420" s="68"/>
      <c r="AC1420" s="68"/>
      <c r="AD1420" s="68"/>
      <c r="AE1420" s="68"/>
      <c r="AF1420" s="68"/>
      <c r="AG1420" s="68"/>
      <c r="AH1420" s="70"/>
      <c r="AI1420" s="70"/>
      <c r="AJ1420" s="70"/>
      <c r="AK1420" s="70"/>
      <c r="AL1420" s="70"/>
      <c r="AM1420" s="70"/>
      <c r="AN1420" s="68"/>
      <c r="AO1420" s="68"/>
      <c r="AP1420" s="68"/>
      <c r="AQ1420" s="68"/>
      <c r="AR1420" s="68"/>
      <c r="AS1420" s="68"/>
      <c r="AT1420" s="70"/>
      <c r="AU1420" s="70"/>
      <c r="AV1420" s="70"/>
      <c r="AW1420" s="70"/>
      <c r="AX1420" s="70"/>
      <c r="AY1420" s="70"/>
      <c r="AZ1420" s="68"/>
      <c r="BA1420" s="68"/>
    </row>
    <row r="1421" spans="1:53" ht="18" customHeight="1" x14ac:dyDescent="0.25">
      <c r="A1421" s="920"/>
      <c r="B1421" s="68"/>
      <c r="C1421" s="1334" t="s">
        <v>1292</v>
      </c>
      <c r="D1421" s="20">
        <v>3</v>
      </c>
      <c r="E1421" s="1366" t="e">
        <f t="shared" si="93"/>
        <v>#N/A</v>
      </c>
      <c r="F1421" s="68"/>
      <c r="G1421" s="151"/>
      <c r="H1421" s="68"/>
      <c r="J1421" s="70"/>
      <c r="K1421" s="70"/>
      <c r="L1421" s="70"/>
      <c r="M1421" s="70"/>
      <c r="N1421" s="70"/>
      <c r="O1421" s="70"/>
      <c r="P1421" s="68"/>
      <c r="Q1421" s="68"/>
      <c r="R1421" s="68"/>
      <c r="S1421" s="68"/>
      <c r="T1421" s="68"/>
      <c r="U1421" s="68"/>
      <c r="V1421" s="70"/>
      <c r="W1421" s="70"/>
      <c r="X1421" s="70"/>
      <c r="Y1421" s="70"/>
      <c r="Z1421" s="70"/>
      <c r="AA1421" s="70"/>
      <c r="AB1421" s="68"/>
      <c r="AC1421" s="68"/>
      <c r="AD1421" s="68"/>
      <c r="AE1421" s="68"/>
      <c r="AF1421" s="68"/>
      <c r="AG1421" s="68"/>
      <c r="AH1421" s="70"/>
      <c r="AI1421" s="70"/>
      <c r="AJ1421" s="70"/>
      <c r="AK1421" s="70"/>
      <c r="AL1421" s="70"/>
      <c r="AM1421" s="70"/>
      <c r="AN1421" s="68"/>
      <c r="AO1421" s="68"/>
      <c r="AP1421" s="68"/>
      <c r="AQ1421" s="68"/>
      <c r="AR1421" s="68"/>
      <c r="AS1421" s="68"/>
      <c r="AT1421" s="70"/>
      <c r="AU1421" s="70"/>
      <c r="AV1421" s="70"/>
      <c r="AW1421" s="70"/>
      <c r="AX1421" s="70"/>
      <c r="AY1421" s="70"/>
      <c r="AZ1421" s="68"/>
      <c r="BA1421" s="68"/>
    </row>
    <row r="1422" spans="1:53" ht="18" customHeight="1" x14ac:dyDescent="0.25">
      <c r="A1422" s="920"/>
      <c r="B1422" s="68"/>
      <c r="C1422" s="1335" t="s">
        <v>1293</v>
      </c>
      <c r="D1422" s="1336">
        <v>4</v>
      </c>
      <c r="E1422" s="1366" t="e">
        <f t="shared" si="93"/>
        <v>#N/A</v>
      </c>
      <c r="F1422" s="68"/>
      <c r="G1422" s="151"/>
      <c r="H1422" s="68"/>
      <c r="J1422" s="70"/>
      <c r="K1422" s="70"/>
      <c r="L1422" s="70"/>
      <c r="M1422" s="70"/>
      <c r="N1422" s="70"/>
      <c r="O1422" s="70"/>
      <c r="P1422" s="68"/>
      <c r="Q1422" s="68"/>
      <c r="R1422" s="68"/>
      <c r="S1422" s="68"/>
      <c r="T1422" s="68"/>
      <c r="U1422" s="68"/>
      <c r="V1422" s="70"/>
      <c r="W1422" s="70"/>
      <c r="X1422" s="70"/>
      <c r="Y1422" s="70"/>
      <c r="Z1422" s="70"/>
      <c r="AA1422" s="70"/>
      <c r="AB1422" s="68"/>
      <c r="AC1422" s="68"/>
      <c r="AD1422" s="68"/>
      <c r="AE1422" s="68"/>
      <c r="AF1422" s="68"/>
      <c r="AG1422" s="68"/>
      <c r="AH1422" s="70"/>
      <c r="AI1422" s="70"/>
      <c r="AJ1422" s="70"/>
      <c r="AK1422" s="70"/>
      <c r="AL1422" s="70"/>
      <c r="AM1422" s="70"/>
      <c r="AN1422" s="68"/>
      <c r="AO1422" s="68"/>
      <c r="AP1422" s="68"/>
      <c r="AQ1422" s="68"/>
      <c r="AR1422" s="68"/>
      <c r="AS1422" s="68"/>
      <c r="AT1422" s="70"/>
      <c r="AU1422" s="70"/>
      <c r="AV1422" s="70"/>
      <c r="AW1422" s="70"/>
      <c r="AX1422" s="70"/>
      <c r="AY1422" s="70"/>
      <c r="AZ1422" s="68"/>
      <c r="BA1422" s="68"/>
    </row>
    <row r="1423" spans="1:53" ht="18" customHeight="1" x14ac:dyDescent="0.25">
      <c r="A1423" s="920"/>
      <c r="B1423" s="68"/>
      <c r="E1423" s="1366" t="e">
        <f t="shared" si="93"/>
        <v>#N/A</v>
      </c>
      <c r="F1423" s="68"/>
      <c r="G1423" s="151"/>
      <c r="H1423" s="68"/>
      <c r="J1423" s="70"/>
      <c r="K1423" s="70"/>
      <c r="L1423" s="70"/>
      <c r="M1423" s="70"/>
      <c r="N1423" s="70"/>
      <c r="O1423" s="70"/>
      <c r="P1423" s="68"/>
      <c r="Q1423" s="68"/>
      <c r="R1423" s="68"/>
      <c r="S1423" s="68"/>
      <c r="T1423" s="68"/>
      <c r="U1423" s="68"/>
      <c r="V1423" s="70"/>
      <c r="W1423" s="70"/>
      <c r="X1423" s="70"/>
      <c r="Y1423" s="70"/>
      <c r="Z1423" s="70"/>
      <c r="AA1423" s="70"/>
      <c r="AB1423" s="68"/>
      <c r="AC1423" s="68"/>
      <c r="AD1423" s="68"/>
      <c r="AE1423" s="68"/>
      <c r="AF1423" s="68"/>
      <c r="AG1423" s="68"/>
      <c r="AH1423" s="70"/>
      <c r="AI1423" s="70"/>
      <c r="AJ1423" s="70"/>
      <c r="AK1423" s="70"/>
      <c r="AL1423" s="70"/>
      <c r="AM1423" s="70"/>
      <c r="AN1423" s="68"/>
      <c r="AO1423" s="68"/>
      <c r="AP1423" s="68"/>
      <c r="AQ1423" s="68"/>
      <c r="AR1423" s="68"/>
      <c r="AS1423" s="68"/>
      <c r="AT1423" s="70"/>
      <c r="AU1423" s="70"/>
      <c r="AV1423" s="70"/>
      <c r="AW1423" s="70"/>
      <c r="AX1423" s="70"/>
      <c r="AY1423" s="70"/>
      <c r="AZ1423" s="68"/>
      <c r="BA1423" s="68"/>
    </row>
    <row r="1424" spans="1:53" ht="18" customHeight="1" x14ac:dyDescent="0.25">
      <c r="A1424" s="920"/>
      <c r="B1424" s="68"/>
      <c r="E1424" s="1366" t="e">
        <f t="shared" si="93"/>
        <v>#N/A</v>
      </c>
      <c r="F1424" s="68"/>
      <c r="G1424" s="151"/>
      <c r="H1424" s="68"/>
      <c r="J1424" s="70"/>
      <c r="K1424" s="70"/>
      <c r="L1424" s="70"/>
      <c r="M1424" s="70"/>
      <c r="N1424" s="70"/>
      <c r="O1424" s="70"/>
      <c r="P1424" s="68"/>
      <c r="Q1424" s="68"/>
      <c r="R1424" s="68"/>
      <c r="S1424" s="68"/>
      <c r="T1424" s="68"/>
      <c r="U1424" s="68"/>
      <c r="V1424" s="70"/>
      <c r="W1424" s="70"/>
      <c r="X1424" s="70"/>
      <c r="Y1424" s="70"/>
      <c r="Z1424" s="70"/>
      <c r="AA1424" s="70"/>
      <c r="AB1424" s="68"/>
      <c r="AC1424" s="68"/>
      <c r="AD1424" s="68"/>
      <c r="AE1424" s="68"/>
      <c r="AF1424" s="68"/>
      <c r="AG1424" s="68"/>
      <c r="AH1424" s="70"/>
      <c r="AI1424" s="70"/>
      <c r="AJ1424" s="70"/>
      <c r="AK1424" s="70"/>
      <c r="AL1424" s="70"/>
      <c r="AM1424" s="70"/>
      <c r="AN1424" s="68"/>
      <c r="AO1424" s="68"/>
      <c r="AP1424" s="68"/>
      <c r="AQ1424" s="68"/>
      <c r="AR1424" s="68"/>
      <c r="AS1424" s="68"/>
      <c r="AT1424" s="70"/>
      <c r="AU1424" s="70"/>
      <c r="AV1424" s="70"/>
      <c r="AW1424" s="70"/>
      <c r="AX1424" s="70"/>
      <c r="AY1424" s="70"/>
      <c r="AZ1424" s="68"/>
      <c r="BA1424" s="68"/>
    </row>
    <row r="1425" spans="1:53" ht="18" customHeight="1" x14ac:dyDescent="0.25">
      <c r="A1425" s="920"/>
      <c r="B1425" s="68"/>
      <c r="E1425" s="1366" t="e">
        <f t="shared" si="93"/>
        <v>#N/A</v>
      </c>
      <c r="F1425" s="68"/>
      <c r="G1425" s="151"/>
      <c r="H1425" s="68"/>
      <c r="J1425" s="70"/>
      <c r="K1425" s="70"/>
      <c r="L1425" s="70"/>
      <c r="M1425" s="70"/>
      <c r="N1425" s="70"/>
      <c r="O1425" s="70"/>
      <c r="P1425" s="68"/>
      <c r="Q1425" s="68"/>
      <c r="R1425" s="68"/>
      <c r="S1425" s="68"/>
      <c r="T1425" s="68"/>
      <c r="U1425" s="68"/>
      <c r="V1425" s="70"/>
      <c r="W1425" s="70"/>
      <c r="X1425" s="70"/>
      <c r="Y1425" s="70"/>
      <c r="Z1425" s="70"/>
      <c r="AA1425" s="70"/>
      <c r="AB1425" s="68"/>
      <c r="AC1425" s="68"/>
      <c r="AD1425" s="68"/>
      <c r="AE1425" s="68"/>
      <c r="AF1425" s="68"/>
      <c r="AG1425" s="68"/>
      <c r="AH1425" s="70"/>
      <c r="AI1425" s="70"/>
      <c r="AJ1425" s="70"/>
      <c r="AK1425" s="70"/>
      <c r="AL1425" s="70"/>
      <c r="AM1425" s="70"/>
      <c r="AN1425" s="68"/>
      <c r="AO1425" s="68"/>
      <c r="AP1425" s="68"/>
      <c r="AQ1425" s="68"/>
      <c r="AR1425" s="68"/>
      <c r="AS1425" s="68"/>
      <c r="AT1425" s="70"/>
      <c r="AU1425" s="70"/>
      <c r="AV1425" s="70"/>
      <c r="AW1425" s="70"/>
      <c r="AX1425" s="70"/>
      <c r="AY1425" s="70"/>
      <c r="AZ1425" s="68"/>
      <c r="BA1425" s="68"/>
    </row>
    <row r="1426" spans="1:53" ht="18" customHeight="1" x14ac:dyDescent="0.25">
      <c r="A1426" s="920"/>
      <c r="B1426" s="68"/>
      <c r="E1426" s="1366" t="e">
        <f t="shared" si="93"/>
        <v>#N/A</v>
      </c>
      <c r="F1426" s="68"/>
      <c r="G1426" s="151"/>
      <c r="H1426" s="68"/>
      <c r="J1426" s="70"/>
      <c r="K1426" s="70"/>
      <c r="L1426" s="70"/>
      <c r="M1426" s="70"/>
      <c r="N1426" s="70"/>
      <c r="O1426" s="70"/>
      <c r="P1426" s="68"/>
      <c r="Q1426" s="68"/>
      <c r="R1426" s="68"/>
      <c r="S1426" s="68"/>
      <c r="T1426" s="68"/>
      <c r="U1426" s="68"/>
      <c r="V1426" s="70"/>
      <c r="W1426" s="70"/>
      <c r="X1426" s="70"/>
      <c r="Y1426" s="70"/>
      <c r="Z1426" s="70"/>
      <c r="AA1426" s="70"/>
      <c r="AB1426" s="68"/>
      <c r="AC1426" s="68"/>
      <c r="AD1426" s="68"/>
      <c r="AE1426" s="68"/>
      <c r="AF1426" s="68"/>
      <c r="AG1426" s="68"/>
      <c r="AH1426" s="70"/>
      <c r="AI1426" s="70"/>
      <c r="AJ1426" s="70"/>
      <c r="AK1426" s="70"/>
      <c r="AL1426" s="70"/>
      <c r="AM1426" s="70"/>
      <c r="AN1426" s="68"/>
      <c r="AO1426" s="68"/>
      <c r="AP1426" s="68"/>
      <c r="AQ1426" s="68"/>
      <c r="AR1426" s="68"/>
      <c r="AS1426" s="68"/>
      <c r="AT1426" s="70"/>
      <c r="AU1426" s="70"/>
      <c r="AV1426" s="70"/>
      <c r="AW1426" s="70"/>
      <c r="AX1426" s="70"/>
      <c r="AY1426" s="70"/>
      <c r="AZ1426" s="68"/>
      <c r="BA1426" s="68"/>
    </row>
    <row r="1427" spans="1:53" ht="18" customHeight="1" x14ac:dyDescent="0.25">
      <c r="A1427" s="920"/>
      <c r="B1427" s="68"/>
      <c r="E1427" s="1366" t="e">
        <f t="shared" si="93"/>
        <v>#N/A</v>
      </c>
      <c r="F1427" s="68"/>
      <c r="G1427" s="151"/>
      <c r="H1427" s="68"/>
      <c r="J1427" s="70"/>
      <c r="K1427" s="70"/>
      <c r="L1427" s="70"/>
      <c r="M1427" s="70"/>
      <c r="N1427" s="70"/>
      <c r="O1427" s="70"/>
      <c r="P1427" s="68"/>
      <c r="Q1427" s="68"/>
      <c r="R1427" s="68"/>
      <c r="S1427" s="68"/>
      <c r="T1427" s="68"/>
      <c r="U1427" s="68"/>
      <c r="V1427" s="70"/>
      <c r="W1427" s="70"/>
      <c r="X1427" s="70"/>
      <c r="Y1427" s="70"/>
      <c r="Z1427" s="70"/>
      <c r="AA1427" s="70"/>
      <c r="AB1427" s="68"/>
      <c r="AC1427" s="68"/>
      <c r="AD1427" s="68"/>
      <c r="AE1427" s="68"/>
      <c r="AF1427" s="68"/>
      <c r="AG1427" s="68"/>
      <c r="AH1427" s="70"/>
      <c r="AI1427" s="70"/>
      <c r="AJ1427" s="70"/>
      <c r="AK1427" s="70"/>
      <c r="AL1427" s="70"/>
      <c r="AM1427" s="70"/>
      <c r="AN1427" s="68"/>
      <c r="AO1427" s="68"/>
      <c r="AP1427" s="68"/>
      <c r="AQ1427" s="68"/>
      <c r="AR1427" s="68"/>
      <c r="AS1427" s="68"/>
      <c r="AT1427" s="70"/>
      <c r="AU1427" s="70"/>
      <c r="AV1427" s="70"/>
      <c r="AW1427" s="70"/>
      <c r="AX1427" s="70"/>
      <c r="AY1427" s="70"/>
      <c r="AZ1427" s="68"/>
      <c r="BA1427" s="68"/>
    </row>
    <row r="1428" spans="1:53" ht="18" customHeight="1" x14ac:dyDescent="0.25">
      <c r="A1428" s="920"/>
      <c r="B1428" s="68"/>
      <c r="E1428" s="1366" t="e">
        <f t="shared" si="93"/>
        <v>#N/A</v>
      </c>
      <c r="F1428" s="68"/>
      <c r="G1428" s="151"/>
      <c r="H1428" s="68"/>
      <c r="J1428" s="70"/>
      <c r="K1428" s="70"/>
      <c r="L1428" s="70"/>
      <c r="M1428" s="70"/>
      <c r="N1428" s="70"/>
      <c r="O1428" s="70"/>
      <c r="P1428" s="68"/>
      <c r="Q1428" s="68"/>
      <c r="R1428" s="68"/>
      <c r="S1428" s="68"/>
      <c r="T1428" s="68"/>
      <c r="U1428" s="68"/>
      <c r="V1428" s="70"/>
      <c r="W1428" s="70"/>
      <c r="X1428" s="70"/>
      <c r="Y1428" s="70"/>
      <c r="Z1428" s="70"/>
      <c r="AA1428" s="70"/>
      <c r="AB1428" s="68"/>
      <c r="AC1428" s="68"/>
      <c r="AD1428" s="68"/>
      <c r="AE1428" s="68"/>
      <c r="AF1428" s="68"/>
      <c r="AG1428" s="68"/>
      <c r="AH1428" s="70"/>
      <c r="AI1428" s="70"/>
      <c r="AJ1428" s="70"/>
      <c r="AK1428" s="70"/>
      <c r="AL1428" s="70"/>
      <c r="AM1428" s="70"/>
      <c r="AN1428" s="68"/>
      <c r="AO1428" s="68"/>
      <c r="AP1428" s="68"/>
      <c r="AQ1428" s="68"/>
      <c r="AR1428" s="68"/>
      <c r="AS1428" s="68"/>
      <c r="AT1428" s="70"/>
      <c r="AU1428" s="70"/>
      <c r="AV1428" s="70"/>
      <c r="AW1428" s="70"/>
      <c r="AX1428" s="70"/>
      <c r="AY1428" s="70"/>
      <c r="AZ1428" s="68"/>
      <c r="BA1428" s="68"/>
    </row>
    <row r="1429" spans="1:53" ht="18" customHeight="1" x14ac:dyDescent="0.25">
      <c r="A1429" s="920"/>
      <c r="B1429" s="68"/>
      <c r="E1429" s="1366" t="e">
        <f t="shared" si="93"/>
        <v>#N/A</v>
      </c>
      <c r="F1429" s="68"/>
      <c r="G1429" s="151"/>
      <c r="H1429" s="68"/>
      <c r="J1429" s="70"/>
      <c r="K1429" s="70"/>
      <c r="L1429" s="70"/>
      <c r="M1429" s="70"/>
      <c r="N1429" s="70"/>
      <c r="O1429" s="70"/>
      <c r="P1429" s="68"/>
      <c r="Q1429" s="68"/>
      <c r="R1429" s="68"/>
      <c r="S1429" s="68"/>
      <c r="T1429" s="68"/>
      <c r="U1429" s="68"/>
      <c r="V1429" s="70"/>
      <c r="W1429" s="70"/>
      <c r="X1429" s="70"/>
      <c r="Y1429" s="70"/>
      <c r="Z1429" s="70"/>
      <c r="AA1429" s="70"/>
      <c r="AB1429" s="68"/>
      <c r="AC1429" s="68"/>
      <c r="AD1429" s="68"/>
      <c r="AE1429" s="68"/>
      <c r="AF1429" s="68"/>
      <c r="AG1429" s="68"/>
      <c r="AH1429" s="70"/>
      <c r="AI1429" s="70"/>
      <c r="AJ1429" s="70"/>
      <c r="AK1429" s="70"/>
      <c r="AL1429" s="70"/>
      <c r="AM1429" s="70"/>
      <c r="AN1429" s="68"/>
      <c r="AO1429" s="68"/>
      <c r="AP1429" s="68"/>
      <c r="AQ1429" s="68"/>
      <c r="AR1429" s="68"/>
      <c r="AS1429" s="68"/>
      <c r="AT1429" s="70"/>
      <c r="AU1429" s="70"/>
      <c r="AV1429" s="70"/>
      <c r="AW1429" s="70"/>
      <c r="AX1429" s="70"/>
      <c r="AY1429" s="70"/>
      <c r="AZ1429" s="68"/>
      <c r="BA1429" s="68"/>
    </row>
    <row r="1430" spans="1:53" ht="18" customHeight="1" x14ac:dyDescent="0.25">
      <c r="A1430" s="920"/>
      <c r="B1430" s="68"/>
      <c r="E1430" s="1366" t="e">
        <f t="shared" si="93"/>
        <v>#N/A</v>
      </c>
      <c r="F1430" s="68"/>
      <c r="G1430" s="151"/>
      <c r="H1430" s="68"/>
      <c r="J1430" s="70"/>
      <c r="K1430" s="70"/>
      <c r="L1430" s="70"/>
      <c r="M1430" s="70"/>
      <c r="N1430" s="70"/>
      <c r="O1430" s="70"/>
      <c r="P1430" s="68"/>
      <c r="Q1430" s="68"/>
      <c r="R1430" s="68"/>
      <c r="S1430" s="68"/>
      <c r="T1430" s="68"/>
      <c r="U1430" s="68"/>
      <c r="V1430" s="70"/>
      <c r="W1430" s="70"/>
      <c r="X1430" s="70"/>
      <c r="Y1430" s="70"/>
      <c r="Z1430" s="70"/>
      <c r="AA1430" s="70"/>
      <c r="AB1430" s="68"/>
      <c r="AC1430" s="68"/>
      <c r="AD1430" s="68"/>
      <c r="AE1430" s="68"/>
      <c r="AF1430" s="68"/>
      <c r="AG1430" s="68"/>
      <c r="AH1430" s="70"/>
      <c r="AI1430" s="70"/>
      <c r="AJ1430" s="70"/>
      <c r="AK1430" s="70"/>
      <c r="AL1430" s="70"/>
      <c r="AM1430" s="70"/>
      <c r="AN1430" s="68"/>
      <c r="AO1430" s="68"/>
      <c r="AP1430" s="68"/>
      <c r="AQ1430" s="68"/>
      <c r="AR1430" s="68"/>
      <c r="AS1430" s="68"/>
      <c r="AT1430" s="70"/>
      <c r="AU1430" s="70"/>
      <c r="AV1430" s="70"/>
      <c r="AW1430" s="70"/>
      <c r="AX1430" s="70"/>
      <c r="AY1430" s="70"/>
      <c r="AZ1430" s="68"/>
      <c r="BA1430" s="68"/>
    </row>
    <row r="1431" spans="1:53" ht="18" customHeight="1" x14ac:dyDescent="0.25">
      <c r="A1431" s="920"/>
      <c r="B1431" s="68"/>
      <c r="E1431" s="1366" t="e">
        <f t="shared" si="93"/>
        <v>#N/A</v>
      </c>
      <c r="F1431" s="68"/>
      <c r="G1431" s="151"/>
      <c r="H1431" s="68"/>
      <c r="J1431" s="70"/>
      <c r="K1431" s="70"/>
      <c r="L1431" s="70"/>
      <c r="M1431" s="70"/>
      <c r="N1431" s="70"/>
      <c r="O1431" s="70"/>
      <c r="P1431" s="68"/>
      <c r="Q1431" s="68"/>
      <c r="R1431" s="68"/>
      <c r="S1431" s="68"/>
      <c r="T1431" s="68"/>
      <c r="U1431" s="68"/>
      <c r="V1431" s="70"/>
      <c r="W1431" s="70"/>
      <c r="X1431" s="70"/>
      <c r="Y1431" s="70"/>
      <c r="Z1431" s="70"/>
      <c r="AA1431" s="70"/>
      <c r="AB1431" s="68"/>
      <c r="AC1431" s="68"/>
      <c r="AD1431" s="68"/>
      <c r="AE1431" s="68"/>
      <c r="AF1431" s="68"/>
      <c r="AG1431" s="68"/>
      <c r="AH1431" s="70"/>
      <c r="AI1431" s="70"/>
      <c r="AJ1431" s="70"/>
      <c r="AK1431" s="70"/>
      <c r="AL1431" s="70"/>
      <c r="AM1431" s="70"/>
      <c r="AN1431" s="68"/>
      <c r="AO1431" s="68"/>
      <c r="AP1431" s="68"/>
      <c r="AQ1431" s="68"/>
      <c r="AR1431" s="68"/>
      <c r="AS1431" s="68"/>
      <c r="AT1431" s="70"/>
      <c r="AU1431" s="70"/>
      <c r="AV1431" s="70"/>
      <c r="AW1431" s="70"/>
      <c r="AX1431" s="70"/>
      <c r="AY1431" s="70"/>
      <c r="AZ1431" s="68"/>
      <c r="BA1431" s="68"/>
    </row>
    <row r="1432" spans="1:53" ht="18" customHeight="1" x14ac:dyDescent="0.25">
      <c r="A1432" s="920"/>
      <c r="B1432" s="68"/>
      <c r="E1432" s="1366" t="e">
        <f t="shared" si="93"/>
        <v>#N/A</v>
      </c>
      <c r="F1432" s="68"/>
      <c r="G1432" s="151"/>
      <c r="H1432" s="68"/>
      <c r="J1432" s="70"/>
      <c r="K1432" s="70"/>
      <c r="L1432" s="70"/>
      <c r="M1432" s="70"/>
      <c r="N1432" s="70"/>
      <c r="O1432" s="70"/>
      <c r="P1432" s="68"/>
      <c r="Q1432" s="68"/>
      <c r="R1432" s="68"/>
      <c r="S1432" s="68"/>
      <c r="T1432" s="68"/>
      <c r="U1432" s="68"/>
      <c r="V1432" s="70"/>
      <c r="W1432" s="70"/>
      <c r="X1432" s="70"/>
      <c r="Y1432" s="70"/>
      <c r="Z1432" s="70"/>
      <c r="AA1432" s="70"/>
      <c r="AB1432" s="68"/>
      <c r="AC1432" s="68"/>
      <c r="AD1432" s="68"/>
      <c r="AE1432" s="68"/>
      <c r="AF1432" s="68"/>
      <c r="AG1432" s="68"/>
      <c r="AH1432" s="70"/>
      <c r="AI1432" s="70"/>
      <c r="AJ1432" s="70"/>
      <c r="AK1432" s="70"/>
      <c r="AL1432" s="70"/>
      <c r="AM1432" s="70"/>
      <c r="AN1432" s="68"/>
      <c r="AO1432" s="68"/>
      <c r="AP1432" s="68"/>
      <c r="AQ1432" s="68"/>
      <c r="AR1432" s="68"/>
      <c r="AS1432" s="68"/>
      <c r="AT1432" s="70"/>
      <c r="AU1432" s="70"/>
      <c r="AV1432" s="70"/>
      <c r="AW1432" s="70"/>
      <c r="AX1432" s="70"/>
      <c r="AY1432" s="70"/>
      <c r="AZ1432" s="68"/>
      <c r="BA1432" s="68"/>
    </row>
    <row r="1433" spans="1:53" ht="18" customHeight="1" x14ac:dyDescent="0.25">
      <c r="A1433" s="920"/>
      <c r="B1433" s="68"/>
      <c r="E1433" s="1366" t="e">
        <f t="shared" si="93"/>
        <v>#N/A</v>
      </c>
      <c r="F1433" s="68"/>
      <c r="G1433" s="151"/>
      <c r="H1433" s="68"/>
      <c r="J1433" s="70"/>
      <c r="K1433" s="70"/>
      <c r="L1433" s="70"/>
      <c r="M1433" s="70"/>
      <c r="N1433" s="70"/>
      <c r="O1433" s="70"/>
      <c r="P1433" s="68"/>
      <c r="Q1433" s="68"/>
      <c r="R1433" s="68"/>
      <c r="S1433" s="68"/>
      <c r="T1433" s="68"/>
      <c r="U1433" s="68"/>
      <c r="V1433" s="70"/>
      <c r="W1433" s="70"/>
      <c r="X1433" s="70"/>
      <c r="Y1433" s="70"/>
      <c r="Z1433" s="70"/>
      <c r="AA1433" s="70"/>
      <c r="AB1433" s="68"/>
      <c r="AC1433" s="68"/>
      <c r="AD1433" s="68"/>
      <c r="AE1433" s="68"/>
      <c r="AF1433" s="68"/>
      <c r="AG1433" s="68"/>
      <c r="AH1433" s="70"/>
      <c r="AI1433" s="70"/>
      <c r="AJ1433" s="70"/>
      <c r="AK1433" s="70"/>
      <c r="AL1433" s="70"/>
      <c r="AM1433" s="70"/>
      <c r="AN1433" s="68"/>
      <c r="AO1433" s="68"/>
      <c r="AP1433" s="68"/>
      <c r="AQ1433" s="68"/>
      <c r="AR1433" s="68"/>
      <c r="AS1433" s="68"/>
      <c r="AT1433" s="70"/>
      <c r="AU1433" s="70"/>
      <c r="AV1433" s="70"/>
      <c r="AW1433" s="70"/>
      <c r="AX1433" s="70"/>
      <c r="AY1433" s="70"/>
      <c r="AZ1433" s="68"/>
      <c r="BA1433" s="68"/>
    </row>
    <row r="1434" spans="1:53" ht="18" customHeight="1" x14ac:dyDescent="0.25">
      <c r="A1434" s="920"/>
      <c r="B1434" s="68"/>
      <c r="E1434" s="1366" t="e">
        <f t="shared" si="93"/>
        <v>#N/A</v>
      </c>
      <c r="F1434" s="68"/>
      <c r="G1434" s="151"/>
      <c r="H1434" s="68"/>
      <c r="J1434" s="70"/>
      <c r="K1434" s="70"/>
      <c r="L1434" s="70"/>
      <c r="M1434" s="70"/>
      <c r="N1434" s="70"/>
      <c r="O1434" s="70"/>
      <c r="P1434" s="68"/>
      <c r="Q1434" s="68"/>
      <c r="R1434" s="68"/>
      <c r="S1434" s="68"/>
      <c r="T1434" s="68"/>
      <c r="U1434" s="68"/>
      <c r="V1434" s="70"/>
      <c r="W1434" s="70"/>
      <c r="X1434" s="70"/>
      <c r="Y1434" s="70"/>
      <c r="Z1434" s="70"/>
      <c r="AA1434" s="70"/>
      <c r="AB1434" s="68"/>
      <c r="AC1434" s="68"/>
      <c r="AD1434" s="68"/>
      <c r="AE1434" s="68"/>
      <c r="AF1434" s="68"/>
      <c r="AG1434" s="68"/>
      <c r="AH1434" s="70"/>
      <c r="AI1434" s="70"/>
      <c r="AJ1434" s="70"/>
      <c r="AK1434" s="70"/>
      <c r="AL1434" s="70"/>
      <c r="AM1434" s="70"/>
      <c r="AN1434" s="68"/>
      <c r="AO1434" s="68"/>
      <c r="AP1434" s="68"/>
      <c r="AQ1434" s="68"/>
      <c r="AR1434" s="68"/>
      <c r="AS1434" s="68"/>
      <c r="AT1434" s="70"/>
      <c r="AU1434" s="70"/>
      <c r="AV1434" s="70"/>
      <c r="AW1434" s="70"/>
      <c r="AX1434" s="70"/>
      <c r="AY1434" s="70"/>
      <c r="AZ1434" s="68"/>
      <c r="BA1434" s="68"/>
    </row>
    <row r="1435" spans="1:53" ht="18" customHeight="1" x14ac:dyDescent="0.25">
      <c r="A1435" s="920"/>
      <c r="B1435" s="68"/>
      <c r="E1435" s="1366" t="e">
        <f t="shared" si="93"/>
        <v>#N/A</v>
      </c>
      <c r="F1435" s="68"/>
      <c r="G1435" s="151"/>
      <c r="H1435" s="68"/>
      <c r="J1435" s="70"/>
      <c r="K1435" s="70"/>
      <c r="L1435" s="70"/>
      <c r="M1435" s="70"/>
      <c r="N1435" s="70"/>
      <c r="O1435" s="70"/>
      <c r="P1435" s="68"/>
      <c r="Q1435" s="68"/>
      <c r="R1435" s="68"/>
      <c r="S1435" s="68"/>
      <c r="T1435" s="68"/>
      <c r="U1435" s="68"/>
      <c r="V1435" s="70"/>
      <c r="W1435" s="70"/>
      <c r="X1435" s="70"/>
      <c r="Y1435" s="70"/>
      <c r="Z1435" s="70"/>
      <c r="AA1435" s="70"/>
      <c r="AB1435" s="68"/>
      <c r="AC1435" s="68"/>
      <c r="AD1435" s="68"/>
      <c r="AE1435" s="68"/>
      <c r="AF1435" s="68"/>
      <c r="AG1435" s="68"/>
      <c r="AH1435" s="70"/>
      <c r="AI1435" s="70"/>
      <c r="AJ1435" s="70"/>
      <c r="AK1435" s="70"/>
      <c r="AL1435" s="70"/>
      <c r="AM1435" s="70"/>
      <c r="AN1435" s="68"/>
      <c r="AO1435" s="68"/>
      <c r="AP1435" s="68"/>
      <c r="AQ1435" s="68"/>
      <c r="AR1435" s="68"/>
      <c r="AS1435" s="68"/>
      <c r="AT1435" s="70"/>
      <c r="AU1435" s="70"/>
      <c r="AV1435" s="70"/>
      <c r="AW1435" s="70"/>
      <c r="AX1435" s="70"/>
      <c r="AY1435" s="70"/>
      <c r="AZ1435" s="68"/>
      <c r="BA1435" s="68"/>
    </row>
    <row r="1436" spans="1:53" ht="18" customHeight="1" x14ac:dyDescent="0.25">
      <c r="A1436" s="920"/>
      <c r="B1436" s="68"/>
      <c r="C1436" s="15" t="s">
        <v>2260</v>
      </c>
      <c r="E1436" s="1366" t="e">
        <f t="shared" si="93"/>
        <v>#N/A</v>
      </c>
      <c r="F1436" s="68"/>
      <c r="G1436" s="151"/>
      <c r="H1436" s="68"/>
      <c r="J1436" s="70"/>
      <c r="K1436" s="70"/>
      <c r="L1436" s="70"/>
      <c r="M1436" s="70"/>
      <c r="N1436" s="70"/>
      <c r="O1436" s="70"/>
      <c r="P1436" s="68"/>
      <c r="Q1436" s="68"/>
      <c r="R1436" s="68"/>
      <c r="S1436" s="68"/>
      <c r="T1436" s="68"/>
      <c r="U1436" s="68"/>
      <c r="V1436" s="70"/>
      <c r="W1436" s="70"/>
      <c r="X1436" s="70"/>
      <c r="Y1436" s="70"/>
      <c r="Z1436" s="70"/>
      <c r="AA1436" s="70"/>
      <c r="AB1436" s="68"/>
      <c r="AC1436" s="68"/>
      <c r="AD1436" s="68"/>
      <c r="AE1436" s="68"/>
      <c r="AF1436" s="68"/>
      <c r="AG1436" s="68"/>
      <c r="AH1436" s="70"/>
      <c r="AI1436" s="70"/>
      <c r="AJ1436" s="70"/>
      <c r="AK1436" s="70"/>
      <c r="AL1436" s="70"/>
      <c r="AM1436" s="70"/>
      <c r="AN1436" s="68"/>
      <c r="AO1436" s="68"/>
      <c r="AP1436" s="68"/>
      <c r="AQ1436" s="68"/>
      <c r="AR1436" s="68"/>
      <c r="AS1436" s="68"/>
      <c r="AT1436" s="70"/>
      <c r="AU1436" s="70"/>
      <c r="AV1436" s="70"/>
      <c r="AW1436" s="70"/>
      <c r="AX1436" s="70"/>
      <c r="AY1436" s="70"/>
      <c r="AZ1436" s="68"/>
      <c r="BA1436" s="68"/>
    </row>
    <row r="1437" spans="1:53" ht="18" customHeight="1" x14ac:dyDescent="0.25">
      <c r="A1437" s="920"/>
      <c r="B1437" s="68"/>
      <c r="E1437" s="1366" t="e">
        <f t="shared" si="93"/>
        <v>#N/A</v>
      </c>
      <c r="F1437" s="68"/>
      <c r="G1437" s="151"/>
      <c r="H1437" s="68"/>
      <c r="J1437" s="70"/>
      <c r="K1437" s="70"/>
      <c r="L1437" s="70"/>
      <c r="M1437" s="70"/>
      <c r="N1437" s="70"/>
      <c r="O1437" s="70"/>
      <c r="P1437" s="68"/>
      <c r="Q1437" s="68"/>
      <c r="R1437" s="68"/>
      <c r="S1437" s="68"/>
      <c r="T1437" s="68"/>
      <c r="U1437" s="68"/>
      <c r="V1437" s="70"/>
      <c r="W1437" s="70"/>
      <c r="X1437" s="70"/>
      <c r="Y1437" s="70"/>
      <c r="Z1437" s="70"/>
      <c r="AA1437" s="70"/>
      <c r="AB1437" s="68"/>
      <c r="AC1437" s="68"/>
      <c r="AD1437" s="68"/>
      <c r="AE1437" s="68"/>
      <c r="AF1437" s="68"/>
      <c r="AG1437" s="68"/>
      <c r="AH1437" s="70"/>
      <c r="AI1437" s="70"/>
      <c r="AJ1437" s="70"/>
      <c r="AK1437" s="70"/>
      <c r="AL1437" s="70"/>
      <c r="AM1437" s="70"/>
      <c r="AN1437" s="68"/>
      <c r="AO1437" s="68"/>
      <c r="AP1437" s="68"/>
      <c r="AQ1437" s="68"/>
      <c r="AR1437" s="68"/>
      <c r="AS1437" s="68"/>
      <c r="AT1437" s="70"/>
      <c r="AU1437" s="70"/>
      <c r="AV1437" s="70"/>
      <c r="AW1437" s="70"/>
      <c r="AX1437" s="70"/>
      <c r="AY1437" s="70"/>
      <c r="AZ1437" s="68"/>
      <c r="BA1437" s="68"/>
    </row>
    <row r="1438" spans="1:53" ht="18" customHeight="1" x14ac:dyDescent="0.25">
      <c r="A1438" s="920"/>
      <c r="B1438" s="68"/>
      <c r="E1438" s="1366" t="e">
        <f t="shared" si="93"/>
        <v>#N/A</v>
      </c>
      <c r="F1438" s="68"/>
      <c r="G1438" s="151"/>
      <c r="H1438" s="68"/>
      <c r="J1438" s="70"/>
      <c r="K1438" s="70"/>
      <c r="L1438" s="70"/>
      <c r="M1438" s="70"/>
      <c r="N1438" s="70"/>
      <c r="O1438" s="70"/>
      <c r="P1438" s="68"/>
      <c r="Q1438" s="68"/>
      <c r="R1438" s="68"/>
      <c r="S1438" s="68"/>
      <c r="T1438" s="68"/>
      <c r="U1438" s="68"/>
      <c r="V1438" s="70"/>
      <c r="W1438" s="70"/>
      <c r="X1438" s="70"/>
      <c r="Y1438" s="70"/>
      <c r="Z1438" s="70"/>
      <c r="AA1438" s="70"/>
      <c r="AB1438" s="68"/>
      <c r="AC1438" s="68"/>
      <c r="AD1438" s="68"/>
      <c r="AE1438" s="68"/>
      <c r="AF1438" s="68"/>
      <c r="AG1438" s="68"/>
      <c r="AH1438" s="70"/>
      <c r="AI1438" s="70"/>
      <c r="AJ1438" s="70"/>
      <c r="AK1438" s="70"/>
      <c r="AL1438" s="70"/>
      <c r="AM1438" s="70"/>
      <c r="AN1438" s="68"/>
      <c r="AO1438" s="68"/>
      <c r="AP1438" s="68"/>
      <c r="AQ1438" s="68"/>
      <c r="AR1438" s="68"/>
      <c r="AS1438" s="68"/>
      <c r="AT1438" s="70"/>
      <c r="AU1438" s="70"/>
      <c r="AV1438" s="70"/>
      <c r="AW1438" s="70"/>
      <c r="AX1438" s="70"/>
      <c r="AY1438" s="70"/>
      <c r="AZ1438" s="68"/>
      <c r="BA1438" s="68"/>
    </row>
    <row r="1439" spans="1:53" ht="18" customHeight="1" x14ac:dyDescent="0.25">
      <c r="A1439" s="920"/>
      <c r="B1439" s="71"/>
      <c r="C1439" s="68"/>
      <c r="D1439" s="68"/>
      <c r="E1439" s="68"/>
      <c r="F1439" s="68"/>
      <c r="G1439" s="151"/>
      <c r="H1439" s="68"/>
      <c r="J1439" s="70"/>
      <c r="K1439" s="70"/>
      <c r="L1439" s="70"/>
      <c r="M1439" s="70"/>
      <c r="N1439" s="70"/>
      <c r="O1439" s="70"/>
      <c r="P1439" s="68"/>
      <c r="Q1439" s="68"/>
      <c r="R1439" s="68"/>
      <c r="S1439" s="68"/>
      <c r="T1439" s="68"/>
      <c r="U1439" s="68"/>
      <c r="V1439" s="70"/>
      <c r="W1439" s="70"/>
      <c r="X1439" s="70"/>
      <c r="Y1439" s="70"/>
      <c r="Z1439" s="70"/>
      <c r="AA1439" s="70"/>
      <c r="AB1439" s="68"/>
      <c r="AC1439" s="68"/>
      <c r="AD1439" s="68"/>
      <c r="AE1439" s="68"/>
      <c r="AF1439" s="68"/>
      <c r="AG1439" s="68"/>
      <c r="AH1439" s="70"/>
      <c r="AI1439" s="70"/>
      <c r="AJ1439" s="70"/>
      <c r="AK1439" s="70"/>
      <c r="AL1439" s="70"/>
      <c r="AM1439" s="70"/>
      <c r="AN1439" s="68"/>
      <c r="AO1439" s="68"/>
      <c r="AP1439" s="68"/>
      <c r="AQ1439" s="68"/>
      <c r="AR1439" s="68"/>
      <c r="AS1439" s="68"/>
      <c r="AT1439" s="70"/>
      <c r="AU1439" s="70"/>
      <c r="AV1439" s="70"/>
      <c r="AW1439" s="70"/>
      <c r="AX1439" s="70"/>
      <c r="AY1439" s="70"/>
      <c r="AZ1439" s="68"/>
      <c r="BA1439" s="68"/>
    </row>
    <row r="1440" spans="1:53" ht="18" customHeight="1" x14ac:dyDescent="0.25">
      <c r="A1440" s="920"/>
      <c r="B1440" s="71"/>
      <c r="C1440" s="68"/>
      <c r="D1440" s="68"/>
      <c r="E1440" s="68"/>
      <c r="F1440" s="68"/>
      <c r="G1440" s="151"/>
      <c r="H1440" s="68"/>
      <c r="J1440" s="70"/>
      <c r="K1440" s="70"/>
      <c r="L1440" s="70"/>
      <c r="M1440" s="70"/>
      <c r="N1440" s="70"/>
      <c r="O1440" s="70"/>
      <c r="P1440" s="68"/>
      <c r="Q1440" s="68"/>
      <c r="R1440" s="68"/>
      <c r="S1440" s="68"/>
      <c r="T1440" s="68"/>
      <c r="U1440" s="68"/>
      <c r="V1440" s="70"/>
      <c r="W1440" s="70"/>
      <c r="X1440" s="70"/>
      <c r="Y1440" s="70"/>
      <c r="Z1440" s="70"/>
      <c r="AA1440" s="70"/>
      <c r="AB1440" s="68"/>
      <c r="AC1440" s="68"/>
      <c r="AD1440" s="68"/>
      <c r="AE1440" s="68"/>
      <c r="AF1440" s="68"/>
      <c r="AG1440" s="68"/>
      <c r="AH1440" s="70"/>
      <c r="AI1440" s="70"/>
      <c r="AJ1440" s="70"/>
      <c r="AK1440" s="70"/>
      <c r="AL1440" s="70"/>
      <c r="AM1440" s="70"/>
      <c r="AN1440" s="68"/>
      <c r="AO1440" s="68"/>
      <c r="AP1440" s="68"/>
      <c r="AQ1440" s="68"/>
      <c r="AR1440" s="68"/>
      <c r="AS1440" s="68"/>
      <c r="AT1440" s="70"/>
      <c r="AU1440" s="70"/>
      <c r="AV1440" s="70"/>
      <c r="AW1440" s="70"/>
      <c r="AX1440" s="70"/>
      <c r="AY1440" s="70"/>
      <c r="AZ1440" s="68"/>
      <c r="BA1440" s="68"/>
    </row>
    <row r="1441" spans="1:66" ht="18" customHeight="1" x14ac:dyDescent="0.25">
      <c r="A1441" s="920"/>
      <c r="B1441" s="71"/>
      <c r="C1441" s="1337">
        <v>2007</v>
      </c>
      <c r="D1441" s="1337">
        <v>2007</v>
      </c>
      <c r="E1441" s="1337">
        <v>2007</v>
      </c>
      <c r="F1441" s="1337">
        <v>2007</v>
      </c>
      <c r="G1441" s="1337">
        <v>2008</v>
      </c>
      <c r="H1441" s="1337">
        <v>2008</v>
      </c>
      <c r="I1441" s="1337">
        <v>2008</v>
      </c>
      <c r="J1441" s="1337">
        <v>2008</v>
      </c>
      <c r="K1441" s="1337">
        <v>2009</v>
      </c>
      <c r="L1441" s="1337">
        <v>2009</v>
      </c>
      <c r="M1441" s="1337">
        <v>2009</v>
      </c>
      <c r="N1441" s="1337">
        <v>2009</v>
      </c>
      <c r="O1441" s="1337">
        <v>2010</v>
      </c>
      <c r="P1441" s="1337">
        <v>2010</v>
      </c>
      <c r="Q1441" s="1337">
        <v>2010</v>
      </c>
      <c r="R1441" s="1337">
        <v>2010</v>
      </c>
      <c r="S1441" s="1338">
        <v>2011</v>
      </c>
      <c r="T1441" s="1338">
        <v>2011</v>
      </c>
      <c r="U1441" s="1338">
        <v>2011</v>
      </c>
      <c r="V1441" s="1338">
        <v>2011</v>
      </c>
      <c r="W1441" s="1338">
        <v>2012</v>
      </c>
      <c r="X1441" s="1338">
        <v>2012</v>
      </c>
      <c r="Y1441" s="1338">
        <v>2012</v>
      </c>
      <c r="Z1441" s="1338">
        <v>2012</v>
      </c>
      <c r="AA1441" s="1338">
        <v>2013</v>
      </c>
      <c r="AB1441" s="1338">
        <v>2013</v>
      </c>
      <c r="AC1441" s="1338">
        <v>2013</v>
      </c>
      <c r="AD1441" s="1338">
        <v>2013</v>
      </c>
      <c r="AE1441" s="1338">
        <v>2014</v>
      </c>
      <c r="AF1441" s="1338">
        <v>2014</v>
      </c>
      <c r="AG1441" s="1338">
        <v>2014</v>
      </c>
      <c r="AH1441" s="1338">
        <v>2014</v>
      </c>
      <c r="AI1441" s="1338">
        <v>2015</v>
      </c>
      <c r="AJ1441" s="1338">
        <v>2015</v>
      </c>
      <c r="AK1441" s="1338">
        <v>2015</v>
      </c>
      <c r="AL1441" s="1338">
        <v>2015</v>
      </c>
      <c r="AM1441" s="1338">
        <v>2016</v>
      </c>
      <c r="AN1441" s="1338">
        <v>2016</v>
      </c>
      <c r="AO1441" s="1338">
        <v>2016</v>
      </c>
      <c r="AP1441" s="1338">
        <v>2016</v>
      </c>
      <c r="AQ1441" s="1338">
        <v>2017</v>
      </c>
      <c r="AR1441" s="1338">
        <v>2017</v>
      </c>
      <c r="AS1441" s="1338">
        <v>2017</v>
      </c>
      <c r="AT1441" s="1338">
        <v>2017</v>
      </c>
      <c r="AU1441" s="1338">
        <v>2018</v>
      </c>
      <c r="AV1441" s="1338">
        <v>2018</v>
      </c>
      <c r="AW1441" s="1338">
        <v>2018</v>
      </c>
      <c r="AX1441" s="1338">
        <v>2018</v>
      </c>
      <c r="AY1441" s="1339">
        <v>2019</v>
      </c>
      <c r="AZ1441" s="1339">
        <v>2019</v>
      </c>
      <c r="BA1441" s="1339">
        <v>2019</v>
      </c>
      <c r="BB1441" s="1339">
        <v>2019</v>
      </c>
      <c r="BC1441" s="1339">
        <v>2020</v>
      </c>
      <c r="BD1441" s="1339">
        <v>2020</v>
      </c>
      <c r="BE1441" s="1339">
        <v>2020</v>
      </c>
      <c r="BF1441" s="1339">
        <v>2020</v>
      </c>
      <c r="BG1441" s="1339">
        <v>2021</v>
      </c>
      <c r="BH1441" s="1339">
        <v>2021</v>
      </c>
      <c r="BI1441" s="1339">
        <v>2021</v>
      </c>
      <c r="BJ1441" s="1339">
        <v>2021</v>
      </c>
      <c r="BK1441" s="1340">
        <v>2022</v>
      </c>
      <c r="BL1441" s="1340">
        <v>2022</v>
      </c>
      <c r="BM1441" s="1340">
        <v>2022</v>
      </c>
      <c r="BN1441" s="1340">
        <v>2022</v>
      </c>
    </row>
    <row r="1442" spans="1:66" ht="18" customHeight="1" x14ac:dyDescent="0.25">
      <c r="A1442" s="920"/>
      <c r="B1442" s="71"/>
      <c r="C1442" s="1341" t="s">
        <v>1290</v>
      </c>
      <c r="D1442" s="1341" t="s">
        <v>1291</v>
      </c>
      <c r="E1442" s="1341" t="s">
        <v>1292</v>
      </c>
      <c r="F1442" s="1341" t="s">
        <v>1293</v>
      </c>
      <c r="G1442" s="1341" t="s">
        <v>1290</v>
      </c>
      <c r="H1442" s="1341" t="s">
        <v>1291</v>
      </c>
      <c r="I1442" s="1341" t="s">
        <v>1292</v>
      </c>
      <c r="J1442" s="1341" t="s">
        <v>1293</v>
      </c>
      <c r="K1442" s="1341" t="s">
        <v>1290</v>
      </c>
      <c r="L1442" s="1341" t="s">
        <v>1291</v>
      </c>
      <c r="M1442" s="1341" t="s">
        <v>1292</v>
      </c>
      <c r="N1442" s="1341" t="s">
        <v>1293</v>
      </c>
      <c r="O1442" s="1341" t="s">
        <v>1290</v>
      </c>
      <c r="P1442" s="1341" t="s">
        <v>1291</v>
      </c>
      <c r="Q1442" s="1341" t="s">
        <v>1292</v>
      </c>
      <c r="R1442" s="1341" t="s">
        <v>1293</v>
      </c>
      <c r="S1442" s="1341" t="s">
        <v>1290</v>
      </c>
      <c r="T1442" s="1341" t="s">
        <v>1291</v>
      </c>
      <c r="U1442" s="1341" t="s">
        <v>1292</v>
      </c>
      <c r="V1442" s="1341" t="s">
        <v>1293</v>
      </c>
      <c r="W1442" s="1341" t="s">
        <v>1290</v>
      </c>
      <c r="X1442" s="1341" t="s">
        <v>1291</v>
      </c>
      <c r="Y1442" s="1341" t="s">
        <v>1292</v>
      </c>
      <c r="Z1442" s="1341" t="s">
        <v>1293</v>
      </c>
      <c r="AA1442" s="1341" t="s">
        <v>1290</v>
      </c>
      <c r="AB1442" s="1341" t="s">
        <v>1291</v>
      </c>
      <c r="AC1442" s="1341" t="s">
        <v>1292</v>
      </c>
      <c r="AD1442" s="1341" t="s">
        <v>1293</v>
      </c>
      <c r="AE1442" s="1341" t="s">
        <v>1290</v>
      </c>
      <c r="AF1442" s="1341" t="s">
        <v>1291</v>
      </c>
      <c r="AG1442" s="1341" t="s">
        <v>1292</v>
      </c>
      <c r="AH1442" s="1341" t="s">
        <v>1293</v>
      </c>
      <c r="AI1442" s="1341" t="s">
        <v>1290</v>
      </c>
      <c r="AJ1442" s="1341" t="s">
        <v>1291</v>
      </c>
      <c r="AK1442" s="1341" t="s">
        <v>1292</v>
      </c>
      <c r="AL1442" s="1341" t="s">
        <v>1293</v>
      </c>
      <c r="AM1442" s="1341" t="s">
        <v>1290</v>
      </c>
      <c r="AN1442" s="1341" t="s">
        <v>1291</v>
      </c>
      <c r="AO1442" s="1341" t="s">
        <v>1292</v>
      </c>
      <c r="AP1442" s="1341" t="s">
        <v>1293</v>
      </c>
      <c r="AQ1442" s="1341" t="s">
        <v>1290</v>
      </c>
      <c r="AR1442" s="1341" t="s">
        <v>1291</v>
      </c>
      <c r="AS1442" s="1341" t="s">
        <v>1292</v>
      </c>
      <c r="AT1442" s="1341" t="s">
        <v>1293</v>
      </c>
      <c r="AU1442" s="1341" t="s">
        <v>1290</v>
      </c>
      <c r="AV1442" s="1341" t="s">
        <v>1291</v>
      </c>
      <c r="AW1442" s="1341" t="s">
        <v>1292</v>
      </c>
      <c r="AX1442" s="1341" t="s">
        <v>1293</v>
      </c>
      <c r="AY1442" s="1341" t="s">
        <v>1290</v>
      </c>
      <c r="AZ1442" s="1341" t="s">
        <v>1291</v>
      </c>
      <c r="BA1442" s="1341" t="s">
        <v>1292</v>
      </c>
      <c r="BB1442" s="1341" t="s">
        <v>1293</v>
      </c>
      <c r="BC1442" s="1341" t="s">
        <v>1290</v>
      </c>
      <c r="BD1442" s="1341" t="s">
        <v>1291</v>
      </c>
      <c r="BE1442" s="1341" t="s">
        <v>1292</v>
      </c>
      <c r="BF1442" s="1341" t="s">
        <v>1293</v>
      </c>
      <c r="BG1442" s="1341" t="s">
        <v>1290</v>
      </c>
      <c r="BH1442" s="1341" t="s">
        <v>1291</v>
      </c>
      <c r="BI1442" s="1341" t="s">
        <v>1292</v>
      </c>
      <c r="BJ1442" s="1341" t="s">
        <v>1293</v>
      </c>
      <c r="BK1442" s="1341" t="s">
        <v>1290</v>
      </c>
      <c r="BL1442" s="1341" t="s">
        <v>1291</v>
      </c>
      <c r="BM1442" s="1341" t="s">
        <v>1292</v>
      </c>
      <c r="BN1442" s="1341" t="s">
        <v>1293</v>
      </c>
    </row>
    <row r="1443" spans="1:66" ht="18" customHeight="1" x14ac:dyDescent="0.25">
      <c r="A1443" s="920"/>
      <c r="B1443" s="71"/>
      <c r="C1443" s="1321">
        <v>1</v>
      </c>
      <c r="D1443" s="1321">
        <v>2</v>
      </c>
      <c r="E1443" s="1321">
        <v>3</v>
      </c>
      <c r="F1443" s="1321">
        <v>4</v>
      </c>
      <c r="G1443" s="1321">
        <v>1</v>
      </c>
      <c r="H1443" s="1321">
        <v>2</v>
      </c>
      <c r="I1443" s="1321">
        <v>3</v>
      </c>
      <c r="J1443" s="1321">
        <v>4</v>
      </c>
      <c r="K1443" s="1321">
        <v>1</v>
      </c>
      <c r="L1443" s="1321">
        <v>2</v>
      </c>
      <c r="M1443" s="1321">
        <v>3</v>
      </c>
      <c r="N1443" s="1321">
        <v>4</v>
      </c>
      <c r="O1443" s="1321">
        <v>1</v>
      </c>
      <c r="P1443" s="1321">
        <v>2</v>
      </c>
      <c r="Q1443" s="1321">
        <v>3</v>
      </c>
      <c r="R1443" s="1321">
        <v>4</v>
      </c>
      <c r="S1443" s="1321">
        <v>1</v>
      </c>
      <c r="T1443" s="1321">
        <v>2</v>
      </c>
      <c r="U1443" s="1321">
        <v>3</v>
      </c>
      <c r="V1443" s="1321">
        <v>4</v>
      </c>
      <c r="W1443" s="1321">
        <v>1</v>
      </c>
      <c r="X1443" s="1321">
        <v>2</v>
      </c>
      <c r="Y1443" s="1321">
        <v>3</v>
      </c>
      <c r="Z1443" s="1321">
        <v>4</v>
      </c>
      <c r="AA1443" s="1321">
        <v>1</v>
      </c>
      <c r="AB1443" s="1321">
        <v>2</v>
      </c>
      <c r="AC1443" s="1321">
        <v>3</v>
      </c>
      <c r="AD1443" s="1321">
        <v>4</v>
      </c>
      <c r="AE1443" s="1321">
        <v>1</v>
      </c>
      <c r="AF1443" s="1321">
        <v>2</v>
      </c>
      <c r="AG1443" s="1321">
        <v>3</v>
      </c>
      <c r="AH1443" s="1321">
        <v>4</v>
      </c>
      <c r="AI1443" s="1321">
        <v>1</v>
      </c>
      <c r="AJ1443" s="1321">
        <v>2</v>
      </c>
      <c r="AK1443" s="1321">
        <v>3</v>
      </c>
      <c r="AL1443" s="1321">
        <v>4</v>
      </c>
      <c r="AM1443" s="1321">
        <v>1</v>
      </c>
      <c r="AN1443" s="1321">
        <v>2</v>
      </c>
      <c r="AO1443" s="1321">
        <v>3</v>
      </c>
      <c r="AP1443" s="1321">
        <v>4</v>
      </c>
      <c r="AQ1443" s="1321">
        <v>1</v>
      </c>
      <c r="AR1443" s="1321">
        <v>2</v>
      </c>
      <c r="AS1443" s="1321">
        <v>3</v>
      </c>
      <c r="AT1443" s="1321">
        <v>4</v>
      </c>
      <c r="AU1443" s="1321">
        <v>1</v>
      </c>
      <c r="AV1443" s="1321">
        <v>2</v>
      </c>
      <c r="AW1443" s="1321">
        <v>3</v>
      </c>
      <c r="AX1443" s="1321">
        <v>4</v>
      </c>
      <c r="AY1443" s="1321">
        <v>1</v>
      </c>
      <c r="AZ1443" s="1321">
        <v>2</v>
      </c>
      <c r="BA1443" s="1321">
        <v>3</v>
      </c>
      <c r="BB1443" s="1321">
        <v>4</v>
      </c>
      <c r="BC1443" s="1321">
        <v>1</v>
      </c>
      <c r="BD1443" s="1321">
        <v>2</v>
      </c>
      <c r="BE1443" s="1321">
        <v>3</v>
      </c>
      <c r="BF1443" s="1321">
        <v>4</v>
      </c>
      <c r="BG1443" s="1321">
        <v>1</v>
      </c>
      <c r="BH1443" s="1321">
        <v>2</v>
      </c>
      <c r="BI1443" s="1321">
        <v>3</v>
      </c>
      <c r="BJ1443" s="1321">
        <v>4</v>
      </c>
      <c r="BK1443" s="1321">
        <v>1</v>
      </c>
      <c r="BL1443" s="1321">
        <v>2</v>
      </c>
      <c r="BM1443" s="1321">
        <v>3</v>
      </c>
      <c r="BN1443" s="1321">
        <v>4</v>
      </c>
    </row>
    <row r="1444" spans="1:66" ht="18" customHeight="1" x14ac:dyDescent="0.25">
      <c r="A1444" s="920"/>
      <c r="B1444" s="71"/>
      <c r="C1444" s="1322" t="str">
        <f>"Comb_VehA2_"&amp;C1443&amp;"_"&amp;C1441</f>
        <v>Comb_VehA2_1_2007</v>
      </c>
      <c r="D1444" s="1322" t="str">
        <f t="shared" ref="D1444:BN1444" si="94">"Comb_VehA2_"&amp;D1443&amp;"_"&amp;D1441</f>
        <v>Comb_VehA2_2_2007</v>
      </c>
      <c r="E1444" s="1322" t="str">
        <f t="shared" si="94"/>
        <v>Comb_VehA2_3_2007</v>
      </c>
      <c r="F1444" s="1322" t="str">
        <f t="shared" si="94"/>
        <v>Comb_VehA2_4_2007</v>
      </c>
      <c r="G1444" s="1322" t="str">
        <f t="shared" si="94"/>
        <v>Comb_VehA2_1_2008</v>
      </c>
      <c r="H1444" s="1322" t="str">
        <f t="shared" si="94"/>
        <v>Comb_VehA2_2_2008</v>
      </c>
      <c r="I1444" s="1322" t="str">
        <f t="shared" si="94"/>
        <v>Comb_VehA2_3_2008</v>
      </c>
      <c r="J1444" s="1322" t="str">
        <f t="shared" si="94"/>
        <v>Comb_VehA2_4_2008</v>
      </c>
      <c r="K1444" s="1322" t="str">
        <f t="shared" si="94"/>
        <v>Comb_VehA2_1_2009</v>
      </c>
      <c r="L1444" s="1322" t="str">
        <f t="shared" si="94"/>
        <v>Comb_VehA2_2_2009</v>
      </c>
      <c r="M1444" s="1322" t="str">
        <f t="shared" si="94"/>
        <v>Comb_VehA2_3_2009</v>
      </c>
      <c r="N1444" s="1322" t="str">
        <f t="shared" si="94"/>
        <v>Comb_VehA2_4_2009</v>
      </c>
      <c r="O1444" s="1322" t="str">
        <f t="shared" si="94"/>
        <v>Comb_VehA2_1_2010</v>
      </c>
      <c r="P1444" s="1322" t="str">
        <f t="shared" si="94"/>
        <v>Comb_VehA2_2_2010</v>
      </c>
      <c r="Q1444" s="1322" t="str">
        <f t="shared" si="94"/>
        <v>Comb_VehA2_3_2010</v>
      </c>
      <c r="R1444" s="1322" t="str">
        <f t="shared" si="94"/>
        <v>Comb_VehA2_4_2010</v>
      </c>
      <c r="S1444" s="1322" t="str">
        <f t="shared" si="94"/>
        <v>Comb_VehA2_1_2011</v>
      </c>
      <c r="T1444" s="1322" t="str">
        <f t="shared" si="94"/>
        <v>Comb_VehA2_2_2011</v>
      </c>
      <c r="U1444" s="1322" t="str">
        <f t="shared" si="94"/>
        <v>Comb_VehA2_3_2011</v>
      </c>
      <c r="V1444" s="1322" t="str">
        <f t="shared" si="94"/>
        <v>Comb_VehA2_4_2011</v>
      </c>
      <c r="W1444" s="1322" t="str">
        <f t="shared" si="94"/>
        <v>Comb_VehA2_1_2012</v>
      </c>
      <c r="X1444" s="1322" t="str">
        <f t="shared" si="94"/>
        <v>Comb_VehA2_2_2012</v>
      </c>
      <c r="Y1444" s="1322" t="str">
        <f t="shared" si="94"/>
        <v>Comb_VehA2_3_2012</v>
      </c>
      <c r="Z1444" s="1322" t="str">
        <f t="shared" si="94"/>
        <v>Comb_VehA2_4_2012</v>
      </c>
      <c r="AA1444" s="1322" t="str">
        <f t="shared" si="94"/>
        <v>Comb_VehA2_1_2013</v>
      </c>
      <c r="AB1444" s="1322" t="str">
        <f t="shared" si="94"/>
        <v>Comb_VehA2_2_2013</v>
      </c>
      <c r="AC1444" s="1322" t="str">
        <f t="shared" si="94"/>
        <v>Comb_VehA2_3_2013</v>
      </c>
      <c r="AD1444" s="1322" t="str">
        <f t="shared" si="94"/>
        <v>Comb_VehA2_4_2013</v>
      </c>
      <c r="AE1444" s="1322" t="str">
        <f t="shared" si="94"/>
        <v>Comb_VehA2_1_2014</v>
      </c>
      <c r="AF1444" s="1322" t="str">
        <f t="shared" si="94"/>
        <v>Comb_VehA2_2_2014</v>
      </c>
      <c r="AG1444" s="1322" t="str">
        <f t="shared" si="94"/>
        <v>Comb_VehA2_3_2014</v>
      </c>
      <c r="AH1444" s="1322" t="str">
        <f t="shared" si="94"/>
        <v>Comb_VehA2_4_2014</v>
      </c>
      <c r="AI1444" s="1322" t="str">
        <f t="shared" si="94"/>
        <v>Comb_VehA2_1_2015</v>
      </c>
      <c r="AJ1444" s="1322" t="str">
        <f t="shared" si="94"/>
        <v>Comb_VehA2_2_2015</v>
      </c>
      <c r="AK1444" s="1322" t="str">
        <f t="shared" si="94"/>
        <v>Comb_VehA2_3_2015</v>
      </c>
      <c r="AL1444" s="1322" t="str">
        <f t="shared" si="94"/>
        <v>Comb_VehA2_4_2015</v>
      </c>
      <c r="AM1444" s="1322" t="str">
        <f t="shared" si="94"/>
        <v>Comb_VehA2_1_2016</v>
      </c>
      <c r="AN1444" s="1322" t="str">
        <f t="shared" si="94"/>
        <v>Comb_VehA2_2_2016</v>
      </c>
      <c r="AO1444" s="1322" t="str">
        <f t="shared" si="94"/>
        <v>Comb_VehA2_3_2016</v>
      </c>
      <c r="AP1444" s="1322" t="str">
        <f t="shared" si="94"/>
        <v>Comb_VehA2_4_2016</v>
      </c>
      <c r="AQ1444" s="1322" t="str">
        <f t="shared" si="94"/>
        <v>Comb_VehA2_1_2017</v>
      </c>
      <c r="AR1444" s="1322" t="str">
        <f t="shared" si="94"/>
        <v>Comb_VehA2_2_2017</v>
      </c>
      <c r="AS1444" s="1322" t="str">
        <f t="shared" si="94"/>
        <v>Comb_VehA2_3_2017</v>
      </c>
      <c r="AT1444" s="1322" t="str">
        <f t="shared" si="94"/>
        <v>Comb_VehA2_4_2017</v>
      </c>
      <c r="AU1444" s="1322" t="str">
        <f t="shared" si="94"/>
        <v>Comb_VehA2_1_2018</v>
      </c>
      <c r="AV1444" s="1322" t="str">
        <f t="shared" si="94"/>
        <v>Comb_VehA2_2_2018</v>
      </c>
      <c r="AW1444" s="1322" t="str">
        <f t="shared" si="94"/>
        <v>Comb_VehA2_3_2018</v>
      </c>
      <c r="AX1444" s="1322" t="str">
        <f t="shared" si="94"/>
        <v>Comb_VehA2_4_2018</v>
      </c>
      <c r="AY1444" s="1322" t="str">
        <f t="shared" si="94"/>
        <v>Comb_VehA2_1_2019</v>
      </c>
      <c r="AZ1444" s="1322" t="str">
        <f t="shared" si="94"/>
        <v>Comb_VehA2_2_2019</v>
      </c>
      <c r="BA1444" s="1322" t="str">
        <f t="shared" si="94"/>
        <v>Comb_VehA2_3_2019</v>
      </c>
      <c r="BB1444" s="1322" t="str">
        <f t="shared" si="94"/>
        <v>Comb_VehA2_4_2019</v>
      </c>
      <c r="BC1444" s="1322" t="str">
        <f t="shared" si="94"/>
        <v>Comb_VehA2_1_2020</v>
      </c>
      <c r="BD1444" s="1322" t="str">
        <f t="shared" si="94"/>
        <v>Comb_VehA2_2_2020</v>
      </c>
      <c r="BE1444" s="1322" t="str">
        <f t="shared" si="94"/>
        <v>Comb_VehA2_3_2020</v>
      </c>
      <c r="BF1444" s="1322" t="str">
        <f t="shared" si="94"/>
        <v>Comb_VehA2_4_2020</v>
      </c>
      <c r="BG1444" s="1322" t="str">
        <f t="shared" si="94"/>
        <v>Comb_VehA2_1_2021</v>
      </c>
      <c r="BH1444" s="1322" t="str">
        <f>"Comb_VehA2_"&amp;BH1443&amp;"_"&amp;BH1441</f>
        <v>Comb_VehA2_2_2021</v>
      </c>
      <c r="BI1444" s="1322" t="str">
        <f t="shared" si="94"/>
        <v>Comb_VehA2_3_2021</v>
      </c>
      <c r="BJ1444" s="1322" t="str">
        <f>"Comb_VehA2_"&amp;BJ1443&amp;"_"&amp;BJ1441</f>
        <v>Comb_VehA2_4_2021</v>
      </c>
      <c r="BK1444" s="1322" t="str">
        <f>"Comb_VehA2_"&amp;BK1443&amp;"_"&amp;BK1441</f>
        <v>Comb_VehA2_1_2022</v>
      </c>
      <c r="BL1444" s="1322" t="str">
        <f t="shared" si="94"/>
        <v>Comb_VehA2_2_2022</v>
      </c>
      <c r="BM1444" s="1322" t="str">
        <f t="shared" si="94"/>
        <v>Comb_VehA2_3_2022</v>
      </c>
      <c r="BN1444" s="1322" t="str">
        <f t="shared" si="94"/>
        <v>Comb_VehA2_4_2022</v>
      </c>
    </row>
    <row r="1445" spans="1:66" ht="18" customHeight="1" x14ac:dyDescent="0.25">
      <c r="A1445" s="920"/>
      <c r="B1445" s="71"/>
      <c r="C1445" s="1324" t="s">
        <v>2238</v>
      </c>
      <c r="D1445" s="1342" t="s">
        <v>2238</v>
      </c>
      <c r="E1445" s="1324" t="s">
        <v>2238</v>
      </c>
      <c r="F1445" s="1323" t="s">
        <v>2238</v>
      </c>
      <c r="G1445" s="1324" t="s">
        <v>2238</v>
      </c>
      <c r="H1445" s="1342" t="s">
        <v>2238</v>
      </c>
      <c r="I1445" s="1324" t="s">
        <v>2238</v>
      </c>
      <c r="J1445" s="1324" t="s">
        <v>2238</v>
      </c>
      <c r="K1445" s="1324" t="s">
        <v>2238</v>
      </c>
      <c r="L1445" s="1342" t="s">
        <v>2238</v>
      </c>
      <c r="M1445" s="1324" t="s">
        <v>2238</v>
      </c>
      <c r="N1445" s="1324" t="s">
        <v>2238</v>
      </c>
      <c r="O1445" s="1324" t="s">
        <v>2238</v>
      </c>
      <c r="P1445" s="1342" t="s">
        <v>2238</v>
      </c>
      <c r="Q1445" s="1324" t="s">
        <v>2238</v>
      </c>
      <c r="R1445" s="1324" t="s">
        <v>2238</v>
      </c>
      <c r="S1445" s="1324" t="s">
        <v>2238</v>
      </c>
      <c r="T1445" s="1342" t="s">
        <v>2238</v>
      </c>
      <c r="U1445" s="1324" t="s">
        <v>2238</v>
      </c>
      <c r="V1445" s="1324" t="s">
        <v>2238</v>
      </c>
      <c r="W1445" s="1324" t="s">
        <v>2238</v>
      </c>
      <c r="X1445" s="1342" t="s">
        <v>2238</v>
      </c>
      <c r="Y1445" s="1324" t="s">
        <v>2238</v>
      </c>
      <c r="Z1445" s="1324" t="s">
        <v>2238</v>
      </c>
      <c r="AA1445" s="1324" t="s">
        <v>2238</v>
      </c>
      <c r="AB1445" s="1342" t="s">
        <v>2238</v>
      </c>
      <c r="AC1445" s="1324" t="s">
        <v>2238</v>
      </c>
      <c r="AD1445" s="1324" t="s">
        <v>2238</v>
      </c>
      <c r="AE1445" s="1324" t="s">
        <v>2238</v>
      </c>
      <c r="AF1445" s="1342" t="s">
        <v>2238</v>
      </c>
      <c r="AG1445" s="1324" t="s">
        <v>2238</v>
      </c>
      <c r="AH1445" s="1324" t="s">
        <v>2238</v>
      </c>
      <c r="AI1445" s="1324" t="s">
        <v>2238</v>
      </c>
      <c r="AJ1445" s="1342" t="s">
        <v>2238</v>
      </c>
      <c r="AK1445" s="1324" t="s">
        <v>2238</v>
      </c>
      <c r="AL1445" s="1324" t="s">
        <v>2238</v>
      </c>
      <c r="AM1445" s="1324" t="s">
        <v>2238</v>
      </c>
      <c r="AN1445" s="1342" t="s">
        <v>2238</v>
      </c>
      <c r="AO1445" s="1324" t="s">
        <v>2238</v>
      </c>
      <c r="AP1445" s="1324" t="s">
        <v>2238</v>
      </c>
      <c r="AQ1445" s="1324" t="s">
        <v>2238</v>
      </c>
      <c r="AR1445" s="1342" t="s">
        <v>2238</v>
      </c>
      <c r="AS1445" s="1324" t="s">
        <v>2238</v>
      </c>
      <c r="AT1445" s="1324" t="s">
        <v>2238</v>
      </c>
      <c r="AU1445" s="1324" t="s">
        <v>2238</v>
      </c>
      <c r="AV1445" s="1342" t="s">
        <v>2238</v>
      </c>
      <c r="AW1445" s="1324" t="s">
        <v>2238</v>
      </c>
      <c r="AX1445" s="1324" t="s">
        <v>2238</v>
      </c>
      <c r="AY1445" s="1324" t="s">
        <v>2238</v>
      </c>
      <c r="AZ1445" s="1342" t="s">
        <v>2238</v>
      </c>
      <c r="BA1445" s="1324" t="s">
        <v>2238</v>
      </c>
      <c r="BB1445" s="1324" t="s">
        <v>2238</v>
      </c>
      <c r="BC1445" s="1324" t="s">
        <v>2238</v>
      </c>
      <c r="BD1445" s="1342" t="s">
        <v>2238</v>
      </c>
      <c r="BE1445" s="1324" t="s">
        <v>2238</v>
      </c>
      <c r="BF1445" s="1324" t="s">
        <v>2238</v>
      </c>
      <c r="BG1445" s="1324" t="s">
        <v>2238</v>
      </c>
      <c r="BH1445" s="1342" t="s">
        <v>2238</v>
      </c>
      <c r="BI1445" s="1324" t="s">
        <v>2238</v>
      </c>
      <c r="BJ1445" s="1324" t="s">
        <v>2238</v>
      </c>
      <c r="BK1445" s="1324" t="s">
        <v>2238</v>
      </c>
      <c r="BL1445" s="1342" t="s">
        <v>2238</v>
      </c>
      <c r="BM1445" s="1324" t="s">
        <v>2238</v>
      </c>
      <c r="BN1445" s="1324" t="s">
        <v>2238</v>
      </c>
    </row>
    <row r="1446" spans="1:66" ht="18" customHeight="1" x14ac:dyDescent="0.25">
      <c r="A1446" s="920"/>
      <c r="B1446" s="71"/>
      <c r="C1446" s="462" t="s">
        <v>2239</v>
      </c>
      <c r="D1446" s="1343" t="s">
        <v>2239</v>
      </c>
      <c r="E1446" s="462" t="s">
        <v>2239</v>
      </c>
      <c r="F1446" s="1326" t="s">
        <v>682</v>
      </c>
      <c r="G1446" s="462" t="s">
        <v>2239</v>
      </c>
      <c r="H1446" s="1343" t="s">
        <v>2239</v>
      </c>
      <c r="I1446" s="462" t="s">
        <v>2239</v>
      </c>
      <c r="J1446" s="464" t="s">
        <v>682</v>
      </c>
      <c r="K1446" s="462" t="s">
        <v>2239</v>
      </c>
      <c r="L1446" s="1343" t="s">
        <v>2239</v>
      </c>
      <c r="M1446" s="462" t="s">
        <v>2239</v>
      </c>
      <c r="N1446" s="464" t="s">
        <v>682</v>
      </c>
      <c r="O1446" s="462" t="s">
        <v>2239</v>
      </c>
      <c r="P1446" s="1343" t="s">
        <v>2239</v>
      </c>
      <c r="Q1446" s="462" t="s">
        <v>2239</v>
      </c>
      <c r="R1446" s="464" t="s">
        <v>682</v>
      </c>
      <c r="S1446" s="462" t="s">
        <v>2239</v>
      </c>
      <c r="T1446" s="1343" t="s">
        <v>2239</v>
      </c>
      <c r="U1446" s="462" t="s">
        <v>2239</v>
      </c>
      <c r="V1446" s="464" t="s">
        <v>682</v>
      </c>
      <c r="W1446" s="462" t="s">
        <v>2239</v>
      </c>
      <c r="X1446" s="1343" t="s">
        <v>2239</v>
      </c>
      <c r="Y1446" s="462" t="s">
        <v>2239</v>
      </c>
      <c r="Z1446" s="464" t="s">
        <v>682</v>
      </c>
      <c r="AA1446" s="462" t="s">
        <v>2239</v>
      </c>
      <c r="AB1446" s="1343" t="s">
        <v>2239</v>
      </c>
      <c r="AC1446" s="462" t="s">
        <v>2239</v>
      </c>
      <c r="AD1446" s="464" t="s">
        <v>682</v>
      </c>
      <c r="AE1446" s="462" t="s">
        <v>2239</v>
      </c>
      <c r="AF1446" s="1343" t="s">
        <v>2239</v>
      </c>
      <c r="AG1446" s="462" t="s">
        <v>2239</v>
      </c>
      <c r="AH1446" s="464" t="s">
        <v>682</v>
      </c>
      <c r="AI1446" s="462" t="s">
        <v>2239</v>
      </c>
      <c r="AJ1446" s="1343" t="s">
        <v>2239</v>
      </c>
      <c r="AK1446" s="462" t="s">
        <v>2239</v>
      </c>
      <c r="AL1446" s="464" t="s">
        <v>682</v>
      </c>
      <c r="AM1446" s="462" t="s">
        <v>2239</v>
      </c>
      <c r="AN1446" s="1343" t="s">
        <v>2239</v>
      </c>
      <c r="AO1446" s="462" t="s">
        <v>2239</v>
      </c>
      <c r="AP1446" s="464" t="s">
        <v>682</v>
      </c>
      <c r="AQ1446" s="462" t="s">
        <v>2239</v>
      </c>
      <c r="AR1446" s="1343" t="s">
        <v>2239</v>
      </c>
      <c r="AS1446" s="462" t="s">
        <v>2239</v>
      </c>
      <c r="AT1446" s="464" t="s">
        <v>682</v>
      </c>
      <c r="AU1446" s="462" t="s">
        <v>2239</v>
      </c>
      <c r="AV1446" s="1343" t="s">
        <v>2239</v>
      </c>
      <c r="AW1446" s="462" t="s">
        <v>2239</v>
      </c>
      <c r="AX1446" s="464" t="s">
        <v>682</v>
      </c>
      <c r="AY1446" s="462" t="s">
        <v>2239</v>
      </c>
      <c r="AZ1446" s="1343" t="s">
        <v>2239</v>
      </c>
      <c r="BA1446" s="462" t="s">
        <v>2239</v>
      </c>
      <c r="BB1446" s="464" t="s">
        <v>682</v>
      </c>
      <c r="BC1446" s="462" t="s">
        <v>2239</v>
      </c>
      <c r="BD1446" s="1343" t="s">
        <v>2239</v>
      </c>
      <c r="BE1446" s="462" t="s">
        <v>2239</v>
      </c>
      <c r="BF1446" s="464" t="s">
        <v>682</v>
      </c>
      <c r="BG1446" s="462" t="s">
        <v>2239</v>
      </c>
      <c r="BH1446" s="1343" t="s">
        <v>2239</v>
      </c>
      <c r="BI1446" s="462" t="s">
        <v>2239</v>
      </c>
      <c r="BJ1446" s="464" t="s">
        <v>682</v>
      </c>
      <c r="BK1446" s="462" t="s">
        <v>2239</v>
      </c>
      <c r="BL1446" s="1343" t="s">
        <v>2239</v>
      </c>
      <c r="BM1446" s="462" t="s">
        <v>2239</v>
      </c>
      <c r="BN1446" s="464" t="s">
        <v>682</v>
      </c>
    </row>
    <row r="1447" spans="1:66" ht="18" customHeight="1" x14ac:dyDescent="0.25">
      <c r="A1447" s="920"/>
      <c r="B1447" s="71"/>
      <c r="C1447" s="463" t="s">
        <v>2240</v>
      </c>
      <c r="D1447" s="1336" t="s">
        <v>682</v>
      </c>
      <c r="E1447" s="463" t="s">
        <v>2240</v>
      </c>
      <c r="G1447" s="463" t="s">
        <v>2240</v>
      </c>
      <c r="H1447" s="1336" t="s">
        <v>682</v>
      </c>
      <c r="I1447" s="463" t="s">
        <v>2240</v>
      </c>
      <c r="K1447" s="463" t="s">
        <v>2240</v>
      </c>
      <c r="L1447" s="1336" t="s">
        <v>682</v>
      </c>
      <c r="M1447" s="463" t="s">
        <v>2240</v>
      </c>
      <c r="O1447" s="463" t="s">
        <v>2240</v>
      </c>
      <c r="P1447" s="1336" t="s">
        <v>682</v>
      </c>
      <c r="Q1447" s="463" t="s">
        <v>2240</v>
      </c>
      <c r="S1447" s="463" t="s">
        <v>2240</v>
      </c>
      <c r="T1447" s="1336" t="s">
        <v>682</v>
      </c>
      <c r="U1447" s="463" t="s">
        <v>2240</v>
      </c>
      <c r="W1447" s="463" t="s">
        <v>2240</v>
      </c>
      <c r="X1447" s="1336" t="s">
        <v>682</v>
      </c>
      <c r="Y1447" s="463" t="s">
        <v>2240</v>
      </c>
      <c r="AA1447" s="463" t="s">
        <v>2240</v>
      </c>
      <c r="AB1447" s="1336" t="s">
        <v>682</v>
      </c>
      <c r="AC1447" s="463" t="s">
        <v>2240</v>
      </c>
      <c r="AE1447" s="1344" t="s">
        <v>2240</v>
      </c>
      <c r="AF1447" s="1336" t="s">
        <v>682</v>
      </c>
      <c r="AG1447" s="463" t="s">
        <v>2240</v>
      </c>
      <c r="AI1447" s="1344" t="s">
        <v>2240</v>
      </c>
      <c r="AJ1447" s="1336" t="s">
        <v>682</v>
      </c>
      <c r="AK1447" s="463" t="s">
        <v>2240</v>
      </c>
      <c r="AM1447" s="1344" t="s">
        <v>2240</v>
      </c>
      <c r="AN1447" s="1336" t="s">
        <v>682</v>
      </c>
      <c r="AO1447" s="463" t="s">
        <v>2240</v>
      </c>
      <c r="AQ1447" s="1344" t="s">
        <v>2240</v>
      </c>
      <c r="AR1447" s="1336" t="s">
        <v>682</v>
      </c>
      <c r="AS1447" s="463" t="s">
        <v>2240</v>
      </c>
      <c r="AU1447" s="1344" t="s">
        <v>2240</v>
      </c>
      <c r="AV1447" s="1336" t="s">
        <v>682</v>
      </c>
      <c r="AW1447" s="463" t="s">
        <v>2240</v>
      </c>
      <c r="AY1447" s="1344" t="s">
        <v>2240</v>
      </c>
      <c r="AZ1447" s="1336" t="s">
        <v>682</v>
      </c>
      <c r="BA1447" s="463" t="s">
        <v>2240</v>
      </c>
      <c r="BC1447" s="1344" t="s">
        <v>2240</v>
      </c>
      <c r="BD1447" s="1336" t="s">
        <v>682</v>
      </c>
      <c r="BE1447" s="463" t="s">
        <v>2240</v>
      </c>
      <c r="BG1447" s="1344" t="s">
        <v>2240</v>
      </c>
      <c r="BH1447" s="1336" t="s">
        <v>682</v>
      </c>
      <c r="BI1447" s="463" t="s">
        <v>2240</v>
      </c>
      <c r="BK1447" s="1344" t="s">
        <v>2240</v>
      </c>
      <c r="BL1447" s="1336" t="s">
        <v>682</v>
      </c>
      <c r="BM1447" s="463" t="s">
        <v>2240</v>
      </c>
    </row>
    <row r="1448" spans="1:66" ht="18" customHeight="1" x14ac:dyDescent="0.25">
      <c r="A1448" s="920"/>
      <c r="B1448" s="71"/>
      <c r="C1448" s="463" t="s">
        <v>2241</v>
      </c>
      <c r="E1448" s="465" t="s">
        <v>682</v>
      </c>
      <c r="G1448" s="463" t="s">
        <v>2241</v>
      </c>
      <c r="I1448" s="465" t="s">
        <v>682</v>
      </c>
      <c r="K1448" s="463" t="s">
        <v>2241</v>
      </c>
      <c r="M1448" s="465" t="s">
        <v>682</v>
      </c>
      <c r="O1448" s="463" t="s">
        <v>2241</v>
      </c>
      <c r="Q1448" s="465" t="s">
        <v>682</v>
      </c>
      <c r="S1448" s="463" t="s">
        <v>2241</v>
      </c>
      <c r="U1448" s="465" t="s">
        <v>682</v>
      </c>
      <c r="W1448" s="463" t="s">
        <v>2241</v>
      </c>
      <c r="Y1448" s="465" t="s">
        <v>682</v>
      </c>
      <c r="AA1448" s="463" t="s">
        <v>2241</v>
      </c>
      <c r="AC1448" s="465" t="s">
        <v>682</v>
      </c>
      <c r="AE1448" s="463" t="s">
        <v>2241</v>
      </c>
      <c r="AG1448" s="465" t="s">
        <v>682</v>
      </c>
      <c r="AI1448" s="463" t="s">
        <v>2241</v>
      </c>
      <c r="AK1448" s="465" t="s">
        <v>682</v>
      </c>
      <c r="AM1448" s="463" t="s">
        <v>2241</v>
      </c>
      <c r="AO1448" s="465" t="s">
        <v>682</v>
      </c>
      <c r="AQ1448" s="463" t="s">
        <v>2241</v>
      </c>
      <c r="AS1448" s="465" t="s">
        <v>682</v>
      </c>
      <c r="AU1448" s="463" t="s">
        <v>2241</v>
      </c>
      <c r="AW1448" s="465" t="s">
        <v>682</v>
      </c>
      <c r="AY1448" s="463" t="s">
        <v>2241</v>
      </c>
      <c r="BA1448" s="465" t="s">
        <v>682</v>
      </c>
      <c r="BC1448" s="463" t="s">
        <v>2241</v>
      </c>
      <c r="BE1448" s="465" t="s">
        <v>682</v>
      </c>
      <c r="BG1448" s="463" t="s">
        <v>2241</v>
      </c>
      <c r="BI1448" s="465" t="s">
        <v>682</v>
      </c>
      <c r="BK1448" s="463" t="s">
        <v>2241</v>
      </c>
      <c r="BM1448" s="465" t="s">
        <v>682</v>
      </c>
    </row>
    <row r="1449" spans="1:66" ht="18" customHeight="1" x14ac:dyDescent="0.25">
      <c r="A1449" s="920"/>
      <c r="B1449" s="71"/>
      <c r="C1449" s="465" t="s">
        <v>682</v>
      </c>
      <c r="G1449" s="465" t="s">
        <v>682</v>
      </c>
      <c r="K1449" s="465" t="s">
        <v>682</v>
      </c>
      <c r="O1449" s="465" t="s">
        <v>682</v>
      </c>
      <c r="Q1449" s="15"/>
      <c r="S1449" s="465" t="s">
        <v>682</v>
      </c>
      <c r="W1449" s="465" t="s">
        <v>682</v>
      </c>
      <c r="AA1449" s="465" t="s">
        <v>682</v>
      </c>
      <c r="AE1449" s="465" t="s">
        <v>682</v>
      </c>
      <c r="AG1449" s="15"/>
      <c r="AI1449" s="465" t="s">
        <v>682</v>
      </c>
      <c r="AM1449" s="465" t="s">
        <v>682</v>
      </c>
      <c r="AQ1449" s="465" t="s">
        <v>682</v>
      </c>
      <c r="AU1449" s="465" t="s">
        <v>682</v>
      </c>
      <c r="AY1449" s="465" t="s">
        <v>682</v>
      </c>
      <c r="BC1449" s="465" t="s">
        <v>682</v>
      </c>
      <c r="BG1449" s="465" t="s">
        <v>682</v>
      </c>
      <c r="BK1449" s="465" t="s">
        <v>682</v>
      </c>
    </row>
    <row r="1450" spans="1:66" ht="18" customHeight="1" x14ac:dyDescent="0.25">
      <c r="A1450" s="920"/>
      <c r="B1450" s="71"/>
      <c r="C1450" s="68"/>
      <c r="D1450" s="68"/>
      <c r="E1450" s="68"/>
      <c r="F1450" s="68"/>
      <c r="G1450" s="151"/>
      <c r="H1450" s="68"/>
      <c r="J1450" s="70"/>
      <c r="K1450" s="70"/>
      <c r="L1450" s="70"/>
      <c r="M1450" s="70"/>
      <c r="N1450" s="70"/>
      <c r="O1450" s="70"/>
      <c r="P1450" s="68"/>
      <c r="Q1450" s="68"/>
      <c r="R1450" s="68"/>
      <c r="S1450" s="68"/>
      <c r="T1450" s="68"/>
      <c r="U1450" s="68"/>
      <c r="V1450" s="70"/>
      <c r="W1450" s="70"/>
      <c r="X1450" s="70"/>
      <c r="Y1450" s="70"/>
      <c r="Z1450" s="70"/>
      <c r="AA1450" s="70"/>
      <c r="AB1450" s="68"/>
      <c r="AC1450" s="68"/>
      <c r="AD1450" s="68"/>
      <c r="AE1450" s="68"/>
      <c r="AF1450" s="68"/>
      <c r="AG1450" s="68"/>
      <c r="AH1450" s="70"/>
      <c r="AI1450" s="70"/>
      <c r="AJ1450" s="70"/>
      <c r="AK1450" s="70"/>
      <c r="AL1450" s="70"/>
      <c r="AM1450" s="70"/>
      <c r="AN1450" s="68"/>
      <c r="AO1450" s="68"/>
      <c r="AP1450" s="68"/>
      <c r="AQ1450" s="68"/>
      <c r="AR1450" s="68"/>
      <c r="AS1450" s="68"/>
      <c r="AT1450" s="70"/>
      <c r="AU1450" s="70"/>
      <c r="AV1450" s="70"/>
      <c r="AW1450" s="70"/>
      <c r="AX1450" s="70"/>
      <c r="AY1450" s="70"/>
      <c r="AZ1450" s="68"/>
      <c r="BA1450" s="68"/>
    </row>
    <row r="1451" spans="1:66" ht="18" customHeight="1" x14ac:dyDescent="0.25">
      <c r="A1451" s="920"/>
      <c r="B1451" s="71"/>
      <c r="C1451" s="68"/>
      <c r="D1451" s="68"/>
      <c r="E1451" s="68"/>
      <c r="F1451" s="68"/>
      <c r="O1451" s="1363"/>
      <c r="P1451" s="1364"/>
      <c r="Q1451" s="1232"/>
      <c r="R1451" s="1365"/>
      <c r="S1451" s="68"/>
      <c r="T1451" s="68"/>
      <c r="U1451" s="68"/>
      <c r="V1451" s="70"/>
      <c r="W1451" s="70"/>
      <c r="X1451" s="70"/>
      <c r="Y1451" s="70"/>
      <c r="Z1451" s="70"/>
      <c r="AA1451" s="70"/>
      <c r="AB1451" s="68"/>
      <c r="AC1451" s="68"/>
      <c r="AD1451" s="68"/>
      <c r="AE1451" s="68"/>
      <c r="AF1451" s="68"/>
      <c r="AG1451" s="68"/>
      <c r="AH1451" s="70"/>
      <c r="AI1451" s="70"/>
      <c r="AJ1451" s="70"/>
      <c r="AK1451" s="70"/>
      <c r="AL1451" s="70"/>
      <c r="AM1451" s="70"/>
      <c r="AN1451" s="68"/>
      <c r="AO1451" s="68"/>
      <c r="AP1451" s="68"/>
      <c r="AQ1451" s="68"/>
      <c r="AR1451" s="68"/>
      <c r="AS1451" s="68"/>
      <c r="AT1451" s="70"/>
      <c r="AU1451" s="70"/>
      <c r="AV1451" s="70"/>
      <c r="AW1451" s="70"/>
      <c r="AX1451" s="70"/>
      <c r="AY1451" s="70"/>
      <c r="AZ1451" s="68"/>
      <c r="BA1451" s="68"/>
    </row>
    <row r="1452" spans="1:66" ht="18" customHeight="1" x14ac:dyDescent="0.25">
      <c r="A1452" s="920"/>
      <c r="B1452" s="71"/>
      <c r="C1452" s="68"/>
      <c r="D1452" s="68"/>
      <c r="E1452" s="68"/>
      <c r="F1452" s="68"/>
      <c r="G1452" s="151"/>
      <c r="H1452" s="68"/>
      <c r="J1452" s="70"/>
      <c r="K1452" s="70"/>
      <c r="L1452" s="70"/>
      <c r="M1452" s="70"/>
      <c r="N1452" s="70"/>
      <c r="O1452" s="70"/>
      <c r="P1452" s="68"/>
      <c r="Q1452" s="68"/>
      <c r="R1452" s="68"/>
      <c r="S1452" s="68"/>
      <c r="T1452" s="68"/>
      <c r="U1452" s="68"/>
      <c r="V1452" s="70"/>
      <c r="W1452" s="70"/>
      <c r="X1452" s="70"/>
      <c r="Y1452" s="70"/>
      <c r="Z1452" s="70"/>
      <c r="AA1452" s="70"/>
      <c r="AB1452" s="68"/>
      <c r="AC1452" s="68"/>
      <c r="AD1452" s="68"/>
      <c r="AE1452" s="68"/>
      <c r="AF1452" s="68"/>
      <c r="AG1452" s="68"/>
      <c r="AH1452" s="70"/>
      <c r="AI1452" s="70"/>
      <c r="AJ1452" s="70"/>
      <c r="AK1452" s="70"/>
      <c r="AL1452" s="70"/>
      <c r="AM1452" s="70"/>
      <c r="AN1452" s="68"/>
      <c r="AO1452" s="68"/>
      <c r="AP1452" s="68"/>
      <c r="AQ1452" s="68"/>
      <c r="AR1452" s="68"/>
      <c r="AS1452" s="68"/>
      <c r="AT1452" s="70"/>
      <c r="AU1452" s="70"/>
      <c r="AV1452" s="70"/>
      <c r="AW1452" s="70"/>
      <c r="AX1452" s="70"/>
      <c r="AY1452" s="70"/>
      <c r="AZ1452" s="68"/>
      <c r="BA1452" s="68"/>
    </row>
    <row r="1453" spans="1:66" ht="18" customHeight="1" x14ac:dyDescent="0.25">
      <c r="A1453" s="920"/>
      <c r="B1453" s="71"/>
      <c r="C1453" s="68"/>
      <c r="D1453" s="68"/>
      <c r="E1453" s="68"/>
      <c r="F1453" s="68"/>
      <c r="G1453" s="151"/>
      <c r="H1453" s="68"/>
      <c r="J1453" s="70"/>
      <c r="K1453" s="70"/>
      <c r="L1453" s="70"/>
      <c r="M1453" s="70"/>
      <c r="N1453" s="70"/>
      <c r="O1453" s="70"/>
      <c r="P1453" s="68"/>
      <c r="Q1453" s="68"/>
      <c r="R1453" s="68"/>
      <c r="S1453" s="68"/>
      <c r="T1453" s="68"/>
      <c r="U1453" s="68"/>
      <c r="V1453" s="70"/>
      <c r="W1453" s="70"/>
      <c r="X1453" s="70"/>
      <c r="Y1453" s="70"/>
      <c r="Z1453" s="70"/>
      <c r="AA1453" s="70"/>
      <c r="AB1453" s="68"/>
      <c r="AC1453" s="68"/>
      <c r="AD1453" s="68"/>
      <c r="AE1453" s="68"/>
      <c r="AF1453" s="68"/>
      <c r="AG1453" s="68"/>
      <c r="AH1453" s="70"/>
      <c r="AI1453" s="70"/>
      <c r="AJ1453" s="70"/>
      <c r="AK1453" s="70"/>
      <c r="AL1453" s="70"/>
      <c r="AM1453" s="70"/>
      <c r="AN1453" s="68"/>
      <c r="AO1453" s="68"/>
      <c r="AP1453" s="68"/>
      <c r="AQ1453" s="68"/>
      <c r="AR1453" s="68"/>
      <c r="AS1453" s="68"/>
      <c r="AT1453" s="70"/>
      <c r="AU1453" s="70"/>
      <c r="AV1453" s="70"/>
      <c r="AW1453" s="70"/>
      <c r="AX1453" s="70"/>
      <c r="AY1453" s="70"/>
      <c r="AZ1453" s="68"/>
      <c r="BA1453" s="68"/>
    </row>
    <row r="1454" spans="1:66" ht="18" customHeight="1" x14ac:dyDescent="0.25">
      <c r="A1454" s="920"/>
      <c r="B1454" s="71"/>
      <c r="C1454" s="68"/>
      <c r="D1454" s="68"/>
      <c r="E1454" s="68"/>
      <c r="F1454" s="68"/>
      <c r="G1454" s="151"/>
      <c r="H1454" s="68"/>
      <c r="J1454" s="70"/>
      <c r="K1454" s="70"/>
      <c r="L1454" s="70"/>
      <c r="M1454" s="70"/>
      <c r="N1454" s="70"/>
      <c r="O1454" s="70"/>
      <c r="P1454" s="68"/>
      <c r="Q1454" s="68"/>
      <c r="R1454" s="68"/>
      <c r="S1454" s="68"/>
      <c r="T1454" s="68"/>
      <c r="U1454" s="68"/>
      <c r="V1454" s="70"/>
      <c r="W1454" s="70"/>
      <c r="X1454" s="70"/>
      <c r="Y1454" s="70"/>
      <c r="Z1454" s="70"/>
      <c r="AA1454" s="70"/>
      <c r="AB1454" s="68"/>
      <c r="AC1454" s="68"/>
      <c r="AD1454" s="68"/>
      <c r="AE1454" s="68"/>
      <c r="AF1454" s="68"/>
      <c r="AG1454" s="68"/>
      <c r="AH1454" s="70"/>
      <c r="AI1454" s="70"/>
      <c r="AJ1454" s="70"/>
      <c r="AK1454" s="70"/>
      <c r="AL1454" s="70"/>
      <c r="AM1454" s="70"/>
      <c r="AN1454" s="68"/>
      <c r="AO1454" s="68"/>
      <c r="AP1454" s="68"/>
      <c r="AQ1454" s="68"/>
      <c r="AR1454" s="68"/>
      <c r="AS1454" s="68"/>
      <c r="AT1454" s="70"/>
      <c r="AU1454" s="70"/>
      <c r="AV1454" s="70"/>
      <c r="AW1454" s="70"/>
      <c r="AX1454" s="70"/>
      <c r="AY1454" s="70"/>
      <c r="AZ1454" s="68"/>
      <c r="BA1454" s="68"/>
    </row>
    <row r="1455" spans="1:66" ht="18" customHeight="1" x14ac:dyDescent="0.25">
      <c r="A1455" s="920"/>
      <c r="B1455" s="71"/>
      <c r="C1455" s="68"/>
      <c r="D1455" s="68"/>
      <c r="E1455" s="68"/>
      <c r="F1455" s="68"/>
      <c r="G1455" s="151"/>
      <c r="H1455" s="68"/>
      <c r="J1455" s="70"/>
      <c r="K1455" s="70"/>
      <c r="L1455" s="70"/>
      <c r="M1455" s="70"/>
      <c r="N1455" s="70"/>
      <c r="O1455" s="70"/>
      <c r="P1455" s="68"/>
      <c r="Q1455" s="68"/>
      <c r="R1455" s="68"/>
      <c r="S1455" s="68"/>
      <c r="T1455" s="68"/>
      <c r="U1455" s="68"/>
      <c r="V1455" s="70"/>
      <c r="W1455" s="70"/>
      <c r="X1455" s="70"/>
      <c r="Y1455" s="70"/>
      <c r="Z1455" s="70"/>
      <c r="AA1455" s="70"/>
      <c r="AB1455" s="68"/>
      <c r="AC1455" s="68"/>
      <c r="AD1455" s="68"/>
      <c r="AE1455" s="68"/>
      <c r="AF1455" s="68"/>
      <c r="AG1455" s="68"/>
      <c r="AH1455" s="70"/>
      <c r="AI1455" s="70"/>
      <c r="AJ1455" s="70"/>
      <c r="AK1455" s="70"/>
      <c r="AL1455" s="70"/>
      <c r="AM1455" s="70"/>
      <c r="AN1455" s="68"/>
      <c r="AO1455" s="68"/>
      <c r="AP1455" s="68"/>
      <c r="AQ1455" s="68"/>
      <c r="AR1455" s="68"/>
      <c r="AS1455" s="68"/>
      <c r="AT1455" s="70"/>
      <c r="AU1455" s="70"/>
      <c r="AV1455" s="70"/>
      <c r="AW1455" s="70"/>
      <c r="AX1455" s="70"/>
      <c r="AY1455" s="70"/>
      <c r="AZ1455" s="68"/>
      <c r="BA1455" s="68"/>
    </row>
    <row r="1456" spans="1:66" ht="18" customHeight="1" x14ac:dyDescent="0.25">
      <c r="A1456" s="920"/>
      <c r="B1456" s="101" t="s">
        <v>805</v>
      </c>
      <c r="Q1456" s="68"/>
      <c r="R1456" s="68"/>
      <c r="S1456" s="68"/>
      <c r="T1456" s="68"/>
      <c r="U1456" s="68"/>
      <c r="V1456" s="70"/>
      <c r="W1456" s="70"/>
      <c r="X1456" s="70"/>
      <c r="Y1456" s="70"/>
      <c r="Z1456" s="70"/>
      <c r="AA1456" s="70"/>
      <c r="AB1456" s="68"/>
      <c r="AC1456" s="68"/>
      <c r="AD1456" s="68"/>
      <c r="AE1456" s="68"/>
      <c r="AF1456" s="68"/>
      <c r="AG1456" s="68"/>
      <c r="AH1456" s="70"/>
      <c r="AI1456" s="70"/>
      <c r="AJ1456" s="70"/>
      <c r="AK1456" s="70"/>
      <c r="AL1456" s="70"/>
      <c r="AM1456" s="70"/>
      <c r="AN1456" s="68"/>
      <c r="AO1456" s="68"/>
      <c r="AP1456" s="68"/>
      <c r="AQ1456" s="68"/>
      <c r="AR1456" s="68"/>
      <c r="AS1456" s="68"/>
      <c r="AT1456" s="70"/>
      <c r="AU1456" s="70"/>
      <c r="AV1456" s="70"/>
      <c r="AW1456" s="70"/>
      <c r="AX1456" s="70"/>
      <c r="AY1456" s="70"/>
      <c r="AZ1456" s="68"/>
      <c r="BA1456" s="68"/>
    </row>
    <row r="1457" spans="1:53" ht="18" customHeight="1" x14ac:dyDescent="0.25">
      <c r="A1457" s="920"/>
      <c r="B1457" s="68"/>
      <c r="Q1457" s="68"/>
      <c r="R1457" s="68"/>
      <c r="S1457" s="68"/>
      <c r="T1457" s="68"/>
      <c r="U1457" s="68"/>
      <c r="V1457" s="70"/>
      <c r="W1457" s="70"/>
      <c r="X1457" s="70"/>
      <c r="Y1457" s="70"/>
      <c r="Z1457" s="70"/>
      <c r="AA1457" s="70"/>
      <c r="AB1457" s="68"/>
      <c r="AC1457" s="68"/>
      <c r="AD1457" s="68"/>
      <c r="AE1457" s="68"/>
      <c r="AF1457" s="68"/>
      <c r="AG1457" s="68"/>
      <c r="AH1457" s="70"/>
      <c r="AI1457" s="70"/>
      <c r="AJ1457" s="70"/>
      <c r="AK1457" s="70"/>
      <c r="AL1457" s="70"/>
      <c r="AM1457" s="70"/>
      <c r="AN1457" s="68"/>
      <c r="AO1457" s="68"/>
      <c r="AP1457" s="68"/>
      <c r="AQ1457" s="68"/>
      <c r="AR1457" s="68"/>
      <c r="AS1457" s="68"/>
      <c r="AT1457" s="70"/>
      <c r="AU1457" s="70"/>
      <c r="AV1457" s="70"/>
      <c r="AW1457" s="70"/>
      <c r="AX1457" s="70"/>
      <c r="AY1457" s="70"/>
      <c r="AZ1457" s="68"/>
      <c r="BA1457" s="68"/>
    </row>
    <row r="1458" spans="1:53" ht="18" customHeight="1" x14ac:dyDescent="0.25">
      <c r="A1458" s="920"/>
      <c r="B1458" s="68"/>
      <c r="C1458" s="1989" t="s">
        <v>923</v>
      </c>
      <c r="D1458" s="1989" t="s">
        <v>864</v>
      </c>
      <c r="E1458" s="1989" t="s">
        <v>865</v>
      </c>
      <c r="F1458" s="1989" t="s">
        <v>866</v>
      </c>
      <c r="G1458" s="1944" t="s">
        <v>862</v>
      </c>
      <c r="H1458" s="1945"/>
      <c r="I1458" s="1946"/>
      <c r="J1458" s="1944" t="s">
        <v>863</v>
      </c>
      <c r="K1458" s="1945"/>
      <c r="L1458" s="1946"/>
      <c r="M1458" s="1944" t="s">
        <v>800</v>
      </c>
      <c r="N1458" s="1945"/>
      <c r="O1458" s="1945"/>
      <c r="P1458" s="1946"/>
      <c r="Q1458" s="68"/>
      <c r="R1458" s="68"/>
      <c r="S1458" s="68"/>
      <c r="T1458" s="68"/>
      <c r="U1458" s="68"/>
      <c r="V1458" s="70"/>
      <c r="W1458" s="70"/>
      <c r="X1458" s="70"/>
      <c r="Y1458" s="70"/>
      <c r="Z1458" s="70"/>
      <c r="AA1458" s="70"/>
      <c r="AB1458" s="68"/>
      <c r="AC1458" s="68"/>
      <c r="AD1458" s="68"/>
      <c r="AE1458" s="68"/>
      <c r="AF1458" s="68"/>
      <c r="AG1458" s="68"/>
      <c r="AH1458" s="70"/>
      <c r="AI1458" s="70"/>
      <c r="AJ1458" s="70"/>
      <c r="AK1458" s="70"/>
      <c r="AL1458" s="70"/>
      <c r="AM1458" s="70"/>
      <c r="AN1458" s="68"/>
      <c r="AO1458" s="68"/>
      <c r="AP1458" s="68"/>
      <c r="AQ1458" s="68"/>
      <c r="AR1458" s="68"/>
      <c r="AS1458" s="68"/>
      <c r="AT1458" s="70"/>
      <c r="AU1458" s="70"/>
      <c r="AV1458" s="70"/>
      <c r="AW1458" s="70"/>
      <c r="AX1458" s="70"/>
      <c r="AY1458" s="70"/>
      <c r="AZ1458" s="68"/>
      <c r="BA1458" s="68"/>
    </row>
    <row r="1459" spans="1:53" ht="18" customHeight="1" x14ac:dyDescent="0.25">
      <c r="A1459" s="920"/>
      <c r="B1459" s="68"/>
      <c r="C1459" s="1990"/>
      <c r="D1459" s="1990"/>
      <c r="E1459" s="1990"/>
      <c r="F1459" s="1990"/>
      <c r="G1459" s="1354" t="s">
        <v>2242</v>
      </c>
      <c r="H1459" s="1354" t="s">
        <v>2243</v>
      </c>
      <c r="I1459" s="1354" t="s">
        <v>2244</v>
      </c>
      <c r="J1459" s="1354" t="s">
        <v>679</v>
      </c>
      <c r="K1459" s="1354" t="s">
        <v>680</v>
      </c>
      <c r="L1459" s="1354" t="s">
        <v>681</v>
      </c>
      <c r="M1459" s="1354" t="s">
        <v>2256</v>
      </c>
      <c r="N1459" s="1354" t="s">
        <v>2257</v>
      </c>
      <c r="O1459" s="1354" t="s">
        <v>2258</v>
      </c>
      <c r="P1459" s="1354" t="s">
        <v>2259</v>
      </c>
      <c r="Q1459" s="68"/>
      <c r="R1459" s="68"/>
      <c r="S1459" s="68"/>
      <c r="T1459" s="68"/>
      <c r="U1459" s="68"/>
      <c r="V1459" s="70"/>
      <c r="W1459" s="70"/>
      <c r="X1459" s="70"/>
      <c r="Y1459" s="70"/>
      <c r="Z1459" s="70"/>
      <c r="AA1459" s="70"/>
      <c r="AB1459" s="68"/>
      <c r="AC1459" s="68"/>
      <c r="AD1459" s="68"/>
      <c r="AE1459" s="68"/>
      <c r="AF1459" s="68"/>
      <c r="AG1459" s="68"/>
      <c r="AH1459" s="70"/>
      <c r="AI1459" s="70"/>
      <c r="AJ1459" s="70"/>
      <c r="AK1459" s="70"/>
      <c r="AL1459" s="70"/>
      <c r="AM1459" s="70"/>
      <c r="AN1459" s="68"/>
      <c r="AO1459" s="68"/>
      <c r="AP1459" s="68"/>
      <c r="AQ1459" s="68"/>
      <c r="AR1459" s="68"/>
      <c r="AS1459" s="68"/>
      <c r="AT1459" s="70"/>
      <c r="AU1459" s="70"/>
      <c r="AV1459" s="70"/>
      <c r="AW1459" s="70"/>
      <c r="AX1459" s="70"/>
      <c r="AY1459" s="70"/>
      <c r="AZ1459" s="68"/>
      <c r="BA1459" s="68"/>
    </row>
    <row r="1460" spans="1:53" ht="18" customHeight="1" x14ac:dyDescent="0.25">
      <c r="A1460" s="920"/>
      <c r="B1460" s="68"/>
      <c r="C1460" s="1355" t="s">
        <v>258</v>
      </c>
      <c r="D1460" s="1355"/>
      <c r="E1460" s="1355"/>
      <c r="F1460" s="1355"/>
      <c r="G1460" s="1355"/>
      <c r="H1460" s="1355"/>
      <c r="I1460" s="1355"/>
      <c r="J1460" s="1355"/>
      <c r="K1460" s="1355"/>
      <c r="L1460" s="1355"/>
      <c r="M1460" s="1355"/>
      <c r="N1460" s="1355"/>
      <c r="O1460" s="1355"/>
      <c r="P1460" s="1355" t="s">
        <v>257</v>
      </c>
      <c r="Q1460" s="68"/>
      <c r="R1460" s="68"/>
      <c r="S1460" s="68"/>
      <c r="T1460" s="68"/>
      <c r="U1460" s="68"/>
      <c r="V1460" s="70"/>
      <c r="W1460" s="70"/>
      <c r="X1460" s="70"/>
      <c r="Y1460" s="70"/>
      <c r="Z1460" s="70"/>
      <c r="AA1460" s="70"/>
      <c r="AB1460" s="68"/>
      <c r="AC1460" s="68"/>
      <c r="AD1460" s="68"/>
      <c r="AE1460" s="68"/>
      <c r="AF1460" s="68"/>
      <c r="AG1460" s="68"/>
      <c r="AH1460" s="70"/>
      <c r="AI1460" s="70"/>
      <c r="AJ1460" s="70"/>
      <c r="AK1460" s="70"/>
      <c r="AL1460" s="70"/>
      <c r="AM1460" s="70"/>
      <c r="AN1460" s="68"/>
      <c r="AO1460" s="68"/>
      <c r="AP1460" s="68"/>
      <c r="AQ1460" s="68"/>
      <c r="AR1460" s="68"/>
      <c r="AS1460" s="68"/>
      <c r="AT1460" s="70"/>
      <c r="AU1460" s="70"/>
      <c r="AV1460" s="70"/>
      <c r="AW1460" s="70"/>
      <c r="AX1460" s="70"/>
      <c r="AY1460" s="70"/>
      <c r="AZ1460" s="68"/>
      <c r="BA1460" s="68"/>
    </row>
    <row r="1461" spans="1:53" ht="18" customHeight="1" x14ac:dyDescent="0.25">
      <c r="A1461" s="920"/>
      <c r="B1461" s="68"/>
      <c r="C1461" s="1356" t="str">
        <f>IF(ISTEXT('6. Vehículos y maquinaria'!E79),'6. Vehículos y maquinaria'!E79,"")</f>
        <v/>
      </c>
      <c r="D1461" s="1356" t="str">
        <f>IF(ISTEXT('6. Vehículos y maquinaria'!F79),'6. Vehículos y maquinaria'!F79,"")</f>
        <v/>
      </c>
      <c r="E1461" s="1356" t="str">
        <f>IF(ISTEXT('6. Vehículos y maquinaria'!G79),'6. Vehículos y maquinaria'!G79,"")</f>
        <v/>
      </c>
      <c r="F1461" s="1356" t="str">
        <f>IF(ISNUMBER('6. Vehículos y maquinaria'!H79),'6. Vehículos y maquinaria'!H79,"")</f>
        <v/>
      </c>
      <c r="G1461" s="1357" t="str">
        <f>IF($E1461="Otro (ud)"," ",IFERROR(INDEX($F$1405:$BA$1414,MATCH($E1461&amp;$D1461,$E$1405:$E$1414,0),MATCH($D$6&amp;G$1459,$F$1404:$BA$1404,0)),""))</f>
        <v/>
      </c>
      <c r="H1461" s="1357" t="str">
        <f t="shared" ref="H1461:I1476" si="95">IF($E1461="Otro (ud)"," ",IFERROR(INDEX($F$1405:$BA$1414,MATCH($E1461&amp;$D1461,$E$1405:$E$1414,0),MATCH($D$6&amp;H$1459,$F$1404:$BA$1404,0)),""))</f>
        <v/>
      </c>
      <c r="I1461" s="1357" t="str">
        <f t="shared" si="95"/>
        <v/>
      </c>
      <c r="J1461" s="1357">
        <f>'6. Vehículos y maquinaria'!L79</f>
        <v>0</v>
      </c>
      <c r="K1461" s="1357">
        <f>'6. Vehículos y maquinaria'!M79</f>
        <v>0</v>
      </c>
      <c r="L1461" s="1357">
        <f>'6. Vehículos y maquinaria'!N79</f>
        <v>0</v>
      </c>
      <c r="M1461" s="1358" t="str">
        <f>IFERROR(IF($E1461="Otro (ud)",$F1461*$J1461,$F1461*$G1461),"")</f>
        <v/>
      </c>
      <c r="N1461" s="1358" t="str">
        <f t="shared" ref="N1461:N1480" si="96">IFERROR(IF($E1461="Otro (ud)",$F1461*$K1461,$F1461*$H1461),"")</f>
        <v/>
      </c>
      <c r="O1461" s="1358" t="str">
        <f t="shared" ref="O1461:O1480" si="97">IFERROR(IF($E1461="Otro (ud)",$F1461*$L1461,$F1461*$I1461),"")</f>
        <v/>
      </c>
      <c r="P1461" s="1359" t="str">
        <f>IFERROR($M1461+$N1461*$H$9/1000+$O1461*$H$10/1000,"")</f>
        <v/>
      </c>
      <c r="Q1461" s="68"/>
      <c r="R1461" s="68"/>
      <c r="S1461" s="68"/>
      <c r="T1461" s="68"/>
      <c r="U1461" s="68"/>
      <c r="V1461" s="70"/>
      <c r="W1461" s="70"/>
      <c r="X1461" s="70"/>
      <c r="Y1461" s="70"/>
      <c r="Z1461" s="70"/>
      <c r="AA1461" s="70"/>
      <c r="AB1461" s="68"/>
      <c r="AC1461" s="68"/>
      <c r="AD1461" s="68"/>
      <c r="AE1461" s="68"/>
      <c r="AF1461" s="68"/>
      <c r="AG1461" s="68"/>
      <c r="AH1461" s="70"/>
      <c r="AI1461" s="70"/>
      <c r="AJ1461" s="70"/>
      <c r="AK1461" s="70"/>
      <c r="AL1461" s="70"/>
      <c r="AM1461" s="70"/>
      <c r="AN1461" s="68"/>
      <c r="AO1461" s="68"/>
      <c r="AP1461" s="68"/>
      <c r="AQ1461" s="68"/>
      <c r="AR1461" s="68"/>
      <c r="AS1461" s="68"/>
      <c r="AT1461" s="70"/>
      <c r="AU1461" s="70"/>
      <c r="AV1461" s="70"/>
      <c r="AW1461" s="70"/>
      <c r="AX1461" s="70"/>
      <c r="AY1461" s="70"/>
      <c r="AZ1461" s="68"/>
      <c r="BA1461" s="68"/>
    </row>
    <row r="1462" spans="1:53" ht="18" customHeight="1" x14ac:dyDescent="0.25">
      <c r="A1462" s="920"/>
      <c r="B1462" s="68"/>
      <c r="C1462" s="1356" t="str">
        <f>IF(ISTEXT('6. Vehículos y maquinaria'!E80),'6. Vehículos y maquinaria'!E80,"")</f>
        <v/>
      </c>
      <c r="D1462" s="1356" t="str">
        <f>IF(ISTEXT('6. Vehículos y maquinaria'!F80),'6. Vehículos y maquinaria'!F80,"")</f>
        <v/>
      </c>
      <c r="E1462" s="1356" t="str">
        <f>IF(ISTEXT('6. Vehículos y maquinaria'!G80),'6. Vehículos y maquinaria'!G80,"")</f>
        <v/>
      </c>
      <c r="F1462" s="1356" t="str">
        <f>IF(ISNUMBER('6. Vehículos y maquinaria'!H80),'6. Vehículos y maquinaria'!H80,"")</f>
        <v/>
      </c>
      <c r="G1462" s="1357" t="str">
        <f t="shared" ref="G1462:I1479" si="98">IF($E1462="Otro (ud)"," ",IFERROR(INDEX($F$1405:$BA$1414,MATCH($E1462&amp;$D1462,$E$1405:$E$1414,0),MATCH($D$6&amp;G$1459,$F$1404:$BA$1404,0)),""))</f>
        <v/>
      </c>
      <c r="H1462" s="1357" t="str">
        <f t="shared" si="95"/>
        <v/>
      </c>
      <c r="I1462" s="1357" t="str">
        <f t="shared" si="95"/>
        <v/>
      </c>
      <c r="J1462" s="1357">
        <f>'6. Vehículos y maquinaria'!L80</f>
        <v>0</v>
      </c>
      <c r="K1462" s="1357">
        <f>'6. Vehículos y maquinaria'!M80</f>
        <v>0</v>
      </c>
      <c r="L1462" s="1357">
        <f>'6. Vehículos y maquinaria'!N80</f>
        <v>0</v>
      </c>
      <c r="M1462" s="1358" t="str">
        <f t="shared" ref="M1462:M1480" si="99">IFERROR(IF($E1462="Otro (ud)",$F1462*$J1462,$F1462*$G1462),"")</f>
        <v/>
      </c>
      <c r="N1462" s="1358" t="str">
        <f t="shared" si="96"/>
        <v/>
      </c>
      <c r="O1462" s="1358" t="str">
        <f t="shared" si="97"/>
        <v/>
      </c>
      <c r="P1462" s="1359" t="str">
        <f t="shared" ref="P1462:P1479" si="100">IFERROR($M1462+$N1462*$H$9/1000+$O1462*$H$10/1000,"")</f>
        <v/>
      </c>
      <c r="Q1462" s="68"/>
      <c r="R1462" s="68"/>
      <c r="S1462" s="68"/>
      <c r="T1462" s="68"/>
      <c r="U1462" s="68"/>
      <c r="V1462" s="70"/>
      <c r="W1462" s="70"/>
      <c r="X1462" s="70"/>
      <c r="Y1462" s="70"/>
      <c r="Z1462" s="70"/>
      <c r="AA1462" s="70"/>
      <c r="AB1462" s="68"/>
      <c r="AC1462" s="68"/>
      <c r="AD1462" s="68"/>
      <c r="AE1462" s="68"/>
      <c r="AF1462" s="68"/>
      <c r="AG1462" s="68"/>
      <c r="AH1462" s="70"/>
      <c r="AI1462" s="70"/>
      <c r="AJ1462" s="70"/>
      <c r="AK1462" s="70"/>
      <c r="AL1462" s="70"/>
      <c r="AM1462" s="70"/>
      <c r="AN1462" s="68"/>
      <c r="AO1462" s="68"/>
      <c r="AP1462" s="68"/>
      <c r="AQ1462" s="68"/>
      <c r="AR1462" s="68"/>
      <c r="AS1462" s="68"/>
      <c r="AT1462" s="70"/>
      <c r="AU1462" s="70"/>
      <c r="AV1462" s="70"/>
      <c r="AW1462" s="70"/>
      <c r="AX1462" s="70"/>
      <c r="AY1462" s="70"/>
      <c r="AZ1462" s="68"/>
      <c r="BA1462" s="68"/>
    </row>
    <row r="1463" spans="1:53" ht="18" customHeight="1" x14ac:dyDescent="0.25">
      <c r="A1463" s="920"/>
      <c r="B1463" s="68"/>
      <c r="C1463" s="1356" t="str">
        <f>IF(ISTEXT('6. Vehículos y maquinaria'!E81),'6. Vehículos y maquinaria'!E81,"")</f>
        <v/>
      </c>
      <c r="D1463" s="1356" t="str">
        <f>IF(ISTEXT('6. Vehículos y maquinaria'!F81),'6. Vehículos y maquinaria'!F81,"")</f>
        <v/>
      </c>
      <c r="E1463" s="1356" t="str">
        <f>IF(ISTEXT('6. Vehículos y maquinaria'!G81),'6. Vehículos y maquinaria'!G81,"")</f>
        <v/>
      </c>
      <c r="F1463" s="1356" t="str">
        <f>IF(ISNUMBER('6. Vehículos y maquinaria'!H81),'6. Vehículos y maquinaria'!H81,"")</f>
        <v/>
      </c>
      <c r="G1463" s="1357" t="str">
        <f t="shared" si="98"/>
        <v/>
      </c>
      <c r="H1463" s="1357" t="str">
        <f t="shared" si="95"/>
        <v/>
      </c>
      <c r="I1463" s="1357" t="str">
        <f t="shared" si="95"/>
        <v/>
      </c>
      <c r="J1463" s="1357">
        <f>'6. Vehículos y maquinaria'!L81</f>
        <v>0</v>
      </c>
      <c r="K1463" s="1357">
        <f>'6. Vehículos y maquinaria'!M81</f>
        <v>0</v>
      </c>
      <c r="L1463" s="1357">
        <f>'6. Vehículos y maquinaria'!N81</f>
        <v>0</v>
      </c>
      <c r="M1463" s="1358" t="str">
        <f t="shared" si="99"/>
        <v/>
      </c>
      <c r="N1463" s="1358" t="str">
        <f t="shared" si="96"/>
        <v/>
      </c>
      <c r="O1463" s="1358" t="str">
        <f t="shared" si="97"/>
        <v/>
      </c>
      <c r="P1463" s="1359" t="str">
        <f t="shared" si="100"/>
        <v/>
      </c>
      <c r="Q1463" s="68"/>
      <c r="R1463" s="68"/>
      <c r="S1463" s="68"/>
      <c r="T1463" s="68"/>
      <c r="U1463" s="68"/>
      <c r="V1463" s="70"/>
      <c r="W1463" s="70"/>
      <c r="X1463" s="70"/>
      <c r="Y1463" s="70"/>
      <c r="Z1463" s="70"/>
      <c r="AA1463" s="70"/>
      <c r="AB1463" s="68"/>
      <c r="AC1463" s="68"/>
      <c r="AD1463" s="68"/>
      <c r="AE1463" s="68"/>
      <c r="AF1463" s="68"/>
      <c r="AG1463" s="68"/>
      <c r="AH1463" s="70"/>
      <c r="AI1463" s="70"/>
      <c r="AJ1463" s="70"/>
      <c r="AK1463" s="70"/>
      <c r="AL1463" s="70"/>
      <c r="AM1463" s="70"/>
      <c r="AN1463" s="68"/>
      <c r="AO1463" s="68"/>
      <c r="AP1463" s="68"/>
      <c r="AQ1463" s="68"/>
      <c r="AR1463" s="68"/>
      <c r="AS1463" s="68"/>
      <c r="AT1463" s="70"/>
      <c r="AU1463" s="70"/>
      <c r="AV1463" s="70"/>
      <c r="AW1463" s="70"/>
      <c r="AX1463" s="70"/>
      <c r="AY1463" s="70"/>
      <c r="AZ1463" s="68"/>
      <c r="BA1463" s="68"/>
    </row>
    <row r="1464" spans="1:53" ht="18" customHeight="1" x14ac:dyDescent="0.25">
      <c r="A1464" s="920"/>
      <c r="B1464" s="68"/>
      <c r="C1464" s="1356" t="str">
        <f>IF(ISTEXT('6. Vehículos y maquinaria'!E82),'6. Vehículos y maquinaria'!E82,"")</f>
        <v/>
      </c>
      <c r="D1464" s="1356" t="str">
        <f>IF(ISTEXT('6. Vehículos y maquinaria'!F82),'6. Vehículos y maquinaria'!F82,"")</f>
        <v/>
      </c>
      <c r="E1464" s="1356" t="str">
        <f>IF(ISTEXT('6. Vehículos y maquinaria'!G82),'6. Vehículos y maquinaria'!G82,"")</f>
        <v/>
      </c>
      <c r="F1464" s="1356" t="str">
        <f>IF(ISNUMBER('6. Vehículos y maquinaria'!H82),'6. Vehículos y maquinaria'!H82,"")</f>
        <v/>
      </c>
      <c r="G1464" s="1357" t="str">
        <f t="shared" si="98"/>
        <v/>
      </c>
      <c r="H1464" s="1357" t="str">
        <f t="shared" si="95"/>
        <v/>
      </c>
      <c r="I1464" s="1357" t="str">
        <f t="shared" si="95"/>
        <v/>
      </c>
      <c r="J1464" s="1357">
        <f>'6. Vehículos y maquinaria'!L82</f>
        <v>0</v>
      </c>
      <c r="K1464" s="1357">
        <f>'6. Vehículos y maquinaria'!M82</f>
        <v>0</v>
      </c>
      <c r="L1464" s="1357">
        <f>'6. Vehículos y maquinaria'!N82</f>
        <v>0</v>
      </c>
      <c r="M1464" s="1358" t="str">
        <f t="shared" si="99"/>
        <v/>
      </c>
      <c r="N1464" s="1358" t="str">
        <f t="shared" si="96"/>
        <v/>
      </c>
      <c r="O1464" s="1358" t="str">
        <f t="shared" si="97"/>
        <v/>
      </c>
      <c r="P1464" s="1359" t="str">
        <f t="shared" si="100"/>
        <v/>
      </c>
      <c r="Q1464" s="68"/>
      <c r="R1464" s="68"/>
      <c r="S1464" s="68"/>
      <c r="T1464" s="68"/>
      <c r="U1464" s="68"/>
      <c r="V1464" s="70"/>
      <c r="W1464" s="70"/>
      <c r="X1464" s="70"/>
      <c r="Y1464" s="70"/>
      <c r="Z1464" s="70"/>
      <c r="AA1464" s="70"/>
      <c r="AB1464" s="68"/>
      <c r="AC1464" s="68"/>
      <c r="AD1464" s="68"/>
      <c r="AE1464" s="68"/>
      <c r="AF1464" s="68"/>
      <c r="AG1464" s="68"/>
      <c r="AH1464" s="70"/>
      <c r="AI1464" s="70"/>
      <c r="AJ1464" s="70"/>
      <c r="AK1464" s="70"/>
      <c r="AL1464" s="70"/>
      <c r="AM1464" s="70"/>
      <c r="AN1464" s="68"/>
      <c r="AO1464" s="68"/>
      <c r="AP1464" s="68"/>
      <c r="AQ1464" s="68"/>
      <c r="AR1464" s="68"/>
      <c r="AS1464" s="68"/>
      <c r="AT1464" s="70"/>
      <c r="AU1464" s="70"/>
      <c r="AV1464" s="70"/>
      <c r="AW1464" s="70"/>
      <c r="AX1464" s="70"/>
      <c r="AY1464" s="70"/>
      <c r="AZ1464" s="68"/>
      <c r="BA1464" s="68"/>
    </row>
    <row r="1465" spans="1:53" ht="18" customHeight="1" x14ac:dyDescent="0.25">
      <c r="A1465" s="920"/>
      <c r="B1465" s="68"/>
      <c r="C1465" s="1356" t="str">
        <f>IF(ISTEXT('6. Vehículos y maquinaria'!E83),'6. Vehículos y maquinaria'!E83,"")</f>
        <v/>
      </c>
      <c r="D1465" s="1356" t="str">
        <f>IF(ISTEXT('6. Vehículos y maquinaria'!F83),'6. Vehículos y maquinaria'!F83,"")</f>
        <v/>
      </c>
      <c r="E1465" s="1356" t="str">
        <f>IF(ISTEXT('6. Vehículos y maquinaria'!G83),'6. Vehículos y maquinaria'!G83,"")</f>
        <v/>
      </c>
      <c r="F1465" s="1356" t="str">
        <f>IF(ISNUMBER('6. Vehículos y maquinaria'!H83),'6. Vehículos y maquinaria'!H83,"")</f>
        <v/>
      </c>
      <c r="G1465" s="1357" t="str">
        <f t="shared" si="98"/>
        <v/>
      </c>
      <c r="H1465" s="1357" t="str">
        <f t="shared" si="95"/>
        <v/>
      </c>
      <c r="I1465" s="1357" t="str">
        <f t="shared" si="95"/>
        <v/>
      </c>
      <c r="J1465" s="1357">
        <f>'6. Vehículos y maquinaria'!L83</f>
        <v>0</v>
      </c>
      <c r="K1465" s="1357">
        <f>'6. Vehículos y maquinaria'!M83</f>
        <v>0</v>
      </c>
      <c r="L1465" s="1357">
        <f>'6. Vehículos y maquinaria'!N83</f>
        <v>0</v>
      </c>
      <c r="M1465" s="1358" t="str">
        <f t="shared" si="99"/>
        <v/>
      </c>
      <c r="N1465" s="1358" t="str">
        <f t="shared" si="96"/>
        <v/>
      </c>
      <c r="O1465" s="1358" t="str">
        <f t="shared" si="97"/>
        <v/>
      </c>
      <c r="P1465" s="1359" t="str">
        <f t="shared" si="100"/>
        <v/>
      </c>
      <c r="Q1465" s="68"/>
      <c r="R1465" s="68"/>
      <c r="S1465" s="68"/>
      <c r="T1465" s="68"/>
      <c r="U1465" s="68"/>
      <c r="V1465" s="70"/>
      <c r="W1465" s="70"/>
      <c r="X1465" s="70"/>
      <c r="Y1465" s="70"/>
      <c r="Z1465" s="70"/>
      <c r="AA1465" s="70"/>
      <c r="AB1465" s="68"/>
      <c r="AC1465" s="68"/>
      <c r="AD1465" s="68"/>
      <c r="AE1465" s="68"/>
      <c r="AF1465" s="68"/>
      <c r="AG1465" s="68"/>
      <c r="AH1465" s="70"/>
      <c r="AI1465" s="70"/>
      <c r="AJ1465" s="70"/>
      <c r="AK1465" s="70"/>
      <c r="AL1465" s="70"/>
      <c r="AM1465" s="70"/>
      <c r="AN1465" s="68"/>
      <c r="AO1465" s="68"/>
      <c r="AP1465" s="68"/>
      <c r="AQ1465" s="68"/>
      <c r="AR1465" s="68"/>
      <c r="AS1465" s="68"/>
      <c r="AT1465" s="70"/>
      <c r="AU1465" s="70"/>
      <c r="AV1465" s="70"/>
      <c r="AW1465" s="70"/>
      <c r="AX1465" s="70"/>
      <c r="AY1465" s="70"/>
      <c r="AZ1465" s="68"/>
      <c r="BA1465" s="68"/>
    </row>
    <row r="1466" spans="1:53" ht="18" customHeight="1" x14ac:dyDescent="0.25">
      <c r="A1466" s="920"/>
      <c r="B1466" s="68"/>
      <c r="C1466" s="1356" t="str">
        <f>IF(ISTEXT('6. Vehículos y maquinaria'!E84),'6. Vehículos y maquinaria'!E84,"")</f>
        <v/>
      </c>
      <c r="D1466" s="1356" t="str">
        <f>IF(ISTEXT('6. Vehículos y maquinaria'!F84),'6. Vehículos y maquinaria'!F84,"")</f>
        <v/>
      </c>
      <c r="E1466" s="1356" t="str">
        <f>IF(ISTEXT('6. Vehículos y maquinaria'!G84),'6. Vehículos y maquinaria'!G84,"")</f>
        <v/>
      </c>
      <c r="F1466" s="1356" t="str">
        <f>IF(ISNUMBER('6. Vehículos y maquinaria'!H84),'6. Vehículos y maquinaria'!H84,"")</f>
        <v/>
      </c>
      <c r="G1466" s="1357" t="str">
        <f t="shared" si="98"/>
        <v/>
      </c>
      <c r="H1466" s="1357" t="str">
        <f t="shared" si="95"/>
        <v/>
      </c>
      <c r="I1466" s="1357" t="str">
        <f t="shared" si="95"/>
        <v/>
      </c>
      <c r="J1466" s="1357">
        <f>'6. Vehículos y maquinaria'!L84</f>
        <v>0</v>
      </c>
      <c r="K1466" s="1357">
        <f>'6. Vehículos y maquinaria'!M84</f>
        <v>0</v>
      </c>
      <c r="L1466" s="1357">
        <f>'6. Vehículos y maquinaria'!N84</f>
        <v>0</v>
      </c>
      <c r="M1466" s="1358" t="str">
        <f t="shared" si="99"/>
        <v/>
      </c>
      <c r="N1466" s="1358" t="str">
        <f t="shared" si="96"/>
        <v/>
      </c>
      <c r="O1466" s="1358" t="str">
        <f t="shared" si="97"/>
        <v/>
      </c>
      <c r="P1466" s="1359" t="str">
        <f t="shared" si="100"/>
        <v/>
      </c>
      <c r="Q1466" s="68"/>
      <c r="R1466" s="68"/>
      <c r="S1466" s="68"/>
      <c r="T1466" s="68"/>
      <c r="U1466" s="68"/>
      <c r="V1466" s="70"/>
      <c r="W1466" s="70"/>
      <c r="X1466" s="70"/>
      <c r="Y1466" s="70"/>
      <c r="Z1466" s="70"/>
      <c r="AA1466" s="70"/>
      <c r="AB1466" s="68"/>
      <c r="AC1466" s="68"/>
      <c r="AD1466" s="68"/>
      <c r="AE1466" s="68"/>
      <c r="AF1466" s="68"/>
      <c r="AG1466" s="68"/>
      <c r="AH1466" s="70"/>
      <c r="AI1466" s="70"/>
      <c r="AJ1466" s="70"/>
      <c r="AK1466" s="70"/>
      <c r="AL1466" s="70"/>
      <c r="AM1466" s="70"/>
      <c r="AN1466" s="68"/>
      <c r="AO1466" s="68"/>
      <c r="AP1466" s="68"/>
      <c r="AQ1466" s="68"/>
      <c r="AR1466" s="68"/>
      <c r="AS1466" s="68"/>
      <c r="AT1466" s="70"/>
      <c r="AU1466" s="70"/>
      <c r="AV1466" s="70"/>
      <c r="AW1466" s="70"/>
      <c r="AX1466" s="70"/>
      <c r="AY1466" s="70"/>
      <c r="AZ1466" s="68"/>
      <c r="BA1466" s="68"/>
    </row>
    <row r="1467" spans="1:53" ht="18" customHeight="1" x14ac:dyDescent="0.25">
      <c r="A1467" s="920"/>
      <c r="B1467" s="68"/>
      <c r="C1467" s="1356" t="str">
        <f>IF(ISTEXT('6. Vehículos y maquinaria'!E85),'6. Vehículos y maquinaria'!E85,"")</f>
        <v/>
      </c>
      <c r="D1467" s="1356" t="str">
        <f>IF(ISTEXT('6. Vehículos y maquinaria'!F85),'6. Vehículos y maquinaria'!F85,"")</f>
        <v/>
      </c>
      <c r="E1467" s="1356" t="str">
        <f>IF(ISTEXT('6. Vehículos y maquinaria'!G85),'6. Vehículos y maquinaria'!G85,"")</f>
        <v/>
      </c>
      <c r="F1467" s="1356" t="str">
        <f>IF(ISNUMBER('6. Vehículos y maquinaria'!H85),'6. Vehículos y maquinaria'!H85,"")</f>
        <v/>
      </c>
      <c r="G1467" s="1357" t="str">
        <f t="shared" si="98"/>
        <v/>
      </c>
      <c r="H1467" s="1357" t="str">
        <f t="shared" si="95"/>
        <v/>
      </c>
      <c r="I1467" s="1357" t="str">
        <f t="shared" si="95"/>
        <v/>
      </c>
      <c r="J1467" s="1357">
        <f>'6. Vehículos y maquinaria'!L85</f>
        <v>0</v>
      </c>
      <c r="K1467" s="1357">
        <f>'6. Vehículos y maquinaria'!M85</f>
        <v>0</v>
      </c>
      <c r="L1467" s="1357">
        <f>'6. Vehículos y maquinaria'!N85</f>
        <v>0</v>
      </c>
      <c r="M1467" s="1358" t="str">
        <f t="shared" si="99"/>
        <v/>
      </c>
      <c r="N1467" s="1358" t="str">
        <f t="shared" si="96"/>
        <v/>
      </c>
      <c r="O1467" s="1358" t="str">
        <f t="shared" si="97"/>
        <v/>
      </c>
      <c r="P1467" s="1359" t="str">
        <f t="shared" si="100"/>
        <v/>
      </c>
      <c r="Q1467" s="68"/>
      <c r="R1467" s="68"/>
      <c r="S1467" s="68"/>
      <c r="T1467" s="68"/>
      <c r="U1467" s="68"/>
      <c r="V1467" s="70"/>
      <c r="W1467" s="70"/>
      <c r="X1467" s="70"/>
      <c r="Y1467" s="70"/>
      <c r="Z1467" s="70"/>
      <c r="AA1467" s="70"/>
      <c r="AB1467" s="68"/>
      <c r="AC1467" s="68"/>
      <c r="AD1467" s="68"/>
      <c r="AE1467" s="68"/>
      <c r="AF1467" s="68"/>
      <c r="AG1467" s="68"/>
      <c r="AH1467" s="70"/>
      <c r="AI1467" s="70"/>
      <c r="AJ1467" s="70"/>
      <c r="AK1467" s="70"/>
      <c r="AL1467" s="70"/>
      <c r="AM1467" s="70"/>
      <c r="AN1467" s="68"/>
      <c r="AO1467" s="68"/>
      <c r="AP1467" s="68"/>
      <c r="AQ1467" s="68"/>
      <c r="AR1467" s="68"/>
      <c r="AS1467" s="68"/>
      <c r="AT1467" s="70"/>
      <c r="AU1467" s="70"/>
      <c r="AV1467" s="70"/>
      <c r="AW1467" s="70"/>
      <c r="AX1467" s="70"/>
      <c r="AY1467" s="70"/>
      <c r="AZ1467" s="68"/>
      <c r="BA1467" s="68"/>
    </row>
    <row r="1468" spans="1:53" ht="18" customHeight="1" x14ac:dyDescent="0.25">
      <c r="A1468" s="920"/>
      <c r="B1468" s="68"/>
      <c r="C1468" s="1356" t="str">
        <f>IF(ISTEXT('6. Vehículos y maquinaria'!E86),'6. Vehículos y maquinaria'!E86,"")</f>
        <v/>
      </c>
      <c r="D1468" s="1356" t="str">
        <f>IF(ISTEXT('6. Vehículos y maquinaria'!F86),'6. Vehículos y maquinaria'!F86,"")</f>
        <v/>
      </c>
      <c r="E1468" s="1356" t="str">
        <f>IF(ISTEXT('6. Vehículos y maquinaria'!G86),'6. Vehículos y maquinaria'!G86,"")</f>
        <v/>
      </c>
      <c r="F1468" s="1356" t="str">
        <f>IF(ISNUMBER('6. Vehículos y maquinaria'!H86),'6. Vehículos y maquinaria'!H86,"")</f>
        <v/>
      </c>
      <c r="G1468" s="1357" t="str">
        <f t="shared" si="98"/>
        <v/>
      </c>
      <c r="H1468" s="1357" t="str">
        <f t="shared" si="95"/>
        <v/>
      </c>
      <c r="I1468" s="1357" t="str">
        <f t="shared" si="95"/>
        <v/>
      </c>
      <c r="J1468" s="1357">
        <f>'6. Vehículos y maquinaria'!L86</f>
        <v>0</v>
      </c>
      <c r="K1468" s="1357">
        <f>'6. Vehículos y maquinaria'!M86</f>
        <v>0</v>
      </c>
      <c r="L1468" s="1357">
        <f>'6. Vehículos y maquinaria'!N86</f>
        <v>0</v>
      </c>
      <c r="M1468" s="1358" t="str">
        <f t="shared" si="99"/>
        <v/>
      </c>
      <c r="N1468" s="1358" t="str">
        <f t="shared" si="96"/>
        <v/>
      </c>
      <c r="O1468" s="1358" t="str">
        <f t="shared" si="97"/>
        <v/>
      </c>
      <c r="P1468" s="1359" t="str">
        <f t="shared" si="100"/>
        <v/>
      </c>
      <c r="Q1468" s="68"/>
      <c r="R1468" s="68"/>
      <c r="S1468" s="68"/>
      <c r="T1468" s="68"/>
      <c r="U1468" s="68"/>
      <c r="V1468" s="70"/>
      <c r="W1468" s="70"/>
      <c r="X1468" s="70"/>
      <c r="Y1468" s="70"/>
      <c r="Z1468" s="70"/>
      <c r="AA1468" s="70"/>
      <c r="AB1468" s="68"/>
      <c r="AC1468" s="68"/>
      <c r="AD1468" s="68"/>
      <c r="AE1468" s="68"/>
      <c r="AF1468" s="68"/>
      <c r="AG1468" s="68"/>
      <c r="AH1468" s="70"/>
      <c r="AI1468" s="70"/>
      <c r="AJ1468" s="70"/>
      <c r="AK1468" s="70"/>
      <c r="AL1468" s="70"/>
      <c r="AM1468" s="70"/>
      <c r="AN1468" s="68"/>
      <c r="AO1468" s="68"/>
      <c r="AP1468" s="68"/>
      <c r="AQ1468" s="68"/>
      <c r="AR1468" s="68"/>
      <c r="AS1468" s="68"/>
      <c r="AT1468" s="70"/>
      <c r="AU1468" s="70"/>
      <c r="AV1468" s="70"/>
      <c r="AW1468" s="70"/>
      <c r="AX1468" s="70"/>
      <c r="AY1468" s="70"/>
      <c r="AZ1468" s="68"/>
      <c r="BA1468" s="68"/>
    </row>
    <row r="1469" spans="1:53" ht="18" customHeight="1" x14ac:dyDescent="0.25">
      <c r="A1469" s="920"/>
      <c r="B1469" s="68"/>
      <c r="C1469" s="1356" t="str">
        <f>IF(ISTEXT('6. Vehículos y maquinaria'!E87),'6. Vehículos y maquinaria'!E87,"")</f>
        <v/>
      </c>
      <c r="D1469" s="1356" t="str">
        <f>IF(ISTEXT('6. Vehículos y maquinaria'!F87),'6. Vehículos y maquinaria'!F87,"")</f>
        <v/>
      </c>
      <c r="E1469" s="1356" t="str">
        <f>IF(ISTEXT('6. Vehículos y maquinaria'!G87),'6. Vehículos y maquinaria'!G87,"")</f>
        <v/>
      </c>
      <c r="F1469" s="1356" t="str">
        <f>IF(ISNUMBER('6. Vehículos y maquinaria'!H87),'6. Vehículos y maquinaria'!H87,"")</f>
        <v/>
      </c>
      <c r="G1469" s="1357" t="str">
        <f t="shared" si="98"/>
        <v/>
      </c>
      <c r="H1469" s="1357" t="str">
        <f t="shared" si="95"/>
        <v/>
      </c>
      <c r="I1469" s="1357" t="str">
        <f t="shared" si="95"/>
        <v/>
      </c>
      <c r="J1469" s="1357">
        <f>'6. Vehículos y maquinaria'!L87</f>
        <v>0</v>
      </c>
      <c r="K1469" s="1357">
        <f>'6. Vehículos y maquinaria'!M87</f>
        <v>0</v>
      </c>
      <c r="L1469" s="1357">
        <f>'6. Vehículos y maquinaria'!N87</f>
        <v>0</v>
      </c>
      <c r="M1469" s="1358" t="str">
        <f t="shared" si="99"/>
        <v/>
      </c>
      <c r="N1469" s="1358" t="str">
        <f t="shared" si="96"/>
        <v/>
      </c>
      <c r="O1469" s="1358" t="str">
        <f t="shared" si="97"/>
        <v/>
      </c>
      <c r="P1469" s="1359" t="str">
        <f t="shared" si="100"/>
        <v/>
      </c>
      <c r="Q1469" s="68"/>
      <c r="R1469" s="68"/>
      <c r="S1469" s="68"/>
      <c r="T1469" s="68"/>
      <c r="U1469" s="68"/>
      <c r="V1469" s="70"/>
      <c r="W1469" s="70"/>
      <c r="X1469" s="70"/>
      <c r="Y1469" s="70"/>
      <c r="Z1469" s="70"/>
      <c r="AA1469" s="70"/>
      <c r="AB1469" s="68"/>
      <c r="AC1469" s="68"/>
      <c r="AD1469" s="68"/>
      <c r="AE1469" s="68"/>
      <c r="AF1469" s="68"/>
      <c r="AG1469" s="68"/>
      <c r="AH1469" s="70"/>
      <c r="AI1469" s="70"/>
      <c r="AJ1469" s="70"/>
      <c r="AK1469" s="70"/>
      <c r="AL1469" s="70"/>
      <c r="AM1469" s="70"/>
      <c r="AN1469" s="68"/>
      <c r="AO1469" s="68"/>
      <c r="AP1469" s="68"/>
      <c r="AQ1469" s="68"/>
      <c r="AR1469" s="68"/>
      <c r="AS1469" s="68"/>
      <c r="AT1469" s="70"/>
      <c r="AU1469" s="70"/>
      <c r="AV1469" s="70"/>
      <c r="AW1469" s="70"/>
      <c r="AX1469" s="70"/>
      <c r="AY1469" s="70"/>
      <c r="AZ1469" s="68"/>
      <c r="BA1469" s="68"/>
    </row>
    <row r="1470" spans="1:53" ht="18" customHeight="1" x14ac:dyDescent="0.25">
      <c r="A1470" s="920"/>
      <c r="B1470" s="68"/>
      <c r="C1470" s="1356" t="str">
        <f>IF(ISTEXT('6. Vehículos y maquinaria'!E88),'6. Vehículos y maquinaria'!E88,"")</f>
        <v/>
      </c>
      <c r="D1470" s="1356" t="str">
        <f>IF(ISTEXT('6. Vehículos y maquinaria'!F88),'6. Vehículos y maquinaria'!F88,"")</f>
        <v/>
      </c>
      <c r="E1470" s="1356" t="str">
        <f>IF(ISTEXT('6. Vehículos y maquinaria'!G88),'6. Vehículos y maquinaria'!G88,"")</f>
        <v/>
      </c>
      <c r="F1470" s="1356" t="str">
        <f>IF(ISNUMBER('6. Vehículos y maquinaria'!H88),'6. Vehículos y maquinaria'!H88,"")</f>
        <v/>
      </c>
      <c r="G1470" s="1357" t="str">
        <f t="shared" si="98"/>
        <v/>
      </c>
      <c r="H1470" s="1357" t="str">
        <f t="shared" si="95"/>
        <v/>
      </c>
      <c r="I1470" s="1357" t="str">
        <f t="shared" si="95"/>
        <v/>
      </c>
      <c r="J1470" s="1357">
        <f>'6. Vehículos y maquinaria'!L88</f>
        <v>0</v>
      </c>
      <c r="K1470" s="1357">
        <f>'6. Vehículos y maquinaria'!M88</f>
        <v>0</v>
      </c>
      <c r="L1470" s="1357">
        <f>'6. Vehículos y maquinaria'!N88</f>
        <v>0</v>
      </c>
      <c r="M1470" s="1360" t="str">
        <f>IFERROR(IF($E1470="Otro (ud)",$F1470*$J1470,$F1470*$G1470),"")</f>
        <v/>
      </c>
      <c r="N1470" s="1360" t="str">
        <f t="shared" si="96"/>
        <v/>
      </c>
      <c r="O1470" s="1360" t="str">
        <f t="shared" si="97"/>
        <v/>
      </c>
      <c r="P1470" s="1359" t="str">
        <f>IFERROR($M1470+$N1470*$H$9/1000+$O1470*$H$10/1000,"")</f>
        <v/>
      </c>
      <c r="Q1470" s="68"/>
      <c r="R1470" s="68"/>
      <c r="S1470" s="68"/>
      <c r="T1470" s="68"/>
      <c r="U1470" s="68"/>
      <c r="V1470" s="70"/>
      <c r="W1470" s="70"/>
      <c r="X1470" s="70"/>
      <c r="Y1470" s="70"/>
      <c r="Z1470" s="70"/>
      <c r="AA1470" s="70"/>
      <c r="AB1470" s="68"/>
      <c r="AC1470" s="68"/>
      <c r="AD1470" s="68"/>
      <c r="AE1470" s="68"/>
      <c r="AF1470" s="68"/>
      <c r="AG1470" s="68"/>
      <c r="AH1470" s="70"/>
      <c r="AI1470" s="70"/>
      <c r="AJ1470" s="70"/>
      <c r="AK1470" s="70"/>
      <c r="AL1470" s="70"/>
      <c r="AM1470" s="70"/>
      <c r="AN1470" s="68"/>
      <c r="AO1470" s="68"/>
      <c r="AP1470" s="68"/>
      <c r="AQ1470" s="68"/>
      <c r="AR1470" s="68"/>
      <c r="AS1470" s="68"/>
      <c r="AT1470" s="70"/>
      <c r="AU1470" s="70"/>
      <c r="AV1470" s="70"/>
      <c r="AW1470" s="70"/>
      <c r="AX1470" s="70"/>
      <c r="AY1470" s="70"/>
      <c r="AZ1470" s="68"/>
      <c r="BA1470" s="68"/>
    </row>
    <row r="1471" spans="1:53" ht="18" customHeight="1" x14ac:dyDescent="0.25">
      <c r="A1471" s="920"/>
      <c r="B1471" s="68"/>
      <c r="C1471" s="1356" t="str">
        <f>IF(ISTEXT('6. Vehículos y maquinaria'!E89),'6. Vehículos y maquinaria'!E89,"")</f>
        <v/>
      </c>
      <c r="D1471" s="1356" t="str">
        <f>IF(ISTEXT('6. Vehículos y maquinaria'!F89),'6. Vehículos y maquinaria'!F89,"")</f>
        <v/>
      </c>
      <c r="E1471" s="1356" t="str">
        <f>IF(ISTEXT('6. Vehículos y maquinaria'!G89),'6. Vehículos y maquinaria'!G89,"")</f>
        <v/>
      </c>
      <c r="F1471" s="1356" t="str">
        <f>IF(ISNUMBER('6. Vehículos y maquinaria'!H89),'6. Vehículos y maquinaria'!H89,"")</f>
        <v/>
      </c>
      <c r="G1471" s="1357" t="str">
        <f t="shared" si="98"/>
        <v/>
      </c>
      <c r="H1471" s="1357" t="str">
        <f t="shared" si="95"/>
        <v/>
      </c>
      <c r="I1471" s="1357" t="str">
        <f t="shared" si="95"/>
        <v/>
      </c>
      <c r="J1471" s="1357">
        <f>'6. Vehículos y maquinaria'!L89</f>
        <v>0</v>
      </c>
      <c r="K1471" s="1357">
        <f>'6. Vehículos y maquinaria'!M89</f>
        <v>0</v>
      </c>
      <c r="L1471" s="1357">
        <f>'6. Vehículos y maquinaria'!N89</f>
        <v>0</v>
      </c>
      <c r="M1471" s="1358" t="str">
        <f t="shared" si="99"/>
        <v/>
      </c>
      <c r="N1471" s="1358" t="str">
        <f t="shared" si="96"/>
        <v/>
      </c>
      <c r="O1471" s="1358" t="str">
        <f t="shared" si="97"/>
        <v/>
      </c>
      <c r="P1471" s="1359" t="str">
        <f t="shared" si="100"/>
        <v/>
      </c>
      <c r="Q1471" s="68"/>
      <c r="R1471" s="68"/>
      <c r="S1471" s="68"/>
      <c r="T1471" s="68"/>
      <c r="U1471" s="68"/>
      <c r="V1471" s="70"/>
      <c r="W1471" s="70"/>
      <c r="X1471" s="70"/>
      <c r="Y1471" s="70"/>
      <c r="Z1471" s="70"/>
      <c r="AA1471" s="70"/>
      <c r="AB1471" s="68"/>
      <c r="AC1471" s="68"/>
      <c r="AD1471" s="68"/>
      <c r="AE1471" s="68"/>
      <c r="AF1471" s="68"/>
      <c r="AG1471" s="68"/>
      <c r="AH1471" s="70"/>
      <c r="AI1471" s="70"/>
      <c r="AJ1471" s="70"/>
      <c r="AK1471" s="70"/>
      <c r="AL1471" s="70"/>
      <c r="AM1471" s="70"/>
      <c r="AN1471" s="68"/>
      <c r="AO1471" s="68"/>
      <c r="AP1471" s="68"/>
      <c r="AQ1471" s="68"/>
      <c r="AR1471" s="68"/>
      <c r="AS1471" s="68"/>
      <c r="AT1471" s="70"/>
      <c r="AU1471" s="70"/>
      <c r="AV1471" s="70"/>
      <c r="AW1471" s="70"/>
      <c r="AX1471" s="70"/>
      <c r="AY1471" s="70"/>
      <c r="AZ1471" s="68"/>
      <c r="BA1471" s="68"/>
    </row>
    <row r="1472" spans="1:53" ht="18" customHeight="1" x14ac:dyDescent="0.25">
      <c r="A1472" s="920"/>
      <c r="B1472" s="68"/>
      <c r="C1472" s="1356" t="str">
        <f>IF(ISTEXT('6. Vehículos y maquinaria'!E90),'6. Vehículos y maquinaria'!E90,"")</f>
        <v/>
      </c>
      <c r="D1472" s="1356" t="str">
        <f>IF(ISTEXT('6. Vehículos y maquinaria'!F90),'6. Vehículos y maquinaria'!F90,"")</f>
        <v/>
      </c>
      <c r="E1472" s="1356" t="str">
        <f>IF(ISTEXT('6. Vehículos y maquinaria'!G90),'6. Vehículos y maquinaria'!G90,"")</f>
        <v/>
      </c>
      <c r="F1472" s="1356" t="str">
        <f>IF(ISNUMBER('6. Vehículos y maquinaria'!H90),'6. Vehículos y maquinaria'!H90,"")</f>
        <v/>
      </c>
      <c r="G1472" s="1357" t="str">
        <f t="shared" si="98"/>
        <v/>
      </c>
      <c r="H1472" s="1357" t="str">
        <f t="shared" si="95"/>
        <v/>
      </c>
      <c r="I1472" s="1357" t="str">
        <f t="shared" si="95"/>
        <v/>
      </c>
      <c r="J1472" s="1357">
        <f>'6. Vehículos y maquinaria'!L90</f>
        <v>0</v>
      </c>
      <c r="K1472" s="1357">
        <f>'6. Vehículos y maquinaria'!M90</f>
        <v>0</v>
      </c>
      <c r="L1472" s="1357">
        <f>'6. Vehículos y maquinaria'!N90</f>
        <v>0</v>
      </c>
      <c r="M1472" s="1358" t="str">
        <f t="shared" si="99"/>
        <v/>
      </c>
      <c r="N1472" s="1358" t="str">
        <f t="shared" si="96"/>
        <v/>
      </c>
      <c r="O1472" s="1358" t="str">
        <f t="shared" si="97"/>
        <v/>
      </c>
      <c r="P1472" s="1359" t="str">
        <f t="shared" si="100"/>
        <v/>
      </c>
      <c r="Q1472" s="68"/>
      <c r="R1472" s="68"/>
      <c r="S1472" s="68"/>
      <c r="T1472" s="68"/>
      <c r="U1472" s="68"/>
      <c r="V1472" s="70"/>
      <c r="W1472" s="70"/>
      <c r="X1472" s="70"/>
      <c r="Y1472" s="70"/>
      <c r="Z1472" s="70"/>
      <c r="AA1472" s="70"/>
      <c r="AB1472" s="68"/>
      <c r="AC1472" s="68"/>
      <c r="AD1472" s="68"/>
      <c r="AE1472" s="68"/>
      <c r="AF1472" s="68"/>
      <c r="AG1472" s="68"/>
      <c r="AH1472" s="70"/>
      <c r="AI1472" s="70"/>
      <c r="AJ1472" s="70"/>
      <c r="AK1472" s="70"/>
      <c r="AL1472" s="70"/>
      <c r="AM1472" s="70"/>
      <c r="AN1472" s="68"/>
      <c r="AO1472" s="68"/>
      <c r="AP1472" s="68"/>
      <c r="AQ1472" s="68"/>
      <c r="AR1472" s="68"/>
      <c r="AS1472" s="68"/>
      <c r="AT1472" s="70"/>
      <c r="AU1472" s="70"/>
      <c r="AV1472" s="70"/>
      <c r="AW1472" s="70"/>
      <c r="AX1472" s="70"/>
      <c r="AY1472" s="70"/>
      <c r="AZ1472" s="68"/>
      <c r="BA1472" s="68"/>
    </row>
    <row r="1473" spans="1:53" ht="18" customHeight="1" x14ac:dyDescent="0.25">
      <c r="A1473" s="920"/>
      <c r="C1473" s="1356" t="str">
        <f>IF(ISTEXT('6. Vehículos y maquinaria'!E91),'6. Vehículos y maquinaria'!E91,"")</f>
        <v/>
      </c>
      <c r="D1473" s="1356" t="str">
        <f>IF(ISTEXT('6. Vehículos y maquinaria'!F91),'6. Vehículos y maquinaria'!F91,"")</f>
        <v/>
      </c>
      <c r="E1473" s="1356" t="str">
        <f>IF(ISTEXT('6. Vehículos y maquinaria'!G91),'6. Vehículos y maquinaria'!G91,"")</f>
        <v/>
      </c>
      <c r="F1473" s="1356" t="str">
        <f>IF(ISNUMBER('6. Vehículos y maquinaria'!H91),'6. Vehículos y maquinaria'!H91,"")</f>
        <v/>
      </c>
      <c r="G1473" s="1357" t="str">
        <f t="shared" si="98"/>
        <v/>
      </c>
      <c r="H1473" s="1357" t="str">
        <f t="shared" si="95"/>
        <v/>
      </c>
      <c r="I1473" s="1357" t="str">
        <f t="shared" si="95"/>
        <v/>
      </c>
      <c r="J1473" s="1357">
        <f>'6. Vehículos y maquinaria'!L91</f>
        <v>0</v>
      </c>
      <c r="K1473" s="1357">
        <f>'6. Vehículos y maquinaria'!M91</f>
        <v>0</v>
      </c>
      <c r="L1473" s="1357">
        <f>'6. Vehículos y maquinaria'!N91</f>
        <v>0</v>
      </c>
      <c r="M1473" s="1358" t="str">
        <f t="shared" si="99"/>
        <v/>
      </c>
      <c r="N1473" s="1358" t="str">
        <f t="shared" si="96"/>
        <v/>
      </c>
      <c r="O1473" s="1358" t="str">
        <f t="shared" si="97"/>
        <v/>
      </c>
      <c r="P1473" s="1359" t="str">
        <f t="shared" si="100"/>
        <v/>
      </c>
      <c r="Q1473" s="68"/>
      <c r="R1473" s="68"/>
      <c r="S1473" s="68"/>
      <c r="T1473" s="68"/>
      <c r="U1473" s="68"/>
      <c r="V1473" s="70"/>
      <c r="W1473" s="70"/>
      <c r="X1473" s="70"/>
      <c r="Y1473" s="70"/>
      <c r="Z1473" s="70"/>
      <c r="AA1473" s="70"/>
      <c r="AB1473" s="68"/>
      <c r="AC1473" s="68"/>
      <c r="AD1473" s="68"/>
      <c r="AE1473" s="68"/>
      <c r="AF1473" s="68"/>
      <c r="AG1473" s="68"/>
      <c r="AH1473" s="70"/>
      <c r="AI1473" s="70"/>
      <c r="AJ1473" s="70"/>
      <c r="AK1473" s="70"/>
      <c r="AL1473" s="70"/>
      <c r="AM1473" s="70"/>
      <c r="AN1473" s="68"/>
      <c r="AO1473" s="68"/>
      <c r="AP1473" s="68"/>
      <c r="AQ1473" s="68"/>
      <c r="AR1473" s="68"/>
      <c r="AS1473" s="68"/>
      <c r="AT1473" s="70"/>
      <c r="AU1473" s="70"/>
      <c r="AV1473" s="70"/>
      <c r="AW1473" s="70"/>
      <c r="AX1473" s="70"/>
      <c r="AY1473" s="70"/>
      <c r="AZ1473" s="68"/>
      <c r="BA1473" s="68"/>
    </row>
    <row r="1474" spans="1:53" ht="18" customHeight="1" x14ac:dyDescent="0.25">
      <c r="A1474" s="920"/>
      <c r="C1474" s="1356" t="str">
        <f>IF(ISTEXT('6. Vehículos y maquinaria'!E92),'6. Vehículos y maquinaria'!E92,"")</f>
        <v/>
      </c>
      <c r="D1474" s="1356" t="str">
        <f>IF(ISTEXT('6. Vehículos y maquinaria'!F92),'6. Vehículos y maquinaria'!F92,"")</f>
        <v/>
      </c>
      <c r="E1474" s="1356" t="str">
        <f>IF(ISTEXT('6. Vehículos y maquinaria'!G92),'6. Vehículos y maquinaria'!G92,"")</f>
        <v/>
      </c>
      <c r="F1474" s="1356" t="str">
        <f>IF(ISNUMBER('6. Vehículos y maquinaria'!H92),'6. Vehículos y maquinaria'!H92,"")</f>
        <v/>
      </c>
      <c r="G1474" s="1357" t="str">
        <f t="shared" si="98"/>
        <v/>
      </c>
      <c r="H1474" s="1357" t="str">
        <f t="shared" si="95"/>
        <v/>
      </c>
      <c r="I1474" s="1357" t="str">
        <f t="shared" si="95"/>
        <v/>
      </c>
      <c r="J1474" s="1357">
        <f>'6. Vehículos y maquinaria'!L92</f>
        <v>0</v>
      </c>
      <c r="K1474" s="1357">
        <f>'6. Vehículos y maquinaria'!M92</f>
        <v>0</v>
      </c>
      <c r="L1474" s="1357">
        <f>'6. Vehículos y maquinaria'!N92</f>
        <v>0</v>
      </c>
      <c r="M1474" s="1358" t="str">
        <f t="shared" si="99"/>
        <v/>
      </c>
      <c r="N1474" s="1358" t="str">
        <f t="shared" si="96"/>
        <v/>
      </c>
      <c r="O1474" s="1358" t="str">
        <f t="shared" si="97"/>
        <v/>
      </c>
      <c r="P1474" s="1359" t="str">
        <f t="shared" si="100"/>
        <v/>
      </c>
      <c r="Q1474" s="68"/>
      <c r="R1474" s="68"/>
      <c r="S1474" s="68"/>
      <c r="T1474" s="68"/>
      <c r="U1474" s="68"/>
      <c r="V1474" s="70"/>
      <c r="W1474" s="70"/>
      <c r="X1474" s="70"/>
      <c r="Y1474" s="70"/>
      <c r="Z1474" s="70"/>
      <c r="AA1474" s="70"/>
      <c r="AB1474" s="68"/>
      <c r="AC1474" s="68"/>
      <c r="AD1474" s="68"/>
      <c r="AE1474" s="68"/>
      <c r="AF1474" s="68"/>
      <c r="AG1474" s="68"/>
      <c r="AH1474" s="70"/>
      <c r="AI1474" s="70"/>
      <c r="AJ1474" s="70"/>
      <c r="AK1474" s="70"/>
      <c r="AL1474" s="70"/>
      <c r="AM1474" s="70"/>
      <c r="AN1474" s="68"/>
      <c r="AO1474" s="68"/>
      <c r="AP1474" s="68"/>
      <c r="AQ1474" s="68"/>
      <c r="AR1474" s="68"/>
      <c r="AS1474" s="68"/>
      <c r="AT1474" s="70"/>
      <c r="AU1474" s="70"/>
      <c r="AV1474" s="70"/>
      <c r="AW1474" s="70"/>
      <c r="AX1474" s="70"/>
      <c r="AY1474" s="70"/>
      <c r="AZ1474" s="68"/>
      <c r="BA1474" s="68"/>
    </row>
    <row r="1475" spans="1:53" ht="18" customHeight="1" x14ac:dyDescent="0.25">
      <c r="A1475" s="920"/>
      <c r="C1475" s="1356" t="str">
        <f>IF(ISTEXT('6. Vehículos y maquinaria'!E93),'6. Vehículos y maquinaria'!E93,"")</f>
        <v/>
      </c>
      <c r="D1475" s="1356" t="str">
        <f>IF(ISTEXT('6. Vehículos y maquinaria'!F93),'6. Vehículos y maquinaria'!F93,"")</f>
        <v/>
      </c>
      <c r="E1475" s="1356" t="str">
        <f>IF(ISTEXT('6. Vehículos y maquinaria'!G93),'6. Vehículos y maquinaria'!G93,"")</f>
        <v/>
      </c>
      <c r="F1475" s="1356" t="str">
        <f>IF(ISNUMBER('6. Vehículos y maquinaria'!H93),'6. Vehículos y maquinaria'!H93,"")</f>
        <v/>
      </c>
      <c r="G1475" s="1357" t="str">
        <f t="shared" si="98"/>
        <v/>
      </c>
      <c r="H1475" s="1357" t="str">
        <f t="shared" si="95"/>
        <v/>
      </c>
      <c r="I1475" s="1357" t="str">
        <f t="shared" si="95"/>
        <v/>
      </c>
      <c r="J1475" s="1357">
        <f>'6. Vehículos y maquinaria'!L93</f>
        <v>0</v>
      </c>
      <c r="K1475" s="1357">
        <f>'6. Vehículos y maquinaria'!M93</f>
        <v>0</v>
      </c>
      <c r="L1475" s="1357">
        <f>'6. Vehículos y maquinaria'!N93</f>
        <v>0</v>
      </c>
      <c r="M1475" s="1358" t="str">
        <f t="shared" si="99"/>
        <v/>
      </c>
      <c r="N1475" s="1358" t="str">
        <f t="shared" si="96"/>
        <v/>
      </c>
      <c r="O1475" s="1358" t="str">
        <f t="shared" si="97"/>
        <v/>
      </c>
      <c r="P1475" s="1359" t="str">
        <f t="shared" si="100"/>
        <v/>
      </c>
      <c r="Q1475" s="68"/>
      <c r="R1475" s="68"/>
      <c r="S1475" s="68"/>
      <c r="T1475" s="68"/>
      <c r="U1475" s="68"/>
      <c r="V1475" s="70"/>
      <c r="W1475" s="70"/>
      <c r="X1475" s="70"/>
      <c r="Y1475" s="70"/>
      <c r="Z1475" s="70"/>
      <c r="AA1475" s="70"/>
      <c r="AB1475" s="68"/>
      <c r="AC1475" s="68"/>
      <c r="AD1475" s="68"/>
      <c r="AE1475" s="68"/>
      <c r="AF1475" s="68"/>
      <c r="AG1475" s="68"/>
      <c r="AH1475" s="70"/>
      <c r="AI1475" s="70"/>
      <c r="AJ1475" s="70"/>
      <c r="AK1475" s="70"/>
      <c r="AL1475" s="70"/>
      <c r="AM1475" s="70"/>
      <c r="AN1475" s="68"/>
      <c r="AO1475" s="68"/>
      <c r="AP1475" s="68"/>
      <c r="AQ1475" s="68"/>
      <c r="AR1475" s="68"/>
      <c r="AS1475" s="68"/>
      <c r="AT1475" s="70"/>
      <c r="AU1475" s="70"/>
      <c r="AV1475" s="70"/>
      <c r="AW1475" s="70"/>
      <c r="AX1475" s="70"/>
      <c r="AY1475" s="70"/>
      <c r="AZ1475" s="68"/>
      <c r="BA1475" s="68"/>
    </row>
    <row r="1476" spans="1:53" ht="18" customHeight="1" x14ac:dyDescent="0.25">
      <c r="A1476" s="920"/>
      <c r="C1476" s="1356" t="str">
        <f>IF(ISTEXT('6. Vehículos y maquinaria'!E94),'6. Vehículos y maquinaria'!E94,"")</f>
        <v/>
      </c>
      <c r="D1476" s="1356" t="str">
        <f>IF(ISTEXT('6. Vehículos y maquinaria'!F94),'6. Vehículos y maquinaria'!F94,"")</f>
        <v/>
      </c>
      <c r="E1476" s="1356" t="str">
        <f>IF(ISTEXT('6. Vehículos y maquinaria'!G94),'6. Vehículos y maquinaria'!G94,"")</f>
        <v/>
      </c>
      <c r="F1476" s="1356" t="str">
        <f>IF(ISNUMBER('6. Vehículos y maquinaria'!H94),'6. Vehículos y maquinaria'!H94,"")</f>
        <v/>
      </c>
      <c r="G1476" s="1357" t="str">
        <f t="shared" si="98"/>
        <v/>
      </c>
      <c r="H1476" s="1357" t="str">
        <f t="shared" si="95"/>
        <v/>
      </c>
      <c r="I1476" s="1357" t="str">
        <f t="shared" si="95"/>
        <v/>
      </c>
      <c r="J1476" s="1357">
        <f>'6. Vehículos y maquinaria'!L94</f>
        <v>0</v>
      </c>
      <c r="K1476" s="1357">
        <f>'6. Vehículos y maquinaria'!M94</f>
        <v>0</v>
      </c>
      <c r="L1476" s="1357">
        <f>'6. Vehículos y maquinaria'!N94</f>
        <v>0</v>
      </c>
      <c r="M1476" s="1358" t="str">
        <f t="shared" si="99"/>
        <v/>
      </c>
      <c r="N1476" s="1358" t="str">
        <f t="shared" si="96"/>
        <v/>
      </c>
      <c r="O1476" s="1358" t="str">
        <f t="shared" si="97"/>
        <v/>
      </c>
      <c r="P1476" s="1359" t="str">
        <f t="shared" si="100"/>
        <v/>
      </c>
      <c r="Q1476" s="68"/>
      <c r="R1476" s="68"/>
      <c r="S1476" s="68"/>
      <c r="T1476" s="68"/>
      <c r="U1476" s="68"/>
      <c r="V1476" s="70"/>
      <c r="W1476" s="70"/>
      <c r="X1476" s="70"/>
      <c r="Y1476" s="70"/>
      <c r="Z1476" s="70"/>
      <c r="AA1476" s="70"/>
      <c r="AB1476" s="68"/>
      <c r="AC1476" s="68"/>
      <c r="AD1476" s="68"/>
      <c r="AE1476" s="68"/>
      <c r="AF1476" s="68"/>
      <c r="AG1476" s="68"/>
      <c r="AH1476" s="70"/>
      <c r="AI1476" s="70"/>
      <c r="AJ1476" s="70"/>
      <c r="AK1476" s="70"/>
      <c r="AL1476" s="70"/>
      <c r="AM1476" s="70"/>
      <c r="AN1476" s="68"/>
      <c r="AO1476" s="68"/>
      <c r="AP1476" s="68"/>
      <c r="AQ1476" s="68"/>
      <c r="AR1476" s="68"/>
      <c r="AS1476" s="68"/>
      <c r="AT1476" s="70"/>
      <c r="AU1476" s="70"/>
      <c r="AV1476" s="70"/>
      <c r="AW1476" s="70"/>
      <c r="AX1476" s="70"/>
      <c r="AY1476" s="70"/>
      <c r="AZ1476" s="68"/>
      <c r="BA1476" s="68"/>
    </row>
    <row r="1477" spans="1:53" ht="18" customHeight="1" x14ac:dyDescent="0.25">
      <c r="A1477" s="920"/>
      <c r="C1477" s="1356" t="str">
        <f>IF(ISTEXT('6. Vehículos y maquinaria'!E95),'6. Vehículos y maquinaria'!E95,"")</f>
        <v/>
      </c>
      <c r="D1477" s="1356" t="str">
        <f>IF(ISTEXT('6. Vehículos y maquinaria'!F95),'6. Vehículos y maquinaria'!F95,"")</f>
        <v/>
      </c>
      <c r="E1477" s="1356" t="str">
        <f>IF(ISTEXT('6. Vehículos y maquinaria'!G95),'6. Vehículos y maquinaria'!G95,"")</f>
        <v/>
      </c>
      <c r="F1477" s="1356" t="str">
        <f>IF(ISNUMBER('6. Vehículos y maquinaria'!H95),'6. Vehículos y maquinaria'!H95,"")</f>
        <v/>
      </c>
      <c r="G1477" s="1357" t="str">
        <f t="shared" si="98"/>
        <v/>
      </c>
      <c r="H1477" s="1357" t="str">
        <f t="shared" si="98"/>
        <v/>
      </c>
      <c r="I1477" s="1357" t="str">
        <f t="shared" si="98"/>
        <v/>
      </c>
      <c r="J1477" s="1357">
        <f>'6. Vehículos y maquinaria'!L95</f>
        <v>0</v>
      </c>
      <c r="K1477" s="1357">
        <f>'6. Vehículos y maquinaria'!M95</f>
        <v>0</v>
      </c>
      <c r="L1477" s="1357">
        <f>'6. Vehículos y maquinaria'!N95</f>
        <v>0</v>
      </c>
      <c r="M1477" s="1358" t="str">
        <f t="shared" si="99"/>
        <v/>
      </c>
      <c r="N1477" s="1358" t="str">
        <f t="shared" si="96"/>
        <v/>
      </c>
      <c r="O1477" s="1358" t="str">
        <f t="shared" si="97"/>
        <v/>
      </c>
      <c r="P1477" s="1359" t="str">
        <f t="shared" si="100"/>
        <v/>
      </c>
      <c r="Q1477" s="68"/>
      <c r="R1477" s="68"/>
      <c r="S1477" s="68"/>
      <c r="T1477" s="68"/>
      <c r="U1477" s="68"/>
      <c r="V1477" s="70"/>
      <c r="W1477" s="70"/>
      <c r="X1477" s="70"/>
      <c r="Y1477" s="70"/>
      <c r="Z1477" s="70"/>
      <c r="AA1477" s="70"/>
      <c r="AB1477" s="68"/>
      <c r="AC1477" s="68"/>
      <c r="AD1477" s="68"/>
      <c r="AE1477" s="68"/>
      <c r="AF1477" s="68"/>
      <c r="AG1477" s="68"/>
      <c r="AH1477" s="70"/>
      <c r="AI1477" s="70"/>
      <c r="AJ1477" s="70"/>
      <c r="AK1477" s="70"/>
      <c r="AL1477" s="70"/>
      <c r="AM1477" s="70"/>
      <c r="AN1477" s="68"/>
      <c r="AO1477" s="68"/>
      <c r="AP1477" s="68"/>
      <c r="AQ1477" s="68"/>
      <c r="AR1477" s="68"/>
      <c r="AS1477" s="68"/>
      <c r="AT1477" s="70"/>
      <c r="AU1477" s="70"/>
      <c r="AV1477" s="70"/>
      <c r="AW1477" s="70"/>
      <c r="AX1477" s="70"/>
      <c r="AY1477" s="70"/>
      <c r="AZ1477" s="68"/>
      <c r="BA1477" s="68"/>
    </row>
    <row r="1478" spans="1:53" ht="18" customHeight="1" x14ac:dyDescent="0.25">
      <c r="A1478" s="920"/>
      <c r="C1478" s="1356" t="str">
        <f>IF(ISTEXT('6. Vehículos y maquinaria'!E96),'6. Vehículos y maquinaria'!E96,"")</f>
        <v/>
      </c>
      <c r="D1478" s="1356" t="str">
        <f>IF(ISTEXT('6. Vehículos y maquinaria'!F96),'6. Vehículos y maquinaria'!F96,"")</f>
        <v/>
      </c>
      <c r="E1478" s="1356" t="str">
        <f>IF(ISTEXT('6. Vehículos y maquinaria'!G96),'6. Vehículos y maquinaria'!G96,"")</f>
        <v/>
      </c>
      <c r="F1478" s="1356" t="str">
        <f>IF(ISNUMBER('6. Vehículos y maquinaria'!H96),'6. Vehículos y maquinaria'!H96,"")</f>
        <v/>
      </c>
      <c r="G1478" s="1357" t="str">
        <f t="shared" si="98"/>
        <v/>
      </c>
      <c r="H1478" s="1357" t="str">
        <f t="shared" si="98"/>
        <v/>
      </c>
      <c r="I1478" s="1357" t="str">
        <f t="shared" si="98"/>
        <v/>
      </c>
      <c r="J1478" s="1357">
        <f>'6. Vehículos y maquinaria'!L96</f>
        <v>0</v>
      </c>
      <c r="K1478" s="1357">
        <f>'6. Vehículos y maquinaria'!M96</f>
        <v>0</v>
      </c>
      <c r="L1478" s="1357">
        <f>'6. Vehículos y maquinaria'!N96</f>
        <v>0</v>
      </c>
      <c r="M1478" s="1358" t="str">
        <f t="shared" si="99"/>
        <v/>
      </c>
      <c r="N1478" s="1358" t="str">
        <f t="shared" si="96"/>
        <v/>
      </c>
      <c r="O1478" s="1358" t="str">
        <f t="shared" si="97"/>
        <v/>
      </c>
      <c r="P1478" s="1359" t="str">
        <f t="shared" si="100"/>
        <v/>
      </c>
      <c r="Q1478" s="68"/>
      <c r="R1478" s="68"/>
      <c r="S1478" s="68"/>
      <c r="T1478" s="68"/>
      <c r="U1478" s="68"/>
      <c r="V1478" s="70"/>
      <c r="W1478" s="70"/>
      <c r="X1478" s="70"/>
      <c r="Y1478" s="70"/>
      <c r="Z1478" s="70"/>
      <c r="AA1478" s="70"/>
      <c r="AB1478" s="68"/>
      <c r="AC1478" s="68"/>
      <c r="AD1478" s="68"/>
      <c r="AE1478" s="68"/>
      <c r="AF1478" s="68"/>
      <c r="AG1478" s="68"/>
      <c r="AH1478" s="70"/>
      <c r="AI1478" s="70"/>
      <c r="AJ1478" s="70"/>
      <c r="AK1478" s="70"/>
      <c r="AL1478" s="70"/>
      <c r="AM1478" s="70"/>
      <c r="AN1478" s="68"/>
      <c r="AO1478" s="68"/>
      <c r="AP1478" s="68"/>
      <c r="AQ1478" s="68"/>
      <c r="AR1478" s="68"/>
      <c r="AS1478" s="68"/>
      <c r="AT1478" s="70"/>
      <c r="AU1478" s="70"/>
      <c r="AV1478" s="70"/>
      <c r="AW1478" s="70"/>
      <c r="AX1478" s="70"/>
      <c r="AY1478" s="70"/>
      <c r="AZ1478" s="68"/>
      <c r="BA1478" s="68"/>
    </row>
    <row r="1479" spans="1:53" ht="18" customHeight="1" x14ac:dyDescent="0.25">
      <c r="A1479" s="920"/>
      <c r="C1479" s="1356" t="str">
        <f>IF(ISTEXT('6. Vehículos y maquinaria'!E97),'6. Vehículos y maquinaria'!E97,"")</f>
        <v/>
      </c>
      <c r="D1479" s="1356" t="str">
        <f>IF(ISTEXT('6. Vehículos y maquinaria'!F97),'6. Vehículos y maquinaria'!F97,"")</f>
        <v/>
      </c>
      <c r="E1479" s="1356" t="str">
        <f>IF(ISTEXT('6. Vehículos y maquinaria'!G97),'6. Vehículos y maquinaria'!G97,"")</f>
        <v/>
      </c>
      <c r="F1479" s="1356" t="str">
        <f>IF(ISNUMBER('6. Vehículos y maquinaria'!H97),'6. Vehículos y maquinaria'!H97,"")</f>
        <v/>
      </c>
      <c r="G1479" s="1357" t="str">
        <f t="shared" si="98"/>
        <v/>
      </c>
      <c r="H1479" s="1357" t="str">
        <f t="shared" si="98"/>
        <v/>
      </c>
      <c r="I1479" s="1357" t="str">
        <f t="shared" si="98"/>
        <v/>
      </c>
      <c r="J1479" s="1357">
        <f>'6. Vehículos y maquinaria'!L97</f>
        <v>0</v>
      </c>
      <c r="K1479" s="1357">
        <f>'6. Vehículos y maquinaria'!M97</f>
        <v>0</v>
      </c>
      <c r="L1479" s="1357">
        <f>'6. Vehículos y maquinaria'!N97</f>
        <v>0</v>
      </c>
      <c r="M1479" s="1358" t="str">
        <f t="shared" si="99"/>
        <v/>
      </c>
      <c r="N1479" s="1358" t="str">
        <f t="shared" si="96"/>
        <v/>
      </c>
      <c r="O1479" s="1358" t="str">
        <f t="shared" si="97"/>
        <v/>
      </c>
      <c r="P1479" s="1359" t="str">
        <f t="shared" si="100"/>
        <v/>
      </c>
      <c r="Q1479" s="68"/>
      <c r="R1479" s="68"/>
      <c r="S1479" s="68"/>
      <c r="T1479" s="68"/>
      <c r="U1479" s="68"/>
      <c r="V1479" s="70"/>
      <c r="W1479" s="70"/>
      <c r="X1479" s="70"/>
      <c r="Y1479" s="70"/>
      <c r="Z1479" s="70"/>
      <c r="AA1479" s="70"/>
      <c r="AB1479" s="68"/>
      <c r="AC1479" s="68"/>
      <c r="AD1479" s="68"/>
      <c r="AE1479" s="68"/>
      <c r="AF1479" s="68"/>
      <c r="AG1479" s="68"/>
      <c r="AH1479" s="70"/>
      <c r="AI1479" s="70"/>
      <c r="AJ1479" s="70"/>
      <c r="AK1479" s="70"/>
      <c r="AL1479" s="70"/>
      <c r="AM1479" s="70"/>
      <c r="AN1479" s="68"/>
      <c r="AO1479" s="68"/>
      <c r="AP1479" s="68"/>
      <c r="AQ1479" s="68"/>
      <c r="AR1479" s="68"/>
      <c r="AS1479" s="68"/>
      <c r="AT1479" s="70"/>
      <c r="AU1479" s="70"/>
      <c r="AV1479" s="70"/>
      <c r="AW1479" s="70"/>
      <c r="AX1479" s="70"/>
      <c r="AY1479" s="70"/>
      <c r="AZ1479" s="68"/>
      <c r="BA1479" s="68"/>
    </row>
    <row r="1480" spans="1:53" ht="18" customHeight="1" x14ac:dyDescent="0.25">
      <c r="A1480" s="920"/>
      <c r="C1480" s="1356" t="str">
        <f>IF(ISTEXT('6. Vehículos y maquinaria'!E98),'6. Vehículos y maquinaria'!E98,"")</f>
        <v/>
      </c>
      <c r="D1480" s="1356" t="str">
        <f>IF(ISTEXT('6. Vehículos y maquinaria'!F98),'6. Vehículos y maquinaria'!F98,"")</f>
        <v/>
      </c>
      <c r="E1480" s="1356" t="str">
        <f>IF(ISTEXT('6. Vehículos y maquinaria'!G98),'6. Vehículos y maquinaria'!G98,"")</f>
        <v/>
      </c>
      <c r="F1480" s="1356" t="str">
        <f>IF(ISNUMBER('6. Vehículos y maquinaria'!H98),'6. Vehículos y maquinaria'!H98,"")</f>
        <v/>
      </c>
      <c r="G1480" s="1357" t="str">
        <f>IF($E1480="Otro (ud)"," ",IFERROR(INDEX($F$1405:$BA$1414,MATCH($E1480&amp;$D1480,$E$1405:$E$1414,0),MATCH($D$6&amp;G$1459,$F$1404:$BA$1404,0)),""))</f>
        <v/>
      </c>
      <c r="H1480" s="1357" t="str">
        <f>IF($E1480="Otro (ud)"," ",IFERROR(INDEX($F$1405:$BA$1414,MATCH($E1480&amp;$D1480,$E$1405:$E$1414,0),MATCH($D$6&amp;H$1459,$F$1404:$BA$1404,0)),""))</f>
        <v/>
      </c>
      <c r="I1480" s="1357" t="str">
        <f>IF($E1480="Otro (ud)"," ",IFERROR(INDEX($F$1405:$BA$1414,MATCH($E1480&amp;$D1480,$E$1405:$E$1414,0),MATCH($D$6&amp;I$1459,$F$1404:$BA$1404,0)),""))</f>
        <v/>
      </c>
      <c r="J1480" s="1357">
        <f>'6. Vehículos y maquinaria'!L98</f>
        <v>0</v>
      </c>
      <c r="K1480" s="1357">
        <f>'6. Vehículos y maquinaria'!M98</f>
        <v>0</v>
      </c>
      <c r="L1480" s="1357">
        <f>'6. Vehículos y maquinaria'!N98</f>
        <v>0</v>
      </c>
      <c r="M1480" s="1358" t="str">
        <f t="shared" si="99"/>
        <v/>
      </c>
      <c r="N1480" s="1358" t="str">
        <f t="shared" si="96"/>
        <v/>
      </c>
      <c r="O1480" s="1358" t="str">
        <f t="shared" si="97"/>
        <v/>
      </c>
      <c r="P1480" s="1359" t="str">
        <f>IFERROR($M1480+$N1480*$H$9/1000+$O1480*$H$10/1000,"")</f>
        <v/>
      </c>
      <c r="Q1480" s="68"/>
      <c r="R1480" s="68"/>
      <c r="S1480" s="68"/>
      <c r="T1480" s="68"/>
      <c r="U1480" s="68"/>
      <c r="V1480" s="70"/>
      <c r="W1480" s="70"/>
      <c r="X1480" s="70"/>
      <c r="Y1480" s="70"/>
      <c r="Z1480" s="70"/>
      <c r="AA1480" s="70"/>
      <c r="AB1480" s="68"/>
      <c r="AC1480" s="68"/>
      <c r="AD1480" s="68"/>
      <c r="AE1480" s="68"/>
      <c r="AF1480" s="68"/>
      <c r="AG1480" s="68"/>
      <c r="AH1480" s="70"/>
      <c r="AI1480" s="70"/>
      <c r="AJ1480" s="70"/>
      <c r="AK1480" s="70"/>
      <c r="AL1480" s="70"/>
      <c r="AM1480" s="70"/>
      <c r="AN1480" s="68"/>
      <c r="AO1480" s="68"/>
      <c r="AP1480" s="68"/>
      <c r="AQ1480" s="68"/>
      <c r="AR1480" s="68"/>
      <c r="AS1480" s="68"/>
      <c r="AT1480" s="70"/>
      <c r="AU1480" s="70"/>
      <c r="AV1480" s="70"/>
      <c r="AW1480" s="70"/>
      <c r="AX1480" s="70"/>
      <c r="AY1480" s="70"/>
      <c r="AZ1480" s="68"/>
      <c r="BA1480" s="68"/>
    </row>
    <row r="1481" spans="1:53" ht="18" customHeight="1" x14ac:dyDescent="0.25">
      <c r="A1481" s="920"/>
      <c r="D1481" s="16"/>
      <c r="E1481" s="16"/>
      <c r="F1481" s="16"/>
      <c r="M1481" s="1361">
        <f>SUM(M1461:M1480)</f>
        <v>0</v>
      </c>
      <c r="N1481" s="1361">
        <f>SUM(N1461:N1480)</f>
        <v>0</v>
      </c>
      <c r="O1481" s="1361">
        <f>SUM(O1461:O1480)</f>
        <v>0</v>
      </c>
      <c r="P1481" s="1362">
        <f>SUM(P1461:P1480)</f>
        <v>0</v>
      </c>
      <c r="Q1481" s="68"/>
      <c r="R1481" s="68"/>
      <c r="S1481" s="68"/>
      <c r="T1481" s="68"/>
      <c r="U1481" s="68"/>
      <c r="V1481" s="70"/>
      <c r="W1481" s="70"/>
      <c r="X1481" s="70"/>
      <c r="Y1481" s="70"/>
      <c r="Z1481" s="70"/>
      <c r="AA1481" s="70"/>
      <c r="AB1481" s="68"/>
      <c r="AC1481" s="68"/>
      <c r="AD1481" s="68"/>
      <c r="AE1481" s="68"/>
      <c r="AF1481" s="68"/>
      <c r="AG1481" s="68"/>
      <c r="AH1481" s="70"/>
      <c r="AI1481" s="70"/>
      <c r="AJ1481" s="70"/>
      <c r="AK1481" s="70"/>
      <c r="AL1481" s="70"/>
      <c r="AM1481" s="70"/>
      <c r="AN1481" s="68"/>
      <c r="AO1481" s="68"/>
      <c r="AP1481" s="68"/>
      <c r="AQ1481" s="68"/>
      <c r="AR1481" s="68"/>
      <c r="AS1481" s="68"/>
      <c r="AT1481" s="70"/>
      <c r="AU1481" s="70"/>
      <c r="AV1481" s="70"/>
      <c r="AW1481" s="70"/>
      <c r="AX1481" s="70"/>
      <c r="AY1481" s="70"/>
      <c r="AZ1481" s="68"/>
      <c r="BA1481" s="68"/>
    </row>
    <row r="1482" spans="1:53" ht="18" customHeight="1" x14ac:dyDescent="0.25">
      <c r="A1482" s="920"/>
      <c r="B1482" s="71"/>
      <c r="C1482" s="68"/>
      <c r="D1482" s="68"/>
      <c r="E1482" s="68"/>
      <c r="F1482" s="68"/>
      <c r="G1482" s="151"/>
      <c r="H1482" s="68"/>
      <c r="J1482" s="70"/>
      <c r="K1482" s="70"/>
      <c r="L1482" s="70"/>
      <c r="M1482" s="70"/>
      <c r="N1482" s="70"/>
      <c r="O1482" s="70"/>
      <c r="P1482" s="68"/>
      <c r="Q1482" s="68"/>
      <c r="R1482" s="68"/>
      <c r="S1482" s="68"/>
      <c r="T1482" s="68"/>
      <c r="U1482" s="68"/>
      <c r="V1482" s="70"/>
      <c r="W1482" s="70"/>
      <c r="X1482" s="70"/>
      <c r="Y1482" s="70"/>
      <c r="Z1482" s="70"/>
      <c r="AA1482" s="70"/>
      <c r="AB1482" s="68"/>
      <c r="AC1482" s="68"/>
      <c r="AD1482" s="68"/>
      <c r="AE1482" s="68"/>
      <c r="AF1482" s="68"/>
      <c r="AG1482" s="68"/>
      <c r="AH1482" s="70"/>
      <c r="AI1482" s="70"/>
      <c r="AJ1482" s="70"/>
      <c r="AK1482" s="70"/>
      <c r="AL1482" s="70"/>
      <c r="AM1482" s="70"/>
      <c r="AN1482" s="68"/>
      <c r="AO1482" s="68"/>
      <c r="AP1482" s="68"/>
      <c r="AQ1482" s="68"/>
      <c r="AR1482" s="68"/>
      <c r="AS1482" s="68"/>
      <c r="AT1482" s="70"/>
      <c r="AU1482" s="70"/>
      <c r="AV1482" s="70"/>
      <c r="AW1482" s="70"/>
      <c r="AX1482" s="70"/>
      <c r="AY1482" s="70"/>
      <c r="AZ1482" s="68"/>
      <c r="BA1482" s="68"/>
    </row>
    <row r="1483" spans="1:53" ht="18" customHeight="1" x14ac:dyDescent="0.25">
      <c r="Q1483" s="15"/>
      <c r="AG1483" s="15"/>
    </row>
    <row r="1484" spans="1:53" ht="18" customHeight="1" x14ac:dyDescent="0.25">
      <c r="B1484" s="555" t="s">
        <v>1896</v>
      </c>
      <c r="C1484" s="555"/>
      <c r="D1484" s="555"/>
      <c r="E1484" s="555"/>
      <c r="F1484" s="555"/>
      <c r="G1484" s="555"/>
      <c r="H1484" s="555"/>
      <c r="I1484" s="555"/>
      <c r="J1484" s="555"/>
      <c r="K1484" s="555"/>
      <c r="Q1484" s="15"/>
    </row>
    <row r="1485" spans="1:53" ht="18" customHeight="1" x14ac:dyDescent="0.25">
      <c r="Q1485" s="15"/>
    </row>
    <row r="1486" spans="1:53" ht="18" customHeight="1" x14ac:dyDescent="0.25">
      <c r="C1486" s="561" t="s">
        <v>2124</v>
      </c>
      <c r="Q1486" s="15"/>
    </row>
    <row r="1487" spans="1:53" ht="18" customHeight="1" x14ac:dyDescent="0.25">
      <c r="C1487" s="561"/>
      <c r="Q1487" s="15"/>
    </row>
    <row r="1488" spans="1:53" ht="18" customHeight="1" x14ac:dyDescent="0.25">
      <c r="D1488" s="152" t="s">
        <v>876</v>
      </c>
      <c r="E1488" s="152" t="s">
        <v>877</v>
      </c>
      <c r="F1488" s="152" t="s">
        <v>878</v>
      </c>
      <c r="G1488" s="152" t="s">
        <v>879</v>
      </c>
      <c r="Q1488" s="15"/>
    </row>
    <row r="1489" spans="1:53" ht="18" customHeight="1" x14ac:dyDescent="0.25">
      <c r="A1489" s="918">
        <v>15</v>
      </c>
      <c r="B1489" s="15" t="s">
        <v>1897</v>
      </c>
      <c r="C1489" s="116" t="s">
        <v>857</v>
      </c>
      <c r="D1489" s="153">
        <f>ROUND(M1580,2)</f>
        <v>0</v>
      </c>
      <c r="E1489" s="153">
        <f>ROUND(N1580,2)</f>
        <v>0</v>
      </c>
      <c r="F1489" s="153">
        <f>ROUND(O1580,2)</f>
        <v>0</v>
      </c>
      <c r="G1489" s="153">
        <f>ROUND(P1580,2)</f>
        <v>0</v>
      </c>
      <c r="Q1489" s="15"/>
      <c r="AG1489" s="15"/>
      <c r="AH1489" s="16"/>
    </row>
    <row r="1490" spans="1:53" ht="18" customHeight="1" x14ac:dyDescent="0.25">
      <c r="A1490" s="920"/>
      <c r="B1490" s="71"/>
      <c r="C1490" s="68"/>
      <c r="D1490" s="68"/>
      <c r="E1490" s="68"/>
      <c r="F1490" s="68"/>
      <c r="G1490" s="151">
        <f>D1489+E1489*$H$9/1000+F1489*$H$10/1000</f>
        <v>0</v>
      </c>
      <c r="H1490" s="68"/>
      <c r="L1490" s="70"/>
      <c r="M1490" s="70"/>
      <c r="N1490" s="70"/>
      <c r="O1490" s="70"/>
      <c r="P1490" s="68"/>
      <c r="Q1490" s="68"/>
      <c r="R1490" s="68"/>
      <c r="S1490" s="68"/>
      <c r="T1490" s="68"/>
      <c r="U1490" s="68"/>
      <c r="V1490" s="70"/>
      <c r="W1490" s="70"/>
      <c r="X1490" s="70"/>
      <c r="Y1490" s="70"/>
      <c r="Z1490" s="70"/>
      <c r="AA1490" s="70"/>
      <c r="AB1490" s="68"/>
      <c r="AC1490" s="68"/>
      <c r="AD1490" s="68"/>
      <c r="AE1490" s="68"/>
      <c r="AF1490" s="68"/>
      <c r="AG1490" s="68"/>
      <c r="AH1490" s="70"/>
      <c r="AI1490" s="70"/>
      <c r="AJ1490" s="70"/>
      <c r="AK1490" s="70"/>
      <c r="AL1490" s="70"/>
      <c r="AM1490" s="70"/>
      <c r="AN1490" s="68"/>
      <c r="AO1490" s="68"/>
      <c r="AP1490" s="68"/>
      <c r="AQ1490" s="68"/>
      <c r="AR1490" s="68"/>
      <c r="AS1490" s="68"/>
      <c r="AT1490" s="70"/>
      <c r="AU1490" s="70"/>
      <c r="AV1490" s="70"/>
      <c r="AW1490" s="70"/>
      <c r="AX1490" s="70"/>
      <c r="AY1490" s="70"/>
      <c r="AZ1490" s="68"/>
      <c r="BA1490" s="68"/>
    </row>
    <row r="1491" spans="1:53" ht="18" customHeight="1" x14ac:dyDescent="0.25">
      <c r="B1491" s="3"/>
      <c r="C1491" s="3"/>
      <c r="D1491" s="3"/>
      <c r="E1491" s="3"/>
      <c r="Q1491" s="15"/>
      <c r="R1491" s="16"/>
      <c r="AG1491" s="15"/>
      <c r="AH1491" s="16"/>
    </row>
    <row r="1492" spans="1:53" ht="18" customHeight="1" x14ac:dyDescent="0.25">
      <c r="B1492" s="100" t="s">
        <v>803</v>
      </c>
      <c r="C1492" s="3"/>
      <c r="D1492" s="3"/>
      <c r="E1492" s="3"/>
      <c r="J1492" s="25"/>
      <c r="K1492" s="25"/>
      <c r="Q1492" s="15"/>
      <c r="R1492" s="16"/>
      <c r="AG1492" s="15"/>
      <c r="AH1492" s="16"/>
    </row>
    <row r="1493" spans="1:53" s="16" customFormat="1" ht="18" customHeight="1" x14ac:dyDescent="0.25">
      <c r="A1493" s="918"/>
      <c r="B1493" s="3"/>
      <c r="C1493" s="3"/>
      <c r="D1493" s="3"/>
      <c r="E1493" s="15"/>
      <c r="F1493" s="15"/>
      <c r="G1493" s="15"/>
      <c r="H1493" s="15"/>
      <c r="I1493" s="15"/>
      <c r="J1493" s="15"/>
      <c r="K1493" s="15"/>
      <c r="L1493" s="15"/>
      <c r="M1493" s="15"/>
      <c r="N1493" s="15"/>
      <c r="O1493" s="15"/>
      <c r="P1493" s="15"/>
      <c r="Q1493" s="15"/>
      <c r="R1493" s="15"/>
      <c r="S1493" s="15"/>
      <c r="T1493" s="15"/>
      <c r="U1493" s="15"/>
      <c r="V1493" s="15"/>
      <c r="AQ1493" s="15"/>
      <c r="AR1493" s="15"/>
      <c r="AS1493" s="15"/>
      <c r="AT1493" s="15"/>
      <c r="AU1493" s="15"/>
      <c r="AV1493" s="15"/>
      <c r="AW1493" s="15"/>
      <c r="AX1493" s="15"/>
      <c r="AY1493" s="15"/>
      <c r="AZ1493" s="15"/>
      <c r="BA1493" s="15"/>
    </row>
    <row r="1494" spans="1:53" s="572" customFormat="1" x14ac:dyDescent="0.25">
      <c r="A1494" s="922"/>
      <c r="D1494" s="573"/>
      <c r="F1494" s="574" t="s">
        <v>790</v>
      </c>
      <c r="L1494" s="575"/>
      <c r="M1494" s="575"/>
      <c r="N1494" s="575"/>
      <c r="O1494" s="575"/>
      <c r="P1494" s="575"/>
      <c r="Q1494" s="575"/>
      <c r="R1494" s="574" t="s">
        <v>1314</v>
      </c>
      <c r="X1494" s="575"/>
      <c r="Y1494" s="575"/>
      <c r="Z1494" s="575"/>
      <c r="AA1494" s="575"/>
      <c r="AB1494" s="575"/>
      <c r="AC1494" s="575"/>
      <c r="AJ1494" s="575"/>
      <c r="AK1494" s="575"/>
      <c r="AL1494" s="575"/>
      <c r="AM1494" s="575"/>
      <c r="AN1494" s="575"/>
      <c r="AO1494" s="575"/>
      <c r="AP1494" s="574" t="s">
        <v>792</v>
      </c>
      <c r="AV1494" s="575"/>
      <c r="AW1494" s="575"/>
      <c r="AX1494" s="575"/>
      <c r="AY1494" s="575"/>
      <c r="AZ1494" s="575"/>
      <c r="BA1494" s="575"/>
    </row>
    <row r="1495" spans="1:53" s="572" customFormat="1" ht="6" customHeight="1" x14ac:dyDescent="0.25">
      <c r="A1495" s="922"/>
      <c r="D1495" s="573"/>
      <c r="F1495" s="576"/>
      <c r="G1495" s="576"/>
      <c r="H1495" s="576"/>
      <c r="I1495" s="576"/>
      <c r="J1495" s="576"/>
      <c r="K1495" s="576"/>
      <c r="L1495" s="577"/>
      <c r="M1495" s="577"/>
      <c r="N1495" s="577"/>
      <c r="O1495" s="577"/>
      <c r="P1495" s="577"/>
      <c r="Q1495" s="577"/>
      <c r="R1495" s="578"/>
      <c r="S1495" s="578"/>
      <c r="T1495" s="578"/>
      <c r="U1495" s="578"/>
      <c r="V1495" s="578"/>
      <c r="W1495" s="578"/>
      <c r="X1495" s="579"/>
      <c r="Y1495" s="579"/>
      <c r="Z1495" s="579"/>
      <c r="AA1495" s="579"/>
      <c r="AB1495" s="579"/>
      <c r="AC1495" s="579"/>
      <c r="AD1495" s="578"/>
      <c r="AE1495" s="578"/>
      <c r="AF1495" s="578"/>
      <c r="AG1495" s="578"/>
      <c r="AH1495" s="578"/>
      <c r="AI1495" s="578"/>
      <c r="AJ1495" s="579"/>
      <c r="AK1495" s="579"/>
      <c r="AL1495" s="579"/>
      <c r="AM1495" s="579"/>
      <c r="AN1495" s="579"/>
      <c r="AO1495" s="579"/>
      <c r="AP1495" s="580"/>
      <c r="AQ1495" s="580"/>
      <c r="AR1495" s="580"/>
      <c r="AS1495" s="580"/>
      <c r="AT1495" s="580"/>
      <c r="AU1495" s="580"/>
      <c r="AV1495" s="581"/>
      <c r="AW1495" s="581"/>
      <c r="AX1495" s="581"/>
      <c r="AY1495" s="581"/>
      <c r="AZ1495" s="581"/>
      <c r="BA1495" s="581"/>
    </row>
    <row r="1496" spans="1:53" s="572" customFormat="1" ht="12" customHeight="1" x14ac:dyDescent="0.25">
      <c r="A1496" s="921"/>
      <c r="B1496" s="27"/>
      <c r="C1496" s="27"/>
      <c r="D1496" s="27"/>
      <c r="F1496" s="582"/>
      <c r="G1496" s="582"/>
      <c r="H1496" s="582"/>
      <c r="I1496" s="582"/>
      <c r="J1496" s="582"/>
      <c r="K1496" s="582"/>
      <c r="L1496" s="582"/>
      <c r="M1496" s="582"/>
      <c r="N1496" s="582"/>
      <c r="O1496" s="582"/>
      <c r="P1496" s="582"/>
      <c r="Q1496" s="582"/>
      <c r="R1496" s="582"/>
      <c r="S1496" s="582"/>
      <c r="T1496" s="582"/>
      <c r="U1496" s="582"/>
      <c r="V1496" s="582"/>
      <c r="W1496" s="582"/>
      <c r="X1496" s="582"/>
      <c r="Y1496" s="582"/>
      <c r="Z1496" s="582"/>
      <c r="AA1496" s="582"/>
      <c r="AB1496" s="582"/>
      <c r="AC1496" s="582"/>
      <c r="AD1496" s="582"/>
      <c r="AE1496" s="582"/>
      <c r="AF1496" s="582"/>
      <c r="AG1496" s="582"/>
      <c r="AH1496" s="582"/>
      <c r="AI1496" s="582"/>
      <c r="AJ1496" s="582"/>
      <c r="AK1496" s="582"/>
      <c r="AL1496" s="582"/>
      <c r="AM1496" s="582"/>
      <c r="AN1496" s="582"/>
      <c r="AO1496" s="582"/>
      <c r="AP1496" s="582"/>
      <c r="AQ1496" s="582"/>
      <c r="AR1496" s="582"/>
      <c r="AS1496" s="582"/>
      <c r="AT1496" s="582"/>
      <c r="AU1496" s="582"/>
      <c r="AV1496" s="582"/>
      <c r="AW1496" s="582"/>
      <c r="AX1496" s="582"/>
      <c r="AY1496" s="582"/>
      <c r="AZ1496" s="582"/>
    </row>
    <row r="1497" spans="1:53" s="572" customFormat="1" ht="12.75" customHeight="1" x14ac:dyDescent="0.25">
      <c r="A1497" s="921"/>
      <c r="B1497" s="583"/>
      <c r="C1497" s="237" t="s">
        <v>1315</v>
      </c>
      <c r="D1497" s="27"/>
      <c r="F1497" s="27"/>
      <c r="G1497" s="27"/>
      <c r="H1497" s="27"/>
      <c r="I1497" s="27"/>
      <c r="J1497" s="27"/>
      <c r="K1497" s="27"/>
      <c r="L1497" s="27"/>
      <c r="M1497" s="27"/>
      <c r="N1497" s="27"/>
      <c r="O1497" s="27"/>
      <c r="P1497" s="27"/>
      <c r="Q1497" s="27"/>
      <c r="R1497" s="27"/>
      <c r="S1497" s="27"/>
      <c r="T1497" s="27"/>
      <c r="U1497" s="27"/>
      <c r="V1497" s="27"/>
      <c r="W1497" s="27"/>
      <c r="X1497" s="27"/>
      <c r="Y1497" s="27"/>
      <c r="Z1497" s="27"/>
      <c r="AA1497" s="27"/>
      <c r="AB1497" s="27"/>
      <c r="AC1497" s="27"/>
      <c r="AD1497" s="27"/>
      <c r="AE1497" s="27"/>
      <c r="AF1497" s="27"/>
      <c r="AG1497" s="27"/>
      <c r="AH1497" s="27"/>
      <c r="AI1497" s="27"/>
      <c r="AJ1497" s="27"/>
      <c r="AK1497" s="582"/>
      <c r="AL1497" s="582"/>
      <c r="AM1497" s="582"/>
      <c r="AN1497" s="582"/>
      <c r="AO1497" s="582"/>
      <c r="AP1497" s="582"/>
      <c r="AQ1497" s="582"/>
      <c r="AR1497" s="582"/>
      <c r="AS1497" s="582"/>
      <c r="AT1497" s="582"/>
      <c r="AU1497" s="582"/>
      <c r="AV1497" s="582"/>
      <c r="AW1497" s="582"/>
      <c r="AX1497" s="582"/>
      <c r="AY1497" s="582"/>
      <c r="AZ1497" s="582"/>
    </row>
    <row r="1498" spans="1:53" ht="18" customHeight="1" x14ac:dyDescent="0.25">
      <c r="B1498" s="68"/>
      <c r="C1498" s="66"/>
      <c r="D1498" s="68"/>
      <c r="F1498" s="556">
        <v>2007</v>
      </c>
      <c r="G1498" s="556">
        <v>2007</v>
      </c>
      <c r="H1498" s="556">
        <v>2007</v>
      </c>
      <c r="I1498" s="556">
        <v>2008</v>
      </c>
      <c r="J1498" s="556">
        <v>2008</v>
      </c>
      <c r="K1498" s="556">
        <v>2008</v>
      </c>
      <c r="L1498" s="556">
        <v>2009</v>
      </c>
      <c r="M1498" s="556">
        <v>2009</v>
      </c>
      <c r="N1498" s="556">
        <v>2009</v>
      </c>
      <c r="O1498" s="556">
        <v>2010</v>
      </c>
      <c r="P1498" s="556">
        <v>2010</v>
      </c>
      <c r="Q1498" s="556">
        <v>2010</v>
      </c>
      <c r="R1498" s="556">
        <v>2011</v>
      </c>
      <c r="S1498" s="556">
        <v>2011</v>
      </c>
      <c r="T1498" s="556">
        <v>2011</v>
      </c>
      <c r="U1498" s="556">
        <v>2012</v>
      </c>
      <c r="V1498" s="556">
        <v>2012</v>
      </c>
      <c r="W1498" s="556">
        <v>2012</v>
      </c>
      <c r="X1498" s="556">
        <v>2013</v>
      </c>
      <c r="Y1498" s="556">
        <v>2013</v>
      </c>
      <c r="Z1498" s="556">
        <v>2013</v>
      </c>
      <c r="AA1498" s="556">
        <v>2014</v>
      </c>
      <c r="AB1498" s="556">
        <v>2014</v>
      </c>
      <c r="AC1498" s="556">
        <v>2014</v>
      </c>
      <c r="AD1498" s="556">
        <v>2015</v>
      </c>
      <c r="AE1498" s="556">
        <v>2015</v>
      </c>
      <c r="AF1498" s="556">
        <v>2015</v>
      </c>
      <c r="AG1498" s="556">
        <v>2016</v>
      </c>
      <c r="AH1498" s="556">
        <v>2016</v>
      </c>
      <c r="AI1498" s="556">
        <v>2016</v>
      </c>
      <c r="AJ1498" s="556">
        <v>2017</v>
      </c>
      <c r="AK1498" s="556">
        <v>2017</v>
      </c>
      <c r="AL1498" s="556">
        <v>2017</v>
      </c>
      <c r="AM1498" s="556">
        <v>2018</v>
      </c>
      <c r="AN1498" s="556">
        <v>2018</v>
      </c>
      <c r="AO1498" s="556">
        <v>2018</v>
      </c>
      <c r="AP1498" s="556">
        <v>2019</v>
      </c>
      <c r="AQ1498" s="556">
        <v>2019</v>
      </c>
      <c r="AR1498" s="556">
        <v>2019</v>
      </c>
      <c r="AS1498" s="556">
        <v>2020</v>
      </c>
      <c r="AT1498" s="556">
        <v>2020</v>
      </c>
      <c r="AU1498" s="556">
        <v>2020</v>
      </c>
      <c r="AV1498" s="556">
        <v>2021</v>
      </c>
      <c r="AW1498" s="556">
        <v>2021</v>
      </c>
      <c r="AX1498" s="556">
        <v>2021</v>
      </c>
      <c r="AY1498" s="556">
        <v>2022</v>
      </c>
      <c r="AZ1498" s="556">
        <v>2022</v>
      </c>
      <c r="BA1498" s="556">
        <v>2022</v>
      </c>
    </row>
    <row r="1499" spans="1:53" ht="18" customHeight="1" x14ac:dyDescent="0.25">
      <c r="B1499" s="68"/>
      <c r="C1499" s="68"/>
      <c r="D1499" s="68"/>
      <c r="F1499" s="556" t="s">
        <v>679</v>
      </c>
      <c r="G1499" s="556" t="s">
        <v>680</v>
      </c>
      <c r="H1499" s="556" t="s">
        <v>681</v>
      </c>
      <c r="I1499" s="556" t="s">
        <v>679</v>
      </c>
      <c r="J1499" s="556" t="s">
        <v>680</v>
      </c>
      <c r="K1499" s="556" t="s">
        <v>681</v>
      </c>
      <c r="L1499" s="556" t="s">
        <v>679</v>
      </c>
      <c r="M1499" s="556" t="s">
        <v>680</v>
      </c>
      <c r="N1499" s="556" t="s">
        <v>681</v>
      </c>
      <c r="O1499" s="556" t="s">
        <v>679</v>
      </c>
      <c r="P1499" s="556" t="s">
        <v>680</v>
      </c>
      <c r="Q1499" s="556" t="s">
        <v>681</v>
      </c>
      <c r="R1499" s="556" t="s">
        <v>679</v>
      </c>
      <c r="S1499" s="556" t="s">
        <v>680</v>
      </c>
      <c r="T1499" s="556" t="s">
        <v>681</v>
      </c>
      <c r="U1499" s="556" t="s">
        <v>679</v>
      </c>
      <c r="V1499" s="556" t="s">
        <v>680</v>
      </c>
      <c r="W1499" s="556" t="s">
        <v>681</v>
      </c>
      <c r="X1499" s="556" t="s">
        <v>679</v>
      </c>
      <c r="Y1499" s="556" t="s">
        <v>680</v>
      </c>
      <c r="Z1499" s="556" t="s">
        <v>681</v>
      </c>
      <c r="AA1499" s="556" t="s">
        <v>679</v>
      </c>
      <c r="AB1499" s="556" t="s">
        <v>680</v>
      </c>
      <c r="AC1499" s="556" t="s">
        <v>681</v>
      </c>
      <c r="AD1499" s="556" t="s">
        <v>679</v>
      </c>
      <c r="AE1499" s="556" t="s">
        <v>680</v>
      </c>
      <c r="AF1499" s="556" t="s">
        <v>681</v>
      </c>
      <c r="AG1499" s="556" t="s">
        <v>679</v>
      </c>
      <c r="AH1499" s="556" t="s">
        <v>680</v>
      </c>
      <c r="AI1499" s="556" t="s">
        <v>681</v>
      </c>
      <c r="AJ1499" s="556" t="s">
        <v>679</v>
      </c>
      <c r="AK1499" s="556" t="s">
        <v>680</v>
      </c>
      <c r="AL1499" s="556" t="s">
        <v>681</v>
      </c>
      <c r="AM1499" s="556" t="s">
        <v>679</v>
      </c>
      <c r="AN1499" s="556" t="s">
        <v>680</v>
      </c>
      <c r="AO1499" s="556" t="s">
        <v>681</v>
      </c>
      <c r="AP1499" s="556" t="s">
        <v>679</v>
      </c>
      <c r="AQ1499" s="556" t="s">
        <v>680</v>
      </c>
      <c r="AR1499" s="556" t="s">
        <v>681</v>
      </c>
      <c r="AS1499" s="556" t="s">
        <v>679</v>
      </c>
      <c r="AT1499" s="556" t="s">
        <v>680</v>
      </c>
      <c r="AU1499" s="556" t="s">
        <v>681</v>
      </c>
      <c r="AV1499" s="556" t="s">
        <v>679</v>
      </c>
      <c r="AW1499" s="556" t="s">
        <v>680</v>
      </c>
      <c r="AX1499" s="556" t="s">
        <v>681</v>
      </c>
      <c r="AY1499" s="556" t="s">
        <v>679</v>
      </c>
      <c r="AZ1499" s="556" t="s">
        <v>680</v>
      </c>
      <c r="BA1499" s="556" t="s">
        <v>681</v>
      </c>
    </row>
    <row r="1500" spans="1:53" ht="18" customHeight="1" x14ac:dyDescent="0.25">
      <c r="B1500" s="68"/>
      <c r="C1500" s="68"/>
      <c r="D1500" s="68"/>
      <c r="F1500" s="557" t="str">
        <f>F1498&amp;F1499</f>
        <v>2007CO2 (kg/ud)</v>
      </c>
      <c r="G1500" s="557" t="str">
        <f t="shared" ref="G1500:BA1500" si="101">G1498&amp;G1499</f>
        <v>2007CH4 (g/ud)</v>
      </c>
      <c r="H1500" s="557" t="str">
        <f t="shared" si="101"/>
        <v>2007N2O (g/ud)</v>
      </c>
      <c r="I1500" s="557" t="str">
        <f t="shared" si="101"/>
        <v>2008CO2 (kg/ud)</v>
      </c>
      <c r="J1500" s="557" t="str">
        <f t="shared" si="101"/>
        <v>2008CH4 (g/ud)</v>
      </c>
      <c r="K1500" s="557" t="str">
        <f t="shared" si="101"/>
        <v>2008N2O (g/ud)</v>
      </c>
      <c r="L1500" s="557" t="str">
        <f t="shared" si="101"/>
        <v>2009CO2 (kg/ud)</v>
      </c>
      <c r="M1500" s="557" t="str">
        <f t="shared" si="101"/>
        <v>2009CH4 (g/ud)</v>
      </c>
      <c r="N1500" s="557" t="str">
        <f t="shared" si="101"/>
        <v>2009N2O (g/ud)</v>
      </c>
      <c r="O1500" s="557" t="str">
        <f t="shared" si="101"/>
        <v>2010CO2 (kg/ud)</v>
      </c>
      <c r="P1500" s="557" t="str">
        <f t="shared" si="101"/>
        <v>2010CH4 (g/ud)</v>
      </c>
      <c r="Q1500" s="557" t="str">
        <f t="shared" si="101"/>
        <v>2010N2O (g/ud)</v>
      </c>
      <c r="R1500" s="557" t="str">
        <f t="shared" si="101"/>
        <v>2011CO2 (kg/ud)</v>
      </c>
      <c r="S1500" s="557" t="str">
        <f t="shared" si="101"/>
        <v>2011CH4 (g/ud)</v>
      </c>
      <c r="T1500" s="557" t="str">
        <f t="shared" si="101"/>
        <v>2011N2O (g/ud)</v>
      </c>
      <c r="U1500" s="557" t="str">
        <f t="shared" si="101"/>
        <v>2012CO2 (kg/ud)</v>
      </c>
      <c r="V1500" s="557" t="str">
        <f t="shared" si="101"/>
        <v>2012CH4 (g/ud)</v>
      </c>
      <c r="W1500" s="557" t="str">
        <f t="shared" si="101"/>
        <v>2012N2O (g/ud)</v>
      </c>
      <c r="X1500" s="557" t="str">
        <f t="shared" si="101"/>
        <v>2013CO2 (kg/ud)</v>
      </c>
      <c r="Y1500" s="557" t="str">
        <f t="shared" si="101"/>
        <v>2013CH4 (g/ud)</v>
      </c>
      <c r="Z1500" s="557" t="str">
        <f t="shared" si="101"/>
        <v>2013N2O (g/ud)</v>
      </c>
      <c r="AA1500" s="557" t="str">
        <f t="shared" si="101"/>
        <v>2014CO2 (kg/ud)</v>
      </c>
      <c r="AB1500" s="557" t="str">
        <f t="shared" si="101"/>
        <v>2014CH4 (g/ud)</v>
      </c>
      <c r="AC1500" s="557" t="str">
        <f t="shared" si="101"/>
        <v>2014N2O (g/ud)</v>
      </c>
      <c r="AD1500" s="557" t="str">
        <f t="shared" si="101"/>
        <v>2015CO2 (kg/ud)</v>
      </c>
      <c r="AE1500" s="557" t="str">
        <f t="shared" si="101"/>
        <v>2015CH4 (g/ud)</v>
      </c>
      <c r="AF1500" s="557" t="str">
        <f t="shared" si="101"/>
        <v>2015N2O (g/ud)</v>
      </c>
      <c r="AG1500" s="557" t="str">
        <f t="shared" si="101"/>
        <v>2016CO2 (kg/ud)</v>
      </c>
      <c r="AH1500" s="557" t="str">
        <f t="shared" si="101"/>
        <v>2016CH4 (g/ud)</v>
      </c>
      <c r="AI1500" s="557" t="str">
        <f t="shared" si="101"/>
        <v>2016N2O (g/ud)</v>
      </c>
      <c r="AJ1500" s="557" t="str">
        <f t="shared" si="101"/>
        <v>2017CO2 (kg/ud)</v>
      </c>
      <c r="AK1500" s="557" t="str">
        <f t="shared" si="101"/>
        <v>2017CH4 (g/ud)</v>
      </c>
      <c r="AL1500" s="557" t="str">
        <f t="shared" si="101"/>
        <v>2017N2O (g/ud)</v>
      </c>
      <c r="AM1500" s="557" t="str">
        <f t="shared" si="101"/>
        <v>2018CO2 (kg/ud)</v>
      </c>
      <c r="AN1500" s="557" t="str">
        <f t="shared" si="101"/>
        <v>2018CH4 (g/ud)</v>
      </c>
      <c r="AO1500" s="557" t="str">
        <f t="shared" si="101"/>
        <v>2018N2O (g/ud)</v>
      </c>
      <c r="AP1500" s="557" t="str">
        <f t="shared" si="101"/>
        <v>2019CO2 (kg/ud)</v>
      </c>
      <c r="AQ1500" s="557" t="str">
        <f t="shared" si="101"/>
        <v>2019CH4 (g/ud)</v>
      </c>
      <c r="AR1500" s="557" t="str">
        <f t="shared" si="101"/>
        <v>2019N2O (g/ud)</v>
      </c>
      <c r="AS1500" s="557" t="str">
        <f t="shared" si="101"/>
        <v>2020CO2 (kg/ud)</v>
      </c>
      <c r="AT1500" s="557" t="str">
        <f t="shared" si="101"/>
        <v>2020CH4 (g/ud)</v>
      </c>
      <c r="AU1500" s="557" t="str">
        <f t="shared" si="101"/>
        <v>2020N2O (g/ud)</v>
      </c>
      <c r="AV1500" s="557" t="str">
        <f t="shared" si="101"/>
        <v>2021CO2 (kg/ud)</v>
      </c>
      <c r="AW1500" s="557" t="str">
        <f t="shared" si="101"/>
        <v>2021CH4 (g/ud)</v>
      </c>
      <c r="AX1500" s="557" t="str">
        <f>AX1498&amp;AX1499</f>
        <v>2021N2O (g/ud)</v>
      </c>
      <c r="AY1500" s="557" t="str">
        <f>AY1498&amp;AY1499</f>
        <v>2022CO2 (kg/ud)</v>
      </c>
      <c r="AZ1500" s="557" t="str">
        <f t="shared" si="101"/>
        <v>2022CH4 (g/ud)</v>
      </c>
      <c r="BA1500" s="557" t="str">
        <f t="shared" si="101"/>
        <v>2022N2O (g/ud)</v>
      </c>
    </row>
    <row r="1501" spans="1:53" s="572" customFormat="1" ht="12" customHeight="1" x14ac:dyDescent="0.25">
      <c r="A1501" s="921"/>
      <c r="B1501" s="27"/>
      <c r="C1501" s="584" t="s">
        <v>547</v>
      </c>
      <c r="D1501" s="562" t="s">
        <v>669</v>
      </c>
      <c r="E1501" s="564" t="str">
        <f>C1501&amp;D1501</f>
        <v>Gasóleo B (l)Maquinaria agrícola</v>
      </c>
      <c r="F1501" s="585">
        <v>2.67</v>
      </c>
      <c r="G1501" s="585">
        <v>7.5999999999999998E-2</v>
      </c>
      <c r="H1501" s="585">
        <v>0.114</v>
      </c>
      <c r="I1501" s="585">
        <v>2.67</v>
      </c>
      <c r="J1501" s="585">
        <v>7.0000000000000007E-2</v>
      </c>
      <c r="K1501" s="585">
        <v>0.115</v>
      </c>
      <c r="L1501" s="585">
        <v>2.67</v>
      </c>
      <c r="M1501" s="585">
        <v>6.5000000000000002E-2</v>
      </c>
      <c r="N1501" s="585">
        <v>0.115</v>
      </c>
      <c r="O1501" s="585">
        <v>2.67</v>
      </c>
      <c r="P1501" s="585">
        <v>6.0999999999999999E-2</v>
      </c>
      <c r="Q1501" s="585">
        <v>0.115</v>
      </c>
      <c r="R1501" s="585">
        <v>2.67</v>
      </c>
      <c r="S1501" s="585">
        <v>5.7000000000000002E-2</v>
      </c>
      <c r="T1501" s="585">
        <v>0.11600000000000001</v>
      </c>
      <c r="U1501" s="585">
        <v>2.67</v>
      </c>
      <c r="V1501" s="585">
        <v>5.2999999999999999E-2</v>
      </c>
      <c r="W1501" s="585">
        <v>0.11600000000000001</v>
      </c>
      <c r="X1501" s="585">
        <v>2.67</v>
      </c>
      <c r="Y1501" s="585">
        <v>4.8000000000000001E-2</v>
      </c>
      <c r="Z1501" s="585">
        <v>0.11600000000000001</v>
      </c>
      <c r="AA1501" s="585">
        <v>2.67</v>
      </c>
      <c r="AB1501" s="585">
        <v>4.3999999999999997E-2</v>
      </c>
      <c r="AC1501" s="585">
        <v>0.11600000000000001</v>
      </c>
      <c r="AD1501" s="585">
        <v>2.67</v>
      </c>
      <c r="AE1501" s="585">
        <v>4.1000000000000002E-2</v>
      </c>
      <c r="AF1501" s="585">
        <v>0.11600000000000001</v>
      </c>
      <c r="AG1501" s="585">
        <v>2.67</v>
      </c>
      <c r="AH1501" s="585">
        <v>3.7999999999999999E-2</v>
      </c>
      <c r="AI1501" s="585">
        <v>0.11700000000000001</v>
      </c>
      <c r="AJ1501" s="585">
        <v>2.67</v>
      </c>
      <c r="AK1501" s="585">
        <v>3.5000000000000003E-2</v>
      </c>
      <c r="AL1501" s="585">
        <v>0.11700000000000001</v>
      </c>
      <c r="AM1501" s="585">
        <v>2.67</v>
      </c>
      <c r="AN1501" s="585">
        <v>3.2000000000000001E-2</v>
      </c>
      <c r="AO1501" s="585">
        <v>0.11700000000000001</v>
      </c>
      <c r="AP1501" s="585">
        <v>2.67</v>
      </c>
      <c r="AQ1501" s="585">
        <v>3.2000000000000001E-2</v>
      </c>
      <c r="AR1501" s="585">
        <v>0.11700000000000001</v>
      </c>
      <c r="AS1501" s="585">
        <v>2.67</v>
      </c>
      <c r="AT1501" s="585">
        <v>2.7E-2</v>
      </c>
      <c r="AU1501" s="585">
        <v>0.11700000000000001</v>
      </c>
      <c r="AV1501" s="585">
        <v>2.67</v>
      </c>
      <c r="AW1501" s="585">
        <v>2.5000000000000001E-2</v>
      </c>
      <c r="AX1501" s="585">
        <v>0.11700000000000001</v>
      </c>
      <c r="AY1501" s="1367">
        <v>2.67</v>
      </c>
      <c r="AZ1501" s="1367">
        <v>2.5000000000000001E-2</v>
      </c>
      <c r="BA1501" s="1368">
        <v>0.11700000000000001</v>
      </c>
    </row>
    <row r="1502" spans="1:53" s="572" customFormat="1" ht="12" customHeight="1" x14ac:dyDescent="0.25">
      <c r="A1502" s="921"/>
      <c r="B1502" s="27"/>
      <c r="C1502" s="586" t="s">
        <v>547</v>
      </c>
      <c r="D1502" s="562" t="s">
        <v>670</v>
      </c>
      <c r="E1502" s="564" t="str">
        <f t="shared" ref="E1502:E1531" si="102">C1502&amp;D1502</f>
        <v>Gasóleo B (l)Maquinaria forestal</v>
      </c>
      <c r="F1502" s="585">
        <v>2.67</v>
      </c>
      <c r="G1502" s="585">
        <v>4.7E-2</v>
      </c>
      <c r="H1502" s="585">
        <v>0.11700000000000001</v>
      </c>
      <c r="I1502" s="585">
        <v>2.67</v>
      </c>
      <c r="J1502" s="585">
        <v>4.3999999999999997E-2</v>
      </c>
      <c r="K1502" s="585">
        <v>0.11700000000000001</v>
      </c>
      <c r="L1502" s="585">
        <v>2.67</v>
      </c>
      <c r="M1502" s="585">
        <v>0.04</v>
      </c>
      <c r="N1502" s="585">
        <v>0.11700000000000001</v>
      </c>
      <c r="O1502" s="585">
        <v>2.67</v>
      </c>
      <c r="P1502" s="585">
        <v>3.6999999999999998E-2</v>
      </c>
      <c r="Q1502" s="585">
        <v>0.11700000000000001</v>
      </c>
      <c r="R1502" s="585">
        <v>2.67</v>
      </c>
      <c r="S1502" s="585">
        <v>3.5000000000000003E-2</v>
      </c>
      <c r="T1502" s="585">
        <v>0.11700000000000001</v>
      </c>
      <c r="U1502" s="585">
        <v>2.67</v>
      </c>
      <c r="V1502" s="585">
        <v>3.3000000000000002E-2</v>
      </c>
      <c r="W1502" s="585">
        <v>0.11700000000000001</v>
      </c>
      <c r="X1502" s="585">
        <v>2.67</v>
      </c>
      <c r="Y1502" s="585">
        <v>0.03</v>
      </c>
      <c r="Z1502" s="585">
        <v>0.11700000000000001</v>
      </c>
      <c r="AA1502" s="585">
        <v>2.67</v>
      </c>
      <c r="AB1502" s="585">
        <v>2.7E-2</v>
      </c>
      <c r="AC1502" s="585">
        <v>0.11700000000000001</v>
      </c>
      <c r="AD1502" s="585">
        <v>2.67</v>
      </c>
      <c r="AE1502" s="585">
        <v>2.4E-2</v>
      </c>
      <c r="AF1502" s="585">
        <v>0.11700000000000001</v>
      </c>
      <c r="AG1502" s="585">
        <v>2.67</v>
      </c>
      <c r="AH1502" s="585">
        <v>2.1000000000000001E-2</v>
      </c>
      <c r="AI1502" s="585">
        <v>0.11700000000000001</v>
      </c>
      <c r="AJ1502" s="585">
        <v>2.67</v>
      </c>
      <c r="AK1502" s="585">
        <v>1.7999999999999999E-2</v>
      </c>
      <c r="AL1502" s="585">
        <v>0.11700000000000001</v>
      </c>
      <c r="AM1502" s="585">
        <v>2.67</v>
      </c>
      <c r="AN1502" s="585">
        <v>1.7000000000000001E-2</v>
      </c>
      <c r="AO1502" s="585">
        <v>0.11700000000000001</v>
      </c>
      <c r="AP1502" s="585">
        <v>2.67</v>
      </c>
      <c r="AQ1502" s="585">
        <v>1.4999999999999999E-2</v>
      </c>
      <c r="AR1502" s="585">
        <v>0.11700000000000001</v>
      </c>
      <c r="AS1502" s="585">
        <v>2.67</v>
      </c>
      <c r="AT1502" s="585">
        <v>1.4E-2</v>
      </c>
      <c r="AU1502" s="585">
        <v>0.11700000000000001</v>
      </c>
      <c r="AV1502" s="585">
        <v>2.67</v>
      </c>
      <c r="AW1502" s="585">
        <v>1.2999999999999999E-2</v>
      </c>
      <c r="AX1502" s="585">
        <v>0.11700000000000001</v>
      </c>
      <c r="AY1502" s="1367">
        <v>2.67</v>
      </c>
      <c r="AZ1502" s="1367">
        <v>1.2999999999999999E-2</v>
      </c>
      <c r="BA1502" s="1368">
        <v>0.11700000000000001</v>
      </c>
    </row>
    <row r="1503" spans="1:53" s="572" customFormat="1" ht="12" customHeight="1" x14ac:dyDescent="0.25">
      <c r="A1503" s="921"/>
      <c r="B1503" s="27"/>
      <c r="C1503" s="586" t="s">
        <v>547</v>
      </c>
      <c r="D1503" s="562" t="s">
        <v>741</v>
      </c>
      <c r="E1503" s="564" t="str">
        <f t="shared" si="102"/>
        <v>Gasóleo B (l)Maquinaria comercial, institucional e industrial</v>
      </c>
      <c r="F1503" s="585">
        <v>2.67</v>
      </c>
      <c r="G1503" s="585">
        <v>7.0999999999999994E-2</v>
      </c>
      <c r="H1503" s="585">
        <v>0.115</v>
      </c>
      <c r="I1503" s="585">
        <v>2.67</v>
      </c>
      <c r="J1503" s="585">
        <v>6.3E-2</v>
      </c>
      <c r="K1503" s="585">
        <v>0.115</v>
      </c>
      <c r="L1503" s="585">
        <v>2.67</v>
      </c>
      <c r="M1503" s="585">
        <v>5.6000000000000001E-2</v>
      </c>
      <c r="N1503" s="585">
        <v>0.115</v>
      </c>
      <c r="O1503" s="585">
        <v>2.67</v>
      </c>
      <c r="P1503" s="585">
        <v>5.1999999999999998E-2</v>
      </c>
      <c r="Q1503" s="585">
        <v>0.115</v>
      </c>
      <c r="R1503" s="585">
        <v>2.67</v>
      </c>
      <c r="S1503" s="585">
        <v>4.9000000000000002E-2</v>
      </c>
      <c r="T1503" s="585">
        <v>0.115</v>
      </c>
      <c r="U1503" s="585">
        <v>2.67</v>
      </c>
      <c r="V1503" s="585">
        <v>4.7E-2</v>
      </c>
      <c r="W1503" s="585">
        <v>0.115</v>
      </c>
      <c r="X1503" s="585">
        <v>2.67</v>
      </c>
      <c r="Y1503" s="585">
        <v>4.3999999999999997E-2</v>
      </c>
      <c r="Z1503" s="585">
        <v>0.115</v>
      </c>
      <c r="AA1503" s="585">
        <v>2.67</v>
      </c>
      <c r="AB1503" s="585">
        <v>4.1000000000000002E-2</v>
      </c>
      <c r="AC1503" s="585">
        <v>0.115</v>
      </c>
      <c r="AD1503" s="585">
        <v>2.67</v>
      </c>
      <c r="AE1503" s="585">
        <v>3.6999999999999998E-2</v>
      </c>
      <c r="AF1503" s="585">
        <v>0.115</v>
      </c>
      <c r="AG1503" s="585">
        <v>2.67</v>
      </c>
      <c r="AH1503" s="585">
        <v>3.4000000000000002E-2</v>
      </c>
      <c r="AI1503" s="585">
        <v>0.115</v>
      </c>
      <c r="AJ1503" s="585">
        <v>2.67</v>
      </c>
      <c r="AK1503" s="585">
        <v>3.2000000000000001E-2</v>
      </c>
      <c r="AL1503" s="585">
        <v>0.115</v>
      </c>
      <c r="AM1503" s="585">
        <v>2.67</v>
      </c>
      <c r="AN1503" s="585">
        <v>2.8000000000000001E-2</v>
      </c>
      <c r="AO1503" s="585">
        <v>0.115</v>
      </c>
      <c r="AP1503" s="585">
        <v>2.67</v>
      </c>
      <c r="AQ1503" s="585">
        <v>2.5999999999999999E-2</v>
      </c>
      <c r="AR1503" s="585">
        <v>0.115</v>
      </c>
      <c r="AS1503" s="585">
        <v>2.67</v>
      </c>
      <c r="AT1503" s="585">
        <v>2.4E-2</v>
      </c>
      <c r="AU1503" s="585">
        <v>0.115</v>
      </c>
      <c r="AV1503" s="585">
        <v>2.67</v>
      </c>
      <c r="AW1503" s="585">
        <v>2.1999999999999999E-2</v>
      </c>
      <c r="AX1503" s="585">
        <v>0.115</v>
      </c>
      <c r="AY1503" s="1367">
        <v>2.67</v>
      </c>
      <c r="AZ1503" s="1367">
        <v>2.1999999999999999E-2</v>
      </c>
      <c r="BA1503" s="1368">
        <v>0.115</v>
      </c>
    </row>
    <row r="1504" spans="1:53" s="572" customFormat="1" ht="12" customHeight="1" x14ac:dyDescent="0.25">
      <c r="A1504" s="921"/>
      <c r="B1504" s="27"/>
      <c r="C1504" s="586" t="s">
        <v>736</v>
      </c>
      <c r="D1504" s="562" t="s">
        <v>669</v>
      </c>
      <c r="E1504" s="564" t="str">
        <f t="shared" si="102"/>
        <v>Gasóleo (l)Maquinaria agrícola</v>
      </c>
      <c r="F1504" s="585">
        <v>2.645</v>
      </c>
      <c r="G1504" s="585">
        <v>7.4999999999999997E-2</v>
      </c>
      <c r="H1504" s="585">
        <v>0.113</v>
      </c>
      <c r="I1504" s="585">
        <v>2.645</v>
      </c>
      <c r="J1504" s="585">
        <v>7.0000000000000007E-2</v>
      </c>
      <c r="K1504" s="585">
        <v>0.114</v>
      </c>
      <c r="L1504" s="585">
        <v>2.645</v>
      </c>
      <c r="M1504" s="585">
        <v>6.5000000000000002E-2</v>
      </c>
      <c r="N1504" s="585">
        <v>0.114</v>
      </c>
      <c r="O1504" s="585">
        <v>2.645</v>
      </c>
      <c r="P1504" s="585">
        <v>0.06</v>
      </c>
      <c r="Q1504" s="585">
        <v>0.114</v>
      </c>
      <c r="R1504" s="585">
        <v>2.4940000000000002</v>
      </c>
      <c r="S1504" s="585">
        <v>5.6000000000000001E-2</v>
      </c>
      <c r="T1504" s="585">
        <v>0.115</v>
      </c>
      <c r="U1504" s="585">
        <v>2.4689999999999999</v>
      </c>
      <c r="V1504" s="585">
        <v>5.1999999999999998E-2</v>
      </c>
      <c r="W1504" s="585">
        <v>0.115</v>
      </c>
      <c r="X1504" s="585">
        <v>2.5419999999999998</v>
      </c>
      <c r="Y1504" s="585">
        <v>4.8000000000000001E-2</v>
      </c>
      <c r="Z1504" s="585">
        <v>0.115</v>
      </c>
      <c r="AA1504" s="585">
        <v>2.5419999999999998</v>
      </c>
      <c r="AB1504" s="585">
        <v>4.3999999999999997E-2</v>
      </c>
      <c r="AC1504" s="585">
        <v>0.115</v>
      </c>
      <c r="AD1504" s="585">
        <v>2.5419999999999998</v>
      </c>
      <c r="AE1504" s="585">
        <v>0.04</v>
      </c>
      <c r="AF1504" s="585">
        <v>0.115</v>
      </c>
      <c r="AG1504" s="585">
        <v>2.5369999999999999</v>
      </c>
      <c r="AH1504" s="585">
        <v>3.6999999999999998E-2</v>
      </c>
      <c r="AI1504" s="585">
        <v>0.115</v>
      </c>
      <c r="AJ1504" s="585">
        <v>2.52</v>
      </c>
      <c r="AK1504" s="585">
        <v>3.4000000000000002E-2</v>
      </c>
      <c r="AL1504" s="585">
        <v>0.11600000000000001</v>
      </c>
      <c r="AM1504" s="585">
        <v>2.4940000000000002</v>
      </c>
      <c r="AN1504" s="585">
        <v>3.2000000000000001E-2</v>
      </c>
      <c r="AO1504" s="585">
        <v>0.11600000000000001</v>
      </c>
      <c r="AP1504" s="585" t="s">
        <v>165</v>
      </c>
      <c r="AQ1504" s="585" t="s">
        <v>165</v>
      </c>
      <c r="AR1504" s="585" t="s">
        <v>165</v>
      </c>
      <c r="AS1504" s="585" t="s">
        <v>165</v>
      </c>
      <c r="AT1504" s="585" t="s">
        <v>165</v>
      </c>
      <c r="AU1504" s="585" t="s">
        <v>165</v>
      </c>
      <c r="AV1504" s="585" t="s">
        <v>165</v>
      </c>
      <c r="AW1504" s="585" t="s">
        <v>165</v>
      </c>
      <c r="AX1504" s="585" t="s">
        <v>165</v>
      </c>
      <c r="AY1504" s="1367" t="s">
        <v>165</v>
      </c>
      <c r="AZ1504" s="1367" t="s">
        <v>165</v>
      </c>
      <c r="BA1504" s="1368" t="s">
        <v>165</v>
      </c>
    </row>
    <row r="1505" spans="1:53" s="572" customFormat="1" ht="12" customHeight="1" x14ac:dyDescent="0.25">
      <c r="A1505" s="921"/>
      <c r="B1505" s="27"/>
      <c r="C1505" s="586" t="s">
        <v>736</v>
      </c>
      <c r="D1505" s="562" t="s">
        <v>670</v>
      </c>
      <c r="E1505" s="564" t="str">
        <f t="shared" si="102"/>
        <v>Gasóleo (l)Maquinaria forestal</v>
      </c>
      <c r="F1505" s="585">
        <v>2.645</v>
      </c>
      <c r="G1505" s="585">
        <v>4.7E-2</v>
      </c>
      <c r="H1505" s="585">
        <v>0.11600000000000001</v>
      </c>
      <c r="I1505" s="585">
        <v>2.645</v>
      </c>
      <c r="J1505" s="585">
        <v>4.2999999999999997E-2</v>
      </c>
      <c r="K1505" s="585">
        <v>0.11600000000000001</v>
      </c>
      <c r="L1505" s="585">
        <v>2.645</v>
      </c>
      <c r="M1505" s="585">
        <v>3.9E-2</v>
      </c>
      <c r="N1505" s="585">
        <v>0.11600000000000001</v>
      </c>
      <c r="O1505" s="585">
        <v>2.645</v>
      </c>
      <c r="P1505" s="585">
        <v>3.5999999999999997E-2</v>
      </c>
      <c r="Q1505" s="585">
        <v>0.11600000000000001</v>
      </c>
      <c r="R1505" s="585">
        <v>2.4940000000000002</v>
      </c>
      <c r="S1505" s="585">
        <v>3.5000000000000003E-2</v>
      </c>
      <c r="T1505" s="585">
        <v>0.11600000000000001</v>
      </c>
      <c r="U1505" s="585">
        <v>2.4689999999999999</v>
      </c>
      <c r="V1505" s="585">
        <v>3.3000000000000002E-2</v>
      </c>
      <c r="W1505" s="585">
        <v>0.11600000000000001</v>
      </c>
      <c r="X1505" s="585">
        <v>2.5419999999999998</v>
      </c>
      <c r="Y1505" s="585">
        <v>0.03</v>
      </c>
      <c r="Z1505" s="585">
        <v>0.11600000000000001</v>
      </c>
      <c r="AA1505" s="585">
        <v>2.5419999999999998</v>
      </c>
      <c r="AB1505" s="585">
        <v>2.7E-2</v>
      </c>
      <c r="AC1505" s="585">
        <v>0.11600000000000001</v>
      </c>
      <c r="AD1505" s="585">
        <v>2.5419999999999998</v>
      </c>
      <c r="AE1505" s="585">
        <v>2.4E-2</v>
      </c>
      <c r="AF1505" s="585">
        <v>0.11600000000000001</v>
      </c>
      <c r="AG1505" s="585">
        <v>2.5369999999999999</v>
      </c>
      <c r="AH1505" s="585">
        <v>2.1000000000000001E-2</v>
      </c>
      <c r="AI1505" s="585">
        <v>0.11600000000000001</v>
      </c>
      <c r="AJ1505" s="585">
        <v>2.52</v>
      </c>
      <c r="AK1505" s="585">
        <v>1.7999999999999999E-2</v>
      </c>
      <c r="AL1505" s="585">
        <v>0.11600000000000001</v>
      </c>
      <c r="AM1505" s="585">
        <v>2.4940000000000002</v>
      </c>
      <c r="AN1505" s="585">
        <v>1.6E-2</v>
      </c>
      <c r="AO1505" s="585">
        <v>0.11600000000000001</v>
      </c>
      <c r="AP1505" s="585" t="s">
        <v>165</v>
      </c>
      <c r="AQ1505" s="585" t="s">
        <v>165</v>
      </c>
      <c r="AR1505" s="585" t="s">
        <v>165</v>
      </c>
      <c r="AS1505" s="585" t="s">
        <v>165</v>
      </c>
      <c r="AT1505" s="585" t="s">
        <v>165</v>
      </c>
      <c r="AU1505" s="585" t="s">
        <v>165</v>
      </c>
      <c r="AV1505" s="585" t="s">
        <v>165</v>
      </c>
      <c r="AW1505" s="585" t="s">
        <v>165</v>
      </c>
      <c r="AX1505" s="585" t="s">
        <v>165</v>
      </c>
      <c r="AY1505" s="1367" t="s">
        <v>165</v>
      </c>
      <c r="AZ1505" s="1367" t="s">
        <v>165</v>
      </c>
      <c r="BA1505" s="1368" t="s">
        <v>165</v>
      </c>
    </row>
    <row r="1506" spans="1:53" s="572" customFormat="1" ht="12" customHeight="1" x14ac:dyDescent="0.25">
      <c r="A1506" s="921"/>
      <c r="B1506" s="27"/>
      <c r="C1506" s="586" t="s">
        <v>736</v>
      </c>
      <c r="D1506" s="562" t="s">
        <v>741</v>
      </c>
      <c r="E1506" s="564" t="str">
        <f t="shared" si="102"/>
        <v>Gasóleo (l)Maquinaria comercial, institucional e industrial</v>
      </c>
      <c r="F1506" s="585">
        <v>2.645</v>
      </c>
      <c r="G1506" s="585">
        <v>7.0999999999999994E-2</v>
      </c>
      <c r="H1506" s="585">
        <v>0.114</v>
      </c>
      <c r="I1506" s="585">
        <v>2.645</v>
      </c>
      <c r="J1506" s="585">
        <v>6.2E-2</v>
      </c>
      <c r="K1506" s="585">
        <v>0.114</v>
      </c>
      <c r="L1506" s="585">
        <v>2.645</v>
      </c>
      <c r="M1506" s="585">
        <v>5.5E-2</v>
      </c>
      <c r="N1506" s="585">
        <v>0.114</v>
      </c>
      <c r="O1506" s="585">
        <v>2.645</v>
      </c>
      <c r="P1506" s="585">
        <v>5.0999999999999997E-2</v>
      </c>
      <c r="Q1506" s="585">
        <v>0.114</v>
      </c>
      <c r="R1506" s="585">
        <v>2.4940000000000002</v>
      </c>
      <c r="S1506" s="585">
        <v>4.9000000000000002E-2</v>
      </c>
      <c r="T1506" s="585">
        <v>0.114</v>
      </c>
      <c r="U1506" s="585">
        <v>2.4689999999999999</v>
      </c>
      <c r="V1506" s="585">
        <v>4.5999999999999999E-2</v>
      </c>
      <c r="W1506" s="585">
        <v>0.114</v>
      </c>
      <c r="X1506" s="585">
        <v>2.5419999999999998</v>
      </c>
      <c r="Y1506" s="585">
        <v>4.2999999999999997E-2</v>
      </c>
      <c r="Z1506" s="585">
        <v>0.114</v>
      </c>
      <c r="AA1506" s="585">
        <v>2.5419999999999998</v>
      </c>
      <c r="AB1506" s="585">
        <v>0.04</v>
      </c>
      <c r="AC1506" s="585">
        <v>0.114</v>
      </c>
      <c r="AD1506" s="585">
        <v>2.5419999999999998</v>
      </c>
      <c r="AE1506" s="585">
        <v>3.6999999999999998E-2</v>
      </c>
      <c r="AF1506" s="585">
        <v>0.114</v>
      </c>
      <c r="AG1506" s="585">
        <v>2.5369999999999999</v>
      </c>
      <c r="AH1506" s="585">
        <v>3.4000000000000002E-2</v>
      </c>
      <c r="AI1506" s="585">
        <v>0.114</v>
      </c>
      <c r="AJ1506" s="585">
        <v>2.52</v>
      </c>
      <c r="AK1506" s="585">
        <v>3.1E-2</v>
      </c>
      <c r="AL1506" s="585">
        <v>0.114</v>
      </c>
      <c r="AM1506" s="585">
        <v>2.4940000000000002</v>
      </c>
      <c r="AN1506" s="585">
        <v>2.8000000000000001E-2</v>
      </c>
      <c r="AO1506" s="585">
        <v>0.114</v>
      </c>
      <c r="AP1506" s="585" t="s">
        <v>165</v>
      </c>
      <c r="AQ1506" s="585" t="s">
        <v>165</v>
      </c>
      <c r="AR1506" s="585" t="s">
        <v>165</v>
      </c>
      <c r="AS1506" s="585" t="s">
        <v>165</v>
      </c>
      <c r="AT1506" s="585" t="s">
        <v>165</v>
      </c>
      <c r="AU1506" s="585" t="s">
        <v>165</v>
      </c>
      <c r="AV1506" s="585" t="s">
        <v>165</v>
      </c>
      <c r="AW1506" s="585" t="s">
        <v>165</v>
      </c>
      <c r="AX1506" s="585" t="s">
        <v>165</v>
      </c>
      <c r="AY1506" s="1367" t="s">
        <v>165</v>
      </c>
      <c r="AZ1506" s="1367" t="s">
        <v>165</v>
      </c>
      <c r="BA1506" s="1368" t="s">
        <v>165</v>
      </c>
    </row>
    <row r="1507" spans="1:53" s="572" customFormat="1" ht="12" customHeight="1" x14ac:dyDescent="0.25">
      <c r="A1507" s="921"/>
      <c r="B1507" s="27">
        <v>7.0000000000000007E-2</v>
      </c>
      <c r="C1507" s="586" t="s">
        <v>382</v>
      </c>
      <c r="D1507" s="587" t="s">
        <v>669</v>
      </c>
      <c r="E1507" s="564" t="str">
        <f t="shared" si="102"/>
        <v>B7 (l)Maquinaria agrícola</v>
      </c>
      <c r="F1507" s="585" t="s">
        <v>165</v>
      </c>
      <c r="G1507" s="585" t="s">
        <v>165</v>
      </c>
      <c r="H1507" s="585" t="s">
        <v>165</v>
      </c>
      <c r="I1507" s="585" t="s">
        <v>165</v>
      </c>
      <c r="J1507" s="585" t="s">
        <v>165</v>
      </c>
      <c r="K1507" s="585" t="s">
        <v>165</v>
      </c>
      <c r="L1507" s="585" t="s">
        <v>165</v>
      </c>
      <c r="M1507" s="585" t="s">
        <v>165</v>
      </c>
      <c r="N1507" s="585" t="s">
        <v>165</v>
      </c>
      <c r="O1507" s="585" t="s">
        <v>165</v>
      </c>
      <c r="P1507" s="585" t="s">
        <v>165</v>
      </c>
      <c r="Q1507" s="585" t="s">
        <v>165</v>
      </c>
      <c r="R1507" s="585" t="s">
        <v>165</v>
      </c>
      <c r="S1507" s="585" t="s">
        <v>165</v>
      </c>
      <c r="T1507" s="585" t="s">
        <v>165</v>
      </c>
      <c r="U1507" s="585" t="s">
        <v>165</v>
      </c>
      <c r="V1507" s="585" t="s">
        <v>165</v>
      </c>
      <c r="W1507" s="585" t="s">
        <v>165</v>
      </c>
      <c r="X1507" s="585" t="s">
        <v>165</v>
      </c>
      <c r="Y1507" s="585" t="s">
        <v>165</v>
      </c>
      <c r="Z1507" s="585" t="s">
        <v>165</v>
      </c>
      <c r="AA1507" s="585" t="s">
        <v>165</v>
      </c>
      <c r="AB1507" s="585" t="s">
        <v>165</v>
      </c>
      <c r="AC1507" s="585" t="s">
        <v>165</v>
      </c>
      <c r="AD1507" s="585" t="s">
        <v>165</v>
      </c>
      <c r="AE1507" s="585" t="s">
        <v>165</v>
      </c>
      <c r="AF1507" s="585" t="s">
        <v>165</v>
      </c>
      <c r="AG1507" s="585" t="s">
        <v>165</v>
      </c>
      <c r="AH1507" s="585" t="s">
        <v>165</v>
      </c>
      <c r="AI1507" s="585" t="s">
        <v>165</v>
      </c>
      <c r="AJ1507" s="585" t="s">
        <v>165</v>
      </c>
      <c r="AK1507" s="585" t="s">
        <v>165</v>
      </c>
      <c r="AL1507" s="585" t="s">
        <v>165</v>
      </c>
      <c r="AM1507" s="585" t="s">
        <v>165</v>
      </c>
      <c r="AN1507" s="585" t="s">
        <v>165</v>
      </c>
      <c r="AO1507" s="585" t="s">
        <v>165</v>
      </c>
      <c r="AP1507" s="585">
        <v>2.4689999999999999</v>
      </c>
      <c r="AQ1507" s="585">
        <v>3.2000000000000001E-2</v>
      </c>
      <c r="AR1507" s="585">
        <v>0.11600000000000001</v>
      </c>
      <c r="AS1507" s="585">
        <v>2.4689999999999999</v>
      </c>
      <c r="AT1507" s="585">
        <v>2.7E-2</v>
      </c>
      <c r="AU1507" s="585">
        <v>0.11600000000000001</v>
      </c>
      <c r="AV1507" s="585">
        <v>2.4689999999999999</v>
      </c>
      <c r="AW1507" s="585">
        <v>2.5000000000000001E-2</v>
      </c>
      <c r="AX1507" s="585">
        <v>0.11600000000000001</v>
      </c>
      <c r="AY1507" s="1367">
        <v>2.4689999999999999</v>
      </c>
      <c r="AZ1507" s="1367">
        <v>2.5000000000000001E-2</v>
      </c>
      <c r="BA1507" s="1368">
        <v>0.11600000000000001</v>
      </c>
    </row>
    <row r="1508" spans="1:53" s="572" customFormat="1" ht="12" customHeight="1" x14ac:dyDescent="0.25">
      <c r="A1508" s="921"/>
      <c r="B1508" s="27">
        <v>7.0000000000000007E-2</v>
      </c>
      <c r="C1508" s="586" t="s">
        <v>382</v>
      </c>
      <c r="D1508" s="588" t="s">
        <v>670</v>
      </c>
      <c r="E1508" s="564" t="str">
        <f t="shared" si="102"/>
        <v>B7 (l)Maquinaria forestal</v>
      </c>
      <c r="F1508" s="585" t="s">
        <v>165</v>
      </c>
      <c r="G1508" s="585" t="s">
        <v>165</v>
      </c>
      <c r="H1508" s="585" t="s">
        <v>165</v>
      </c>
      <c r="I1508" s="585" t="s">
        <v>165</v>
      </c>
      <c r="J1508" s="585" t="s">
        <v>165</v>
      </c>
      <c r="K1508" s="585" t="s">
        <v>165</v>
      </c>
      <c r="L1508" s="585" t="s">
        <v>165</v>
      </c>
      <c r="M1508" s="585" t="s">
        <v>165</v>
      </c>
      <c r="N1508" s="585" t="s">
        <v>165</v>
      </c>
      <c r="O1508" s="585" t="s">
        <v>165</v>
      </c>
      <c r="P1508" s="585" t="s">
        <v>165</v>
      </c>
      <c r="Q1508" s="585" t="s">
        <v>165</v>
      </c>
      <c r="R1508" s="585" t="s">
        <v>165</v>
      </c>
      <c r="S1508" s="585" t="s">
        <v>165</v>
      </c>
      <c r="T1508" s="585" t="s">
        <v>165</v>
      </c>
      <c r="U1508" s="585" t="s">
        <v>165</v>
      </c>
      <c r="V1508" s="585" t="s">
        <v>165</v>
      </c>
      <c r="W1508" s="585" t="s">
        <v>165</v>
      </c>
      <c r="X1508" s="585" t="s">
        <v>165</v>
      </c>
      <c r="Y1508" s="585" t="s">
        <v>165</v>
      </c>
      <c r="Z1508" s="585" t="s">
        <v>165</v>
      </c>
      <c r="AA1508" s="585" t="s">
        <v>165</v>
      </c>
      <c r="AB1508" s="585" t="s">
        <v>165</v>
      </c>
      <c r="AC1508" s="585" t="s">
        <v>165</v>
      </c>
      <c r="AD1508" s="585" t="s">
        <v>165</v>
      </c>
      <c r="AE1508" s="585" t="s">
        <v>165</v>
      </c>
      <c r="AF1508" s="585" t="s">
        <v>165</v>
      </c>
      <c r="AG1508" s="585" t="s">
        <v>165</v>
      </c>
      <c r="AH1508" s="585" t="s">
        <v>165</v>
      </c>
      <c r="AI1508" s="585" t="s">
        <v>165</v>
      </c>
      <c r="AJ1508" s="585" t="s">
        <v>165</v>
      </c>
      <c r="AK1508" s="585" t="s">
        <v>165</v>
      </c>
      <c r="AL1508" s="585" t="s">
        <v>165</v>
      </c>
      <c r="AM1508" s="585" t="s">
        <v>165</v>
      </c>
      <c r="AN1508" s="585" t="s">
        <v>165</v>
      </c>
      <c r="AO1508" s="585" t="s">
        <v>165</v>
      </c>
      <c r="AP1508" s="585">
        <v>2.4689999999999999</v>
      </c>
      <c r="AQ1508" s="585">
        <v>1.4999999999999999E-2</v>
      </c>
      <c r="AR1508" s="585">
        <v>0.11600000000000001</v>
      </c>
      <c r="AS1508" s="585">
        <v>2.4689999999999999</v>
      </c>
      <c r="AT1508" s="585">
        <v>1.4E-2</v>
      </c>
      <c r="AU1508" s="585">
        <v>0.11600000000000001</v>
      </c>
      <c r="AV1508" s="585">
        <v>2.4689999999999999</v>
      </c>
      <c r="AW1508" s="585">
        <v>1.2999999999999999E-2</v>
      </c>
      <c r="AX1508" s="585">
        <v>0.11600000000000001</v>
      </c>
      <c r="AY1508" s="1367">
        <v>2.4689999999999999</v>
      </c>
      <c r="AZ1508" s="1367">
        <v>1.2999999999999999E-2</v>
      </c>
      <c r="BA1508" s="1368">
        <v>0.11600000000000001</v>
      </c>
    </row>
    <row r="1509" spans="1:53" s="572" customFormat="1" ht="12" customHeight="1" x14ac:dyDescent="0.25">
      <c r="A1509" s="921"/>
      <c r="B1509" s="27">
        <v>7.0000000000000007E-2</v>
      </c>
      <c r="C1509" s="586" t="s">
        <v>382</v>
      </c>
      <c r="D1509" s="588" t="s">
        <v>741</v>
      </c>
      <c r="E1509" s="564" t="str">
        <f t="shared" si="102"/>
        <v>B7 (l)Maquinaria comercial, institucional e industrial</v>
      </c>
      <c r="F1509" s="585" t="s">
        <v>165</v>
      </c>
      <c r="G1509" s="585" t="s">
        <v>165</v>
      </c>
      <c r="H1509" s="585" t="s">
        <v>165</v>
      </c>
      <c r="I1509" s="585" t="s">
        <v>165</v>
      </c>
      <c r="J1509" s="585" t="s">
        <v>165</v>
      </c>
      <c r="K1509" s="585" t="s">
        <v>165</v>
      </c>
      <c r="L1509" s="585" t="s">
        <v>165</v>
      </c>
      <c r="M1509" s="585" t="s">
        <v>165</v>
      </c>
      <c r="N1509" s="585" t="s">
        <v>165</v>
      </c>
      <c r="O1509" s="585" t="s">
        <v>165</v>
      </c>
      <c r="P1509" s="585" t="s">
        <v>165</v>
      </c>
      <c r="Q1509" s="585" t="s">
        <v>165</v>
      </c>
      <c r="R1509" s="585" t="s">
        <v>165</v>
      </c>
      <c r="S1509" s="585" t="s">
        <v>165</v>
      </c>
      <c r="T1509" s="585" t="s">
        <v>165</v>
      </c>
      <c r="U1509" s="585" t="s">
        <v>165</v>
      </c>
      <c r="V1509" s="585" t="s">
        <v>165</v>
      </c>
      <c r="W1509" s="585" t="s">
        <v>165</v>
      </c>
      <c r="X1509" s="585" t="s">
        <v>165</v>
      </c>
      <c r="Y1509" s="585" t="s">
        <v>165</v>
      </c>
      <c r="Z1509" s="585" t="s">
        <v>165</v>
      </c>
      <c r="AA1509" s="585" t="s">
        <v>165</v>
      </c>
      <c r="AB1509" s="585" t="s">
        <v>165</v>
      </c>
      <c r="AC1509" s="585" t="s">
        <v>165</v>
      </c>
      <c r="AD1509" s="585" t="s">
        <v>165</v>
      </c>
      <c r="AE1509" s="585" t="s">
        <v>165</v>
      </c>
      <c r="AF1509" s="585" t="s">
        <v>165</v>
      </c>
      <c r="AG1509" s="585" t="s">
        <v>165</v>
      </c>
      <c r="AH1509" s="585" t="s">
        <v>165</v>
      </c>
      <c r="AI1509" s="585" t="s">
        <v>165</v>
      </c>
      <c r="AJ1509" s="585" t="s">
        <v>165</v>
      </c>
      <c r="AK1509" s="585" t="s">
        <v>165</v>
      </c>
      <c r="AL1509" s="585" t="s">
        <v>165</v>
      </c>
      <c r="AM1509" s="585" t="s">
        <v>165</v>
      </c>
      <c r="AN1509" s="585" t="s">
        <v>165</v>
      </c>
      <c r="AO1509" s="585" t="s">
        <v>165</v>
      </c>
      <c r="AP1509" s="585">
        <v>2.4689999999999999</v>
      </c>
      <c r="AQ1509" s="585">
        <v>2.5999999999999999E-2</v>
      </c>
      <c r="AR1509" s="585">
        <v>0.114</v>
      </c>
      <c r="AS1509" s="585">
        <v>2.4689999999999999</v>
      </c>
      <c r="AT1509" s="585">
        <v>2.4E-2</v>
      </c>
      <c r="AU1509" s="585">
        <v>0.114</v>
      </c>
      <c r="AV1509" s="585">
        <v>2.4689999999999999</v>
      </c>
      <c r="AW1509" s="585">
        <v>2.1999999999999999E-2</v>
      </c>
      <c r="AX1509" s="585">
        <v>0.114</v>
      </c>
      <c r="AY1509" s="1367">
        <v>2.4689999999999999</v>
      </c>
      <c r="AZ1509" s="1367">
        <v>2.1999999999999999E-2</v>
      </c>
      <c r="BA1509" s="1368">
        <v>0.114</v>
      </c>
    </row>
    <row r="1510" spans="1:53" s="572" customFormat="1" ht="12" customHeight="1" x14ac:dyDescent="0.25">
      <c r="A1510" s="921"/>
      <c r="B1510" s="27">
        <v>0.1</v>
      </c>
      <c r="C1510" s="586" t="s">
        <v>250</v>
      </c>
      <c r="D1510" s="562" t="s">
        <v>669</v>
      </c>
      <c r="E1510" s="564" t="str">
        <f t="shared" si="102"/>
        <v>B10 (l)Maquinaria agrícola</v>
      </c>
      <c r="F1510" s="585" t="s">
        <v>165</v>
      </c>
      <c r="G1510" s="585" t="s">
        <v>165</v>
      </c>
      <c r="H1510" s="585" t="s">
        <v>165</v>
      </c>
      <c r="I1510" s="585" t="s">
        <v>165</v>
      </c>
      <c r="J1510" s="585" t="s">
        <v>165</v>
      </c>
      <c r="K1510" s="585" t="s">
        <v>165</v>
      </c>
      <c r="L1510" s="585" t="s">
        <v>165</v>
      </c>
      <c r="M1510" s="585" t="s">
        <v>165</v>
      </c>
      <c r="N1510" s="585" t="s">
        <v>165</v>
      </c>
      <c r="O1510" s="585" t="s">
        <v>165</v>
      </c>
      <c r="P1510" s="585" t="s">
        <v>165</v>
      </c>
      <c r="Q1510" s="585" t="s">
        <v>165</v>
      </c>
      <c r="R1510" s="585" t="s">
        <v>165</v>
      </c>
      <c r="S1510" s="585" t="s">
        <v>165</v>
      </c>
      <c r="T1510" s="585" t="s">
        <v>165</v>
      </c>
      <c r="U1510" s="585" t="s">
        <v>165</v>
      </c>
      <c r="V1510" s="585" t="s">
        <v>165</v>
      </c>
      <c r="W1510" s="585" t="s">
        <v>165</v>
      </c>
      <c r="X1510" s="585" t="s">
        <v>165</v>
      </c>
      <c r="Y1510" s="585" t="s">
        <v>165</v>
      </c>
      <c r="Z1510" s="585" t="s">
        <v>165</v>
      </c>
      <c r="AA1510" s="585" t="s">
        <v>165</v>
      </c>
      <c r="AB1510" s="585" t="s">
        <v>165</v>
      </c>
      <c r="AC1510" s="585" t="s">
        <v>165</v>
      </c>
      <c r="AD1510" s="585" t="s">
        <v>165</v>
      </c>
      <c r="AE1510" s="585" t="s">
        <v>165</v>
      </c>
      <c r="AF1510" s="585" t="s">
        <v>165</v>
      </c>
      <c r="AG1510" s="585" t="s">
        <v>165</v>
      </c>
      <c r="AH1510" s="585" t="s">
        <v>165</v>
      </c>
      <c r="AI1510" s="585" t="s">
        <v>165</v>
      </c>
      <c r="AJ1510" s="585" t="s">
        <v>165</v>
      </c>
      <c r="AK1510" s="585" t="s">
        <v>165</v>
      </c>
      <c r="AL1510" s="585" t="s">
        <v>165</v>
      </c>
      <c r="AM1510" s="585" t="s">
        <v>165</v>
      </c>
      <c r="AN1510" s="585" t="s">
        <v>165</v>
      </c>
      <c r="AO1510" s="585" t="s">
        <v>165</v>
      </c>
      <c r="AP1510" s="585">
        <v>2.3940000000000001</v>
      </c>
      <c r="AQ1510" s="585">
        <v>3.2000000000000001E-2</v>
      </c>
      <c r="AR1510" s="585">
        <v>0.11600000000000001</v>
      </c>
      <c r="AS1510" s="585">
        <v>2.3940000000000001</v>
      </c>
      <c r="AT1510" s="585">
        <v>2.7E-2</v>
      </c>
      <c r="AU1510" s="585">
        <v>0.11600000000000001</v>
      </c>
      <c r="AV1510" s="585">
        <v>2.3940000000000001</v>
      </c>
      <c r="AW1510" s="585">
        <v>2.5000000000000001E-2</v>
      </c>
      <c r="AX1510" s="585">
        <v>0.11600000000000001</v>
      </c>
      <c r="AY1510" s="1367">
        <v>2.3940000000000001</v>
      </c>
      <c r="AZ1510" s="1367">
        <v>2.5000000000000001E-2</v>
      </c>
      <c r="BA1510" s="1368">
        <v>0.11600000000000001</v>
      </c>
    </row>
    <row r="1511" spans="1:53" s="572" customFormat="1" ht="12" customHeight="1" x14ac:dyDescent="0.25">
      <c r="A1511" s="921"/>
      <c r="B1511" s="27">
        <v>0.1</v>
      </c>
      <c r="C1511" s="586" t="s">
        <v>250</v>
      </c>
      <c r="D1511" s="562" t="s">
        <v>670</v>
      </c>
      <c r="E1511" s="564" t="str">
        <f t="shared" si="102"/>
        <v>B10 (l)Maquinaria forestal</v>
      </c>
      <c r="F1511" s="585" t="s">
        <v>165</v>
      </c>
      <c r="G1511" s="585" t="s">
        <v>165</v>
      </c>
      <c r="H1511" s="585" t="s">
        <v>165</v>
      </c>
      <c r="I1511" s="585" t="s">
        <v>165</v>
      </c>
      <c r="J1511" s="585" t="s">
        <v>165</v>
      </c>
      <c r="K1511" s="585" t="s">
        <v>165</v>
      </c>
      <c r="L1511" s="585" t="s">
        <v>165</v>
      </c>
      <c r="M1511" s="585" t="s">
        <v>165</v>
      </c>
      <c r="N1511" s="585" t="s">
        <v>165</v>
      </c>
      <c r="O1511" s="585" t="s">
        <v>165</v>
      </c>
      <c r="P1511" s="585" t="s">
        <v>165</v>
      </c>
      <c r="Q1511" s="585" t="s">
        <v>165</v>
      </c>
      <c r="R1511" s="585" t="s">
        <v>165</v>
      </c>
      <c r="S1511" s="585" t="s">
        <v>165</v>
      </c>
      <c r="T1511" s="585" t="s">
        <v>165</v>
      </c>
      <c r="U1511" s="585" t="s">
        <v>165</v>
      </c>
      <c r="V1511" s="585" t="s">
        <v>165</v>
      </c>
      <c r="W1511" s="585" t="s">
        <v>165</v>
      </c>
      <c r="X1511" s="585" t="s">
        <v>165</v>
      </c>
      <c r="Y1511" s="585" t="s">
        <v>165</v>
      </c>
      <c r="Z1511" s="585" t="s">
        <v>165</v>
      </c>
      <c r="AA1511" s="585" t="s">
        <v>165</v>
      </c>
      <c r="AB1511" s="585" t="s">
        <v>165</v>
      </c>
      <c r="AC1511" s="585" t="s">
        <v>165</v>
      </c>
      <c r="AD1511" s="585" t="s">
        <v>165</v>
      </c>
      <c r="AE1511" s="585" t="s">
        <v>165</v>
      </c>
      <c r="AF1511" s="585" t="s">
        <v>165</v>
      </c>
      <c r="AG1511" s="585" t="s">
        <v>165</v>
      </c>
      <c r="AH1511" s="585" t="s">
        <v>165</v>
      </c>
      <c r="AI1511" s="585" t="s">
        <v>165</v>
      </c>
      <c r="AJ1511" s="585" t="s">
        <v>165</v>
      </c>
      <c r="AK1511" s="585" t="s">
        <v>165</v>
      </c>
      <c r="AL1511" s="585" t="s">
        <v>165</v>
      </c>
      <c r="AM1511" s="585" t="s">
        <v>165</v>
      </c>
      <c r="AN1511" s="585" t="s">
        <v>165</v>
      </c>
      <c r="AO1511" s="585" t="s">
        <v>165</v>
      </c>
      <c r="AP1511" s="585">
        <v>2.3940000000000001</v>
      </c>
      <c r="AQ1511" s="585">
        <v>1.4999999999999999E-2</v>
      </c>
      <c r="AR1511" s="585">
        <v>0.11600000000000001</v>
      </c>
      <c r="AS1511" s="585">
        <v>2.3940000000000001</v>
      </c>
      <c r="AT1511" s="585">
        <v>1.4E-2</v>
      </c>
      <c r="AU1511" s="585">
        <v>0.11600000000000001</v>
      </c>
      <c r="AV1511" s="585">
        <v>2.3940000000000001</v>
      </c>
      <c r="AW1511" s="585">
        <v>1.2999999999999999E-2</v>
      </c>
      <c r="AX1511" s="585">
        <v>0.11600000000000001</v>
      </c>
      <c r="AY1511" s="1367">
        <v>2.3940000000000001</v>
      </c>
      <c r="AZ1511" s="1367">
        <v>1.2999999999999999E-2</v>
      </c>
      <c r="BA1511" s="1368">
        <v>0.11600000000000001</v>
      </c>
    </row>
    <row r="1512" spans="1:53" s="572" customFormat="1" ht="12" customHeight="1" x14ac:dyDescent="0.25">
      <c r="A1512" s="921"/>
      <c r="B1512" s="27">
        <v>0.1</v>
      </c>
      <c r="C1512" s="586" t="s">
        <v>250</v>
      </c>
      <c r="D1512" s="562" t="s">
        <v>741</v>
      </c>
      <c r="E1512" s="564" t="str">
        <f t="shared" si="102"/>
        <v>B10 (l)Maquinaria comercial, institucional e industrial</v>
      </c>
      <c r="F1512" s="585" t="s">
        <v>165</v>
      </c>
      <c r="G1512" s="585" t="s">
        <v>165</v>
      </c>
      <c r="H1512" s="585" t="s">
        <v>165</v>
      </c>
      <c r="I1512" s="585" t="s">
        <v>165</v>
      </c>
      <c r="J1512" s="585" t="s">
        <v>165</v>
      </c>
      <c r="K1512" s="585" t="s">
        <v>165</v>
      </c>
      <c r="L1512" s="585" t="s">
        <v>165</v>
      </c>
      <c r="M1512" s="585" t="s">
        <v>165</v>
      </c>
      <c r="N1512" s="585" t="s">
        <v>165</v>
      </c>
      <c r="O1512" s="585" t="s">
        <v>165</v>
      </c>
      <c r="P1512" s="585" t="s">
        <v>165</v>
      </c>
      <c r="Q1512" s="585" t="s">
        <v>165</v>
      </c>
      <c r="R1512" s="585" t="s">
        <v>165</v>
      </c>
      <c r="S1512" s="585" t="s">
        <v>165</v>
      </c>
      <c r="T1512" s="585" t="s">
        <v>165</v>
      </c>
      <c r="U1512" s="585" t="s">
        <v>165</v>
      </c>
      <c r="V1512" s="585" t="s">
        <v>165</v>
      </c>
      <c r="W1512" s="585" t="s">
        <v>165</v>
      </c>
      <c r="X1512" s="585" t="s">
        <v>165</v>
      </c>
      <c r="Y1512" s="585" t="s">
        <v>165</v>
      </c>
      <c r="Z1512" s="585" t="s">
        <v>165</v>
      </c>
      <c r="AA1512" s="585" t="s">
        <v>165</v>
      </c>
      <c r="AB1512" s="585" t="s">
        <v>165</v>
      </c>
      <c r="AC1512" s="585" t="s">
        <v>165</v>
      </c>
      <c r="AD1512" s="585" t="s">
        <v>165</v>
      </c>
      <c r="AE1512" s="585" t="s">
        <v>165</v>
      </c>
      <c r="AF1512" s="585" t="s">
        <v>165</v>
      </c>
      <c r="AG1512" s="585" t="s">
        <v>165</v>
      </c>
      <c r="AH1512" s="585" t="s">
        <v>165</v>
      </c>
      <c r="AI1512" s="585" t="s">
        <v>165</v>
      </c>
      <c r="AJ1512" s="585" t="s">
        <v>165</v>
      </c>
      <c r="AK1512" s="585" t="s">
        <v>165</v>
      </c>
      <c r="AL1512" s="585" t="s">
        <v>165</v>
      </c>
      <c r="AM1512" s="585" t="s">
        <v>165</v>
      </c>
      <c r="AN1512" s="585" t="s">
        <v>165</v>
      </c>
      <c r="AO1512" s="585" t="s">
        <v>165</v>
      </c>
      <c r="AP1512" s="585">
        <v>2.3940000000000001</v>
      </c>
      <c r="AQ1512" s="585">
        <v>2.5999999999999999E-2</v>
      </c>
      <c r="AR1512" s="585">
        <v>0.114</v>
      </c>
      <c r="AS1512" s="585">
        <v>2.3940000000000001</v>
      </c>
      <c r="AT1512" s="585">
        <v>2.4E-2</v>
      </c>
      <c r="AU1512" s="585">
        <v>0.114</v>
      </c>
      <c r="AV1512" s="585">
        <v>2.3940000000000001</v>
      </c>
      <c r="AW1512" s="585">
        <v>2.1999999999999999E-2</v>
      </c>
      <c r="AX1512" s="585">
        <v>0.114</v>
      </c>
      <c r="AY1512" s="1367">
        <v>2.3940000000000001</v>
      </c>
      <c r="AZ1512" s="1367">
        <v>2.1999999999999999E-2</v>
      </c>
      <c r="BA1512" s="1368">
        <v>0.114</v>
      </c>
    </row>
    <row r="1513" spans="1:53" s="572" customFormat="1" ht="12" customHeight="1" x14ac:dyDescent="0.25">
      <c r="A1513" s="921"/>
      <c r="B1513" s="27">
        <v>0.2</v>
      </c>
      <c r="C1513" s="586" t="s">
        <v>524</v>
      </c>
      <c r="D1513" s="562" t="s">
        <v>669</v>
      </c>
      <c r="E1513" s="564" t="str">
        <f t="shared" si="102"/>
        <v>B20 (l)Maquinaria agrícola</v>
      </c>
      <c r="F1513" s="585" t="s">
        <v>165</v>
      </c>
      <c r="G1513" s="585" t="s">
        <v>165</v>
      </c>
      <c r="H1513" s="585" t="s">
        <v>165</v>
      </c>
      <c r="I1513" s="585" t="s">
        <v>165</v>
      </c>
      <c r="J1513" s="585" t="s">
        <v>165</v>
      </c>
      <c r="K1513" s="585" t="s">
        <v>165</v>
      </c>
      <c r="L1513" s="585" t="s">
        <v>165</v>
      </c>
      <c r="M1513" s="585" t="s">
        <v>165</v>
      </c>
      <c r="N1513" s="585" t="s">
        <v>165</v>
      </c>
      <c r="O1513" s="585" t="s">
        <v>165</v>
      </c>
      <c r="P1513" s="585" t="s">
        <v>165</v>
      </c>
      <c r="Q1513" s="585" t="s">
        <v>165</v>
      </c>
      <c r="R1513" s="585" t="s">
        <v>165</v>
      </c>
      <c r="S1513" s="585" t="s">
        <v>165</v>
      </c>
      <c r="T1513" s="585" t="s">
        <v>165</v>
      </c>
      <c r="U1513" s="585" t="s">
        <v>165</v>
      </c>
      <c r="V1513" s="585" t="s">
        <v>165</v>
      </c>
      <c r="W1513" s="585" t="s">
        <v>165</v>
      </c>
      <c r="X1513" s="585" t="s">
        <v>165</v>
      </c>
      <c r="Y1513" s="585" t="s">
        <v>165</v>
      </c>
      <c r="Z1513" s="585" t="s">
        <v>165</v>
      </c>
      <c r="AA1513" s="585" t="s">
        <v>165</v>
      </c>
      <c r="AB1513" s="585" t="s">
        <v>165</v>
      </c>
      <c r="AC1513" s="585" t="s">
        <v>165</v>
      </c>
      <c r="AD1513" s="585" t="s">
        <v>165</v>
      </c>
      <c r="AE1513" s="585" t="s">
        <v>165</v>
      </c>
      <c r="AF1513" s="585" t="s">
        <v>165</v>
      </c>
      <c r="AG1513" s="585" t="s">
        <v>165</v>
      </c>
      <c r="AH1513" s="585" t="s">
        <v>165</v>
      </c>
      <c r="AI1513" s="585" t="s">
        <v>165</v>
      </c>
      <c r="AJ1513" s="585" t="s">
        <v>165</v>
      </c>
      <c r="AK1513" s="585" t="s">
        <v>165</v>
      </c>
      <c r="AL1513" s="585" t="s">
        <v>165</v>
      </c>
      <c r="AM1513" s="585" t="s">
        <v>165</v>
      </c>
      <c r="AN1513" s="585" t="s">
        <v>165</v>
      </c>
      <c r="AO1513" s="585" t="s">
        <v>165</v>
      </c>
      <c r="AP1513" s="585">
        <v>2.1429999999999998</v>
      </c>
      <c r="AQ1513" s="585">
        <v>3.2000000000000001E-2</v>
      </c>
      <c r="AR1513" s="585">
        <v>0.11600000000000001</v>
      </c>
      <c r="AS1513" s="585">
        <v>2.1429999999999998</v>
      </c>
      <c r="AT1513" s="585">
        <v>2.7E-2</v>
      </c>
      <c r="AU1513" s="585">
        <v>0.11600000000000001</v>
      </c>
      <c r="AV1513" s="585">
        <v>2.1429999999999998</v>
      </c>
      <c r="AW1513" s="585">
        <v>2.5000000000000001E-2</v>
      </c>
      <c r="AX1513" s="585">
        <v>0.11600000000000001</v>
      </c>
      <c r="AY1513" s="1367">
        <v>2.1429999999999998</v>
      </c>
      <c r="AZ1513" s="1367">
        <v>2.5000000000000001E-2</v>
      </c>
      <c r="BA1513" s="1368">
        <v>0.11600000000000001</v>
      </c>
    </row>
    <row r="1514" spans="1:53" s="572" customFormat="1" ht="12" customHeight="1" x14ac:dyDescent="0.25">
      <c r="A1514" s="921"/>
      <c r="B1514" s="27">
        <v>0.2</v>
      </c>
      <c r="C1514" s="586" t="s">
        <v>524</v>
      </c>
      <c r="D1514" s="562" t="s">
        <v>670</v>
      </c>
      <c r="E1514" s="564" t="str">
        <f t="shared" si="102"/>
        <v>B20 (l)Maquinaria forestal</v>
      </c>
      <c r="F1514" s="585" t="s">
        <v>165</v>
      </c>
      <c r="G1514" s="585" t="s">
        <v>165</v>
      </c>
      <c r="H1514" s="585" t="s">
        <v>165</v>
      </c>
      <c r="I1514" s="585" t="s">
        <v>165</v>
      </c>
      <c r="J1514" s="585" t="s">
        <v>165</v>
      </c>
      <c r="K1514" s="585" t="s">
        <v>165</v>
      </c>
      <c r="L1514" s="585" t="s">
        <v>165</v>
      </c>
      <c r="M1514" s="585" t="s">
        <v>165</v>
      </c>
      <c r="N1514" s="585" t="s">
        <v>165</v>
      </c>
      <c r="O1514" s="585" t="s">
        <v>165</v>
      </c>
      <c r="P1514" s="585" t="s">
        <v>165</v>
      </c>
      <c r="Q1514" s="585" t="s">
        <v>165</v>
      </c>
      <c r="R1514" s="585" t="s">
        <v>165</v>
      </c>
      <c r="S1514" s="585" t="s">
        <v>165</v>
      </c>
      <c r="T1514" s="585" t="s">
        <v>165</v>
      </c>
      <c r="U1514" s="585" t="s">
        <v>165</v>
      </c>
      <c r="V1514" s="585" t="s">
        <v>165</v>
      </c>
      <c r="W1514" s="585" t="s">
        <v>165</v>
      </c>
      <c r="X1514" s="585" t="s">
        <v>165</v>
      </c>
      <c r="Y1514" s="585" t="s">
        <v>165</v>
      </c>
      <c r="Z1514" s="585" t="s">
        <v>165</v>
      </c>
      <c r="AA1514" s="585" t="s">
        <v>165</v>
      </c>
      <c r="AB1514" s="585" t="s">
        <v>165</v>
      </c>
      <c r="AC1514" s="585" t="s">
        <v>165</v>
      </c>
      <c r="AD1514" s="585" t="s">
        <v>165</v>
      </c>
      <c r="AE1514" s="585" t="s">
        <v>165</v>
      </c>
      <c r="AF1514" s="585" t="s">
        <v>165</v>
      </c>
      <c r="AG1514" s="585" t="s">
        <v>165</v>
      </c>
      <c r="AH1514" s="585" t="s">
        <v>165</v>
      </c>
      <c r="AI1514" s="585" t="s">
        <v>165</v>
      </c>
      <c r="AJ1514" s="585" t="s">
        <v>165</v>
      </c>
      <c r="AK1514" s="585" t="s">
        <v>165</v>
      </c>
      <c r="AL1514" s="585" t="s">
        <v>165</v>
      </c>
      <c r="AM1514" s="585" t="s">
        <v>165</v>
      </c>
      <c r="AN1514" s="585" t="s">
        <v>165</v>
      </c>
      <c r="AO1514" s="585" t="s">
        <v>165</v>
      </c>
      <c r="AP1514" s="585">
        <v>2.1429999999999998</v>
      </c>
      <c r="AQ1514" s="585">
        <v>1.4999999999999999E-2</v>
      </c>
      <c r="AR1514" s="585">
        <v>0.11600000000000001</v>
      </c>
      <c r="AS1514" s="585">
        <v>2.1429999999999998</v>
      </c>
      <c r="AT1514" s="585">
        <v>1.4E-2</v>
      </c>
      <c r="AU1514" s="585">
        <v>0.11600000000000001</v>
      </c>
      <c r="AV1514" s="585">
        <v>2.1429999999999998</v>
      </c>
      <c r="AW1514" s="585">
        <v>1.2999999999999999E-2</v>
      </c>
      <c r="AX1514" s="585">
        <v>0.11600000000000001</v>
      </c>
      <c r="AY1514" s="1367">
        <v>2.1429999999999998</v>
      </c>
      <c r="AZ1514" s="1367">
        <v>1.2999999999999999E-2</v>
      </c>
      <c r="BA1514" s="1368">
        <v>0.11600000000000001</v>
      </c>
    </row>
    <row r="1515" spans="1:53" s="572" customFormat="1" ht="12" customHeight="1" x14ac:dyDescent="0.25">
      <c r="A1515" s="921"/>
      <c r="B1515" s="27">
        <v>0.2</v>
      </c>
      <c r="C1515" s="586" t="s">
        <v>524</v>
      </c>
      <c r="D1515" s="562" t="s">
        <v>741</v>
      </c>
      <c r="E1515" s="564" t="str">
        <f t="shared" si="102"/>
        <v>B20 (l)Maquinaria comercial, institucional e industrial</v>
      </c>
      <c r="F1515" s="585" t="s">
        <v>165</v>
      </c>
      <c r="G1515" s="585" t="s">
        <v>165</v>
      </c>
      <c r="H1515" s="585" t="s">
        <v>165</v>
      </c>
      <c r="I1515" s="585" t="s">
        <v>165</v>
      </c>
      <c r="J1515" s="585" t="s">
        <v>165</v>
      </c>
      <c r="K1515" s="585" t="s">
        <v>165</v>
      </c>
      <c r="L1515" s="585" t="s">
        <v>165</v>
      </c>
      <c r="M1515" s="585" t="s">
        <v>165</v>
      </c>
      <c r="N1515" s="585" t="s">
        <v>165</v>
      </c>
      <c r="O1515" s="585" t="s">
        <v>165</v>
      </c>
      <c r="P1515" s="585" t="s">
        <v>165</v>
      </c>
      <c r="Q1515" s="585" t="s">
        <v>165</v>
      </c>
      <c r="R1515" s="585" t="s">
        <v>165</v>
      </c>
      <c r="S1515" s="585" t="s">
        <v>165</v>
      </c>
      <c r="T1515" s="585" t="s">
        <v>165</v>
      </c>
      <c r="U1515" s="585" t="s">
        <v>165</v>
      </c>
      <c r="V1515" s="585" t="s">
        <v>165</v>
      </c>
      <c r="W1515" s="585" t="s">
        <v>165</v>
      </c>
      <c r="X1515" s="585" t="s">
        <v>165</v>
      </c>
      <c r="Y1515" s="585" t="s">
        <v>165</v>
      </c>
      <c r="Z1515" s="585" t="s">
        <v>165</v>
      </c>
      <c r="AA1515" s="585" t="s">
        <v>165</v>
      </c>
      <c r="AB1515" s="585" t="s">
        <v>165</v>
      </c>
      <c r="AC1515" s="585" t="s">
        <v>165</v>
      </c>
      <c r="AD1515" s="585" t="s">
        <v>165</v>
      </c>
      <c r="AE1515" s="585" t="s">
        <v>165</v>
      </c>
      <c r="AF1515" s="585" t="s">
        <v>165</v>
      </c>
      <c r="AG1515" s="585" t="s">
        <v>165</v>
      </c>
      <c r="AH1515" s="585" t="s">
        <v>165</v>
      </c>
      <c r="AI1515" s="585" t="s">
        <v>165</v>
      </c>
      <c r="AJ1515" s="585" t="s">
        <v>165</v>
      </c>
      <c r="AK1515" s="585" t="s">
        <v>165</v>
      </c>
      <c r="AL1515" s="585" t="s">
        <v>165</v>
      </c>
      <c r="AM1515" s="585" t="s">
        <v>165</v>
      </c>
      <c r="AN1515" s="585" t="s">
        <v>165</v>
      </c>
      <c r="AO1515" s="585" t="s">
        <v>165</v>
      </c>
      <c r="AP1515" s="585">
        <v>2.1429999999999998</v>
      </c>
      <c r="AQ1515" s="585">
        <v>2.5999999999999999E-2</v>
      </c>
      <c r="AR1515" s="585">
        <v>0.114</v>
      </c>
      <c r="AS1515" s="585">
        <v>2.1429999999999998</v>
      </c>
      <c r="AT1515" s="585">
        <v>2.4E-2</v>
      </c>
      <c r="AU1515" s="585">
        <v>0.114</v>
      </c>
      <c r="AV1515" s="585">
        <v>2.1429999999999998</v>
      </c>
      <c r="AW1515" s="585">
        <v>2.1999999999999999E-2</v>
      </c>
      <c r="AX1515" s="585">
        <v>0.114</v>
      </c>
      <c r="AY1515" s="1367">
        <v>2.1429999999999998</v>
      </c>
      <c r="AZ1515" s="1367">
        <v>2.1999999999999999E-2</v>
      </c>
      <c r="BA1515" s="1368">
        <v>0.114</v>
      </c>
    </row>
    <row r="1516" spans="1:53" s="572" customFormat="1" ht="12" customHeight="1" x14ac:dyDescent="0.25">
      <c r="A1516" s="921"/>
      <c r="B1516" s="27">
        <v>0.3</v>
      </c>
      <c r="C1516" s="586" t="s">
        <v>525</v>
      </c>
      <c r="D1516" s="562" t="s">
        <v>669</v>
      </c>
      <c r="E1516" s="564" t="str">
        <f t="shared" si="102"/>
        <v>B30 (l)Maquinaria agrícola</v>
      </c>
      <c r="F1516" s="585" t="s">
        <v>165</v>
      </c>
      <c r="G1516" s="585" t="s">
        <v>165</v>
      </c>
      <c r="H1516" s="585" t="s">
        <v>165</v>
      </c>
      <c r="I1516" s="585" t="s">
        <v>165</v>
      </c>
      <c r="J1516" s="585" t="s">
        <v>165</v>
      </c>
      <c r="K1516" s="585" t="s">
        <v>165</v>
      </c>
      <c r="L1516" s="585" t="s">
        <v>165</v>
      </c>
      <c r="M1516" s="585" t="s">
        <v>165</v>
      </c>
      <c r="N1516" s="585" t="s">
        <v>165</v>
      </c>
      <c r="O1516" s="585" t="s">
        <v>165</v>
      </c>
      <c r="P1516" s="585" t="s">
        <v>165</v>
      </c>
      <c r="Q1516" s="585" t="s">
        <v>165</v>
      </c>
      <c r="R1516" s="585" t="s">
        <v>165</v>
      </c>
      <c r="S1516" s="585" t="s">
        <v>165</v>
      </c>
      <c r="T1516" s="585" t="s">
        <v>165</v>
      </c>
      <c r="U1516" s="585" t="s">
        <v>165</v>
      </c>
      <c r="V1516" s="585" t="s">
        <v>165</v>
      </c>
      <c r="W1516" s="585" t="s">
        <v>165</v>
      </c>
      <c r="X1516" s="585" t="s">
        <v>165</v>
      </c>
      <c r="Y1516" s="585" t="s">
        <v>165</v>
      </c>
      <c r="Z1516" s="585" t="s">
        <v>165</v>
      </c>
      <c r="AA1516" s="585" t="s">
        <v>165</v>
      </c>
      <c r="AB1516" s="585" t="s">
        <v>165</v>
      </c>
      <c r="AC1516" s="585" t="s">
        <v>165</v>
      </c>
      <c r="AD1516" s="585" t="s">
        <v>165</v>
      </c>
      <c r="AE1516" s="585" t="s">
        <v>165</v>
      </c>
      <c r="AF1516" s="585" t="s">
        <v>165</v>
      </c>
      <c r="AG1516" s="585" t="s">
        <v>165</v>
      </c>
      <c r="AH1516" s="585" t="s">
        <v>165</v>
      </c>
      <c r="AI1516" s="585" t="s">
        <v>165</v>
      </c>
      <c r="AJ1516" s="585" t="s">
        <v>165</v>
      </c>
      <c r="AK1516" s="585" t="s">
        <v>165</v>
      </c>
      <c r="AL1516" s="585" t="s">
        <v>165</v>
      </c>
      <c r="AM1516" s="585" t="s">
        <v>165</v>
      </c>
      <c r="AN1516" s="585" t="s">
        <v>165</v>
      </c>
      <c r="AO1516" s="585" t="s">
        <v>165</v>
      </c>
      <c r="AP1516" s="585">
        <v>1.8919999999999999</v>
      </c>
      <c r="AQ1516" s="585">
        <v>3.2000000000000001E-2</v>
      </c>
      <c r="AR1516" s="585">
        <v>0.11600000000000001</v>
      </c>
      <c r="AS1516" s="585">
        <v>1.8919999999999999</v>
      </c>
      <c r="AT1516" s="585">
        <v>2.7E-2</v>
      </c>
      <c r="AU1516" s="585">
        <v>0.11600000000000001</v>
      </c>
      <c r="AV1516" s="585">
        <v>1.893</v>
      </c>
      <c r="AW1516" s="585">
        <v>2.5000000000000001E-2</v>
      </c>
      <c r="AX1516" s="585">
        <v>0.11600000000000001</v>
      </c>
      <c r="AY1516" s="1367">
        <v>1.8919999999999999</v>
      </c>
      <c r="AZ1516" s="1367">
        <v>2.5000000000000001E-2</v>
      </c>
      <c r="BA1516" s="1368">
        <v>0.11600000000000001</v>
      </c>
    </row>
    <row r="1517" spans="1:53" s="572" customFormat="1" ht="12" customHeight="1" x14ac:dyDescent="0.25">
      <c r="A1517" s="921"/>
      <c r="B1517" s="27">
        <v>0.3</v>
      </c>
      <c r="C1517" s="586" t="s">
        <v>525</v>
      </c>
      <c r="D1517" s="562" t="s">
        <v>670</v>
      </c>
      <c r="E1517" s="564" t="str">
        <f t="shared" si="102"/>
        <v>B30 (l)Maquinaria forestal</v>
      </c>
      <c r="F1517" s="585" t="s">
        <v>165</v>
      </c>
      <c r="G1517" s="585" t="s">
        <v>165</v>
      </c>
      <c r="H1517" s="585" t="s">
        <v>165</v>
      </c>
      <c r="I1517" s="585" t="s">
        <v>165</v>
      </c>
      <c r="J1517" s="585" t="s">
        <v>165</v>
      </c>
      <c r="K1517" s="585" t="s">
        <v>165</v>
      </c>
      <c r="L1517" s="585" t="s">
        <v>165</v>
      </c>
      <c r="M1517" s="585" t="s">
        <v>165</v>
      </c>
      <c r="N1517" s="585" t="s">
        <v>165</v>
      </c>
      <c r="O1517" s="585" t="s">
        <v>165</v>
      </c>
      <c r="P1517" s="585" t="s">
        <v>165</v>
      </c>
      <c r="Q1517" s="585" t="s">
        <v>165</v>
      </c>
      <c r="R1517" s="585" t="s">
        <v>165</v>
      </c>
      <c r="S1517" s="585" t="s">
        <v>165</v>
      </c>
      <c r="T1517" s="585" t="s">
        <v>165</v>
      </c>
      <c r="U1517" s="585" t="s">
        <v>165</v>
      </c>
      <c r="V1517" s="585" t="s">
        <v>165</v>
      </c>
      <c r="W1517" s="585" t="s">
        <v>165</v>
      </c>
      <c r="X1517" s="585" t="s">
        <v>165</v>
      </c>
      <c r="Y1517" s="585" t="s">
        <v>165</v>
      </c>
      <c r="Z1517" s="585" t="s">
        <v>165</v>
      </c>
      <c r="AA1517" s="585" t="s">
        <v>165</v>
      </c>
      <c r="AB1517" s="585" t="s">
        <v>165</v>
      </c>
      <c r="AC1517" s="585" t="s">
        <v>165</v>
      </c>
      <c r="AD1517" s="585" t="s">
        <v>165</v>
      </c>
      <c r="AE1517" s="585" t="s">
        <v>165</v>
      </c>
      <c r="AF1517" s="585" t="s">
        <v>165</v>
      </c>
      <c r="AG1517" s="585" t="s">
        <v>165</v>
      </c>
      <c r="AH1517" s="585" t="s">
        <v>165</v>
      </c>
      <c r="AI1517" s="585" t="s">
        <v>165</v>
      </c>
      <c r="AJ1517" s="585" t="s">
        <v>165</v>
      </c>
      <c r="AK1517" s="585" t="s">
        <v>165</v>
      </c>
      <c r="AL1517" s="585" t="s">
        <v>165</v>
      </c>
      <c r="AM1517" s="585" t="s">
        <v>165</v>
      </c>
      <c r="AN1517" s="585" t="s">
        <v>165</v>
      </c>
      <c r="AO1517" s="585" t="s">
        <v>165</v>
      </c>
      <c r="AP1517" s="585">
        <v>1.8919999999999999</v>
      </c>
      <c r="AQ1517" s="585">
        <v>1.4999999999999999E-2</v>
      </c>
      <c r="AR1517" s="585">
        <v>0.11600000000000001</v>
      </c>
      <c r="AS1517" s="585">
        <v>1.8919999999999999</v>
      </c>
      <c r="AT1517" s="585">
        <v>1.4E-2</v>
      </c>
      <c r="AU1517" s="585">
        <v>0.11600000000000001</v>
      </c>
      <c r="AV1517" s="585">
        <v>1.893</v>
      </c>
      <c r="AW1517" s="585">
        <v>1.2999999999999999E-2</v>
      </c>
      <c r="AX1517" s="585">
        <v>0.11600000000000001</v>
      </c>
      <c r="AY1517" s="1367">
        <v>1.8919999999999999</v>
      </c>
      <c r="AZ1517" s="1367">
        <v>1.2999999999999999E-2</v>
      </c>
      <c r="BA1517" s="1368">
        <v>0.11600000000000001</v>
      </c>
    </row>
    <row r="1518" spans="1:53" s="572" customFormat="1" ht="12" customHeight="1" x14ac:dyDescent="0.25">
      <c r="A1518" s="921"/>
      <c r="B1518" s="27">
        <v>0.3</v>
      </c>
      <c r="C1518" s="586" t="s">
        <v>525</v>
      </c>
      <c r="D1518" s="562" t="s">
        <v>741</v>
      </c>
      <c r="E1518" s="564" t="str">
        <f t="shared" si="102"/>
        <v>B30 (l)Maquinaria comercial, institucional e industrial</v>
      </c>
      <c r="F1518" s="585" t="s">
        <v>165</v>
      </c>
      <c r="G1518" s="585" t="s">
        <v>165</v>
      </c>
      <c r="H1518" s="585" t="s">
        <v>165</v>
      </c>
      <c r="I1518" s="585" t="s">
        <v>165</v>
      </c>
      <c r="J1518" s="585" t="s">
        <v>165</v>
      </c>
      <c r="K1518" s="585" t="s">
        <v>165</v>
      </c>
      <c r="L1518" s="585" t="s">
        <v>165</v>
      </c>
      <c r="M1518" s="585" t="s">
        <v>165</v>
      </c>
      <c r="N1518" s="585" t="s">
        <v>165</v>
      </c>
      <c r="O1518" s="585" t="s">
        <v>165</v>
      </c>
      <c r="P1518" s="585" t="s">
        <v>165</v>
      </c>
      <c r="Q1518" s="585" t="s">
        <v>165</v>
      </c>
      <c r="R1518" s="585" t="s">
        <v>165</v>
      </c>
      <c r="S1518" s="585" t="s">
        <v>165</v>
      </c>
      <c r="T1518" s="585" t="s">
        <v>165</v>
      </c>
      <c r="U1518" s="585" t="s">
        <v>165</v>
      </c>
      <c r="V1518" s="585" t="s">
        <v>165</v>
      </c>
      <c r="W1518" s="585" t="s">
        <v>165</v>
      </c>
      <c r="X1518" s="585" t="s">
        <v>165</v>
      </c>
      <c r="Y1518" s="585" t="s">
        <v>165</v>
      </c>
      <c r="Z1518" s="585" t="s">
        <v>165</v>
      </c>
      <c r="AA1518" s="585" t="s">
        <v>165</v>
      </c>
      <c r="AB1518" s="585" t="s">
        <v>165</v>
      </c>
      <c r="AC1518" s="585" t="s">
        <v>165</v>
      </c>
      <c r="AD1518" s="585" t="s">
        <v>165</v>
      </c>
      <c r="AE1518" s="585" t="s">
        <v>165</v>
      </c>
      <c r="AF1518" s="585" t="s">
        <v>165</v>
      </c>
      <c r="AG1518" s="585" t="s">
        <v>165</v>
      </c>
      <c r="AH1518" s="585" t="s">
        <v>165</v>
      </c>
      <c r="AI1518" s="585" t="s">
        <v>165</v>
      </c>
      <c r="AJ1518" s="585" t="s">
        <v>165</v>
      </c>
      <c r="AK1518" s="585" t="s">
        <v>165</v>
      </c>
      <c r="AL1518" s="585" t="s">
        <v>165</v>
      </c>
      <c r="AM1518" s="585" t="s">
        <v>165</v>
      </c>
      <c r="AN1518" s="585" t="s">
        <v>165</v>
      </c>
      <c r="AO1518" s="585" t="s">
        <v>165</v>
      </c>
      <c r="AP1518" s="585">
        <v>1.8919999999999999</v>
      </c>
      <c r="AQ1518" s="585">
        <v>2.5999999999999999E-2</v>
      </c>
      <c r="AR1518" s="585">
        <v>0.114</v>
      </c>
      <c r="AS1518" s="585">
        <v>1.8919999999999999</v>
      </c>
      <c r="AT1518" s="585">
        <v>2.4E-2</v>
      </c>
      <c r="AU1518" s="585">
        <v>0.114</v>
      </c>
      <c r="AV1518" s="585">
        <v>1.893</v>
      </c>
      <c r="AW1518" s="585">
        <v>2.1999999999999999E-2</v>
      </c>
      <c r="AX1518" s="585">
        <v>0.114</v>
      </c>
      <c r="AY1518" s="1367">
        <v>1.8919999999999999</v>
      </c>
      <c r="AZ1518" s="1367">
        <v>2.1999999999999999E-2</v>
      </c>
      <c r="BA1518" s="1368">
        <v>0.114</v>
      </c>
    </row>
    <row r="1519" spans="1:53" s="572" customFormat="1" ht="12" customHeight="1" x14ac:dyDescent="0.25">
      <c r="A1519" s="921"/>
      <c r="B1519" s="27">
        <v>1</v>
      </c>
      <c r="C1519" s="586" t="s">
        <v>526</v>
      </c>
      <c r="D1519" s="562" t="s">
        <v>669</v>
      </c>
      <c r="E1519" s="564" t="str">
        <f t="shared" si="102"/>
        <v>B100 (l)Maquinaria agrícola</v>
      </c>
      <c r="F1519" s="585" t="s">
        <v>165</v>
      </c>
      <c r="G1519" s="585" t="s">
        <v>165</v>
      </c>
      <c r="H1519" s="585" t="s">
        <v>165</v>
      </c>
      <c r="I1519" s="585" t="s">
        <v>165</v>
      </c>
      <c r="J1519" s="585" t="s">
        <v>165</v>
      </c>
      <c r="K1519" s="585" t="s">
        <v>165</v>
      </c>
      <c r="L1519" s="585" t="s">
        <v>165</v>
      </c>
      <c r="M1519" s="585" t="s">
        <v>165</v>
      </c>
      <c r="N1519" s="585" t="s">
        <v>165</v>
      </c>
      <c r="O1519" s="585" t="s">
        <v>165</v>
      </c>
      <c r="P1519" s="585" t="s">
        <v>165</v>
      </c>
      <c r="Q1519" s="585" t="s">
        <v>165</v>
      </c>
      <c r="R1519" s="585" t="s">
        <v>165</v>
      </c>
      <c r="S1519" s="585" t="s">
        <v>165</v>
      </c>
      <c r="T1519" s="585" t="s">
        <v>165</v>
      </c>
      <c r="U1519" s="585" t="s">
        <v>165</v>
      </c>
      <c r="V1519" s="585" t="s">
        <v>165</v>
      </c>
      <c r="W1519" s="585" t="s">
        <v>165</v>
      </c>
      <c r="X1519" s="585" t="s">
        <v>165</v>
      </c>
      <c r="Y1519" s="585" t="s">
        <v>165</v>
      </c>
      <c r="Z1519" s="585" t="s">
        <v>165</v>
      </c>
      <c r="AA1519" s="585" t="s">
        <v>165</v>
      </c>
      <c r="AB1519" s="585" t="s">
        <v>165</v>
      </c>
      <c r="AC1519" s="585" t="s">
        <v>165</v>
      </c>
      <c r="AD1519" s="585" t="s">
        <v>165</v>
      </c>
      <c r="AE1519" s="585" t="s">
        <v>165</v>
      </c>
      <c r="AF1519" s="585" t="s">
        <v>165</v>
      </c>
      <c r="AG1519" s="585" t="s">
        <v>165</v>
      </c>
      <c r="AH1519" s="585" t="s">
        <v>165</v>
      </c>
      <c r="AI1519" s="585" t="s">
        <v>165</v>
      </c>
      <c r="AJ1519" s="585" t="s">
        <v>165</v>
      </c>
      <c r="AK1519" s="585" t="s">
        <v>165</v>
      </c>
      <c r="AL1519" s="585" t="s">
        <v>165</v>
      </c>
      <c r="AM1519" s="585" t="s">
        <v>165</v>
      </c>
      <c r="AN1519" s="585" t="s">
        <v>165</v>
      </c>
      <c r="AO1519" s="585" t="s">
        <v>165</v>
      </c>
      <c r="AP1519" s="585">
        <v>0.13700000000000001</v>
      </c>
      <c r="AQ1519" s="585">
        <v>3.2000000000000001E-2</v>
      </c>
      <c r="AR1519" s="585">
        <v>0.11600000000000001</v>
      </c>
      <c r="AS1519" s="585">
        <v>0.13600000000000001</v>
      </c>
      <c r="AT1519" s="585">
        <v>2.7E-2</v>
      </c>
      <c r="AU1519" s="585">
        <v>0.11600000000000001</v>
      </c>
      <c r="AV1519" s="585">
        <v>0.13700000000000001</v>
      </c>
      <c r="AW1519" s="585">
        <v>2.5000000000000001E-2</v>
      </c>
      <c r="AX1519" s="585">
        <v>0.11600000000000001</v>
      </c>
      <c r="AY1519" s="1367">
        <v>0.13700000000000001</v>
      </c>
      <c r="AZ1519" s="1367">
        <v>2.5000000000000001E-2</v>
      </c>
      <c r="BA1519" s="1368">
        <v>0.11600000000000001</v>
      </c>
    </row>
    <row r="1520" spans="1:53" s="572" customFormat="1" ht="12" customHeight="1" x14ac:dyDescent="0.25">
      <c r="A1520" s="921"/>
      <c r="B1520" s="27">
        <v>1</v>
      </c>
      <c r="C1520" s="586" t="s">
        <v>526</v>
      </c>
      <c r="D1520" s="562" t="s">
        <v>670</v>
      </c>
      <c r="E1520" s="564" t="str">
        <f t="shared" si="102"/>
        <v>B100 (l)Maquinaria forestal</v>
      </c>
      <c r="F1520" s="585" t="s">
        <v>165</v>
      </c>
      <c r="G1520" s="585" t="s">
        <v>165</v>
      </c>
      <c r="H1520" s="585" t="s">
        <v>165</v>
      </c>
      <c r="I1520" s="585" t="s">
        <v>165</v>
      </c>
      <c r="J1520" s="585" t="s">
        <v>165</v>
      </c>
      <c r="K1520" s="585" t="s">
        <v>165</v>
      </c>
      <c r="L1520" s="585" t="s">
        <v>165</v>
      </c>
      <c r="M1520" s="585" t="s">
        <v>165</v>
      </c>
      <c r="N1520" s="585" t="s">
        <v>165</v>
      </c>
      <c r="O1520" s="585" t="s">
        <v>165</v>
      </c>
      <c r="P1520" s="585" t="s">
        <v>165</v>
      </c>
      <c r="Q1520" s="585" t="s">
        <v>165</v>
      </c>
      <c r="R1520" s="585" t="s">
        <v>165</v>
      </c>
      <c r="S1520" s="585" t="s">
        <v>165</v>
      </c>
      <c r="T1520" s="585" t="s">
        <v>165</v>
      </c>
      <c r="U1520" s="585" t="s">
        <v>165</v>
      </c>
      <c r="V1520" s="585" t="s">
        <v>165</v>
      </c>
      <c r="W1520" s="585" t="s">
        <v>165</v>
      </c>
      <c r="X1520" s="585" t="s">
        <v>165</v>
      </c>
      <c r="Y1520" s="585" t="s">
        <v>165</v>
      </c>
      <c r="Z1520" s="585" t="s">
        <v>165</v>
      </c>
      <c r="AA1520" s="585" t="s">
        <v>165</v>
      </c>
      <c r="AB1520" s="585" t="s">
        <v>165</v>
      </c>
      <c r="AC1520" s="585" t="s">
        <v>165</v>
      </c>
      <c r="AD1520" s="585" t="s">
        <v>165</v>
      </c>
      <c r="AE1520" s="585" t="s">
        <v>165</v>
      </c>
      <c r="AF1520" s="585" t="s">
        <v>165</v>
      </c>
      <c r="AG1520" s="585" t="s">
        <v>165</v>
      </c>
      <c r="AH1520" s="585" t="s">
        <v>165</v>
      </c>
      <c r="AI1520" s="585" t="s">
        <v>165</v>
      </c>
      <c r="AJ1520" s="585" t="s">
        <v>165</v>
      </c>
      <c r="AK1520" s="585" t="s">
        <v>165</v>
      </c>
      <c r="AL1520" s="585" t="s">
        <v>165</v>
      </c>
      <c r="AM1520" s="585" t="s">
        <v>165</v>
      </c>
      <c r="AN1520" s="585" t="s">
        <v>165</v>
      </c>
      <c r="AO1520" s="585" t="s">
        <v>165</v>
      </c>
      <c r="AP1520" s="585">
        <v>0.13700000000000001</v>
      </c>
      <c r="AQ1520" s="585">
        <v>1.4999999999999999E-2</v>
      </c>
      <c r="AR1520" s="585">
        <v>0.11600000000000001</v>
      </c>
      <c r="AS1520" s="585">
        <v>0.13600000000000001</v>
      </c>
      <c r="AT1520" s="585">
        <v>1.4E-2</v>
      </c>
      <c r="AU1520" s="585">
        <v>0.11600000000000001</v>
      </c>
      <c r="AV1520" s="585">
        <v>0.13700000000000001</v>
      </c>
      <c r="AW1520" s="585">
        <v>1.2999999999999999E-2</v>
      </c>
      <c r="AX1520" s="585">
        <v>0.11600000000000001</v>
      </c>
      <c r="AY1520" s="1367">
        <v>0.13700000000000001</v>
      </c>
      <c r="AZ1520" s="1367">
        <v>1.2999999999999999E-2</v>
      </c>
      <c r="BA1520" s="1368">
        <v>0.11600000000000001</v>
      </c>
    </row>
    <row r="1521" spans="1:53" s="572" customFormat="1" ht="12" customHeight="1" x14ac:dyDescent="0.25">
      <c r="A1521" s="921"/>
      <c r="B1521" s="27">
        <v>1</v>
      </c>
      <c r="C1521" s="586" t="s">
        <v>526</v>
      </c>
      <c r="D1521" s="562" t="s">
        <v>741</v>
      </c>
      <c r="E1521" s="564" t="str">
        <f t="shared" si="102"/>
        <v>B100 (l)Maquinaria comercial, institucional e industrial</v>
      </c>
      <c r="F1521" s="585" t="s">
        <v>165</v>
      </c>
      <c r="G1521" s="585" t="s">
        <v>165</v>
      </c>
      <c r="H1521" s="585" t="s">
        <v>165</v>
      </c>
      <c r="I1521" s="585" t="s">
        <v>165</v>
      </c>
      <c r="J1521" s="585" t="s">
        <v>165</v>
      </c>
      <c r="K1521" s="585" t="s">
        <v>165</v>
      </c>
      <c r="L1521" s="585" t="s">
        <v>165</v>
      </c>
      <c r="M1521" s="585" t="s">
        <v>165</v>
      </c>
      <c r="N1521" s="585" t="s">
        <v>165</v>
      </c>
      <c r="O1521" s="585" t="s">
        <v>165</v>
      </c>
      <c r="P1521" s="585" t="s">
        <v>165</v>
      </c>
      <c r="Q1521" s="585" t="s">
        <v>165</v>
      </c>
      <c r="R1521" s="585" t="s">
        <v>165</v>
      </c>
      <c r="S1521" s="585" t="s">
        <v>165</v>
      </c>
      <c r="T1521" s="585" t="s">
        <v>165</v>
      </c>
      <c r="U1521" s="585" t="s">
        <v>165</v>
      </c>
      <c r="V1521" s="585" t="s">
        <v>165</v>
      </c>
      <c r="W1521" s="585" t="s">
        <v>165</v>
      </c>
      <c r="X1521" s="585" t="s">
        <v>165</v>
      </c>
      <c r="Y1521" s="585" t="s">
        <v>165</v>
      </c>
      <c r="Z1521" s="585" t="s">
        <v>165</v>
      </c>
      <c r="AA1521" s="585" t="s">
        <v>165</v>
      </c>
      <c r="AB1521" s="585" t="s">
        <v>165</v>
      </c>
      <c r="AC1521" s="585" t="s">
        <v>165</v>
      </c>
      <c r="AD1521" s="585" t="s">
        <v>165</v>
      </c>
      <c r="AE1521" s="585" t="s">
        <v>165</v>
      </c>
      <c r="AF1521" s="585" t="s">
        <v>165</v>
      </c>
      <c r="AG1521" s="585" t="s">
        <v>165</v>
      </c>
      <c r="AH1521" s="585" t="s">
        <v>165</v>
      </c>
      <c r="AI1521" s="585" t="s">
        <v>165</v>
      </c>
      <c r="AJ1521" s="585" t="s">
        <v>165</v>
      </c>
      <c r="AK1521" s="585" t="s">
        <v>165</v>
      </c>
      <c r="AL1521" s="585" t="s">
        <v>165</v>
      </c>
      <c r="AM1521" s="585" t="s">
        <v>165</v>
      </c>
      <c r="AN1521" s="585" t="s">
        <v>165</v>
      </c>
      <c r="AO1521" s="585" t="s">
        <v>165</v>
      </c>
      <c r="AP1521" s="585">
        <v>0.13700000000000001</v>
      </c>
      <c r="AQ1521" s="585">
        <v>2.5999999999999999E-2</v>
      </c>
      <c r="AR1521" s="585">
        <v>0.114</v>
      </c>
      <c r="AS1521" s="585">
        <v>0.13600000000000001</v>
      </c>
      <c r="AT1521" s="585">
        <v>2.4E-2</v>
      </c>
      <c r="AU1521" s="585">
        <v>0.114</v>
      </c>
      <c r="AV1521" s="585">
        <v>0.13700000000000001</v>
      </c>
      <c r="AW1521" s="585">
        <v>2.1999999999999999E-2</v>
      </c>
      <c r="AX1521" s="585">
        <v>0.114</v>
      </c>
      <c r="AY1521" s="1367">
        <v>0.13700000000000001</v>
      </c>
      <c r="AZ1521" s="1367">
        <v>2.1999999999999999E-2</v>
      </c>
      <c r="BA1521" s="1368">
        <v>0.114</v>
      </c>
    </row>
    <row r="1522" spans="1:53" s="572" customFormat="1" ht="12" customHeight="1" x14ac:dyDescent="0.25">
      <c r="A1522" s="921"/>
      <c r="B1522" s="27"/>
      <c r="C1522" s="586" t="s">
        <v>337</v>
      </c>
      <c r="D1522" s="562" t="s">
        <v>670</v>
      </c>
      <c r="E1522" s="564" t="str">
        <f t="shared" si="102"/>
        <v>Gasolina (l)Maquinaria forestal</v>
      </c>
      <c r="F1522" s="585">
        <v>2.3820000000000001</v>
      </c>
      <c r="G1522" s="585">
        <v>12.744999999999999</v>
      </c>
      <c r="H1522" s="585">
        <v>1.2999999999999999E-2</v>
      </c>
      <c r="I1522" s="585">
        <v>2.3820000000000001</v>
      </c>
      <c r="J1522" s="585">
        <v>12.657</v>
      </c>
      <c r="K1522" s="585">
        <v>1.2999999999999999E-2</v>
      </c>
      <c r="L1522" s="585">
        <v>2.3820000000000001</v>
      </c>
      <c r="M1522" s="585">
        <v>12.374000000000001</v>
      </c>
      <c r="N1522" s="585">
        <v>1.2999999999999999E-2</v>
      </c>
      <c r="O1522" s="585">
        <v>2.3820000000000001</v>
      </c>
      <c r="P1522" s="585">
        <v>10.548999999999999</v>
      </c>
      <c r="Q1522" s="585">
        <v>1.4E-2</v>
      </c>
      <c r="R1522" s="585">
        <v>2.2890000000000001</v>
      </c>
      <c r="S1522" s="585">
        <v>8.7110000000000003</v>
      </c>
      <c r="T1522" s="585">
        <v>1.4E-2</v>
      </c>
      <c r="U1522" s="585">
        <v>2.2839999999999998</v>
      </c>
      <c r="V1522" s="585">
        <v>6.7830000000000004</v>
      </c>
      <c r="W1522" s="585">
        <v>1.4999999999999999E-2</v>
      </c>
      <c r="X1522" s="585">
        <v>2.2890000000000001</v>
      </c>
      <c r="Y1522" s="585">
        <v>6.7050000000000001</v>
      </c>
      <c r="Z1522" s="585">
        <v>1.4999999999999999E-2</v>
      </c>
      <c r="AA1522" s="585">
        <v>2.2890000000000001</v>
      </c>
      <c r="AB1522" s="585">
        <v>6.6269999999999998</v>
      </c>
      <c r="AC1522" s="585">
        <v>1.4999999999999999E-2</v>
      </c>
      <c r="AD1522" s="585">
        <v>2.2890000000000001</v>
      </c>
      <c r="AE1522" s="585">
        <v>6.548</v>
      </c>
      <c r="AF1522" s="585">
        <v>1.4999999999999999E-2</v>
      </c>
      <c r="AG1522" s="585">
        <v>2.2789999999999999</v>
      </c>
      <c r="AH1522" s="585">
        <v>6.4790000000000001</v>
      </c>
      <c r="AI1522" s="585">
        <v>1.4999999999999999E-2</v>
      </c>
      <c r="AJ1522" s="585">
        <v>2.2629999999999999</v>
      </c>
      <c r="AK1522" s="585">
        <v>6.4089999999999998</v>
      </c>
      <c r="AL1522" s="585">
        <v>1.4999999999999999E-2</v>
      </c>
      <c r="AM1522" s="585">
        <v>2.2389999999999999</v>
      </c>
      <c r="AN1522" s="585">
        <v>6.3449999999999998</v>
      </c>
      <c r="AO1522" s="585">
        <v>1.4999999999999999E-2</v>
      </c>
      <c r="AP1522" s="585" t="s">
        <v>165</v>
      </c>
      <c r="AQ1522" s="585" t="s">
        <v>165</v>
      </c>
      <c r="AR1522" s="585" t="s">
        <v>165</v>
      </c>
      <c r="AS1522" s="585" t="s">
        <v>165</v>
      </c>
      <c r="AT1522" s="585" t="s">
        <v>165</v>
      </c>
      <c r="AU1522" s="585" t="s">
        <v>165</v>
      </c>
      <c r="AV1522" s="585" t="s">
        <v>165</v>
      </c>
      <c r="AW1522" s="585" t="s">
        <v>165</v>
      </c>
      <c r="AX1522" s="585" t="s">
        <v>165</v>
      </c>
      <c r="AY1522" s="1367" t="s">
        <v>165</v>
      </c>
      <c r="AZ1522" s="1367" t="s">
        <v>165</v>
      </c>
      <c r="BA1522" s="1368" t="s">
        <v>165</v>
      </c>
    </row>
    <row r="1523" spans="1:53" s="572" customFormat="1" ht="12" customHeight="1" x14ac:dyDescent="0.25">
      <c r="A1523" s="921"/>
      <c r="B1523" s="27"/>
      <c r="C1523" s="586" t="s">
        <v>337</v>
      </c>
      <c r="D1523" s="562" t="s">
        <v>741</v>
      </c>
      <c r="E1523" s="564" t="str">
        <f t="shared" si="102"/>
        <v>Gasolina (l)Maquinaria comercial, institucional e industrial</v>
      </c>
      <c r="F1523" s="585">
        <v>2.3820000000000001</v>
      </c>
      <c r="G1523" s="585">
        <v>12.744999999999999</v>
      </c>
      <c r="H1523" s="585">
        <v>1.2999999999999999E-2</v>
      </c>
      <c r="I1523" s="585">
        <v>2.3820000000000001</v>
      </c>
      <c r="J1523" s="585">
        <v>12.744999999999999</v>
      </c>
      <c r="K1523" s="585">
        <v>1.2999999999999999E-2</v>
      </c>
      <c r="L1523" s="585">
        <v>2.3820000000000001</v>
      </c>
      <c r="M1523" s="585">
        <v>12.744999999999999</v>
      </c>
      <c r="N1523" s="585">
        <v>1.2999999999999999E-2</v>
      </c>
      <c r="O1523" s="585">
        <v>2.3820000000000001</v>
      </c>
      <c r="P1523" s="585">
        <v>12.744999999999999</v>
      </c>
      <c r="Q1523" s="585">
        <v>1.2999999999999999E-2</v>
      </c>
      <c r="R1523" s="585">
        <v>2.2890000000000001</v>
      </c>
      <c r="S1523" s="585">
        <v>12.744999999999999</v>
      </c>
      <c r="T1523" s="585">
        <v>1.2999999999999999E-2</v>
      </c>
      <c r="U1523" s="585">
        <v>2.2839999999999998</v>
      </c>
      <c r="V1523" s="585">
        <v>12.744999999999999</v>
      </c>
      <c r="W1523" s="585">
        <v>1.2999999999999999E-2</v>
      </c>
      <c r="X1523" s="585">
        <v>2.2890000000000001</v>
      </c>
      <c r="Y1523" s="585">
        <v>12.744999999999999</v>
      </c>
      <c r="Z1523" s="585">
        <v>1.2999999999999999E-2</v>
      </c>
      <c r="AA1523" s="585">
        <v>2.2890000000000001</v>
      </c>
      <c r="AB1523" s="585">
        <v>12.744999999999999</v>
      </c>
      <c r="AC1523" s="585">
        <v>1.2999999999999999E-2</v>
      </c>
      <c r="AD1523" s="585">
        <v>2.2890000000000001</v>
      </c>
      <c r="AE1523" s="585">
        <v>12.744999999999999</v>
      </c>
      <c r="AF1523" s="585">
        <v>1.2999999999999999E-2</v>
      </c>
      <c r="AG1523" s="585">
        <v>2.2789999999999999</v>
      </c>
      <c r="AH1523" s="585">
        <v>12.744999999999999</v>
      </c>
      <c r="AI1523" s="585">
        <v>1.2999999999999999E-2</v>
      </c>
      <c r="AJ1523" s="585">
        <v>2.2629999999999999</v>
      </c>
      <c r="AK1523" s="585">
        <v>12.744999999999999</v>
      </c>
      <c r="AL1523" s="585">
        <v>1.2999999999999999E-2</v>
      </c>
      <c r="AM1523" s="585">
        <v>2.2389999999999999</v>
      </c>
      <c r="AN1523" s="585">
        <v>12.744999999999999</v>
      </c>
      <c r="AO1523" s="585">
        <v>1.2999999999999999E-2</v>
      </c>
      <c r="AP1523" s="585" t="s">
        <v>165</v>
      </c>
      <c r="AQ1523" s="585" t="s">
        <v>165</v>
      </c>
      <c r="AR1523" s="585" t="s">
        <v>165</v>
      </c>
      <c r="AS1523" s="585" t="s">
        <v>165</v>
      </c>
      <c r="AT1523" s="585" t="s">
        <v>165</v>
      </c>
      <c r="AU1523" s="585" t="s">
        <v>165</v>
      </c>
      <c r="AV1523" s="585" t="s">
        <v>165</v>
      </c>
      <c r="AW1523" s="585" t="s">
        <v>165</v>
      </c>
      <c r="AX1523" s="585" t="s">
        <v>165</v>
      </c>
      <c r="AY1523" s="1367" t="s">
        <v>165</v>
      </c>
      <c r="AZ1523" s="1367" t="s">
        <v>165</v>
      </c>
      <c r="BA1523" s="1368" t="s">
        <v>165</v>
      </c>
    </row>
    <row r="1524" spans="1:53" s="572" customFormat="1" ht="12" customHeight="1" x14ac:dyDescent="0.25">
      <c r="A1524" s="921"/>
      <c r="B1524" s="27">
        <v>0.05</v>
      </c>
      <c r="C1524" s="586" t="s">
        <v>523</v>
      </c>
      <c r="D1524" s="562" t="s">
        <v>670</v>
      </c>
      <c r="E1524" s="564" t="str">
        <f t="shared" si="102"/>
        <v>E5 (l)Maquinaria forestal</v>
      </c>
      <c r="F1524" s="585" t="s">
        <v>165</v>
      </c>
      <c r="G1524" s="585" t="s">
        <v>165</v>
      </c>
      <c r="H1524" s="585" t="s">
        <v>165</v>
      </c>
      <c r="I1524" s="585" t="s">
        <v>165</v>
      </c>
      <c r="J1524" s="585" t="s">
        <v>165</v>
      </c>
      <c r="K1524" s="585" t="s">
        <v>165</v>
      </c>
      <c r="L1524" s="585" t="s">
        <v>165</v>
      </c>
      <c r="M1524" s="585" t="s">
        <v>165</v>
      </c>
      <c r="N1524" s="585" t="s">
        <v>165</v>
      </c>
      <c r="O1524" s="585" t="s">
        <v>165</v>
      </c>
      <c r="P1524" s="585" t="s">
        <v>165</v>
      </c>
      <c r="Q1524" s="585" t="s">
        <v>165</v>
      </c>
      <c r="R1524" s="585" t="s">
        <v>165</v>
      </c>
      <c r="S1524" s="585" t="s">
        <v>165</v>
      </c>
      <c r="T1524" s="585" t="s">
        <v>165</v>
      </c>
      <c r="U1524" s="585" t="s">
        <v>165</v>
      </c>
      <c r="V1524" s="585" t="s">
        <v>165</v>
      </c>
      <c r="W1524" s="585" t="s">
        <v>165</v>
      </c>
      <c r="X1524" s="585" t="s">
        <v>165</v>
      </c>
      <c r="Y1524" s="585" t="s">
        <v>165</v>
      </c>
      <c r="Z1524" s="585" t="s">
        <v>165</v>
      </c>
      <c r="AA1524" s="585" t="s">
        <v>165</v>
      </c>
      <c r="AB1524" s="585" t="s">
        <v>165</v>
      </c>
      <c r="AC1524" s="585" t="s">
        <v>165</v>
      </c>
      <c r="AD1524" s="585" t="s">
        <v>165</v>
      </c>
      <c r="AE1524" s="585" t="s">
        <v>165</v>
      </c>
      <c r="AF1524" s="585" t="s">
        <v>165</v>
      </c>
      <c r="AG1524" s="585" t="s">
        <v>165</v>
      </c>
      <c r="AH1524" s="585" t="s">
        <v>165</v>
      </c>
      <c r="AI1524" s="585" t="s">
        <v>165</v>
      </c>
      <c r="AJ1524" s="585" t="s">
        <v>165</v>
      </c>
      <c r="AK1524" s="585" t="s">
        <v>165</v>
      </c>
      <c r="AL1524" s="585" t="s">
        <v>165</v>
      </c>
      <c r="AM1524" s="585" t="s">
        <v>165</v>
      </c>
      <c r="AN1524" s="585" t="s">
        <v>165</v>
      </c>
      <c r="AO1524" s="585" t="s">
        <v>165</v>
      </c>
      <c r="AP1524" s="585">
        <v>2.2629999999999999</v>
      </c>
      <c r="AQ1524" s="585">
        <v>6.3449999999999998</v>
      </c>
      <c r="AR1524" s="585">
        <v>1.4999999999999999E-2</v>
      </c>
      <c r="AS1524" s="585">
        <v>2.2629999999999999</v>
      </c>
      <c r="AT1524" s="585">
        <v>6.35</v>
      </c>
      <c r="AU1524" s="585">
        <v>1.4999999999999999E-2</v>
      </c>
      <c r="AV1524" s="585">
        <v>2.2629999999999999</v>
      </c>
      <c r="AW1524" s="585">
        <v>6.35</v>
      </c>
      <c r="AX1524" s="585">
        <v>1.4999999999999999E-2</v>
      </c>
      <c r="AY1524" s="1367">
        <v>2.2629999999999999</v>
      </c>
      <c r="AZ1524" s="1367">
        <v>6.35</v>
      </c>
      <c r="BA1524" s="1368">
        <v>1.4999999999999999E-2</v>
      </c>
    </row>
    <row r="1525" spans="1:53" s="572" customFormat="1" ht="12" customHeight="1" x14ac:dyDescent="0.25">
      <c r="A1525" s="921"/>
      <c r="B1525" s="27">
        <v>0.05</v>
      </c>
      <c r="C1525" s="586" t="s">
        <v>523</v>
      </c>
      <c r="D1525" s="562" t="s">
        <v>741</v>
      </c>
      <c r="E1525" s="564" t="str">
        <f t="shared" si="102"/>
        <v>E5 (l)Maquinaria comercial, institucional e industrial</v>
      </c>
      <c r="F1525" s="585" t="s">
        <v>165</v>
      </c>
      <c r="G1525" s="585" t="s">
        <v>165</v>
      </c>
      <c r="H1525" s="585" t="s">
        <v>165</v>
      </c>
      <c r="I1525" s="585" t="s">
        <v>165</v>
      </c>
      <c r="J1525" s="585" t="s">
        <v>165</v>
      </c>
      <c r="K1525" s="585" t="s">
        <v>165</v>
      </c>
      <c r="L1525" s="585" t="s">
        <v>165</v>
      </c>
      <c r="M1525" s="585" t="s">
        <v>165</v>
      </c>
      <c r="N1525" s="585" t="s">
        <v>165</v>
      </c>
      <c r="O1525" s="585" t="s">
        <v>165</v>
      </c>
      <c r="P1525" s="585" t="s">
        <v>165</v>
      </c>
      <c r="Q1525" s="585" t="s">
        <v>165</v>
      </c>
      <c r="R1525" s="585" t="s">
        <v>165</v>
      </c>
      <c r="S1525" s="585" t="s">
        <v>165</v>
      </c>
      <c r="T1525" s="585" t="s">
        <v>165</v>
      </c>
      <c r="U1525" s="585" t="s">
        <v>165</v>
      </c>
      <c r="V1525" s="585" t="s">
        <v>165</v>
      </c>
      <c r="W1525" s="585" t="s">
        <v>165</v>
      </c>
      <c r="X1525" s="585" t="s">
        <v>165</v>
      </c>
      <c r="Y1525" s="585" t="s">
        <v>165</v>
      </c>
      <c r="Z1525" s="585" t="s">
        <v>165</v>
      </c>
      <c r="AA1525" s="585" t="s">
        <v>165</v>
      </c>
      <c r="AB1525" s="585" t="s">
        <v>165</v>
      </c>
      <c r="AC1525" s="585" t="s">
        <v>165</v>
      </c>
      <c r="AD1525" s="585" t="s">
        <v>165</v>
      </c>
      <c r="AE1525" s="585" t="s">
        <v>165</v>
      </c>
      <c r="AF1525" s="585" t="s">
        <v>165</v>
      </c>
      <c r="AG1525" s="585" t="s">
        <v>165</v>
      </c>
      <c r="AH1525" s="585" t="s">
        <v>165</v>
      </c>
      <c r="AI1525" s="585" t="s">
        <v>165</v>
      </c>
      <c r="AJ1525" s="585" t="s">
        <v>165</v>
      </c>
      <c r="AK1525" s="585" t="s">
        <v>165</v>
      </c>
      <c r="AL1525" s="585" t="s">
        <v>165</v>
      </c>
      <c r="AM1525" s="585" t="s">
        <v>165</v>
      </c>
      <c r="AN1525" s="585" t="s">
        <v>165</v>
      </c>
      <c r="AO1525" s="585" t="s">
        <v>165</v>
      </c>
      <c r="AP1525" s="585">
        <v>2.2629999999999999</v>
      </c>
      <c r="AQ1525" s="585">
        <v>12.744999999999999</v>
      </c>
      <c r="AR1525" s="585">
        <v>1.2999999999999999E-2</v>
      </c>
      <c r="AS1525" s="585">
        <v>2.2629999999999999</v>
      </c>
      <c r="AT1525" s="585">
        <v>12.744999999999999</v>
      </c>
      <c r="AU1525" s="585">
        <v>1.2999999999999999E-2</v>
      </c>
      <c r="AV1525" s="585">
        <v>2.2629999999999999</v>
      </c>
      <c r="AW1525" s="585">
        <v>12.744999999999999</v>
      </c>
      <c r="AX1525" s="585">
        <v>1.2999999999999999E-2</v>
      </c>
      <c r="AY1525" s="1367">
        <v>2.2629999999999999</v>
      </c>
      <c r="AZ1525" s="1367">
        <v>12.744999999999999</v>
      </c>
      <c r="BA1525" s="1368">
        <v>1.2999999999999999E-2</v>
      </c>
    </row>
    <row r="1526" spans="1:53" s="572" customFormat="1" ht="12" customHeight="1" x14ac:dyDescent="0.25">
      <c r="A1526" s="921"/>
      <c r="B1526" s="27">
        <v>0.1</v>
      </c>
      <c r="C1526" s="586" t="s">
        <v>33</v>
      </c>
      <c r="D1526" s="562" t="s">
        <v>670</v>
      </c>
      <c r="E1526" s="564" t="str">
        <f t="shared" si="102"/>
        <v>E10 (l)Maquinaria forestal</v>
      </c>
      <c r="F1526" s="585" t="s">
        <v>165</v>
      </c>
      <c r="G1526" s="585" t="s">
        <v>165</v>
      </c>
      <c r="H1526" s="585" t="s">
        <v>165</v>
      </c>
      <c r="I1526" s="585" t="s">
        <v>165</v>
      </c>
      <c r="J1526" s="585" t="s">
        <v>165</v>
      </c>
      <c r="K1526" s="585" t="s">
        <v>165</v>
      </c>
      <c r="L1526" s="585" t="s">
        <v>165</v>
      </c>
      <c r="M1526" s="585" t="s">
        <v>165</v>
      </c>
      <c r="N1526" s="585" t="s">
        <v>165</v>
      </c>
      <c r="O1526" s="585" t="s">
        <v>165</v>
      </c>
      <c r="P1526" s="585" t="s">
        <v>165</v>
      </c>
      <c r="Q1526" s="585" t="s">
        <v>165</v>
      </c>
      <c r="R1526" s="585" t="s">
        <v>165</v>
      </c>
      <c r="S1526" s="585" t="s">
        <v>165</v>
      </c>
      <c r="T1526" s="585" t="s">
        <v>165</v>
      </c>
      <c r="U1526" s="585" t="s">
        <v>165</v>
      </c>
      <c r="V1526" s="585" t="s">
        <v>165</v>
      </c>
      <c r="W1526" s="585" t="s">
        <v>165</v>
      </c>
      <c r="X1526" s="585" t="s">
        <v>165</v>
      </c>
      <c r="Y1526" s="585" t="s">
        <v>165</v>
      </c>
      <c r="Z1526" s="585" t="s">
        <v>165</v>
      </c>
      <c r="AA1526" s="585" t="s">
        <v>165</v>
      </c>
      <c r="AB1526" s="585" t="s">
        <v>165</v>
      </c>
      <c r="AC1526" s="585" t="s">
        <v>165</v>
      </c>
      <c r="AD1526" s="585" t="s">
        <v>165</v>
      </c>
      <c r="AE1526" s="585" t="s">
        <v>165</v>
      </c>
      <c r="AF1526" s="585" t="s">
        <v>165</v>
      </c>
      <c r="AG1526" s="585" t="s">
        <v>165</v>
      </c>
      <c r="AH1526" s="585" t="s">
        <v>165</v>
      </c>
      <c r="AI1526" s="585" t="s">
        <v>165</v>
      </c>
      <c r="AJ1526" s="585" t="s">
        <v>165</v>
      </c>
      <c r="AK1526" s="585" t="s">
        <v>165</v>
      </c>
      <c r="AL1526" s="585" t="s">
        <v>165</v>
      </c>
      <c r="AM1526" s="585" t="s">
        <v>165</v>
      </c>
      <c r="AN1526" s="585" t="s">
        <v>165</v>
      </c>
      <c r="AO1526" s="585" t="s">
        <v>165</v>
      </c>
      <c r="AP1526" s="585">
        <v>2.1440000000000001</v>
      </c>
      <c r="AQ1526" s="585">
        <v>6.3449999999999998</v>
      </c>
      <c r="AR1526" s="585">
        <v>1.4999999999999999E-2</v>
      </c>
      <c r="AS1526" s="585">
        <v>2.1440000000000001</v>
      </c>
      <c r="AT1526" s="585">
        <v>6.35</v>
      </c>
      <c r="AU1526" s="585">
        <v>1.4999999999999999E-2</v>
      </c>
      <c r="AV1526" s="585">
        <v>2.1440000000000001</v>
      </c>
      <c r="AW1526" s="585">
        <v>6.35</v>
      </c>
      <c r="AX1526" s="585">
        <v>1.4999999999999999E-2</v>
      </c>
      <c r="AY1526" s="1367">
        <v>2.1440000000000001</v>
      </c>
      <c r="AZ1526" s="1367">
        <v>6.35</v>
      </c>
      <c r="BA1526" s="1368">
        <v>1.4999999999999999E-2</v>
      </c>
    </row>
    <row r="1527" spans="1:53" s="572" customFormat="1" ht="12" customHeight="1" x14ac:dyDescent="0.25">
      <c r="A1527" s="921"/>
      <c r="B1527" s="27">
        <v>0.1</v>
      </c>
      <c r="C1527" s="586" t="s">
        <v>33</v>
      </c>
      <c r="D1527" s="562" t="s">
        <v>741</v>
      </c>
      <c r="E1527" s="564" t="str">
        <f t="shared" si="102"/>
        <v>E10 (l)Maquinaria comercial, institucional e industrial</v>
      </c>
      <c r="F1527" s="585" t="s">
        <v>165</v>
      </c>
      <c r="G1527" s="585" t="s">
        <v>165</v>
      </c>
      <c r="H1527" s="585" t="s">
        <v>165</v>
      </c>
      <c r="I1527" s="585" t="s">
        <v>165</v>
      </c>
      <c r="J1527" s="585" t="s">
        <v>165</v>
      </c>
      <c r="K1527" s="585" t="s">
        <v>165</v>
      </c>
      <c r="L1527" s="585" t="s">
        <v>165</v>
      </c>
      <c r="M1527" s="585" t="s">
        <v>165</v>
      </c>
      <c r="N1527" s="585" t="s">
        <v>165</v>
      </c>
      <c r="O1527" s="585" t="s">
        <v>165</v>
      </c>
      <c r="P1527" s="585" t="s">
        <v>165</v>
      </c>
      <c r="Q1527" s="585" t="s">
        <v>165</v>
      </c>
      <c r="R1527" s="585" t="s">
        <v>165</v>
      </c>
      <c r="S1527" s="585" t="s">
        <v>165</v>
      </c>
      <c r="T1527" s="585" t="s">
        <v>165</v>
      </c>
      <c r="U1527" s="585" t="s">
        <v>165</v>
      </c>
      <c r="V1527" s="585" t="s">
        <v>165</v>
      </c>
      <c r="W1527" s="585" t="s">
        <v>165</v>
      </c>
      <c r="X1527" s="585" t="s">
        <v>165</v>
      </c>
      <c r="Y1527" s="585" t="s">
        <v>165</v>
      </c>
      <c r="Z1527" s="585" t="s">
        <v>165</v>
      </c>
      <c r="AA1527" s="585" t="s">
        <v>165</v>
      </c>
      <c r="AB1527" s="585" t="s">
        <v>165</v>
      </c>
      <c r="AC1527" s="585" t="s">
        <v>165</v>
      </c>
      <c r="AD1527" s="585" t="s">
        <v>165</v>
      </c>
      <c r="AE1527" s="585" t="s">
        <v>165</v>
      </c>
      <c r="AF1527" s="585" t="s">
        <v>165</v>
      </c>
      <c r="AG1527" s="585" t="s">
        <v>165</v>
      </c>
      <c r="AH1527" s="585" t="s">
        <v>165</v>
      </c>
      <c r="AI1527" s="585" t="s">
        <v>165</v>
      </c>
      <c r="AJ1527" s="585" t="s">
        <v>165</v>
      </c>
      <c r="AK1527" s="585" t="s">
        <v>165</v>
      </c>
      <c r="AL1527" s="585" t="s">
        <v>165</v>
      </c>
      <c r="AM1527" s="585" t="s">
        <v>165</v>
      </c>
      <c r="AN1527" s="585" t="s">
        <v>165</v>
      </c>
      <c r="AO1527" s="585" t="s">
        <v>165</v>
      </c>
      <c r="AP1527" s="585">
        <v>2.1440000000000001</v>
      </c>
      <c r="AQ1527" s="585">
        <v>12.744999999999999</v>
      </c>
      <c r="AR1527" s="585">
        <v>1.2999999999999999E-2</v>
      </c>
      <c r="AS1527" s="585">
        <v>2.1440000000000001</v>
      </c>
      <c r="AT1527" s="585">
        <v>12.744999999999999</v>
      </c>
      <c r="AU1527" s="585">
        <v>1.2999999999999999E-2</v>
      </c>
      <c r="AV1527" s="585">
        <v>2.1440000000000001</v>
      </c>
      <c r="AW1527" s="585">
        <v>12.744999999999999</v>
      </c>
      <c r="AX1527" s="585">
        <v>1.2999999999999999E-2</v>
      </c>
      <c r="AY1527" s="1367">
        <v>2.1440000000000001</v>
      </c>
      <c r="AZ1527" s="1367">
        <v>12.744999999999999</v>
      </c>
      <c r="BA1527" s="1368">
        <v>1.2999999999999999E-2</v>
      </c>
    </row>
    <row r="1528" spans="1:53" s="572" customFormat="1" ht="12" customHeight="1" x14ac:dyDescent="0.25">
      <c r="A1528" s="921"/>
      <c r="B1528" s="27">
        <v>0.85</v>
      </c>
      <c r="C1528" s="586" t="s">
        <v>34</v>
      </c>
      <c r="D1528" s="562" t="s">
        <v>670</v>
      </c>
      <c r="E1528" s="564" t="str">
        <f t="shared" si="102"/>
        <v>E85 (l)Maquinaria forestal</v>
      </c>
      <c r="F1528" s="585" t="s">
        <v>165</v>
      </c>
      <c r="G1528" s="585" t="s">
        <v>165</v>
      </c>
      <c r="H1528" s="585" t="s">
        <v>165</v>
      </c>
      <c r="I1528" s="585" t="s">
        <v>165</v>
      </c>
      <c r="J1528" s="585" t="s">
        <v>165</v>
      </c>
      <c r="K1528" s="585" t="s">
        <v>165</v>
      </c>
      <c r="L1528" s="585" t="s">
        <v>165</v>
      </c>
      <c r="M1528" s="585" t="s">
        <v>165</v>
      </c>
      <c r="N1528" s="585" t="s">
        <v>165</v>
      </c>
      <c r="O1528" s="585" t="s">
        <v>165</v>
      </c>
      <c r="P1528" s="585" t="s">
        <v>165</v>
      </c>
      <c r="Q1528" s="585" t="s">
        <v>165</v>
      </c>
      <c r="R1528" s="585" t="s">
        <v>165</v>
      </c>
      <c r="S1528" s="585" t="s">
        <v>165</v>
      </c>
      <c r="T1528" s="585" t="s">
        <v>165</v>
      </c>
      <c r="U1528" s="585" t="s">
        <v>165</v>
      </c>
      <c r="V1528" s="585" t="s">
        <v>165</v>
      </c>
      <c r="W1528" s="585" t="s">
        <v>165</v>
      </c>
      <c r="X1528" s="585" t="s">
        <v>165</v>
      </c>
      <c r="Y1528" s="585" t="s">
        <v>165</v>
      </c>
      <c r="Z1528" s="585" t="s">
        <v>165</v>
      </c>
      <c r="AA1528" s="585" t="s">
        <v>165</v>
      </c>
      <c r="AB1528" s="585" t="s">
        <v>165</v>
      </c>
      <c r="AC1528" s="585" t="s">
        <v>165</v>
      </c>
      <c r="AD1528" s="585" t="s">
        <v>165</v>
      </c>
      <c r="AE1528" s="585" t="s">
        <v>165</v>
      </c>
      <c r="AF1528" s="585" t="s">
        <v>165</v>
      </c>
      <c r="AG1528" s="585" t="s">
        <v>165</v>
      </c>
      <c r="AH1528" s="585" t="s">
        <v>165</v>
      </c>
      <c r="AI1528" s="585" t="s">
        <v>165</v>
      </c>
      <c r="AJ1528" s="585" t="s">
        <v>165</v>
      </c>
      <c r="AK1528" s="585" t="s">
        <v>165</v>
      </c>
      <c r="AL1528" s="585" t="s">
        <v>165</v>
      </c>
      <c r="AM1528" s="585" t="s">
        <v>165</v>
      </c>
      <c r="AN1528" s="585" t="s">
        <v>165</v>
      </c>
      <c r="AO1528" s="585" t="s">
        <v>165</v>
      </c>
      <c r="AP1528" s="585">
        <v>0.35699999999999998</v>
      </c>
      <c r="AQ1528" s="585">
        <v>6.3449999999999998</v>
      </c>
      <c r="AR1528" s="585">
        <v>1.4999999999999999E-2</v>
      </c>
      <c r="AS1528" s="585">
        <v>0.35699999999999998</v>
      </c>
      <c r="AT1528" s="585">
        <v>6.35</v>
      </c>
      <c r="AU1528" s="585">
        <v>1.4999999999999999E-2</v>
      </c>
      <c r="AV1528" s="585">
        <v>0.35699999999999998</v>
      </c>
      <c r="AW1528" s="585">
        <v>6.35</v>
      </c>
      <c r="AX1528" s="585">
        <v>1.4999999999999999E-2</v>
      </c>
      <c r="AY1528" s="1367">
        <v>0.35699999999999998</v>
      </c>
      <c r="AZ1528" s="1367">
        <v>6.35</v>
      </c>
      <c r="BA1528" s="1368">
        <v>1.4999999999999999E-2</v>
      </c>
    </row>
    <row r="1529" spans="1:53" s="572" customFormat="1" ht="12" customHeight="1" x14ac:dyDescent="0.25">
      <c r="A1529" s="921"/>
      <c r="B1529" s="27">
        <v>0.85</v>
      </c>
      <c r="C1529" s="586" t="s">
        <v>34</v>
      </c>
      <c r="D1529" s="562" t="s">
        <v>741</v>
      </c>
      <c r="E1529" s="564" t="str">
        <f t="shared" si="102"/>
        <v>E85 (l)Maquinaria comercial, institucional e industrial</v>
      </c>
      <c r="F1529" s="585" t="s">
        <v>165</v>
      </c>
      <c r="G1529" s="585" t="s">
        <v>165</v>
      </c>
      <c r="H1529" s="585" t="s">
        <v>165</v>
      </c>
      <c r="I1529" s="585" t="s">
        <v>165</v>
      </c>
      <c r="J1529" s="585" t="s">
        <v>165</v>
      </c>
      <c r="K1529" s="585" t="s">
        <v>165</v>
      </c>
      <c r="L1529" s="585" t="s">
        <v>165</v>
      </c>
      <c r="M1529" s="585" t="s">
        <v>165</v>
      </c>
      <c r="N1529" s="585" t="s">
        <v>165</v>
      </c>
      <c r="O1529" s="585" t="s">
        <v>165</v>
      </c>
      <c r="P1529" s="585" t="s">
        <v>165</v>
      </c>
      <c r="Q1529" s="585" t="s">
        <v>165</v>
      </c>
      <c r="R1529" s="585" t="s">
        <v>165</v>
      </c>
      <c r="S1529" s="585" t="s">
        <v>165</v>
      </c>
      <c r="T1529" s="585" t="s">
        <v>165</v>
      </c>
      <c r="U1529" s="585" t="s">
        <v>165</v>
      </c>
      <c r="V1529" s="585" t="s">
        <v>165</v>
      </c>
      <c r="W1529" s="585" t="s">
        <v>165</v>
      </c>
      <c r="X1529" s="585" t="s">
        <v>165</v>
      </c>
      <c r="Y1529" s="585" t="s">
        <v>165</v>
      </c>
      <c r="Z1529" s="585" t="s">
        <v>165</v>
      </c>
      <c r="AA1529" s="585" t="s">
        <v>165</v>
      </c>
      <c r="AB1529" s="585" t="s">
        <v>165</v>
      </c>
      <c r="AC1529" s="585" t="s">
        <v>165</v>
      </c>
      <c r="AD1529" s="585" t="s">
        <v>165</v>
      </c>
      <c r="AE1529" s="585" t="s">
        <v>165</v>
      </c>
      <c r="AF1529" s="585" t="s">
        <v>165</v>
      </c>
      <c r="AG1529" s="585" t="s">
        <v>165</v>
      </c>
      <c r="AH1529" s="585" t="s">
        <v>165</v>
      </c>
      <c r="AI1529" s="585" t="s">
        <v>165</v>
      </c>
      <c r="AJ1529" s="585" t="s">
        <v>165</v>
      </c>
      <c r="AK1529" s="585" t="s">
        <v>165</v>
      </c>
      <c r="AL1529" s="585" t="s">
        <v>165</v>
      </c>
      <c r="AM1529" s="585" t="s">
        <v>165</v>
      </c>
      <c r="AN1529" s="585" t="s">
        <v>165</v>
      </c>
      <c r="AO1529" s="585" t="s">
        <v>165</v>
      </c>
      <c r="AP1529" s="585">
        <v>0.35699999999999998</v>
      </c>
      <c r="AQ1529" s="585">
        <v>12.744999999999999</v>
      </c>
      <c r="AR1529" s="585">
        <v>1.2999999999999999E-2</v>
      </c>
      <c r="AS1529" s="585">
        <v>0.35699999999999998</v>
      </c>
      <c r="AT1529" s="585">
        <v>12.744999999999999</v>
      </c>
      <c r="AU1529" s="585">
        <v>1.2999999999999999E-2</v>
      </c>
      <c r="AV1529" s="585">
        <v>0.35699999999999998</v>
      </c>
      <c r="AW1529" s="585">
        <v>12.744999999999999</v>
      </c>
      <c r="AX1529" s="585">
        <v>1.2999999999999999E-2</v>
      </c>
      <c r="AY1529" s="1367">
        <v>0.35699999999999998</v>
      </c>
      <c r="AZ1529" s="1367">
        <v>12.744999999999999</v>
      </c>
      <c r="BA1529" s="1368">
        <v>1.2999999999999999E-2</v>
      </c>
    </row>
    <row r="1530" spans="1:53" s="572" customFormat="1" ht="12" customHeight="1" x14ac:dyDescent="0.25">
      <c r="A1530" s="921"/>
      <c r="B1530" s="27">
        <v>1</v>
      </c>
      <c r="C1530" s="586" t="s">
        <v>548</v>
      </c>
      <c r="D1530" s="562" t="s">
        <v>670</v>
      </c>
      <c r="E1530" s="564" t="str">
        <f t="shared" si="102"/>
        <v>E100 (l)Maquinaria forestal</v>
      </c>
      <c r="F1530" s="585" t="s">
        <v>165</v>
      </c>
      <c r="G1530" s="585" t="s">
        <v>165</v>
      </c>
      <c r="H1530" s="585" t="s">
        <v>165</v>
      </c>
      <c r="I1530" s="585" t="s">
        <v>165</v>
      </c>
      <c r="J1530" s="585" t="s">
        <v>165</v>
      </c>
      <c r="K1530" s="585" t="s">
        <v>165</v>
      </c>
      <c r="L1530" s="585" t="s">
        <v>165</v>
      </c>
      <c r="M1530" s="585" t="s">
        <v>165</v>
      </c>
      <c r="N1530" s="585" t="s">
        <v>165</v>
      </c>
      <c r="O1530" s="585" t="s">
        <v>165</v>
      </c>
      <c r="P1530" s="585" t="s">
        <v>165</v>
      </c>
      <c r="Q1530" s="585" t="s">
        <v>165</v>
      </c>
      <c r="R1530" s="585" t="s">
        <v>165</v>
      </c>
      <c r="S1530" s="585" t="s">
        <v>165</v>
      </c>
      <c r="T1530" s="585" t="s">
        <v>165</v>
      </c>
      <c r="U1530" s="585" t="s">
        <v>165</v>
      </c>
      <c r="V1530" s="585" t="s">
        <v>165</v>
      </c>
      <c r="W1530" s="585" t="s">
        <v>165</v>
      </c>
      <c r="X1530" s="585" t="s">
        <v>165</v>
      </c>
      <c r="Y1530" s="585" t="s">
        <v>165</v>
      </c>
      <c r="Z1530" s="585" t="s">
        <v>165</v>
      </c>
      <c r="AA1530" s="585" t="s">
        <v>165</v>
      </c>
      <c r="AB1530" s="585" t="s">
        <v>165</v>
      </c>
      <c r="AC1530" s="585" t="s">
        <v>165</v>
      </c>
      <c r="AD1530" s="585" t="s">
        <v>165</v>
      </c>
      <c r="AE1530" s="585" t="s">
        <v>165</v>
      </c>
      <c r="AF1530" s="585" t="s">
        <v>165</v>
      </c>
      <c r="AG1530" s="585" t="s">
        <v>165</v>
      </c>
      <c r="AH1530" s="585" t="s">
        <v>165</v>
      </c>
      <c r="AI1530" s="585" t="s">
        <v>165</v>
      </c>
      <c r="AJ1530" s="585" t="s">
        <v>165</v>
      </c>
      <c r="AK1530" s="585" t="s">
        <v>165</v>
      </c>
      <c r="AL1530" s="585" t="s">
        <v>165</v>
      </c>
      <c r="AM1530" s="585" t="s">
        <v>165</v>
      </c>
      <c r="AN1530" s="585" t="s">
        <v>165</v>
      </c>
      <c r="AO1530" s="585" t="s">
        <v>165</v>
      </c>
      <c r="AP1530" s="585">
        <v>0</v>
      </c>
      <c r="AQ1530" s="585">
        <v>6.3449999999999998</v>
      </c>
      <c r="AR1530" s="585">
        <v>1.4999999999999999E-2</v>
      </c>
      <c r="AS1530" s="585">
        <v>0</v>
      </c>
      <c r="AT1530" s="585">
        <v>6.35</v>
      </c>
      <c r="AU1530" s="585">
        <v>1.4999999999999999E-2</v>
      </c>
      <c r="AV1530" s="585">
        <v>0</v>
      </c>
      <c r="AW1530" s="585">
        <v>6.35</v>
      </c>
      <c r="AX1530" s="585">
        <v>1.4999999999999999E-2</v>
      </c>
      <c r="AY1530" s="1367">
        <v>0</v>
      </c>
      <c r="AZ1530" s="1367">
        <v>6.35</v>
      </c>
      <c r="BA1530" s="1368">
        <v>1.4999999999999999E-2</v>
      </c>
    </row>
    <row r="1531" spans="1:53" s="572" customFormat="1" ht="12" customHeight="1" x14ac:dyDescent="0.25">
      <c r="A1531" s="921"/>
      <c r="B1531" s="27">
        <v>1</v>
      </c>
      <c r="C1531" s="586" t="s">
        <v>548</v>
      </c>
      <c r="D1531" s="562" t="s">
        <v>741</v>
      </c>
      <c r="E1531" s="564" t="str">
        <f t="shared" si="102"/>
        <v>E100 (l)Maquinaria comercial, institucional e industrial</v>
      </c>
      <c r="F1531" s="585" t="s">
        <v>165</v>
      </c>
      <c r="G1531" s="585" t="s">
        <v>165</v>
      </c>
      <c r="H1531" s="585" t="s">
        <v>165</v>
      </c>
      <c r="I1531" s="585" t="s">
        <v>165</v>
      </c>
      <c r="J1531" s="585" t="s">
        <v>165</v>
      </c>
      <c r="K1531" s="585" t="s">
        <v>165</v>
      </c>
      <c r="L1531" s="585" t="s">
        <v>165</v>
      </c>
      <c r="M1531" s="585" t="s">
        <v>165</v>
      </c>
      <c r="N1531" s="585" t="s">
        <v>165</v>
      </c>
      <c r="O1531" s="585" t="s">
        <v>165</v>
      </c>
      <c r="P1531" s="585" t="s">
        <v>165</v>
      </c>
      <c r="Q1531" s="585" t="s">
        <v>165</v>
      </c>
      <c r="R1531" s="585" t="s">
        <v>165</v>
      </c>
      <c r="S1531" s="585" t="s">
        <v>165</v>
      </c>
      <c r="T1531" s="585" t="s">
        <v>165</v>
      </c>
      <c r="U1531" s="585" t="s">
        <v>165</v>
      </c>
      <c r="V1531" s="585" t="s">
        <v>165</v>
      </c>
      <c r="W1531" s="585" t="s">
        <v>165</v>
      </c>
      <c r="X1531" s="585" t="s">
        <v>165</v>
      </c>
      <c r="Y1531" s="585" t="s">
        <v>165</v>
      </c>
      <c r="Z1531" s="585" t="s">
        <v>165</v>
      </c>
      <c r="AA1531" s="585" t="s">
        <v>165</v>
      </c>
      <c r="AB1531" s="585" t="s">
        <v>165</v>
      </c>
      <c r="AC1531" s="585" t="s">
        <v>165</v>
      </c>
      <c r="AD1531" s="585" t="s">
        <v>165</v>
      </c>
      <c r="AE1531" s="585" t="s">
        <v>165</v>
      </c>
      <c r="AF1531" s="585" t="s">
        <v>165</v>
      </c>
      <c r="AG1531" s="585" t="s">
        <v>165</v>
      </c>
      <c r="AH1531" s="585" t="s">
        <v>165</v>
      </c>
      <c r="AI1531" s="585" t="s">
        <v>165</v>
      </c>
      <c r="AJ1531" s="585" t="s">
        <v>165</v>
      </c>
      <c r="AK1531" s="585" t="s">
        <v>165</v>
      </c>
      <c r="AL1531" s="585" t="s">
        <v>165</v>
      </c>
      <c r="AM1531" s="585" t="s">
        <v>165</v>
      </c>
      <c r="AN1531" s="585" t="s">
        <v>165</v>
      </c>
      <c r="AO1531" s="585" t="s">
        <v>165</v>
      </c>
      <c r="AP1531" s="585">
        <v>0</v>
      </c>
      <c r="AQ1531" s="585">
        <v>12.744999999999999</v>
      </c>
      <c r="AR1531" s="585">
        <v>1.2999999999999999E-2</v>
      </c>
      <c r="AS1531" s="585">
        <v>0</v>
      </c>
      <c r="AT1531" s="585">
        <v>12.744999999999999</v>
      </c>
      <c r="AU1531" s="585">
        <v>1.2999999999999999E-2</v>
      </c>
      <c r="AV1531" s="585">
        <v>0</v>
      </c>
      <c r="AW1531" s="585">
        <v>12.744999999999999</v>
      </c>
      <c r="AX1531" s="585">
        <v>1.2999999999999999E-2</v>
      </c>
      <c r="AY1531" s="1367">
        <v>0</v>
      </c>
      <c r="AZ1531" s="1367">
        <v>12.744999999999999</v>
      </c>
      <c r="BA1531" s="1368">
        <v>1.2999999999999999E-2</v>
      </c>
    </row>
    <row r="1532" spans="1:53" ht="18" customHeight="1" x14ac:dyDescent="0.25">
      <c r="B1532" s="3"/>
      <c r="C1532" s="3"/>
      <c r="D1532" s="3"/>
      <c r="E1532" s="3"/>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95"/>
      <c r="AN1532" s="95"/>
      <c r="AO1532" s="95"/>
      <c r="AP1532" s="96"/>
      <c r="AQ1532" s="96"/>
      <c r="AR1532" s="96"/>
      <c r="AS1532" s="96"/>
      <c r="AT1532" s="96"/>
      <c r="AU1532" s="96"/>
      <c r="AV1532" s="96"/>
      <c r="AW1532" s="96"/>
      <c r="AX1532" s="96"/>
      <c r="AY1532" s="96"/>
      <c r="AZ1532" s="96"/>
      <c r="BA1532" s="96"/>
    </row>
    <row r="1533" spans="1:53" ht="18" customHeight="1" x14ac:dyDescent="0.25">
      <c r="B1533" s="100" t="s">
        <v>804</v>
      </c>
      <c r="C1533" s="3"/>
      <c r="D1533" s="3"/>
      <c r="E1533" s="3"/>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95"/>
      <c r="AN1533" s="95"/>
      <c r="AO1533" s="95"/>
      <c r="AP1533" s="96"/>
      <c r="AQ1533" s="96"/>
      <c r="AR1533" s="96"/>
      <c r="AS1533" s="96"/>
      <c r="AT1533" s="96"/>
      <c r="AU1533" s="96"/>
      <c r="AV1533" s="96"/>
      <c r="AW1533" s="96"/>
      <c r="AX1533" s="96"/>
      <c r="AY1533" s="96"/>
      <c r="AZ1533" s="96"/>
      <c r="BA1533" s="96"/>
    </row>
    <row r="1534" spans="1:53" ht="18" customHeight="1" x14ac:dyDescent="0.25">
      <c r="B1534" s="100"/>
      <c r="C1534" s="3"/>
      <c r="D1534" s="3"/>
      <c r="E1534" s="3"/>
      <c r="F1534" s="3"/>
      <c r="G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95"/>
      <c r="AN1534" s="95"/>
      <c r="AO1534" s="95"/>
      <c r="AP1534" s="96"/>
      <c r="AQ1534" s="96"/>
      <c r="AR1534" s="96"/>
      <c r="AS1534" s="96"/>
      <c r="AT1534" s="96"/>
      <c r="AU1534" s="96"/>
      <c r="AV1534" s="96"/>
      <c r="AW1534" s="96"/>
      <c r="AX1534" s="96"/>
      <c r="AY1534" s="96"/>
      <c r="AZ1534" s="96"/>
      <c r="BA1534" s="96"/>
    </row>
    <row r="1535" spans="1:53" ht="18" customHeight="1" x14ac:dyDescent="0.25">
      <c r="B1535" s="100"/>
      <c r="C1535" s="3"/>
      <c r="D1535" s="3"/>
      <c r="E1535" s="3"/>
      <c r="J1535" s="25"/>
      <c r="K1535" s="25"/>
      <c r="Q1535" s="15"/>
      <c r="R1535" s="16"/>
      <c r="AG1535" s="15"/>
      <c r="AH1535" s="16"/>
    </row>
    <row r="1536" spans="1:53" ht="18" customHeight="1" x14ac:dyDescent="0.25">
      <c r="B1536" s="100"/>
      <c r="C1536" s="117" t="s">
        <v>740</v>
      </c>
      <c r="E1536" s="120" t="s">
        <v>676</v>
      </c>
      <c r="K1536" s="25"/>
      <c r="Q1536" s="15"/>
      <c r="R1536" s="16"/>
      <c r="AG1536" s="15"/>
      <c r="AH1536" s="16"/>
    </row>
    <row r="1537" spans="1:50" ht="18" customHeight="1" x14ac:dyDescent="0.25">
      <c r="B1537" s="100"/>
      <c r="C1537" s="118" t="s">
        <v>669</v>
      </c>
      <c r="D1537" s="34">
        <v>1</v>
      </c>
      <c r="E1537" s="30" t="e">
        <f t="shared" ref="E1537:E1547" si="103">VLOOKUP(D1569,$C$1537:$D$1539,2,0)</f>
        <v>#N/A</v>
      </c>
      <c r="F1537" s="236"/>
      <c r="Q1537" s="15"/>
      <c r="R1537" s="16"/>
      <c r="AG1537" s="15"/>
      <c r="AH1537" s="16"/>
    </row>
    <row r="1538" spans="1:50" ht="18" customHeight="1" x14ac:dyDescent="0.25">
      <c r="B1538" s="100"/>
      <c r="C1538" s="119" t="s">
        <v>670</v>
      </c>
      <c r="D1538" s="20">
        <v>2</v>
      </c>
      <c r="E1538" s="30" t="e">
        <f t="shared" si="103"/>
        <v>#N/A</v>
      </c>
      <c r="F1538" s="236"/>
      <c r="Q1538" s="15"/>
      <c r="R1538" s="16"/>
      <c r="AG1538" s="15"/>
      <c r="AH1538" s="16"/>
    </row>
    <row r="1539" spans="1:50" ht="18" customHeight="1" x14ac:dyDescent="0.25">
      <c r="B1539" s="100"/>
      <c r="C1539" s="24" t="s">
        <v>741</v>
      </c>
      <c r="D1539" s="22">
        <v>3</v>
      </c>
      <c r="E1539" s="30" t="e">
        <f t="shared" si="103"/>
        <v>#N/A</v>
      </c>
      <c r="F1539" s="236"/>
      <c r="Q1539" s="15"/>
      <c r="R1539" s="16"/>
      <c r="AG1539" s="15"/>
      <c r="AH1539" s="16"/>
    </row>
    <row r="1540" spans="1:50" ht="18" customHeight="1" x14ac:dyDescent="0.25">
      <c r="B1540" s="100"/>
      <c r="C1540" s="16"/>
      <c r="D1540" s="16"/>
      <c r="E1540" s="221" t="e">
        <f t="shared" si="103"/>
        <v>#N/A</v>
      </c>
      <c r="F1540" s="236"/>
      <c r="Q1540" s="15"/>
      <c r="R1540" s="16"/>
      <c r="AG1540" s="15"/>
      <c r="AH1540" s="16"/>
    </row>
    <row r="1541" spans="1:50" ht="18" customHeight="1" x14ac:dyDescent="0.25">
      <c r="B1541" s="100"/>
      <c r="C1541" s="16"/>
      <c r="D1541" s="16"/>
      <c r="E1541" s="221" t="e">
        <f t="shared" si="103"/>
        <v>#N/A</v>
      </c>
      <c r="F1541" s="236"/>
      <c r="Q1541" s="15"/>
      <c r="R1541" s="16"/>
      <c r="AG1541" s="15"/>
      <c r="AH1541" s="16"/>
    </row>
    <row r="1542" spans="1:50" ht="18" customHeight="1" x14ac:dyDescent="0.25">
      <c r="B1542" s="100"/>
      <c r="C1542" s="16"/>
      <c r="D1542" s="16"/>
      <c r="E1542" s="221" t="e">
        <f t="shared" si="103"/>
        <v>#N/A</v>
      </c>
      <c r="F1542" s="236"/>
      <c r="Q1542" s="15"/>
      <c r="R1542" s="16"/>
      <c r="AG1542" s="15"/>
      <c r="AH1542" s="16"/>
    </row>
    <row r="1543" spans="1:50" ht="18" customHeight="1" x14ac:dyDescent="0.25">
      <c r="B1543" s="100"/>
      <c r="C1543" s="16"/>
      <c r="D1543" s="16"/>
      <c r="E1543" s="221" t="e">
        <f t="shared" si="103"/>
        <v>#N/A</v>
      </c>
      <c r="F1543" s="236"/>
      <c r="J1543" s="16"/>
      <c r="K1543" s="25"/>
      <c r="Q1543" s="15"/>
      <c r="R1543" s="16"/>
      <c r="AG1543" s="15"/>
      <c r="AH1543" s="16"/>
    </row>
    <row r="1544" spans="1:50" ht="18" customHeight="1" x14ac:dyDescent="0.25">
      <c r="B1544" s="100"/>
      <c r="C1544" s="16"/>
      <c r="D1544" s="16"/>
      <c r="E1544" s="221" t="e">
        <f t="shared" si="103"/>
        <v>#N/A</v>
      </c>
      <c r="F1544" s="236"/>
      <c r="J1544" s="16"/>
      <c r="K1544" s="25"/>
      <c r="Q1544" s="15"/>
      <c r="R1544" s="16"/>
      <c r="AG1544" s="15"/>
      <c r="AH1544" s="16"/>
    </row>
    <row r="1545" spans="1:50" ht="18" customHeight="1" x14ac:dyDescent="0.25">
      <c r="B1545" s="100"/>
      <c r="C1545" s="16"/>
      <c r="D1545" s="16"/>
      <c r="E1545" s="221" t="e">
        <f t="shared" si="103"/>
        <v>#N/A</v>
      </c>
      <c r="F1545" s="236"/>
      <c r="J1545" s="16"/>
      <c r="K1545" s="25"/>
      <c r="Q1545" s="15"/>
      <c r="R1545" s="16"/>
      <c r="AG1545" s="15"/>
      <c r="AH1545" s="16"/>
    </row>
    <row r="1546" spans="1:50" ht="18" customHeight="1" x14ac:dyDescent="0.25">
      <c r="B1546" s="100"/>
      <c r="C1546" s="16"/>
      <c r="D1546" s="16"/>
      <c r="E1546" s="221" t="e">
        <f t="shared" si="103"/>
        <v>#N/A</v>
      </c>
      <c r="F1546" s="236"/>
      <c r="J1546" s="16"/>
      <c r="K1546" s="25"/>
      <c r="Q1546" s="15"/>
      <c r="R1546" s="16"/>
      <c r="AG1546" s="15"/>
      <c r="AH1546" s="16"/>
    </row>
    <row r="1547" spans="1:50" ht="18" customHeight="1" x14ac:dyDescent="0.25">
      <c r="B1547" s="100"/>
      <c r="C1547" s="16"/>
      <c r="D1547" s="16"/>
      <c r="E1547" s="221" t="e">
        <f t="shared" si="103"/>
        <v>#N/A</v>
      </c>
      <c r="F1547" s="236"/>
      <c r="J1547" s="16"/>
      <c r="K1547" s="25"/>
      <c r="Q1547" s="15"/>
      <c r="R1547" s="16"/>
      <c r="AG1547" s="15"/>
      <c r="AH1547" s="16"/>
    </row>
    <row r="1548" spans="1:50" ht="18" customHeight="1" x14ac:dyDescent="0.25">
      <c r="C1548" s="3"/>
      <c r="D1548" s="3"/>
      <c r="E1548" s="3"/>
      <c r="J1548" s="25"/>
      <c r="K1548" s="25"/>
      <c r="Q1548" s="15"/>
      <c r="R1548" s="16"/>
      <c r="AG1548" s="15"/>
      <c r="AH1548" s="16"/>
    </row>
    <row r="1549" spans="1:50" ht="18" customHeight="1" x14ac:dyDescent="0.25">
      <c r="A1549" s="920"/>
      <c r="C1549" s="89">
        <v>2007</v>
      </c>
      <c r="D1549" s="89">
        <v>2007</v>
      </c>
      <c r="E1549" s="89">
        <v>2007</v>
      </c>
      <c r="F1549" s="89">
        <v>2008</v>
      </c>
      <c r="G1549" s="89">
        <v>2008</v>
      </c>
      <c r="H1549" s="89">
        <v>2008</v>
      </c>
      <c r="I1549" s="89">
        <v>2009</v>
      </c>
      <c r="J1549" s="89">
        <v>2009</v>
      </c>
      <c r="K1549" s="89">
        <v>2009</v>
      </c>
      <c r="L1549" s="89">
        <v>2010</v>
      </c>
      <c r="M1549" s="89">
        <v>2010</v>
      </c>
      <c r="N1549" s="89">
        <v>2010</v>
      </c>
      <c r="O1549" s="75">
        <v>2011</v>
      </c>
      <c r="P1549" s="75">
        <v>2011</v>
      </c>
      <c r="Q1549" s="75">
        <v>2011</v>
      </c>
      <c r="R1549" s="75">
        <v>2012</v>
      </c>
      <c r="S1549" s="75">
        <v>2012</v>
      </c>
      <c r="T1549" s="75">
        <v>2012</v>
      </c>
      <c r="U1549" s="75">
        <v>2013</v>
      </c>
      <c r="V1549" s="75">
        <v>2013</v>
      </c>
      <c r="W1549" s="75">
        <v>2013</v>
      </c>
      <c r="X1549" s="75">
        <v>2014</v>
      </c>
      <c r="Y1549" s="75">
        <v>2014</v>
      </c>
      <c r="Z1549" s="75">
        <v>2014</v>
      </c>
      <c r="AA1549" s="75">
        <v>2015</v>
      </c>
      <c r="AB1549" s="75">
        <v>2015</v>
      </c>
      <c r="AC1549" s="75">
        <v>2015</v>
      </c>
      <c r="AD1549" s="75">
        <v>2016</v>
      </c>
      <c r="AE1549" s="75">
        <v>2016</v>
      </c>
      <c r="AF1549" s="75">
        <v>2016</v>
      </c>
      <c r="AG1549" s="75">
        <v>2017</v>
      </c>
      <c r="AH1549" s="75">
        <v>2017</v>
      </c>
      <c r="AI1549" s="75">
        <v>2017</v>
      </c>
      <c r="AJ1549" s="75">
        <v>2018</v>
      </c>
      <c r="AK1549" s="75">
        <v>2018</v>
      </c>
      <c r="AL1549" s="75">
        <v>2018</v>
      </c>
      <c r="AM1549" s="92">
        <v>2019</v>
      </c>
      <c r="AN1549" s="92">
        <v>2019</v>
      </c>
      <c r="AO1549" s="92">
        <v>2019</v>
      </c>
      <c r="AP1549" s="92">
        <v>2020</v>
      </c>
      <c r="AQ1549" s="92">
        <v>2020</v>
      </c>
      <c r="AR1549" s="92">
        <v>2020</v>
      </c>
      <c r="AS1549" s="92">
        <v>2021</v>
      </c>
      <c r="AT1549" s="92">
        <v>2021</v>
      </c>
      <c r="AU1549" s="92">
        <v>2021</v>
      </c>
      <c r="AV1549" s="1340">
        <v>2022</v>
      </c>
      <c r="AW1549" s="1340">
        <v>2022</v>
      </c>
      <c r="AX1549" s="1340">
        <v>2022</v>
      </c>
    </row>
    <row r="1550" spans="1:50" ht="18" customHeight="1" x14ac:dyDescent="0.25">
      <c r="A1550" s="920"/>
      <c r="C1550" s="566" t="s">
        <v>745</v>
      </c>
      <c r="D1550" s="566" t="s">
        <v>746</v>
      </c>
      <c r="E1550" s="566" t="s">
        <v>747</v>
      </c>
      <c r="F1550" s="566" t="s">
        <v>745</v>
      </c>
      <c r="G1550" s="566" t="s">
        <v>746</v>
      </c>
      <c r="H1550" s="566" t="s">
        <v>747</v>
      </c>
      <c r="I1550" s="566" t="s">
        <v>745</v>
      </c>
      <c r="J1550" s="566" t="s">
        <v>746</v>
      </c>
      <c r="K1550" s="566" t="s">
        <v>747</v>
      </c>
      <c r="L1550" s="566" t="s">
        <v>745</v>
      </c>
      <c r="M1550" s="566" t="s">
        <v>746</v>
      </c>
      <c r="N1550" s="566" t="s">
        <v>747</v>
      </c>
      <c r="O1550" s="566" t="s">
        <v>745</v>
      </c>
      <c r="P1550" s="566" t="s">
        <v>746</v>
      </c>
      <c r="Q1550" s="566" t="s">
        <v>747</v>
      </c>
      <c r="R1550" s="566" t="s">
        <v>745</v>
      </c>
      <c r="S1550" s="566" t="s">
        <v>746</v>
      </c>
      <c r="T1550" s="566" t="s">
        <v>747</v>
      </c>
      <c r="U1550" s="566" t="s">
        <v>745</v>
      </c>
      <c r="V1550" s="566" t="s">
        <v>746</v>
      </c>
      <c r="W1550" s="566" t="s">
        <v>747</v>
      </c>
      <c r="X1550" s="566" t="s">
        <v>745</v>
      </c>
      <c r="Y1550" s="566" t="s">
        <v>746</v>
      </c>
      <c r="Z1550" s="566" t="s">
        <v>747</v>
      </c>
      <c r="AA1550" s="566" t="s">
        <v>745</v>
      </c>
      <c r="AB1550" s="566" t="s">
        <v>746</v>
      </c>
      <c r="AC1550" s="566" t="s">
        <v>747</v>
      </c>
      <c r="AD1550" s="566" t="s">
        <v>745</v>
      </c>
      <c r="AE1550" s="566" t="s">
        <v>746</v>
      </c>
      <c r="AF1550" s="566" t="s">
        <v>747</v>
      </c>
      <c r="AG1550" s="566" t="s">
        <v>745</v>
      </c>
      <c r="AH1550" s="566" t="s">
        <v>746</v>
      </c>
      <c r="AI1550" s="566" t="s">
        <v>747</v>
      </c>
      <c r="AJ1550" s="566" t="s">
        <v>745</v>
      </c>
      <c r="AK1550" s="566" t="s">
        <v>746</v>
      </c>
      <c r="AL1550" s="566" t="s">
        <v>747</v>
      </c>
      <c r="AM1550" s="566" t="s">
        <v>745</v>
      </c>
      <c r="AN1550" s="566" t="s">
        <v>746</v>
      </c>
      <c r="AO1550" s="566" t="s">
        <v>747</v>
      </c>
      <c r="AP1550" s="566" t="s">
        <v>745</v>
      </c>
      <c r="AQ1550" s="566" t="s">
        <v>746</v>
      </c>
      <c r="AR1550" s="566" t="s">
        <v>747</v>
      </c>
      <c r="AS1550" s="566" t="s">
        <v>745</v>
      </c>
      <c r="AT1550" s="566" t="s">
        <v>746</v>
      </c>
      <c r="AU1550" s="566" t="s">
        <v>747</v>
      </c>
      <c r="AV1550" s="1341" t="s">
        <v>745</v>
      </c>
      <c r="AW1550" s="1341" t="s">
        <v>746</v>
      </c>
      <c r="AX1550" s="1341" t="s">
        <v>747</v>
      </c>
    </row>
    <row r="1551" spans="1:50" ht="18" customHeight="1" x14ac:dyDescent="0.25">
      <c r="A1551" s="920"/>
      <c r="C1551" s="567">
        <v>1</v>
      </c>
      <c r="D1551" s="567">
        <v>2</v>
      </c>
      <c r="E1551" s="567">
        <v>3</v>
      </c>
      <c r="F1551" s="567">
        <v>1</v>
      </c>
      <c r="G1551" s="567">
        <v>2</v>
      </c>
      <c r="H1551" s="567">
        <v>3</v>
      </c>
      <c r="I1551" s="567">
        <v>1</v>
      </c>
      <c r="J1551" s="567">
        <v>2</v>
      </c>
      <c r="K1551" s="567">
        <v>3</v>
      </c>
      <c r="L1551" s="567">
        <v>1</v>
      </c>
      <c r="M1551" s="567">
        <v>2</v>
      </c>
      <c r="N1551" s="567">
        <v>3</v>
      </c>
      <c r="O1551" s="567">
        <v>1</v>
      </c>
      <c r="P1551" s="567">
        <v>2</v>
      </c>
      <c r="Q1551" s="567">
        <v>3</v>
      </c>
      <c r="R1551" s="567">
        <v>1</v>
      </c>
      <c r="S1551" s="567">
        <v>2</v>
      </c>
      <c r="T1551" s="567">
        <v>3</v>
      </c>
      <c r="U1551" s="567">
        <v>1</v>
      </c>
      <c r="V1551" s="567">
        <v>2</v>
      </c>
      <c r="W1551" s="567">
        <v>3</v>
      </c>
      <c r="X1551" s="567">
        <v>1</v>
      </c>
      <c r="Y1551" s="567">
        <v>2</v>
      </c>
      <c r="Z1551" s="567">
        <v>3</v>
      </c>
      <c r="AA1551" s="567">
        <v>1</v>
      </c>
      <c r="AB1551" s="567">
        <v>2</v>
      </c>
      <c r="AC1551" s="567">
        <v>3</v>
      </c>
      <c r="AD1551" s="567">
        <v>1</v>
      </c>
      <c r="AE1551" s="567">
        <v>2</v>
      </c>
      <c r="AF1551" s="567">
        <v>3</v>
      </c>
      <c r="AG1551" s="567">
        <v>1</v>
      </c>
      <c r="AH1551" s="567">
        <v>2</v>
      </c>
      <c r="AI1551" s="567">
        <v>3</v>
      </c>
      <c r="AJ1551" s="567">
        <v>1</v>
      </c>
      <c r="AK1551" s="567">
        <v>2</v>
      </c>
      <c r="AL1551" s="567">
        <v>3</v>
      </c>
      <c r="AM1551" s="567">
        <v>1</v>
      </c>
      <c r="AN1551" s="567">
        <v>2</v>
      </c>
      <c r="AO1551" s="567">
        <v>3</v>
      </c>
      <c r="AP1551" s="567">
        <v>1</v>
      </c>
      <c r="AQ1551" s="567">
        <v>2</v>
      </c>
      <c r="AR1551" s="567">
        <v>3</v>
      </c>
      <c r="AS1551" s="567">
        <v>1</v>
      </c>
      <c r="AT1551" s="567">
        <v>2</v>
      </c>
      <c r="AU1551" s="567">
        <v>3</v>
      </c>
      <c r="AV1551" s="1321">
        <v>1</v>
      </c>
      <c r="AW1551" s="1321">
        <v>2</v>
      </c>
      <c r="AX1551" s="1321">
        <v>3</v>
      </c>
    </row>
    <row r="1552" spans="1:50" ht="18" customHeight="1" x14ac:dyDescent="0.25">
      <c r="A1552" s="920"/>
      <c r="C1552" s="568" t="str">
        <f>"Comb_Maq_"&amp;C1551&amp;"_"&amp;C1549</f>
        <v>Comb_Maq_1_2007</v>
      </c>
      <c r="D1552" s="568" t="str">
        <f t="shared" ref="D1552:F1552" si="104">"Comb_Maq_"&amp;D1551&amp;"_"&amp;D1549</f>
        <v>Comb_Maq_2_2007</v>
      </c>
      <c r="E1552" s="568" t="str">
        <f t="shared" si="104"/>
        <v>Comb_Maq_3_2007</v>
      </c>
      <c r="F1552" s="568" t="str">
        <f t="shared" si="104"/>
        <v>Comb_Maq_1_2008</v>
      </c>
      <c r="G1552" s="568" t="str">
        <f t="shared" ref="G1552" si="105">"Comb_Maq_"&amp;G1551&amp;"_"&amp;G1549</f>
        <v>Comb_Maq_2_2008</v>
      </c>
      <c r="H1552" s="568" t="str">
        <f t="shared" ref="H1552:I1552" si="106">"Comb_Maq_"&amp;H1551&amp;"_"&amp;H1549</f>
        <v>Comb_Maq_3_2008</v>
      </c>
      <c r="I1552" s="568" t="str">
        <f t="shared" si="106"/>
        <v>Comb_Maq_1_2009</v>
      </c>
      <c r="J1552" s="568" t="str">
        <f t="shared" ref="J1552" si="107">"Comb_Maq_"&amp;J1551&amp;"_"&amp;J1549</f>
        <v>Comb_Maq_2_2009</v>
      </c>
      <c r="K1552" s="568" t="str">
        <f t="shared" ref="K1552:L1552" si="108">"Comb_Maq_"&amp;K1551&amp;"_"&amp;K1549</f>
        <v>Comb_Maq_3_2009</v>
      </c>
      <c r="L1552" s="568" t="str">
        <f t="shared" si="108"/>
        <v>Comb_Maq_1_2010</v>
      </c>
      <c r="M1552" s="568" t="str">
        <f t="shared" ref="M1552" si="109">"Comb_Maq_"&amp;M1551&amp;"_"&amp;M1549</f>
        <v>Comb_Maq_2_2010</v>
      </c>
      <c r="N1552" s="568" t="str">
        <f t="shared" ref="N1552:O1552" si="110">"Comb_Maq_"&amp;N1551&amp;"_"&amp;N1549</f>
        <v>Comb_Maq_3_2010</v>
      </c>
      <c r="O1552" s="568" t="str">
        <f t="shared" si="110"/>
        <v>Comb_Maq_1_2011</v>
      </c>
      <c r="P1552" s="568" t="str">
        <f t="shared" ref="P1552" si="111">"Comb_Maq_"&amp;P1551&amp;"_"&amp;P1549</f>
        <v>Comb_Maq_2_2011</v>
      </c>
      <c r="Q1552" s="568" t="str">
        <f t="shared" ref="Q1552:R1552" si="112">"Comb_Maq_"&amp;Q1551&amp;"_"&amp;Q1549</f>
        <v>Comb_Maq_3_2011</v>
      </c>
      <c r="R1552" s="568" t="str">
        <f t="shared" si="112"/>
        <v>Comb_Maq_1_2012</v>
      </c>
      <c r="S1552" s="568" t="str">
        <f t="shared" ref="S1552" si="113">"Comb_Maq_"&amp;S1551&amp;"_"&amp;S1549</f>
        <v>Comb_Maq_2_2012</v>
      </c>
      <c r="T1552" s="568" t="str">
        <f t="shared" ref="T1552:U1552" si="114">"Comb_Maq_"&amp;T1551&amp;"_"&amp;T1549</f>
        <v>Comb_Maq_3_2012</v>
      </c>
      <c r="U1552" s="568" t="str">
        <f t="shared" si="114"/>
        <v>Comb_Maq_1_2013</v>
      </c>
      <c r="V1552" s="568" t="str">
        <f t="shared" ref="V1552" si="115">"Comb_Maq_"&amp;V1551&amp;"_"&amp;V1549</f>
        <v>Comb_Maq_2_2013</v>
      </c>
      <c r="W1552" s="568" t="str">
        <f t="shared" ref="W1552:X1552" si="116">"Comb_Maq_"&amp;W1551&amp;"_"&amp;W1549</f>
        <v>Comb_Maq_3_2013</v>
      </c>
      <c r="X1552" s="568" t="str">
        <f t="shared" si="116"/>
        <v>Comb_Maq_1_2014</v>
      </c>
      <c r="Y1552" s="568" t="str">
        <f t="shared" ref="Y1552" si="117">"Comb_Maq_"&amp;Y1551&amp;"_"&amp;Y1549</f>
        <v>Comb_Maq_2_2014</v>
      </c>
      <c r="Z1552" s="568" t="str">
        <f t="shared" ref="Z1552:AA1552" si="118">"Comb_Maq_"&amp;Z1551&amp;"_"&amp;Z1549</f>
        <v>Comb_Maq_3_2014</v>
      </c>
      <c r="AA1552" s="568" t="str">
        <f t="shared" si="118"/>
        <v>Comb_Maq_1_2015</v>
      </c>
      <c r="AB1552" s="568" t="str">
        <f t="shared" ref="AB1552" si="119">"Comb_Maq_"&amp;AB1551&amp;"_"&amp;AB1549</f>
        <v>Comb_Maq_2_2015</v>
      </c>
      <c r="AC1552" s="568" t="str">
        <f t="shared" ref="AC1552:AD1552" si="120">"Comb_Maq_"&amp;AC1551&amp;"_"&amp;AC1549</f>
        <v>Comb_Maq_3_2015</v>
      </c>
      <c r="AD1552" s="568" t="str">
        <f t="shared" si="120"/>
        <v>Comb_Maq_1_2016</v>
      </c>
      <c r="AE1552" s="568" t="str">
        <f t="shared" ref="AE1552" si="121">"Comb_Maq_"&amp;AE1551&amp;"_"&amp;AE1549</f>
        <v>Comb_Maq_2_2016</v>
      </c>
      <c r="AF1552" s="568" t="str">
        <f t="shared" ref="AF1552:AG1552" si="122">"Comb_Maq_"&amp;AF1551&amp;"_"&amp;AF1549</f>
        <v>Comb_Maq_3_2016</v>
      </c>
      <c r="AG1552" s="568" t="str">
        <f t="shared" si="122"/>
        <v>Comb_Maq_1_2017</v>
      </c>
      <c r="AH1552" s="568" t="str">
        <f t="shared" ref="AH1552" si="123">"Comb_Maq_"&amp;AH1551&amp;"_"&amp;AH1549</f>
        <v>Comb_Maq_2_2017</v>
      </c>
      <c r="AI1552" s="568" t="str">
        <f t="shared" ref="AI1552:AJ1552" si="124">"Comb_Maq_"&amp;AI1551&amp;"_"&amp;AI1549</f>
        <v>Comb_Maq_3_2017</v>
      </c>
      <c r="AJ1552" s="568" t="str">
        <f t="shared" si="124"/>
        <v>Comb_Maq_1_2018</v>
      </c>
      <c r="AK1552" s="568" t="str">
        <f t="shared" ref="AK1552" si="125">"Comb_Maq_"&amp;AK1551&amp;"_"&amp;AK1549</f>
        <v>Comb_Maq_2_2018</v>
      </c>
      <c r="AL1552" s="568" t="str">
        <f t="shared" ref="AL1552:AM1552" si="126">"Comb_Maq_"&amp;AL1551&amp;"_"&amp;AL1549</f>
        <v>Comb_Maq_3_2018</v>
      </c>
      <c r="AM1552" s="568" t="str">
        <f t="shared" si="126"/>
        <v>Comb_Maq_1_2019</v>
      </c>
      <c r="AN1552" s="568" t="str">
        <f t="shared" ref="AN1552" si="127">"Comb_Maq_"&amp;AN1551&amp;"_"&amp;AN1549</f>
        <v>Comb_Maq_2_2019</v>
      </c>
      <c r="AO1552" s="568" t="str">
        <f t="shared" ref="AO1552:AP1552" si="128">"Comb_Maq_"&amp;AO1551&amp;"_"&amp;AO1549</f>
        <v>Comb_Maq_3_2019</v>
      </c>
      <c r="AP1552" s="568" t="str">
        <f t="shared" si="128"/>
        <v>Comb_Maq_1_2020</v>
      </c>
      <c r="AQ1552" s="568" t="str">
        <f t="shared" ref="AQ1552" si="129">"Comb_Maq_"&amp;AQ1551&amp;"_"&amp;AQ1549</f>
        <v>Comb_Maq_2_2020</v>
      </c>
      <c r="AR1552" s="568" t="str">
        <f t="shared" ref="AR1552" si="130">"Comb_Maq_"&amp;AR1551&amp;"_"&amp;AR1549</f>
        <v>Comb_Maq_3_2020</v>
      </c>
      <c r="AS1552" s="568" t="str">
        <f>"Comb_Maq_"&amp;AS1551&amp;"_"&amp;AS1549</f>
        <v>Comb_Maq_1_2021</v>
      </c>
      <c r="AT1552" s="568" t="str">
        <f t="shared" ref="AT1552" si="131">"Comb_Maq_"&amp;AT1551&amp;"_"&amp;AT1549</f>
        <v>Comb_Maq_2_2021</v>
      </c>
      <c r="AU1552" s="568" t="str">
        <f t="shared" ref="AU1552:AX1552" si="132">"Comb_Maq_"&amp;AU1551&amp;"_"&amp;AU1549</f>
        <v>Comb_Maq_3_2021</v>
      </c>
      <c r="AV1552" s="568" t="str">
        <f t="shared" si="132"/>
        <v>Comb_Maq_1_2022</v>
      </c>
      <c r="AW1552" s="568" t="str">
        <f t="shared" si="132"/>
        <v>Comb_Maq_2_2022</v>
      </c>
      <c r="AX1552" s="568" t="str">
        <f t="shared" si="132"/>
        <v>Comb_Maq_3_2022</v>
      </c>
    </row>
    <row r="1553" spans="1:61" ht="18" customHeight="1" x14ac:dyDescent="0.25">
      <c r="A1553" s="920"/>
      <c r="C1553" s="78" t="s">
        <v>547</v>
      </c>
      <c r="D1553" s="78" t="s">
        <v>547</v>
      </c>
      <c r="E1553" s="78" t="s">
        <v>547</v>
      </c>
      <c r="F1553" s="78" t="s">
        <v>547</v>
      </c>
      <c r="G1553" s="78" t="s">
        <v>547</v>
      </c>
      <c r="H1553" s="78" t="s">
        <v>547</v>
      </c>
      <c r="I1553" s="78" t="s">
        <v>547</v>
      </c>
      <c r="J1553" s="78" t="s">
        <v>547</v>
      </c>
      <c r="K1553" s="78" t="s">
        <v>547</v>
      </c>
      <c r="L1553" s="78" t="s">
        <v>547</v>
      </c>
      <c r="M1553" s="78" t="s">
        <v>547</v>
      </c>
      <c r="N1553" s="78" t="s">
        <v>547</v>
      </c>
      <c r="O1553" s="78" t="s">
        <v>547</v>
      </c>
      <c r="P1553" s="78" t="s">
        <v>547</v>
      </c>
      <c r="Q1553" s="78" t="s">
        <v>547</v>
      </c>
      <c r="R1553" s="78" t="s">
        <v>547</v>
      </c>
      <c r="S1553" s="78" t="s">
        <v>547</v>
      </c>
      <c r="T1553" s="78" t="s">
        <v>547</v>
      </c>
      <c r="U1553" s="78" t="s">
        <v>547</v>
      </c>
      <c r="V1553" s="78" t="s">
        <v>547</v>
      </c>
      <c r="W1553" s="78" t="s">
        <v>547</v>
      </c>
      <c r="X1553" s="78" t="s">
        <v>547</v>
      </c>
      <c r="Y1553" s="78" t="s">
        <v>547</v>
      </c>
      <c r="Z1553" s="78" t="s">
        <v>547</v>
      </c>
      <c r="AA1553" s="78" t="s">
        <v>547</v>
      </c>
      <c r="AB1553" s="78" t="s">
        <v>547</v>
      </c>
      <c r="AC1553" s="78" t="s">
        <v>547</v>
      </c>
      <c r="AD1553" s="78" t="s">
        <v>547</v>
      </c>
      <c r="AE1553" s="78" t="s">
        <v>547</v>
      </c>
      <c r="AF1553" s="78" t="s">
        <v>547</v>
      </c>
      <c r="AG1553" s="78" t="s">
        <v>547</v>
      </c>
      <c r="AH1553" s="78" t="s">
        <v>547</v>
      </c>
      <c r="AI1553" s="78" t="s">
        <v>547</v>
      </c>
      <c r="AJ1553" s="78" t="s">
        <v>547</v>
      </c>
      <c r="AK1553" s="78" t="s">
        <v>547</v>
      </c>
      <c r="AL1553" s="78" t="s">
        <v>547</v>
      </c>
      <c r="AM1553" s="232" t="s">
        <v>547</v>
      </c>
      <c r="AN1553" s="15" t="s">
        <v>547</v>
      </c>
      <c r="AO1553" s="76" t="s">
        <v>547</v>
      </c>
      <c r="AP1553" s="232" t="s">
        <v>547</v>
      </c>
      <c r="AQ1553" s="15" t="s">
        <v>547</v>
      </c>
      <c r="AR1553" s="76" t="s">
        <v>547</v>
      </c>
      <c r="AS1553" s="232" t="s">
        <v>547</v>
      </c>
      <c r="AT1553" s="15" t="s">
        <v>547</v>
      </c>
      <c r="AU1553" s="76" t="s">
        <v>547</v>
      </c>
      <c r="AV1553" s="1369" t="s">
        <v>547</v>
      </c>
      <c r="AW1553" s="15" t="s">
        <v>547</v>
      </c>
      <c r="AX1553" s="1370" t="s">
        <v>547</v>
      </c>
    </row>
    <row r="1554" spans="1:61" ht="18" customHeight="1" x14ac:dyDescent="0.25">
      <c r="A1554" s="920"/>
      <c r="C1554" s="78" t="s">
        <v>736</v>
      </c>
      <c r="D1554" s="78" t="s">
        <v>736</v>
      </c>
      <c r="E1554" s="78" t="s">
        <v>736</v>
      </c>
      <c r="F1554" s="78" t="s">
        <v>736</v>
      </c>
      <c r="G1554" s="78" t="s">
        <v>736</v>
      </c>
      <c r="H1554" s="78" t="s">
        <v>736</v>
      </c>
      <c r="I1554" s="78" t="s">
        <v>736</v>
      </c>
      <c r="J1554" s="78" t="s">
        <v>736</v>
      </c>
      <c r="K1554" s="78" t="s">
        <v>736</v>
      </c>
      <c r="L1554" s="78" t="s">
        <v>736</v>
      </c>
      <c r="M1554" s="78" t="s">
        <v>736</v>
      </c>
      <c r="N1554" s="78" t="s">
        <v>736</v>
      </c>
      <c r="O1554" s="78" t="s">
        <v>736</v>
      </c>
      <c r="P1554" s="78" t="s">
        <v>736</v>
      </c>
      <c r="Q1554" s="78" t="s">
        <v>736</v>
      </c>
      <c r="R1554" s="78" t="s">
        <v>736</v>
      </c>
      <c r="S1554" s="78" t="s">
        <v>736</v>
      </c>
      <c r="T1554" s="78" t="s">
        <v>736</v>
      </c>
      <c r="U1554" s="78" t="s">
        <v>736</v>
      </c>
      <c r="V1554" s="78" t="s">
        <v>736</v>
      </c>
      <c r="W1554" s="78" t="s">
        <v>736</v>
      </c>
      <c r="X1554" s="78" t="s">
        <v>736</v>
      </c>
      <c r="Y1554" s="78" t="s">
        <v>736</v>
      </c>
      <c r="Z1554" s="78" t="s">
        <v>736</v>
      </c>
      <c r="AA1554" s="78" t="s">
        <v>736</v>
      </c>
      <c r="AB1554" s="78" t="s">
        <v>736</v>
      </c>
      <c r="AC1554" s="78" t="s">
        <v>736</v>
      </c>
      <c r="AD1554" s="78" t="s">
        <v>736</v>
      </c>
      <c r="AE1554" s="78" t="s">
        <v>736</v>
      </c>
      <c r="AF1554" s="78" t="s">
        <v>736</v>
      </c>
      <c r="AG1554" s="78" t="s">
        <v>736</v>
      </c>
      <c r="AH1554" s="78" t="s">
        <v>736</v>
      </c>
      <c r="AI1554" s="78" t="s">
        <v>736</v>
      </c>
      <c r="AJ1554" s="78" t="s">
        <v>736</v>
      </c>
      <c r="AK1554" s="78" t="s">
        <v>736</v>
      </c>
      <c r="AL1554" s="78" t="s">
        <v>736</v>
      </c>
      <c r="AM1554" s="80" t="s">
        <v>382</v>
      </c>
      <c r="AN1554" s="80" t="s">
        <v>382</v>
      </c>
      <c r="AO1554" s="19" t="s">
        <v>382</v>
      </c>
      <c r="AP1554" s="80" t="s">
        <v>382</v>
      </c>
      <c r="AQ1554" s="80" t="s">
        <v>382</v>
      </c>
      <c r="AR1554" s="19" t="s">
        <v>382</v>
      </c>
      <c r="AS1554" s="80" t="s">
        <v>382</v>
      </c>
      <c r="AT1554" s="80" t="s">
        <v>382</v>
      </c>
      <c r="AU1554" s="19" t="s">
        <v>382</v>
      </c>
      <c r="AV1554" s="1371" t="s">
        <v>382</v>
      </c>
      <c r="AW1554" s="1371" t="s">
        <v>382</v>
      </c>
      <c r="AX1554" s="462" t="s">
        <v>382</v>
      </c>
    </row>
    <row r="1555" spans="1:61" ht="18" customHeight="1" x14ac:dyDescent="0.25">
      <c r="A1555" s="920"/>
      <c r="C1555" s="24" t="s">
        <v>682</v>
      </c>
      <c r="D1555" s="78" t="s">
        <v>337</v>
      </c>
      <c r="E1555" s="78" t="s">
        <v>337</v>
      </c>
      <c r="F1555" s="24" t="s">
        <v>682</v>
      </c>
      <c r="G1555" s="78" t="s">
        <v>337</v>
      </c>
      <c r="H1555" s="78" t="s">
        <v>337</v>
      </c>
      <c r="I1555" s="24" t="s">
        <v>682</v>
      </c>
      <c r="J1555" s="78" t="s">
        <v>337</v>
      </c>
      <c r="K1555" s="78" t="s">
        <v>337</v>
      </c>
      <c r="L1555" s="24" t="s">
        <v>682</v>
      </c>
      <c r="M1555" s="78" t="s">
        <v>337</v>
      </c>
      <c r="N1555" s="78" t="s">
        <v>337</v>
      </c>
      <c r="O1555" s="24" t="s">
        <v>682</v>
      </c>
      <c r="P1555" s="78" t="s">
        <v>337</v>
      </c>
      <c r="Q1555" s="78" t="s">
        <v>337</v>
      </c>
      <c r="R1555" s="24" t="s">
        <v>682</v>
      </c>
      <c r="S1555" s="78" t="s">
        <v>337</v>
      </c>
      <c r="T1555" s="78" t="s">
        <v>337</v>
      </c>
      <c r="U1555" s="24" t="s">
        <v>682</v>
      </c>
      <c r="V1555" s="78" t="s">
        <v>337</v>
      </c>
      <c r="W1555" s="78" t="s">
        <v>337</v>
      </c>
      <c r="X1555" s="24" t="s">
        <v>682</v>
      </c>
      <c r="Y1555" s="78" t="s">
        <v>337</v>
      </c>
      <c r="Z1555" s="78" t="s">
        <v>337</v>
      </c>
      <c r="AA1555" s="24" t="s">
        <v>682</v>
      </c>
      <c r="AB1555" s="78" t="s">
        <v>337</v>
      </c>
      <c r="AC1555" s="78" t="s">
        <v>337</v>
      </c>
      <c r="AD1555" s="24" t="s">
        <v>682</v>
      </c>
      <c r="AE1555" s="78" t="s">
        <v>337</v>
      </c>
      <c r="AF1555" s="78" t="s">
        <v>337</v>
      </c>
      <c r="AG1555" s="24" t="s">
        <v>682</v>
      </c>
      <c r="AH1555" s="78" t="s">
        <v>337</v>
      </c>
      <c r="AI1555" s="78" t="s">
        <v>337</v>
      </c>
      <c r="AJ1555" s="24" t="s">
        <v>682</v>
      </c>
      <c r="AK1555" s="78" t="s">
        <v>337</v>
      </c>
      <c r="AL1555" s="78" t="s">
        <v>337</v>
      </c>
      <c r="AM1555" s="80" t="s">
        <v>250</v>
      </c>
      <c r="AN1555" s="80" t="s">
        <v>250</v>
      </c>
      <c r="AO1555" s="21" t="s">
        <v>250</v>
      </c>
      <c r="AP1555" s="80" t="s">
        <v>250</v>
      </c>
      <c r="AQ1555" s="80" t="s">
        <v>250</v>
      </c>
      <c r="AR1555" s="21" t="s">
        <v>250</v>
      </c>
      <c r="AS1555" s="80" t="s">
        <v>250</v>
      </c>
      <c r="AT1555" s="80" t="s">
        <v>250</v>
      </c>
      <c r="AU1555" s="21" t="s">
        <v>250</v>
      </c>
      <c r="AV1555" s="1371" t="s">
        <v>250</v>
      </c>
      <c r="AW1555" s="1371" t="s">
        <v>250</v>
      </c>
      <c r="AX1555" s="463" t="s">
        <v>250</v>
      </c>
    </row>
    <row r="1556" spans="1:61" ht="18" customHeight="1" x14ac:dyDescent="0.25">
      <c r="A1556" s="920"/>
      <c r="B1556" s="88"/>
      <c r="C1556" s="88"/>
      <c r="D1556" s="24" t="s">
        <v>682</v>
      </c>
      <c r="E1556" s="24" t="s">
        <v>682</v>
      </c>
      <c r="F1556" s="88"/>
      <c r="G1556" s="24" t="s">
        <v>682</v>
      </c>
      <c r="H1556" s="24" t="s">
        <v>682</v>
      </c>
      <c r="I1556" s="88"/>
      <c r="J1556" s="24" t="s">
        <v>682</v>
      </c>
      <c r="K1556" s="24" t="s">
        <v>682</v>
      </c>
      <c r="L1556" s="88"/>
      <c r="M1556" s="24" t="s">
        <v>682</v>
      </c>
      <c r="N1556" s="24" t="s">
        <v>682</v>
      </c>
      <c r="O1556" s="88"/>
      <c r="P1556" s="24" t="s">
        <v>682</v>
      </c>
      <c r="Q1556" s="24" t="s">
        <v>682</v>
      </c>
      <c r="R1556" s="88"/>
      <c r="S1556" s="24" t="s">
        <v>682</v>
      </c>
      <c r="T1556" s="24" t="s">
        <v>682</v>
      </c>
      <c r="U1556" s="88"/>
      <c r="V1556" s="24" t="s">
        <v>682</v>
      </c>
      <c r="W1556" s="24" t="s">
        <v>682</v>
      </c>
      <c r="X1556" s="88"/>
      <c r="Y1556" s="24" t="s">
        <v>682</v>
      </c>
      <c r="Z1556" s="24" t="s">
        <v>682</v>
      </c>
      <c r="AA1556" s="88"/>
      <c r="AB1556" s="24" t="s">
        <v>682</v>
      </c>
      <c r="AC1556" s="24" t="s">
        <v>682</v>
      </c>
      <c r="AD1556" s="88"/>
      <c r="AE1556" s="24" t="s">
        <v>682</v>
      </c>
      <c r="AF1556" s="24" t="s">
        <v>682</v>
      </c>
      <c r="AG1556" s="88"/>
      <c r="AH1556" s="24" t="s">
        <v>682</v>
      </c>
      <c r="AI1556" s="24" t="s">
        <v>682</v>
      </c>
      <c r="AJ1556" s="88"/>
      <c r="AK1556" s="24" t="s">
        <v>682</v>
      </c>
      <c r="AL1556" s="24" t="s">
        <v>682</v>
      </c>
      <c r="AM1556" s="80" t="s">
        <v>524</v>
      </c>
      <c r="AN1556" s="80" t="s">
        <v>524</v>
      </c>
      <c r="AO1556" s="21" t="s">
        <v>524</v>
      </c>
      <c r="AP1556" s="80" t="s">
        <v>524</v>
      </c>
      <c r="AQ1556" s="80" t="s">
        <v>524</v>
      </c>
      <c r="AR1556" s="21" t="s">
        <v>524</v>
      </c>
      <c r="AS1556" s="80" t="s">
        <v>524</v>
      </c>
      <c r="AT1556" s="80" t="s">
        <v>524</v>
      </c>
      <c r="AU1556" s="21" t="s">
        <v>524</v>
      </c>
      <c r="AV1556" s="1371" t="s">
        <v>524</v>
      </c>
      <c r="AW1556" s="1371" t="s">
        <v>524</v>
      </c>
      <c r="AX1556" s="463" t="s">
        <v>524</v>
      </c>
    </row>
    <row r="1557" spans="1:61" ht="18" customHeight="1" x14ac:dyDescent="0.25">
      <c r="A1557" s="920"/>
      <c r="B1557" s="101"/>
      <c r="I1557" s="74"/>
      <c r="J1557" s="74"/>
      <c r="K1557" s="74"/>
      <c r="N1557" s="74"/>
      <c r="O1557" s="74"/>
      <c r="P1557" s="74"/>
      <c r="Q1557" s="74"/>
      <c r="R1557" s="74"/>
      <c r="S1557" s="74"/>
      <c r="T1557" s="74"/>
      <c r="U1557" s="74"/>
      <c r="V1557" s="74"/>
      <c r="W1557" s="74"/>
      <c r="X1557" s="74"/>
      <c r="Y1557" s="74"/>
      <c r="Z1557" s="74"/>
      <c r="AA1557" s="74"/>
      <c r="AB1557" s="74"/>
      <c r="AC1557" s="74"/>
      <c r="AD1557" s="74"/>
      <c r="AE1557" s="74"/>
      <c r="AF1557" s="74"/>
      <c r="AG1557" s="74"/>
      <c r="AH1557" s="74"/>
      <c r="AI1557" s="74"/>
      <c r="AL1557" s="74"/>
      <c r="AM1557" s="80" t="s">
        <v>525</v>
      </c>
      <c r="AN1557" s="80" t="s">
        <v>525</v>
      </c>
      <c r="AO1557" s="80" t="s">
        <v>525</v>
      </c>
      <c r="AP1557" s="80" t="s">
        <v>525</v>
      </c>
      <c r="AQ1557" s="80" t="s">
        <v>525</v>
      </c>
      <c r="AR1557" s="80" t="s">
        <v>525</v>
      </c>
      <c r="AS1557" s="80" t="s">
        <v>525</v>
      </c>
      <c r="AT1557" s="80" t="s">
        <v>525</v>
      </c>
      <c r="AU1557" s="80" t="s">
        <v>525</v>
      </c>
      <c r="AV1557" s="1371" t="s">
        <v>525</v>
      </c>
      <c r="AW1557" s="1371" t="s">
        <v>525</v>
      </c>
      <c r="AX1557" s="1371" t="s">
        <v>525</v>
      </c>
    </row>
    <row r="1558" spans="1:61" ht="18" customHeight="1" x14ac:dyDescent="0.25">
      <c r="A1558" s="920"/>
      <c r="B1558" s="101"/>
      <c r="J1558" s="74"/>
      <c r="K1558" s="74"/>
      <c r="L1558" s="74"/>
      <c r="M1558" s="74"/>
      <c r="N1558" s="74"/>
      <c r="O1558" s="74"/>
      <c r="P1558" s="74"/>
      <c r="Q1558" s="74"/>
      <c r="R1558" s="74"/>
      <c r="S1558" s="74"/>
      <c r="T1558" s="74"/>
      <c r="U1558" s="74"/>
      <c r="V1558" s="74"/>
      <c r="W1558" s="74"/>
      <c r="X1558" s="74"/>
      <c r="Y1558" s="74"/>
      <c r="Z1558" s="74"/>
      <c r="AA1558" s="74"/>
      <c r="AB1558" s="74"/>
      <c r="AC1558" s="74"/>
      <c r="AD1558" s="74"/>
      <c r="AE1558" s="74"/>
      <c r="AF1558" s="74"/>
      <c r="AG1558" s="74"/>
      <c r="AH1558" s="74"/>
      <c r="AI1558" s="74"/>
      <c r="AJ1558" s="74"/>
      <c r="AK1558" s="74"/>
      <c r="AL1558" s="74"/>
      <c r="AM1558" s="234" t="s">
        <v>526</v>
      </c>
      <c r="AN1558" s="80" t="s">
        <v>526</v>
      </c>
      <c r="AO1558" s="80" t="s">
        <v>526</v>
      </c>
      <c r="AP1558" s="234" t="s">
        <v>526</v>
      </c>
      <c r="AQ1558" s="80" t="s">
        <v>526</v>
      </c>
      <c r="AR1558" s="80" t="s">
        <v>526</v>
      </c>
      <c r="AS1558" s="234" t="s">
        <v>526</v>
      </c>
      <c r="AT1558" s="80" t="s">
        <v>526</v>
      </c>
      <c r="AU1558" s="80" t="s">
        <v>526</v>
      </c>
      <c r="AV1558" s="1371" t="s">
        <v>526</v>
      </c>
      <c r="AW1558" s="1371" t="s">
        <v>526</v>
      </c>
      <c r="AX1558" s="1371" t="s">
        <v>526</v>
      </c>
    </row>
    <row r="1559" spans="1:61" ht="18" customHeight="1" x14ac:dyDescent="0.25">
      <c r="A1559" s="920"/>
      <c r="B1559" s="101"/>
      <c r="P1559" s="74"/>
      <c r="Q1559" s="74"/>
      <c r="R1559" s="74"/>
      <c r="S1559" s="74"/>
      <c r="T1559" s="74"/>
      <c r="U1559" s="74"/>
      <c r="V1559" s="74"/>
      <c r="W1559" s="74"/>
      <c r="X1559" s="74"/>
      <c r="Y1559" s="74"/>
      <c r="Z1559" s="74"/>
      <c r="AA1559" s="74"/>
      <c r="AB1559" s="74"/>
      <c r="AC1559" s="74"/>
      <c r="AD1559" s="74"/>
      <c r="AE1559" s="74"/>
      <c r="AF1559" s="74"/>
      <c r="AG1559" s="74"/>
      <c r="AH1559" s="74"/>
      <c r="AI1559" s="74"/>
      <c r="AJ1559" s="74"/>
      <c r="AK1559" s="74"/>
      <c r="AL1559" s="74"/>
      <c r="AM1559" s="24" t="s">
        <v>682</v>
      </c>
      <c r="AN1559" s="233" t="s">
        <v>523</v>
      </c>
      <c r="AO1559" s="80" t="s">
        <v>523</v>
      </c>
      <c r="AP1559" s="24" t="s">
        <v>682</v>
      </c>
      <c r="AQ1559" s="233" t="s">
        <v>523</v>
      </c>
      <c r="AR1559" s="80" t="s">
        <v>523</v>
      </c>
      <c r="AS1559" s="24" t="s">
        <v>682</v>
      </c>
      <c r="AT1559" s="233" t="s">
        <v>523</v>
      </c>
      <c r="AU1559" s="80" t="s">
        <v>523</v>
      </c>
      <c r="AV1559" s="465" t="s">
        <v>682</v>
      </c>
      <c r="AW1559" s="462" t="s">
        <v>523</v>
      </c>
      <c r="AX1559" s="1371" t="s">
        <v>523</v>
      </c>
    </row>
    <row r="1560" spans="1:61" ht="18" customHeight="1" x14ac:dyDescent="0.25">
      <c r="A1560" s="920"/>
      <c r="B1560" s="101"/>
      <c r="N1560" s="74"/>
      <c r="O1560" s="74"/>
      <c r="P1560" s="74"/>
      <c r="Q1560" s="74"/>
      <c r="R1560" s="74"/>
      <c r="S1560" s="74"/>
      <c r="T1560" s="74"/>
      <c r="U1560" s="74"/>
      <c r="V1560" s="74"/>
      <c r="W1560" s="74"/>
      <c r="X1560" s="74"/>
      <c r="Y1560" s="74"/>
      <c r="Z1560" s="74"/>
      <c r="AA1560" s="74"/>
      <c r="AB1560" s="74"/>
      <c r="AC1560" s="74"/>
      <c r="AD1560" s="74"/>
      <c r="AE1560" s="74"/>
      <c r="AF1560" s="74"/>
      <c r="AG1560" s="74"/>
      <c r="AH1560" s="74"/>
      <c r="AI1560" s="74"/>
      <c r="AJ1560" s="74"/>
      <c r="AK1560" s="74"/>
      <c r="AL1560" s="74"/>
      <c r="AM1560" s="74"/>
      <c r="AN1560" s="19" t="s">
        <v>33</v>
      </c>
      <c r="AO1560" s="80" t="s">
        <v>33</v>
      </c>
      <c r="AP1560" s="74"/>
      <c r="AQ1560" s="19" t="s">
        <v>33</v>
      </c>
      <c r="AR1560" s="80" t="s">
        <v>33</v>
      </c>
      <c r="AS1560" s="74"/>
      <c r="AT1560" s="19" t="s">
        <v>33</v>
      </c>
      <c r="AU1560" s="80" t="s">
        <v>33</v>
      </c>
      <c r="AV1560" s="74"/>
      <c r="AW1560" s="462" t="s">
        <v>33</v>
      </c>
      <c r="AX1560" s="1371" t="s">
        <v>33</v>
      </c>
    </row>
    <row r="1561" spans="1:61" ht="18" customHeight="1" x14ac:dyDescent="0.25">
      <c r="A1561" s="920"/>
      <c r="B1561" s="101"/>
      <c r="N1561" s="74"/>
      <c r="O1561" s="74"/>
      <c r="P1561" s="74"/>
      <c r="Q1561" s="74"/>
      <c r="R1561" s="74"/>
      <c r="S1561" s="74"/>
      <c r="T1561" s="74"/>
      <c r="U1561" s="74"/>
      <c r="V1561" s="74"/>
      <c r="W1561" s="74"/>
      <c r="X1561" s="74"/>
      <c r="Y1561" s="74"/>
      <c r="Z1561" s="74"/>
      <c r="AA1561" s="74"/>
      <c r="AB1561" s="74"/>
      <c r="AC1561" s="74"/>
      <c r="AD1561" s="74"/>
      <c r="AE1561" s="74"/>
      <c r="AF1561" s="74"/>
      <c r="AG1561" s="74"/>
      <c r="AH1561" s="74"/>
      <c r="AI1561" s="74"/>
      <c r="AJ1561" s="74"/>
      <c r="AK1561" s="74"/>
      <c r="AL1561" s="74"/>
      <c r="AM1561" s="74"/>
      <c r="AN1561" s="21" t="s">
        <v>34</v>
      </c>
      <c r="AO1561" s="80" t="s">
        <v>34</v>
      </c>
      <c r="AP1561" s="74"/>
      <c r="AQ1561" s="21" t="s">
        <v>34</v>
      </c>
      <c r="AR1561" s="80" t="s">
        <v>34</v>
      </c>
      <c r="AS1561" s="74"/>
      <c r="AT1561" s="21" t="s">
        <v>34</v>
      </c>
      <c r="AU1561" s="80" t="s">
        <v>34</v>
      </c>
      <c r="AV1561" s="74"/>
      <c r="AW1561" s="463" t="s">
        <v>34</v>
      </c>
      <c r="AX1561" s="1371" t="s">
        <v>34</v>
      </c>
    </row>
    <row r="1562" spans="1:61" ht="18" customHeight="1" x14ac:dyDescent="0.25">
      <c r="A1562" s="920"/>
      <c r="B1562" s="101"/>
      <c r="N1562" s="74"/>
      <c r="O1562" s="74"/>
      <c r="P1562" s="74"/>
      <c r="Q1562" s="74"/>
      <c r="R1562" s="74"/>
      <c r="S1562" s="74"/>
      <c r="T1562" s="74"/>
      <c r="U1562" s="74"/>
      <c r="V1562" s="74"/>
      <c r="W1562" s="74"/>
      <c r="X1562" s="74"/>
      <c r="Y1562" s="74"/>
      <c r="Z1562" s="74"/>
      <c r="AA1562" s="74"/>
      <c r="AB1562" s="74"/>
      <c r="AC1562" s="74"/>
      <c r="AD1562" s="74"/>
      <c r="AE1562" s="74"/>
      <c r="AF1562" s="74"/>
      <c r="AG1562" s="74"/>
      <c r="AH1562" s="74"/>
      <c r="AI1562" s="74"/>
      <c r="AJ1562" s="74"/>
      <c r="AK1562" s="74"/>
      <c r="AL1562" s="74"/>
      <c r="AM1562" s="74"/>
      <c r="AN1562" s="119" t="s">
        <v>548</v>
      </c>
      <c r="AO1562" s="234" t="s">
        <v>548</v>
      </c>
      <c r="AP1562" s="74"/>
      <c r="AQ1562" s="119" t="s">
        <v>548</v>
      </c>
      <c r="AR1562" s="234" t="s">
        <v>548</v>
      </c>
      <c r="AS1562" s="74"/>
      <c r="AT1562" s="119" t="s">
        <v>548</v>
      </c>
      <c r="AU1562" s="234" t="s">
        <v>548</v>
      </c>
      <c r="AV1562" s="74"/>
      <c r="AW1562" s="463" t="s">
        <v>548</v>
      </c>
      <c r="AX1562" s="1371" t="s">
        <v>548</v>
      </c>
    </row>
    <row r="1563" spans="1:61" ht="18" customHeight="1" x14ac:dyDescent="0.25">
      <c r="A1563" s="920"/>
      <c r="B1563" s="101"/>
      <c r="N1563" s="74"/>
      <c r="O1563" s="74"/>
      <c r="P1563" s="74"/>
      <c r="Q1563" s="74"/>
      <c r="R1563" s="74"/>
      <c r="S1563" s="74"/>
      <c r="T1563" s="74"/>
      <c r="U1563" s="74"/>
      <c r="V1563" s="74"/>
      <c r="W1563" s="74"/>
      <c r="X1563" s="74"/>
      <c r="Y1563" s="74"/>
      <c r="Z1563" s="74"/>
      <c r="AA1563" s="74"/>
      <c r="AB1563" s="74"/>
      <c r="AC1563" s="74"/>
      <c r="AD1563" s="74"/>
      <c r="AE1563" s="74"/>
      <c r="AF1563" s="74"/>
      <c r="AG1563" s="74"/>
      <c r="AH1563" s="74"/>
      <c r="AI1563" s="74"/>
      <c r="AJ1563" s="74"/>
      <c r="AK1563" s="74"/>
      <c r="AL1563" s="74"/>
      <c r="AN1563" s="24" t="s">
        <v>682</v>
      </c>
      <c r="AO1563" s="24" t="s">
        <v>682</v>
      </c>
      <c r="AQ1563" s="24" t="s">
        <v>682</v>
      </c>
      <c r="AR1563" s="24" t="s">
        <v>682</v>
      </c>
      <c r="AT1563" s="24" t="s">
        <v>682</v>
      </c>
      <c r="AU1563" s="24" t="s">
        <v>682</v>
      </c>
      <c r="AW1563" s="465" t="s">
        <v>682</v>
      </c>
      <c r="AX1563" s="465" t="s">
        <v>682</v>
      </c>
      <c r="BB1563" s="84"/>
      <c r="BC1563" s="25"/>
      <c r="BG1563" s="25"/>
      <c r="BH1563" s="25"/>
      <c r="BI1563" s="84"/>
    </row>
    <row r="1564" spans="1:61" s="16" customFormat="1" ht="18" customHeight="1" x14ac:dyDescent="0.25">
      <c r="A1564" s="923"/>
      <c r="B1564" s="100" t="s">
        <v>805</v>
      </c>
      <c r="C1564" s="6"/>
      <c r="D1564" s="6"/>
      <c r="E1564" s="6"/>
    </row>
    <row r="1565" spans="1:61" x14ac:dyDescent="0.25">
      <c r="A1565" s="921"/>
      <c r="B1565" s="14"/>
      <c r="C1565" s="14"/>
      <c r="D1565" s="16"/>
      <c r="E1565" s="16"/>
      <c r="F1565" s="16"/>
      <c r="G1565" s="16"/>
      <c r="L1565" s="29"/>
      <c r="M1565" s="29"/>
      <c r="N1565" s="29"/>
      <c r="O1565" s="29"/>
      <c r="P1565" s="28"/>
      <c r="Q1565" s="28"/>
      <c r="R1565" s="28"/>
      <c r="W1565" s="16"/>
      <c r="X1565" s="16"/>
      <c r="Y1565" s="16"/>
      <c r="Z1565" s="16"/>
      <c r="AA1565" s="16"/>
      <c r="AB1565" s="16"/>
      <c r="AC1565" s="16"/>
      <c r="AD1565" s="16"/>
      <c r="AE1565" s="16"/>
      <c r="AF1565" s="16"/>
      <c r="AH1565" s="16"/>
      <c r="AI1565" s="16"/>
      <c r="AJ1565" s="16"/>
      <c r="AK1565" s="16"/>
      <c r="AL1565" s="16"/>
      <c r="AM1565" s="16"/>
      <c r="AN1565" s="16"/>
      <c r="AO1565" s="16"/>
      <c r="AP1565" s="16"/>
    </row>
    <row r="1566" spans="1:61" ht="18" customHeight="1" x14ac:dyDescent="0.25">
      <c r="A1566" s="923"/>
      <c r="B1566" s="16"/>
      <c r="C1566" s="1955" t="s">
        <v>923</v>
      </c>
      <c r="D1566" s="1955" t="s">
        <v>738</v>
      </c>
      <c r="E1566" s="1955" t="s">
        <v>677</v>
      </c>
      <c r="F1566" s="1955" t="s">
        <v>678</v>
      </c>
      <c r="G1566" s="1957" t="s">
        <v>862</v>
      </c>
      <c r="H1566" s="1958"/>
      <c r="I1566" s="1959"/>
      <c r="J1566" s="1957" t="s">
        <v>863</v>
      </c>
      <c r="K1566" s="1958"/>
      <c r="L1566" s="1959"/>
      <c r="M1566" s="1933" t="s">
        <v>800</v>
      </c>
      <c r="N1566" s="1934"/>
      <c r="O1566" s="1934"/>
      <c r="P1566" s="1935"/>
      <c r="AD1566" s="16"/>
      <c r="AE1566" s="16"/>
      <c r="AF1566" s="16"/>
      <c r="AH1566" s="16"/>
      <c r="AI1566" s="16"/>
      <c r="AJ1566" s="16"/>
      <c r="AK1566" s="16"/>
      <c r="AL1566" s="16"/>
      <c r="AM1566" s="16"/>
      <c r="AN1566" s="16"/>
      <c r="AO1566" s="16"/>
      <c r="AP1566" s="16"/>
      <c r="AQ1566" s="16"/>
      <c r="AR1566" s="16"/>
      <c r="AS1566" s="16"/>
      <c r="AT1566" s="16"/>
      <c r="AU1566" s="16"/>
      <c r="AV1566" s="16"/>
      <c r="AW1566" s="16"/>
      <c r="AX1566" s="16"/>
      <c r="AY1566" s="16"/>
      <c r="AZ1566" s="16"/>
      <c r="BA1566" s="16"/>
    </row>
    <row r="1567" spans="1:61" ht="18" customHeight="1" x14ac:dyDescent="0.25">
      <c r="A1567" s="923"/>
      <c r="B1567" s="16"/>
      <c r="C1567" s="1956"/>
      <c r="D1567" s="1956"/>
      <c r="E1567" s="1956"/>
      <c r="F1567" s="1956"/>
      <c r="G1567" s="589" t="s">
        <v>679</v>
      </c>
      <c r="H1567" s="589" t="s">
        <v>680</v>
      </c>
      <c r="I1567" s="589" t="s">
        <v>681</v>
      </c>
      <c r="J1567" s="589" t="s">
        <v>679</v>
      </c>
      <c r="K1567" s="589" t="s">
        <v>680</v>
      </c>
      <c r="L1567" s="589" t="s">
        <v>681</v>
      </c>
      <c r="M1567" s="589" t="s">
        <v>1704</v>
      </c>
      <c r="N1567" s="589" t="s">
        <v>1705</v>
      </c>
      <c r="O1567" s="589" t="s">
        <v>1706</v>
      </c>
      <c r="P1567" s="589" t="s">
        <v>1707</v>
      </c>
      <c r="AD1567" s="16"/>
      <c r="AE1567" s="16"/>
      <c r="AF1567" s="16"/>
      <c r="AH1567" s="16"/>
      <c r="AI1567" s="16"/>
      <c r="AJ1567" s="16"/>
      <c r="AK1567" s="16"/>
      <c r="AL1567" s="16"/>
      <c r="AM1567" s="16"/>
      <c r="AN1567" s="16"/>
      <c r="AO1567" s="16"/>
      <c r="AP1567" s="16"/>
      <c r="AQ1567" s="16"/>
      <c r="AR1567" s="16"/>
      <c r="AS1567" s="16"/>
      <c r="AT1567" s="16"/>
      <c r="AU1567" s="16"/>
      <c r="AV1567" s="16"/>
      <c r="AW1567" s="16"/>
      <c r="AX1567" s="16"/>
      <c r="AY1567" s="16"/>
      <c r="AZ1567" s="16"/>
      <c r="BA1567" s="16"/>
    </row>
    <row r="1568" spans="1:61" ht="18" customHeight="1" x14ac:dyDescent="0.25">
      <c r="C1568" s="539" t="s">
        <v>258</v>
      </c>
      <c r="D1568" s="539"/>
      <c r="E1568" s="539"/>
      <c r="F1568" s="539"/>
      <c r="G1568" s="539"/>
      <c r="H1568" s="539"/>
      <c r="I1568" s="539"/>
      <c r="J1568" s="539"/>
      <c r="K1568" s="539"/>
      <c r="L1568" s="539"/>
      <c r="M1568" s="539"/>
      <c r="N1568" s="539"/>
      <c r="O1568" s="539"/>
      <c r="P1568" s="539" t="s">
        <v>257</v>
      </c>
    </row>
    <row r="1569" spans="1:53" ht="18" customHeight="1" x14ac:dyDescent="0.25">
      <c r="A1569" s="923"/>
      <c r="B1569" s="16"/>
      <c r="C1569" s="52" t="str">
        <f>IF(ISTEXT('6. Vehículos y maquinaria'!E123),'6. Vehículos y maquinaria'!E123,"")</f>
        <v/>
      </c>
      <c r="D1569" s="52">
        <f>'6. Vehículos y maquinaria'!F123</f>
        <v>0</v>
      </c>
      <c r="E1569" s="52">
        <f>'6. Vehículos y maquinaria'!G123</f>
        <v>0</v>
      </c>
      <c r="F1569" s="53">
        <f>'6. Vehículos y maquinaria'!H123</f>
        <v>0</v>
      </c>
      <c r="G1569" s="53" t="str">
        <f>IF($E1569="Otro (ud)","",IFERROR(INDEX($F$1501:$BA$1531,MATCH($E1569&amp;$D1569,$E$1501:$E$1531,0),MATCH($D$6&amp;G$1567,$F$1500:$BA$1500,0)),""))</f>
        <v/>
      </c>
      <c r="H1569" s="53" t="str">
        <f>IF($E1569="Otro (ud)","",IFERROR(INDEX($F$1501:$BA$1531,MATCH($E1569&amp;$D1569,$E$1501:$E$1531,0),MATCH($D$6&amp;H$1567,$F$1500:$BA$1500,0)),""))</f>
        <v/>
      </c>
      <c r="I1569" s="53" t="str">
        <f>IF($E1569="Otro (ud)","",IFERROR(INDEX($F$1501:$BA$1531,MATCH($E1569&amp;$D1569,$E$1501:$E$1531,0),MATCH($D$6&amp;I$1567,$F$1500:$BA$1500,0)),""))</f>
        <v/>
      </c>
      <c r="J1569" s="53">
        <f>'6. Vehículos y maquinaria'!L123</f>
        <v>0</v>
      </c>
      <c r="K1569" s="53">
        <f>'6. Vehículos y maquinaria'!M123</f>
        <v>0</v>
      </c>
      <c r="L1569" s="53">
        <f>'6. Vehículos y maquinaria'!N123</f>
        <v>0</v>
      </c>
      <c r="M1569" s="165" t="str">
        <f>IFERROR(IF($E1569="Otro (ud)",$F1569*$J1569,$F1569*$G1569),"")</f>
        <v/>
      </c>
      <c r="N1569" s="165" t="str">
        <f>IFERROR(IF($E1569="Otro (ud)",$F1569*$K1569,$F1569*$H1569),"")</f>
        <v/>
      </c>
      <c r="O1569" s="165" t="str">
        <f>IFERROR(IF($E1569="Otro (ud)",$F1569*$L1569,$F1569*$I1569),"")</f>
        <v/>
      </c>
      <c r="P1569" s="166" t="str">
        <f>IFERROR($M1569+$N1569*$H$9/1000+$O1569*$H$10/1000,"")</f>
        <v/>
      </c>
      <c r="AD1569" s="16"/>
      <c r="AE1569" s="16"/>
      <c r="AF1569" s="16"/>
      <c r="AH1569" s="16"/>
      <c r="AI1569" s="16"/>
      <c r="AJ1569" s="16"/>
      <c r="AK1569" s="16"/>
      <c r="AL1569" s="16"/>
      <c r="AM1569" s="16"/>
      <c r="AN1569" s="16"/>
      <c r="AO1569" s="16"/>
      <c r="AP1569" s="16"/>
      <c r="AQ1569" s="16"/>
      <c r="AR1569" s="16"/>
      <c r="AS1569" s="16"/>
      <c r="AT1569" s="16"/>
      <c r="AU1569" s="16"/>
      <c r="AV1569" s="16"/>
      <c r="AW1569" s="16"/>
      <c r="AX1569" s="16"/>
      <c r="AY1569" s="16"/>
      <c r="AZ1569" s="16"/>
      <c r="BA1569" s="16"/>
    </row>
    <row r="1570" spans="1:53" ht="18" customHeight="1" x14ac:dyDescent="0.25">
      <c r="A1570" s="923"/>
      <c r="B1570" s="16"/>
      <c r="C1570" s="52" t="str">
        <f>IF(ISTEXT('6. Vehículos y maquinaria'!E124),'6. Vehículos y maquinaria'!E124,"")</f>
        <v/>
      </c>
      <c r="D1570" s="52">
        <f>'6. Vehículos y maquinaria'!F124</f>
        <v>0</v>
      </c>
      <c r="E1570" s="52">
        <f>'6. Vehículos y maquinaria'!G124</f>
        <v>0</v>
      </c>
      <c r="F1570" s="53">
        <f>'6. Vehículos y maquinaria'!H124</f>
        <v>0</v>
      </c>
      <c r="G1570" s="53" t="str">
        <f t="shared" ref="G1570:G1578" si="133">IF($E1570="Otro (ud)","",IFERROR(INDEX($F$1501:$BA$1531,MATCH($E1570&amp;$D1570,$E$1501:$E$1531,0),MATCH($D$6&amp;G$1567,$F$1500:$BA$1500,0)),""))</f>
        <v/>
      </c>
      <c r="H1570" s="53" t="str">
        <f t="shared" ref="H1570:I1578" si="134">IF($E1570="Otro (ud)","",IFERROR(INDEX($F$1501:$BA$1531,MATCH($E1570&amp;$D1570,$E$1501:$E$1531,0),MATCH($D$6&amp;H$1567,$F$1500:$BA$1500,0)),""))</f>
        <v/>
      </c>
      <c r="I1570" s="53" t="str">
        <f t="shared" si="134"/>
        <v/>
      </c>
      <c r="J1570" s="53">
        <f>'6. Vehículos y maquinaria'!L124</f>
        <v>0</v>
      </c>
      <c r="K1570" s="53">
        <f>'6. Vehículos y maquinaria'!M124</f>
        <v>0</v>
      </c>
      <c r="L1570" s="53">
        <f>'6. Vehículos y maquinaria'!N124</f>
        <v>0</v>
      </c>
      <c r="M1570" s="165" t="str">
        <f>IFERROR(IF($E1570="Otro (ud)",$F1570*$J1570,$F1570*$G1570),"")</f>
        <v/>
      </c>
      <c r="N1570" s="165" t="str">
        <f t="shared" ref="N1570:N1579" si="135">IFERROR(IF($E1570="Otro (ud)",$F1570*$K1570,$F1570*$H1570),"")</f>
        <v/>
      </c>
      <c r="O1570" s="165" t="str">
        <f t="shared" ref="O1570:O1579" si="136">IFERROR(IF($E1570="Otro (ud)",$F1570*$L1570,$F1570*$I1570),"")</f>
        <v/>
      </c>
      <c r="P1570" s="166" t="str">
        <f>IFERROR($M1570+$N1570*$H$9/1000+$O1570*$H$10/1000,"")</f>
        <v/>
      </c>
      <c r="AD1570" s="16"/>
      <c r="AE1570" s="16"/>
      <c r="AF1570" s="16"/>
      <c r="AH1570" s="16"/>
      <c r="AI1570" s="16"/>
      <c r="AJ1570" s="16"/>
      <c r="AK1570" s="16"/>
      <c r="AL1570" s="16"/>
      <c r="AM1570" s="16"/>
      <c r="AN1570" s="16"/>
      <c r="AO1570" s="16"/>
      <c r="AP1570" s="16"/>
      <c r="AQ1570" s="16"/>
      <c r="AR1570" s="16"/>
      <c r="AS1570" s="16"/>
      <c r="AT1570" s="16"/>
      <c r="AU1570" s="16"/>
      <c r="AV1570" s="16"/>
      <c r="AW1570" s="16"/>
      <c r="AX1570" s="16"/>
      <c r="AY1570" s="16"/>
      <c r="AZ1570" s="16"/>
      <c r="BA1570" s="16"/>
    </row>
    <row r="1571" spans="1:53" ht="18" customHeight="1" x14ac:dyDescent="0.25">
      <c r="A1571" s="923"/>
      <c r="B1571" s="16"/>
      <c r="C1571" s="52" t="str">
        <f>IF(ISTEXT('6. Vehículos y maquinaria'!E125),'6. Vehículos y maquinaria'!E125,"")</f>
        <v/>
      </c>
      <c r="D1571" s="52">
        <f>'6. Vehículos y maquinaria'!F125</f>
        <v>0</v>
      </c>
      <c r="E1571" s="52">
        <f>'6. Vehículos y maquinaria'!G125</f>
        <v>0</v>
      </c>
      <c r="F1571" s="53">
        <f>'6. Vehículos y maquinaria'!H125</f>
        <v>0</v>
      </c>
      <c r="G1571" s="53" t="str">
        <f t="shared" si="133"/>
        <v/>
      </c>
      <c r="H1571" s="53" t="str">
        <f t="shared" si="134"/>
        <v/>
      </c>
      <c r="I1571" s="53" t="str">
        <f t="shared" si="134"/>
        <v/>
      </c>
      <c r="J1571" s="53">
        <f>'6. Vehículos y maquinaria'!L125</f>
        <v>0</v>
      </c>
      <c r="K1571" s="53">
        <f>'6. Vehículos y maquinaria'!M125</f>
        <v>0</v>
      </c>
      <c r="L1571" s="53">
        <f>'6. Vehículos y maquinaria'!N125</f>
        <v>0</v>
      </c>
      <c r="M1571" s="165" t="str">
        <f t="shared" ref="M1571:M1579" si="137">IFERROR(IF($E1571="Otro (ud)",$F1571*$J1571,$F1571*$G1571),"")</f>
        <v/>
      </c>
      <c r="N1571" s="165" t="str">
        <f t="shared" si="135"/>
        <v/>
      </c>
      <c r="O1571" s="165" t="str">
        <f t="shared" si="136"/>
        <v/>
      </c>
      <c r="P1571" s="166" t="str">
        <f>IFERROR($M1571+$N1571*$H$9/1000+$O1571*$H$10/1000,"")</f>
        <v/>
      </c>
      <c r="AD1571" s="16"/>
      <c r="AE1571" s="16"/>
      <c r="AF1571" s="16"/>
      <c r="AH1571" s="16"/>
      <c r="AI1571" s="16"/>
      <c r="AJ1571" s="16"/>
      <c r="AK1571" s="16"/>
      <c r="AL1571" s="16"/>
      <c r="AM1571" s="16"/>
      <c r="AN1571" s="16"/>
      <c r="AO1571" s="16"/>
      <c r="AP1571" s="16"/>
      <c r="AQ1571" s="16"/>
      <c r="AR1571" s="16"/>
      <c r="AS1571" s="16"/>
      <c r="AT1571" s="16"/>
      <c r="AU1571" s="16"/>
      <c r="AV1571" s="16"/>
      <c r="AW1571" s="16"/>
      <c r="AX1571" s="16"/>
      <c r="AY1571" s="16"/>
      <c r="AZ1571" s="16"/>
      <c r="BA1571" s="16"/>
    </row>
    <row r="1572" spans="1:53" ht="18" customHeight="1" x14ac:dyDescent="0.25">
      <c r="A1572" s="923"/>
      <c r="B1572" s="16"/>
      <c r="C1572" s="52" t="str">
        <f>IF(ISTEXT('6. Vehículos y maquinaria'!E126),'6. Vehículos y maquinaria'!E126,"")</f>
        <v/>
      </c>
      <c r="D1572" s="52">
        <f>'6. Vehículos y maquinaria'!F126</f>
        <v>0</v>
      </c>
      <c r="E1572" s="52">
        <f>'6. Vehículos y maquinaria'!G126</f>
        <v>0</v>
      </c>
      <c r="F1572" s="53">
        <f>'6. Vehículos y maquinaria'!H126</f>
        <v>0</v>
      </c>
      <c r="G1572" s="53" t="str">
        <f t="shared" si="133"/>
        <v/>
      </c>
      <c r="H1572" s="53" t="str">
        <f t="shared" si="134"/>
        <v/>
      </c>
      <c r="I1572" s="53" t="str">
        <f t="shared" si="134"/>
        <v/>
      </c>
      <c r="J1572" s="53">
        <f>'6. Vehículos y maquinaria'!L126</f>
        <v>0</v>
      </c>
      <c r="K1572" s="53">
        <f>'6. Vehículos y maquinaria'!M126</f>
        <v>0</v>
      </c>
      <c r="L1572" s="53">
        <f>'6. Vehículos y maquinaria'!N126</f>
        <v>0</v>
      </c>
      <c r="M1572" s="165" t="str">
        <f t="shared" si="137"/>
        <v/>
      </c>
      <c r="N1572" s="165" t="str">
        <f t="shared" si="135"/>
        <v/>
      </c>
      <c r="O1572" s="165" t="str">
        <f t="shared" si="136"/>
        <v/>
      </c>
      <c r="P1572" s="166" t="str">
        <f>IFERROR($M1572+$N1572*$H$9/1000+$O1572*$H$10/1000,"")</f>
        <v/>
      </c>
      <c r="AD1572" s="16"/>
      <c r="AE1572" s="16"/>
      <c r="AF1572" s="16"/>
      <c r="AH1572" s="16"/>
      <c r="AI1572" s="16"/>
      <c r="AJ1572" s="16"/>
      <c r="AK1572" s="16"/>
      <c r="AL1572" s="16"/>
      <c r="AM1572" s="16"/>
      <c r="AN1572" s="16"/>
      <c r="AO1572" s="16"/>
      <c r="AP1572" s="16"/>
      <c r="AQ1572" s="16"/>
      <c r="AR1572" s="16"/>
      <c r="AS1572" s="16"/>
      <c r="AT1572" s="16"/>
      <c r="AU1572" s="16"/>
      <c r="AV1572" s="16"/>
      <c r="AW1572" s="16"/>
      <c r="AX1572" s="16"/>
      <c r="AY1572" s="16"/>
      <c r="AZ1572" s="16"/>
      <c r="BA1572" s="16"/>
    </row>
    <row r="1573" spans="1:53" ht="18" customHeight="1" x14ac:dyDescent="0.25">
      <c r="A1573" s="923"/>
      <c r="B1573" s="16"/>
      <c r="C1573" s="52" t="str">
        <f>IF(ISTEXT('6. Vehículos y maquinaria'!E127),'6. Vehículos y maquinaria'!E127,"")</f>
        <v/>
      </c>
      <c r="D1573" s="52">
        <f>'6. Vehículos y maquinaria'!F127</f>
        <v>0</v>
      </c>
      <c r="E1573" s="52">
        <f>'6. Vehículos y maquinaria'!G127</f>
        <v>0</v>
      </c>
      <c r="F1573" s="53">
        <f>'6. Vehículos y maquinaria'!H127</f>
        <v>0</v>
      </c>
      <c r="G1573" s="53" t="str">
        <f t="shared" si="133"/>
        <v/>
      </c>
      <c r="H1573" s="53" t="str">
        <f t="shared" si="134"/>
        <v/>
      </c>
      <c r="I1573" s="53" t="str">
        <f t="shared" si="134"/>
        <v/>
      </c>
      <c r="J1573" s="53">
        <f>'6. Vehículos y maquinaria'!L127</f>
        <v>0</v>
      </c>
      <c r="K1573" s="53">
        <f>'6. Vehículos y maquinaria'!M127</f>
        <v>0</v>
      </c>
      <c r="L1573" s="53">
        <f>'6. Vehículos y maquinaria'!N127</f>
        <v>0</v>
      </c>
      <c r="M1573" s="165" t="str">
        <f t="shared" si="137"/>
        <v/>
      </c>
      <c r="N1573" s="165" t="str">
        <f t="shared" si="135"/>
        <v/>
      </c>
      <c r="O1573" s="165" t="str">
        <f t="shared" si="136"/>
        <v/>
      </c>
      <c r="P1573" s="166" t="str">
        <f>IFERROR($M1573+$N1573*$H$9/1000+$O1573*$H$10/1000,"")</f>
        <v/>
      </c>
      <c r="AD1573" s="16"/>
      <c r="AE1573" s="16"/>
      <c r="AF1573" s="16"/>
      <c r="AH1573" s="16"/>
      <c r="AI1573" s="16"/>
      <c r="AJ1573" s="16"/>
      <c r="AK1573" s="16"/>
      <c r="AL1573" s="16"/>
      <c r="AM1573" s="16"/>
      <c r="AN1573" s="16"/>
      <c r="AO1573" s="16"/>
      <c r="AP1573" s="16"/>
      <c r="AQ1573" s="16"/>
      <c r="AR1573" s="16"/>
      <c r="AS1573" s="16"/>
      <c r="AT1573" s="16"/>
      <c r="AU1573" s="16"/>
      <c r="AV1573" s="16"/>
      <c r="AW1573" s="16"/>
      <c r="AX1573" s="16"/>
      <c r="AY1573" s="16"/>
      <c r="AZ1573" s="16"/>
      <c r="BA1573" s="16"/>
    </row>
    <row r="1574" spans="1:53" ht="18" customHeight="1" x14ac:dyDescent="0.25">
      <c r="C1574" s="52" t="str">
        <f>IF(ISTEXT('6. Vehículos y maquinaria'!E128),'6. Vehículos y maquinaria'!E128,"")</f>
        <v/>
      </c>
      <c r="D1574" s="52">
        <f>'6. Vehículos y maquinaria'!F128</f>
        <v>0</v>
      </c>
      <c r="E1574" s="52">
        <f>'6. Vehículos y maquinaria'!G128</f>
        <v>0</v>
      </c>
      <c r="F1574" s="53">
        <f>'6. Vehículos y maquinaria'!H128</f>
        <v>0</v>
      </c>
      <c r="G1574" s="53" t="str">
        <f t="shared" si="133"/>
        <v/>
      </c>
      <c r="H1574" s="53" t="str">
        <f t="shared" si="134"/>
        <v/>
      </c>
      <c r="I1574" s="53" t="str">
        <f t="shared" si="134"/>
        <v/>
      </c>
      <c r="J1574" s="53">
        <f>'6. Vehículos y maquinaria'!L128</f>
        <v>0</v>
      </c>
      <c r="K1574" s="53">
        <f>'6. Vehículos y maquinaria'!M128</f>
        <v>0</v>
      </c>
      <c r="L1574" s="53">
        <f>'6. Vehículos y maquinaria'!N128</f>
        <v>0</v>
      </c>
      <c r="M1574" s="165" t="str">
        <f t="shared" si="137"/>
        <v/>
      </c>
      <c r="N1574" s="165" t="str">
        <f t="shared" si="135"/>
        <v/>
      </c>
      <c r="O1574" s="165" t="str">
        <f t="shared" si="136"/>
        <v/>
      </c>
      <c r="P1574" s="166" t="str">
        <f t="shared" ref="P1574:P1579" si="138">IFERROR($M1574+$N1574*$H$9/1000+$O1574*$H$10/1000,"")</f>
        <v/>
      </c>
    </row>
    <row r="1575" spans="1:53" ht="18" customHeight="1" x14ac:dyDescent="0.25">
      <c r="C1575" s="52" t="str">
        <f>IF(ISTEXT('6. Vehículos y maquinaria'!E129),'6. Vehículos y maquinaria'!E129,"")</f>
        <v/>
      </c>
      <c r="D1575" s="52">
        <f>'6. Vehículos y maquinaria'!F129</f>
        <v>0</v>
      </c>
      <c r="E1575" s="52">
        <f>'6. Vehículos y maquinaria'!G129</f>
        <v>0</v>
      </c>
      <c r="F1575" s="53">
        <f>'6. Vehículos y maquinaria'!H129</f>
        <v>0</v>
      </c>
      <c r="G1575" s="53" t="str">
        <f t="shared" si="133"/>
        <v/>
      </c>
      <c r="H1575" s="53" t="str">
        <f t="shared" si="134"/>
        <v/>
      </c>
      <c r="I1575" s="53" t="str">
        <f t="shared" si="134"/>
        <v/>
      </c>
      <c r="J1575" s="53">
        <f>'6. Vehículos y maquinaria'!L129</f>
        <v>0</v>
      </c>
      <c r="K1575" s="53">
        <f>'6. Vehículos y maquinaria'!M129</f>
        <v>0</v>
      </c>
      <c r="L1575" s="53">
        <f>'6. Vehículos y maquinaria'!N129</f>
        <v>0</v>
      </c>
      <c r="M1575" s="165" t="str">
        <f>IFERROR(IF($E1575="Otro (ud)",$F1575*$J1575,$F1575*$G1575),"")</f>
        <v/>
      </c>
      <c r="N1575" s="165" t="str">
        <f t="shared" si="135"/>
        <v/>
      </c>
      <c r="O1575" s="165" t="str">
        <f t="shared" si="136"/>
        <v/>
      </c>
      <c r="P1575" s="166" t="str">
        <f t="shared" si="138"/>
        <v/>
      </c>
    </row>
    <row r="1576" spans="1:53" ht="18" customHeight="1" x14ac:dyDescent="0.25">
      <c r="C1576" s="52" t="str">
        <f>IF(ISTEXT('6. Vehículos y maquinaria'!E130),'6. Vehículos y maquinaria'!E130,"")</f>
        <v/>
      </c>
      <c r="D1576" s="52">
        <f>'6. Vehículos y maquinaria'!F130</f>
        <v>0</v>
      </c>
      <c r="E1576" s="52">
        <f>'6. Vehículos y maquinaria'!G130</f>
        <v>0</v>
      </c>
      <c r="F1576" s="53">
        <f>'6. Vehículos y maquinaria'!H130</f>
        <v>0</v>
      </c>
      <c r="G1576" s="53" t="str">
        <f t="shared" si="133"/>
        <v/>
      </c>
      <c r="H1576" s="53" t="str">
        <f t="shared" si="134"/>
        <v/>
      </c>
      <c r="I1576" s="53" t="str">
        <f t="shared" si="134"/>
        <v/>
      </c>
      <c r="J1576" s="53">
        <f>'6. Vehículos y maquinaria'!L130</f>
        <v>0</v>
      </c>
      <c r="K1576" s="53">
        <f>'6. Vehículos y maquinaria'!M130</f>
        <v>0</v>
      </c>
      <c r="L1576" s="53">
        <f>'6. Vehículos y maquinaria'!N130</f>
        <v>0</v>
      </c>
      <c r="M1576" s="165" t="str">
        <f t="shared" si="137"/>
        <v/>
      </c>
      <c r="N1576" s="165" t="str">
        <f>IFERROR(IF($E1576="Otro (ud)",$F1576*$K1576,$F1576*$H1576),"")</f>
        <v/>
      </c>
      <c r="O1576" s="165" t="str">
        <f>IFERROR(IF($E1576="Otro (ud)",$F1576*$L1576,$F1576*$I1576),"")</f>
        <v/>
      </c>
      <c r="P1576" s="166" t="str">
        <f>IFERROR($M1576+$N1576*$H$9/1000+$O1576*$H$10/1000,"")</f>
        <v/>
      </c>
    </row>
    <row r="1577" spans="1:53" ht="18" customHeight="1" x14ac:dyDescent="0.25">
      <c r="C1577" s="52" t="str">
        <f>IF(ISTEXT('6. Vehículos y maquinaria'!E131),'6. Vehículos y maquinaria'!E131,"")</f>
        <v/>
      </c>
      <c r="D1577" s="52">
        <f>'6. Vehículos y maquinaria'!F131</f>
        <v>0</v>
      </c>
      <c r="E1577" s="52">
        <f>'6. Vehículos y maquinaria'!G131</f>
        <v>0</v>
      </c>
      <c r="F1577" s="53">
        <f>'6. Vehículos y maquinaria'!H131</f>
        <v>0</v>
      </c>
      <c r="G1577" s="53" t="str">
        <f t="shared" si="133"/>
        <v/>
      </c>
      <c r="H1577" s="53" t="str">
        <f t="shared" si="134"/>
        <v/>
      </c>
      <c r="I1577" s="53" t="str">
        <f t="shared" si="134"/>
        <v/>
      </c>
      <c r="J1577" s="53">
        <f>'6. Vehículos y maquinaria'!L131</f>
        <v>0</v>
      </c>
      <c r="K1577" s="53">
        <f>'6. Vehículos y maquinaria'!M131</f>
        <v>0</v>
      </c>
      <c r="L1577" s="53">
        <f>'6. Vehículos y maquinaria'!N131</f>
        <v>0</v>
      </c>
      <c r="M1577" s="165" t="str">
        <f t="shared" si="137"/>
        <v/>
      </c>
      <c r="N1577" s="165" t="str">
        <f t="shared" si="135"/>
        <v/>
      </c>
      <c r="O1577" s="165" t="str">
        <f t="shared" si="136"/>
        <v/>
      </c>
      <c r="P1577" s="166" t="str">
        <f t="shared" si="138"/>
        <v/>
      </c>
    </row>
    <row r="1578" spans="1:53" ht="18" customHeight="1" x14ac:dyDescent="0.25">
      <c r="C1578" s="52" t="str">
        <f>IF(ISTEXT('6. Vehículos y maquinaria'!E132),'6. Vehículos y maquinaria'!E132,"")</f>
        <v/>
      </c>
      <c r="D1578" s="52">
        <f>'6. Vehículos y maquinaria'!F132</f>
        <v>0</v>
      </c>
      <c r="E1578" s="52">
        <f>'6. Vehículos y maquinaria'!G132</f>
        <v>0</v>
      </c>
      <c r="F1578" s="53">
        <f>'6. Vehículos y maquinaria'!H132</f>
        <v>0</v>
      </c>
      <c r="G1578" s="53" t="str">
        <f t="shared" si="133"/>
        <v/>
      </c>
      <c r="H1578" s="53" t="str">
        <f t="shared" si="134"/>
        <v/>
      </c>
      <c r="I1578" s="53" t="str">
        <f t="shared" si="134"/>
        <v/>
      </c>
      <c r="J1578" s="53">
        <f>'6. Vehículos y maquinaria'!L132</f>
        <v>0</v>
      </c>
      <c r="K1578" s="53">
        <f>'6. Vehículos y maquinaria'!M132</f>
        <v>0</v>
      </c>
      <c r="L1578" s="53">
        <f>'6. Vehículos y maquinaria'!N132</f>
        <v>0</v>
      </c>
      <c r="M1578" s="165" t="str">
        <f t="shared" si="137"/>
        <v/>
      </c>
      <c r="N1578" s="165" t="str">
        <f t="shared" si="135"/>
        <v/>
      </c>
      <c r="O1578" s="165" t="str">
        <f t="shared" si="136"/>
        <v/>
      </c>
      <c r="P1578" s="166" t="str">
        <f>IFERROR($M1578+$N1578*$H$9/1000+$O1578*$H$10/1000,"")</f>
        <v/>
      </c>
    </row>
    <row r="1579" spans="1:53" ht="18" customHeight="1" x14ac:dyDescent="0.25">
      <c r="C1579" s="52" t="str">
        <f>IF(ISTEXT('6. Vehículos y maquinaria'!E133),'6. Vehículos y maquinaria'!E133,"")</f>
        <v/>
      </c>
      <c r="D1579" s="52">
        <f>'6. Vehículos y maquinaria'!F133</f>
        <v>0</v>
      </c>
      <c r="E1579" s="52">
        <f>'6. Vehículos y maquinaria'!G133</f>
        <v>0</v>
      </c>
      <c r="F1579" s="53">
        <f>'6. Vehículos y maquinaria'!H133</f>
        <v>0</v>
      </c>
      <c r="G1579" s="53" t="str">
        <f>IF($E1579="Otro (ud)","",IFERROR(INDEX($F$1501:$BA$1531,MATCH($E1579&amp;$D1579,$E$1501:$E$1531,0),MATCH($D$6&amp;G$1567,$F$1500:$BA$1500,0)),""))</f>
        <v/>
      </c>
      <c r="H1579" s="53" t="str">
        <f>IF($E1579="Otro (ud)","",IFERROR(INDEX($F$1501:$BA$1531,MATCH($E1579&amp;$D1579,$E$1501:$E$1531,0),MATCH($D$6&amp;H$1567,$F$1500:$BA$1500,0)),""))</f>
        <v/>
      </c>
      <c r="I1579" s="53" t="str">
        <f>IF($E1579="Otro (ud)","",IFERROR(INDEX($F$1501:$BA$1531,MATCH($E1579&amp;$D1579,$E$1501:$E$1531,0),MATCH($D$6&amp;I$1567,$F$1500:$BA$1500,0)),""))</f>
        <v/>
      </c>
      <c r="J1579" s="53">
        <f>'6. Vehículos y maquinaria'!L133</f>
        <v>0</v>
      </c>
      <c r="K1579" s="53">
        <f>'6. Vehículos y maquinaria'!M133</f>
        <v>0</v>
      </c>
      <c r="L1579" s="53">
        <f>'6. Vehículos y maquinaria'!N133</f>
        <v>0</v>
      </c>
      <c r="M1579" s="165" t="str">
        <f t="shared" si="137"/>
        <v/>
      </c>
      <c r="N1579" s="165" t="str">
        <f t="shared" si="135"/>
        <v/>
      </c>
      <c r="O1579" s="165" t="str">
        <f t="shared" si="136"/>
        <v/>
      </c>
      <c r="P1579" s="166" t="str">
        <f t="shared" si="138"/>
        <v/>
      </c>
    </row>
    <row r="1580" spans="1:53" ht="18" customHeight="1" x14ac:dyDescent="0.25">
      <c r="G1580" s="16"/>
      <c r="H1580" s="16"/>
      <c r="I1580" s="16"/>
      <c r="J1580" s="16"/>
      <c r="K1580" s="16"/>
      <c r="L1580" s="16"/>
      <c r="M1580" s="161">
        <f>SUM(M1569:M1579)</f>
        <v>0</v>
      </c>
      <c r="N1580" s="161">
        <f t="shared" ref="N1580:O1580" si="139">SUM(N1569:N1579)</f>
        <v>0</v>
      </c>
      <c r="O1580" s="161">
        <f t="shared" si="139"/>
        <v>0</v>
      </c>
      <c r="P1580" s="220">
        <f>SUM(P1569:P1579)</f>
        <v>0</v>
      </c>
    </row>
    <row r="1581" spans="1:53" ht="18" customHeight="1" x14ac:dyDescent="0.25">
      <c r="G1581" s="16"/>
      <c r="J1581" s="16"/>
      <c r="K1581" s="16"/>
      <c r="L1581" s="16"/>
      <c r="M1581" s="235"/>
      <c r="N1581" s="235"/>
      <c r="O1581" s="235"/>
      <c r="P1581" s="235"/>
    </row>
    <row r="1582" spans="1:53" ht="18" customHeight="1" x14ac:dyDescent="0.25">
      <c r="C1582" s="561" t="s">
        <v>2125</v>
      </c>
      <c r="Q1582" s="15"/>
    </row>
    <row r="1583" spans="1:53" ht="18" customHeight="1" x14ac:dyDescent="0.25">
      <c r="C1583" s="561"/>
      <c r="Q1583" s="15"/>
    </row>
    <row r="1584" spans="1:53" ht="18" customHeight="1" x14ac:dyDescent="0.25">
      <c r="D1584" s="152" t="s">
        <v>876</v>
      </c>
      <c r="E1584" s="152" t="s">
        <v>877</v>
      </c>
      <c r="F1584" s="152" t="s">
        <v>878</v>
      </c>
      <c r="G1584" s="152" t="s">
        <v>879</v>
      </c>
      <c r="Q1584" s="15"/>
    </row>
    <row r="1585" spans="1:53" ht="18" customHeight="1" x14ac:dyDescent="0.25">
      <c r="A1585" s="926">
        <v>16</v>
      </c>
      <c r="B1585" s="15" t="s">
        <v>1893</v>
      </c>
      <c r="C1585" s="116" t="s">
        <v>1795</v>
      </c>
      <c r="D1585" s="153">
        <f>ROUND(P1650,2)</f>
        <v>0</v>
      </c>
      <c r="E1585" s="153">
        <f>ROUND(Q1650,2)</f>
        <v>0</v>
      </c>
      <c r="F1585" s="153">
        <f>ROUND(R1650,2)</f>
        <v>0</v>
      </c>
      <c r="G1585" s="153">
        <f>ROUND(S1650,2)</f>
        <v>0</v>
      </c>
      <c r="Q1585" s="15"/>
      <c r="AG1585" s="15"/>
      <c r="AH1585" s="16"/>
    </row>
    <row r="1586" spans="1:53" ht="18" customHeight="1" x14ac:dyDescent="0.25">
      <c r="A1586" s="927">
        <v>17</v>
      </c>
      <c r="B1586" s="15" t="s">
        <v>1894</v>
      </c>
      <c r="C1586" s="116" t="s">
        <v>1796</v>
      </c>
      <c r="D1586" s="153">
        <f>ROUND(P1709,2)</f>
        <v>0</v>
      </c>
      <c r="E1586" s="153">
        <f t="shared" ref="E1586:G1586" si="140">ROUND(Q1709,2)</f>
        <v>0</v>
      </c>
      <c r="F1586" s="153">
        <f t="shared" si="140"/>
        <v>0</v>
      </c>
      <c r="G1586" s="153">
        <f t="shared" si="140"/>
        <v>0</v>
      </c>
      <c r="L1586" s="70"/>
      <c r="M1586" s="70"/>
      <c r="N1586" s="70"/>
      <c r="O1586" s="70"/>
      <c r="P1586" s="68"/>
      <c r="Q1586" s="68"/>
      <c r="R1586" s="68"/>
      <c r="S1586" s="68"/>
      <c r="T1586" s="68"/>
      <c r="U1586" s="68"/>
      <c r="V1586" s="70"/>
      <c r="W1586" s="70"/>
      <c r="X1586" s="70"/>
      <c r="Y1586" s="70"/>
      <c r="Z1586" s="70"/>
      <c r="AA1586" s="70"/>
      <c r="AB1586" s="68"/>
      <c r="AC1586" s="68"/>
      <c r="AD1586" s="68"/>
      <c r="AE1586" s="68"/>
      <c r="AF1586" s="68"/>
      <c r="AG1586" s="68"/>
      <c r="AH1586" s="70"/>
      <c r="AI1586" s="70"/>
      <c r="AJ1586" s="70"/>
      <c r="AK1586" s="70"/>
      <c r="AL1586" s="70"/>
      <c r="AM1586" s="70"/>
      <c r="AN1586" s="68"/>
      <c r="AO1586" s="68"/>
      <c r="AP1586" s="68"/>
      <c r="AQ1586" s="68"/>
      <c r="AR1586" s="68"/>
      <c r="AS1586" s="68"/>
      <c r="AT1586" s="70"/>
      <c r="AU1586" s="70"/>
      <c r="AV1586" s="70"/>
      <c r="AW1586" s="70"/>
      <c r="AX1586" s="70"/>
      <c r="AY1586" s="70"/>
      <c r="AZ1586" s="68"/>
      <c r="BA1586" s="68"/>
    </row>
    <row r="1587" spans="1:53" ht="18" customHeight="1" x14ac:dyDescent="0.25">
      <c r="A1587" s="926">
        <v>18</v>
      </c>
      <c r="B1587" s="15" t="s">
        <v>1895</v>
      </c>
      <c r="C1587" s="116" t="s">
        <v>1797</v>
      </c>
      <c r="D1587" s="153">
        <f>ROUND(P1776,2)</f>
        <v>0</v>
      </c>
      <c r="E1587" s="153">
        <f t="shared" ref="E1587:G1587" si="141">ROUND(Q1776,2)</f>
        <v>0</v>
      </c>
      <c r="F1587" s="153">
        <f t="shared" si="141"/>
        <v>0</v>
      </c>
      <c r="G1587" s="153">
        <f t="shared" si="141"/>
        <v>0</v>
      </c>
      <c r="Q1587" s="15"/>
      <c r="R1587" s="16"/>
      <c r="AG1587" s="15"/>
      <c r="AH1587" s="16"/>
    </row>
    <row r="1588" spans="1:53" ht="18" customHeight="1" x14ac:dyDescent="0.25">
      <c r="B1588" s="3"/>
      <c r="C1588" s="3"/>
      <c r="D1588" s="3"/>
      <c r="E1588" s="3"/>
      <c r="F1588" s="3"/>
      <c r="G1588" s="3"/>
      <c r="Q1588" s="15"/>
      <c r="R1588" s="16"/>
      <c r="AG1588" s="15"/>
      <c r="AH1588" s="16"/>
    </row>
    <row r="1589" spans="1:53" ht="18" customHeight="1" x14ac:dyDescent="0.25">
      <c r="B1589" s="3"/>
      <c r="C1589" s="3"/>
      <c r="D1589" s="3"/>
      <c r="E1589" s="3"/>
      <c r="F1589" s="3"/>
      <c r="G1589" s="3"/>
      <c r="H1589" s="3"/>
      <c r="I1589" s="3"/>
      <c r="Q1589" s="15"/>
      <c r="R1589" s="16"/>
      <c r="AG1589" s="15"/>
      <c r="AH1589" s="16"/>
    </row>
    <row r="1590" spans="1:53" ht="18" customHeight="1" x14ac:dyDescent="0.25">
      <c r="B1590" s="100" t="s">
        <v>803</v>
      </c>
      <c r="C1590" s="3"/>
      <c r="D1590" s="3"/>
      <c r="E1590" s="3"/>
      <c r="Q1590" s="15"/>
      <c r="R1590" s="16"/>
      <c r="AG1590" s="15"/>
      <c r="AH1590" s="16"/>
    </row>
    <row r="1591" spans="1:53" x14ac:dyDescent="0.25">
      <c r="C1591" s="3"/>
      <c r="D1591" s="3"/>
      <c r="E1591" s="3"/>
      <c r="F1591" s="3"/>
      <c r="G1591" s="3"/>
      <c r="H1591" s="3"/>
      <c r="I1591" s="3"/>
      <c r="J1591" s="3"/>
      <c r="K1591" s="3"/>
      <c r="L1591" s="3"/>
      <c r="M1591" s="3"/>
      <c r="Q1591" s="15"/>
      <c r="AG1591" s="15"/>
    </row>
    <row r="1592" spans="1:53" x14ac:dyDescent="0.25">
      <c r="B1592" s="15" t="s">
        <v>1798</v>
      </c>
      <c r="Q1592" s="15"/>
      <c r="AG1592" s="15"/>
    </row>
    <row r="1593" spans="1:53" x14ac:dyDescent="0.25">
      <c r="C1593" s="100"/>
      <c r="E1593" s="524"/>
      <c r="AG1593" s="15"/>
      <c r="AK1593" s="16"/>
    </row>
    <row r="1594" spans="1:53" x14ac:dyDescent="0.25">
      <c r="C1594" s="549">
        <v>2007</v>
      </c>
      <c r="D1594" s="549">
        <v>2007</v>
      </c>
      <c r="E1594" s="549">
        <v>2007</v>
      </c>
      <c r="F1594" s="549">
        <v>2008</v>
      </c>
      <c r="G1594" s="549">
        <v>2008</v>
      </c>
      <c r="H1594" s="549">
        <v>2008</v>
      </c>
      <c r="I1594" s="549">
        <v>2009</v>
      </c>
      <c r="J1594" s="549">
        <v>2009</v>
      </c>
      <c r="K1594" s="549">
        <v>2009</v>
      </c>
      <c r="L1594" s="549">
        <v>2010</v>
      </c>
      <c r="M1594" s="549">
        <v>2010</v>
      </c>
      <c r="N1594" s="549">
        <v>2010</v>
      </c>
      <c r="O1594" s="549">
        <v>2011</v>
      </c>
      <c r="P1594" s="549">
        <v>2011</v>
      </c>
      <c r="Q1594" s="549">
        <v>2011</v>
      </c>
      <c r="R1594" s="549">
        <v>2012</v>
      </c>
      <c r="S1594" s="549">
        <v>2012</v>
      </c>
      <c r="T1594" s="549">
        <v>2012</v>
      </c>
      <c r="U1594" s="549">
        <v>2013</v>
      </c>
      <c r="V1594" s="549">
        <v>2013</v>
      </c>
      <c r="W1594" s="549">
        <v>2013</v>
      </c>
      <c r="X1594" s="549">
        <v>2014</v>
      </c>
      <c r="Y1594" s="549">
        <v>2014</v>
      </c>
      <c r="Z1594" s="549">
        <v>2014</v>
      </c>
      <c r="AA1594" s="549">
        <v>2015</v>
      </c>
      <c r="AB1594" s="549">
        <v>2015</v>
      </c>
      <c r="AC1594" s="549">
        <v>2015</v>
      </c>
      <c r="AD1594" s="549">
        <v>2016</v>
      </c>
      <c r="AE1594" s="549">
        <v>2016</v>
      </c>
      <c r="AF1594" s="549">
        <v>2016</v>
      </c>
      <c r="AG1594" s="549">
        <v>2017</v>
      </c>
      <c r="AH1594" s="549">
        <v>2017</v>
      </c>
      <c r="AI1594" s="549">
        <v>2017</v>
      </c>
      <c r="AJ1594" s="549">
        <v>2018</v>
      </c>
      <c r="AK1594" s="549">
        <v>2018</v>
      </c>
      <c r="AL1594" s="549">
        <v>2018</v>
      </c>
      <c r="AM1594" s="549">
        <v>2019</v>
      </c>
      <c r="AN1594" s="549">
        <v>2019</v>
      </c>
      <c r="AO1594" s="549">
        <v>2019</v>
      </c>
      <c r="AP1594" s="549">
        <v>2020</v>
      </c>
      <c r="AQ1594" s="549">
        <v>2020</v>
      </c>
      <c r="AR1594" s="549">
        <v>2020</v>
      </c>
      <c r="AS1594" s="549">
        <v>2021</v>
      </c>
      <c r="AT1594" s="549">
        <v>2021</v>
      </c>
      <c r="AU1594" s="549">
        <v>2021</v>
      </c>
      <c r="AV1594" s="549">
        <v>2022</v>
      </c>
      <c r="AW1594" s="549">
        <v>2022</v>
      </c>
      <c r="AX1594" s="549">
        <v>2022</v>
      </c>
    </row>
    <row r="1595" spans="1:53" x14ac:dyDescent="0.25">
      <c r="C1595" s="549" t="s">
        <v>679</v>
      </c>
      <c r="D1595" s="549" t="s">
        <v>680</v>
      </c>
      <c r="E1595" s="549" t="s">
        <v>681</v>
      </c>
      <c r="F1595" s="549" t="s">
        <v>679</v>
      </c>
      <c r="G1595" s="549" t="s">
        <v>680</v>
      </c>
      <c r="H1595" s="549" t="s">
        <v>681</v>
      </c>
      <c r="I1595" s="549" t="s">
        <v>679</v>
      </c>
      <c r="J1595" s="549" t="s">
        <v>680</v>
      </c>
      <c r="K1595" s="549" t="s">
        <v>681</v>
      </c>
      <c r="L1595" s="549" t="s">
        <v>679</v>
      </c>
      <c r="M1595" s="549" t="s">
        <v>680</v>
      </c>
      <c r="N1595" s="549" t="s">
        <v>681</v>
      </c>
      <c r="O1595" s="549" t="s">
        <v>679</v>
      </c>
      <c r="P1595" s="549" t="s">
        <v>680</v>
      </c>
      <c r="Q1595" s="549" t="s">
        <v>681</v>
      </c>
      <c r="R1595" s="549" t="s">
        <v>679</v>
      </c>
      <c r="S1595" s="549" t="s">
        <v>680</v>
      </c>
      <c r="T1595" s="549" t="s">
        <v>681</v>
      </c>
      <c r="U1595" s="549" t="s">
        <v>679</v>
      </c>
      <c r="V1595" s="549" t="s">
        <v>680</v>
      </c>
      <c r="W1595" s="549" t="s">
        <v>681</v>
      </c>
      <c r="X1595" s="549" t="s">
        <v>679</v>
      </c>
      <c r="Y1595" s="549" t="s">
        <v>680</v>
      </c>
      <c r="Z1595" s="549" t="s">
        <v>681</v>
      </c>
      <c r="AA1595" s="549" t="s">
        <v>679</v>
      </c>
      <c r="AB1595" s="549" t="s">
        <v>680</v>
      </c>
      <c r="AC1595" s="549" t="s">
        <v>681</v>
      </c>
      <c r="AD1595" s="549" t="s">
        <v>679</v>
      </c>
      <c r="AE1595" s="549" t="s">
        <v>680</v>
      </c>
      <c r="AF1595" s="549" t="s">
        <v>681</v>
      </c>
      <c r="AG1595" s="549" t="s">
        <v>679</v>
      </c>
      <c r="AH1595" s="549" t="s">
        <v>680</v>
      </c>
      <c r="AI1595" s="549" t="s">
        <v>681</v>
      </c>
      <c r="AJ1595" s="549" t="s">
        <v>679</v>
      </c>
      <c r="AK1595" s="549" t="s">
        <v>680</v>
      </c>
      <c r="AL1595" s="549" t="s">
        <v>681</v>
      </c>
      <c r="AM1595" s="549" t="s">
        <v>679</v>
      </c>
      <c r="AN1595" s="549" t="s">
        <v>680</v>
      </c>
      <c r="AO1595" s="549" t="s">
        <v>681</v>
      </c>
      <c r="AP1595" s="549" t="s">
        <v>679</v>
      </c>
      <c r="AQ1595" s="549" t="s">
        <v>680</v>
      </c>
      <c r="AR1595" s="549" t="s">
        <v>681</v>
      </c>
      <c r="AS1595" s="549" t="s">
        <v>679</v>
      </c>
      <c r="AT1595" s="549" t="s">
        <v>680</v>
      </c>
      <c r="AU1595" s="549" t="s">
        <v>681</v>
      </c>
      <c r="AV1595" s="549" t="s">
        <v>679</v>
      </c>
      <c r="AW1595" s="549" t="s">
        <v>680</v>
      </c>
      <c r="AX1595" s="549" t="s">
        <v>681</v>
      </c>
    </row>
    <row r="1596" spans="1:53" x14ac:dyDescent="0.25">
      <c r="C1596" s="550" t="str">
        <f>C1594&amp;C1595</f>
        <v>2007CO2 (kg/ud)</v>
      </c>
      <c r="D1596" s="550" t="str">
        <f t="shared" ref="D1596:AX1596" si="142">D1594&amp;D1595</f>
        <v>2007CH4 (g/ud)</v>
      </c>
      <c r="E1596" s="550" t="str">
        <f t="shared" si="142"/>
        <v>2007N2O (g/ud)</v>
      </c>
      <c r="F1596" s="550" t="str">
        <f t="shared" si="142"/>
        <v>2008CO2 (kg/ud)</v>
      </c>
      <c r="G1596" s="550" t="str">
        <f t="shared" si="142"/>
        <v>2008CH4 (g/ud)</v>
      </c>
      <c r="H1596" s="550" t="str">
        <f t="shared" si="142"/>
        <v>2008N2O (g/ud)</v>
      </c>
      <c r="I1596" s="550" t="str">
        <f t="shared" si="142"/>
        <v>2009CO2 (kg/ud)</v>
      </c>
      <c r="J1596" s="550" t="str">
        <f t="shared" si="142"/>
        <v>2009CH4 (g/ud)</v>
      </c>
      <c r="K1596" s="550" t="str">
        <f t="shared" si="142"/>
        <v>2009N2O (g/ud)</v>
      </c>
      <c r="L1596" s="550" t="str">
        <f t="shared" si="142"/>
        <v>2010CO2 (kg/ud)</v>
      </c>
      <c r="M1596" s="550" t="str">
        <f t="shared" si="142"/>
        <v>2010CH4 (g/ud)</v>
      </c>
      <c r="N1596" s="550" t="str">
        <f t="shared" si="142"/>
        <v>2010N2O (g/ud)</v>
      </c>
      <c r="O1596" s="550" t="str">
        <f t="shared" si="142"/>
        <v>2011CO2 (kg/ud)</v>
      </c>
      <c r="P1596" s="550" t="str">
        <f t="shared" si="142"/>
        <v>2011CH4 (g/ud)</v>
      </c>
      <c r="Q1596" s="550" t="str">
        <f t="shared" si="142"/>
        <v>2011N2O (g/ud)</v>
      </c>
      <c r="R1596" s="550" t="str">
        <f t="shared" si="142"/>
        <v>2012CO2 (kg/ud)</v>
      </c>
      <c r="S1596" s="550" t="str">
        <f t="shared" si="142"/>
        <v>2012CH4 (g/ud)</v>
      </c>
      <c r="T1596" s="550" t="str">
        <f t="shared" si="142"/>
        <v>2012N2O (g/ud)</v>
      </c>
      <c r="U1596" s="550" t="str">
        <f t="shared" si="142"/>
        <v>2013CO2 (kg/ud)</v>
      </c>
      <c r="V1596" s="550" t="str">
        <f t="shared" si="142"/>
        <v>2013CH4 (g/ud)</v>
      </c>
      <c r="W1596" s="550" t="str">
        <f t="shared" si="142"/>
        <v>2013N2O (g/ud)</v>
      </c>
      <c r="X1596" s="550" t="str">
        <f t="shared" si="142"/>
        <v>2014CO2 (kg/ud)</v>
      </c>
      <c r="Y1596" s="550" t="str">
        <f t="shared" si="142"/>
        <v>2014CH4 (g/ud)</v>
      </c>
      <c r="Z1596" s="550" t="str">
        <f t="shared" si="142"/>
        <v>2014N2O (g/ud)</v>
      </c>
      <c r="AA1596" s="550" t="str">
        <f t="shared" si="142"/>
        <v>2015CO2 (kg/ud)</v>
      </c>
      <c r="AB1596" s="550" t="str">
        <f t="shared" si="142"/>
        <v>2015CH4 (g/ud)</v>
      </c>
      <c r="AC1596" s="550" t="str">
        <f t="shared" si="142"/>
        <v>2015N2O (g/ud)</v>
      </c>
      <c r="AD1596" s="550" t="str">
        <f t="shared" si="142"/>
        <v>2016CO2 (kg/ud)</v>
      </c>
      <c r="AE1596" s="550" t="str">
        <f t="shared" si="142"/>
        <v>2016CH4 (g/ud)</v>
      </c>
      <c r="AF1596" s="550" t="str">
        <f t="shared" si="142"/>
        <v>2016N2O (g/ud)</v>
      </c>
      <c r="AG1596" s="550" t="str">
        <f t="shared" si="142"/>
        <v>2017CO2 (kg/ud)</v>
      </c>
      <c r="AH1596" s="550" t="str">
        <f t="shared" si="142"/>
        <v>2017CH4 (g/ud)</v>
      </c>
      <c r="AI1596" s="550" t="str">
        <f t="shared" si="142"/>
        <v>2017N2O (g/ud)</v>
      </c>
      <c r="AJ1596" s="550" t="str">
        <f t="shared" si="142"/>
        <v>2018CO2 (kg/ud)</v>
      </c>
      <c r="AK1596" s="550" t="str">
        <f t="shared" si="142"/>
        <v>2018CH4 (g/ud)</v>
      </c>
      <c r="AL1596" s="550" t="str">
        <f t="shared" si="142"/>
        <v>2018N2O (g/ud)</v>
      </c>
      <c r="AM1596" s="550" t="str">
        <f t="shared" si="142"/>
        <v>2019CO2 (kg/ud)</v>
      </c>
      <c r="AN1596" s="550" t="str">
        <f t="shared" si="142"/>
        <v>2019CH4 (g/ud)</v>
      </c>
      <c r="AO1596" s="550" t="str">
        <f t="shared" si="142"/>
        <v>2019N2O (g/ud)</v>
      </c>
      <c r="AP1596" s="550" t="str">
        <f t="shared" si="142"/>
        <v>2020CO2 (kg/ud)</v>
      </c>
      <c r="AQ1596" s="550" t="str">
        <f t="shared" si="142"/>
        <v>2020CH4 (g/ud)</v>
      </c>
      <c r="AR1596" s="550" t="str">
        <f t="shared" si="142"/>
        <v>2020N2O (g/ud)</v>
      </c>
      <c r="AS1596" s="550" t="str">
        <f t="shared" si="142"/>
        <v>2021CO2 (kg/ud)</v>
      </c>
      <c r="AT1596" s="550" t="str">
        <f t="shared" si="142"/>
        <v>2021CH4 (g/ud)</v>
      </c>
      <c r="AU1596" s="550" t="str">
        <f t="shared" si="142"/>
        <v>2021N2O (g/ud)</v>
      </c>
      <c r="AV1596" s="550" t="str">
        <f t="shared" si="142"/>
        <v>2022CO2 (kg/ud)</v>
      </c>
      <c r="AW1596" s="550" t="str">
        <f t="shared" si="142"/>
        <v>2022CH4 (g/ud)</v>
      </c>
      <c r="AX1596" s="550" t="str">
        <f t="shared" si="142"/>
        <v>2022N2O (g/ud)</v>
      </c>
    </row>
    <row r="1597" spans="1:53" x14ac:dyDescent="0.25">
      <c r="C1597" s="525">
        <v>2.6859999999999999</v>
      </c>
      <c r="D1597" s="525">
        <v>7.5999999999999998E-2</v>
      </c>
      <c r="E1597" s="525">
        <v>0.115</v>
      </c>
      <c r="F1597" s="525">
        <v>2.6859999999999999</v>
      </c>
      <c r="G1597" s="525">
        <v>7.0999999999999994E-2</v>
      </c>
      <c r="H1597" s="525">
        <v>0.11600000000000001</v>
      </c>
      <c r="I1597" s="525">
        <v>2.6859999999999999</v>
      </c>
      <c r="J1597" s="525">
        <v>6.6000000000000003E-2</v>
      </c>
      <c r="K1597" s="525">
        <v>0.11600000000000001</v>
      </c>
      <c r="L1597" s="525">
        <v>2.6859999999999999</v>
      </c>
      <c r="M1597" s="525">
        <v>6.0999999999999999E-2</v>
      </c>
      <c r="N1597" s="525">
        <v>0.11600000000000001</v>
      </c>
      <c r="O1597" s="525">
        <v>2.6859999999999999</v>
      </c>
      <c r="P1597" s="525">
        <v>5.7000000000000002E-2</v>
      </c>
      <c r="Q1597" s="525">
        <v>0.11600000000000001</v>
      </c>
      <c r="R1597" s="525">
        <v>2.6859999999999999</v>
      </c>
      <c r="S1597" s="525">
        <v>5.2999999999999999E-2</v>
      </c>
      <c r="T1597" s="525">
        <v>0.11700000000000001</v>
      </c>
      <c r="U1597" s="525">
        <v>2.6859999999999999</v>
      </c>
      <c r="V1597" s="525">
        <v>4.9000000000000002E-2</v>
      </c>
      <c r="W1597" s="525">
        <v>0.11700000000000001</v>
      </c>
      <c r="X1597" s="525">
        <v>2.6859999999999999</v>
      </c>
      <c r="Y1597" s="525">
        <v>4.4999999999999998E-2</v>
      </c>
      <c r="Z1597" s="525">
        <v>0.11700000000000001</v>
      </c>
      <c r="AA1597" s="525">
        <v>2.6859999999999999</v>
      </c>
      <c r="AB1597" s="525">
        <v>4.1000000000000002E-2</v>
      </c>
      <c r="AC1597" s="525">
        <v>0.11700000000000001</v>
      </c>
      <c r="AD1597" s="525">
        <v>2.6859999999999999</v>
      </c>
      <c r="AE1597" s="525">
        <v>3.7999999999999999E-2</v>
      </c>
      <c r="AF1597" s="525">
        <v>0.11700000000000001</v>
      </c>
      <c r="AG1597" s="525">
        <v>2.6859999999999999</v>
      </c>
      <c r="AH1597" s="525">
        <v>3.5000000000000003E-2</v>
      </c>
      <c r="AI1597" s="525">
        <v>0.11700000000000001</v>
      </c>
      <c r="AJ1597" s="525">
        <v>2.6859999999999999</v>
      </c>
      <c r="AK1597" s="525">
        <v>3.2000000000000001E-2</v>
      </c>
      <c r="AL1597" s="525">
        <v>0.11700000000000001</v>
      </c>
      <c r="AM1597" s="525">
        <v>2.6859999999999999</v>
      </c>
      <c r="AN1597" s="525">
        <v>3.2000000000000001E-2</v>
      </c>
      <c r="AO1597" s="525">
        <v>0.11700000000000001</v>
      </c>
      <c r="AP1597" s="525">
        <v>2.6859999999999999</v>
      </c>
      <c r="AQ1597" s="525">
        <v>2.8000000000000001E-2</v>
      </c>
      <c r="AR1597" s="525">
        <v>0.11799999999999999</v>
      </c>
      <c r="AS1597" s="525">
        <v>2.6859999999999999</v>
      </c>
      <c r="AT1597" s="525">
        <v>2.5000000000000001E-2</v>
      </c>
      <c r="AU1597" s="525">
        <v>0.11799999999999999</v>
      </c>
      <c r="AV1597" s="221"/>
      <c r="AW1597" s="221"/>
      <c r="AX1597" s="221"/>
    </row>
    <row r="1598" spans="1:53" x14ac:dyDescent="0.25">
      <c r="C1598" s="523" t="s">
        <v>1650</v>
      </c>
      <c r="E1598" s="524"/>
      <c r="AG1598" s="15"/>
      <c r="AK1598" s="16"/>
    </row>
    <row r="1599" spans="1:53" x14ac:dyDescent="0.25">
      <c r="E1599" s="524"/>
      <c r="AG1599" s="15"/>
      <c r="AK1599" s="16"/>
    </row>
    <row r="1600" spans="1:53" ht="18" customHeight="1" x14ac:dyDescent="0.25">
      <c r="C1600" s="733" t="s">
        <v>2126</v>
      </c>
      <c r="D1600" s="3"/>
      <c r="E1600" s="3"/>
      <c r="F1600" s="3"/>
      <c r="G1600" s="3"/>
      <c r="H1600" s="3"/>
      <c r="I1600" s="3"/>
      <c r="J1600" s="3"/>
      <c r="K1600" s="25"/>
      <c r="Q1600" s="15"/>
      <c r="R1600" s="16"/>
      <c r="AG1600" s="15"/>
      <c r="AH1600" s="16"/>
    </row>
    <row r="1601" spans="2:37" ht="18" customHeight="1" x14ac:dyDescent="0.25">
      <c r="C1601" s="733"/>
      <c r="D1601" s="3"/>
      <c r="E1601" s="3"/>
      <c r="F1601" s="3"/>
      <c r="G1601" s="3"/>
      <c r="H1601" s="3"/>
      <c r="I1601" s="3"/>
      <c r="J1601" s="3"/>
      <c r="K1601" s="25"/>
      <c r="Q1601" s="15"/>
      <c r="R1601" s="16"/>
      <c r="AG1601" s="15"/>
      <c r="AH1601" s="16"/>
    </row>
    <row r="1602" spans="2:37" x14ac:dyDescent="0.25">
      <c r="B1602" s="100" t="s">
        <v>804</v>
      </c>
      <c r="Q1602" s="15"/>
      <c r="AG1602" s="15"/>
      <c r="AK1602" s="16"/>
    </row>
    <row r="1603" spans="2:37" x14ac:dyDescent="0.25">
      <c r="Q1603" s="15"/>
      <c r="AG1603" s="15"/>
      <c r="AK1603" s="16"/>
    </row>
    <row r="1604" spans="2:37" x14ac:dyDescent="0.25">
      <c r="C1604" s="117" t="s">
        <v>1672</v>
      </c>
      <c r="E1604" s="117" t="s">
        <v>1673</v>
      </c>
      <c r="Q1604" s="15"/>
      <c r="AG1604" s="15"/>
      <c r="AK1604" s="16"/>
    </row>
    <row r="1605" spans="2:37" x14ac:dyDescent="0.25">
      <c r="C1605" s="480" t="s">
        <v>1531</v>
      </c>
      <c r="E1605" s="1102" t="s">
        <v>1527</v>
      </c>
      <c r="Q1605" s="15"/>
      <c r="AG1605" s="15"/>
      <c r="AK1605" s="16"/>
    </row>
    <row r="1606" spans="2:37" x14ac:dyDescent="0.25">
      <c r="C1606" s="463" t="s">
        <v>1532</v>
      </c>
      <c r="E1606" s="462" t="s">
        <v>1528</v>
      </c>
      <c r="Q1606" s="15"/>
      <c r="AG1606" s="15"/>
      <c r="AK1606" s="16"/>
    </row>
    <row r="1607" spans="2:37" x14ac:dyDescent="0.25">
      <c r="C1607" s="463" t="s">
        <v>1533</v>
      </c>
      <c r="E1607" s="462" t="s">
        <v>1529</v>
      </c>
      <c r="Q1607" s="15"/>
      <c r="AG1607" s="15"/>
      <c r="AK1607" s="16"/>
    </row>
    <row r="1608" spans="2:37" x14ac:dyDescent="0.25">
      <c r="C1608" s="463" t="s">
        <v>1534</v>
      </c>
      <c r="E1608" s="464" t="s">
        <v>1530</v>
      </c>
      <c r="Q1608" s="15"/>
      <c r="AG1608" s="15"/>
      <c r="AK1608" s="16"/>
    </row>
    <row r="1609" spans="2:37" x14ac:dyDescent="0.25">
      <c r="C1609" s="463" t="s">
        <v>1535</v>
      </c>
      <c r="Q1609" s="15"/>
      <c r="AG1609" s="15"/>
      <c r="AK1609" s="16"/>
    </row>
    <row r="1610" spans="2:37" x14ac:dyDescent="0.25">
      <c r="C1610" s="463" t="s">
        <v>1536</v>
      </c>
      <c r="Q1610" s="15"/>
      <c r="AG1610" s="15"/>
      <c r="AK1610" s="16"/>
    </row>
    <row r="1611" spans="2:37" x14ac:dyDescent="0.25">
      <c r="C1611" s="463" t="s">
        <v>1537</v>
      </c>
      <c r="Q1611" s="15"/>
      <c r="AG1611" s="15"/>
      <c r="AK1611" s="16"/>
    </row>
    <row r="1612" spans="2:37" x14ac:dyDescent="0.25">
      <c r="C1612" s="463" t="s">
        <v>1538</v>
      </c>
      <c r="Q1612" s="15"/>
      <c r="AG1612" s="15"/>
      <c r="AK1612" s="16"/>
    </row>
    <row r="1613" spans="2:37" x14ac:dyDescent="0.25">
      <c r="C1613" s="463" t="s">
        <v>1539</v>
      </c>
      <c r="Q1613" s="15"/>
      <c r="AG1613" s="15"/>
      <c r="AK1613" s="16"/>
    </row>
    <row r="1614" spans="2:37" x14ac:dyDescent="0.25">
      <c r="C1614" s="465" t="s">
        <v>176</v>
      </c>
      <c r="AG1614" s="15"/>
      <c r="AK1614" s="16"/>
    </row>
    <row r="1615" spans="2:37" x14ac:dyDescent="0.25">
      <c r="AG1615" s="15"/>
      <c r="AK1615" s="16"/>
    </row>
    <row r="1616" spans="2:37" x14ac:dyDescent="0.25">
      <c r="AG1616" s="15"/>
      <c r="AK1616" s="16"/>
    </row>
    <row r="1617" spans="2:37" x14ac:dyDescent="0.25">
      <c r="B1617" s="495" t="s">
        <v>1505</v>
      </c>
      <c r="AG1617" s="15"/>
      <c r="AK1617" s="16"/>
    </row>
    <row r="1618" spans="2:37" x14ac:dyDescent="0.25">
      <c r="AG1618" s="15"/>
      <c r="AK1618" s="16"/>
    </row>
    <row r="1619" spans="2:37" x14ac:dyDescent="0.25">
      <c r="C1619" s="15" t="s">
        <v>1525</v>
      </c>
      <c r="AG1619" s="15"/>
      <c r="AK1619" s="16"/>
    </row>
    <row r="1620" spans="2:37" x14ac:dyDescent="0.25">
      <c r="AG1620" s="15"/>
      <c r="AK1620" s="16"/>
    </row>
    <row r="1621" spans="2:37" x14ac:dyDescent="0.25">
      <c r="C1621" s="725" t="s">
        <v>1524</v>
      </c>
      <c r="D1621" s="725" t="s">
        <v>1527</v>
      </c>
      <c r="E1621" s="725" t="s">
        <v>1528</v>
      </c>
      <c r="F1621" s="725" t="s">
        <v>1529</v>
      </c>
      <c r="G1621" s="725" t="s">
        <v>1530</v>
      </c>
      <c r="I1621" s="725" t="s">
        <v>1526</v>
      </c>
      <c r="AG1621" s="15"/>
      <c r="AK1621" s="16"/>
    </row>
    <row r="1622" spans="2:37" x14ac:dyDescent="0.25">
      <c r="C1622" s="221" t="s">
        <v>1531</v>
      </c>
      <c r="D1622" s="221">
        <v>18</v>
      </c>
      <c r="E1622" s="221">
        <v>23</v>
      </c>
      <c r="F1622" s="221">
        <v>27</v>
      </c>
      <c r="G1622" s="221">
        <v>30</v>
      </c>
      <c r="I1622" s="221">
        <v>45</v>
      </c>
      <c r="AG1622" s="15"/>
      <c r="AK1622" s="16"/>
    </row>
    <row r="1623" spans="2:37" x14ac:dyDescent="0.25">
      <c r="C1623" s="221" t="s">
        <v>1532</v>
      </c>
      <c r="D1623" s="221">
        <v>18</v>
      </c>
      <c r="E1623" s="221">
        <v>22</v>
      </c>
      <c r="F1623" s="221">
        <v>26</v>
      </c>
      <c r="G1623" s="221">
        <v>30</v>
      </c>
      <c r="I1623" s="221">
        <v>28</v>
      </c>
      <c r="AG1623" s="15"/>
      <c r="AK1623" s="16"/>
    </row>
    <row r="1624" spans="2:37" x14ac:dyDescent="0.25">
      <c r="C1624" s="221" t="s">
        <v>1533</v>
      </c>
      <c r="D1624" s="221">
        <v>15</v>
      </c>
      <c r="E1624" s="221">
        <v>19</v>
      </c>
      <c r="F1624" s="221">
        <v>23</v>
      </c>
      <c r="G1624" s="221">
        <v>27</v>
      </c>
      <c r="I1624" s="221">
        <v>26</v>
      </c>
      <c r="AG1624" s="15"/>
      <c r="AK1624" s="16"/>
    </row>
    <row r="1625" spans="2:37" x14ac:dyDescent="0.25">
      <c r="C1625" s="221" t="s">
        <v>1534</v>
      </c>
      <c r="D1625" s="221">
        <v>9</v>
      </c>
      <c r="E1625" s="221">
        <v>12</v>
      </c>
      <c r="F1625" s="221">
        <v>15</v>
      </c>
      <c r="G1625" s="221">
        <v>18</v>
      </c>
      <c r="I1625" s="221">
        <v>22</v>
      </c>
      <c r="AG1625" s="15"/>
      <c r="AK1625" s="16"/>
    </row>
    <row r="1626" spans="2:37" x14ac:dyDescent="0.25">
      <c r="C1626" s="221" t="s">
        <v>1535</v>
      </c>
      <c r="D1626" s="221">
        <v>12</v>
      </c>
      <c r="E1626" s="221">
        <v>14</v>
      </c>
      <c r="F1626" s="221">
        <v>18</v>
      </c>
      <c r="G1626" s="221">
        <v>20</v>
      </c>
      <c r="I1626" s="221">
        <v>10</v>
      </c>
      <c r="AG1626" s="15"/>
      <c r="AK1626" s="16"/>
    </row>
    <row r="1627" spans="2:37" x14ac:dyDescent="0.25">
      <c r="C1627" s="221" t="s">
        <v>1536</v>
      </c>
      <c r="D1627" s="221">
        <v>6</v>
      </c>
      <c r="E1627" s="221">
        <v>7</v>
      </c>
      <c r="F1627" s="221">
        <v>9</v>
      </c>
      <c r="G1627" s="221">
        <v>10</v>
      </c>
      <c r="I1627" s="221">
        <v>13</v>
      </c>
      <c r="AG1627" s="15"/>
      <c r="AK1627" s="16"/>
    </row>
    <row r="1628" spans="2:37" x14ac:dyDescent="0.25">
      <c r="C1628" s="221" t="s">
        <v>1537</v>
      </c>
      <c r="D1628" s="221">
        <v>4</v>
      </c>
      <c r="E1628" s="221">
        <v>6</v>
      </c>
      <c r="F1628" s="221">
        <v>8</v>
      </c>
      <c r="G1628" s="221">
        <v>10</v>
      </c>
      <c r="I1628" s="221">
        <v>15</v>
      </c>
      <c r="L1628" s="1145" t="str">
        <f>IF($D1757="Otros", "-",IF($D1757="","",(IFERROR(INDEX($C$1597:$AU$1597,1,MATCH($D$6&amp;J$1697,$C$1596:$AU$1596,0)),""))))</f>
        <v/>
      </c>
      <c r="AG1628" s="15"/>
      <c r="AK1628" s="16"/>
    </row>
    <row r="1629" spans="2:37" x14ac:dyDescent="0.25">
      <c r="C1629" s="221" t="s">
        <v>1538</v>
      </c>
      <c r="D1629" s="221">
        <v>6</v>
      </c>
      <c r="E1629" s="221">
        <v>6</v>
      </c>
      <c r="F1629" s="221">
        <v>6</v>
      </c>
      <c r="G1629" s="221">
        <v>6</v>
      </c>
      <c r="I1629" s="221">
        <v>10</v>
      </c>
      <c r="AG1629" s="15"/>
      <c r="AK1629" s="16"/>
    </row>
    <row r="1630" spans="2:37" x14ac:dyDescent="0.25">
      <c r="C1630" s="221" t="s">
        <v>1539</v>
      </c>
      <c r="D1630" s="221">
        <v>5</v>
      </c>
      <c r="E1630" s="221">
        <v>5</v>
      </c>
      <c r="F1630" s="221">
        <v>5</v>
      </c>
      <c r="G1630" s="221">
        <v>5</v>
      </c>
      <c r="I1630" s="221">
        <v>5</v>
      </c>
      <c r="AG1630" s="15"/>
      <c r="AK1630" s="16"/>
    </row>
    <row r="1631" spans="2:37" x14ac:dyDescent="0.25">
      <c r="C1631" s="221" t="s">
        <v>176</v>
      </c>
      <c r="D1631" s="221" t="s">
        <v>165</v>
      </c>
      <c r="E1631" s="221" t="s">
        <v>165</v>
      </c>
      <c r="F1631" s="221" t="s">
        <v>165</v>
      </c>
      <c r="G1631" s="221" t="s">
        <v>165</v>
      </c>
      <c r="I1631" s="221" t="s">
        <v>165</v>
      </c>
      <c r="AG1631" s="15"/>
      <c r="AK1631" s="16"/>
    </row>
    <row r="1632" spans="2:37" x14ac:dyDescent="0.25">
      <c r="C1632" s="526" t="s">
        <v>1671</v>
      </c>
      <c r="AG1632" s="15"/>
      <c r="AK1632" s="16"/>
    </row>
    <row r="1633" spans="2:37" x14ac:dyDescent="0.25">
      <c r="C1633" s="526"/>
      <c r="AG1633" s="15"/>
      <c r="AK1633" s="16"/>
    </row>
    <row r="1634" spans="2:37" x14ac:dyDescent="0.25">
      <c r="B1634" s="495" t="s">
        <v>1655</v>
      </c>
      <c r="AG1634" s="15"/>
      <c r="AK1634" s="16"/>
    </row>
    <row r="1635" spans="2:37" x14ac:dyDescent="0.25">
      <c r="AG1635" s="15"/>
      <c r="AK1635" s="16"/>
    </row>
    <row r="1636" spans="2:37" x14ac:dyDescent="0.25">
      <c r="C1636" s="99"/>
      <c r="AG1636" s="15"/>
      <c r="AK1636" s="16"/>
    </row>
    <row r="1637" spans="2:37" ht="15" customHeight="1" x14ac:dyDescent="0.25">
      <c r="C1637" s="1927" t="s">
        <v>923</v>
      </c>
      <c r="D1637" s="1927" t="s">
        <v>1524</v>
      </c>
      <c r="E1637" s="1925" t="s">
        <v>1633</v>
      </c>
      <c r="F1637" s="1925" t="s">
        <v>1674</v>
      </c>
      <c r="G1637" s="1929" t="s">
        <v>1675</v>
      </c>
      <c r="H1637" s="1925" t="s">
        <v>1585</v>
      </c>
      <c r="I1637" s="1925" t="s">
        <v>1703</v>
      </c>
      <c r="J1637" s="1922" t="s">
        <v>862</v>
      </c>
      <c r="K1637" s="1923"/>
      <c r="L1637" s="1924"/>
      <c r="M1637" s="1922" t="s">
        <v>863</v>
      </c>
      <c r="N1637" s="1923"/>
      <c r="O1637" s="1924"/>
      <c r="P1637" s="551" t="s">
        <v>800</v>
      </c>
      <c r="Q1637" s="552"/>
      <c r="R1637" s="552"/>
      <c r="S1637" s="553"/>
      <c r="AG1637" s="15"/>
      <c r="AK1637" s="16"/>
    </row>
    <row r="1638" spans="2:37" ht="18" x14ac:dyDescent="0.25">
      <c r="C1638" s="1928"/>
      <c r="D1638" s="1928"/>
      <c r="E1638" s="1926"/>
      <c r="F1638" s="1926"/>
      <c r="G1638" s="1930"/>
      <c r="H1638" s="1926"/>
      <c r="I1638" s="1926"/>
      <c r="J1638" s="554" t="s">
        <v>679</v>
      </c>
      <c r="K1638" s="554" t="s">
        <v>680</v>
      </c>
      <c r="L1638" s="554" t="s">
        <v>681</v>
      </c>
      <c r="M1638" s="554" t="s">
        <v>679</v>
      </c>
      <c r="N1638" s="554" t="s">
        <v>680</v>
      </c>
      <c r="O1638" s="554" t="s">
        <v>681</v>
      </c>
      <c r="P1638" s="554" t="s">
        <v>1704</v>
      </c>
      <c r="Q1638" s="554" t="s">
        <v>1705</v>
      </c>
      <c r="R1638" s="554" t="s">
        <v>1706</v>
      </c>
      <c r="S1638" s="554" t="s">
        <v>1707</v>
      </c>
      <c r="AG1638" s="15"/>
      <c r="AK1638" s="16"/>
    </row>
    <row r="1639" spans="2:37" x14ac:dyDescent="0.25">
      <c r="C1639" s="726" t="s">
        <v>923</v>
      </c>
      <c r="D1639" s="727"/>
      <c r="E1639" s="727"/>
      <c r="F1639" s="727"/>
      <c r="G1639" s="727"/>
      <c r="H1639" s="727"/>
      <c r="I1639" s="727"/>
      <c r="J1639" s="727"/>
      <c r="K1639" s="727"/>
      <c r="L1639" s="727"/>
      <c r="M1639" s="727"/>
      <c r="N1639" s="727"/>
      <c r="O1639" s="727"/>
      <c r="P1639" s="727"/>
      <c r="Q1639" s="727"/>
      <c r="R1639" s="727"/>
      <c r="S1639" s="728" t="s">
        <v>800</v>
      </c>
      <c r="AG1639" s="15"/>
      <c r="AK1639" s="16"/>
    </row>
    <row r="1640" spans="2:37" x14ac:dyDescent="0.25">
      <c r="C1640" s="221" t="str">
        <f>IF(ISBLANK('6. Vehículos y maquinaria'!E153),"",'6. Vehículos y maquinaria'!E153)</f>
        <v/>
      </c>
      <c r="D1640" s="221" t="str">
        <f>IF(ISBLANK('6. Vehículos y maquinaria'!F153),"",'6. Vehículos y maquinaria'!F153)</f>
        <v/>
      </c>
      <c r="E1640" s="221" t="str">
        <f>IF(ISBLANK('6. Vehículos y maquinaria'!G153),"",'6. Vehículos y maquinaria'!G153)</f>
        <v/>
      </c>
      <c r="F1640" s="221" t="str">
        <f>IF(D1640="Otros","",IF(D1640="","",IF(E1640="","",INDEX($D$1622:$G$1630,MATCH(D1640,$C$1622:$C$1630,0),MATCH(E1640,$D$1621:$G$1621,0)))))</f>
        <v/>
      </c>
      <c r="G1640" s="221" t="str">
        <f>IF(ISBLANK('6. Vehículos y maquinaria'!I153),"",'6. Vehículos y maquinaria'!I153)</f>
        <v/>
      </c>
      <c r="H1640" s="221" t="str">
        <f>IF(ISBLANK('6. Vehículos y maquinaria'!J153),"",'6. Vehículos y maquinaria'!J153)</f>
        <v/>
      </c>
      <c r="I1640" s="221" t="str">
        <f>IFERROR(IF(OR(D1640="",H1640=""), "", IF(D1640="Otros", G1640*H1640,F1640*H1640)),"")</f>
        <v/>
      </c>
      <c r="J1640" s="496" t="str">
        <f t="shared" ref="J1640:L1649" si="143">IF($D1640="Otros","",IF($D1640="","",IFERROR(INDEX($C$1597:$AU$1597,1,MATCH($D$6&amp;J$1638,$C$1596:$AU$1596,0)),"")))</f>
        <v/>
      </c>
      <c r="K1640" s="496" t="str">
        <f t="shared" si="143"/>
        <v/>
      </c>
      <c r="L1640" s="496" t="str">
        <f t="shared" si="143"/>
        <v/>
      </c>
      <c r="M1640" s="221" t="str">
        <f>IF(ISBLANK('6. Vehículos y maquinaria'!O153),"",'6. Vehículos y maquinaria'!O153)</f>
        <v/>
      </c>
      <c r="N1640" s="221" t="str">
        <f>IF(ISBLANK('6. Vehículos y maquinaria'!P153),"",'6. Vehículos y maquinaria'!P153)</f>
        <v/>
      </c>
      <c r="O1640" s="221" t="str">
        <f>IF(ISBLANK('6. Vehículos y maquinaria'!Q153),"",'6. Vehículos y maquinaria'!Q153)</f>
        <v/>
      </c>
      <c r="P1640" s="497" t="str">
        <f t="shared" ref="P1640:P1649" si="144">IFERROR(IF($D1640="Otros",$I1640*M1640,$I1640*J1640),"")</f>
        <v/>
      </c>
      <c r="Q1640" s="497" t="str">
        <f t="shared" ref="Q1640:Q1649" si="145">IFERROR(IF($D1640="Otros",$I1640*N1640,$I1640*K1640),"")</f>
        <v/>
      </c>
      <c r="R1640" s="497" t="str">
        <f t="shared" ref="R1640:R1649" si="146">IFERROR(IF($D1640="Otros",$I1640*O1640,$I1640*L1640),"")</f>
        <v/>
      </c>
      <c r="S1640" s="467" t="str">
        <f>IFERROR($P1640+$Q1640*$H$9/1000+$R1640*$H$10/1000,"")</f>
        <v/>
      </c>
      <c r="U1640" s="15" t="str">
        <f>IFERROR($N1640+$O1640*$H$9/1000+$P1640*$H$10/1000,"")</f>
        <v/>
      </c>
      <c r="AG1640" s="15"/>
      <c r="AK1640" s="16"/>
    </row>
    <row r="1641" spans="2:37" x14ac:dyDescent="0.25">
      <c r="C1641" s="221" t="str">
        <f>IF(ISBLANK('6. Vehículos y maquinaria'!E154),"",'6. Vehículos y maquinaria'!E154)</f>
        <v/>
      </c>
      <c r="D1641" s="221" t="str">
        <f>IF(ISBLANK('6. Vehículos y maquinaria'!F154),"",'6. Vehículos y maquinaria'!F154)</f>
        <v/>
      </c>
      <c r="E1641" s="221" t="str">
        <f>IF(ISBLANK('6. Vehículos y maquinaria'!G154),"",'6. Vehículos y maquinaria'!G154)</f>
        <v/>
      </c>
      <c r="F1641" s="221" t="str">
        <f t="shared" ref="F1641:F1649" si="147">IF(D1641="Otros","",IF(D1641="","",IF(E1641="","",INDEX($D$1622:$G$1630,MATCH(D1641,$C$1622:$C$1630,0),MATCH(E1641,$D$1621:$G$1621,0)))))</f>
        <v/>
      </c>
      <c r="G1641" s="221" t="str">
        <f>IF(ISBLANK('6. Vehículos y maquinaria'!I154),"",'6. Vehículos y maquinaria'!I154)</f>
        <v/>
      </c>
      <c r="H1641" s="221" t="str">
        <f>IF(ISBLANK('6. Vehículos y maquinaria'!J154),"",'6. Vehículos y maquinaria'!J154)</f>
        <v/>
      </c>
      <c r="I1641" s="221" t="str">
        <f t="shared" ref="I1641:I1649" si="148">IFERROR(IF(OR(D1641="",H1641=""), "", IF(D1641="Otros", G1641*H1641,F1641*H1641)),"")</f>
        <v/>
      </c>
      <c r="J1641" s="496" t="str">
        <f t="shared" si="143"/>
        <v/>
      </c>
      <c r="K1641" s="496" t="str">
        <f t="shared" si="143"/>
        <v/>
      </c>
      <c r="L1641" s="496" t="str">
        <f t="shared" si="143"/>
        <v/>
      </c>
      <c r="M1641" s="221" t="str">
        <f>IF(ISBLANK('6. Vehículos y maquinaria'!O154),"",'6. Vehículos y maquinaria'!O154)</f>
        <v/>
      </c>
      <c r="N1641" s="221" t="str">
        <f>IF(ISBLANK('6. Vehículos y maquinaria'!P154),"",'6. Vehículos y maquinaria'!P154)</f>
        <v/>
      </c>
      <c r="O1641" s="221" t="str">
        <f>IF(ISBLANK('6. Vehículos y maquinaria'!Q154),"",'6. Vehículos y maquinaria'!Q154)</f>
        <v/>
      </c>
      <c r="P1641" s="497" t="str">
        <f t="shared" si="144"/>
        <v/>
      </c>
      <c r="Q1641" s="497" t="str">
        <f t="shared" si="145"/>
        <v/>
      </c>
      <c r="R1641" s="497" t="str">
        <f t="shared" si="146"/>
        <v/>
      </c>
      <c r="S1641" s="467" t="str">
        <f t="shared" ref="S1641:S1649" si="149">IFERROR($P1641+$Q1641*$H$9/1000+$R1641*$H$10/1000,"")</f>
        <v/>
      </c>
      <c r="AG1641" s="15"/>
      <c r="AK1641" s="16"/>
    </row>
    <row r="1642" spans="2:37" x14ac:dyDescent="0.25">
      <c r="C1642" s="221" t="str">
        <f>IF(ISBLANK('6. Vehículos y maquinaria'!E155),"",'6. Vehículos y maquinaria'!E155)</f>
        <v/>
      </c>
      <c r="D1642" s="221" t="str">
        <f>IF(ISBLANK('6. Vehículos y maquinaria'!F155),"",'6. Vehículos y maquinaria'!F155)</f>
        <v/>
      </c>
      <c r="E1642" s="221" t="str">
        <f>IF(ISBLANK('6. Vehículos y maquinaria'!G155),"",'6. Vehículos y maquinaria'!G155)</f>
        <v/>
      </c>
      <c r="F1642" s="221" t="str">
        <f t="shared" si="147"/>
        <v/>
      </c>
      <c r="G1642" s="221" t="str">
        <f>IF(ISBLANK('6. Vehículos y maquinaria'!I155),"",'6. Vehículos y maquinaria'!I155)</f>
        <v/>
      </c>
      <c r="H1642" s="221" t="str">
        <f>IF(ISBLANK('6. Vehículos y maquinaria'!J155),"",'6. Vehículos y maquinaria'!J155)</f>
        <v/>
      </c>
      <c r="I1642" s="221" t="str">
        <f t="shared" si="148"/>
        <v/>
      </c>
      <c r="J1642" s="496" t="str">
        <f t="shared" si="143"/>
        <v/>
      </c>
      <c r="K1642" s="496" t="str">
        <f t="shared" si="143"/>
        <v/>
      </c>
      <c r="L1642" s="496" t="str">
        <f t="shared" si="143"/>
        <v/>
      </c>
      <c r="M1642" s="221" t="str">
        <f>IF(ISBLANK('6. Vehículos y maquinaria'!O155),"",'6. Vehículos y maquinaria'!O155)</f>
        <v/>
      </c>
      <c r="N1642" s="221" t="str">
        <f>IF(ISBLANK('6. Vehículos y maquinaria'!P155),"",'6. Vehículos y maquinaria'!P155)</f>
        <v/>
      </c>
      <c r="O1642" s="221" t="str">
        <f>IF(ISBLANK('6. Vehículos y maquinaria'!Q155),"",'6. Vehículos y maquinaria'!Q155)</f>
        <v/>
      </c>
      <c r="P1642" s="497" t="str">
        <f t="shared" si="144"/>
        <v/>
      </c>
      <c r="Q1642" s="497" t="str">
        <f t="shared" si="145"/>
        <v/>
      </c>
      <c r="R1642" s="497" t="str">
        <f t="shared" si="146"/>
        <v/>
      </c>
      <c r="S1642" s="467" t="str">
        <f t="shared" si="149"/>
        <v/>
      </c>
      <c r="AG1642" s="15"/>
      <c r="AK1642" s="16"/>
    </row>
    <row r="1643" spans="2:37" x14ac:dyDescent="0.25">
      <c r="C1643" s="221" t="str">
        <f>IF(ISBLANK('6. Vehículos y maquinaria'!E156),"",'6. Vehículos y maquinaria'!E156)</f>
        <v/>
      </c>
      <c r="D1643" s="221" t="str">
        <f>IF(ISBLANK('6. Vehículos y maquinaria'!F156),"",'6. Vehículos y maquinaria'!F156)</f>
        <v/>
      </c>
      <c r="E1643" s="221" t="str">
        <f>IF(ISBLANK('6. Vehículos y maquinaria'!G156),"",'6. Vehículos y maquinaria'!G156)</f>
        <v/>
      </c>
      <c r="F1643" s="221" t="str">
        <f t="shared" si="147"/>
        <v/>
      </c>
      <c r="G1643" s="221" t="str">
        <f>IF(ISBLANK('6. Vehículos y maquinaria'!I156),"",'6. Vehículos y maquinaria'!I156)</f>
        <v/>
      </c>
      <c r="H1643" s="221" t="str">
        <f>IF(ISBLANK('6. Vehículos y maquinaria'!J156),"",'6. Vehículos y maquinaria'!J156)</f>
        <v/>
      </c>
      <c r="I1643" s="221" t="str">
        <f t="shared" si="148"/>
        <v/>
      </c>
      <c r="J1643" s="496" t="str">
        <f t="shared" si="143"/>
        <v/>
      </c>
      <c r="K1643" s="496" t="str">
        <f t="shared" si="143"/>
        <v/>
      </c>
      <c r="L1643" s="496" t="str">
        <f t="shared" si="143"/>
        <v/>
      </c>
      <c r="M1643" s="221" t="str">
        <f>IF(ISBLANK('6. Vehículos y maquinaria'!O156),"",'6. Vehículos y maquinaria'!O156)</f>
        <v/>
      </c>
      <c r="N1643" s="221" t="str">
        <f>IF(ISBLANK('6. Vehículos y maquinaria'!P156),"",'6. Vehículos y maquinaria'!P156)</f>
        <v/>
      </c>
      <c r="O1643" s="221" t="str">
        <f>IF(ISBLANK('6. Vehículos y maquinaria'!Q156),"",'6. Vehículos y maquinaria'!Q156)</f>
        <v/>
      </c>
      <c r="P1643" s="497" t="str">
        <f t="shared" si="144"/>
        <v/>
      </c>
      <c r="Q1643" s="497" t="str">
        <f t="shared" si="145"/>
        <v/>
      </c>
      <c r="R1643" s="497" t="str">
        <f t="shared" si="146"/>
        <v/>
      </c>
      <c r="S1643" s="467" t="str">
        <f t="shared" si="149"/>
        <v/>
      </c>
      <c r="AG1643" s="15"/>
      <c r="AK1643" s="16"/>
    </row>
    <row r="1644" spans="2:37" x14ac:dyDescent="0.25">
      <c r="C1644" s="221" t="str">
        <f>IF(ISBLANK('6. Vehículos y maquinaria'!E157),"",'6. Vehículos y maquinaria'!E157)</f>
        <v/>
      </c>
      <c r="D1644" s="221" t="str">
        <f>IF(ISBLANK('6. Vehículos y maquinaria'!F157),"",'6. Vehículos y maquinaria'!F157)</f>
        <v/>
      </c>
      <c r="E1644" s="221" t="str">
        <f>IF(ISBLANK('6. Vehículos y maquinaria'!G157),"",'6. Vehículos y maquinaria'!G157)</f>
        <v/>
      </c>
      <c r="F1644" s="221" t="str">
        <f t="shared" si="147"/>
        <v/>
      </c>
      <c r="G1644" s="221" t="str">
        <f>IF(ISBLANK('6. Vehículos y maquinaria'!I157),"",'6. Vehículos y maquinaria'!I157)</f>
        <v/>
      </c>
      <c r="H1644" s="221" t="str">
        <f>IF(ISBLANK('6. Vehículos y maquinaria'!J157),"",'6. Vehículos y maquinaria'!J157)</f>
        <v/>
      </c>
      <c r="I1644" s="221" t="str">
        <f t="shared" si="148"/>
        <v/>
      </c>
      <c r="J1644" s="496" t="str">
        <f t="shared" si="143"/>
        <v/>
      </c>
      <c r="K1644" s="496" t="str">
        <f t="shared" si="143"/>
        <v/>
      </c>
      <c r="L1644" s="496" t="str">
        <f t="shared" si="143"/>
        <v/>
      </c>
      <c r="M1644" s="221" t="str">
        <f>IF(ISBLANK('6. Vehículos y maquinaria'!O157),"",'6. Vehículos y maquinaria'!O157)</f>
        <v/>
      </c>
      <c r="N1644" s="221" t="str">
        <f>IF(ISBLANK('6. Vehículos y maquinaria'!P157),"",'6. Vehículos y maquinaria'!P157)</f>
        <v/>
      </c>
      <c r="O1644" s="221" t="str">
        <f>IF(ISBLANK('6. Vehículos y maquinaria'!Q157),"",'6. Vehículos y maquinaria'!Q157)</f>
        <v/>
      </c>
      <c r="P1644" s="497" t="str">
        <f t="shared" si="144"/>
        <v/>
      </c>
      <c r="Q1644" s="497" t="str">
        <f t="shared" si="145"/>
        <v/>
      </c>
      <c r="R1644" s="497" t="str">
        <f t="shared" si="146"/>
        <v/>
      </c>
      <c r="S1644" s="467" t="str">
        <f t="shared" si="149"/>
        <v/>
      </c>
      <c r="AG1644" s="15"/>
      <c r="AK1644" s="16"/>
    </row>
    <row r="1645" spans="2:37" x14ac:dyDescent="0.25">
      <c r="C1645" s="221" t="str">
        <f>IF(ISBLANK('6. Vehículos y maquinaria'!E158),"",'6. Vehículos y maquinaria'!E158)</f>
        <v/>
      </c>
      <c r="D1645" s="221" t="str">
        <f>IF(ISBLANK('6. Vehículos y maquinaria'!F158),"",'6. Vehículos y maquinaria'!F158)</f>
        <v/>
      </c>
      <c r="E1645" s="221" t="str">
        <f>IF(ISBLANK('6. Vehículos y maquinaria'!G158),"",'6. Vehículos y maquinaria'!G158)</f>
        <v/>
      </c>
      <c r="F1645" s="221" t="str">
        <f t="shared" si="147"/>
        <v/>
      </c>
      <c r="G1645" s="221" t="str">
        <f>IF(ISBLANK('6. Vehículos y maquinaria'!I158),"",'6. Vehículos y maquinaria'!I158)</f>
        <v/>
      </c>
      <c r="H1645" s="221" t="str">
        <f>IF(ISBLANK('6. Vehículos y maquinaria'!J158),"",'6. Vehículos y maquinaria'!J158)</f>
        <v/>
      </c>
      <c r="I1645" s="221" t="str">
        <f t="shared" si="148"/>
        <v/>
      </c>
      <c r="J1645" s="496" t="str">
        <f t="shared" si="143"/>
        <v/>
      </c>
      <c r="K1645" s="496" t="str">
        <f t="shared" si="143"/>
        <v/>
      </c>
      <c r="L1645" s="496" t="str">
        <f t="shared" si="143"/>
        <v/>
      </c>
      <c r="M1645" s="221" t="str">
        <f>IF(ISBLANK('6. Vehículos y maquinaria'!O158),"",'6. Vehículos y maquinaria'!O158)</f>
        <v/>
      </c>
      <c r="N1645" s="221" t="str">
        <f>IF(ISBLANK('6. Vehículos y maquinaria'!P158),"",'6. Vehículos y maquinaria'!P158)</f>
        <v/>
      </c>
      <c r="O1645" s="221" t="str">
        <f>IF(ISBLANK('6. Vehículos y maquinaria'!Q158),"",'6. Vehículos y maquinaria'!Q158)</f>
        <v/>
      </c>
      <c r="P1645" s="497" t="str">
        <f t="shared" si="144"/>
        <v/>
      </c>
      <c r="Q1645" s="497" t="str">
        <f t="shared" si="145"/>
        <v/>
      </c>
      <c r="R1645" s="497" t="str">
        <f t="shared" si="146"/>
        <v/>
      </c>
      <c r="S1645" s="467" t="str">
        <f t="shared" si="149"/>
        <v/>
      </c>
      <c r="AG1645" s="15"/>
      <c r="AK1645" s="16"/>
    </row>
    <row r="1646" spans="2:37" x14ac:dyDescent="0.25">
      <c r="C1646" s="221" t="str">
        <f>IF(ISBLANK('6. Vehículos y maquinaria'!E159),"",'6. Vehículos y maquinaria'!E159)</f>
        <v/>
      </c>
      <c r="D1646" s="221" t="str">
        <f>IF(ISBLANK('6. Vehículos y maquinaria'!F159),"",'6. Vehículos y maquinaria'!F159)</f>
        <v/>
      </c>
      <c r="E1646" s="221" t="str">
        <f>IF(ISBLANK('6. Vehículos y maquinaria'!G159),"",'6. Vehículos y maquinaria'!G159)</f>
        <v/>
      </c>
      <c r="F1646" s="221" t="str">
        <f t="shared" si="147"/>
        <v/>
      </c>
      <c r="G1646" s="221" t="str">
        <f>IF(ISBLANK('6. Vehículos y maquinaria'!I159),"",'6. Vehículos y maquinaria'!I159)</f>
        <v/>
      </c>
      <c r="H1646" s="221" t="str">
        <f>IF(ISBLANK('6. Vehículos y maquinaria'!J159),"",'6. Vehículos y maquinaria'!J159)</f>
        <v/>
      </c>
      <c r="I1646" s="221" t="str">
        <f t="shared" si="148"/>
        <v/>
      </c>
      <c r="J1646" s="496" t="str">
        <f t="shared" si="143"/>
        <v/>
      </c>
      <c r="K1646" s="496" t="str">
        <f t="shared" si="143"/>
        <v/>
      </c>
      <c r="L1646" s="496" t="str">
        <f t="shared" si="143"/>
        <v/>
      </c>
      <c r="M1646" s="221" t="str">
        <f>IF(ISBLANK('6. Vehículos y maquinaria'!O159),"",'6. Vehículos y maquinaria'!O159)</f>
        <v/>
      </c>
      <c r="N1646" s="221" t="str">
        <f>IF(ISBLANK('6. Vehículos y maquinaria'!P159),"",'6. Vehículos y maquinaria'!P159)</f>
        <v/>
      </c>
      <c r="O1646" s="221" t="str">
        <f>IF(ISBLANK('6. Vehículos y maquinaria'!Q159),"",'6. Vehículos y maquinaria'!Q159)</f>
        <v/>
      </c>
      <c r="P1646" s="497" t="str">
        <f t="shared" si="144"/>
        <v/>
      </c>
      <c r="Q1646" s="497" t="str">
        <f t="shared" si="145"/>
        <v/>
      </c>
      <c r="R1646" s="497" t="str">
        <f t="shared" si="146"/>
        <v/>
      </c>
      <c r="S1646" s="467" t="str">
        <f t="shared" si="149"/>
        <v/>
      </c>
      <c r="AG1646" s="15"/>
      <c r="AK1646" s="16"/>
    </row>
    <row r="1647" spans="2:37" x14ac:dyDescent="0.25">
      <c r="C1647" s="221" t="str">
        <f>IF(ISBLANK('6. Vehículos y maquinaria'!E160),"",'6. Vehículos y maquinaria'!E160)</f>
        <v/>
      </c>
      <c r="D1647" s="221" t="str">
        <f>IF(ISBLANK('6. Vehículos y maquinaria'!F160),"",'6. Vehículos y maquinaria'!F160)</f>
        <v/>
      </c>
      <c r="E1647" s="221" t="str">
        <f>IF(ISBLANK('6. Vehículos y maquinaria'!G160),"",'6. Vehículos y maquinaria'!G160)</f>
        <v/>
      </c>
      <c r="F1647" s="221" t="str">
        <f t="shared" si="147"/>
        <v/>
      </c>
      <c r="G1647" s="221" t="str">
        <f>IF(ISBLANK('6. Vehículos y maquinaria'!I160),"",'6. Vehículos y maquinaria'!I160)</f>
        <v/>
      </c>
      <c r="H1647" s="221" t="str">
        <f>IF(ISBLANK('6. Vehículos y maquinaria'!J160),"",'6. Vehículos y maquinaria'!J160)</f>
        <v/>
      </c>
      <c r="I1647" s="221" t="str">
        <f t="shared" si="148"/>
        <v/>
      </c>
      <c r="J1647" s="496" t="str">
        <f t="shared" si="143"/>
        <v/>
      </c>
      <c r="K1647" s="496" t="str">
        <f t="shared" si="143"/>
        <v/>
      </c>
      <c r="L1647" s="496" t="str">
        <f t="shared" si="143"/>
        <v/>
      </c>
      <c r="M1647" s="221" t="str">
        <f>IF(ISBLANK('6. Vehículos y maquinaria'!O160),"",'6. Vehículos y maquinaria'!O160)</f>
        <v/>
      </c>
      <c r="N1647" s="221" t="str">
        <f>IF(ISBLANK('6. Vehículos y maquinaria'!P160),"",'6. Vehículos y maquinaria'!P160)</f>
        <v/>
      </c>
      <c r="O1647" s="221" t="str">
        <f>IF(ISBLANK('6. Vehículos y maquinaria'!Q160),"",'6. Vehículos y maquinaria'!Q160)</f>
        <v/>
      </c>
      <c r="P1647" s="497" t="str">
        <f t="shared" si="144"/>
        <v/>
      </c>
      <c r="Q1647" s="497" t="str">
        <f t="shared" si="145"/>
        <v/>
      </c>
      <c r="R1647" s="497" t="str">
        <f t="shared" si="146"/>
        <v/>
      </c>
      <c r="S1647" s="467" t="str">
        <f t="shared" si="149"/>
        <v/>
      </c>
      <c r="AG1647" s="15"/>
      <c r="AK1647" s="16"/>
    </row>
    <row r="1648" spans="2:37" x14ac:dyDescent="0.25">
      <c r="C1648" s="221" t="str">
        <f>IF(ISBLANK('6. Vehículos y maquinaria'!E161),"",'6. Vehículos y maquinaria'!E161)</f>
        <v/>
      </c>
      <c r="D1648" s="221" t="str">
        <f>IF(ISBLANK('6. Vehículos y maquinaria'!F161),"",'6. Vehículos y maquinaria'!F161)</f>
        <v/>
      </c>
      <c r="E1648" s="221" t="str">
        <f>IF(ISBLANK('6. Vehículos y maquinaria'!G161),"",'6. Vehículos y maquinaria'!G161)</f>
        <v/>
      </c>
      <c r="F1648" s="221" t="str">
        <f t="shared" si="147"/>
        <v/>
      </c>
      <c r="G1648" s="221" t="str">
        <f>IF(ISBLANK('6. Vehículos y maquinaria'!I161),"",'6. Vehículos y maquinaria'!I161)</f>
        <v/>
      </c>
      <c r="H1648" s="221" t="str">
        <f>IF(ISBLANK('6. Vehículos y maquinaria'!J161),"",'6. Vehículos y maquinaria'!J161)</f>
        <v/>
      </c>
      <c r="I1648" s="221" t="str">
        <f t="shared" si="148"/>
        <v/>
      </c>
      <c r="J1648" s="496" t="str">
        <f t="shared" si="143"/>
        <v/>
      </c>
      <c r="K1648" s="496" t="str">
        <f t="shared" si="143"/>
        <v/>
      </c>
      <c r="L1648" s="496" t="str">
        <f t="shared" si="143"/>
        <v/>
      </c>
      <c r="M1648" s="221" t="str">
        <f>IF(ISBLANK('6. Vehículos y maquinaria'!O161),"",'6. Vehículos y maquinaria'!O161)</f>
        <v/>
      </c>
      <c r="N1648" s="221" t="str">
        <f>IF(ISBLANK('6. Vehículos y maquinaria'!P161),"",'6. Vehículos y maquinaria'!P161)</f>
        <v/>
      </c>
      <c r="O1648" s="221" t="str">
        <f>IF(ISBLANK('6. Vehículos y maquinaria'!Q161),"",'6. Vehículos y maquinaria'!Q161)</f>
        <v/>
      </c>
      <c r="P1648" s="497" t="str">
        <f t="shared" si="144"/>
        <v/>
      </c>
      <c r="Q1648" s="497" t="str">
        <f t="shared" si="145"/>
        <v/>
      </c>
      <c r="R1648" s="497" t="str">
        <f t="shared" si="146"/>
        <v/>
      </c>
      <c r="S1648" s="467" t="str">
        <f t="shared" si="149"/>
        <v/>
      </c>
      <c r="AG1648" s="15"/>
      <c r="AK1648" s="16"/>
    </row>
    <row r="1649" spans="2:37" x14ac:dyDescent="0.25">
      <c r="C1649" s="221" t="str">
        <f>IF(ISBLANK('6. Vehículos y maquinaria'!E162),"",'6. Vehículos y maquinaria'!E162)</f>
        <v/>
      </c>
      <c r="D1649" s="221" t="str">
        <f>IF(ISBLANK('6. Vehículos y maquinaria'!F162),"",'6. Vehículos y maquinaria'!F162)</f>
        <v/>
      </c>
      <c r="E1649" s="221" t="str">
        <f>IF(ISBLANK('6. Vehículos y maquinaria'!G162),"",'6. Vehículos y maquinaria'!G162)</f>
        <v/>
      </c>
      <c r="F1649" s="221" t="str">
        <f t="shared" si="147"/>
        <v/>
      </c>
      <c r="G1649" s="221" t="str">
        <f>IF(ISBLANK('6. Vehículos y maquinaria'!I162),"",'6. Vehículos y maquinaria'!I162)</f>
        <v/>
      </c>
      <c r="H1649" s="221" t="str">
        <f>IF(ISBLANK('6. Vehículos y maquinaria'!J162),"",'6. Vehículos y maquinaria'!J162)</f>
        <v/>
      </c>
      <c r="I1649" s="221" t="str">
        <f t="shared" si="148"/>
        <v/>
      </c>
      <c r="J1649" s="496" t="str">
        <f t="shared" si="143"/>
        <v/>
      </c>
      <c r="K1649" s="496" t="str">
        <f t="shared" si="143"/>
        <v/>
      </c>
      <c r="L1649" s="496" t="str">
        <f t="shared" si="143"/>
        <v/>
      </c>
      <c r="M1649" s="221" t="str">
        <f>IF(ISBLANK('6. Vehículos y maquinaria'!O162),"",'6. Vehículos y maquinaria'!O162)</f>
        <v/>
      </c>
      <c r="N1649" s="221" t="str">
        <f>IF(ISBLANK('6. Vehículos y maquinaria'!P162),"",'6. Vehículos y maquinaria'!P162)</f>
        <v/>
      </c>
      <c r="O1649" s="221" t="str">
        <f>IF(ISBLANK('6. Vehículos y maquinaria'!Q162),"",'6. Vehículos y maquinaria'!Q162)</f>
        <v/>
      </c>
      <c r="P1649" s="497" t="str">
        <f t="shared" si="144"/>
        <v/>
      </c>
      <c r="Q1649" s="497" t="str">
        <f t="shared" si="145"/>
        <v/>
      </c>
      <c r="R1649" s="497" t="str">
        <f t="shared" si="146"/>
        <v/>
      </c>
      <c r="S1649" s="467" t="str">
        <f t="shared" si="149"/>
        <v/>
      </c>
      <c r="AG1649" s="15"/>
      <c r="AK1649" s="16"/>
    </row>
    <row r="1650" spans="2:37" x14ac:dyDescent="0.25">
      <c r="P1650" s="497">
        <f>SUM(P1640:P1649)</f>
        <v>0</v>
      </c>
      <c r="Q1650" s="497">
        <f>SUM(Q1640:Q1649)</f>
        <v>0</v>
      </c>
      <c r="R1650" s="497">
        <f>SUM(R1640:R1649)</f>
        <v>0</v>
      </c>
      <c r="S1650" s="729">
        <f>SUM(S1640:S1649)</f>
        <v>0</v>
      </c>
      <c r="AG1650" s="15"/>
      <c r="AK1650" s="16"/>
    </row>
    <row r="1651" spans="2:37" x14ac:dyDescent="0.25">
      <c r="C1651" s="733" t="s">
        <v>2127</v>
      </c>
      <c r="Q1651" s="15"/>
      <c r="AG1651" s="15"/>
    </row>
    <row r="1652" spans="2:37" x14ac:dyDescent="0.25">
      <c r="B1652" s="724"/>
      <c r="Q1652" s="15"/>
      <c r="AG1652" s="15"/>
    </row>
    <row r="1653" spans="2:37" x14ac:dyDescent="0.25">
      <c r="B1653" s="100" t="s">
        <v>804</v>
      </c>
      <c r="Q1653" s="15"/>
      <c r="AG1653" s="15"/>
      <c r="AK1653" s="16"/>
    </row>
    <row r="1654" spans="2:37" x14ac:dyDescent="0.25">
      <c r="Q1654" s="15"/>
      <c r="AG1654" s="15"/>
      <c r="AK1654" s="16"/>
    </row>
    <row r="1655" spans="2:37" x14ac:dyDescent="0.25">
      <c r="AG1655" s="15"/>
      <c r="AK1655" s="16"/>
    </row>
    <row r="1656" spans="2:37" x14ac:dyDescent="0.25">
      <c r="C1656" s="117" t="s">
        <v>1676</v>
      </c>
      <c r="E1656" s="117" t="s">
        <v>1677</v>
      </c>
      <c r="AG1656" s="15"/>
      <c r="AK1656" s="16"/>
    </row>
    <row r="1657" spans="2:37" x14ac:dyDescent="0.25">
      <c r="C1657" s="480" t="s">
        <v>2115</v>
      </c>
      <c r="E1657" s="499" t="s">
        <v>1543</v>
      </c>
      <c r="AG1657" s="15"/>
      <c r="AK1657" s="16"/>
    </row>
    <row r="1658" spans="2:37" x14ac:dyDescent="0.25">
      <c r="C1658" s="463" t="s">
        <v>1545</v>
      </c>
      <c r="E1658" s="500" t="s">
        <v>1544</v>
      </c>
      <c r="AG1658" s="15"/>
      <c r="AK1658" s="16"/>
    </row>
    <row r="1659" spans="2:37" x14ac:dyDescent="0.25">
      <c r="C1659" s="463" t="s">
        <v>1546</v>
      </c>
      <c r="AG1659" s="15"/>
      <c r="AK1659" s="16"/>
    </row>
    <row r="1660" spans="2:37" x14ac:dyDescent="0.25">
      <c r="C1660" s="463" t="s">
        <v>1547</v>
      </c>
      <c r="AG1660" s="15"/>
      <c r="AK1660" s="16"/>
    </row>
    <row r="1661" spans="2:37" x14ac:dyDescent="0.25">
      <c r="C1661" s="463" t="s">
        <v>1548</v>
      </c>
      <c r="AG1661" s="15"/>
      <c r="AK1661" s="16"/>
    </row>
    <row r="1662" spans="2:37" x14ac:dyDescent="0.25">
      <c r="C1662" s="463" t="s">
        <v>1549</v>
      </c>
      <c r="AG1662" s="15"/>
      <c r="AK1662" s="16"/>
    </row>
    <row r="1663" spans="2:37" x14ac:dyDescent="0.25">
      <c r="C1663" s="463" t="s">
        <v>1550</v>
      </c>
      <c r="AG1663" s="15"/>
      <c r="AK1663" s="16"/>
    </row>
    <row r="1664" spans="2:37" x14ac:dyDescent="0.25">
      <c r="C1664" s="463" t="s">
        <v>1551</v>
      </c>
      <c r="AG1664" s="15"/>
      <c r="AK1664" s="16"/>
    </row>
    <row r="1665" spans="2:37" x14ac:dyDescent="0.25">
      <c r="C1665" s="463" t="s">
        <v>1552</v>
      </c>
      <c r="AG1665" s="15"/>
      <c r="AK1665" s="16"/>
    </row>
    <row r="1666" spans="2:37" x14ac:dyDescent="0.25">
      <c r="C1666" s="463" t="s">
        <v>1553</v>
      </c>
      <c r="AG1666" s="15"/>
      <c r="AK1666" s="16"/>
    </row>
    <row r="1667" spans="2:37" x14ac:dyDescent="0.25">
      <c r="C1667" s="463" t="s">
        <v>1554</v>
      </c>
      <c r="AG1667" s="15"/>
      <c r="AK1667" s="16"/>
    </row>
    <row r="1668" spans="2:37" x14ac:dyDescent="0.25">
      <c r="C1668" s="463" t="s">
        <v>1555</v>
      </c>
      <c r="AG1668" s="15"/>
      <c r="AK1668" s="16"/>
    </row>
    <row r="1669" spans="2:37" x14ac:dyDescent="0.25">
      <c r="C1669" s="463" t="s">
        <v>1556</v>
      </c>
      <c r="AG1669" s="15"/>
      <c r="AK1669" s="16"/>
    </row>
    <row r="1670" spans="2:37" x14ac:dyDescent="0.25">
      <c r="C1670" s="465" t="s">
        <v>176</v>
      </c>
      <c r="E1670" s="501"/>
      <c r="AG1670" s="15"/>
      <c r="AK1670" s="16"/>
    </row>
    <row r="1671" spans="2:37" x14ac:dyDescent="0.25">
      <c r="Q1671" s="15"/>
      <c r="AG1671" s="15"/>
      <c r="AK1671" s="16"/>
    </row>
    <row r="1672" spans="2:37" x14ac:dyDescent="0.25">
      <c r="Q1672" s="15"/>
      <c r="AG1672" s="15"/>
      <c r="AK1672" s="16"/>
    </row>
    <row r="1673" spans="2:37" x14ac:dyDescent="0.25">
      <c r="B1673" s="495" t="s">
        <v>1505</v>
      </c>
      <c r="Q1673" s="15"/>
      <c r="AG1673" s="15"/>
      <c r="AK1673" s="16"/>
    </row>
    <row r="1674" spans="2:37" x14ac:dyDescent="0.25">
      <c r="Q1674" s="15"/>
      <c r="AG1674" s="15"/>
      <c r="AK1674" s="16"/>
    </row>
    <row r="1675" spans="2:37" x14ac:dyDescent="0.25">
      <c r="C1675" s="15" t="s">
        <v>1542</v>
      </c>
      <c r="Q1675" s="15"/>
      <c r="AG1675" s="15"/>
      <c r="AK1675" s="16"/>
    </row>
    <row r="1676" spans="2:37" x14ac:dyDescent="0.25">
      <c r="Q1676" s="15"/>
      <c r="AG1676" s="15"/>
      <c r="AK1676" s="16"/>
    </row>
    <row r="1677" spans="2:37" x14ac:dyDescent="0.25">
      <c r="C1677" s="725" t="s">
        <v>1541</v>
      </c>
      <c r="D1677" s="725" t="s">
        <v>1543</v>
      </c>
      <c r="E1677" s="725" t="s">
        <v>1544</v>
      </c>
      <c r="Q1677" s="15"/>
      <c r="AG1677" s="15"/>
      <c r="AK1677" s="16"/>
    </row>
    <row r="1678" spans="2:37" x14ac:dyDescent="0.25">
      <c r="C1678" s="221" t="s">
        <v>2115</v>
      </c>
      <c r="D1678" s="502">
        <v>1.5</v>
      </c>
      <c r="E1678" s="502">
        <v>0.75</v>
      </c>
      <c r="Q1678" s="15"/>
      <c r="AG1678" s="15"/>
      <c r="AK1678" s="16"/>
    </row>
    <row r="1679" spans="2:37" x14ac:dyDescent="0.25">
      <c r="C1679" s="221" t="s">
        <v>1545</v>
      </c>
      <c r="D1679" s="502">
        <v>6</v>
      </c>
      <c r="E1679" s="502">
        <v>4</v>
      </c>
      <c r="Q1679" s="15"/>
      <c r="AG1679" s="15"/>
      <c r="AK1679" s="16"/>
    </row>
    <row r="1680" spans="2:37" x14ac:dyDescent="0.25">
      <c r="C1680" s="221" t="s">
        <v>1546</v>
      </c>
      <c r="D1680" s="502">
        <v>7</v>
      </c>
      <c r="E1680" s="502">
        <v>4</v>
      </c>
      <c r="Q1680" s="15"/>
      <c r="AG1680" s="15"/>
      <c r="AK1680" s="16"/>
    </row>
    <row r="1681" spans="2:37" x14ac:dyDescent="0.25">
      <c r="C1681" s="221" t="s">
        <v>1547</v>
      </c>
      <c r="D1681" s="502">
        <v>11</v>
      </c>
      <c r="E1681" s="502">
        <v>6</v>
      </c>
      <c r="Q1681" s="15"/>
      <c r="AG1681" s="15"/>
      <c r="AK1681" s="16"/>
    </row>
    <row r="1682" spans="2:37" x14ac:dyDescent="0.25">
      <c r="C1682" s="221" t="s">
        <v>1548</v>
      </c>
      <c r="D1682" s="502">
        <v>6.5</v>
      </c>
      <c r="E1682" s="502">
        <v>4.5</v>
      </c>
      <c r="Q1682" s="15"/>
      <c r="AG1682" s="15"/>
      <c r="AK1682" s="16"/>
    </row>
    <row r="1683" spans="2:37" x14ac:dyDescent="0.25">
      <c r="C1683" s="221" t="s">
        <v>1549</v>
      </c>
      <c r="D1683" s="502">
        <v>7</v>
      </c>
      <c r="E1683" s="502">
        <v>5</v>
      </c>
      <c r="Q1683" s="15"/>
      <c r="AG1683" s="15"/>
      <c r="AK1683" s="16"/>
    </row>
    <row r="1684" spans="2:37" x14ac:dyDescent="0.25">
      <c r="C1684" s="221" t="s">
        <v>1550</v>
      </c>
      <c r="D1684" s="502">
        <v>6.5</v>
      </c>
      <c r="E1684" s="502">
        <v>5</v>
      </c>
      <c r="Q1684" s="15"/>
      <c r="AG1684" s="15"/>
      <c r="AK1684" s="16"/>
    </row>
    <row r="1685" spans="2:37" x14ac:dyDescent="0.25">
      <c r="C1685" s="221" t="s">
        <v>1551</v>
      </c>
      <c r="D1685" s="502">
        <v>4.5</v>
      </c>
      <c r="E1685" s="502">
        <v>3.5</v>
      </c>
      <c r="Q1685" s="15"/>
      <c r="AG1685" s="15"/>
      <c r="AK1685" s="16"/>
    </row>
    <row r="1686" spans="2:37" x14ac:dyDescent="0.25">
      <c r="C1686" s="221" t="s">
        <v>1552</v>
      </c>
      <c r="D1686" s="502">
        <v>4.5</v>
      </c>
      <c r="E1686" s="502">
        <v>3.5</v>
      </c>
      <c r="Q1686" s="15"/>
      <c r="AG1686" s="15"/>
      <c r="AK1686" s="16"/>
    </row>
    <row r="1687" spans="2:37" x14ac:dyDescent="0.25">
      <c r="C1687" s="221" t="s">
        <v>1553</v>
      </c>
      <c r="D1687" s="502">
        <v>5</v>
      </c>
      <c r="E1687" s="502">
        <v>4</v>
      </c>
      <c r="AG1687" s="15"/>
      <c r="AK1687" s="16"/>
    </row>
    <row r="1688" spans="2:37" x14ac:dyDescent="0.25">
      <c r="C1688" s="221" t="s">
        <v>1554</v>
      </c>
      <c r="D1688" s="502">
        <v>1.1000000000000001</v>
      </c>
      <c r="E1688" s="502">
        <v>0.75</v>
      </c>
      <c r="AG1688" s="15"/>
      <c r="AK1688" s="16"/>
    </row>
    <row r="1689" spans="2:37" x14ac:dyDescent="0.25">
      <c r="C1689" s="221" t="s">
        <v>1555</v>
      </c>
      <c r="D1689" s="502">
        <v>4</v>
      </c>
      <c r="E1689" s="502">
        <v>2</v>
      </c>
      <c r="AG1689" s="15"/>
      <c r="AK1689" s="16"/>
    </row>
    <row r="1690" spans="2:37" x14ac:dyDescent="0.25">
      <c r="C1690" s="221" t="s">
        <v>1556</v>
      </c>
      <c r="D1690" s="502">
        <v>7</v>
      </c>
      <c r="E1690" s="502">
        <v>5</v>
      </c>
      <c r="AG1690" s="15"/>
      <c r="AK1690" s="16"/>
    </row>
    <row r="1691" spans="2:37" x14ac:dyDescent="0.25">
      <c r="C1691" s="221" t="s">
        <v>176</v>
      </c>
      <c r="D1691" s="502" t="s">
        <v>165</v>
      </c>
      <c r="E1691" s="502" t="s">
        <v>165</v>
      </c>
      <c r="AG1691" s="15"/>
      <c r="AK1691" s="16"/>
    </row>
    <row r="1692" spans="2:37" x14ac:dyDescent="0.25">
      <c r="AG1692" s="15"/>
      <c r="AK1692" s="16"/>
    </row>
    <row r="1693" spans="2:37" x14ac:dyDescent="0.25">
      <c r="AG1693" s="15"/>
      <c r="AK1693" s="16"/>
    </row>
    <row r="1694" spans="2:37" x14ac:dyDescent="0.25">
      <c r="B1694" s="495" t="s">
        <v>1655</v>
      </c>
      <c r="AG1694" s="15"/>
      <c r="AK1694" s="16"/>
    </row>
    <row r="1695" spans="2:37" x14ac:dyDescent="0.25">
      <c r="C1695" s="99"/>
      <c r="AG1695" s="15"/>
      <c r="AK1695" s="16"/>
    </row>
    <row r="1696" spans="2:37" ht="15" customHeight="1" x14ac:dyDescent="0.25">
      <c r="C1696" s="1931" t="s">
        <v>923</v>
      </c>
      <c r="D1696" s="1931" t="s">
        <v>738</v>
      </c>
      <c r="E1696" s="1925" t="s">
        <v>2096</v>
      </c>
      <c r="F1696" s="1925" t="s">
        <v>1674</v>
      </c>
      <c r="G1696" s="1925" t="s">
        <v>1675</v>
      </c>
      <c r="H1696" s="1925" t="s">
        <v>1585</v>
      </c>
      <c r="I1696" s="1925" t="s">
        <v>1703</v>
      </c>
      <c r="J1696" s="1922" t="s">
        <v>862</v>
      </c>
      <c r="K1696" s="1923"/>
      <c r="L1696" s="1924"/>
      <c r="M1696" s="1922" t="s">
        <v>863</v>
      </c>
      <c r="N1696" s="1923"/>
      <c r="O1696" s="1924"/>
      <c r="P1696" s="1922" t="s">
        <v>800</v>
      </c>
      <c r="Q1696" s="1923"/>
      <c r="R1696" s="1923"/>
      <c r="S1696" s="1924"/>
      <c r="AG1696" s="15"/>
      <c r="AK1696" s="16"/>
    </row>
    <row r="1697" spans="3:37" ht="18" x14ac:dyDescent="0.25">
      <c r="C1697" s="1926"/>
      <c r="D1697" s="1926"/>
      <c r="E1697" s="1926"/>
      <c r="F1697" s="1926"/>
      <c r="G1697" s="1926"/>
      <c r="H1697" s="1926"/>
      <c r="I1697" s="1926"/>
      <c r="J1697" s="554" t="s">
        <v>679</v>
      </c>
      <c r="K1697" s="554" t="s">
        <v>680</v>
      </c>
      <c r="L1697" s="554" t="s">
        <v>681</v>
      </c>
      <c r="M1697" s="554" t="s">
        <v>679</v>
      </c>
      <c r="N1697" s="554" t="s">
        <v>680</v>
      </c>
      <c r="O1697" s="554" t="s">
        <v>681</v>
      </c>
      <c r="P1697" s="554" t="s">
        <v>1704</v>
      </c>
      <c r="Q1697" s="554" t="s">
        <v>1705</v>
      </c>
      <c r="R1697" s="554" t="s">
        <v>1706</v>
      </c>
      <c r="S1697" s="554" t="s">
        <v>1707</v>
      </c>
      <c r="AG1697" s="15"/>
      <c r="AK1697" s="16"/>
    </row>
    <row r="1698" spans="3:37" x14ac:dyDescent="0.25">
      <c r="C1698" s="726" t="s">
        <v>923</v>
      </c>
      <c r="D1698" s="731"/>
      <c r="E1698" s="731"/>
      <c r="F1698" s="731"/>
      <c r="G1698" s="731"/>
      <c r="H1698" s="731"/>
      <c r="I1698" s="731"/>
      <c r="J1698" s="731"/>
      <c r="K1698" s="731"/>
      <c r="L1698" s="731"/>
      <c r="M1698" s="731"/>
      <c r="N1698" s="731"/>
      <c r="O1698" s="731"/>
      <c r="P1698" s="731"/>
      <c r="Q1698" s="731"/>
      <c r="R1698" s="731"/>
      <c r="S1698" s="732" t="s">
        <v>800</v>
      </c>
      <c r="AG1698" s="15"/>
      <c r="AK1698" s="16"/>
    </row>
    <row r="1699" spans="3:37" x14ac:dyDescent="0.25">
      <c r="C1699" s="730" t="str">
        <f>IF(ISBLANK('6. Vehículos y maquinaria'!E177),"",'6. Vehículos y maquinaria'!E177)</f>
        <v/>
      </c>
      <c r="D1699" s="730" t="str">
        <f>IF(ISBLANK('6. Vehículos y maquinaria'!F177),"",'6. Vehículos y maquinaria'!F177)</f>
        <v/>
      </c>
      <c r="E1699" s="730" t="str">
        <f>IF(ISBLANK('6. Vehículos y maquinaria'!G177),"",'6. Vehículos y maquinaria'!G177)</f>
        <v/>
      </c>
      <c r="F1699" s="221" t="str">
        <f>IF(D1699="Otros","",IF(D1699="","",IF(E1699="","",INDEX($D$1678:$E$1690,MATCH(D1699,$C$1678:$C$1690,0),MATCH(E1699,$D$1677:$E$1677,0)))))</f>
        <v/>
      </c>
      <c r="G1699" s="730" t="str">
        <f>IF(ISBLANK('6. Vehículos y maquinaria'!I177),"",'6. Vehículos y maquinaria'!I177)</f>
        <v/>
      </c>
      <c r="H1699" s="730" t="str">
        <f>IF(ISBLANK('6. Vehículos y maquinaria'!J177),"",'6. Vehículos y maquinaria'!J177)</f>
        <v/>
      </c>
      <c r="I1699" s="227" t="str">
        <f>IFERROR(IF(OR(D1699="",H1699=""), "", IF(D1699="Otros", G1699*H1699,F1699*H1699)),"")</f>
        <v/>
      </c>
      <c r="J1699" s="496" t="str">
        <f t="shared" ref="J1699:L1708" si="150">IF($D1699="Otros", "",IF($D1699="","",(IFERROR(INDEX($C$1597:$AU$1597,1,MATCH($D$6&amp;J$1697,$C$1596:$AU$1596,0)),""))))</f>
        <v/>
      </c>
      <c r="K1699" s="496" t="str">
        <f t="shared" si="150"/>
        <v/>
      </c>
      <c r="L1699" s="496" t="str">
        <f t="shared" si="150"/>
        <v/>
      </c>
      <c r="M1699" s="730" t="str">
        <f>IF(ISBLANK('6. Vehículos y maquinaria'!O177),"",'6. Vehículos y maquinaria'!O177)</f>
        <v/>
      </c>
      <c r="N1699" s="730" t="str">
        <f>IF(ISBLANK('6. Vehículos y maquinaria'!P177),"",'6. Vehículos y maquinaria'!P177)</f>
        <v/>
      </c>
      <c r="O1699" s="730" t="str">
        <f>IF(ISBLANK('6. Vehículos y maquinaria'!Q177),"",'6. Vehículos y maquinaria'!Q177)</f>
        <v/>
      </c>
      <c r="P1699" s="497" t="str">
        <f>IFERROR(IF($D1699="Otros",$I1699*M1699,$I1699*J1699),"")</f>
        <v/>
      </c>
      <c r="Q1699" s="497" t="str">
        <f>IFERROR(IF($D1699="Otros",$I1699*N1699,$I1699*K1699),"")</f>
        <v/>
      </c>
      <c r="R1699" s="497" t="str">
        <f>IFERROR(IF($D1699="Otros",$I1699*O1699,$I1699*L1699),"")</f>
        <v/>
      </c>
      <c r="S1699" s="467" t="str">
        <f>IFERROR($P1699+$Q1699*$H$9/1000+$R1699*$H$10/1000,"")</f>
        <v/>
      </c>
      <c r="AG1699" s="15"/>
      <c r="AK1699" s="16"/>
    </row>
    <row r="1700" spans="3:37" x14ac:dyDescent="0.25">
      <c r="C1700" s="730" t="str">
        <f>IF(ISBLANK('6. Vehículos y maquinaria'!E178),"",'6. Vehículos y maquinaria'!E178)</f>
        <v/>
      </c>
      <c r="D1700" s="730" t="str">
        <f>IF(ISBLANK('6. Vehículos y maquinaria'!F178),"",'6. Vehículos y maquinaria'!F178)</f>
        <v/>
      </c>
      <c r="E1700" s="730" t="str">
        <f>IF(ISBLANK('6. Vehículos y maquinaria'!G178),"",'6. Vehículos y maquinaria'!G178)</f>
        <v/>
      </c>
      <c r="F1700" s="221" t="str">
        <f t="shared" ref="F1700:F1708" si="151">IF(D1700="Otros","",IF(D1700="","",IF(E1700="","",INDEX($D$1678:$E$1690,MATCH(D1700,$C$1678:$C$1690,0),MATCH(E1700,$D$1677:$E$1677,0)))))</f>
        <v/>
      </c>
      <c r="G1700" s="730" t="str">
        <f>IF(ISBLANK('6. Vehículos y maquinaria'!I178),"",'6. Vehículos y maquinaria'!I178)</f>
        <v/>
      </c>
      <c r="H1700" s="730" t="str">
        <f>IF(ISBLANK('6. Vehículos y maquinaria'!J178),"",'6. Vehículos y maquinaria'!J178)</f>
        <v/>
      </c>
      <c r="I1700" s="221" t="str">
        <f t="shared" ref="I1700:I1708" si="152">IFERROR(IF(OR(D1700="",H1700=""), "", IF(D1700="Otros", G1700*H1700,F1700*H1700)),"")</f>
        <v/>
      </c>
      <c r="J1700" s="496" t="str">
        <f t="shared" si="150"/>
        <v/>
      </c>
      <c r="K1700" s="496" t="str">
        <f t="shared" si="150"/>
        <v/>
      </c>
      <c r="L1700" s="496" t="str">
        <f t="shared" si="150"/>
        <v/>
      </c>
      <c r="M1700" s="730" t="str">
        <f>IF(ISBLANK('6. Vehículos y maquinaria'!O178),"",'6. Vehículos y maquinaria'!O178)</f>
        <v/>
      </c>
      <c r="N1700" s="730" t="str">
        <f>IF(ISBLANK('6. Vehículos y maquinaria'!P178),"",'6. Vehículos y maquinaria'!P178)</f>
        <v/>
      </c>
      <c r="O1700" s="730" t="str">
        <f>IF(ISBLANK('6. Vehículos y maquinaria'!Q178),"",'6. Vehículos y maquinaria'!Q178)</f>
        <v/>
      </c>
      <c r="P1700" s="497" t="str">
        <f t="shared" ref="P1700:P1708" si="153">IFERROR(IF($D1700="Otros",$I1700*M1700,$I1700*J1700),"")</f>
        <v/>
      </c>
      <c r="Q1700" s="497" t="str">
        <f t="shared" ref="Q1700:Q1708" si="154">IFERROR(IF($D1700="Otros",$I1700*N1700,$I1700*K1700),"")</f>
        <v/>
      </c>
      <c r="R1700" s="497" t="str">
        <f t="shared" ref="R1700:R1708" si="155">IFERROR(IF($D1700="Otros",$I1700*O1700,$I1700*L1700),"")</f>
        <v/>
      </c>
      <c r="S1700" s="467" t="str">
        <f t="shared" ref="S1700:S1708" si="156">IFERROR($P1700+$Q1700*$H$9/1000+$R1700*$H$10/1000,"")</f>
        <v/>
      </c>
      <c r="AG1700" s="15"/>
      <c r="AK1700" s="16"/>
    </row>
    <row r="1701" spans="3:37" x14ac:dyDescent="0.25">
      <c r="C1701" s="730" t="str">
        <f>IF(ISBLANK('6. Vehículos y maquinaria'!E179),"",'6. Vehículos y maquinaria'!E179)</f>
        <v/>
      </c>
      <c r="D1701" s="730" t="str">
        <f>IF(ISBLANK('6. Vehículos y maquinaria'!F179),"",'6. Vehículos y maquinaria'!F179)</f>
        <v/>
      </c>
      <c r="E1701" s="730" t="str">
        <f>IF(ISBLANK('6. Vehículos y maquinaria'!G179),"",'6. Vehículos y maquinaria'!G179)</f>
        <v/>
      </c>
      <c r="F1701" s="221" t="str">
        <f t="shared" si="151"/>
        <v/>
      </c>
      <c r="G1701" s="730" t="str">
        <f>IF(ISBLANK('6. Vehículos y maquinaria'!I179),"",'6. Vehículos y maquinaria'!I179)</f>
        <v/>
      </c>
      <c r="H1701" s="730" t="str">
        <f>IF(ISBLANK('6. Vehículos y maquinaria'!J179),"",'6. Vehículos y maquinaria'!J179)</f>
        <v/>
      </c>
      <c r="I1701" s="221" t="str">
        <f t="shared" si="152"/>
        <v/>
      </c>
      <c r="J1701" s="496" t="str">
        <f t="shared" si="150"/>
        <v/>
      </c>
      <c r="K1701" s="496" t="str">
        <f t="shared" si="150"/>
        <v/>
      </c>
      <c r="L1701" s="496" t="str">
        <f t="shared" si="150"/>
        <v/>
      </c>
      <c r="M1701" s="730" t="str">
        <f>IF(ISBLANK('6. Vehículos y maquinaria'!O179),"",'6. Vehículos y maquinaria'!O179)</f>
        <v/>
      </c>
      <c r="N1701" s="730" t="str">
        <f>IF(ISBLANK('6. Vehículos y maquinaria'!P179),"",'6. Vehículos y maquinaria'!P179)</f>
        <v/>
      </c>
      <c r="O1701" s="730" t="str">
        <f>IF(ISBLANK('6. Vehículos y maquinaria'!Q179),"",'6. Vehículos y maquinaria'!Q179)</f>
        <v/>
      </c>
      <c r="P1701" s="497" t="str">
        <f t="shared" si="153"/>
        <v/>
      </c>
      <c r="Q1701" s="497" t="str">
        <f t="shared" si="154"/>
        <v/>
      </c>
      <c r="R1701" s="497" t="str">
        <f t="shared" si="155"/>
        <v/>
      </c>
      <c r="S1701" s="467" t="str">
        <f t="shared" si="156"/>
        <v/>
      </c>
      <c r="AG1701" s="15"/>
      <c r="AK1701" s="16"/>
    </row>
    <row r="1702" spans="3:37" x14ac:dyDescent="0.25">
      <c r="C1702" s="730" t="str">
        <f>IF(ISBLANK('6. Vehículos y maquinaria'!E180),"",'6. Vehículos y maquinaria'!E180)</f>
        <v/>
      </c>
      <c r="D1702" s="730" t="str">
        <f>IF(ISBLANK('6. Vehículos y maquinaria'!F180),"",'6. Vehículos y maquinaria'!F180)</f>
        <v/>
      </c>
      <c r="E1702" s="730" t="str">
        <f>IF(ISBLANK('6. Vehículos y maquinaria'!G180),"",'6. Vehículos y maquinaria'!G180)</f>
        <v/>
      </c>
      <c r="F1702" s="221" t="str">
        <f t="shared" si="151"/>
        <v/>
      </c>
      <c r="G1702" s="730" t="str">
        <f>IF(ISBLANK('6. Vehículos y maquinaria'!I180),"",'6. Vehículos y maquinaria'!I180)</f>
        <v/>
      </c>
      <c r="H1702" s="730" t="str">
        <f>IF(ISBLANK('6. Vehículos y maquinaria'!J180),"",'6. Vehículos y maquinaria'!J180)</f>
        <v/>
      </c>
      <c r="I1702" s="221" t="str">
        <f t="shared" si="152"/>
        <v/>
      </c>
      <c r="J1702" s="496" t="str">
        <f t="shared" si="150"/>
        <v/>
      </c>
      <c r="K1702" s="496" t="str">
        <f t="shared" si="150"/>
        <v/>
      </c>
      <c r="L1702" s="496" t="str">
        <f t="shared" si="150"/>
        <v/>
      </c>
      <c r="M1702" s="730" t="str">
        <f>IF(ISBLANK('6. Vehículos y maquinaria'!O180),"",'6. Vehículos y maquinaria'!O180)</f>
        <v/>
      </c>
      <c r="N1702" s="730" t="str">
        <f>IF(ISBLANK('6. Vehículos y maquinaria'!P180),"",'6. Vehículos y maquinaria'!P180)</f>
        <v/>
      </c>
      <c r="O1702" s="730" t="str">
        <f>IF(ISBLANK('6. Vehículos y maquinaria'!Q180),"",'6. Vehículos y maquinaria'!Q180)</f>
        <v/>
      </c>
      <c r="P1702" s="497" t="str">
        <f t="shared" si="153"/>
        <v/>
      </c>
      <c r="Q1702" s="497" t="str">
        <f t="shared" si="154"/>
        <v/>
      </c>
      <c r="R1702" s="497" t="str">
        <f t="shared" si="155"/>
        <v/>
      </c>
      <c r="S1702" s="467" t="str">
        <f t="shared" si="156"/>
        <v/>
      </c>
      <c r="AG1702" s="15"/>
      <c r="AK1702" s="16"/>
    </row>
    <row r="1703" spans="3:37" x14ac:dyDescent="0.25">
      <c r="C1703" s="730" t="str">
        <f>IF(ISBLANK('6. Vehículos y maquinaria'!E181),"",'6. Vehículos y maquinaria'!E181)</f>
        <v/>
      </c>
      <c r="D1703" s="730" t="str">
        <f>IF(ISBLANK('6. Vehículos y maquinaria'!F181),"",'6. Vehículos y maquinaria'!F181)</f>
        <v/>
      </c>
      <c r="E1703" s="730" t="str">
        <f>IF(ISBLANK('6. Vehículos y maquinaria'!G181),"",'6. Vehículos y maquinaria'!G181)</f>
        <v/>
      </c>
      <c r="F1703" s="221" t="str">
        <f t="shared" si="151"/>
        <v/>
      </c>
      <c r="G1703" s="730" t="str">
        <f>IF(ISBLANK('6. Vehículos y maquinaria'!I181),"",'6. Vehículos y maquinaria'!I181)</f>
        <v/>
      </c>
      <c r="H1703" s="730" t="str">
        <f>IF(ISBLANK('6. Vehículos y maquinaria'!J181),"",'6. Vehículos y maquinaria'!J181)</f>
        <v/>
      </c>
      <c r="I1703" s="221" t="str">
        <f t="shared" si="152"/>
        <v/>
      </c>
      <c r="J1703" s="496" t="str">
        <f t="shared" si="150"/>
        <v/>
      </c>
      <c r="K1703" s="496" t="str">
        <f t="shared" si="150"/>
        <v/>
      </c>
      <c r="L1703" s="496" t="str">
        <f t="shared" si="150"/>
        <v/>
      </c>
      <c r="M1703" s="730" t="str">
        <f>IF(ISBLANK('6. Vehículos y maquinaria'!O181),"",'6. Vehículos y maquinaria'!O181)</f>
        <v/>
      </c>
      <c r="N1703" s="730" t="str">
        <f>IF(ISBLANK('6. Vehículos y maquinaria'!P181),"",'6. Vehículos y maquinaria'!P181)</f>
        <v/>
      </c>
      <c r="O1703" s="730" t="str">
        <f>IF(ISBLANK('6. Vehículos y maquinaria'!Q181),"",'6. Vehículos y maquinaria'!Q181)</f>
        <v/>
      </c>
      <c r="P1703" s="497" t="str">
        <f t="shared" si="153"/>
        <v/>
      </c>
      <c r="Q1703" s="497" t="str">
        <f t="shared" si="154"/>
        <v/>
      </c>
      <c r="R1703" s="497" t="str">
        <f t="shared" si="155"/>
        <v/>
      </c>
      <c r="S1703" s="467" t="str">
        <f t="shared" si="156"/>
        <v/>
      </c>
      <c r="AG1703" s="15"/>
      <c r="AK1703" s="16"/>
    </row>
    <row r="1704" spans="3:37" x14ac:dyDescent="0.25">
      <c r="C1704" s="730" t="str">
        <f>IF(ISBLANK('6. Vehículos y maquinaria'!E182),"",'6. Vehículos y maquinaria'!E182)</f>
        <v/>
      </c>
      <c r="D1704" s="730" t="str">
        <f>IF(ISBLANK('6. Vehículos y maquinaria'!F182),"",'6. Vehículos y maquinaria'!F182)</f>
        <v/>
      </c>
      <c r="E1704" s="730" t="str">
        <f>IF(ISBLANK('6. Vehículos y maquinaria'!G182),"",'6. Vehículos y maquinaria'!G182)</f>
        <v/>
      </c>
      <c r="F1704" s="221" t="str">
        <f t="shared" si="151"/>
        <v/>
      </c>
      <c r="G1704" s="730" t="str">
        <f>IF(ISBLANK('6. Vehículos y maquinaria'!I182),"",'6. Vehículos y maquinaria'!I182)</f>
        <v/>
      </c>
      <c r="H1704" s="730" t="str">
        <f>IF(ISBLANK('6. Vehículos y maquinaria'!J182),"",'6. Vehículos y maquinaria'!J182)</f>
        <v/>
      </c>
      <c r="I1704" s="221" t="str">
        <f t="shared" si="152"/>
        <v/>
      </c>
      <c r="J1704" s="496" t="str">
        <f t="shared" si="150"/>
        <v/>
      </c>
      <c r="K1704" s="496" t="str">
        <f t="shared" si="150"/>
        <v/>
      </c>
      <c r="L1704" s="496" t="str">
        <f t="shared" si="150"/>
        <v/>
      </c>
      <c r="M1704" s="730" t="str">
        <f>IF(ISBLANK('6. Vehículos y maquinaria'!O182),"",'6. Vehículos y maquinaria'!O182)</f>
        <v/>
      </c>
      <c r="N1704" s="730" t="str">
        <f>IF(ISBLANK('6. Vehículos y maquinaria'!P182),"",'6. Vehículos y maquinaria'!P182)</f>
        <v/>
      </c>
      <c r="O1704" s="730" t="str">
        <f>IF(ISBLANK('6. Vehículos y maquinaria'!Q182),"",'6. Vehículos y maquinaria'!Q182)</f>
        <v/>
      </c>
      <c r="P1704" s="497" t="str">
        <f t="shared" si="153"/>
        <v/>
      </c>
      <c r="Q1704" s="497" t="str">
        <f t="shared" si="154"/>
        <v/>
      </c>
      <c r="R1704" s="497" t="str">
        <f t="shared" si="155"/>
        <v/>
      </c>
      <c r="S1704" s="467" t="str">
        <f t="shared" si="156"/>
        <v/>
      </c>
      <c r="AG1704" s="15"/>
      <c r="AK1704" s="16"/>
    </row>
    <row r="1705" spans="3:37" x14ac:dyDescent="0.25">
      <c r="C1705" s="730" t="str">
        <f>IF(ISBLANK('6. Vehículos y maquinaria'!E183),"",'6. Vehículos y maquinaria'!E183)</f>
        <v/>
      </c>
      <c r="D1705" s="730" t="str">
        <f>IF(ISBLANK('6. Vehículos y maquinaria'!F183),"",'6. Vehículos y maquinaria'!F183)</f>
        <v/>
      </c>
      <c r="E1705" s="730" t="str">
        <f>IF(ISBLANK('6. Vehículos y maquinaria'!G183),"",'6. Vehículos y maquinaria'!G183)</f>
        <v/>
      </c>
      <c r="F1705" s="221" t="str">
        <f t="shared" si="151"/>
        <v/>
      </c>
      <c r="G1705" s="730" t="str">
        <f>IF(ISBLANK('6. Vehículos y maquinaria'!I183),"",'6. Vehículos y maquinaria'!I183)</f>
        <v/>
      </c>
      <c r="H1705" s="730" t="str">
        <f>IF(ISBLANK('6. Vehículos y maquinaria'!J183),"",'6. Vehículos y maquinaria'!J183)</f>
        <v/>
      </c>
      <c r="I1705" s="221" t="str">
        <f t="shared" si="152"/>
        <v/>
      </c>
      <c r="J1705" s="496" t="str">
        <f t="shared" si="150"/>
        <v/>
      </c>
      <c r="K1705" s="496" t="str">
        <f t="shared" si="150"/>
        <v/>
      </c>
      <c r="L1705" s="496" t="str">
        <f t="shared" si="150"/>
        <v/>
      </c>
      <c r="M1705" s="730" t="str">
        <f>IF(ISBLANK('6. Vehículos y maquinaria'!O183),"",'6. Vehículos y maquinaria'!O183)</f>
        <v/>
      </c>
      <c r="N1705" s="730" t="str">
        <f>IF(ISBLANK('6. Vehículos y maquinaria'!P183),"",'6. Vehículos y maquinaria'!P183)</f>
        <v/>
      </c>
      <c r="O1705" s="730" t="str">
        <f>IF(ISBLANK('6. Vehículos y maquinaria'!Q183),"",'6. Vehículos y maquinaria'!Q183)</f>
        <v/>
      </c>
      <c r="P1705" s="497" t="str">
        <f t="shared" si="153"/>
        <v/>
      </c>
      <c r="Q1705" s="497" t="str">
        <f t="shared" si="154"/>
        <v/>
      </c>
      <c r="R1705" s="497" t="str">
        <f t="shared" si="155"/>
        <v/>
      </c>
      <c r="S1705" s="467" t="str">
        <f t="shared" si="156"/>
        <v/>
      </c>
      <c r="AG1705" s="15"/>
      <c r="AK1705" s="16"/>
    </row>
    <row r="1706" spans="3:37" x14ac:dyDescent="0.25">
      <c r="C1706" s="730" t="str">
        <f>IF(ISBLANK('6. Vehículos y maquinaria'!E184),"",'6. Vehículos y maquinaria'!E184)</f>
        <v/>
      </c>
      <c r="D1706" s="730" t="str">
        <f>IF(ISBLANK('6. Vehículos y maquinaria'!F184),"",'6. Vehículos y maquinaria'!F184)</f>
        <v/>
      </c>
      <c r="E1706" s="730" t="str">
        <f>IF(ISBLANK('6. Vehículos y maquinaria'!G184),"",'6. Vehículos y maquinaria'!G184)</f>
        <v/>
      </c>
      <c r="F1706" s="221" t="str">
        <f t="shared" si="151"/>
        <v/>
      </c>
      <c r="G1706" s="730" t="str">
        <f>IF(ISBLANK('6. Vehículos y maquinaria'!I184),"",'6. Vehículos y maquinaria'!I184)</f>
        <v/>
      </c>
      <c r="H1706" s="730" t="str">
        <f>IF(ISBLANK('6. Vehículos y maquinaria'!J184),"",'6. Vehículos y maquinaria'!J184)</f>
        <v/>
      </c>
      <c r="I1706" s="221" t="str">
        <f t="shared" si="152"/>
        <v/>
      </c>
      <c r="J1706" s="496" t="str">
        <f t="shared" si="150"/>
        <v/>
      </c>
      <c r="K1706" s="496" t="str">
        <f t="shared" si="150"/>
        <v/>
      </c>
      <c r="L1706" s="496" t="str">
        <f t="shared" si="150"/>
        <v/>
      </c>
      <c r="M1706" s="730" t="str">
        <f>IF(ISBLANK('6. Vehículos y maquinaria'!O184),"",'6. Vehículos y maquinaria'!O184)</f>
        <v/>
      </c>
      <c r="N1706" s="730" t="str">
        <f>IF(ISBLANK('6. Vehículos y maquinaria'!P184),"",'6. Vehículos y maquinaria'!P184)</f>
        <v/>
      </c>
      <c r="O1706" s="730" t="str">
        <f>IF(ISBLANK('6. Vehículos y maquinaria'!Q184),"",'6. Vehículos y maquinaria'!Q184)</f>
        <v/>
      </c>
      <c r="P1706" s="497" t="str">
        <f t="shared" si="153"/>
        <v/>
      </c>
      <c r="Q1706" s="497" t="str">
        <f t="shared" si="154"/>
        <v/>
      </c>
      <c r="R1706" s="497" t="str">
        <f t="shared" si="155"/>
        <v/>
      </c>
      <c r="S1706" s="467" t="str">
        <f t="shared" si="156"/>
        <v/>
      </c>
      <c r="AG1706" s="15"/>
      <c r="AK1706" s="16"/>
    </row>
    <row r="1707" spans="3:37" x14ac:dyDescent="0.25">
      <c r="C1707" s="730" t="str">
        <f>IF(ISBLANK('6. Vehículos y maquinaria'!E185),"",'6. Vehículos y maquinaria'!E185)</f>
        <v/>
      </c>
      <c r="D1707" s="730" t="str">
        <f>IF(ISBLANK('6. Vehículos y maquinaria'!F185),"",'6. Vehículos y maquinaria'!F185)</f>
        <v/>
      </c>
      <c r="E1707" s="730" t="str">
        <f>IF(ISBLANK('6. Vehículos y maquinaria'!G185),"",'6. Vehículos y maquinaria'!G185)</f>
        <v/>
      </c>
      <c r="F1707" s="221" t="str">
        <f t="shared" si="151"/>
        <v/>
      </c>
      <c r="G1707" s="730" t="str">
        <f>IF(ISBLANK('6. Vehículos y maquinaria'!I185),"",'6. Vehículos y maquinaria'!I185)</f>
        <v/>
      </c>
      <c r="H1707" s="730" t="str">
        <f>IF(ISBLANK('6. Vehículos y maquinaria'!J185),"",'6. Vehículos y maquinaria'!J185)</f>
        <v/>
      </c>
      <c r="I1707" s="221" t="str">
        <f t="shared" si="152"/>
        <v/>
      </c>
      <c r="J1707" s="496" t="str">
        <f t="shared" si="150"/>
        <v/>
      </c>
      <c r="K1707" s="496" t="str">
        <f t="shared" si="150"/>
        <v/>
      </c>
      <c r="L1707" s="496" t="str">
        <f t="shared" si="150"/>
        <v/>
      </c>
      <c r="M1707" s="730" t="str">
        <f>IF(ISBLANK('6. Vehículos y maquinaria'!O185),"",'6. Vehículos y maquinaria'!O185)</f>
        <v/>
      </c>
      <c r="N1707" s="730" t="str">
        <f>IF(ISBLANK('6. Vehículos y maquinaria'!P185),"",'6. Vehículos y maquinaria'!P185)</f>
        <v/>
      </c>
      <c r="O1707" s="730" t="str">
        <f>IF(ISBLANK('6. Vehículos y maquinaria'!Q185),"",'6. Vehículos y maquinaria'!Q185)</f>
        <v/>
      </c>
      <c r="P1707" s="497" t="str">
        <f t="shared" si="153"/>
        <v/>
      </c>
      <c r="Q1707" s="497" t="str">
        <f t="shared" si="154"/>
        <v/>
      </c>
      <c r="R1707" s="497" t="str">
        <f t="shared" si="155"/>
        <v/>
      </c>
      <c r="S1707" s="467" t="str">
        <f t="shared" si="156"/>
        <v/>
      </c>
      <c r="AG1707" s="15"/>
      <c r="AK1707" s="16"/>
    </row>
    <row r="1708" spans="3:37" x14ac:dyDescent="0.25">
      <c r="C1708" s="730" t="str">
        <f>IF(ISBLANK('6. Vehículos y maquinaria'!E186),"",'6. Vehículos y maquinaria'!E186)</f>
        <v/>
      </c>
      <c r="D1708" s="730" t="str">
        <f>IF(ISBLANK('6. Vehículos y maquinaria'!F186),"",'6. Vehículos y maquinaria'!F186)</f>
        <v/>
      </c>
      <c r="E1708" s="730" t="str">
        <f>IF(ISBLANK('6. Vehículos y maquinaria'!G186),"",'6. Vehículos y maquinaria'!G186)</f>
        <v/>
      </c>
      <c r="F1708" s="221" t="str">
        <f t="shared" si="151"/>
        <v/>
      </c>
      <c r="G1708" s="730" t="str">
        <f>IF(ISBLANK('6. Vehículos y maquinaria'!I186),"",'6. Vehículos y maquinaria'!I186)</f>
        <v/>
      </c>
      <c r="H1708" s="730" t="str">
        <f>IF(ISBLANK('6. Vehículos y maquinaria'!J186),"",'6. Vehículos y maquinaria'!J186)</f>
        <v/>
      </c>
      <c r="I1708" s="221" t="str">
        <f t="shared" si="152"/>
        <v/>
      </c>
      <c r="J1708" s="496" t="str">
        <f t="shared" si="150"/>
        <v/>
      </c>
      <c r="K1708" s="496" t="str">
        <f t="shared" si="150"/>
        <v/>
      </c>
      <c r="L1708" s="496" t="str">
        <f t="shared" si="150"/>
        <v/>
      </c>
      <c r="M1708" s="730" t="str">
        <f>IF(ISBLANK('6. Vehículos y maquinaria'!O186),"",'6. Vehículos y maquinaria'!O186)</f>
        <v/>
      </c>
      <c r="N1708" s="730" t="str">
        <f>IF(ISBLANK('6. Vehículos y maquinaria'!P186),"",'6. Vehículos y maquinaria'!P186)</f>
        <v/>
      </c>
      <c r="O1708" s="730" t="str">
        <f>IF(ISBLANK('6. Vehículos y maquinaria'!Q186),"",'6. Vehículos y maquinaria'!Q186)</f>
        <v/>
      </c>
      <c r="P1708" s="497" t="str">
        <f t="shared" si="153"/>
        <v/>
      </c>
      <c r="Q1708" s="497" t="str">
        <f t="shared" si="154"/>
        <v/>
      </c>
      <c r="R1708" s="497" t="str">
        <f t="shared" si="155"/>
        <v/>
      </c>
      <c r="S1708" s="467" t="str">
        <f t="shared" si="156"/>
        <v/>
      </c>
      <c r="AG1708" s="15"/>
      <c r="AK1708" s="16"/>
    </row>
    <row r="1709" spans="3:37" x14ac:dyDescent="0.25">
      <c r="P1709" s="498">
        <f>SUM(P1699:P1708)</f>
        <v>0</v>
      </c>
      <c r="Q1709" s="498">
        <f>SUM(Q1699:Q1708)</f>
        <v>0</v>
      </c>
      <c r="R1709" s="498">
        <f>SUM(R1699:R1708)</f>
        <v>0</v>
      </c>
      <c r="S1709" s="498">
        <f>SUM(S1699:S1708)</f>
        <v>0</v>
      </c>
      <c r="AG1709" s="15"/>
      <c r="AK1709" s="16"/>
    </row>
    <row r="1710" spans="3:37" x14ac:dyDescent="0.25">
      <c r="O1710" s="235"/>
      <c r="P1710" s="235"/>
      <c r="Q1710" s="235"/>
      <c r="R1710" s="235"/>
      <c r="AG1710" s="15"/>
      <c r="AK1710" s="16"/>
    </row>
    <row r="1711" spans="3:37" x14ac:dyDescent="0.25">
      <c r="C1711" s="733" t="s">
        <v>2128</v>
      </c>
      <c r="Q1711" s="15"/>
      <c r="AG1711" s="15"/>
    </row>
    <row r="1712" spans="3:37" x14ac:dyDescent="0.25">
      <c r="E1712" s="524"/>
      <c r="AG1712" s="15"/>
      <c r="AK1712" s="16"/>
    </row>
    <row r="1713" spans="2:37" x14ac:dyDescent="0.25">
      <c r="B1713" s="100" t="s">
        <v>804</v>
      </c>
      <c r="Q1713" s="15"/>
      <c r="AG1713" s="15"/>
      <c r="AK1713" s="16"/>
    </row>
    <row r="1714" spans="2:37" x14ac:dyDescent="0.25">
      <c r="Q1714" s="15"/>
      <c r="AG1714" s="15"/>
      <c r="AK1714" s="16"/>
    </row>
    <row r="1715" spans="2:37" x14ac:dyDescent="0.25">
      <c r="C1715" s="117" t="s">
        <v>1679</v>
      </c>
      <c r="E1715" s="117" t="s">
        <v>1680</v>
      </c>
      <c r="AG1715" s="15"/>
      <c r="AK1715" s="16"/>
    </row>
    <row r="1716" spans="2:37" x14ac:dyDescent="0.25">
      <c r="C1716" s="480" t="s">
        <v>1559</v>
      </c>
      <c r="E1716" s="480" t="s">
        <v>1558</v>
      </c>
      <c r="AG1716" s="15"/>
      <c r="AK1716" s="16"/>
    </row>
    <row r="1717" spans="2:37" x14ac:dyDescent="0.25">
      <c r="C1717" s="463" t="s">
        <v>1560</v>
      </c>
      <c r="E1717" s="465" t="s">
        <v>1544</v>
      </c>
      <c r="AG1717" s="15"/>
      <c r="AK1717" s="16"/>
    </row>
    <row r="1718" spans="2:37" x14ac:dyDescent="0.25">
      <c r="C1718" s="463" t="s">
        <v>1561</v>
      </c>
      <c r="AG1718" s="15"/>
      <c r="AK1718" s="16"/>
    </row>
    <row r="1719" spans="2:37" x14ac:dyDescent="0.25">
      <c r="C1719" s="463" t="s">
        <v>2054</v>
      </c>
      <c r="AG1719" s="15"/>
      <c r="AK1719" s="16"/>
    </row>
    <row r="1720" spans="2:37" x14ac:dyDescent="0.25">
      <c r="C1720" s="463" t="s">
        <v>2055</v>
      </c>
      <c r="AG1720" s="15"/>
      <c r="AK1720" s="16"/>
    </row>
    <row r="1721" spans="2:37" x14ac:dyDescent="0.25">
      <c r="C1721" s="463" t="s">
        <v>2056</v>
      </c>
      <c r="AG1721" s="15"/>
      <c r="AK1721" s="16"/>
    </row>
    <row r="1722" spans="2:37" x14ac:dyDescent="0.25">
      <c r="C1722" s="463" t="s">
        <v>1562</v>
      </c>
      <c r="AG1722" s="15"/>
      <c r="AK1722" s="16"/>
    </row>
    <row r="1723" spans="2:37" x14ac:dyDescent="0.25">
      <c r="C1723" s="463" t="s">
        <v>1563</v>
      </c>
      <c r="AG1723" s="15"/>
      <c r="AK1723" s="16"/>
    </row>
    <row r="1724" spans="2:37" x14ac:dyDescent="0.25">
      <c r="C1724" s="463" t="s">
        <v>2057</v>
      </c>
      <c r="AG1724" s="15"/>
      <c r="AK1724" s="16"/>
    </row>
    <row r="1725" spans="2:37" x14ac:dyDescent="0.25">
      <c r="C1725" s="463" t="s">
        <v>1564</v>
      </c>
      <c r="AG1725" s="15"/>
      <c r="AK1725" s="16"/>
    </row>
    <row r="1726" spans="2:37" x14ac:dyDescent="0.25">
      <c r="C1726" s="463" t="s">
        <v>1565</v>
      </c>
      <c r="AG1726" s="15"/>
      <c r="AK1726" s="16"/>
    </row>
    <row r="1727" spans="2:37" x14ac:dyDescent="0.25">
      <c r="C1727" s="463" t="s">
        <v>1566</v>
      </c>
      <c r="AG1727" s="15"/>
      <c r="AK1727" s="16"/>
    </row>
    <row r="1728" spans="2:37" x14ac:dyDescent="0.25">
      <c r="C1728" s="463" t="s">
        <v>1567</v>
      </c>
      <c r="AG1728" s="15"/>
      <c r="AK1728" s="16"/>
    </row>
    <row r="1729" spans="2:37" x14ac:dyDescent="0.25">
      <c r="C1729" s="463" t="s">
        <v>1568</v>
      </c>
      <c r="AG1729" s="15"/>
      <c r="AK1729" s="16"/>
    </row>
    <row r="1730" spans="2:37" x14ac:dyDescent="0.25">
      <c r="C1730" s="463" t="s">
        <v>1569</v>
      </c>
      <c r="AG1730" s="15"/>
      <c r="AK1730" s="16"/>
    </row>
    <row r="1731" spans="2:37" x14ac:dyDescent="0.25">
      <c r="C1731" s="463" t="s">
        <v>1570</v>
      </c>
      <c r="AG1731" s="15"/>
      <c r="AK1731" s="16"/>
    </row>
    <row r="1732" spans="2:37" x14ac:dyDescent="0.25">
      <c r="C1732" s="463" t="s">
        <v>1571</v>
      </c>
      <c r="AG1732" s="15"/>
      <c r="AK1732" s="16"/>
    </row>
    <row r="1733" spans="2:37" x14ac:dyDescent="0.25">
      <c r="C1733" s="463" t="s">
        <v>1681</v>
      </c>
      <c r="AG1733" s="15"/>
      <c r="AK1733" s="16"/>
    </row>
    <row r="1734" spans="2:37" x14ac:dyDescent="0.25">
      <c r="C1734" s="503" t="s">
        <v>176</v>
      </c>
      <c r="AG1734" s="15"/>
      <c r="AK1734" s="16"/>
    </row>
    <row r="1735" spans="2:37" x14ac:dyDescent="0.25">
      <c r="C1735" s="491"/>
      <c r="AG1735" s="15"/>
      <c r="AK1735" s="16"/>
    </row>
    <row r="1736" spans="2:37" x14ac:dyDescent="0.25">
      <c r="B1736" s="100" t="s">
        <v>1505</v>
      </c>
      <c r="AG1736" s="15"/>
      <c r="AK1736" s="16"/>
    </row>
    <row r="1737" spans="2:37" x14ac:dyDescent="0.25">
      <c r="Q1737" s="15"/>
      <c r="AG1737" s="15"/>
      <c r="AK1737" s="16"/>
    </row>
    <row r="1738" spans="2:37" x14ac:dyDescent="0.25">
      <c r="C1738" s="15" t="s">
        <v>1557</v>
      </c>
      <c r="Q1738" s="15"/>
      <c r="AG1738" s="15"/>
      <c r="AK1738" s="16"/>
    </row>
    <row r="1739" spans="2:37" x14ac:dyDescent="0.25">
      <c r="Q1739" s="15"/>
      <c r="AG1739" s="15"/>
      <c r="AK1739" s="16"/>
    </row>
    <row r="1740" spans="2:37" x14ac:dyDescent="0.25">
      <c r="C1740" s="725" t="s">
        <v>738</v>
      </c>
      <c r="D1740" s="725" t="s">
        <v>1558</v>
      </c>
      <c r="E1740" s="725" t="s">
        <v>1544</v>
      </c>
      <c r="AG1740" s="15"/>
      <c r="AK1740" s="16"/>
    </row>
    <row r="1741" spans="2:37" x14ac:dyDescent="0.25">
      <c r="C1741" s="221" t="s">
        <v>1559</v>
      </c>
      <c r="D1741" s="221">
        <v>15</v>
      </c>
      <c r="E1741" s="221">
        <v>9</v>
      </c>
      <c r="AG1741" s="15"/>
      <c r="AK1741" s="16"/>
    </row>
    <row r="1742" spans="2:37" x14ac:dyDescent="0.25">
      <c r="C1742" s="221" t="s">
        <v>1560</v>
      </c>
      <c r="D1742" s="221">
        <v>20</v>
      </c>
      <c r="E1742" s="221">
        <v>12</v>
      </c>
      <c r="AG1742" s="15"/>
      <c r="AK1742" s="16"/>
    </row>
    <row r="1743" spans="2:37" x14ac:dyDescent="0.25">
      <c r="C1743" s="221" t="s">
        <v>1561</v>
      </c>
      <c r="D1743" s="221">
        <v>8</v>
      </c>
      <c r="E1743" s="221">
        <v>4</v>
      </c>
      <c r="AG1743" s="15"/>
      <c r="AK1743" s="16"/>
    </row>
    <row r="1744" spans="2:37" x14ac:dyDescent="0.25">
      <c r="C1744" s="221" t="s">
        <v>2054</v>
      </c>
      <c r="D1744" s="221">
        <v>12</v>
      </c>
      <c r="E1744" s="221">
        <v>10</v>
      </c>
      <c r="AG1744" s="15"/>
      <c r="AK1744" s="16"/>
    </row>
    <row r="1745" spans="3:37" x14ac:dyDescent="0.25">
      <c r="C1745" s="221" t="s">
        <v>2055</v>
      </c>
      <c r="D1745" s="221">
        <v>9</v>
      </c>
      <c r="E1745" s="221">
        <v>7</v>
      </c>
      <c r="AG1745" s="15"/>
      <c r="AK1745" s="16"/>
    </row>
    <row r="1746" spans="3:37" x14ac:dyDescent="0.25">
      <c r="C1746" s="221" t="s">
        <v>2056</v>
      </c>
      <c r="D1746" s="221">
        <v>11</v>
      </c>
      <c r="E1746" s="221">
        <v>8</v>
      </c>
      <c r="AG1746" s="15"/>
      <c r="AK1746" s="16"/>
    </row>
    <row r="1747" spans="3:37" x14ac:dyDescent="0.25">
      <c r="C1747" s="221" t="s">
        <v>1562</v>
      </c>
      <c r="D1747" s="221">
        <v>33</v>
      </c>
      <c r="E1747" s="221">
        <v>25</v>
      </c>
      <c r="AG1747" s="15"/>
      <c r="AK1747" s="16"/>
    </row>
    <row r="1748" spans="3:37" x14ac:dyDescent="0.25">
      <c r="C1748" s="221" t="s">
        <v>1563</v>
      </c>
      <c r="D1748" s="221">
        <v>7.5</v>
      </c>
      <c r="E1748" s="221">
        <v>6</v>
      </c>
      <c r="AG1748" s="15"/>
      <c r="AK1748" s="16"/>
    </row>
    <row r="1749" spans="3:37" x14ac:dyDescent="0.25">
      <c r="C1749" s="221" t="s">
        <v>2057</v>
      </c>
      <c r="D1749" s="221">
        <v>7.5</v>
      </c>
      <c r="E1749" s="221">
        <v>6</v>
      </c>
      <c r="AG1749" s="15"/>
      <c r="AK1749" s="16"/>
    </row>
    <row r="1750" spans="3:37" x14ac:dyDescent="0.25">
      <c r="C1750" s="221" t="s">
        <v>1564</v>
      </c>
      <c r="D1750" s="221">
        <v>7</v>
      </c>
      <c r="E1750" s="221">
        <v>6</v>
      </c>
      <c r="AG1750" s="15"/>
      <c r="AK1750" s="16"/>
    </row>
    <row r="1751" spans="3:37" x14ac:dyDescent="0.25">
      <c r="C1751" s="221" t="s">
        <v>1565</v>
      </c>
      <c r="D1751" s="221">
        <v>4</v>
      </c>
      <c r="E1751" s="221">
        <v>1</v>
      </c>
      <c r="AG1751" s="15"/>
      <c r="AK1751" s="16"/>
    </row>
    <row r="1752" spans="3:37" x14ac:dyDescent="0.25">
      <c r="C1752" s="221" t="s">
        <v>1566</v>
      </c>
      <c r="D1752" s="221">
        <v>10</v>
      </c>
      <c r="E1752" s="221">
        <v>5.5</v>
      </c>
      <c r="AG1752" s="15"/>
      <c r="AK1752" s="16"/>
    </row>
    <row r="1753" spans="3:37" x14ac:dyDescent="0.25">
      <c r="C1753" s="221" t="s">
        <v>1567</v>
      </c>
      <c r="D1753" s="221">
        <v>1.2</v>
      </c>
      <c r="E1753" s="221">
        <v>0.8</v>
      </c>
      <c r="AG1753" s="15"/>
      <c r="AK1753" s="16"/>
    </row>
    <row r="1754" spans="3:37" x14ac:dyDescent="0.25">
      <c r="C1754" s="221" t="s">
        <v>1568</v>
      </c>
      <c r="D1754" s="221">
        <v>2.5</v>
      </c>
      <c r="E1754" s="221">
        <v>2</v>
      </c>
      <c r="AG1754" s="15"/>
      <c r="AK1754" s="16"/>
    </row>
    <row r="1755" spans="3:37" x14ac:dyDescent="0.25">
      <c r="C1755" s="221" t="s">
        <v>1569</v>
      </c>
      <c r="D1755" s="221">
        <v>2.5</v>
      </c>
      <c r="E1755" s="221">
        <v>1.5</v>
      </c>
      <c r="AG1755" s="15"/>
      <c r="AK1755" s="16"/>
    </row>
    <row r="1756" spans="3:37" x14ac:dyDescent="0.25">
      <c r="C1756" s="221" t="s">
        <v>1570</v>
      </c>
      <c r="D1756" s="221">
        <v>25</v>
      </c>
      <c r="E1756" s="221">
        <v>20</v>
      </c>
      <c r="AG1756" s="15"/>
      <c r="AK1756" s="16"/>
    </row>
    <row r="1757" spans="3:37" x14ac:dyDescent="0.25">
      <c r="C1757" s="221" t="s">
        <v>1571</v>
      </c>
      <c r="D1757" s="221">
        <v>36</v>
      </c>
      <c r="E1757" s="221">
        <v>27</v>
      </c>
      <c r="AG1757" s="15"/>
      <c r="AK1757" s="16"/>
    </row>
    <row r="1758" spans="3:37" x14ac:dyDescent="0.25">
      <c r="C1758" s="221" t="s">
        <v>1681</v>
      </c>
      <c r="D1758" s="221">
        <v>19</v>
      </c>
      <c r="E1758" s="221">
        <v>12.5</v>
      </c>
      <c r="AG1758" s="15"/>
      <c r="AK1758" s="16"/>
    </row>
    <row r="1759" spans="3:37" x14ac:dyDescent="0.25">
      <c r="C1759" s="15" t="s">
        <v>2058</v>
      </c>
      <c r="AG1759" s="15"/>
      <c r="AK1759" s="16"/>
    </row>
    <row r="1760" spans="3:37" x14ac:dyDescent="0.25">
      <c r="AG1760" s="15"/>
      <c r="AK1760" s="16"/>
    </row>
    <row r="1761" spans="2:37" x14ac:dyDescent="0.25">
      <c r="B1761" s="495" t="s">
        <v>1655</v>
      </c>
      <c r="AG1761" s="15"/>
      <c r="AK1761" s="16"/>
    </row>
    <row r="1762" spans="2:37" x14ac:dyDescent="0.25">
      <c r="C1762" s="99"/>
      <c r="AG1762" s="15"/>
      <c r="AK1762" s="16"/>
    </row>
    <row r="1763" spans="2:37" ht="15" customHeight="1" x14ac:dyDescent="0.25">
      <c r="C1763" s="1931" t="s">
        <v>923</v>
      </c>
      <c r="D1763" s="1931" t="s">
        <v>738</v>
      </c>
      <c r="E1763" s="1925" t="s">
        <v>1678</v>
      </c>
      <c r="F1763" s="1925" t="s">
        <v>1674</v>
      </c>
      <c r="G1763" s="1925" t="s">
        <v>1675</v>
      </c>
      <c r="H1763" s="1925" t="s">
        <v>1585</v>
      </c>
      <c r="I1763" s="1925" t="s">
        <v>1703</v>
      </c>
      <c r="J1763" s="551" t="s">
        <v>862</v>
      </c>
      <c r="K1763" s="552"/>
      <c r="L1763" s="553"/>
      <c r="M1763" s="1922" t="s">
        <v>863</v>
      </c>
      <c r="N1763" s="1923"/>
      <c r="O1763" s="1924"/>
      <c r="P1763" s="551" t="s">
        <v>800</v>
      </c>
      <c r="Q1763" s="552"/>
      <c r="R1763" s="552"/>
      <c r="S1763" s="553"/>
      <c r="AG1763" s="15"/>
      <c r="AK1763" s="16"/>
    </row>
    <row r="1764" spans="2:37" ht="18" x14ac:dyDescent="0.25">
      <c r="C1764" s="1926"/>
      <c r="D1764" s="1926"/>
      <c r="E1764" s="1926"/>
      <c r="F1764" s="1926"/>
      <c r="G1764" s="1926"/>
      <c r="H1764" s="1926"/>
      <c r="I1764" s="1926"/>
      <c r="J1764" s="554" t="s">
        <v>679</v>
      </c>
      <c r="K1764" s="554" t="s">
        <v>680</v>
      </c>
      <c r="L1764" s="554" t="s">
        <v>681</v>
      </c>
      <c r="M1764" s="554" t="s">
        <v>679</v>
      </c>
      <c r="N1764" s="554" t="s">
        <v>680</v>
      </c>
      <c r="O1764" s="554" t="s">
        <v>681</v>
      </c>
      <c r="P1764" s="554" t="s">
        <v>1704</v>
      </c>
      <c r="Q1764" s="554" t="s">
        <v>1705</v>
      </c>
      <c r="R1764" s="554" t="s">
        <v>1706</v>
      </c>
      <c r="S1764" s="554" t="s">
        <v>1707</v>
      </c>
      <c r="AG1764" s="15"/>
      <c r="AK1764" s="16"/>
    </row>
    <row r="1765" spans="2:37" x14ac:dyDescent="0.25">
      <c r="C1765" s="726" t="s">
        <v>923</v>
      </c>
      <c r="D1765" s="727"/>
      <c r="E1765" s="727"/>
      <c r="F1765" s="727"/>
      <c r="G1765" s="727"/>
      <c r="H1765" s="727"/>
      <c r="I1765" s="727"/>
      <c r="J1765" s="727"/>
      <c r="K1765" s="727"/>
      <c r="L1765" s="727"/>
      <c r="M1765" s="727"/>
      <c r="N1765" s="727"/>
      <c r="O1765" s="727"/>
      <c r="P1765" s="727"/>
      <c r="Q1765" s="727"/>
      <c r="R1765" s="727"/>
      <c r="S1765" s="728" t="s">
        <v>800</v>
      </c>
      <c r="AG1765" s="15"/>
      <c r="AK1765" s="16"/>
    </row>
    <row r="1766" spans="2:37" x14ac:dyDescent="0.25">
      <c r="C1766" s="221" t="str">
        <f>IF(ISBLANK('6. Vehículos y maquinaria'!E199),"",'6. Vehículos y maquinaria'!E199)</f>
        <v/>
      </c>
      <c r="D1766" s="221" t="str">
        <f>IF(ISBLANK('6. Vehículos y maquinaria'!F199),"",'6. Vehículos y maquinaria'!F199)</f>
        <v/>
      </c>
      <c r="E1766" s="221" t="str">
        <f>IF(ISBLANK('6. Vehículos y maquinaria'!G199),"",'6. Vehículos y maquinaria'!G199)</f>
        <v/>
      </c>
      <c r="F1766" s="221" t="str">
        <f>IFERROR(IF(D1766="Otros","",IF($D1766="","",INDEX($D$1741:$E$1758,MATCH($D1766,$C$1741:$C$1758,0),MATCH(E1766,$D$1740:$E$1740,0)))),"")</f>
        <v/>
      </c>
      <c r="G1766" s="221" t="str">
        <f>IF(ISBLANK('6. Vehículos y maquinaria'!I199),"",'6. Vehículos y maquinaria'!I199)</f>
        <v/>
      </c>
      <c r="H1766" s="221" t="str">
        <f>IF(ISBLANK('6. Vehículos y maquinaria'!J199),"",'6. Vehículos y maquinaria'!J199)</f>
        <v/>
      </c>
      <c r="I1766" s="1180" t="str">
        <f>IFERROR(IF(OR(D1766="",H1766=""), "", IF(D1766="Otros", G1766*H1766,F1766*H1766)),"")</f>
        <v/>
      </c>
      <c r="J1766" s="496" t="str">
        <f t="shared" ref="J1766:J1775" si="157">IF($D1766="Otros","",IF($D1766="","",IFERROR(INDEX($C$1597:$AU$1597,1,MATCH($D$6&amp;M$1764,$C$1596:$AU$1596,0)),"")))</f>
        <v/>
      </c>
      <c r="K1766" s="496" t="str">
        <f t="shared" ref="K1766:K1775" si="158">IF($D1766="Otros","",IF($D1766="","",IFERROR(INDEX($C$1597:$AU$1597,1,MATCH($D$6&amp;N$1764,$C$1596:$AU$1596,0)),"")))</f>
        <v/>
      </c>
      <c r="L1766" s="496" t="str">
        <f t="shared" ref="L1766:L1775" si="159">IF($D1766="Otros","",IF($D1766="","",IFERROR(INDEX($C$1597:$AU$1597,1,MATCH($D$6&amp;O$1764,$C$1596:$AU$1596,0)),"")))</f>
        <v/>
      </c>
      <c r="M1766" s="221" t="str">
        <f>IF(ISBLANK('6. Vehículos y maquinaria'!O199),"",'6. Vehículos y maquinaria'!O199)</f>
        <v/>
      </c>
      <c r="N1766" s="221" t="str">
        <f>IF(ISBLANK('6. Vehículos y maquinaria'!P199),"",'6. Vehículos y maquinaria'!P199)</f>
        <v/>
      </c>
      <c r="O1766" s="221" t="str">
        <f>IF(ISBLANK('6. Vehículos y maquinaria'!Q199),"",'6. Vehículos y maquinaria'!Q199)</f>
        <v/>
      </c>
      <c r="P1766" s="497" t="str">
        <f t="shared" ref="P1766:P1775" si="160">IFERROR(IF($D1766="Otros",$I1766*M1766,$I1766*J1766),"")</f>
        <v/>
      </c>
      <c r="Q1766" s="497" t="str">
        <f t="shared" ref="Q1766:Q1775" si="161">IFERROR(IF($D1766="Otros",$I1766*N1766,$I1766*K1766),"")</f>
        <v/>
      </c>
      <c r="R1766" s="497" t="str">
        <f t="shared" ref="R1766:R1775" si="162">IFERROR(IF($D1766="Otros",$I1766*O1766,$I1766*L1766),"")</f>
        <v/>
      </c>
      <c r="S1766" s="467" t="str">
        <f>IFERROR($P1766+$Q1766*$H$9/1000+$R1766*$H$10/1000,"")</f>
        <v/>
      </c>
      <c r="AG1766" s="15"/>
      <c r="AK1766" s="16"/>
    </row>
    <row r="1767" spans="2:37" x14ac:dyDescent="0.25">
      <c r="C1767" s="221" t="str">
        <f>IF(ISBLANK('6. Vehículos y maquinaria'!E200),"",'6. Vehículos y maquinaria'!E200)</f>
        <v/>
      </c>
      <c r="D1767" s="221" t="str">
        <f>IF(ISBLANK('6. Vehículos y maquinaria'!F200),"",'6. Vehículos y maquinaria'!F200)</f>
        <v/>
      </c>
      <c r="E1767" s="221" t="str">
        <f>IF(ISBLANK('6. Vehículos y maquinaria'!G200),"",'6. Vehículos y maquinaria'!G200)</f>
        <v/>
      </c>
      <c r="F1767" s="221" t="str">
        <f t="shared" ref="F1767:F1775" si="163">IFERROR(IF(D1767="Otros","",IF($D1767="","",INDEX($D$1741:$E$1758,MATCH($D1767,$C$1741:$C$1758,0),MATCH(E1767,$D$1740:$E$1740,0)))),"")</f>
        <v/>
      </c>
      <c r="G1767" s="221" t="str">
        <f>IF(ISBLANK('6. Vehículos y maquinaria'!I200),"",'6. Vehículos y maquinaria'!I200)</f>
        <v/>
      </c>
      <c r="H1767" s="221" t="str">
        <f>IF(ISBLANK('6. Vehículos y maquinaria'!J200),"",'6. Vehículos y maquinaria'!J200)</f>
        <v/>
      </c>
      <c r="I1767" s="221" t="str">
        <f t="shared" ref="I1767:I1775" si="164">IFERROR(IF(OR(D1767="",H1767=""), "", IF(D1767="Otros", G1767*H1767,F1767*H1767)),"")</f>
        <v/>
      </c>
      <c r="J1767" s="496" t="str">
        <f t="shared" si="157"/>
        <v/>
      </c>
      <c r="K1767" s="496" t="str">
        <f t="shared" si="158"/>
        <v/>
      </c>
      <c r="L1767" s="496" t="str">
        <f t="shared" si="159"/>
        <v/>
      </c>
      <c r="M1767" s="221" t="str">
        <f>IF(ISBLANK('6. Vehículos y maquinaria'!O200),"",'6. Vehículos y maquinaria'!O200)</f>
        <v/>
      </c>
      <c r="N1767" s="221" t="str">
        <f>IF(ISBLANK('6. Vehículos y maquinaria'!P200),"",'6. Vehículos y maquinaria'!P200)</f>
        <v/>
      </c>
      <c r="O1767" s="221" t="str">
        <f>IF(ISBLANK('6. Vehículos y maquinaria'!Q200),"",'6. Vehículos y maquinaria'!Q200)</f>
        <v/>
      </c>
      <c r="P1767" s="497" t="str">
        <f t="shared" si="160"/>
        <v/>
      </c>
      <c r="Q1767" s="497" t="str">
        <f t="shared" si="161"/>
        <v/>
      </c>
      <c r="R1767" s="497" t="str">
        <f t="shared" si="162"/>
        <v/>
      </c>
      <c r="S1767" s="467" t="str">
        <f t="shared" ref="S1767:S1775" si="165">IFERROR($P1767+$Q1767*$H$9/1000+$R1767*$H$10/1000,"")</f>
        <v/>
      </c>
      <c r="AG1767" s="15"/>
      <c r="AK1767" s="16"/>
    </row>
    <row r="1768" spans="2:37" x14ac:dyDescent="0.25">
      <c r="C1768" s="221" t="str">
        <f>IF(ISBLANK('6. Vehículos y maquinaria'!E201),"",'6. Vehículos y maquinaria'!E201)</f>
        <v/>
      </c>
      <c r="D1768" s="221" t="str">
        <f>IF(ISBLANK('6. Vehículos y maquinaria'!F201),"",'6. Vehículos y maquinaria'!F201)</f>
        <v/>
      </c>
      <c r="E1768" s="221" t="str">
        <f>IF(ISBLANK('6. Vehículos y maquinaria'!G201),"",'6. Vehículos y maquinaria'!G201)</f>
        <v/>
      </c>
      <c r="F1768" s="221" t="str">
        <f t="shared" si="163"/>
        <v/>
      </c>
      <c r="G1768" s="221" t="str">
        <f>IF(ISBLANK('6. Vehículos y maquinaria'!I201),"",'6. Vehículos y maquinaria'!I201)</f>
        <v/>
      </c>
      <c r="H1768" s="221" t="str">
        <f>IF(ISBLANK('6. Vehículos y maquinaria'!J201),"",'6. Vehículos y maquinaria'!J201)</f>
        <v/>
      </c>
      <c r="I1768" s="221" t="str">
        <f t="shared" si="164"/>
        <v/>
      </c>
      <c r="J1768" s="496" t="str">
        <f t="shared" si="157"/>
        <v/>
      </c>
      <c r="K1768" s="496" t="str">
        <f t="shared" si="158"/>
        <v/>
      </c>
      <c r="L1768" s="496" t="str">
        <f t="shared" si="159"/>
        <v/>
      </c>
      <c r="M1768" s="221" t="str">
        <f>IF(ISBLANK('6. Vehículos y maquinaria'!O201),"",'6. Vehículos y maquinaria'!O201)</f>
        <v/>
      </c>
      <c r="N1768" s="221" t="str">
        <f>IF(ISBLANK('6. Vehículos y maquinaria'!P201),"",'6. Vehículos y maquinaria'!P201)</f>
        <v/>
      </c>
      <c r="O1768" s="221" t="str">
        <f>IF(ISBLANK('6. Vehículos y maquinaria'!Q201),"",'6. Vehículos y maquinaria'!Q201)</f>
        <v/>
      </c>
      <c r="P1768" s="497" t="str">
        <f t="shared" si="160"/>
        <v/>
      </c>
      <c r="Q1768" s="497" t="str">
        <f t="shared" si="161"/>
        <v/>
      </c>
      <c r="R1768" s="497" t="str">
        <f t="shared" si="162"/>
        <v/>
      </c>
      <c r="S1768" s="467" t="str">
        <f t="shared" si="165"/>
        <v/>
      </c>
      <c r="AG1768" s="15"/>
      <c r="AK1768" s="16"/>
    </row>
    <row r="1769" spans="2:37" x14ac:dyDescent="0.25">
      <c r="C1769" s="221" t="str">
        <f>IF(ISBLANK('6. Vehículos y maquinaria'!E202),"",'6. Vehículos y maquinaria'!E202)</f>
        <v/>
      </c>
      <c r="D1769" s="221" t="str">
        <f>IF(ISBLANK('6. Vehículos y maquinaria'!F202),"",'6. Vehículos y maquinaria'!F202)</f>
        <v/>
      </c>
      <c r="E1769" s="221" t="str">
        <f>IF(ISBLANK('6. Vehículos y maquinaria'!G202),"",'6. Vehículos y maquinaria'!G202)</f>
        <v/>
      </c>
      <c r="F1769" s="221" t="str">
        <f t="shared" si="163"/>
        <v/>
      </c>
      <c r="G1769" s="221" t="str">
        <f>IF(ISBLANK('6. Vehículos y maquinaria'!I202),"",'6. Vehículos y maquinaria'!I202)</f>
        <v/>
      </c>
      <c r="H1769" s="221" t="str">
        <f>IF(ISBLANK('6. Vehículos y maquinaria'!J202),"",'6. Vehículos y maquinaria'!J202)</f>
        <v/>
      </c>
      <c r="I1769" s="221" t="str">
        <f t="shared" si="164"/>
        <v/>
      </c>
      <c r="J1769" s="496" t="str">
        <f t="shared" si="157"/>
        <v/>
      </c>
      <c r="K1769" s="496" t="str">
        <f t="shared" si="158"/>
        <v/>
      </c>
      <c r="L1769" s="496" t="str">
        <f t="shared" si="159"/>
        <v/>
      </c>
      <c r="M1769" s="221" t="str">
        <f>IF(ISBLANK('6. Vehículos y maquinaria'!O202),"",'6. Vehículos y maquinaria'!O202)</f>
        <v/>
      </c>
      <c r="N1769" s="221" t="str">
        <f>IF(ISBLANK('6. Vehículos y maquinaria'!P202),"",'6. Vehículos y maquinaria'!P202)</f>
        <v/>
      </c>
      <c r="O1769" s="221" t="str">
        <f>IF(ISBLANK('6. Vehículos y maquinaria'!Q202),"",'6. Vehículos y maquinaria'!Q202)</f>
        <v/>
      </c>
      <c r="P1769" s="497" t="str">
        <f t="shared" si="160"/>
        <v/>
      </c>
      <c r="Q1769" s="497" t="str">
        <f t="shared" si="161"/>
        <v/>
      </c>
      <c r="R1769" s="497" t="str">
        <f t="shared" si="162"/>
        <v/>
      </c>
      <c r="S1769" s="467" t="str">
        <f t="shared" si="165"/>
        <v/>
      </c>
      <c r="AG1769" s="15"/>
      <c r="AK1769" s="16"/>
    </row>
    <row r="1770" spans="2:37" x14ac:dyDescent="0.25">
      <c r="C1770" s="221" t="str">
        <f>IF(ISBLANK('6. Vehículos y maquinaria'!E203),"",'6. Vehículos y maquinaria'!E203)</f>
        <v/>
      </c>
      <c r="D1770" s="221" t="str">
        <f>IF(ISBLANK('6. Vehículos y maquinaria'!F203),"",'6. Vehículos y maquinaria'!F203)</f>
        <v/>
      </c>
      <c r="E1770" s="221" t="str">
        <f>IF(ISBLANK('6. Vehículos y maquinaria'!G203),"",'6. Vehículos y maquinaria'!G203)</f>
        <v/>
      </c>
      <c r="F1770" s="221" t="str">
        <f t="shared" si="163"/>
        <v/>
      </c>
      <c r="G1770" s="221" t="str">
        <f>IF(ISBLANK('6. Vehículos y maquinaria'!I203),"",'6. Vehículos y maquinaria'!I203)</f>
        <v/>
      </c>
      <c r="H1770" s="221" t="str">
        <f>IF(ISBLANK('6. Vehículos y maquinaria'!J203),"",'6. Vehículos y maquinaria'!J203)</f>
        <v/>
      </c>
      <c r="I1770" s="221" t="str">
        <f t="shared" si="164"/>
        <v/>
      </c>
      <c r="J1770" s="496" t="str">
        <f t="shared" si="157"/>
        <v/>
      </c>
      <c r="K1770" s="496" t="str">
        <f t="shared" si="158"/>
        <v/>
      </c>
      <c r="L1770" s="496" t="str">
        <f t="shared" si="159"/>
        <v/>
      </c>
      <c r="M1770" s="221" t="str">
        <f>IF(ISBLANK('6. Vehículos y maquinaria'!O203),"",'6. Vehículos y maquinaria'!O203)</f>
        <v/>
      </c>
      <c r="N1770" s="221" t="str">
        <f>IF(ISBLANK('6. Vehículos y maquinaria'!P203),"",'6. Vehículos y maquinaria'!P203)</f>
        <v/>
      </c>
      <c r="O1770" s="221" t="str">
        <f>IF(ISBLANK('6. Vehículos y maquinaria'!Q203),"",'6. Vehículos y maquinaria'!Q203)</f>
        <v/>
      </c>
      <c r="P1770" s="497" t="str">
        <f t="shared" si="160"/>
        <v/>
      </c>
      <c r="Q1770" s="497" t="str">
        <f t="shared" si="161"/>
        <v/>
      </c>
      <c r="R1770" s="497" t="str">
        <f t="shared" si="162"/>
        <v/>
      </c>
      <c r="S1770" s="467" t="str">
        <f t="shared" si="165"/>
        <v/>
      </c>
      <c r="AG1770" s="15"/>
      <c r="AK1770" s="16"/>
    </row>
    <row r="1771" spans="2:37" x14ac:dyDescent="0.25">
      <c r="C1771" s="221" t="str">
        <f>IF(ISBLANK('6. Vehículos y maquinaria'!E204),"",'6. Vehículos y maquinaria'!E204)</f>
        <v/>
      </c>
      <c r="D1771" s="221" t="str">
        <f>IF(ISBLANK('6. Vehículos y maquinaria'!F204),"",'6. Vehículos y maquinaria'!F204)</f>
        <v/>
      </c>
      <c r="E1771" s="221" t="str">
        <f>IF(ISBLANK('6. Vehículos y maquinaria'!G204),"",'6. Vehículos y maquinaria'!G204)</f>
        <v/>
      </c>
      <c r="F1771" s="221" t="str">
        <f t="shared" si="163"/>
        <v/>
      </c>
      <c r="G1771" s="221" t="str">
        <f>IF(ISBLANK('6. Vehículos y maquinaria'!I204),"",'6. Vehículos y maquinaria'!I204)</f>
        <v/>
      </c>
      <c r="H1771" s="221" t="str">
        <f>IF(ISBLANK('6. Vehículos y maquinaria'!J204),"",'6. Vehículos y maquinaria'!J204)</f>
        <v/>
      </c>
      <c r="I1771" s="221" t="str">
        <f t="shared" si="164"/>
        <v/>
      </c>
      <c r="J1771" s="496" t="str">
        <f t="shared" si="157"/>
        <v/>
      </c>
      <c r="K1771" s="496" t="str">
        <f t="shared" si="158"/>
        <v/>
      </c>
      <c r="L1771" s="496" t="str">
        <f t="shared" si="159"/>
        <v/>
      </c>
      <c r="M1771" s="221" t="str">
        <f>IF(ISBLANK('6. Vehículos y maquinaria'!O204),"",'6. Vehículos y maquinaria'!O204)</f>
        <v/>
      </c>
      <c r="N1771" s="221" t="str">
        <f>IF(ISBLANK('6. Vehículos y maquinaria'!P204),"",'6. Vehículos y maquinaria'!P204)</f>
        <v/>
      </c>
      <c r="O1771" s="221" t="str">
        <f>IF(ISBLANK('6. Vehículos y maquinaria'!Q204),"",'6. Vehículos y maquinaria'!Q204)</f>
        <v/>
      </c>
      <c r="P1771" s="497" t="str">
        <f t="shared" si="160"/>
        <v/>
      </c>
      <c r="Q1771" s="497" t="str">
        <f t="shared" si="161"/>
        <v/>
      </c>
      <c r="R1771" s="497" t="str">
        <f t="shared" si="162"/>
        <v/>
      </c>
      <c r="S1771" s="467" t="str">
        <f t="shared" si="165"/>
        <v/>
      </c>
      <c r="AG1771" s="15"/>
      <c r="AK1771" s="16"/>
    </row>
    <row r="1772" spans="2:37" x14ac:dyDescent="0.25">
      <c r="C1772" s="221" t="str">
        <f>IF(ISBLANK('6. Vehículos y maquinaria'!E205),"",'6. Vehículos y maquinaria'!E205)</f>
        <v/>
      </c>
      <c r="D1772" s="221" t="str">
        <f>IF(ISBLANK('6. Vehículos y maquinaria'!F205),"",'6. Vehículos y maquinaria'!F205)</f>
        <v/>
      </c>
      <c r="E1772" s="221" t="str">
        <f>IF(ISBLANK('6. Vehículos y maquinaria'!G205),"",'6. Vehículos y maquinaria'!G205)</f>
        <v/>
      </c>
      <c r="F1772" s="221" t="str">
        <f t="shared" si="163"/>
        <v/>
      </c>
      <c r="G1772" s="221" t="str">
        <f>IF(ISBLANK('6. Vehículos y maquinaria'!I205),"",'6. Vehículos y maquinaria'!I205)</f>
        <v/>
      </c>
      <c r="H1772" s="221" t="str">
        <f>IF(ISBLANK('6. Vehículos y maquinaria'!J205),"",'6. Vehículos y maquinaria'!J205)</f>
        <v/>
      </c>
      <c r="I1772" s="221" t="str">
        <f t="shared" si="164"/>
        <v/>
      </c>
      <c r="J1772" s="496" t="str">
        <f t="shared" si="157"/>
        <v/>
      </c>
      <c r="K1772" s="496" t="str">
        <f t="shared" si="158"/>
        <v/>
      </c>
      <c r="L1772" s="496" t="str">
        <f t="shared" si="159"/>
        <v/>
      </c>
      <c r="M1772" s="221" t="str">
        <f>IF(ISBLANK('6. Vehículos y maquinaria'!O205),"",'6. Vehículos y maquinaria'!O205)</f>
        <v/>
      </c>
      <c r="N1772" s="221" t="str">
        <f>IF(ISBLANK('6. Vehículos y maquinaria'!P205),"",'6. Vehículos y maquinaria'!P205)</f>
        <v/>
      </c>
      <c r="O1772" s="221" t="str">
        <f>IF(ISBLANK('6. Vehículos y maquinaria'!Q205),"",'6. Vehículos y maquinaria'!Q205)</f>
        <v/>
      </c>
      <c r="P1772" s="497" t="str">
        <f t="shared" si="160"/>
        <v/>
      </c>
      <c r="Q1772" s="497" t="str">
        <f t="shared" si="161"/>
        <v/>
      </c>
      <c r="R1772" s="497" t="str">
        <f t="shared" si="162"/>
        <v/>
      </c>
      <c r="S1772" s="467" t="str">
        <f t="shared" si="165"/>
        <v/>
      </c>
      <c r="AG1772" s="15"/>
      <c r="AK1772" s="16"/>
    </row>
    <row r="1773" spans="2:37" x14ac:dyDescent="0.25">
      <c r="C1773" s="221" t="str">
        <f>IF(ISBLANK('6. Vehículos y maquinaria'!E206),"",'6. Vehículos y maquinaria'!E206)</f>
        <v/>
      </c>
      <c r="D1773" s="221" t="str">
        <f>IF(ISBLANK('6. Vehículos y maquinaria'!F206),"",'6. Vehículos y maquinaria'!F206)</f>
        <v/>
      </c>
      <c r="E1773" s="221" t="str">
        <f>IF(ISBLANK('6. Vehículos y maquinaria'!G206),"",'6. Vehículos y maquinaria'!G206)</f>
        <v/>
      </c>
      <c r="F1773" s="221" t="str">
        <f t="shared" si="163"/>
        <v/>
      </c>
      <c r="G1773" s="221" t="str">
        <f>IF(ISBLANK('6. Vehículos y maquinaria'!I206),"",'6. Vehículos y maquinaria'!I206)</f>
        <v/>
      </c>
      <c r="H1773" s="221" t="str">
        <f>IF(ISBLANK('6. Vehículos y maquinaria'!J206),"",'6. Vehículos y maquinaria'!J206)</f>
        <v/>
      </c>
      <c r="I1773" s="221" t="str">
        <f t="shared" si="164"/>
        <v/>
      </c>
      <c r="J1773" s="496" t="str">
        <f t="shared" si="157"/>
        <v/>
      </c>
      <c r="K1773" s="496" t="str">
        <f t="shared" si="158"/>
        <v/>
      </c>
      <c r="L1773" s="496" t="str">
        <f t="shared" si="159"/>
        <v/>
      </c>
      <c r="M1773" s="221" t="str">
        <f>IF(ISBLANK('6. Vehículos y maquinaria'!O206),"",'6. Vehículos y maquinaria'!O206)</f>
        <v/>
      </c>
      <c r="N1773" s="221" t="str">
        <f>IF(ISBLANK('6. Vehículos y maquinaria'!P206),"",'6. Vehículos y maquinaria'!P206)</f>
        <v/>
      </c>
      <c r="O1773" s="221" t="str">
        <f>IF(ISBLANK('6. Vehículos y maquinaria'!Q206),"",'6. Vehículos y maquinaria'!Q206)</f>
        <v/>
      </c>
      <c r="P1773" s="497" t="str">
        <f t="shared" si="160"/>
        <v/>
      </c>
      <c r="Q1773" s="497" t="str">
        <f t="shared" si="161"/>
        <v/>
      </c>
      <c r="R1773" s="497" t="str">
        <f t="shared" si="162"/>
        <v/>
      </c>
      <c r="S1773" s="467" t="str">
        <f t="shared" si="165"/>
        <v/>
      </c>
      <c r="AG1773" s="15"/>
      <c r="AK1773" s="16"/>
    </row>
    <row r="1774" spans="2:37" x14ac:dyDescent="0.25">
      <c r="C1774" s="221" t="str">
        <f>IF(ISBLANK('6. Vehículos y maquinaria'!E207),"",'6. Vehículos y maquinaria'!E207)</f>
        <v/>
      </c>
      <c r="D1774" s="221" t="str">
        <f>IF(ISBLANK('6. Vehículos y maquinaria'!F207),"",'6. Vehículos y maquinaria'!F207)</f>
        <v/>
      </c>
      <c r="E1774" s="221" t="str">
        <f>IF(ISBLANK('6. Vehículos y maquinaria'!G207),"",'6. Vehículos y maquinaria'!G207)</f>
        <v/>
      </c>
      <c r="F1774" s="221" t="str">
        <f t="shared" si="163"/>
        <v/>
      </c>
      <c r="G1774" s="221" t="str">
        <f>IF(ISBLANK('6. Vehículos y maquinaria'!I207),"",'6. Vehículos y maquinaria'!I207)</f>
        <v/>
      </c>
      <c r="H1774" s="221" t="str">
        <f>IF(ISBLANK('6. Vehículos y maquinaria'!J207),"",'6. Vehículos y maquinaria'!J207)</f>
        <v/>
      </c>
      <c r="I1774" s="221" t="str">
        <f t="shared" si="164"/>
        <v/>
      </c>
      <c r="J1774" s="496" t="str">
        <f t="shared" si="157"/>
        <v/>
      </c>
      <c r="K1774" s="496" t="str">
        <f t="shared" si="158"/>
        <v/>
      </c>
      <c r="L1774" s="496" t="str">
        <f t="shared" si="159"/>
        <v/>
      </c>
      <c r="M1774" s="221" t="str">
        <f>IF(ISBLANK('6. Vehículos y maquinaria'!O207),"",'6. Vehículos y maquinaria'!O207)</f>
        <v/>
      </c>
      <c r="N1774" s="221" t="str">
        <f>IF(ISBLANK('6. Vehículos y maquinaria'!P207),"",'6. Vehículos y maquinaria'!P207)</f>
        <v/>
      </c>
      <c r="O1774" s="221" t="str">
        <f>IF(ISBLANK('6. Vehículos y maquinaria'!Q207),"",'6. Vehículos y maquinaria'!Q207)</f>
        <v/>
      </c>
      <c r="P1774" s="497" t="str">
        <f t="shared" si="160"/>
        <v/>
      </c>
      <c r="Q1774" s="497" t="str">
        <f t="shared" si="161"/>
        <v/>
      </c>
      <c r="R1774" s="497" t="str">
        <f t="shared" si="162"/>
        <v/>
      </c>
      <c r="S1774" s="467" t="str">
        <f t="shared" si="165"/>
        <v/>
      </c>
      <c r="AG1774" s="15"/>
      <c r="AK1774" s="16"/>
    </row>
    <row r="1775" spans="2:37" x14ac:dyDescent="0.25">
      <c r="C1775" s="221" t="str">
        <f>IF(ISBLANK('6. Vehículos y maquinaria'!E208),"",'6. Vehículos y maquinaria'!E208)</f>
        <v/>
      </c>
      <c r="D1775" s="221" t="str">
        <f>IF(ISBLANK('6. Vehículos y maquinaria'!F208),"",'6. Vehículos y maquinaria'!F208)</f>
        <v/>
      </c>
      <c r="E1775" s="221" t="str">
        <f>IF(ISBLANK('6. Vehículos y maquinaria'!G208),"",'6. Vehículos y maquinaria'!G208)</f>
        <v/>
      </c>
      <c r="F1775" s="221" t="str">
        <f t="shared" si="163"/>
        <v/>
      </c>
      <c r="G1775" s="221" t="str">
        <f>IF(ISBLANK('6. Vehículos y maquinaria'!I208),"",'6. Vehículos y maquinaria'!I208)</f>
        <v/>
      </c>
      <c r="H1775" s="221" t="str">
        <f>IF(ISBLANK('6. Vehículos y maquinaria'!J208),"",'6. Vehículos y maquinaria'!J208)</f>
        <v/>
      </c>
      <c r="I1775" s="221" t="str">
        <f t="shared" si="164"/>
        <v/>
      </c>
      <c r="J1775" s="496" t="str">
        <f t="shared" si="157"/>
        <v/>
      </c>
      <c r="K1775" s="496" t="str">
        <f t="shared" si="158"/>
        <v/>
      </c>
      <c r="L1775" s="496" t="str">
        <f t="shared" si="159"/>
        <v/>
      </c>
      <c r="M1775" s="221" t="str">
        <f>IF(ISBLANK('6. Vehículos y maquinaria'!O208),"",'6. Vehículos y maquinaria'!O208)</f>
        <v/>
      </c>
      <c r="N1775" s="221" t="str">
        <f>IF(ISBLANK('6. Vehículos y maquinaria'!P208),"",'6. Vehículos y maquinaria'!P208)</f>
        <v/>
      </c>
      <c r="O1775" s="221" t="str">
        <f>IF(ISBLANK('6. Vehículos y maquinaria'!Q208),"",'6. Vehículos y maquinaria'!Q208)</f>
        <v/>
      </c>
      <c r="P1775" s="497" t="str">
        <f t="shared" si="160"/>
        <v/>
      </c>
      <c r="Q1775" s="497" t="str">
        <f t="shared" si="161"/>
        <v/>
      </c>
      <c r="R1775" s="497" t="str">
        <f t="shared" si="162"/>
        <v/>
      </c>
      <c r="S1775" s="467" t="str">
        <f t="shared" si="165"/>
        <v/>
      </c>
      <c r="AG1775" s="15"/>
      <c r="AK1775" s="16"/>
    </row>
    <row r="1776" spans="2:37" x14ac:dyDescent="0.25">
      <c r="P1776" s="497">
        <f>SUM(P1766:P1775)</f>
        <v>0</v>
      </c>
      <c r="Q1776" s="497">
        <f>SUM(Q1766:Q1775)</f>
        <v>0</v>
      </c>
      <c r="R1776" s="497">
        <f>SUM(R1766:R1775)</f>
        <v>0</v>
      </c>
      <c r="S1776" s="497">
        <f>SUM(S1766:S1775)</f>
        <v>0</v>
      </c>
      <c r="AG1776" s="15"/>
      <c r="AK1776" s="16"/>
    </row>
    <row r="1777" spans="1:53" x14ac:dyDescent="0.25">
      <c r="AG1777" s="15"/>
      <c r="AK1777" s="16"/>
    </row>
    <row r="1778" spans="1:53" x14ac:dyDescent="0.25">
      <c r="AG1778" s="15"/>
      <c r="AK1778" s="16"/>
    </row>
    <row r="1779" spans="1:53" ht="18" customHeight="1" x14ac:dyDescent="0.25">
      <c r="B1779" s="555" t="s">
        <v>1892</v>
      </c>
      <c r="C1779" s="555"/>
      <c r="D1779" s="555"/>
      <c r="E1779" s="555"/>
      <c r="F1779" s="555"/>
      <c r="G1779" s="555"/>
      <c r="H1779" s="555"/>
      <c r="I1779" s="555"/>
      <c r="J1779" s="555"/>
      <c r="K1779" s="555"/>
    </row>
    <row r="1780" spans="1:53" ht="18" customHeight="1" x14ac:dyDescent="0.25"/>
    <row r="1781" spans="1:53" ht="18" customHeight="1" x14ac:dyDescent="0.25">
      <c r="D1781" s="1466" t="s">
        <v>876</v>
      </c>
      <c r="E1781" s="1466" t="s">
        <v>877</v>
      </c>
      <c r="F1781" s="1466" t="s">
        <v>878</v>
      </c>
      <c r="G1781" s="1466" t="s">
        <v>879</v>
      </c>
    </row>
    <row r="1782" spans="1:53" ht="18" customHeight="1" x14ac:dyDescent="0.25">
      <c r="A1782" s="918">
        <v>19</v>
      </c>
      <c r="C1782" s="1467" t="s">
        <v>2380</v>
      </c>
      <c r="D1782" s="1468">
        <f>SUMIFS($M$1812:$M$1816,$D$1812:$D$1816,"Transporte ferroviario")</f>
        <v>0</v>
      </c>
      <c r="E1782" s="1468">
        <f>SUMIFS($N$1812:$N$1816,$D$1812:$D$1816,"Transporte ferroviario")</f>
        <v>0</v>
      </c>
      <c r="F1782" s="1468">
        <f>SUMIFS($O$1812:$O$1816,$D$1812:$D$1816,"Transporte ferroviario")</f>
        <v>0</v>
      </c>
      <c r="G1782" s="1468">
        <f>SUMIFS($P$1812:$P$1816,$D$1812:$D$1816,"Transporte ferroviario")</f>
        <v>0</v>
      </c>
      <c r="J1782" s="25"/>
      <c r="K1782" s="25"/>
      <c r="Q1782" s="15"/>
      <c r="R1782" s="16"/>
      <c r="AG1782" s="15"/>
      <c r="AH1782" s="16"/>
    </row>
    <row r="1783" spans="1:53" ht="18" customHeight="1" x14ac:dyDescent="0.25">
      <c r="A1783" s="920">
        <v>20</v>
      </c>
      <c r="B1783" s="1470"/>
      <c r="C1783" s="1467" t="s">
        <v>2381</v>
      </c>
      <c r="D1783" s="1468">
        <f>SUMIFS($M$1812:$M$1816,$D$1812:$D$1816,"Transporte marítimo")</f>
        <v>0</v>
      </c>
      <c r="E1783" s="1468">
        <f>SUMIFS($N$1812:$N$1816,$D$1812:$D$1816,"Transporte marítimo")</f>
        <v>0</v>
      </c>
      <c r="F1783" s="1468">
        <f>SUMIFS($O$1812:$O$1816,$D$1812:$D$1816,"Transporte marítimo")</f>
        <v>0</v>
      </c>
      <c r="G1783" s="1468">
        <f>SUMIFS($P$1812:$P$1816,$D$1812:$D$1816,"Transporte marítimo")</f>
        <v>0</v>
      </c>
      <c r="H1783" s="68"/>
      <c r="J1783" s="70"/>
      <c r="K1783" s="70"/>
      <c r="L1783" s="70"/>
      <c r="O1783" s="70"/>
      <c r="P1783" s="68"/>
      <c r="Q1783" s="68"/>
      <c r="R1783" s="68"/>
      <c r="S1783" s="68"/>
      <c r="T1783" s="68"/>
      <c r="U1783" s="68"/>
      <c r="V1783" s="70"/>
      <c r="W1783" s="70"/>
      <c r="X1783" s="70"/>
      <c r="Y1783" s="70"/>
      <c r="Z1783" s="70"/>
      <c r="AA1783" s="70"/>
      <c r="AB1783" s="68"/>
      <c r="AC1783" s="68"/>
      <c r="AD1783" s="68"/>
      <c r="AE1783" s="68"/>
      <c r="AF1783" s="68"/>
      <c r="AG1783" s="68"/>
      <c r="AH1783" s="70"/>
      <c r="AI1783" s="70"/>
      <c r="AJ1783" s="70"/>
      <c r="AK1783" s="70"/>
      <c r="AL1783" s="70"/>
      <c r="AM1783" s="70"/>
      <c r="AN1783" s="68"/>
      <c r="AO1783" s="68"/>
      <c r="AP1783" s="68"/>
      <c r="AQ1783" s="68"/>
      <c r="AR1783" s="68"/>
      <c r="AS1783" s="68"/>
      <c r="AT1783" s="70"/>
      <c r="AU1783" s="70"/>
      <c r="AV1783" s="70"/>
      <c r="AW1783" s="70"/>
      <c r="AX1783" s="70"/>
      <c r="AY1783" s="70"/>
      <c r="AZ1783" s="68"/>
      <c r="BA1783" s="68"/>
    </row>
    <row r="1784" spans="1:53" ht="18" customHeight="1" x14ac:dyDescent="0.25">
      <c r="A1784" s="918">
        <v>21</v>
      </c>
      <c r="C1784" s="1467" t="s">
        <v>2382</v>
      </c>
      <c r="D1784" s="1468">
        <f>SUMIFS($M$1812:$M$1816,$D$1812:$D$1816,"Transporte aéreo")</f>
        <v>0</v>
      </c>
      <c r="E1784" s="1468">
        <f>SUMIFS($N$1812:$N$1816,$D$1812:$D$1816,"Transporte aéreo")</f>
        <v>0</v>
      </c>
      <c r="F1784" s="1468">
        <f t="shared" ref="F1784" si="166">SUMIFS(O1812:O1816,$D$1812:$D$1816,"Transporte aéreo")</f>
        <v>0</v>
      </c>
      <c r="G1784" s="1468">
        <f>SUMIFS($P$1812:$P$1816,$D$1812:$D$1816,"Transporte aéreo")</f>
        <v>0</v>
      </c>
    </row>
    <row r="1785" spans="1:53" s="16" customFormat="1" ht="18" customHeight="1" x14ac:dyDescent="0.25">
      <c r="A1785" s="918"/>
      <c r="B1785" s="15"/>
      <c r="C1785" s="15"/>
      <c r="D1785" s="1469">
        <f t="shared" ref="D1785:F1785" si="167">SUM(D1782:D1784)</f>
        <v>0</v>
      </c>
      <c r="E1785" s="1469">
        <f t="shared" si="167"/>
        <v>0</v>
      </c>
      <c r="F1785" s="1469">
        <f t="shared" si="167"/>
        <v>0</v>
      </c>
      <c r="G1785" s="1469">
        <f>SUM(G1782:G1784)</f>
        <v>0</v>
      </c>
      <c r="H1785" s="15"/>
      <c r="I1785" s="15"/>
      <c r="J1785" s="15"/>
      <c r="K1785" s="15"/>
      <c r="L1785" s="15"/>
      <c r="O1785" s="15"/>
      <c r="P1785" s="15"/>
      <c r="Q1785" s="15"/>
      <c r="R1785" s="15"/>
      <c r="S1785" s="15"/>
      <c r="T1785" s="15"/>
      <c r="U1785" s="15"/>
      <c r="V1785" s="15"/>
      <c r="AQ1785" s="15"/>
      <c r="AR1785" s="15"/>
      <c r="AS1785" s="15"/>
      <c r="AT1785" s="15"/>
      <c r="AU1785" s="15"/>
      <c r="AV1785" s="15"/>
      <c r="AW1785" s="15"/>
      <c r="AX1785" s="15"/>
      <c r="AY1785" s="15"/>
      <c r="AZ1785" s="15"/>
      <c r="BA1785" s="15"/>
    </row>
    <row r="1786" spans="1:53" s="16" customFormat="1" ht="18" customHeight="1" x14ac:dyDescent="0.25">
      <c r="A1786" s="918"/>
      <c r="B1786" s="100" t="s">
        <v>803</v>
      </c>
      <c r="C1786" s="15"/>
      <c r="D1786" s="15"/>
      <c r="E1786" s="15"/>
      <c r="F1786" s="15"/>
      <c r="G1786" s="15"/>
      <c r="H1786" s="15"/>
      <c r="I1786" s="15"/>
      <c r="J1786" s="15"/>
      <c r="K1786" s="15"/>
      <c r="L1786" s="15"/>
      <c r="M1786" s="15"/>
      <c r="N1786" s="15"/>
      <c r="O1786" s="15"/>
      <c r="P1786" s="15"/>
      <c r="Q1786" s="15"/>
      <c r="R1786" s="15"/>
      <c r="S1786" s="15"/>
      <c r="T1786" s="15"/>
      <c r="U1786" s="15"/>
      <c r="V1786" s="15"/>
      <c r="AQ1786" s="15"/>
      <c r="AR1786" s="15"/>
      <c r="AS1786" s="15"/>
      <c r="AT1786" s="15"/>
      <c r="AU1786" s="15"/>
      <c r="AV1786" s="15"/>
      <c r="AW1786" s="15"/>
      <c r="AX1786" s="15"/>
      <c r="AY1786" s="15"/>
      <c r="AZ1786" s="15"/>
      <c r="BA1786" s="15"/>
    </row>
    <row r="1787" spans="1:53" ht="18" customHeight="1" x14ac:dyDescent="0.25">
      <c r="B1787" s="68"/>
      <c r="C1787" s="66"/>
      <c r="F1787" s="556">
        <v>2007</v>
      </c>
      <c r="G1787" s="556">
        <v>2007</v>
      </c>
      <c r="H1787" s="556">
        <v>2007</v>
      </c>
      <c r="I1787" s="556">
        <v>2008</v>
      </c>
      <c r="J1787" s="556">
        <v>2008</v>
      </c>
      <c r="K1787" s="556">
        <v>2008</v>
      </c>
      <c r="L1787" s="556">
        <v>2009</v>
      </c>
      <c r="M1787" s="556">
        <v>2009</v>
      </c>
      <c r="N1787" s="556">
        <v>2009</v>
      </c>
      <c r="O1787" s="556">
        <v>2010</v>
      </c>
      <c r="P1787" s="556">
        <v>2010</v>
      </c>
      <c r="Q1787" s="556">
        <v>2010</v>
      </c>
      <c r="R1787" s="556">
        <v>2011</v>
      </c>
      <c r="S1787" s="556">
        <v>2011</v>
      </c>
      <c r="T1787" s="556">
        <v>2011</v>
      </c>
      <c r="U1787" s="556">
        <v>2012</v>
      </c>
      <c r="V1787" s="556">
        <v>2012</v>
      </c>
      <c r="W1787" s="556">
        <v>2012</v>
      </c>
      <c r="X1787" s="556">
        <v>2013</v>
      </c>
      <c r="Y1787" s="556">
        <v>2013</v>
      </c>
      <c r="Z1787" s="556">
        <v>2013</v>
      </c>
      <c r="AA1787" s="556">
        <v>2014</v>
      </c>
      <c r="AB1787" s="556">
        <v>2014</v>
      </c>
      <c r="AC1787" s="556">
        <v>2014</v>
      </c>
      <c r="AD1787" s="556">
        <v>2015</v>
      </c>
      <c r="AE1787" s="556">
        <v>2015</v>
      </c>
      <c r="AF1787" s="556">
        <v>2015</v>
      </c>
      <c r="AG1787" s="556">
        <v>2016</v>
      </c>
      <c r="AH1787" s="556">
        <v>2016</v>
      </c>
      <c r="AI1787" s="556">
        <v>2016</v>
      </c>
      <c r="AJ1787" s="556">
        <v>2017</v>
      </c>
      <c r="AK1787" s="556">
        <v>2017</v>
      </c>
      <c r="AL1787" s="556">
        <v>2017</v>
      </c>
      <c r="AM1787" s="556">
        <v>2018</v>
      </c>
      <c r="AN1787" s="556">
        <v>2018</v>
      </c>
      <c r="AO1787" s="556">
        <v>2018</v>
      </c>
      <c r="AP1787" s="556">
        <v>2019</v>
      </c>
      <c r="AQ1787" s="556">
        <v>2019</v>
      </c>
      <c r="AR1787" s="556">
        <v>2019</v>
      </c>
      <c r="AS1787" s="556">
        <v>2020</v>
      </c>
      <c r="AT1787" s="556">
        <v>2020</v>
      </c>
      <c r="AU1787" s="556">
        <v>2020</v>
      </c>
      <c r="AV1787" s="556">
        <v>2021</v>
      </c>
      <c r="AW1787" s="556">
        <v>2021</v>
      </c>
      <c r="AX1787" s="556">
        <v>2021</v>
      </c>
      <c r="AY1787" s="556">
        <v>2022</v>
      </c>
      <c r="AZ1787" s="556">
        <v>2022</v>
      </c>
      <c r="BA1787" s="556">
        <v>2022</v>
      </c>
    </row>
    <row r="1788" spans="1:53" s="16" customFormat="1" ht="18" customHeight="1" x14ac:dyDescent="0.25">
      <c r="A1788" s="918"/>
      <c r="B1788" s="13"/>
      <c r="C1788" s="68" t="s">
        <v>2263</v>
      </c>
      <c r="F1788" s="570" t="s">
        <v>793</v>
      </c>
      <c r="G1788" s="570" t="s">
        <v>794</v>
      </c>
      <c r="H1788" s="570" t="s">
        <v>795</v>
      </c>
      <c r="I1788" s="570" t="s">
        <v>793</v>
      </c>
      <c r="J1788" s="570" t="s">
        <v>794</v>
      </c>
      <c r="K1788" s="570" t="s">
        <v>795</v>
      </c>
      <c r="L1788" s="570" t="s">
        <v>793</v>
      </c>
      <c r="M1788" s="570" t="s">
        <v>794</v>
      </c>
      <c r="N1788" s="570" t="s">
        <v>795</v>
      </c>
      <c r="O1788" s="570" t="s">
        <v>793</v>
      </c>
      <c r="P1788" s="570" t="s">
        <v>794</v>
      </c>
      <c r="Q1788" s="570" t="s">
        <v>795</v>
      </c>
      <c r="R1788" s="570" t="s">
        <v>793</v>
      </c>
      <c r="S1788" s="570" t="s">
        <v>794</v>
      </c>
      <c r="T1788" s="570" t="s">
        <v>795</v>
      </c>
      <c r="U1788" s="570" t="s">
        <v>793</v>
      </c>
      <c r="V1788" s="570" t="s">
        <v>794</v>
      </c>
      <c r="W1788" s="570" t="s">
        <v>795</v>
      </c>
      <c r="X1788" s="570" t="s">
        <v>793</v>
      </c>
      <c r="Y1788" s="570" t="s">
        <v>794</v>
      </c>
      <c r="Z1788" s="570" t="s">
        <v>795</v>
      </c>
      <c r="AA1788" s="570" t="s">
        <v>793</v>
      </c>
      <c r="AB1788" s="570" t="s">
        <v>794</v>
      </c>
      <c r="AC1788" s="570" t="s">
        <v>795</v>
      </c>
      <c r="AD1788" s="570" t="s">
        <v>793</v>
      </c>
      <c r="AE1788" s="570" t="s">
        <v>794</v>
      </c>
      <c r="AF1788" s="570" t="s">
        <v>795</v>
      </c>
      <c r="AG1788" s="570" t="s">
        <v>793</v>
      </c>
      <c r="AH1788" s="570" t="s">
        <v>794</v>
      </c>
      <c r="AI1788" s="570" t="s">
        <v>795</v>
      </c>
      <c r="AJ1788" s="570" t="s">
        <v>793</v>
      </c>
      <c r="AK1788" s="570" t="s">
        <v>794</v>
      </c>
      <c r="AL1788" s="570" t="s">
        <v>795</v>
      </c>
      <c r="AM1788" s="570" t="s">
        <v>793</v>
      </c>
      <c r="AN1788" s="570" t="s">
        <v>794</v>
      </c>
      <c r="AO1788" s="570" t="s">
        <v>795</v>
      </c>
      <c r="AP1788" s="570" t="s">
        <v>793</v>
      </c>
      <c r="AQ1788" s="570" t="s">
        <v>794</v>
      </c>
      <c r="AR1788" s="570" t="s">
        <v>795</v>
      </c>
      <c r="AS1788" s="570" t="s">
        <v>793</v>
      </c>
      <c r="AT1788" s="570" t="s">
        <v>794</v>
      </c>
      <c r="AU1788" s="570" t="s">
        <v>795</v>
      </c>
      <c r="AV1788" s="570" t="s">
        <v>793</v>
      </c>
      <c r="AW1788" s="570" t="s">
        <v>794</v>
      </c>
      <c r="AX1788" s="570" t="s">
        <v>795</v>
      </c>
      <c r="AY1788" s="570" t="s">
        <v>793</v>
      </c>
      <c r="AZ1788" s="570" t="s">
        <v>794</v>
      </c>
      <c r="BA1788" s="570" t="s">
        <v>795</v>
      </c>
    </row>
    <row r="1789" spans="1:53" s="16" customFormat="1" ht="18" customHeight="1" x14ac:dyDescent="0.25">
      <c r="A1789" s="918"/>
      <c r="B1789" s="13"/>
      <c r="C1789" s="15"/>
      <c r="F1789" s="570" t="s">
        <v>918</v>
      </c>
      <c r="G1789" s="570" t="str">
        <f t="shared" ref="G1789:BA1789" si="168">G1787&amp;G1788</f>
        <v>2007CH4 (g/l)</v>
      </c>
      <c r="H1789" s="570" t="str">
        <f t="shared" si="168"/>
        <v>2007N2O (g/l)</v>
      </c>
      <c r="I1789" s="570" t="str">
        <f t="shared" si="168"/>
        <v>2008CO2 (kg/l)</v>
      </c>
      <c r="J1789" s="570" t="str">
        <f t="shared" si="168"/>
        <v>2008CH4 (g/l)</v>
      </c>
      <c r="K1789" s="570" t="str">
        <f t="shared" si="168"/>
        <v>2008N2O (g/l)</v>
      </c>
      <c r="L1789" s="570" t="str">
        <f t="shared" si="168"/>
        <v>2009CO2 (kg/l)</v>
      </c>
      <c r="M1789" s="570" t="str">
        <f t="shared" si="168"/>
        <v>2009CH4 (g/l)</v>
      </c>
      <c r="N1789" s="570" t="str">
        <f t="shared" si="168"/>
        <v>2009N2O (g/l)</v>
      </c>
      <c r="O1789" s="570" t="str">
        <f t="shared" si="168"/>
        <v>2010CO2 (kg/l)</v>
      </c>
      <c r="P1789" s="570" t="str">
        <f t="shared" si="168"/>
        <v>2010CH4 (g/l)</v>
      </c>
      <c r="Q1789" s="570" t="str">
        <f t="shared" si="168"/>
        <v>2010N2O (g/l)</v>
      </c>
      <c r="R1789" s="570" t="str">
        <f t="shared" si="168"/>
        <v>2011CO2 (kg/l)</v>
      </c>
      <c r="S1789" s="570" t="str">
        <f t="shared" si="168"/>
        <v>2011CH4 (g/l)</v>
      </c>
      <c r="T1789" s="570" t="str">
        <f t="shared" si="168"/>
        <v>2011N2O (g/l)</v>
      </c>
      <c r="U1789" s="570" t="str">
        <f t="shared" si="168"/>
        <v>2012CO2 (kg/l)</v>
      </c>
      <c r="V1789" s="570" t="str">
        <f t="shared" si="168"/>
        <v>2012CH4 (g/l)</v>
      </c>
      <c r="W1789" s="570" t="str">
        <f t="shared" si="168"/>
        <v>2012N2O (g/l)</v>
      </c>
      <c r="X1789" s="570" t="str">
        <f t="shared" si="168"/>
        <v>2013CO2 (kg/l)</v>
      </c>
      <c r="Y1789" s="570" t="str">
        <f t="shared" si="168"/>
        <v>2013CH4 (g/l)</v>
      </c>
      <c r="Z1789" s="570" t="str">
        <f t="shared" si="168"/>
        <v>2013N2O (g/l)</v>
      </c>
      <c r="AA1789" s="570" t="str">
        <f t="shared" si="168"/>
        <v>2014CO2 (kg/l)</v>
      </c>
      <c r="AB1789" s="570" t="str">
        <f t="shared" si="168"/>
        <v>2014CH4 (g/l)</v>
      </c>
      <c r="AC1789" s="570" t="str">
        <f t="shared" si="168"/>
        <v>2014N2O (g/l)</v>
      </c>
      <c r="AD1789" s="570" t="str">
        <f t="shared" si="168"/>
        <v>2015CO2 (kg/l)</v>
      </c>
      <c r="AE1789" s="570" t="str">
        <f t="shared" si="168"/>
        <v>2015CH4 (g/l)</v>
      </c>
      <c r="AF1789" s="570" t="str">
        <f t="shared" si="168"/>
        <v>2015N2O (g/l)</v>
      </c>
      <c r="AG1789" s="570" t="str">
        <f t="shared" si="168"/>
        <v>2016CO2 (kg/l)</v>
      </c>
      <c r="AH1789" s="570" t="str">
        <f t="shared" si="168"/>
        <v>2016CH4 (g/l)</v>
      </c>
      <c r="AI1789" s="570" t="str">
        <f t="shared" si="168"/>
        <v>2016N2O (g/l)</v>
      </c>
      <c r="AJ1789" s="570" t="str">
        <f t="shared" si="168"/>
        <v>2017CO2 (kg/l)</v>
      </c>
      <c r="AK1789" s="570" t="str">
        <f t="shared" si="168"/>
        <v>2017CH4 (g/l)</v>
      </c>
      <c r="AL1789" s="570" t="str">
        <f t="shared" si="168"/>
        <v>2017N2O (g/l)</v>
      </c>
      <c r="AM1789" s="570" t="str">
        <f t="shared" si="168"/>
        <v>2018CO2 (kg/l)</v>
      </c>
      <c r="AN1789" s="570" t="str">
        <f t="shared" si="168"/>
        <v>2018CH4 (g/l)</v>
      </c>
      <c r="AO1789" s="570" t="str">
        <f t="shared" si="168"/>
        <v>2018N2O (g/l)</v>
      </c>
      <c r="AP1789" s="570" t="str">
        <f t="shared" si="168"/>
        <v>2019CO2 (kg/l)</v>
      </c>
      <c r="AQ1789" s="570" t="str">
        <f t="shared" si="168"/>
        <v>2019CH4 (g/l)</v>
      </c>
      <c r="AR1789" s="570" t="str">
        <f t="shared" si="168"/>
        <v>2019N2O (g/l)</v>
      </c>
      <c r="AS1789" s="570" t="str">
        <f t="shared" si="168"/>
        <v>2020CO2 (kg/l)</v>
      </c>
      <c r="AT1789" s="570" t="str">
        <f t="shared" si="168"/>
        <v>2020CH4 (g/l)</v>
      </c>
      <c r="AU1789" s="570" t="str">
        <f t="shared" si="168"/>
        <v>2020N2O (g/l)</v>
      </c>
      <c r="AV1789" s="570" t="str">
        <f t="shared" si="168"/>
        <v>2021CO2 (kg/l)</v>
      </c>
      <c r="AW1789" s="570" t="str">
        <f t="shared" si="168"/>
        <v>2021CH4 (g/l)</v>
      </c>
      <c r="AX1789" s="570" t="str">
        <f>AX1787&amp;AX1788</f>
        <v>2021N2O (g/l)</v>
      </c>
      <c r="AY1789" s="570" t="str">
        <f t="shared" si="168"/>
        <v>2022CO2 (kg/l)</v>
      </c>
      <c r="AZ1789" s="570" t="str">
        <f t="shared" si="168"/>
        <v>2022CH4 (g/l)</v>
      </c>
      <c r="BA1789" s="570" t="str">
        <f t="shared" si="168"/>
        <v>2022N2O (g/l)</v>
      </c>
    </row>
    <row r="1790" spans="1:53" s="16" customFormat="1" ht="18" customHeight="1" x14ac:dyDescent="0.25">
      <c r="A1790" s="921"/>
      <c r="B1790" s="14"/>
      <c r="C1790" s="181" t="s">
        <v>729</v>
      </c>
      <c r="D1790" s="181" t="s">
        <v>547</v>
      </c>
      <c r="E1790" s="527" t="str">
        <f>C1790&amp;D1790</f>
        <v>Transporte ferroviarioGasóleo B (l)</v>
      </c>
      <c r="F1790" s="1372">
        <v>2.6989999999999998</v>
      </c>
      <c r="G1790" s="1372">
        <v>0.151</v>
      </c>
      <c r="H1790" s="1372">
        <v>0.02</v>
      </c>
      <c r="I1790" s="1372">
        <v>2.6989999999999998</v>
      </c>
      <c r="J1790" s="1372">
        <v>0.151</v>
      </c>
      <c r="K1790" s="1372">
        <v>0.02</v>
      </c>
      <c r="L1790" s="1372">
        <v>2.6989999999999998</v>
      </c>
      <c r="M1790" s="1372">
        <v>0.151</v>
      </c>
      <c r="N1790" s="1372">
        <v>0.02</v>
      </c>
      <c r="O1790" s="1372">
        <v>2.6989999999999998</v>
      </c>
      <c r="P1790" s="1372">
        <v>0.151</v>
      </c>
      <c r="Q1790" s="1372">
        <v>0.02</v>
      </c>
      <c r="R1790" s="1372">
        <v>2.6989999999999998</v>
      </c>
      <c r="S1790" s="1372">
        <v>0.151</v>
      </c>
      <c r="T1790" s="1372">
        <v>0.02</v>
      </c>
      <c r="U1790" s="1372">
        <v>2.6989999999999998</v>
      </c>
      <c r="V1790" s="1372">
        <v>0.151</v>
      </c>
      <c r="W1790" s="1372">
        <v>0.02</v>
      </c>
      <c r="X1790" s="1372">
        <v>2.6989999999999998</v>
      </c>
      <c r="Y1790" s="1372">
        <v>0.151</v>
      </c>
      <c r="Z1790" s="1372">
        <v>0.02</v>
      </c>
      <c r="AA1790" s="1372">
        <v>2.6989999999999998</v>
      </c>
      <c r="AB1790" s="1372">
        <v>0.151</v>
      </c>
      <c r="AC1790" s="1372">
        <v>0.02</v>
      </c>
      <c r="AD1790" s="1372">
        <v>2.6989999999999998</v>
      </c>
      <c r="AE1790" s="1372">
        <v>0.151</v>
      </c>
      <c r="AF1790" s="1372">
        <v>0.02</v>
      </c>
      <c r="AG1790" s="1372">
        <v>2.6989999999999998</v>
      </c>
      <c r="AH1790" s="1372">
        <v>0.151</v>
      </c>
      <c r="AI1790" s="1372">
        <v>0.02</v>
      </c>
      <c r="AJ1790" s="1372">
        <v>2.6989999999999998</v>
      </c>
      <c r="AK1790" s="1372">
        <v>0.151</v>
      </c>
      <c r="AL1790" s="1372">
        <v>0.02</v>
      </c>
      <c r="AM1790" s="1372">
        <v>2.6989999999999998</v>
      </c>
      <c r="AN1790" s="1372">
        <v>0.151</v>
      </c>
      <c r="AO1790" s="1372">
        <v>0.02</v>
      </c>
      <c r="AP1790" s="1372">
        <v>2.6989999999999998</v>
      </c>
      <c r="AQ1790" s="1372">
        <v>0.151</v>
      </c>
      <c r="AR1790" s="1372">
        <v>0.02</v>
      </c>
      <c r="AS1790" s="1372">
        <v>2.6989999999999998</v>
      </c>
      <c r="AT1790" s="1372">
        <v>0.151</v>
      </c>
      <c r="AU1790" s="1372">
        <v>0.02</v>
      </c>
      <c r="AV1790" s="1372">
        <v>2.6989999999999998</v>
      </c>
      <c r="AW1790" s="1372">
        <v>0.151</v>
      </c>
      <c r="AX1790" s="1372">
        <v>0.02</v>
      </c>
      <c r="AY1790" s="1372">
        <v>2.6989999999999998</v>
      </c>
      <c r="AZ1790" s="1372">
        <v>0.151</v>
      </c>
      <c r="BA1790" s="1372">
        <v>0.02</v>
      </c>
    </row>
    <row r="1791" spans="1:53" s="16" customFormat="1" ht="18" customHeight="1" x14ac:dyDescent="0.25">
      <c r="A1791" s="921"/>
      <c r="B1791" s="14"/>
      <c r="C1791" s="182" t="s">
        <v>686</v>
      </c>
      <c r="D1791" s="181" t="s">
        <v>736</v>
      </c>
      <c r="E1791" s="527" t="str">
        <f t="shared" ref="E1791:E1794" si="169">C1791&amp;D1791</f>
        <v>Transporte marítimoGasóleo (l)</v>
      </c>
      <c r="F1791" s="1372">
        <v>2.7469999999999999</v>
      </c>
      <c r="G1791" s="1372">
        <v>0.25900000000000001</v>
      </c>
      <c r="H1791" s="1372">
        <v>7.3999999999999996E-2</v>
      </c>
      <c r="I1791" s="1372">
        <v>2.7469999999999999</v>
      </c>
      <c r="J1791" s="1372">
        <v>0.25900000000000001</v>
      </c>
      <c r="K1791" s="1372">
        <v>7.3999999999999996E-2</v>
      </c>
      <c r="L1791" s="1372">
        <v>2.7469999999999999</v>
      </c>
      <c r="M1791" s="1372">
        <v>0.25900000000000001</v>
      </c>
      <c r="N1791" s="1372">
        <v>7.3999999999999996E-2</v>
      </c>
      <c r="O1791" s="1372">
        <v>2.7469999999999999</v>
      </c>
      <c r="P1791" s="1372">
        <v>0.25900000000000001</v>
      </c>
      <c r="Q1791" s="1372">
        <v>7.3999999999999996E-2</v>
      </c>
      <c r="R1791" s="1372">
        <v>2.7469999999999999</v>
      </c>
      <c r="S1791" s="1372">
        <v>0.25900000000000001</v>
      </c>
      <c r="T1791" s="1372">
        <v>7.3999999999999996E-2</v>
      </c>
      <c r="U1791" s="1372">
        <v>2.7469999999999999</v>
      </c>
      <c r="V1791" s="1372">
        <v>0.25900000000000001</v>
      </c>
      <c r="W1791" s="1372">
        <v>7.3999999999999996E-2</v>
      </c>
      <c r="X1791" s="1372">
        <v>2.7469999999999999</v>
      </c>
      <c r="Y1791" s="1372">
        <v>0.25900000000000001</v>
      </c>
      <c r="Z1791" s="1372">
        <v>7.3999999999999996E-2</v>
      </c>
      <c r="AA1791" s="1372">
        <v>2.7469999999999999</v>
      </c>
      <c r="AB1791" s="1372">
        <v>0.25900000000000001</v>
      </c>
      <c r="AC1791" s="1372">
        <v>7.3999999999999996E-2</v>
      </c>
      <c r="AD1791" s="1372">
        <v>2.7469999999999999</v>
      </c>
      <c r="AE1791" s="1372">
        <v>0.25900000000000001</v>
      </c>
      <c r="AF1791" s="1372">
        <v>7.3999999999999996E-2</v>
      </c>
      <c r="AG1791" s="1372">
        <v>2.7469999999999999</v>
      </c>
      <c r="AH1791" s="1372">
        <v>0.25900000000000001</v>
      </c>
      <c r="AI1791" s="1372">
        <v>7.3999999999999996E-2</v>
      </c>
      <c r="AJ1791" s="1372">
        <v>2.7469999999999999</v>
      </c>
      <c r="AK1791" s="1372">
        <v>0.25900000000000001</v>
      </c>
      <c r="AL1791" s="1372">
        <v>7.3999999999999996E-2</v>
      </c>
      <c r="AM1791" s="1372">
        <v>2.7469999999999999</v>
      </c>
      <c r="AN1791" s="1372">
        <v>0.25900000000000001</v>
      </c>
      <c r="AO1791" s="1372">
        <v>7.3999999999999996E-2</v>
      </c>
      <c r="AP1791" s="1372">
        <v>2.7469999999999999</v>
      </c>
      <c r="AQ1791" s="1372">
        <v>0.25900000000000001</v>
      </c>
      <c r="AR1791" s="1372">
        <v>7.3999999999999996E-2</v>
      </c>
      <c r="AS1791" s="1372">
        <v>2.7469999999999999</v>
      </c>
      <c r="AT1791" s="1372">
        <v>0.25900000000000001</v>
      </c>
      <c r="AU1791" s="1372">
        <v>7.3999999999999996E-2</v>
      </c>
      <c r="AV1791" s="1372">
        <v>2.7469999999999999</v>
      </c>
      <c r="AW1791" s="1372">
        <v>0.25900000000000001</v>
      </c>
      <c r="AX1791" s="1372">
        <v>7.3999999999999996E-2</v>
      </c>
      <c r="AY1791" s="1372">
        <v>2.7469999999999999</v>
      </c>
      <c r="AZ1791" s="1372">
        <v>0.25900000000000001</v>
      </c>
      <c r="BA1791" s="1372">
        <v>7.3999999999999996E-2</v>
      </c>
    </row>
    <row r="1792" spans="1:53" s="16" customFormat="1" ht="18" customHeight="1" x14ac:dyDescent="0.25">
      <c r="A1792" s="921"/>
      <c r="B1792" s="14"/>
      <c r="C1792" s="182" t="s">
        <v>686</v>
      </c>
      <c r="D1792" s="181" t="s">
        <v>737</v>
      </c>
      <c r="E1792" s="527" t="str">
        <f t="shared" si="169"/>
        <v>Transporte marítimoFuelóleo (l)</v>
      </c>
      <c r="F1792" s="1372">
        <v>3.1930000000000001</v>
      </c>
      <c r="G1792" s="1372">
        <v>0.28599999999999998</v>
      </c>
      <c r="H1792" s="1372">
        <v>8.2000000000000003E-2</v>
      </c>
      <c r="I1792" s="1372">
        <v>3.202</v>
      </c>
      <c r="J1792" s="1372">
        <v>0.28399999999999997</v>
      </c>
      <c r="K1792" s="1372">
        <v>8.1000000000000003E-2</v>
      </c>
      <c r="L1792" s="1372">
        <v>3.2</v>
      </c>
      <c r="M1792" s="1372">
        <v>0.28599999999999998</v>
      </c>
      <c r="N1792" s="1372">
        <v>8.2000000000000003E-2</v>
      </c>
      <c r="O1792" s="1372">
        <v>3.1960000000000002</v>
      </c>
      <c r="P1792" s="1372">
        <v>0.28599999999999998</v>
      </c>
      <c r="Q1792" s="1372">
        <v>8.2000000000000003E-2</v>
      </c>
      <c r="R1792" s="1372">
        <v>3.1909999999999998</v>
      </c>
      <c r="S1792" s="1372">
        <v>0.28399999999999997</v>
      </c>
      <c r="T1792" s="1372">
        <v>8.1000000000000003E-2</v>
      </c>
      <c r="U1792" s="1372">
        <v>3.1970000000000001</v>
      </c>
      <c r="V1792" s="1372">
        <v>0.28399999999999997</v>
      </c>
      <c r="W1792" s="1372">
        <v>8.1000000000000003E-2</v>
      </c>
      <c r="X1792" s="1372">
        <v>3.18</v>
      </c>
      <c r="Y1792" s="1372">
        <v>0.28399999999999997</v>
      </c>
      <c r="Z1792" s="1372">
        <v>8.1000000000000003E-2</v>
      </c>
      <c r="AA1792" s="1372">
        <v>3.149</v>
      </c>
      <c r="AB1792" s="1372">
        <v>0.28399999999999997</v>
      </c>
      <c r="AC1792" s="1372">
        <v>8.1000000000000003E-2</v>
      </c>
      <c r="AD1792" s="1372">
        <v>3.2040000000000002</v>
      </c>
      <c r="AE1792" s="1372">
        <v>0.28599999999999998</v>
      </c>
      <c r="AF1792" s="1372">
        <v>8.2000000000000003E-2</v>
      </c>
      <c r="AG1792" s="1372">
        <v>3.2069999999999999</v>
      </c>
      <c r="AH1792" s="1372">
        <v>0.28399999999999997</v>
      </c>
      <c r="AI1792" s="1372">
        <v>8.1000000000000003E-2</v>
      </c>
      <c r="AJ1792" s="1372">
        <v>3.2090000000000001</v>
      </c>
      <c r="AK1792" s="1372">
        <v>0.28399999999999997</v>
      </c>
      <c r="AL1792" s="1372">
        <v>8.1000000000000003E-2</v>
      </c>
      <c r="AM1792" s="1372">
        <v>3.1890000000000001</v>
      </c>
      <c r="AN1792" s="1372">
        <v>0.28499999999999998</v>
      </c>
      <c r="AO1792" s="1372">
        <v>8.1000000000000003E-2</v>
      </c>
      <c r="AP1792" s="1372">
        <v>3.2040000000000002</v>
      </c>
      <c r="AQ1792" s="1372">
        <v>0.28299999999999997</v>
      </c>
      <c r="AR1792" s="1372">
        <v>8.1000000000000003E-2</v>
      </c>
      <c r="AS1792" s="1372">
        <v>3.1930000000000001</v>
      </c>
      <c r="AT1792" s="1372">
        <v>0.28399999999999997</v>
      </c>
      <c r="AU1792" s="1372">
        <v>8.1000000000000003E-2</v>
      </c>
      <c r="AV1792" s="1372">
        <v>3.194</v>
      </c>
      <c r="AW1792" s="1372">
        <v>0.28399999999999997</v>
      </c>
      <c r="AX1792" s="1372">
        <v>8.1000000000000003E-2</v>
      </c>
      <c r="AY1792" s="1372">
        <v>3.1829999999999998</v>
      </c>
      <c r="AZ1792" s="1372">
        <v>0.28399999999999997</v>
      </c>
      <c r="BA1792" s="1372">
        <v>8.1000000000000003E-2</v>
      </c>
    </row>
    <row r="1793" spans="1:63" s="16" customFormat="1" ht="18" customHeight="1" x14ac:dyDescent="0.25">
      <c r="A1793" s="921"/>
      <c r="B1793" s="14"/>
      <c r="C1793" s="182" t="s">
        <v>730</v>
      </c>
      <c r="D1793" s="181" t="s">
        <v>802</v>
      </c>
      <c r="E1793" s="527" t="str">
        <f t="shared" si="169"/>
        <v>Transporte aéreoQueroseno (l)</v>
      </c>
      <c r="F1793" s="1372">
        <v>2.52</v>
      </c>
      <c r="G1793" s="1372">
        <v>0.04</v>
      </c>
      <c r="H1793" s="1372">
        <v>6.8000000000000005E-2</v>
      </c>
      <c r="I1793" s="1372">
        <v>2.52</v>
      </c>
      <c r="J1793" s="1372">
        <v>0.04</v>
      </c>
      <c r="K1793" s="1372">
        <v>6.8000000000000005E-2</v>
      </c>
      <c r="L1793" s="1372">
        <v>2.52</v>
      </c>
      <c r="M1793" s="1372">
        <v>3.9E-2</v>
      </c>
      <c r="N1793" s="1372">
        <v>6.8000000000000005E-2</v>
      </c>
      <c r="O1793" s="1372">
        <v>2.52</v>
      </c>
      <c r="P1793" s="1372">
        <v>3.9E-2</v>
      </c>
      <c r="Q1793" s="1372">
        <v>6.8000000000000005E-2</v>
      </c>
      <c r="R1793" s="1372">
        <v>2.52</v>
      </c>
      <c r="S1793" s="1372">
        <v>3.7999999999999999E-2</v>
      </c>
      <c r="T1793" s="1372">
        <v>6.8000000000000005E-2</v>
      </c>
      <c r="U1793" s="1372">
        <v>2.52</v>
      </c>
      <c r="V1793" s="1372">
        <v>3.7999999999999999E-2</v>
      </c>
      <c r="W1793" s="1372">
        <v>6.8000000000000005E-2</v>
      </c>
      <c r="X1793" s="1372">
        <v>2.52</v>
      </c>
      <c r="Y1793" s="1372">
        <v>3.7999999999999999E-2</v>
      </c>
      <c r="Z1793" s="1372">
        <v>6.8000000000000005E-2</v>
      </c>
      <c r="AA1793" s="1372">
        <v>2.52</v>
      </c>
      <c r="AB1793" s="1372">
        <v>3.6999999999999998E-2</v>
      </c>
      <c r="AC1793" s="1372">
        <v>6.8000000000000005E-2</v>
      </c>
      <c r="AD1793" s="1372">
        <v>2.52</v>
      </c>
      <c r="AE1793" s="1372">
        <v>3.6999999999999998E-2</v>
      </c>
      <c r="AF1793" s="1372">
        <v>6.8000000000000005E-2</v>
      </c>
      <c r="AG1793" s="1372">
        <v>2.52</v>
      </c>
      <c r="AH1793" s="1372">
        <v>3.7999999999999999E-2</v>
      </c>
      <c r="AI1793" s="1372">
        <v>6.8000000000000005E-2</v>
      </c>
      <c r="AJ1793" s="1372">
        <v>2.52</v>
      </c>
      <c r="AK1793" s="1372">
        <v>3.6999999999999998E-2</v>
      </c>
      <c r="AL1793" s="1372">
        <v>6.8000000000000005E-2</v>
      </c>
      <c r="AM1793" s="1372">
        <v>2.52</v>
      </c>
      <c r="AN1793" s="1372">
        <v>3.7999999999999999E-2</v>
      </c>
      <c r="AO1793" s="1372">
        <v>6.8000000000000005E-2</v>
      </c>
      <c r="AP1793" s="1372">
        <v>2.52</v>
      </c>
      <c r="AQ1793" s="1372">
        <v>3.7999999999999999E-2</v>
      </c>
      <c r="AR1793" s="1372">
        <v>6.8000000000000005E-2</v>
      </c>
      <c r="AS1793" s="1372">
        <v>2.52</v>
      </c>
      <c r="AT1793" s="1372">
        <v>3.6999999999999998E-2</v>
      </c>
      <c r="AU1793" s="1372">
        <v>6.8000000000000005E-2</v>
      </c>
      <c r="AV1793" s="1372">
        <v>2.52</v>
      </c>
      <c r="AW1793" s="1372">
        <v>3.6999999999999998E-2</v>
      </c>
      <c r="AX1793" s="1372">
        <v>6.8000000000000005E-2</v>
      </c>
      <c r="AY1793" s="1372">
        <v>2.52</v>
      </c>
      <c r="AZ1793" s="1372">
        <v>3.5999999999999997E-2</v>
      </c>
      <c r="BA1793" s="1372">
        <v>6.8000000000000005E-2</v>
      </c>
    </row>
    <row r="1794" spans="1:63" s="16" customFormat="1" ht="18" customHeight="1" x14ac:dyDescent="0.25">
      <c r="A1794" s="918"/>
      <c r="B1794" s="15"/>
      <c r="C1794" s="182" t="s">
        <v>730</v>
      </c>
      <c r="D1794" s="181" t="s">
        <v>801</v>
      </c>
      <c r="E1794" s="527" t="str">
        <f t="shared" si="169"/>
        <v>Transporte aéreoGasolina para aviación (l)</v>
      </c>
      <c r="F1794" s="1372">
        <v>2.2869999999999999</v>
      </c>
      <c r="G1794" s="1372">
        <v>1.6E-2</v>
      </c>
      <c r="H1794" s="1372">
        <v>6.4000000000000001E-2</v>
      </c>
      <c r="I1794" s="1372">
        <v>2.2869999999999999</v>
      </c>
      <c r="J1794" s="1372">
        <v>1.7999999999999999E-2</v>
      </c>
      <c r="K1794" s="1372">
        <v>6.4000000000000001E-2</v>
      </c>
      <c r="L1794" s="1372">
        <v>2.2869999999999999</v>
      </c>
      <c r="M1794" s="1372">
        <v>1.9E-2</v>
      </c>
      <c r="N1794" s="1372">
        <v>6.4000000000000001E-2</v>
      </c>
      <c r="O1794" s="1372">
        <v>2.2869999999999999</v>
      </c>
      <c r="P1794" s="1372">
        <v>0.02</v>
      </c>
      <c r="Q1794" s="1372">
        <v>6.4000000000000001E-2</v>
      </c>
      <c r="R1794" s="1372">
        <v>2.2869999999999999</v>
      </c>
      <c r="S1794" s="1372">
        <v>1.9E-2</v>
      </c>
      <c r="T1794" s="1372">
        <v>6.4000000000000001E-2</v>
      </c>
      <c r="U1794" s="1372">
        <v>2.2869999999999999</v>
      </c>
      <c r="V1794" s="1372">
        <v>1.7999999999999999E-2</v>
      </c>
      <c r="W1794" s="1372">
        <v>6.4000000000000001E-2</v>
      </c>
      <c r="X1794" s="1372">
        <v>2.2869999999999999</v>
      </c>
      <c r="Y1794" s="1372">
        <v>1.7999999999999999E-2</v>
      </c>
      <c r="Z1794" s="1372">
        <v>6.4000000000000001E-2</v>
      </c>
      <c r="AA1794" s="1372">
        <v>2.2869999999999999</v>
      </c>
      <c r="AB1794" s="1372">
        <v>1.7000000000000001E-2</v>
      </c>
      <c r="AC1794" s="1372">
        <v>6.4000000000000001E-2</v>
      </c>
      <c r="AD1794" s="1372">
        <v>2.2869999999999999</v>
      </c>
      <c r="AE1794" s="1372">
        <v>1.7000000000000001E-2</v>
      </c>
      <c r="AF1794" s="1372">
        <v>6.4000000000000001E-2</v>
      </c>
      <c r="AG1794" s="1372">
        <v>2.2869999999999999</v>
      </c>
      <c r="AH1794" s="1372">
        <v>1.6E-2</v>
      </c>
      <c r="AI1794" s="1372">
        <v>6.4000000000000001E-2</v>
      </c>
      <c r="AJ1794" s="1372">
        <v>2.2869999999999999</v>
      </c>
      <c r="AK1794" s="1372">
        <v>1.7999999999999999E-2</v>
      </c>
      <c r="AL1794" s="1372">
        <v>6.4000000000000001E-2</v>
      </c>
      <c r="AM1794" s="1372">
        <v>2.2869999999999999</v>
      </c>
      <c r="AN1794" s="1372">
        <v>1.6E-2</v>
      </c>
      <c r="AO1794" s="1372">
        <v>6.4000000000000001E-2</v>
      </c>
      <c r="AP1794" s="1372">
        <v>2.2869999999999999</v>
      </c>
      <c r="AQ1794" s="1372">
        <v>1.6E-2</v>
      </c>
      <c r="AR1794" s="1372">
        <v>6.4000000000000001E-2</v>
      </c>
      <c r="AS1794" s="1372">
        <v>2.2869999999999999</v>
      </c>
      <c r="AT1794" s="1372">
        <v>1.6E-2</v>
      </c>
      <c r="AU1794" s="1372">
        <v>6.4000000000000001E-2</v>
      </c>
      <c r="AV1794" s="1372">
        <v>2.2869999999999999</v>
      </c>
      <c r="AW1794" s="1372">
        <v>1.6E-2</v>
      </c>
      <c r="AX1794" s="1372">
        <v>6.4000000000000001E-2</v>
      </c>
      <c r="AY1794" s="1372">
        <v>2.2869999999999999</v>
      </c>
      <c r="AZ1794" s="1372">
        <v>1.6E-2</v>
      </c>
      <c r="BA1794" s="1372">
        <v>6.4000000000000001E-2</v>
      </c>
    </row>
    <row r="1795" spans="1:63" s="16" customFormat="1" ht="18" customHeight="1" x14ac:dyDescent="0.25">
      <c r="A1795" s="918"/>
      <c r="B1795" s="3"/>
      <c r="C1795" s="15" t="s">
        <v>2264</v>
      </c>
      <c r="D1795" s="3"/>
      <c r="E1795" s="3"/>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row>
    <row r="1796" spans="1:63" ht="18" customHeight="1" x14ac:dyDescent="0.25">
      <c r="A1796" s="920"/>
      <c r="B1796" s="68"/>
      <c r="C1796" s="74"/>
      <c r="Q1796" s="15"/>
      <c r="AG1796" s="15"/>
    </row>
    <row r="1797" spans="1:63" ht="18" customHeight="1" x14ac:dyDescent="0.25">
      <c r="A1797" s="920"/>
      <c r="B1797" s="100" t="s">
        <v>1106</v>
      </c>
      <c r="Q1797" s="15"/>
      <c r="AG1797" s="15"/>
    </row>
    <row r="1798" spans="1:63" ht="18" customHeight="1" x14ac:dyDescent="0.25">
      <c r="A1798" s="920"/>
      <c r="B1798" s="100"/>
      <c r="G1798" s="68" t="s">
        <v>807</v>
      </c>
      <c r="H1798" s="68" t="s">
        <v>808</v>
      </c>
      <c r="I1798" s="68" t="s">
        <v>809</v>
      </c>
      <c r="Q1798" s="15"/>
      <c r="AG1798" s="15"/>
    </row>
    <row r="1799" spans="1:63" ht="18" customHeight="1" x14ac:dyDescent="0.25">
      <c r="A1799" s="920"/>
      <c r="B1799" s="68"/>
      <c r="C1799" s="117" t="s">
        <v>728</v>
      </c>
      <c r="E1799" s="120" t="s">
        <v>676</v>
      </c>
      <c r="G1799" s="102" t="s">
        <v>732</v>
      </c>
      <c r="H1799" s="103" t="s">
        <v>733</v>
      </c>
      <c r="I1799" s="103" t="s">
        <v>734</v>
      </c>
      <c r="Q1799" s="15"/>
      <c r="AG1799" s="15"/>
    </row>
    <row r="1800" spans="1:63" ht="18" customHeight="1" x14ac:dyDescent="0.25">
      <c r="A1800" s="920"/>
      <c r="B1800" s="88"/>
      <c r="C1800" s="118" t="s">
        <v>729</v>
      </c>
      <c r="D1800" s="34">
        <v>1</v>
      </c>
      <c r="E1800" s="30" t="e">
        <f>VLOOKUP($D1812,$C$1800:$D$1802,2,0)</f>
        <v>#N/A</v>
      </c>
      <c r="G1800" s="77" t="s">
        <v>547</v>
      </c>
      <c r="H1800" s="1373" t="s">
        <v>736</v>
      </c>
      <c r="I1800" s="97" t="s">
        <v>801</v>
      </c>
      <c r="Q1800" s="15"/>
      <c r="AG1800" s="15"/>
    </row>
    <row r="1801" spans="1:63" ht="18" customHeight="1" x14ac:dyDescent="0.25">
      <c r="A1801" s="920"/>
      <c r="B1801" s="88"/>
      <c r="C1801" s="119" t="s">
        <v>686</v>
      </c>
      <c r="D1801" s="20">
        <v>2</v>
      </c>
      <c r="E1801" s="30" t="e">
        <f>VLOOKUP($D1813,$C$1800:$D$1802,2,0)</f>
        <v>#N/A</v>
      </c>
      <c r="G1801" s="24" t="s">
        <v>682</v>
      </c>
      <c r="H1801" s="19" t="s">
        <v>737</v>
      </c>
      <c r="I1801" s="98" t="s">
        <v>802</v>
      </c>
      <c r="J1801" s="74"/>
      <c r="Q1801" s="15"/>
      <c r="AG1801" s="15"/>
    </row>
    <row r="1802" spans="1:63" ht="18" customHeight="1" x14ac:dyDescent="0.25">
      <c r="A1802" s="920"/>
      <c r="B1802" s="68"/>
      <c r="C1802" s="24" t="s">
        <v>730</v>
      </c>
      <c r="D1802" s="22">
        <v>3</v>
      </c>
      <c r="E1802" s="30" t="e">
        <f>VLOOKUP($D1814,$C$1800:$D$1802,2,0)</f>
        <v>#N/A</v>
      </c>
      <c r="G1802" s="88"/>
      <c r="H1802" s="24" t="s">
        <v>682</v>
      </c>
      <c r="I1802" s="24" t="s">
        <v>682</v>
      </c>
      <c r="Q1802" s="15"/>
      <c r="AG1802" s="15"/>
    </row>
    <row r="1803" spans="1:63" ht="18" customHeight="1" x14ac:dyDescent="0.25">
      <c r="A1803" s="920"/>
      <c r="B1803" s="68"/>
      <c r="C1803" s="16"/>
      <c r="D1803" s="16"/>
      <c r="E1803" s="30" t="e">
        <f>VLOOKUP($D1815,$C$1800:$D$1802,2,0)</f>
        <v>#N/A</v>
      </c>
      <c r="Q1803" s="15"/>
      <c r="AG1803" s="15"/>
    </row>
    <row r="1804" spans="1:63" ht="18" customHeight="1" x14ac:dyDescent="0.25">
      <c r="A1804" s="920"/>
      <c r="B1804" s="68"/>
      <c r="C1804" s="16"/>
      <c r="D1804" s="16"/>
      <c r="E1804" s="154" t="e">
        <f>VLOOKUP($D1816,$C$1800:$D$1802,2,0)</f>
        <v>#N/A</v>
      </c>
      <c r="F1804" s="74"/>
      <c r="G1804" s="74"/>
      <c r="I1804" s="74"/>
      <c r="J1804" s="74"/>
      <c r="K1804" s="74"/>
      <c r="P1804" s="74"/>
      <c r="Q1804" s="74"/>
      <c r="R1804" s="74"/>
      <c r="S1804" s="74"/>
      <c r="T1804" s="74"/>
      <c r="U1804" s="74"/>
      <c r="V1804" s="74"/>
      <c r="W1804" s="74"/>
      <c r="X1804" s="74"/>
      <c r="Y1804" s="74"/>
      <c r="Z1804" s="74"/>
      <c r="AA1804" s="74"/>
      <c r="AB1804" s="74"/>
      <c r="AC1804" s="74"/>
      <c r="AD1804" s="74"/>
      <c r="AE1804" s="74"/>
      <c r="AF1804" s="74"/>
      <c r="AG1804" s="74"/>
      <c r="AH1804" s="74"/>
      <c r="AI1804" s="74"/>
      <c r="AJ1804" s="74"/>
      <c r="AK1804" s="74"/>
      <c r="AL1804" s="74"/>
      <c r="AM1804" s="74"/>
      <c r="AN1804" s="74"/>
      <c r="AO1804" s="74"/>
      <c r="AP1804" s="74"/>
      <c r="AQ1804" s="74"/>
      <c r="AR1804" s="74"/>
      <c r="AS1804" s="74"/>
      <c r="AT1804" s="74"/>
      <c r="AU1804" s="74"/>
      <c r="AV1804" s="74"/>
      <c r="AW1804" s="74"/>
      <c r="AX1804" s="74"/>
      <c r="AY1804" s="74"/>
      <c r="AZ1804" s="74"/>
      <c r="BA1804" s="74"/>
      <c r="BB1804" s="74"/>
      <c r="BC1804" s="74"/>
      <c r="BD1804" s="74"/>
      <c r="BE1804" s="74"/>
      <c r="BF1804" s="74"/>
      <c r="BG1804" s="74"/>
      <c r="BH1804" s="74"/>
      <c r="BI1804" s="74"/>
      <c r="BJ1804" s="74"/>
      <c r="BK1804" s="74"/>
    </row>
    <row r="1805" spans="1:63" ht="18" customHeight="1" x14ac:dyDescent="0.25">
      <c r="A1805" s="920"/>
      <c r="B1805" s="88"/>
      <c r="C1805" s="88"/>
      <c r="D1805" s="88"/>
      <c r="P1805" s="74"/>
      <c r="Q1805" s="74"/>
      <c r="R1805" s="74"/>
      <c r="S1805" s="74"/>
      <c r="T1805" s="74"/>
      <c r="U1805" s="74"/>
      <c r="V1805" s="74"/>
      <c r="W1805" s="74"/>
      <c r="X1805" s="74"/>
      <c r="Y1805" s="74"/>
      <c r="Z1805" s="74"/>
      <c r="AA1805" s="74"/>
      <c r="AB1805" s="74"/>
      <c r="AC1805" s="74"/>
      <c r="AD1805" s="74"/>
      <c r="AE1805" s="74"/>
      <c r="AF1805" s="74"/>
      <c r="AG1805" s="74"/>
      <c r="AH1805" s="74"/>
      <c r="AI1805" s="74"/>
      <c r="AJ1805" s="74"/>
      <c r="AK1805" s="74"/>
      <c r="AL1805" s="74"/>
      <c r="AM1805" s="74"/>
      <c r="AN1805" s="74"/>
      <c r="AO1805" s="74"/>
      <c r="AP1805" s="74"/>
      <c r="AQ1805" s="74"/>
      <c r="AR1805" s="74"/>
      <c r="AS1805" s="74"/>
      <c r="AT1805" s="74"/>
      <c r="AU1805" s="74"/>
      <c r="AV1805" s="74"/>
      <c r="AW1805" s="74"/>
      <c r="AX1805" s="74"/>
      <c r="AY1805" s="74"/>
      <c r="AZ1805" s="74"/>
      <c r="BA1805" s="74"/>
      <c r="BB1805" s="74"/>
      <c r="BC1805" s="74"/>
      <c r="BD1805" s="74"/>
      <c r="BE1805" s="74"/>
      <c r="BF1805" s="74"/>
      <c r="BG1805" s="74"/>
      <c r="BH1805" s="74"/>
      <c r="BI1805" s="74"/>
      <c r="BJ1805" s="74"/>
      <c r="BK1805" s="74"/>
    </row>
    <row r="1806" spans="1:63" ht="18" customHeight="1" x14ac:dyDescent="0.25">
      <c r="A1806" s="920"/>
      <c r="B1806" s="68"/>
      <c r="C1806" s="68"/>
      <c r="D1806" s="68"/>
      <c r="P1806" s="74"/>
      <c r="Q1806" s="74"/>
      <c r="R1806" s="74"/>
      <c r="S1806" s="74"/>
      <c r="T1806" s="74"/>
      <c r="U1806" s="74"/>
      <c r="V1806" s="74"/>
      <c r="W1806" s="74"/>
      <c r="X1806" s="74"/>
      <c r="Y1806" s="74"/>
      <c r="Z1806" s="74"/>
      <c r="AA1806" s="74"/>
      <c r="AB1806" s="74"/>
      <c r="AC1806" s="74"/>
      <c r="AD1806" s="74"/>
      <c r="AE1806" s="74"/>
      <c r="AF1806" s="74"/>
      <c r="AG1806" s="74"/>
      <c r="AH1806" s="74"/>
      <c r="AI1806" s="74"/>
      <c r="AJ1806" s="74"/>
      <c r="AK1806" s="74"/>
      <c r="AL1806" s="74"/>
      <c r="AM1806" s="74"/>
      <c r="AN1806" s="74"/>
      <c r="AO1806" s="74"/>
      <c r="AP1806" s="74"/>
      <c r="AQ1806" s="74"/>
      <c r="AR1806" s="74"/>
      <c r="AS1806" s="74"/>
      <c r="AT1806" s="74"/>
      <c r="AU1806" s="74"/>
      <c r="AV1806" s="74"/>
      <c r="AW1806" s="74"/>
      <c r="AX1806" s="74"/>
      <c r="AY1806" s="74"/>
      <c r="AZ1806" s="74"/>
      <c r="BA1806" s="74"/>
      <c r="BB1806" s="74"/>
      <c r="BC1806" s="74"/>
      <c r="BD1806" s="74"/>
      <c r="BE1806" s="74"/>
      <c r="BF1806" s="74"/>
      <c r="BG1806" s="74"/>
      <c r="BH1806" s="74"/>
      <c r="BI1806" s="74"/>
      <c r="BJ1806" s="74"/>
      <c r="BK1806" s="74"/>
    </row>
    <row r="1807" spans="1:63" ht="18" customHeight="1" x14ac:dyDescent="0.25">
      <c r="B1807" s="100" t="s">
        <v>805</v>
      </c>
      <c r="D1807" s="104"/>
    </row>
    <row r="1808" spans="1:63" ht="18" customHeight="1" x14ac:dyDescent="0.25"/>
    <row r="1809" spans="1:23" ht="18" customHeight="1" x14ac:dyDescent="0.25">
      <c r="C1809" s="1936" t="s">
        <v>923</v>
      </c>
      <c r="D1809" s="1936" t="s">
        <v>858</v>
      </c>
      <c r="E1809" s="1936" t="s">
        <v>1</v>
      </c>
      <c r="F1809" s="1936" t="s">
        <v>859</v>
      </c>
      <c r="G1809" s="1949" t="s">
        <v>862</v>
      </c>
      <c r="H1809" s="1950"/>
      <c r="I1809" s="1951"/>
      <c r="J1809" s="1949" t="s">
        <v>863</v>
      </c>
      <c r="K1809" s="1950"/>
      <c r="L1809" s="1951"/>
      <c r="M1809" s="1949" t="s">
        <v>800</v>
      </c>
      <c r="N1809" s="1950"/>
      <c r="O1809" s="1950"/>
      <c r="P1809" s="1951"/>
    </row>
    <row r="1810" spans="1:23" ht="18" customHeight="1" x14ac:dyDescent="0.35">
      <c r="C1810" s="1937"/>
      <c r="D1810" s="1937"/>
      <c r="E1810" s="1937"/>
      <c r="F1810" s="1937"/>
      <c r="G1810" s="571" t="s">
        <v>793</v>
      </c>
      <c r="H1810" s="571" t="s">
        <v>794</v>
      </c>
      <c r="I1810" s="571" t="s">
        <v>795</v>
      </c>
      <c r="J1810" s="571" t="s">
        <v>679</v>
      </c>
      <c r="K1810" s="571" t="s">
        <v>680</v>
      </c>
      <c r="L1810" s="571" t="s">
        <v>681</v>
      </c>
      <c r="M1810" s="571" t="s">
        <v>1704</v>
      </c>
      <c r="N1810" s="571" t="s">
        <v>1705</v>
      </c>
      <c r="O1810" s="571" t="s">
        <v>1706</v>
      </c>
      <c r="P1810" s="571" t="s">
        <v>1707</v>
      </c>
    </row>
    <row r="1811" spans="1:23" ht="18" customHeight="1" x14ac:dyDescent="0.25">
      <c r="C1811" s="539" t="s">
        <v>258</v>
      </c>
      <c r="D1811" s="539"/>
      <c r="E1811" s="539"/>
      <c r="F1811" s="539"/>
      <c r="G1811" s="539"/>
      <c r="H1811" s="539"/>
      <c r="I1811" s="539"/>
      <c r="J1811" s="539"/>
      <c r="K1811" s="539"/>
      <c r="L1811" s="539"/>
      <c r="M1811" s="539"/>
      <c r="N1811" s="539"/>
      <c r="O1811" s="539"/>
      <c r="P1811" s="539" t="s">
        <v>257</v>
      </c>
    </row>
    <row r="1812" spans="1:23" ht="18" customHeight="1" x14ac:dyDescent="0.25">
      <c r="C1812" s="188" t="str">
        <f>IF(ISTEXT('6. Vehículos y maquinaria'!E226),'6. Vehículos y maquinaria'!E226,"")</f>
        <v/>
      </c>
      <c r="D1812" s="154">
        <f>'6. Vehículos y maquinaria'!F226</f>
        <v>0</v>
      </c>
      <c r="E1812" s="154">
        <f>'6. Vehículos y maquinaria'!G226</f>
        <v>0</v>
      </c>
      <c r="F1812" s="154">
        <f>'6. Vehículos y maquinaria'!H226</f>
        <v>0</v>
      </c>
      <c r="G1812" s="154" t="str">
        <f>IF($E1812="Otro (ud)","",IFERROR(INDEX($F$1790:$BA$1794,MATCH($D1812&amp;$E1812,$E$1790:$E$1794,0),MATCH($D$6&amp;G$1810,$F$1789:$BA$1789,0)),""))</f>
        <v/>
      </c>
      <c r="H1812" s="154" t="str">
        <f>IF($E1812="Otro (ud)","",IFERROR(INDEX($F$1790:$BA$1794,MATCH($D1812&amp;$E1812,$E$1790:$E$1794,0),MATCH($D$6&amp;H$1810,$F$1789:$BA$1789,0)),""))</f>
        <v/>
      </c>
      <c r="I1812" s="154" t="str">
        <f>IF($E1812="Otro (ud)","",IFERROR(INDEX($F$1790:$BA$1794,MATCH($D1812&amp;$E1812,$E$1790:$E$1794,0),MATCH($D$6&amp;I$1810,$F$1789:$BA$1789,0)),""))</f>
        <v/>
      </c>
      <c r="J1812" s="154">
        <f>'6. Vehículos y maquinaria'!L226</f>
        <v>0</v>
      </c>
      <c r="K1812" s="154">
        <f>'6. Vehículos y maquinaria'!M226</f>
        <v>0</v>
      </c>
      <c r="L1812" s="154">
        <f>'6. Vehículos y maquinaria'!N226</f>
        <v>0</v>
      </c>
      <c r="M1812" s="54" t="str">
        <f>IFERROR(IF($E1812="Otro (ud)",$F1812*$J1812,$F1812*$G1812),"")</f>
        <v/>
      </c>
      <c r="N1812" s="54" t="str">
        <f>IFERROR(IF($E1812="Otro (ud)",$F1812*$K1812,$F1812*$H1812),"")</f>
        <v/>
      </c>
      <c r="O1812" s="54" t="str">
        <f>IFERROR(IF($E1812="Otro (ud)",$F1812*$L1812,$F1812*$I1812),"")</f>
        <v/>
      </c>
      <c r="P1812" s="55" t="str">
        <f>IFERROR($M1812+$N1812*$H$9/1000+$O1812*$H$10/1000,"")</f>
        <v/>
      </c>
    </row>
    <row r="1813" spans="1:23" ht="18" customHeight="1" x14ac:dyDescent="0.25">
      <c r="C1813" s="188" t="str">
        <f>IF(ISTEXT('6. Vehículos y maquinaria'!E227),'6. Vehículos y maquinaria'!E227,"")</f>
        <v/>
      </c>
      <c r="D1813" s="154">
        <f>'6. Vehículos y maquinaria'!F227</f>
        <v>0</v>
      </c>
      <c r="E1813" s="154">
        <f>'6. Vehículos y maquinaria'!G227</f>
        <v>0</v>
      </c>
      <c r="F1813" s="154">
        <f>'6. Vehículos y maquinaria'!H227</f>
        <v>0</v>
      </c>
      <c r="G1813" s="154" t="str">
        <f t="shared" ref="G1813:G1815" si="170">IF($E1813="Otro (ud)","",IFERROR(INDEX($F$1790:$BA$1794,MATCH($D1813&amp;$E1813,$E$1790:$E$1794,0),MATCH($D$6&amp;G$1810,$F$1789:$BA$1789,0)),""))</f>
        <v/>
      </c>
      <c r="H1813" s="154" t="str">
        <f t="shared" ref="H1813:I1815" si="171">IF($E1813="Otro (ud)","",IFERROR(INDEX($F$1790:$BA$1794,MATCH($D1813&amp;$E1813,$E$1790:$E$1794,0),MATCH($D$6&amp;H$1810,$F$1789:$BA$1789,0)),""))</f>
        <v/>
      </c>
      <c r="I1813" s="154" t="str">
        <f t="shared" si="171"/>
        <v/>
      </c>
      <c r="J1813" s="154">
        <f>'6. Vehículos y maquinaria'!L227</f>
        <v>0</v>
      </c>
      <c r="K1813" s="154">
        <f>'6. Vehículos y maquinaria'!M227</f>
        <v>0</v>
      </c>
      <c r="L1813" s="154">
        <f>'6. Vehículos y maquinaria'!N227</f>
        <v>0</v>
      </c>
      <c r="M1813" s="54" t="str">
        <f>IFERROR(IF($E1813="Otro (ud)",$F1813*$J1813,$F1813*$G1813),"")</f>
        <v/>
      </c>
      <c r="N1813" s="54" t="str">
        <f>IFERROR(IF($E1813="Otro (ud)",$F1813*$K1813,$F1813*$H1813),"")</f>
        <v/>
      </c>
      <c r="O1813" s="54" t="str">
        <f>IFERROR(IF($E1813="Otro (ud)",$F1813*$L1813,$F1813*$I1813),"")</f>
        <v/>
      </c>
      <c r="P1813" s="55" t="str">
        <f>IFERROR($M1813+$N1813*$H$9/1000+$O1813*$H$10/1000,"")</f>
        <v/>
      </c>
    </row>
    <row r="1814" spans="1:23" ht="18" customHeight="1" x14ac:dyDescent="0.25">
      <c r="C1814" s="188" t="str">
        <f>IF(ISTEXT('6. Vehículos y maquinaria'!E228),'6. Vehículos y maquinaria'!E228,"")</f>
        <v/>
      </c>
      <c r="D1814" s="154">
        <f>'6. Vehículos y maquinaria'!F228</f>
        <v>0</v>
      </c>
      <c r="E1814" s="154">
        <f>'6. Vehículos y maquinaria'!G228</f>
        <v>0</v>
      </c>
      <c r="F1814" s="154">
        <f>'6. Vehículos y maquinaria'!H228</f>
        <v>0</v>
      </c>
      <c r="G1814" s="154" t="str">
        <f t="shared" si="170"/>
        <v/>
      </c>
      <c r="H1814" s="154" t="str">
        <f t="shared" si="171"/>
        <v/>
      </c>
      <c r="I1814" s="154" t="str">
        <f t="shared" si="171"/>
        <v/>
      </c>
      <c r="J1814" s="154">
        <f>'6. Vehículos y maquinaria'!L228</f>
        <v>0</v>
      </c>
      <c r="K1814" s="154">
        <f>'6. Vehículos y maquinaria'!M228</f>
        <v>0</v>
      </c>
      <c r="L1814" s="154">
        <f>'6. Vehículos y maquinaria'!N228</f>
        <v>0</v>
      </c>
      <c r="M1814" s="54" t="str">
        <f>IFERROR(IF($E1814="Otro (ud)",$F1814*$J1814,$F1814*$G1814),"")</f>
        <v/>
      </c>
      <c r="N1814" s="54" t="str">
        <f>IFERROR(IF($E1814="Otro (ud)",$F1814*$K1814,$F1814*$H1814),"")</f>
        <v/>
      </c>
      <c r="O1814" s="54" t="str">
        <f>IFERROR(IF($E1814="Otro (ud)",$F1814*$L1814,$F1814*$I1814),"")</f>
        <v/>
      </c>
      <c r="P1814" s="55" t="str">
        <f>IFERROR($M1814+$N1814*$H$9/1000+$O1814*$H$10/1000,"")</f>
        <v/>
      </c>
    </row>
    <row r="1815" spans="1:23" ht="18" customHeight="1" x14ac:dyDescent="0.25">
      <c r="C1815" s="188" t="str">
        <f>IF(ISTEXT('6. Vehículos y maquinaria'!E229),'6. Vehículos y maquinaria'!E229,"")</f>
        <v/>
      </c>
      <c r="D1815" s="154">
        <f>'6. Vehículos y maquinaria'!F229</f>
        <v>0</v>
      </c>
      <c r="E1815" s="154">
        <f>'6. Vehículos y maquinaria'!G229</f>
        <v>0</v>
      </c>
      <c r="F1815" s="154">
        <f>'6. Vehículos y maquinaria'!H229</f>
        <v>0</v>
      </c>
      <c r="G1815" s="154" t="str">
        <f t="shared" si="170"/>
        <v/>
      </c>
      <c r="H1815" s="154" t="str">
        <f t="shared" si="171"/>
        <v/>
      </c>
      <c r="I1815" s="154" t="str">
        <f t="shared" si="171"/>
        <v/>
      </c>
      <c r="J1815" s="154">
        <f>'6. Vehículos y maquinaria'!L229</f>
        <v>0</v>
      </c>
      <c r="K1815" s="154">
        <f>'6. Vehículos y maquinaria'!M229</f>
        <v>0</v>
      </c>
      <c r="L1815" s="154">
        <f>'6. Vehículos y maquinaria'!N229</f>
        <v>0</v>
      </c>
      <c r="M1815" s="54" t="str">
        <f>IFERROR(IF($E1815="Otro (ud)",$F1815*$J1815,$F1815*$G1815),"")</f>
        <v/>
      </c>
      <c r="N1815" s="54" t="str">
        <f>IFERROR(IF($E1815="Otro (ud)",$F1815*$K1815,$F1815*$H1815),"")</f>
        <v/>
      </c>
      <c r="O1815" s="54" t="str">
        <f>IFERROR(IF($E1815="Otro (ud)",$F1815*$L1815,$F1815*$I1815),"")</f>
        <v/>
      </c>
      <c r="P1815" s="55" t="str">
        <f>IFERROR($M1815+$N1815*$H$9/1000+$O1815*$H$10/1000,"")</f>
        <v/>
      </c>
    </row>
    <row r="1816" spans="1:23" ht="18" customHeight="1" x14ac:dyDescent="0.25">
      <c r="C1816" s="188" t="str">
        <f>IF(ISTEXT('6. Vehículos y maquinaria'!E230),'6. Vehículos y maquinaria'!E230,"")</f>
        <v/>
      </c>
      <c r="D1816" s="154">
        <f>'6. Vehículos y maquinaria'!F230</f>
        <v>0</v>
      </c>
      <c r="E1816" s="154">
        <f>'6. Vehículos y maquinaria'!G230</f>
        <v>0</v>
      </c>
      <c r="F1816" s="154">
        <f>'6. Vehículos y maquinaria'!H230</f>
        <v>0</v>
      </c>
      <c r="G1816" s="154" t="str">
        <f>IF($E1816="Otro (ud)","",IFERROR(INDEX($F$1790:$BA$1794,MATCH($D1816&amp;$E1816,$E$1790:$E$1794,0),MATCH($D$6&amp;G$1810,$F$1789:$BA$1789,0)),""))</f>
        <v/>
      </c>
      <c r="H1816" s="154" t="str">
        <f>IF($E1816="Otro (ud)","",IFERROR(INDEX($F$1790:$BA$1794,MATCH($D1816&amp;$E1816,$E$1790:$E$1794,0),MATCH($D$6&amp;H$1810,$F$1789:$BA$1789,0)),""))</f>
        <v/>
      </c>
      <c r="I1816" s="154" t="str">
        <f>IF($E1816="Otro (ud)","",IFERROR(INDEX($F$1790:$BA$1794,MATCH($D1816&amp;$E1816,$E$1790:$E$1794,0),MATCH($D$6&amp;I$1810,$F$1789:$BA$1789,0)),""))</f>
        <v/>
      </c>
      <c r="J1816" s="154">
        <f>'6. Vehículos y maquinaria'!L230</f>
        <v>0</v>
      </c>
      <c r="K1816" s="154">
        <f>'6. Vehículos y maquinaria'!M230</f>
        <v>0</v>
      </c>
      <c r="L1816" s="154">
        <f>'6. Vehículos y maquinaria'!N230</f>
        <v>0</v>
      </c>
      <c r="M1816" s="54" t="str">
        <f>IFERROR(IF($E1816="Otro (ud)",$F1816*$J1816,$F1816*$G1816),"")</f>
        <v/>
      </c>
      <c r="N1816" s="54" t="str">
        <f>IFERROR(IF($E1816="Otro (ud)",$F1816*$K1816,$F1816*$H1816),"")</f>
        <v/>
      </c>
      <c r="O1816" s="54" t="str">
        <f>IFERROR(IF($E1816="Otro (ud)",$F1816*$L1816,$F1816*$I1816),"")</f>
        <v/>
      </c>
      <c r="P1816" s="55" t="str">
        <f>IFERROR($M1816+$N1816*$H$9/1000+$O1816*$H$10/1000,"")</f>
        <v/>
      </c>
    </row>
    <row r="1817" spans="1:23" ht="18" customHeight="1" x14ac:dyDescent="0.25">
      <c r="M1817" s="161">
        <f>SUM(M1812:M1816)</f>
        <v>0</v>
      </c>
      <c r="N1817" s="161">
        <f>SUM(N1812:N1816)</f>
        <v>0</v>
      </c>
      <c r="O1817" s="161">
        <f>SUM(O1812:O1816)</f>
        <v>0</v>
      </c>
      <c r="P1817" s="164">
        <f>SUM(P1812:P1816)</f>
        <v>0</v>
      </c>
    </row>
    <row r="1818" spans="1:23" ht="18" customHeight="1" x14ac:dyDescent="0.25">
      <c r="A1818" s="918" t="s">
        <v>919</v>
      </c>
    </row>
    <row r="1819" spans="1:23" ht="18" customHeight="1" x14ac:dyDescent="0.25"/>
    <row r="1820" spans="1:23" ht="18" customHeight="1" x14ac:dyDescent="0.25">
      <c r="A1820" s="941" t="s">
        <v>43</v>
      </c>
      <c r="B1820" s="532" t="s">
        <v>701</v>
      </c>
      <c r="C1820" s="533"/>
      <c r="D1820" s="533"/>
      <c r="E1820" s="533"/>
      <c r="F1820" s="533"/>
      <c r="G1820" s="533"/>
      <c r="H1820" s="533"/>
      <c r="I1820" s="533"/>
      <c r="J1820" s="533"/>
      <c r="K1820" s="533"/>
      <c r="L1820" s="533"/>
      <c r="M1820" s="533"/>
    </row>
    <row r="1821" spans="1:23" ht="18" customHeight="1" x14ac:dyDescent="0.25"/>
    <row r="1822" spans="1:23" ht="18" customHeight="1" x14ac:dyDescent="0.25">
      <c r="B1822" s="555" t="s">
        <v>840</v>
      </c>
      <c r="C1822" s="555"/>
      <c r="D1822" s="555"/>
      <c r="E1822" s="555"/>
      <c r="F1822" s="555"/>
      <c r="G1822" s="555"/>
      <c r="H1822" s="555"/>
      <c r="I1822" s="555"/>
      <c r="J1822" s="555"/>
      <c r="K1822" s="555"/>
    </row>
    <row r="1823" spans="1:23" ht="18" customHeight="1" x14ac:dyDescent="0.25">
      <c r="B1823" s="3"/>
      <c r="C1823" s="3"/>
      <c r="D1823" s="3"/>
      <c r="E1823" s="3"/>
      <c r="F1823" s="3"/>
      <c r="G1823" s="3"/>
      <c r="H1823" s="3"/>
      <c r="I1823" s="3"/>
      <c r="J1823" s="3"/>
      <c r="K1823" s="3"/>
      <c r="L1823" s="3"/>
      <c r="M1823" s="3"/>
      <c r="N1823" s="3"/>
      <c r="O1823" s="3"/>
      <c r="P1823" s="3"/>
      <c r="Q1823" s="3"/>
      <c r="R1823" s="3"/>
      <c r="S1823" s="3"/>
      <c r="T1823" s="3"/>
      <c r="U1823" s="3"/>
      <c r="V1823" s="3"/>
      <c r="W1823" s="3"/>
    </row>
    <row r="1824" spans="1:23" ht="18" customHeight="1" x14ac:dyDescent="0.25">
      <c r="D1824" s="152" t="s">
        <v>876</v>
      </c>
      <c r="E1824" s="152" t="s">
        <v>877</v>
      </c>
      <c r="F1824" s="152" t="s">
        <v>878</v>
      </c>
      <c r="G1824" s="152" t="s">
        <v>879</v>
      </c>
    </row>
    <row r="1825" spans="1:53" ht="18" customHeight="1" x14ac:dyDescent="0.25">
      <c r="A1825" s="918">
        <v>22</v>
      </c>
      <c r="C1825" s="116" t="s">
        <v>856</v>
      </c>
      <c r="D1825" s="160" t="s">
        <v>165</v>
      </c>
      <c r="E1825" s="160" t="s">
        <v>165</v>
      </c>
      <c r="F1825" s="160" t="s">
        <v>165</v>
      </c>
      <c r="G1825" s="153">
        <f>I1902</f>
        <v>0</v>
      </c>
      <c r="J1825" s="25"/>
      <c r="K1825" s="25"/>
      <c r="Q1825" s="15"/>
      <c r="R1825" s="16"/>
      <c r="AG1825" s="15"/>
      <c r="AH1825" s="16"/>
    </row>
    <row r="1826" spans="1:53" ht="18" customHeight="1" x14ac:dyDescent="0.25">
      <c r="A1826" s="920"/>
      <c r="B1826" s="71"/>
      <c r="C1826" s="68"/>
      <c r="D1826" s="68"/>
      <c r="E1826" s="68"/>
      <c r="F1826" s="68"/>
      <c r="G1826" s="151" t="s">
        <v>920</v>
      </c>
      <c r="H1826" s="68"/>
      <c r="J1826" s="70"/>
      <c r="K1826" s="70"/>
      <c r="L1826" s="70"/>
      <c r="M1826" s="70"/>
      <c r="N1826" s="70"/>
      <c r="O1826" s="70"/>
      <c r="P1826" s="68"/>
      <c r="Q1826" s="68"/>
      <c r="R1826" s="68"/>
      <c r="S1826" s="68"/>
      <c r="T1826" s="68"/>
      <c r="U1826" s="68"/>
      <c r="V1826" s="70"/>
      <c r="W1826" s="70"/>
      <c r="X1826" s="70"/>
      <c r="Y1826" s="70"/>
      <c r="Z1826" s="70"/>
      <c r="AA1826" s="70"/>
      <c r="AB1826" s="68"/>
      <c r="AC1826" s="68"/>
      <c r="AD1826" s="68"/>
      <c r="AE1826" s="68"/>
      <c r="AF1826" s="68"/>
      <c r="AG1826" s="68"/>
      <c r="AH1826" s="70"/>
      <c r="AI1826" s="70"/>
      <c r="AJ1826" s="70"/>
      <c r="AK1826" s="70"/>
      <c r="AL1826" s="70"/>
      <c r="AM1826" s="70"/>
      <c r="AN1826" s="68"/>
      <c r="AO1826" s="68"/>
      <c r="AP1826" s="68"/>
      <c r="AQ1826" s="68"/>
      <c r="AR1826" s="68"/>
      <c r="AS1826" s="68"/>
      <c r="AT1826" s="70"/>
      <c r="AU1826" s="70"/>
      <c r="AV1826" s="70"/>
      <c r="AW1826" s="70"/>
      <c r="AX1826" s="70"/>
      <c r="AY1826" s="70"/>
      <c r="AZ1826" s="68"/>
      <c r="BA1826" s="68"/>
    </row>
    <row r="1827" spans="1:53" ht="18" customHeight="1" x14ac:dyDescent="0.25">
      <c r="B1827" s="3"/>
      <c r="C1827" s="3"/>
      <c r="D1827" s="3"/>
      <c r="E1827" s="3"/>
      <c r="F1827" s="3"/>
      <c r="J1827" s="25"/>
      <c r="K1827" s="25"/>
      <c r="Q1827" s="15"/>
      <c r="R1827" s="16"/>
      <c r="AG1827" s="15"/>
      <c r="AH1827" s="16"/>
    </row>
    <row r="1828" spans="1:53" x14ac:dyDescent="0.25">
      <c r="A1828" s="924"/>
      <c r="B1828" s="100" t="s">
        <v>847</v>
      </c>
      <c r="F1828" s="123"/>
      <c r="Q1828" s="15"/>
      <c r="AG1828" s="15"/>
    </row>
    <row r="1829" spans="1:53" ht="18" customHeight="1" x14ac:dyDescent="0.25"/>
    <row r="1830" spans="1:53" ht="15.75" customHeight="1" x14ac:dyDescent="0.25">
      <c r="C1830" s="174" t="s">
        <v>163</v>
      </c>
      <c r="D1830" s="174" t="s">
        <v>164</v>
      </c>
      <c r="E1830" s="174" t="s">
        <v>692</v>
      </c>
      <c r="G1830" s="175" t="s">
        <v>683</v>
      </c>
      <c r="H1830" s="176"/>
      <c r="Q1830" s="15"/>
      <c r="AG1830" s="15"/>
    </row>
    <row r="1831" spans="1:53" ht="15.75" customHeight="1" x14ac:dyDescent="0.25">
      <c r="C1831" s="125" t="s">
        <v>148</v>
      </c>
      <c r="D1831" s="125" t="s">
        <v>565</v>
      </c>
      <c r="E1831" s="130">
        <v>12400</v>
      </c>
      <c r="G1831" s="125" t="s">
        <v>684</v>
      </c>
      <c r="H1831" s="125">
        <v>28</v>
      </c>
      <c r="Q1831" s="15"/>
      <c r="AG1831" s="15"/>
    </row>
    <row r="1832" spans="1:53" ht="15.75" customHeight="1" x14ac:dyDescent="0.25">
      <c r="C1832" s="125" t="s">
        <v>149</v>
      </c>
      <c r="D1832" s="125" t="s">
        <v>566</v>
      </c>
      <c r="E1832" s="130">
        <v>677</v>
      </c>
      <c r="G1832" s="125" t="s">
        <v>685</v>
      </c>
      <c r="H1832" s="125">
        <v>265</v>
      </c>
      <c r="Q1832" s="15"/>
      <c r="AG1832" s="15"/>
    </row>
    <row r="1833" spans="1:53" ht="15.75" customHeight="1" x14ac:dyDescent="0.25">
      <c r="C1833" s="125" t="s">
        <v>150</v>
      </c>
      <c r="D1833" s="125" t="s">
        <v>567</v>
      </c>
      <c r="E1833" s="130">
        <v>116</v>
      </c>
      <c r="Q1833" s="15"/>
      <c r="AG1833" s="15"/>
    </row>
    <row r="1834" spans="1:53" ht="15.75" customHeight="1" x14ac:dyDescent="0.25">
      <c r="C1834" s="125" t="s">
        <v>152</v>
      </c>
      <c r="D1834" s="125" t="s">
        <v>568</v>
      </c>
      <c r="E1834" s="130">
        <v>3170</v>
      </c>
      <c r="G1834" s="174" t="s">
        <v>688</v>
      </c>
      <c r="H1834" s="174" t="s">
        <v>689</v>
      </c>
      <c r="I1834" s="174" t="s">
        <v>690</v>
      </c>
      <c r="Q1834" s="15"/>
      <c r="AG1834" s="15"/>
    </row>
    <row r="1835" spans="1:53" ht="15.75" customHeight="1" x14ac:dyDescent="0.25">
      <c r="C1835" s="125" t="s">
        <v>153</v>
      </c>
      <c r="D1835" s="125" t="s">
        <v>569</v>
      </c>
      <c r="E1835" s="130">
        <v>1120</v>
      </c>
      <c r="G1835" s="126" t="s">
        <v>851</v>
      </c>
      <c r="H1835" s="127">
        <v>4</v>
      </c>
      <c r="I1835" s="126"/>
      <c r="Q1835" s="15"/>
      <c r="AG1835" s="15"/>
    </row>
    <row r="1836" spans="1:53" ht="15.75" customHeight="1" x14ac:dyDescent="0.25">
      <c r="C1836" s="125" t="s">
        <v>154</v>
      </c>
      <c r="D1836" s="125" t="s">
        <v>570</v>
      </c>
      <c r="E1836" s="130">
        <v>1300</v>
      </c>
      <c r="Q1836" s="15"/>
      <c r="AG1836" s="15"/>
    </row>
    <row r="1837" spans="1:53" ht="15.75" customHeight="1" x14ac:dyDescent="0.25">
      <c r="C1837" s="125" t="s">
        <v>156</v>
      </c>
      <c r="D1837" s="125" t="s">
        <v>571</v>
      </c>
      <c r="E1837" s="130">
        <v>328</v>
      </c>
      <c r="Q1837" s="15"/>
      <c r="AG1837" s="15"/>
    </row>
    <row r="1838" spans="1:53" ht="15.75" customHeight="1" x14ac:dyDescent="0.25">
      <c r="C1838" s="125" t="s">
        <v>157</v>
      </c>
      <c r="D1838" s="125" t="s">
        <v>572</v>
      </c>
      <c r="E1838" s="130">
        <v>4800</v>
      </c>
      <c r="Q1838" s="15"/>
      <c r="AG1838" s="15"/>
    </row>
    <row r="1839" spans="1:53" ht="15.75" customHeight="1" x14ac:dyDescent="0.25">
      <c r="C1839" s="125" t="s">
        <v>166</v>
      </c>
      <c r="D1839" s="125" t="s">
        <v>573</v>
      </c>
      <c r="E1839" s="130">
        <v>16</v>
      </c>
      <c r="Q1839" s="15"/>
      <c r="AG1839" s="15"/>
    </row>
    <row r="1840" spans="1:53" ht="15.75" customHeight="1" x14ac:dyDescent="0.25">
      <c r="C1840" s="125" t="s">
        <v>155</v>
      </c>
      <c r="D1840" s="125" t="s">
        <v>574</v>
      </c>
      <c r="E1840" s="130">
        <v>138</v>
      </c>
      <c r="Q1840" s="15"/>
      <c r="AG1840" s="15"/>
    </row>
    <row r="1841" spans="3:33" ht="15.75" customHeight="1" x14ac:dyDescent="0.25">
      <c r="C1841" s="125" t="s">
        <v>167</v>
      </c>
      <c r="D1841" s="125" t="s">
        <v>575</v>
      </c>
      <c r="E1841" s="130">
        <v>4</v>
      </c>
      <c r="Q1841" s="15"/>
      <c r="AG1841" s="15"/>
    </row>
    <row r="1842" spans="3:33" ht="15.75" customHeight="1" x14ac:dyDescent="0.25">
      <c r="C1842" s="125" t="s">
        <v>158</v>
      </c>
      <c r="D1842" s="125" t="s">
        <v>576</v>
      </c>
      <c r="E1842" s="130">
        <v>3350</v>
      </c>
      <c r="Q1842" s="15"/>
      <c r="AG1842" s="15"/>
    </row>
    <row r="1843" spans="3:33" ht="15.75" customHeight="1" x14ac:dyDescent="0.25">
      <c r="C1843" s="125" t="s">
        <v>161</v>
      </c>
      <c r="D1843" s="125" t="s">
        <v>577</v>
      </c>
      <c r="E1843" s="130">
        <v>1210</v>
      </c>
      <c r="Q1843" s="15"/>
      <c r="AG1843" s="15"/>
    </row>
    <row r="1844" spans="3:33" ht="15.75" customHeight="1" x14ac:dyDescent="0.25">
      <c r="C1844" s="125" t="s">
        <v>162</v>
      </c>
      <c r="D1844" s="125" t="s">
        <v>578</v>
      </c>
      <c r="E1844" s="130">
        <v>1330</v>
      </c>
      <c r="Q1844" s="15"/>
      <c r="AG1844" s="15"/>
    </row>
    <row r="1845" spans="3:33" ht="15.75" customHeight="1" x14ac:dyDescent="0.25">
      <c r="C1845" s="125" t="s">
        <v>159</v>
      </c>
      <c r="D1845" s="125" t="s">
        <v>579</v>
      </c>
      <c r="E1845" s="130">
        <v>8060</v>
      </c>
      <c r="Q1845" s="15"/>
      <c r="AG1845" s="15"/>
    </row>
    <row r="1846" spans="3:33" ht="15.75" customHeight="1" x14ac:dyDescent="0.25">
      <c r="C1846" s="125" t="s">
        <v>160</v>
      </c>
      <c r="D1846" s="125" t="s">
        <v>580</v>
      </c>
      <c r="E1846" s="130">
        <v>716</v>
      </c>
      <c r="Q1846" s="15"/>
      <c r="AG1846" s="15"/>
    </row>
    <row r="1847" spans="3:33" ht="15.75" customHeight="1" x14ac:dyDescent="0.25">
      <c r="C1847" s="125" t="s">
        <v>441</v>
      </c>
      <c r="D1847" s="125" t="s">
        <v>580</v>
      </c>
      <c r="E1847" s="130">
        <v>858</v>
      </c>
      <c r="Q1847" s="15"/>
      <c r="AG1847" s="15"/>
    </row>
    <row r="1848" spans="3:33" ht="15.75" customHeight="1" x14ac:dyDescent="0.25">
      <c r="C1848" s="125" t="s">
        <v>442</v>
      </c>
      <c r="D1848" s="125" t="s">
        <v>581</v>
      </c>
      <c r="E1848" s="130">
        <v>804</v>
      </c>
      <c r="Q1848" s="15"/>
      <c r="AG1848" s="15"/>
    </row>
    <row r="1849" spans="3:33" ht="15.75" customHeight="1" thickBot="1" x14ac:dyDescent="0.3">
      <c r="C1849" s="222" t="s">
        <v>151</v>
      </c>
      <c r="D1849" s="222" t="s">
        <v>582</v>
      </c>
      <c r="E1849" s="223">
        <v>1650</v>
      </c>
      <c r="Q1849" s="15"/>
      <c r="AG1849" s="15"/>
    </row>
    <row r="1850" spans="3:33" ht="15.75" customHeight="1" x14ac:dyDescent="0.25">
      <c r="C1850" s="224" t="s">
        <v>73</v>
      </c>
      <c r="D1850" s="225" t="s">
        <v>94</v>
      </c>
      <c r="E1850" s="528">
        <v>3942.8</v>
      </c>
      <c r="Q1850" s="15"/>
      <c r="AG1850" s="15"/>
    </row>
    <row r="1851" spans="3:33" ht="15.75" customHeight="1" x14ac:dyDescent="0.25">
      <c r="C1851" s="226" t="s">
        <v>74</v>
      </c>
      <c r="D1851" s="227" t="s">
        <v>95</v>
      </c>
      <c r="E1851" s="529">
        <v>1923.4</v>
      </c>
      <c r="Q1851" s="15"/>
      <c r="AG1851" s="15"/>
    </row>
    <row r="1852" spans="3:33" ht="15.75" customHeight="1" x14ac:dyDescent="0.25">
      <c r="C1852" s="226" t="s">
        <v>75</v>
      </c>
      <c r="D1852" s="227" t="s">
        <v>96</v>
      </c>
      <c r="E1852" s="529">
        <v>2546.6999999999998</v>
      </c>
      <c r="Q1852" s="15"/>
      <c r="AG1852" s="15"/>
    </row>
    <row r="1853" spans="3:33" ht="15.75" customHeight="1" x14ac:dyDescent="0.25">
      <c r="C1853" s="226" t="s">
        <v>76</v>
      </c>
      <c r="D1853" s="227" t="s">
        <v>97</v>
      </c>
      <c r="E1853" s="529">
        <v>1624.21</v>
      </c>
      <c r="Q1853" s="15"/>
      <c r="AG1853" s="15"/>
    </row>
    <row r="1854" spans="3:33" ht="15.75" customHeight="1" x14ac:dyDescent="0.25">
      <c r="C1854" s="226" t="s">
        <v>77</v>
      </c>
      <c r="D1854" s="227" t="s">
        <v>98</v>
      </c>
      <c r="E1854" s="529">
        <v>1674.1</v>
      </c>
      <c r="Q1854" s="15"/>
      <c r="AG1854" s="15"/>
    </row>
    <row r="1855" spans="3:33" ht="15.75" customHeight="1" x14ac:dyDescent="0.25">
      <c r="C1855" s="226" t="s">
        <v>78</v>
      </c>
      <c r="D1855" s="227" t="s">
        <v>99</v>
      </c>
      <c r="E1855" s="529">
        <v>1923.5</v>
      </c>
      <c r="Q1855" s="15"/>
      <c r="AG1855" s="15"/>
    </row>
    <row r="1856" spans="3:33" ht="15.75" customHeight="1" x14ac:dyDescent="0.25">
      <c r="C1856" s="226" t="s">
        <v>79</v>
      </c>
      <c r="D1856" s="227" t="s">
        <v>100</v>
      </c>
      <c r="E1856" s="529">
        <v>2048.15</v>
      </c>
      <c r="Q1856" s="15"/>
      <c r="AG1856" s="15"/>
    </row>
    <row r="1857" spans="3:33" ht="15.75" customHeight="1" x14ac:dyDescent="0.25">
      <c r="C1857" s="226" t="s">
        <v>80</v>
      </c>
      <c r="D1857" s="227" t="s">
        <v>101</v>
      </c>
      <c r="E1857" s="529">
        <v>1945</v>
      </c>
      <c r="Q1857" s="15"/>
      <c r="AG1857" s="15"/>
    </row>
    <row r="1858" spans="3:33" ht="15.75" customHeight="1" x14ac:dyDescent="0.25">
      <c r="C1858" s="226" t="s">
        <v>81</v>
      </c>
      <c r="D1858" s="227" t="s">
        <v>102</v>
      </c>
      <c r="E1858" s="529">
        <v>2127.2200000000003</v>
      </c>
      <c r="Q1858" s="15"/>
      <c r="AG1858" s="15"/>
    </row>
    <row r="1859" spans="3:33" ht="15.75" customHeight="1" x14ac:dyDescent="0.25">
      <c r="C1859" s="226" t="s">
        <v>82</v>
      </c>
      <c r="D1859" s="227" t="s">
        <v>103</v>
      </c>
      <c r="E1859" s="529">
        <v>2741.55</v>
      </c>
      <c r="Q1859" s="15"/>
      <c r="AG1859" s="15"/>
    </row>
    <row r="1860" spans="3:33" ht="15.75" customHeight="1" x14ac:dyDescent="0.25">
      <c r="C1860" s="226" t="s">
        <v>83</v>
      </c>
      <c r="D1860" s="227" t="s">
        <v>104</v>
      </c>
      <c r="E1860" s="529">
        <v>2847.17</v>
      </c>
      <c r="Q1860" s="15"/>
      <c r="AG1860" s="15"/>
    </row>
    <row r="1861" spans="3:33" ht="15.75" customHeight="1" x14ac:dyDescent="0.25">
      <c r="C1861" s="226" t="s">
        <v>84</v>
      </c>
      <c r="D1861" s="227" t="s">
        <v>105</v>
      </c>
      <c r="E1861" s="529">
        <v>2473.1699999999996</v>
      </c>
      <c r="Q1861" s="15"/>
      <c r="AG1861" s="15"/>
    </row>
    <row r="1862" spans="3:33" ht="15.75" customHeight="1" x14ac:dyDescent="0.25">
      <c r="C1862" s="226" t="s">
        <v>85</v>
      </c>
      <c r="D1862" s="227" t="s">
        <v>106</v>
      </c>
      <c r="E1862" s="529">
        <v>2211.85</v>
      </c>
      <c r="Q1862" s="15"/>
      <c r="AG1862" s="15"/>
    </row>
    <row r="1863" spans="3:33" ht="15.75" customHeight="1" x14ac:dyDescent="0.25">
      <c r="C1863" s="226" t="s">
        <v>86</v>
      </c>
      <c r="D1863" s="227" t="s">
        <v>107</v>
      </c>
      <c r="E1863" s="529">
        <v>1370.67</v>
      </c>
      <c r="Q1863" s="15"/>
      <c r="AG1863" s="15"/>
    </row>
    <row r="1864" spans="3:33" ht="15.75" customHeight="1" x14ac:dyDescent="0.25">
      <c r="C1864" s="226" t="s">
        <v>87</v>
      </c>
      <c r="D1864" s="227" t="s">
        <v>108</v>
      </c>
      <c r="E1864" s="529">
        <v>2024.05</v>
      </c>
      <c r="Q1864" s="15"/>
      <c r="AG1864" s="15"/>
    </row>
    <row r="1865" spans="3:33" ht="15.75" customHeight="1" x14ac:dyDescent="0.25">
      <c r="C1865" s="226" t="s">
        <v>88</v>
      </c>
      <c r="D1865" s="227" t="s">
        <v>109</v>
      </c>
      <c r="E1865" s="529">
        <v>3416.75</v>
      </c>
      <c r="Q1865" s="15"/>
      <c r="AG1865" s="15"/>
    </row>
    <row r="1866" spans="3:33" ht="15.75" customHeight="1" x14ac:dyDescent="0.25">
      <c r="C1866" s="226" t="s">
        <v>89</v>
      </c>
      <c r="D1866" s="227" t="s">
        <v>110</v>
      </c>
      <c r="E1866" s="529">
        <v>3075.44</v>
      </c>
      <c r="Q1866" s="15"/>
      <c r="AG1866" s="15"/>
    </row>
    <row r="1867" spans="3:33" ht="15.75" customHeight="1" x14ac:dyDescent="0.25">
      <c r="C1867" s="226" t="s">
        <v>90</v>
      </c>
      <c r="D1867" s="227" t="s">
        <v>111</v>
      </c>
      <c r="E1867" s="529">
        <v>1638.65</v>
      </c>
      <c r="Q1867" s="15"/>
      <c r="AG1867" s="15"/>
    </row>
    <row r="1868" spans="3:33" ht="15.75" customHeight="1" x14ac:dyDescent="0.25">
      <c r="C1868" s="226" t="s">
        <v>91</v>
      </c>
      <c r="D1868" s="227" t="s">
        <v>112</v>
      </c>
      <c r="E1868" s="529">
        <v>2058.645</v>
      </c>
      <c r="Q1868" s="15"/>
      <c r="AG1868" s="15"/>
    </row>
    <row r="1869" spans="3:33" ht="15.75" customHeight="1" x14ac:dyDescent="0.25">
      <c r="C1869" s="226" t="s">
        <v>92</v>
      </c>
      <c r="D1869" s="227" t="s">
        <v>113</v>
      </c>
      <c r="E1869" s="529">
        <v>1754.2100000000003</v>
      </c>
      <c r="Q1869" s="15"/>
      <c r="AG1869" s="15"/>
    </row>
    <row r="1870" spans="3:33" ht="15.75" customHeight="1" x14ac:dyDescent="0.25">
      <c r="C1870" s="226" t="s">
        <v>379</v>
      </c>
      <c r="D1870" s="227" t="s">
        <v>380</v>
      </c>
      <c r="E1870" s="529">
        <v>1281.6010000000001</v>
      </c>
      <c r="Q1870" s="15"/>
      <c r="AG1870" s="15"/>
    </row>
    <row r="1871" spans="3:33" ht="15.75" customHeight="1" x14ac:dyDescent="0.25">
      <c r="C1871" s="230" t="s">
        <v>543</v>
      </c>
      <c r="D1871" s="231" t="s">
        <v>544</v>
      </c>
      <c r="E1871" s="590">
        <v>1945</v>
      </c>
      <c r="Q1871" s="15"/>
      <c r="AG1871" s="15"/>
    </row>
    <row r="1872" spans="3:33" x14ac:dyDescent="0.25">
      <c r="C1872" s="230" t="s">
        <v>542</v>
      </c>
      <c r="D1872" s="231" t="s">
        <v>545</v>
      </c>
      <c r="E1872" s="590">
        <v>1636</v>
      </c>
      <c r="Q1872" s="15"/>
      <c r="AG1872" s="15"/>
    </row>
    <row r="1873" spans="2:34" x14ac:dyDescent="0.25">
      <c r="C1873" s="226" t="s">
        <v>93</v>
      </c>
      <c r="D1873" s="227" t="s">
        <v>114</v>
      </c>
      <c r="E1873" s="529">
        <v>3985</v>
      </c>
      <c r="Q1873" s="15"/>
      <c r="AG1873" s="15"/>
    </row>
    <row r="1874" spans="2:34" ht="16.5" thickBot="1" x14ac:dyDescent="0.3">
      <c r="C1874" s="228" t="s">
        <v>1078</v>
      </c>
      <c r="D1874" s="229"/>
      <c r="E1874" s="530"/>
      <c r="Q1874" s="15"/>
      <c r="AG1874" s="15"/>
    </row>
    <row r="1875" spans="2:34" x14ac:dyDescent="0.25">
      <c r="C1875" s="25"/>
      <c r="D1875" s="25"/>
      <c r="E1875" s="591"/>
      <c r="F1875" s="591"/>
      <c r="Q1875" s="15"/>
      <c r="AG1875" s="15"/>
    </row>
    <row r="1876" spans="2:34" ht="18" customHeight="1" x14ac:dyDescent="0.25">
      <c r="B1876" s="100" t="s">
        <v>805</v>
      </c>
      <c r="Q1876" s="15"/>
      <c r="R1876" s="16"/>
      <c r="AG1876" s="15"/>
      <c r="AH1876" s="16"/>
    </row>
    <row r="1877" spans="2:34" ht="18" customHeight="1" x14ac:dyDescent="0.25">
      <c r="Q1877" s="15"/>
    </row>
    <row r="1878" spans="2:34" ht="18" customHeight="1" x14ac:dyDescent="0.25">
      <c r="C1878" s="592" t="s">
        <v>921</v>
      </c>
      <c r="D1878" s="592" t="s">
        <v>848</v>
      </c>
      <c r="E1878" s="592" t="s">
        <v>115</v>
      </c>
      <c r="F1878" s="592" t="s">
        <v>549</v>
      </c>
      <c r="G1878" s="174" t="s">
        <v>849</v>
      </c>
      <c r="H1878" s="174" t="s">
        <v>850</v>
      </c>
      <c r="I1878" s="174" t="s">
        <v>800</v>
      </c>
      <c r="Q1878" s="15"/>
    </row>
    <row r="1879" spans="2:34" ht="18" customHeight="1" x14ac:dyDescent="0.25">
      <c r="C1879" s="539" t="s">
        <v>258</v>
      </c>
      <c r="D1879" s="539"/>
      <c r="E1879" s="539"/>
      <c r="F1879" s="539"/>
      <c r="G1879" s="539"/>
      <c r="H1879" s="539"/>
      <c r="I1879" s="539" t="s">
        <v>257</v>
      </c>
      <c r="Q1879" s="15"/>
    </row>
    <row r="1880" spans="2:34" ht="18" customHeight="1" x14ac:dyDescent="0.25">
      <c r="C1880" s="52" t="str">
        <f>IF(ISTEXT('7. Emisiones Fugitivas'!E22),'7. Emisiones Fugitivas'!E22,"")</f>
        <v/>
      </c>
      <c r="D1880" s="52">
        <f>'7. Emisiones Fugitivas'!F22</f>
        <v>0</v>
      </c>
      <c r="E1880" s="112" t="str">
        <f t="shared" ref="E1880:E1901" si="172">IFERROR(IF(ISBLANK(VLOOKUP(D1880,PCA_1,2,0)),"",VLOOKUP(D1880,PCA_1,2,0)),"")</f>
        <v/>
      </c>
      <c r="F1880" s="112" t="str">
        <f t="shared" ref="F1880:F1901" si="173">IFERROR(IF(ISBLANK(VLOOKUP(D1880,PCA_1,3,0)),"",VLOOKUP(D1880,PCA_1,3,0)),"")</f>
        <v/>
      </c>
      <c r="G1880" s="124">
        <f>'7. Emisiones Fugitivas'!J22</f>
        <v>0</v>
      </c>
      <c r="H1880" s="124">
        <f>'7. Emisiones Fugitivas'!M22</f>
        <v>0</v>
      </c>
      <c r="I1880" s="128" t="str">
        <f>IFERROR(IF(D1880="Otro",G1880*H1880,F1880*H1880),"")</f>
        <v/>
      </c>
      <c r="Q1880" s="15"/>
    </row>
    <row r="1881" spans="2:34" ht="18" customHeight="1" x14ac:dyDescent="0.25">
      <c r="C1881" s="52" t="str">
        <f>IF(ISTEXT('7. Emisiones Fugitivas'!E23),'7. Emisiones Fugitivas'!E23,"")</f>
        <v/>
      </c>
      <c r="D1881" s="52">
        <f>'7. Emisiones Fugitivas'!F23</f>
        <v>0</v>
      </c>
      <c r="E1881" s="112" t="str">
        <f t="shared" si="172"/>
        <v/>
      </c>
      <c r="F1881" s="112" t="str">
        <f t="shared" si="173"/>
        <v/>
      </c>
      <c r="G1881" s="124">
        <f>'7. Emisiones Fugitivas'!J23</f>
        <v>0</v>
      </c>
      <c r="H1881" s="124">
        <f>'7. Emisiones Fugitivas'!M23</f>
        <v>0</v>
      </c>
      <c r="I1881" s="128" t="str">
        <f t="shared" ref="I1881:I1901" si="174">IFERROR(IF(D1881="Otro",G1881*H1881,F1881*H1881),"")</f>
        <v/>
      </c>
      <c r="Q1881" s="15"/>
    </row>
    <row r="1882" spans="2:34" ht="18" customHeight="1" x14ac:dyDescent="0.25">
      <c r="C1882" s="52" t="str">
        <f>IF(ISTEXT('7. Emisiones Fugitivas'!E24),'7. Emisiones Fugitivas'!E24,"")</f>
        <v/>
      </c>
      <c r="D1882" s="52">
        <f>'7. Emisiones Fugitivas'!F24</f>
        <v>0</v>
      </c>
      <c r="E1882" s="112" t="str">
        <f t="shared" si="172"/>
        <v/>
      </c>
      <c r="F1882" s="112" t="str">
        <f t="shared" si="173"/>
        <v/>
      </c>
      <c r="G1882" s="124">
        <f>'7. Emisiones Fugitivas'!J24</f>
        <v>0</v>
      </c>
      <c r="H1882" s="124">
        <f>'7. Emisiones Fugitivas'!M24</f>
        <v>0</v>
      </c>
      <c r="I1882" s="128" t="str">
        <f t="shared" si="174"/>
        <v/>
      </c>
      <c r="Q1882" s="15"/>
    </row>
    <row r="1883" spans="2:34" ht="18" customHeight="1" x14ac:dyDescent="0.25">
      <c r="C1883" s="52" t="str">
        <f>IF(ISTEXT('7. Emisiones Fugitivas'!E25),'7. Emisiones Fugitivas'!E25,"")</f>
        <v/>
      </c>
      <c r="D1883" s="52">
        <f>'7. Emisiones Fugitivas'!F25</f>
        <v>0</v>
      </c>
      <c r="E1883" s="112" t="str">
        <f t="shared" si="172"/>
        <v/>
      </c>
      <c r="F1883" s="112" t="str">
        <f t="shared" si="173"/>
        <v/>
      </c>
      <c r="G1883" s="124">
        <f>'7. Emisiones Fugitivas'!J25</f>
        <v>0</v>
      </c>
      <c r="H1883" s="124">
        <f>'7. Emisiones Fugitivas'!M25</f>
        <v>0</v>
      </c>
      <c r="I1883" s="128" t="str">
        <f t="shared" si="174"/>
        <v/>
      </c>
      <c r="Q1883" s="15"/>
    </row>
    <row r="1884" spans="2:34" ht="18" customHeight="1" x14ac:dyDescent="0.25">
      <c r="C1884" s="52" t="str">
        <f>IF(ISTEXT('7. Emisiones Fugitivas'!E26),'7. Emisiones Fugitivas'!E26,"")</f>
        <v/>
      </c>
      <c r="D1884" s="52">
        <f>'7. Emisiones Fugitivas'!F26</f>
        <v>0</v>
      </c>
      <c r="E1884" s="112" t="str">
        <f t="shared" si="172"/>
        <v/>
      </c>
      <c r="F1884" s="112" t="str">
        <f t="shared" si="173"/>
        <v/>
      </c>
      <c r="G1884" s="124">
        <f>'7. Emisiones Fugitivas'!J26</f>
        <v>0</v>
      </c>
      <c r="H1884" s="124">
        <f>'7. Emisiones Fugitivas'!M26</f>
        <v>0</v>
      </c>
      <c r="I1884" s="128" t="str">
        <f t="shared" si="174"/>
        <v/>
      </c>
      <c r="Q1884" s="15"/>
    </row>
    <row r="1885" spans="2:34" ht="18" customHeight="1" x14ac:dyDescent="0.25">
      <c r="C1885" s="52" t="str">
        <f>IF(ISTEXT('7. Emisiones Fugitivas'!E27),'7. Emisiones Fugitivas'!E27,"")</f>
        <v/>
      </c>
      <c r="D1885" s="52">
        <f>'7. Emisiones Fugitivas'!F27</f>
        <v>0</v>
      </c>
      <c r="E1885" s="112" t="str">
        <f t="shared" si="172"/>
        <v/>
      </c>
      <c r="F1885" s="112" t="str">
        <f t="shared" si="173"/>
        <v/>
      </c>
      <c r="G1885" s="124">
        <f>'7. Emisiones Fugitivas'!J27</f>
        <v>0</v>
      </c>
      <c r="H1885" s="124">
        <f>'7. Emisiones Fugitivas'!M27</f>
        <v>0</v>
      </c>
      <c r="I1885" s="128" t="str">
        <f t="shared" si="174"/>
        <v/>
      </c>
      <c r="Q1885" s="15"/>
    </row>
    <row r="1886" spans="2:34" ht="18" customHeight="1" x14ac:dyDescent="0.25">
      <c r="C1886" s="52" t="str">
        <f>IF(ISTEXT('7. Emisiones Fugitivas'!E28),'7. Emisiones Fugitivas'!E28,"")</f>
        <v/>
      </c>
      <c r="D1886" s="52">
        <f>'7. Emisiones Fugitivas'!F28</f>
        <v>0</v>
      </c>
      <c r="E1886" s="112" t="str">
        <f t="shared" si="172"/>
        <v/>
      </c>
      <c r="F1886" s="112" t="str">
        <f t="shared" si="173"/>
        <v/>
      </c>
      <c r="G1886" s="124">
        <f>'7. Emisiones Fugitivas'!J28</f>
        <v>0</v>
      </c>
      <c r="H1886" s="124">
        <f>'7. Emisiones Fugitivas'!M28</f>
        <v>0</v>
      </c>
      <c r="I1886" s="128" t="str">
        <f t="shared" si="174"/>
        <v/>
      </c>
      <c r="Q1886" s="15"/>
    </row>
    <row r="1887" spans="2:34" ht="18" customHeight="1" x14ac:dyDescent="0.25">
      <c r="C1887" s="52" t="str">
        <f>IF(ISTEXT('7. Emisiones Fugitivas'!E29),'7. Emisiones Fugitivas'!E29,"")</f>
        <v/>
      </c>
      <c r="D1887" s="52">
        <f>'7. Emisiones Fugitivas'!F29</f>
        <v>0</v>
      </c>
      <c r="E1887" s="112" t="str">
        <f t="shared" si="172"/>
        <v/>
      </c>
      <c r="F1887" s="112" t="str">
        <f t="shared" si="173"/>
        <v/>
      </c>
      <c r="G1887" s="124">
        <f>'7. Emisiones Fugitivas'!J29</f>
        <v>0</v>
      </c>
      <c r="H1887" s="124">
        <f>'7. Emisiones Fugitivas'!M29</f>
        <v>0</v>
      </c>
      <c r="I1887" s="128" t="str">
        <f t="shared" si="174"/>
        <v/>
      </c>
      <c r="Q1887" s="15"/>
    </row>
    <row r="1888" spans="2:34" ht="18" customHeight="1" x14ac:dyDescent="0.25">
      <c r="C1888" s="52" t="str">
        <f>IF(ISTEXT('7. Emisiones Fugitivas'!E30),'7. Emisiones Fugitivas'!E30,"")</f>
        <v/>
      </c>
      <c r="D1888" s="52">
        <f>'7. Emisiones Fugitivas'!F30</f>
        <v>0</v>
      </c>
      <c r="E1888" s="112" t="str">
        <f t="shared" si="172"/>
        <v/>
      </c>
      <c r="F1888" s="112" t="str">
        <f t="shared" si="173"/>
        <v/>
      </c>
      <c r="G1888" s="124">
        <f>'7. Emisiones Fugitivas'!J30</f>
        <v>0</v>
      </c>
      <c r="H1888" s="124">
        <f>'7. Emisiones Fugitivas'!M30</f>
        <v>0</v>
      </c>
      <c r="I1888" s="128" t="str">
        <f t="shared" si="174"/>
        <v/>
      </c>
      <c r="Q1888" s="15"/>
    </row>
    <row r="1889" spans="3:33" ht="18" customHeight="1" x14ac:dyDescent="0.25">
      <c r="C1889" s="52" t="str">
        <f>IF(ISTEXT('7. Emisiones Fugitivas'!E31),'7. Emisiones Fugitivas'!E31,"")</f>
        <v/>
      </c>
      <c r="D1889" s="52">
        <f>'7. Emisiones Fugitivas'!F31</f>
        <v>0</v>
      </c>
      <c r="E1889" s="112" t="str">
        <f t="shared" si="172"/>
        <v/>
      </c>
      <c r="F1889" s="112" t="str">
        <f t="shared" si="173"/>
        <v/>
      </c>
      <c r="G1889" s="124">
        <f>'7. Emisiones Fugitivas'!J31</f>
        <v>0</v>
      </c>
      <c r="H1889" s="124">
        <f>'7. Emisiones Fugitivas'!M31</f>
        <v>0</v>
      </c>
      <c r="I1889" s="128" t="str">
        <f t="shared" si="174"/>
        <v/>
      </c>
      <c r="Q1889" s="15"/>
    </row>
    <row r="1890" spans="3:33" ht="18" customHeight="1" x14ac:dyDescent="0.25">
      <c r="C1890" s="52" t="str">
        <f>IF(ISTEXT('7. Emisiones Fugitivas'!E32),'7. Emisiones Fugitivas'!E32,"")</f>
        <v/>
      </c>
      <c r="D1890" s="52">
        <f>'7. Emisiones Fugitivas'!F32</f>
        <v>0</v>
      </c>
      <c r="E1890" s="112" t="str">
        <f t="shared" si="172"/>
        <v/>
      </c>
      <c r="F1890" s="112" t="str">
        <f t="shared" si="173"/>
        <v/>
      </c>
      <c r="G1890" s="124">
        <f>'7. Emisiones Fugitivas'!J32</f>
        <v>0</v>
      </c>
      <c r="H1890" s="124">
        <f>'7. Emisiones Fugitivas'!M32</f>
        <v>0</v>
      </c>
      <c r="I1890" s="128" t="str">
        <f t="shared" si="174"/>
        <v/>
      </c>
      <c r="Q1890" s="15"/>
    </row>
    <row r="1891" spans="3:33" ht="18" customHeight="1" x14ac:dyDescent="0.25">
      <c r="C1891" s="52" t="str">
        <f>IF(ISTEXT('7. Emisiones Fugitivas'!E33),'7. Emisiones Fugitivas'!E33,"")</f>
        <v/>
      </c>
      <c r="D1891" s="52">
        <f>'7. Emisiones Fugitivas'!F33</f>
        <v>0</v>
      </c>
      <c r="E1891" s="112" t="str">
        <f t="shared" si="172"/>
        <v/>
      </c>
      <c r="F1891" s="112" t="str">
        <f t="shared" si="173"/>
        <v/>
      </c>
      <c r="G1891" s="124">
        <f>'7. Emisiones Fugitivas'!J33</f>
        <v>0</v>
      </c>
      <c r="H1891" s="124">
        <f>'7. Emisiones Fugitivas'!M33</f>
        <v>0</v>
      </c>
      <c r="I1891" s="128" t="str">
        <f t="shared" si="174"/>
        <v/>
      </c>
      <c r="Q1891" s="15"/>
    </row>
    <row r="1892" spans="3:33" ht="18" customHeight="1" x14ac:dyDescent="0.25">
      <c r="C1892" s="52" t="str">
        <f>IF(ISTEXT('7. Emisiones Fugitivas'!E34),'7. Emisiones Fugitivas'!E34,"")</f>
        <v/>
      </c>
      <c r="D1892" s="52">
        <f>'7. Emisiones Fugitivas'!F34</f>
        <v>0</v>
      </c>
      <c r="E1892" s="112" t="str">
        <f t="shared" si="172"/>
        <v/>
      </c>
      <c r="F1892" s="112" t="str">
        <f t="shared" si="173"/>
        <v/>
      </c>
      <c r="G1892" s="124">
        <f>'7. Emisiones Fugitivas'!J34</f>
        <v>0</v>
      </c>
      <c r="H1892" s="124">
        <f>'7. Emisiones Fugitivas'!M34</f>
        <v>0</v>
      </c>
      <c r="I1892" s="128" t="str">
        <f t="shared" si="174"/>
        <v/>
      </c>
      <c r="Q1892" s="15"/>
    </row>
    <row r="1893" spans="3:33" ht="18" customHeight="1" x14ac:dyDescent="0.25">
      <c r="C1893" s="52" t="str">
        <f>IF(ISTEXT('7. Emisiones Fugitivas'!E35),'7. Emisiones Fugitivas'!E35,"")</f>
        <v/>
      </c>
      <c r="D1893" s="52">
        <f>'7. Emisiones Fugitivas'!F35</f>
        <v>0</v>
      </c>
      <c r="E1893" s="112" t="str">
        <f t="shared" si="172"/>
        <v/>
      </c>
      <c r="F1893" s="112" t="str">
        <f t="shared" si="173"/>
        <v/>
      </c>
      <c r="G1893" s="124">
        <f>'7. Emisiones Fugitivas'!J35</f>
        <v>0</v>
      </c>
      <c r="H1893" s="124">
        <f>'7. Emisiones Fugitivas'!M35</f>
        <v>0</v>
      </c>
      <c r="I1893" s="128" t="str">
        <f t="shared" si="174"/>
        <v/>
      </c>
      <c r="Q1893" s="15"/>
    </row>
    <row r="1894" spans="3:33" ht="18" customHeight="1" x14ac:dyDescent="0.25">
      <c r="C1894" s="52" t="str">
        <f>IF(ISTEXT('7. Emisiones Fugitivas'!E36),'7. Emisiones Fugitivas'!E36,"")</f>
        <v/>
      </c>
      <c r="D1894" s="52">
        <f>'7. Emisiones Fugitivas'!F36</f>
        <v>0</v>
      </c>
      <c r="E1894" s="112" t="str">
        <f t="shared" si="172"/>
        <v/>
      </c>
      <c r="F1894" s="112" t="str">
        <f t="shared" si="173"/>
        <v/>
      </c>
      <c r="G1894" s="124">
        <f>'7. Emisiones Fugitivas'!J36</f>
        <v>0</v>
      </c>
      <c r="H1894" s="124">
        <f>'7. Emisiones Fugitivas'!M36</f>
        <v>0</v>
      </c>
      <c r="I1894" s="128" t="str">
        <f t="shared" si="174"/>
        <v/>
      </c>
      <c r="Q1894" s="15"/>
    </row>
    <row r="1895" spans="3:33" ht="18" customHeight="1" x14ac:dyDescent="0.25">
      <c r="C1895" s="52" t="str">
        <f>IF(ISTEXT('7. Emisiones Fugitivas'!E37),'7. Emisiones Fugitivas'!E37,"")</f>
        <v/>
      </c>
      <c r="D1895" s="52">
        <f>'7. Emisiones Fugitivas'!F37</f>
        <v>0</v>
      </c>
      <c r="E1895" s="112" t="str">
        <f t="shared" si="172"/>
        <v/>
      </c>
      <c r="F1895" s="112" t="str">
        <f t="shared" si="173"/>
        <v/>
      </c>
      <c r="G1895" s="124">
        <f>'7. Emisiones Fugitivas'!J37</f>
        <v>0</v>
      </c>
      <c r="H1895" s="124">
        <f>'7. Emisiones Fugitivas'!M37</f>
        <v>0</v>
      </c>
      <c r="I1895" s="128" t="str">
        <f t="shared" si="174"/>
        <v/>
      </c>
      <c r="Q1895" s="15"/>
    </row>
    <row r="1896" spans="3:33" ht="18" customHeight="1" x14ac:dyDescent="0.25">
      <c r="C1896" s="52" t="str">
        <f>IF(ISTEXT('7. Emisiones Fugitivas'!E38),'7. Emisiones Fugitivas'!E38,"")</f>
        <v/>
      </c>
      <c r="D1896" s="52">
        <f>'7. Emisiones Fugitivas'!F38</f>
        <v>0</v>
      </c>
      <c r="E1896" s="112" t="str">
        <f t="shared" si="172"/>
        <v/>
      </c>
      <c r="F1896" s="112" t="str">
        <f t="shared" si="173"/>
        <v/>
      </c>
      <c r="G1896" s="124">
        <f>'7. Emisiones Fugitivas'!J38</f>
        <v>0</v>
      </c>
      <c r="H1896" s="124">
        <f>'7. Emisiones Fugitivas'!M38</f>
        <v>0</v>
      </c>
      <c r="I1896" s="128" t="str">
        <f t="shared" si="174"/>
        <v/>
      </c>
      <c r="Q1896" s="15"/>
    </row>
    <row r="1897" spans="3:33" ht="18" customHeight="1" x14ac:dyDescent="0.25">
      <c r="C1897" s="52" t="str">
        <f>IF(ISTEXT('7. Emisiones Fugitivas'!E39),'7. Emisiones Fugitivas'!E39,"")</f>
        <v/>
      </c>
      <c r="D1897" s="52">
        <f>'7. Emisiones Fugitivas'!F39</f>
        <v>0</v>
      </c>
      <c r="E1897" s="112" t="str">
        <f t="shared" si="172"/>
        <v/>
      </c>
      <c r="F1897" s="112" t="str">
        <f t="shared" si="173"/>
        <v/>
      </c>
      <c r="G1897" s="124">
        <f>'7. Emisiones Fugitivas'!J39</f>
        <v>0</v>
      </c>
      <c r="H1897" s="124">
        <f>'7. Emisiones Fugitivas'!M39</f>
        <v>0</v>
      </c>
      <c r="I1897" s="128" t="str">
        <f t="shared" si="174"/>
        <v/>
      </c>
      <c r="Q1897" s="15"/>
    </row>
    <row r="1898" spans="3:33" ht="18" customHeight="1" x14ac:dyDescent="0.25">
      <c r="C1898" s="52" t="str">
        <f>IF(ISTEXT('7. Emisiones Fugitivas'!E40),'7. Emisiones Fugitivas'!E40,"")</f>
        <v/>
      </c>
      <c r="D1898" s="52">
        <f>'7. Emisiones Fugitivas'!F40</f>
        <v>0</v>
      </c>
      <c r="E1898" s="112" t="str">
        <f t="shared" si="172"/>
        <v/>
      </c>
      <c r="F1898" s="112" t="str">
        <f t="shared" si="173"/>
        <v/>
      </c>
      <c r="G1898" s="124">
        <f>'7. Emisiones Fugitivas'!J40</f>
        <v>0</v>
      </c>
      <c r="H1898" s="124">
        <f>'7. Emisiones Fugitivas'!M40</f>
        <v>0</v>
      </c>
      <c r="I1898" s="128" t="str">
        <f t="shared" si="174"/>
        <v/>
      </c>
      <c r="Q1898" s="15"/>
    </row>
    <row r="1899" spans="3:33" ht="18" customHeight="1" x14ac:dyDescent="0.25">
      <c r="C1899" s="52" t="str">
        <f>IF(ISTEXT('7. Emisiones Fugitivas'!E41),'7. Emisiones Fugitivas'!E41,"")</f>
        <v/>
      </c>
      <c r="D1899" s="52">
        <f>'7. Emisiones Fugitivas'!F41</f>
        <v>0</v>
      </c>
      <c r="E1899" s="112" t="str">
        <f t="shared" si="172"/>
        <v/>
      </c>
      <c r="F1899" s="112" t="str">
        <f t="shared" si="173"/>
        <v/>
      </c>
      <c r="G1899" s="124">
        <f>'7. Emisiones Fugitivas'!J41</f>
        <v>0</v>
      </c>
      <c r="H1899" s="124">
        <f>'7. Emisiones Fugitivas'!M41</f>
        <v>0</v>
      </c>
      <c r="I1899" s="128" t="str">
        <f t="shared" si="174"/>
        <v/>
      </c>
      <c r="Q1899" s="15"/>
    </row>
    <row r="1900" spans="3:33" ht="18" customHeight="1" x14ac:dyDescent="0.25">
      <c r="C1900" s="52" t="str">
        <f>IF(ISTEXT('7. Emisiones Fugitivas'!E42),'7. Emisiones Fugitivas'!E42,"")</f>
        <v/>
      </c>
      <c r="D1900" s="52">
        <f>'7. Emisiones Fugitivas'!F42</f>
        <v>0</v>
      </c>
      <c r="E1900" s="112" t="str">
        <f t="shared" si="172"/>
        <v/>
      </c>
      <c r="F1900" s="112" t="str">
        <f t="shared" si="173"/>
        <v/>
      </c>
      <c r="G1900" s="124">
        <f>'7. Emisiones Fugitivas'!J42</f>
        <v>0</v>
      </c>
      <c r="H1900" s="124">
        <f>'7. Emisiones Fugitivas'!M42</f>
        <v>0</v>
      </c>
      <c r="I1900" s="128" t="str">
        <f t="shared" si="174"/>
        <v/>
      </c>
      <c r="Q1900" s="15"/>
    </row>
    <row r="1901" spans="3:33" ht="18" customHeight="1" x14ac:dyDescent="0.25">
      <c r="C1901" s="52" t="str">
        <f>IF(ISTEXT('7. Emisiones Fugitivas'!E43),'7. Emisiones Fugitivas'!E43,"")</f>
        <v/>
      </c>
      <c r="D1901" s="52">
        <f>'7. Emisiones Fugitivas'!F43</f>
        <v>0</v>
      </c>
      <c r="E1901" s="112" t="str">
        <f t="shared" si="172"/>
        <v/>
      </c>
      <c r="F1901" s="112" t="str">
        <f t="shared" si="173"/>
        <v/>
      </c>
      <c r="G1901" s="124">
        <f>'7. Emisiones Fugitivas'!J43</f>
        <v>0</v>
      </c>
      <c r="H1901" s="124">
        <f>'7. Emisiones Fugitivas'!M43</f>
        <v>0</v>
      </c>
      <c r="I1901" s="128" t="str">
        <f t="shared" si="174"/>
        <v/>
      </c>
      <c r="Q1901" s="15"/>
    </row>
    <row r="1902" spans="3:33" ht="18" customHeight="1" x14ac:dyDescent="0.25">
      <c r="D1902" s="177"/>
      <c r="E1902" s="177"/>
      <c r="F1902" s="178"/>
      <c r="G1902" s="179"/>
      <c r="H1902" s="179"/>
      <c r="I1902" s="164">
        <f>SUM(I1880:I1901)</f>
        <v>0</v>
      </c>
      <c r="Q1902" s="15"/>
    </row>
    <row r="1903" spans="3:33" ht="18" customHeight="1" x14ac:dyDescent="0.25">
      <c r="C1903" s="177"/>
      <c r="D1903" s="177"/>
      <c r="E1903" s="178"/>
      <c r="F1903" s="179"/>
      <c r="G1903" s="179"/>
      <c r="H1903" s="180"/>
      <c r="Q1903" s="15"/>
    </row>
    <row r="1904" spans="3:33" x14ac:dyDescent="0.25">
      <c r="F1904" s="123"/>
      <c r="Q1904" s="15"/>
      <c r="AG1904" s="15"/>
    </row>
    <row r="1905" spans="1:53" ht="18" customHeight="1" x14ac:dyDescent="0.25">
      <c r="B1905" s="555" t="s">
        <v>841</v>
      </c>
      <c r="C1905" s="555"/>
      <c r="D1905" s="555"/>
      <c r="E1905" s="555"/>
      <c r="F1905" s="555"/>
      <c r="G1905" s="555"/>
      <c r="H1905" s="555"/>
      <c r="I1905" s="555"/>
      <c r="J1905" s="555"/>
      <c r="K1905" s="555"/>
    </row>
    <row r="1906" spans="1:53" x14ac:dyDescent="0.25">
      <c r="A1906" s="924"/>
      <c r="F1906" s="123"/>
      <c r="Q1906" s="15"/>
      <c r="AG1906" s="15"/>
    </row>
    <row r="1907" spans="1:53" ht="18" customHeight="1" x14ac:dyDescent="0.25">
      <c r="D1907" s="152" t="s">
        <v>876</v>
      </c>
      <c r="E1907" s="152" t="s">
        <v>877</v>
      </c>
      <c r="F1907" s="152" t="s">
        <v>878</v>
      </c>
      <c r="G1907" s="152" t="s">
        <v>879</v>
      </c>
    </row>
    <row r="1908" spans="1:53" ht="18" customHeight="1" x14ac:dyDescent="0.25">
      <c r="A1908" s="918">
        <v>23</v>
      </c>
      <c r="C1908" s="116" t="s">
        <v>855</v>
      </c>
      <c r="D1908" s="153" t="s">
        <v>165</v>
      </c>
      <c r="E1908" s="153" t="s">
        <v>165</v>
      </c>
      <c r="F1908" s="153" t="s">
        <v>165</v>
      </c>
      <c r="G1908" s="153">
        <f>I1938</f>
        <v>0</v>
      </c>
      <c r="K1908" s="25"/>
      <c r="Q1908" s="15"/>
      <c r="R1908" s="16"/>
      <c r="AG1908" s="15"/>
      <c r="AH1908" s="16"/>
    </row>
    <row r="1909" spans="1:53" ht="18" customHeight="1" x14ac:dyDescent="0.25">
      <c r="A1909" s="920"/>
      <c r="B1909" s="71"/>
      <c r="C1909" s="68"/>
      <c r="D1909" s="68"/>
      <c r="E1909" s="68"/>
      <c r="F1909" s="68"/>
      <c r="G1909" s="151"/>
      <c r="H1909" s="68"/>
      <c r="J1909" s="70"/>
      <c r="K1909" s="70"/>
      <c r="L1909" s="70"/>
      <c r="M1909" s="70"/>
      <c r="N1909" s="70"/>
      <c r="O1909" s="70"/>
      <c r="P1909" s="68"/>
      <c r="Q1909" s="68"/>
      <c r="R1909" s="68"/>
      <c r="S1909" s="68"/>
      <c r="T1909" s="68"/>
      <c r="U1909" s="68"/>
      <c r="V1909" s="70"/>
      <c r="W1909" s="70"/>
      <c r="X1909" s="70"/>
      <c r="Y1909" s="70"/>
      <c r="Z1909" s="70"/>
      <c r="AA1909" s="70"/>
      <c r="AB1909" s="68"/>
      <c r="AC1909" s="68"/>
      <c r="AD1909" s="68"/>
      <c r="AE1909" s="68"/>
      <c r="AF1909" s="68"/>
      <c r="AG1909" s="68"/>
      <c r="AH1909" s="70"/>
      <c r="AI1909" s="70"/>
      <c r="AJ1909" s="70"/>
      <c r="AK1909" s="70"/>
      <c r="AL1909" s="70"/>
      <c r="AM1909" s="70"/>
      <c r="AN1909" s="68"/>
      <c r="AO1909" s="68"/>
      <c r="AP1909" s="68"/>
      <c r="AQ1909" s="68"/>
      <c r="AR1909" s="68"/>
      <c r="AS1909" s="68"/>
      <c r="AT1909" s="70"/>
      <c r="AU1909" s="70"/>
      <c r="AV1909" s="70"/>
      <c r="AW1909" s="70"/>
      <c r="AX1909" s="70"/>
      <c r="AY1909" s="70"/>
      <c r="AZ1909" s="68"/>
      <c r="BA1909" s="68"/>
    </row>
    <row r="1910" spans="1:53" ht="18" customHeight="1" x14ac:dyDescent="0.25">
      <c r="B1910" s="3"/>
      <c r="C1910" s="3"/>
      <c r="D1910" s="3"/>
      <c r="J1910" s="25"/>
      <c r="K1910" s="25"/>
      <c r="Q1910" s="15"/>
      <c r="R1910" s="16"/>
      <c r="AG1910" s="15"/>
      <c r="AH1910" s="16"/>
    </row>
    <row r="1911" spans="1:53" x14ac:dyDescent="0.25">
      <c r="A1911" s="924"/>
      <c r="B1911" s="100" t="s">
        <v>847</v>
      </c>
      <c r="F1911" s="123"/>
      <c r="Q1911" s="15"/>
      <c r="AG1911" s="15"/>
    </row>
    <row r="1912" spans="1:53" x14ac:dyDescent="0.25">
      <c r="A1912" s="924"/>
      <c r="B1912" s="100"/>
      <c r="F1912" s="123"/>
      <c r="Q1912" s="15"/>
      <c r="AG1912" s="15"/>
    </row>
    <row r="1913" spans="1:53" x14ac:dyDescent="0.25">
      <c r="C1913" s="593" t="s">
        <v>844</v>
      </c>
      <c r="D1913" s="593" t="s">
        <v>163</v>
      </c>
      <c r="E1913" s="593" t="s">
        <v>692</v>
      </c>
      <c r="Q1913" s="15"/>
      <c r="AG1913" s="15"/>
    </row>
    <row r="1914" spans="1:53" ht="18" customHeight="1" x14ac:dyDescent="0.25">
      <c r="C1914" s="129" t="s">
        <v>687</v>
      </c>
      <c r="D1914" s="129" t="s">
        <v>704</v>
      </c>
      <c r="E1914" s="201">
        <v>1</v>
      </c>
      <c r="Q1914" s="15"/>
      <c r="AG1914" s="15"/>
    </row>
    <row r="1915" spans="1:53" ht="18" customHeight="1" x14ac:dyDescent="0.25">
      <c r="C1915" s="129" t="s">
        <v>684</v>
      </c>
      <c r="D1915" s="129" t="s">
        <v>842</v>
      </c>
      <c r="E1915" s="201">
        <v>28</v>
      </c>
      <c r="Q1915" s="15"/>
      <c r="AG1915" s="15"/>
    </row>
    <row r="1916" spans="1:53" ht="18" customHeight="1" x14ac:dyDescent="0.25">
      <c r="C1916" s="129" t="s">
        <v>685</v>
      </c>
      <c r="D1916" s="129" t="s">
        <v>843</v>
      </c>
      <c r="E1916" s="201">
        <v>265</v>
      </c>
      <c r="Q1916" s="15"/>
      <c r="AG1916" s="15"/>
    </row>
    <row r="1917" spans="1:53" ht="18" customHeight="1" x14ac:dyDescent="0.25">
      <c r="C1917" s="129" t="s">
        <v>583</v>
      </c>
      <c r="D1917" s="129" t="s">
        <v>838</v>
      </c>
      <c r="E1917" s="201">
        <v>23500</v>
      </c>
      <c r="Q1917" s="15"/>
      <c r="AG1917" s="15"/>
    </row>
    <row r="1918" spans="1:53" ht="18" customHeight="1" x14ac:dyDescent="0.25">
      <c r="C1918" s="129" t="s">
        <v>691</v>
      </c>
      <c r="D1918" s="129" t="s">
        <v>839</v>
      </c>
      <c r="E1918" s="201">
        <v>16100</v>
      </c>
      <c r="Q1918" s="15"/>
      <c r="AG1918" s="15"/>
    </row>
    <row r="1919" spans="1:53" ht="18" customHeight="1" x14ac:dyDescent="0.25">
      <c r="C1919" s="129" t="s">
        <v>706</v>
      </c>
      <c r="D1919" s="129" t="s">
        <v>705</v>
      </c>
      <c r="E1919" s="201">
        <v>491</v>
      </c>
      <c r="Q1919" s="15"/>
      <c r="AG1919" s="15"/>
    </row>
    <row r="1920" spans="1:53" ht="18" customHeight="1" x14ac:dyDescent="0.25">
      <c r="C1920" s="129" t="s">
        <v>708</v>
      </c>
      <c r="D1920" s="129" t="s">
        <v>707</v>
      </c>
      <c r="E1920" s="201">
        <v>1790</v>
      </c>
      <c r="Q1920" s="15"/>
      <c r="AG1920" s="15"/>
    </row>
    <row r="1921" spans="2:34" ht="18" customHeight="1" x14ac:dyDescent="0.25">
      <c r="C1921" s="129" t="s">
        <v>709</v>
      </c>
      <c r="D1921" s="129" t="s">
        <v>845</v>
      </c>
      <c r="E1921" s="201">
        <v>216</v>
      </c>
      <c r="Q1921" s="15"/>
      <c r="AG1921" s="15"/>
    </row>
    <row r="1922" spans="2:34" ht="18" customHeight="1" x14ac:dyDescent="0.25">
      <c r="C1922" s="129" t="s">
        <v>710</v>
      </c>
      <c r="D1922" s="129" t="s">
        <v>846</v>
      </c>
      <c r="E1922" s="201">
        <v>11100</v>
      </c>
      <c r="Q1922" s="15"/>
      <c r="AG1922" s="15"/>
    </row>
    <row r="1923" spans="2:34" ht="18" customHeight="1" x14ac:dyDescent="0.25">
      <c r="C1923" s="129" t="s">
        <v>880</v>
      </c>
      <c r="D1923" s="129" t="s">
        <v>711</v>
      </c>
      <c r="E1923" s="201">
        <v>8900</v>
      </c>
      <c r="Q1923" s="15"/>
      <c r="AG1923" s="15"/>
    </row>
    <row r="1924" spans="2:34" ht="18" customHeight="1" x14ac:dyDescent="0.25">
      <c r="C1924" s="129" t="s">
        <v>1078</v>
      </c>
      <c r="D1924" s="129"/>
      <c r="E1924" s="201"/>
      <c r="Q1924" s="15"/>
      <c r="R1924" s="16"/>
      <c r="AG1924" s="15"/>
      <c r="AH1924" s="16"/>
    </row>
    <row r="1925" spans="2:34" ht="18" customHeight="1" x14ac:dyDescent="0.25">
      <c r="C1925" s="25"/>
      <c r="D1925" s="25"/>
      <c r="E1925" s="131"/>
      <c r="Q1925" s="15"/>
      <c r="R1925" s="16"/>
      <c r="AG1925" s="15"/>
      <c r="AH1925" s="16"/>
    </row>
    <row r="1926" spans="2:34" ht="18" customHeight="1" x14ac:dyDescent="0.25">
      <c r="B1926" s="100" t="s">
        <v>805</v>
      </c>
      <c r="Q1926" s="15"/>
      <c r="R1926" s="16"/>
      <c r="AG1926" s="15"/>
      <c r="AH1926" s="16"/>
    </row>
    <row r="1927" spans="2:34" ht="18" customHeight="1" x14ac:dyDescent="0.25">
      <c r="Q1927" s="15"/>
    </row>
    <row r="1928" spans="2:34" ht="18" customHeight="1" x14ac:dyDescent="0.25">
      <c r="C1928" s="592" t="s">
        <v>921</v>
      </c>
      <c r="D1928" s="594" t="s">
        <v>848</v>
      </c>
      <c r="E1928" s="594" t="s">
        <v>115</v>
      </c>
      <c r="F1928" s="569" t="s">
        <v>549</v>
      </c>
      <c r="G1928" s="593" t="s">
        <v>849</v>
      </c>
      <c r="H1928" s="593" t="s">
        <v>852</v>
      </c>
      <c r="I1928" s="593" t="s">
        <v>800</v>
      </c>
      <c r="Q1928" s="15"/>
    </row>
    <row r="1929" spans="2:34" ht="18" customHeight="1" x14ac:dyDescent="0.25">
      <c r="C1929" s="539" t="s">
        <v>258</v>
      </c>
      <c r="D1929" s="539"/>
      <c r="E1929" s="539"/>
      <c r="F1929" s="539"/>
      <c r="G1929" s="539"/>
      <c r="H1929" s="539"/>
      <c r="I1929" s="539" t="s">
        <v>257</v>
      </c>
      <c r="Q1929" s="15"/>
    </row>
    <row r="1930" spans="2:34" ht="18" customHeight="1" x14ac:dyDescent="0.25">
      <c r="C1930" s="52" t="str">
        <f>IF(ISTEXT('7. Emisiones Fugitivas'!E59),'7. Emisiones Fugitivas'!E59,"")</f>
        <v/>
      </c>
      <c r="D1930" s="52">
        <f>'7. Emisiones Fugitivas'!F59</f>
        <v>0</v>
      </c>
      <c r="E1930" s="112" t="str">
        <f t="shared" ref="E1930:E1937" si="175">IFERROR(IF(ISBLANK(VLOOKUP(D1930,PCA_2,2,0)),"",VLOOKUP(D1930,PCA_2,2,0)),"")</f>
        <v/>
      </c>
      <c r="F1930" s="112" t="str">
        <f t="shared" ref="F1930:F1937" si="176">IFERROR(IF(ISBLANK(VLOOKUP(D1930,PCA_2,3,0)),"",VLOOKUP(D1930,PCA_2,3,0)),"")</f>
        <v/>
      </c>
      <c r="G1930" s="124">
        <f>'7. Emisiones Fugitivas'!J59</f>
        <v>0</v>
      </c>
      <c r="H1930" s="124">
        <f>'7. Emisiones Fugitivas'!L59</f>
        <v>0</v>
      </c>
      <c r="I1930" s="128" t="str">
        <f>IFERROR(IF(D1930="Otro",G1930*H1930,F1930*H1930),"")</f>
        <v/>
      </c>
      <c r="Q1930" s="15"/>
    </row>
    <row r="1931" spans="2:34" ht="18" customHeight="1" x14ac:dyDescent="0.25">
      <c r="C1931" s="52" t="str">
        <f>IF(ISTEXT('7. Emisiones Fugitivas'!E60),'7. Emisiones Fugitivas'!E60,"")</f>
        <v/>
      </c>
      <c r="D1931" s="52">
        <f>'7. Emisiones Fugitivas'!F60</f>
        <v>0</v>
      </c>
      <c r="E1931" s="112" t="str">
        <f t="shared" si="175"/>
        <v/>
      </c>
      <c r="F1931" s="112" t="str">
        <f t="shared" si="176"/>
        <v/>
      </c>
      <c r="G1931" s="124">
        <f>'7. Emisiones Fugitivas'!J60</f>
        <v>0</v>
      </c>
      <c r="H1931" s="124">
        <f>'7. Emisiones Fugitivas'!L60</f>
        <v>0</v>
      </c>
      <c r="I1931" s="128" t="str">
        <f t="shared" ref="I1931:I1937" si="177">IFERROR(IF(D1931="Otro",G1931*H1931,F1931*H1931),"")</f>
        <v/>
      </c>
      <c r="Q1931" s="15"/>
    </row>
    <row r="1932" spans="2:34" ht="18" customHeight="1" x14ac:dyDescent="0.25">
      <c r="C1932" s="52" t="str">
        <f>IF(ISTEXT('7. Emisiones Fugitivas'!E61),'7. Emisiones Fugitivas'!E61,"")</f>
        <v/>
      </c>
      <c r="D1932" s="52">
        <f>'7. Emisiones Fugitivas'!F61</f>
        <v>0</v>
      </c>
      <c r="E1932" s="112" t="str">
        <f t="shared" si="175"/>
        <v/>
      </c>
      <c r="F1932" s="112" t="str">
        <f t="shared" si="176"/>
        <v/>
      </c>
      <c r="G1932" s="124">
        <f>'7. Emisiones Fugitivas'!J61</f>
        <v>0</v>
      </c>
      <c r="H1932" s="124">
        <f>'7. Emisiones Fugitivas'!L61</f>
        <v>0</v>
      </c>
      <c r="I1932" s="128" t="str">
        <f t="shared" si="177"/>
        <v/>
      </c>
      <c r="Q1932" s="15"/>
    </row>
    <row r="1933" spans="2:34" ht="18" customHeight="1" x14ac:dyDescent="0.25">
      <c r="C1933" s="52" t="str">
        <f>IF(ISTEXT('7. Emisiones Fugitivas'!E62),'7. Emisiones Fugitivas'!E62,"")</f>
        <v/>
      </c>
      <c r="D1933" s="52">
        <f>'7. Emisiones Fugitivas'!F62</f>
        <v>0</v>
      </c>
      <c r="E1933" s="112" t="str">
        <f t="shared" si="175"/>
        <v/>
      </c>
      <c r="F1933" s="112" t="str">
        <f t="shared" si="176"/>
        <v/>
      </c>
      <c r="G1933" s="124">
        <f>'7. Emisiones Fugitivas'!J62</f>
        <v>0</v>
      </c>
      <c r="H1933" s="124">
        <f>'7. Emisiones Fugitivas'!L62</f>
        <v>0</v>
      </c>
      <c r="I1933" s="128" t="str">
        <f t="shared" si="177"/>
        <v/>
      </c>
      <c r="Q1933" s="15"/>
    </row>
    <row r="1934" spans="2:34" ht="18" customHeight="1" x14ac:dyDescent="0.25">
      <c r="C1934" s="52" t="str">
        <f>IF(ISTEXT('7. Emisiones Fugitivas'!E63),'7. Emisiones Fugitivas'!E63,"")</f>
        <v/>
      </c>
      <c r="D1934" s="52">
        <f>'7. Emisiones Fugitivas'!F63</f>
        <v>0</v>
      </c>
      <c r="E1934" s="112" t="str">
        <f t="shared" si="175"/>
        <v/>
      </c>
      <c r="F1934" s="112" t="str">
        <f t="shared" si="176"/>
        <v/>
      </c>
      <c r="G1934" s="124">
        <f>'7. Emisiones Fugitivas'!J63</f>
        <v>0</v>
      </c>
      <c r="H1934" s="124">
        <f>'7. Emisiones Fugitivas'!L63</f>
        <v>0</v>
      </c>
      <c r="I1934" s="128" t="str">
        <f t="shared" si="177"/>
        <v/>
      </c>
      <c r="Q1934" s="15"/>
    </row>
    <row r="1935" spans="2:34" ht="18" customHeight="1" x14ac:dyDescent="0.25">
      <c r="C1935" s="52" t="str">
        <f>IF(ISTEXT('7. Emisiones Fugitivas'!E64),'7. Emisiones Fugitivas'!E64,"")</f>
        <v/>
      </c>
      <c r="D1935" s="52">
        <f>'7. Emisiones Fugitivas'!F64</f>
        <v>0</v>
      </c>
      <c r="E1935" s="112" t="str">
        <f t="shared" si="175"/>
        <v/>
      </c>
      <c r="F1935" s="112" t="str">
        <f t="shared" si="176"/>
        <v/>
      </c>
      <c r="G1935" s="124">
        <f>'7. Emisiones Fugitivas'!J64</f>
        <v>0</v>
      </c>
      <c r="H1935" s="124">
        <f>'7. Emisiones Fugitivas'!L64</f>
        <v>0</v>
      </c>
      <c r="I1935" s="128" t="str">
        <f t="shared" si="177"/>
        <v/>
      </c>
      <c r="Q1935" s="15"/>
    </row>
    <row r="1936" spans="2:34" ht="18" customHeight="1" x14ac:dyDescent="0.25">
      <c r="C1936" s="52" t="str">
        <f>IF(ISTEXT('7. Emisiones Fugitivas'!E65),'7. Emisiones Fugitivas'!E65,"")</f>
        <v/>
      </c>
      <c r="D1936" s="52">
        <f>'7. Emisiones Fugitivas'!F65</f>
        <v>0</v>
      </c>
      <c r="E1936" s="112" t="str">
        <f t="shared" si="175"/>
        <v/>
      </c>
      <c r="F1936" s="112" t="str">
        <f t="shared" si="176"/>
        <v/>
      </c>
      <c r="G1936" s="124">
        <f>'7. Emisiones Fugitivas'!J65</f>
        <v>0</v>
      </c>
      <c r="H1936" s="124">
        <f>'7. Emisiones Fugitivas'!L65</f>
        <v>0</v>
      </c>
      <c r="I1936" s="128" t="str">
        <f t="shared" si="177"/>
        <v/>
      </c>
      <c r="Q1936" s="15"/>
    </row>
    <row r="1937" spans="1:53" ht="18" customHeight="1" x14ac:dyDescent="0.25">
      <c r="C1937" s="52" t="str">
        <f>IF(ISTEXT('7. Emisiones Fugitivas'!E66),'7. Emisiones Fugitivas'!E66,"")</f>
        <v/>
      </c>
      <c r="D1937" s="52">
        <f>'7. Emisiones Fugitivas'!F66</f>
        <v>0</v>
      </c>
      <c r="E1937" s="112" t="str">
        <f t="shared" si="175"/>
        <v/>
      </c>
      <c r="F1937" s="112" t="str">
        <f t="shared" si="176"/>
        <v/>
      </c>
      <c r="G1937" s="124">
        <f>'7. Emisiones Fugitivas'!J66</f>
        <v>0</v>
      </c>
      <c r="H1937" s="124">
        <f>'7. Emisiones Fugitivas'!L66</f>
        <v>0</v>
      </c>
      <c r="I1937" s="128" t="str">
        <f t="shared" si="177"/>
        <v/>
      </c>
      <c r="Q1937" s="15"/>
    </row>
    <row r="1938" spans="1:53" ht="18" customHeight="1" x14ac:dyDescent="0.25">
      <c r="D1938" s="177"/>
      <c r="E1938" s="177"/>
      <c r="F1938" s="178"/>
      <c r="G1938" s="179"/>
      <c r="H1938" s="179"/>
      <c r="I1938" s="164">
        <f>SUM(I1930:I1937)</f>
        <v>0</v>
      </c>
      <c r="Q1938" s="15"/>
    </row>
    <row r="1939" spans="1:53" ht="18" customHeight="1" x14ac:dyDescent="0.25"/>
    <row r="1940" spans="1:53" ht="18" customHeight="1" x14ac:dyDescent="0.25">
      <c r="A1940" s="941" t="s">
        <v>272</v>
      </c>
      <c r="B1940" s="532" t="s">
        <v>702</v>
      </c>
      <c r="C1940" s="533"/>
      <c r="D1940" s="533"/>
      <c r="E1940" s="533"/>
      <c r="F1940" s="533"/>
      <c r="G1940" s="533"/>
      <c r="H1940" s="533"/>
      <c r="I1940" s="533"/>
      <c r="J1940" s="533"/>
      <c r="K1940" s="533"/>
      <c r="L1940" s="533"/>
      <c r="M1940" s="533"/>
    </row>
    <row r="1941" spans="1:53" ht="18" customHeight="1" x14ac:dyDescent="0.25"/>
    <row r="1942" spans="1:53" ht="18" customHeight="1" x14ac:dyDescent="0.25">
      <c r="D1942" s="152" t="s">
        <v>876</v>
      </c>
      <c r="E1942" s="152" t="s">
        <v>877</v>
      </c>
      <c r="F1942" s="152" t="s">
        <v>878</v>
      </c>
      <c r="G1942" s="152" t="s">
        <v>879</v>
      </c>
    </row>
    <row r="1943" spans="1:53" ht="18" customHeight="1" x14ac:dyDescent="0.25">
      <c r="A1943" s="918">
        <v>24</v>
      </c>
      <c r="B1943" s="15">
        <v>8</v>
      </c>
      <c r="C1943" s="116" t="s">
        <v>854</v>
      </c>
      <c r="D1943" s="153">
        <f>ROUND(G1981,2)</f>
        <v>0</v>
      </c>
      <c r="E1943" s="153">
        <f t="shared" ref="E1943:G1943" si="178">ROUND(H1981,2)</f>
        <v>0</v>
      </c>
      <c r="F1943" s="153">
        <f t="shared" si="178"/>
        <v>0</v>
      </c>
      <c r="G1943" s="153">
        <f t="shared" si="178"/>
        <v>0</v>
      </c>
      <c r="J1943" s="25"/>
      <c r="K1943" s="25"/>
      <c r="Q1943" s="15"/>
      <c r="R1943" s="16"/>
      <c r="AG1943" s="15"/>
      <c r="AH1943" s="16"/>
    </row>
    <row r="1944" spans="1:53" ht="18" customHeight="1" x14ac:dyDescent="0.25">
      <c r="A1944" s="920"/>
      <c r="B1944" s="71"/>
      <c r="C1944" s="68"/>
      <c r="D1944" s="68"/>
      <c r="E1944" s="68"/>
      <c r="F1944" s="68"/>
      <c r="G1944" s="151">
        <f>D1943+E1943*$H$9/1000+F1943*$H$10/1000</f>
        <v>0</v>
      </c>
      <c r="L1944" s="70"/>
      <c r="M1944" s="70"/>
      <c r="N1944" s="70"/>
      <c r="O1944" s="70"/>
      <c r="P1944" s="68"/>
      <c r="Q1944" s="68"/>
      <c r="R1944" s="68"/>
      <c r="S1944" s="68"/>
      <c r="T1944" s="68"/>
      <c r="U1944" s="68"/>
      <c r="V1944" s="70"/>
      <c r="W1944" s="70"/>
      <c r="X1944" s="70"/>
      <c r="Y1944" s="70"/>
      <c r="Z1944" s="70"/>
      <c r="AA1944" s="70"/>
      <c r="AB1944" s="68"/>
      <c r="AC1944" s="68"/>
      <c r="AD1944" s="68"/>
      <c r="AE1944" s="68"/>
      <c r="AF1944" s="68"/>
      <c r="AG1944" s="68"/>
      <c r="AH1944" s="70"/>
      <c r="AI1944" s="70"/>
      <c r="AJ1944" s="70"/>
      <c r="AK1944" s="70"/>
      <c r="AL1944" s="70"/>
      <c r="AM1944" s="70"/>
      <c r="AN1944" s="68"/>
      <c r="AO1944" s="68"/>
      <c r="AP1944" s="68"/>
      <c r="AQ1944" s="68"/>
      <c r="AR1944" s="68"/>
      <c r="AS1944" s="68"/>
      <c r="AT1944" s="70"/>
      <c r="AU1944" s="70"/>
      <c r="AV1944" s="70"/>
      <c r="AW1944" s="70"/>
      <c r="AX1944" s="70"/>
      <c r="AY1944" s="70"/>
      <c r="AZ1944" s="68"/>
      <c r="BA1944" s="68"/>
    </row>
    <row r="1945" spans="1:53" ht="18" customHeight="1" x14ac:dyDescent="0.25">
      <c r="B1945" s="100" t="s">
        <v>804</v>
      </c>
      <c r="C1945" s="3"/>
      <c r="D1945" s="3"/>
      <c r="E1945" s="3"/>
      <c r="J1945" s="25"/>
      <c r="K1945" s="25"/>
      <c r="Q1945" s="15"/>
      <c r="R1945" s="16"/>
      <c r="AG1945" s="15"/>
      <c r="AH1945" s="16"/>
    </row>
    <row r="1946" spans="1:53" ht="18" customHeight="1" x14ac:dyDescent="0.25">
      <c r="B1946" s="100"/>
      <c r="C1946" s="3"/>
      <c r="D1946" s="3"/>
      <c r="J1946" s="25"/>
      <c r="K1946" s="25"/>
      <c r="Q1946" s="15"/>
      <c r="R1946" s="16"/>
      <c r="AG1946" s="15"/>
      <c r="AH1946" s="16"/>
    </row>
    <row r="1947" spans="1:53" ht="18" customHeight="1" x14ac:dyDescent="0.25">
      <c r="B1947" s="100"/>
      <c r="C1947" s="206" t="s">
        <v>1094</v>
      </c>
      <c r="D1947" s="3"/>
      <c r="E1947" s="3"/>
      <c r="J1947" s="25"/>
      <c r="K1947" s="25"/>
      <c r="Q1947" s="15"/>
      <c r="R1947" s="16"/>
      <c r="AG1947" s="15"/>
      <c r="AH1947" s="16"/>
    </row>
    <row r="1948" spans="1:53" ht="18" customHeight="1" x14ac:dyDescent="0.25">
      <c r="B1948" s="100"/>
      <c r="C1948" s="207" t="s">
        <v>1095</v>
      </c>
      <c r="D1948" s="3"/>
      <c r="E1948" s="3"/>
      <c r="J1948" s="25"/>
      <c r="K1948" s="25"/>
      <c r="Q1948" s="15"/>
      <c r="R1948" s="16"/>
      <c r="AG1948" s="15"/>
      <c r="AH1948" s="16"/>
    </row>
    <row r="1949" spans="1:53" ht="18" customHeight="1" x14ac:dyDescent="0.25">
      <c r="B1949" s="100"/>
      <c r="C1949" s="119" t="s">
        <v>1096</v>
      </c>
      <c r="D1949" s="3"/>
      <c r="E1949" s="3"/>
      <c r="J1949" s="25"/>
      <c r="K1949" s="25"/>
      <c r="Q1949" s="15"/>
      <c r="R1949" s="16"/>
      <c r="AG1949" s="15"/>
      <c r="AH1949" s="16"/>
    </row>
    <row r="1950" spans="1:53" ht="18" customHeight="1" x14ac:dyDescent="0.25">
      <c r="B1950" s="100"/>
      <c r="C1950" s="119" t="s">
        <v>759</v>
      </c>
      <c r="D1950" s="3"/>
      <c r="E1950" s="3"/>
      <c r="J1950" s="25"/>
      <c r="K1950" s="25"/>
      <c r="Q1950" s="15"/>
      <c r="R1950" s="16"/>
      <c r="AG1950" s="15"/>
      <c r="AH1950" s="16"/>
    </row>
    <row r="1951" spans="1:53" ht="18" customHeight="1" x14ac:dyDescent="0.25">
      <c r="B1951" s="100"/>
      <c r="C1951" s="119" t="s">
        <v>1105</v>
      </c>
      <c r="D1951" s="3"/>
      <c r="E1951" s="3"/>
      <c r="J1951" s="25"/>
      <c r="K1951" s="25"/>
      <c r="Q1951" s="15"/>
      <c r="R1951" s="16"/>
      <c r="AG1951" s="15"/>
      <c r="AH1951" s="16"/>
    </row>
    <row r="1952" spans="1:53" ht="18" customHeight="1" x14ac:dyDescent="0.25">
      <c r="B1952" s="100"/>
      <c r="C1952" s="119" t="s">
        <v>1097</v>
      </c>
      <c r="D1952" s="3"/>
      <c r="E1952" s="3"/>
      <c r="J1952" s="25"/>
      <c r="K1952" s="25"/>
      <c r="Q1952" s="15"/>
      <c r="R1952" s="16"/>
      <c r="AG1952" s="15"/>
      <c r="AH1952" s="16"/>
    </row>
    <row r="1953" spans="1:53" ht="18" customHeight="1" x14ac:dyDescent="0.25">
      <c r="B1953" s="100"/>
      <c r="C1953" s="119" t="s">
        <v>1098</v>
      </c>
      <c r="D1953" s="3"/>
      <c r="E1953" s="3"/>
      <c r="J1953" s="25"/>
      <c r="K1953" s="25"/>
      <c r="Q1953" s="15"/>
      <c r="R1953" s="16"/>
      <c r="AG1953" s="15"/>
      <c r="AH1953" s="16"/>
    </row>
    <row r="1954" spans="1:53" ht="18" customHeight="1" x14ac:dyDescent="0.25">
      <c r="B1954" s="100"/>
      <c r="C1954" s="119" t="s">
        <v>1099</v>
      </c>
      <c r="D1954" s="3"/>
      <c r="E1954" s="3"/>
      <c r="J1954" s="25"/>
      <c r="K1954" s="25"/>
      <c r="Q1954" s="15"/>
      <c r="R1954" s="16"/>
      <c r="AG1954" s="15"/>
      <c r="AH1954" s="16"/>
    </row>
    <row r="1955" spans="1:53" ht="18" customHeight="1" x14ac:dyDescent="0.25">
      <c r="B1955" s="100"/>
      <c r="C1955" s="119" t="s">
        <v>1100</v>
      </c>
      <c r="D1955" s="3"/>
      <c r="E1955" s="3"/>
      <c r="J1955" s="25"/>
      <c r="K1955" s="25"/>
      <c r="Q1955" s="15"/>
      <c r="R1955" s="16"/>
      <c r="AG1955" s="15"/>
      <c r="AH1955" s="16"/>
    </row>
    <row r="1956" spans="1:53" ht="18" customHeight="1" x14ac:dyDescent="0.25">
      <c r="B1956" s="100"/>
      <c r="C1956" s="119" t="s">
        <v>1101</v>
      </c>
      <c r="D1956" s="3"/>
      <c r="E1956" s="3"/>
      <c r="J1956" s="25"/>
      <c r="K1956" s="25"/>
      <c r="Q1956" s="15"/>
      <c r="R1956" s="16"/>
      <c r="AG1956" s="15"/>
      <c r="AH1956" s="16"/>
    </row>
    <row r="1957" spans="1:53" ht="18" customHeight="1" x14ac:dyDescent="0.25">
      <c r="B1957" s="100"/>
      <c r="C1957" s="119" t="s">
        <v>1102</v>
      </c>
      <c r="D1957" s="3"/>
      <c r="E1957" s="3"/>
      <c r="J1957" s="25"/>
      <c r="K1957" s="25"/>
      <c r="Q1957" s="15"/>
      <c r="R1957" s="16"/>
      <c r="AG1957" s="15"/>
      <c r="AH1957" s="16"/>
    </row>
    <row r="1958" spans="1:53" ht="18" customHeight="1" x14ac:dyDescent="0.25">
      <c r="B1958" s="100"/>
      <c r="C1958" s="119" t="s">
        <v>1103</v>
      </c>
      <c r="D1958" s="3"/>
      <c r="E1958" s="3"/>
      <c r="J1958" s="25"/>
      <c r="K1958" s="25"/>
      <c r="Q1958" s="15"/>
      <c r="R1958" s="16"/>
      <c r="AG1958" s="15"/>
      <c r="AH1958" s="16"/>
    </row>
    <row r="1959" spans="1:53" ht="18" customHeight="1" x14ac:dyDescent="0.25">
      <c r="B1959" s="100"/>
      <c r="C1959" s="119" t="s">
        <v>1104</v>
      </c>
      <c r="D1959" s="3"/>
      <c r="E1959" s="3"/>
      <c r="J1959" s="25"/>
      <c r="K1959" s="25"/>
      <c r="Q1959" s="15"/>
      <c r="R1959" s="16"/>
      <c r="AG1959" s="15"/>
      <c r="AH1959" s="16"/>
    </row>
    <row r="1960" spans="1:53" ht="18" customHeight="1" x14ac:dyDescent="0.25">
      <c r="B1960" s="100"/>
      <c r="C1960" s="208" t="s">
        <v>176</v>
      </c>
      <c r="D1960" s="3"/>
      <c r="E1960" s="3"/>
      <c r="J1960" s="25"/>
      <c r="K1960" s="25"/>
      <c r="Q1960" s="15"/>
      <c r="R1960" s="16"/>
      <c r="AG1960" s="15"/>
      <c r="AH1960" s="16"/>
    </row>
    <row r="1961" spans="1:53" ht="18" customHeight="1" x14ac:dyDescent="0.25">
      <c r="B1961" s="100"/>
      <c r="C1961" s="16"/>
      <c r="D1961" s="3"/>
      <c r="E1961" s="3"/>
      <c r="J1961" s="25"/>
      <c r="K1961" s="25"/>
      <c r="Q1961" s="15"/>
      <c r="R1961" s="16"/>
      <c r="AG1961" s="15"/>
      <c r="AH1961" s="16"/>
    </row>
    <row r="1962" spans="1:53" s="16" customFormat="1" ht="18" customHeight="1" x14ac:dyDescent="0.25">
      <c r="A1962" s="925"/>
      <c r="B1962" s="209" t="s">
        <v>805</v>
      </c>
      <c r="C1962" s="74"/>
      <c r="D1962" s="74"/>
      <c r="E1962" s="74"/>
      <c r="F1962" s="74"/>
      <c r="G1962" s="210"/>
      <c r="H1962" s="74"/>
      <c r="J1962" s="211"/>
      <c r="K1962" s="211"/>
      <c r="L1962" s="211"/>
      <c r="M1962" s="211"/>
      <c r="N1962" s="211"/>
      <c r="O1962" s="211"/>
      <c r="P1962" s="74"/>
      <c r="Q1962" s="74"/>
      <c r="R1962" s="74"/>
      <c r="S1962" s="74"/>
      <c r="T1962" s="74"/>
      <c r="U1962" s="74"/>
      <c r="V1962" s="211"/>
      <c r="W1962" s="211"/>
      <c r="X1962" s="211"/>
      <c r="Y1962" s="211"/>
      <c r="Z1962" s="211"/>
      <c r="AA1962" s="211"/>
      <c r="AB1962" s="74"/>
      <c r="AC1962" s="74"/>
      <c r="AD1962" s="74"/>
      <c r="AE1962" s="74"/>
      <c r="AF1962" s="74"/>
      <c r="AG1962" s="74"/>
      <c r="AH1962" s="211"/>
      <c r="AI1962" s="211"/>
      <c r="AJ1962" s="211"/>
      <c r="AK1962" s="211"/>
      <c r="AL1962" s="211"/>
      <c r="AM1962" s="211"/>
      <c r="AN1962" s="74"/>
      <c r="AO1962" s="74"/>
      <c r="AP1962" s="74"/>
      <c r="AQ1962" s="74"/>
      <c r="AR1962" s="74"/>
      <c r="AS1962" s="74"/>
      <c r="AT1962" s="211"/>
      <c r="AU1962" s="211"/>
      <c r="AV1962" s="211"/>
      <c r="AW1962" s="211"/>
      <c r="AX1962" s="211"/>
      <c r="AY1962" s="211"/>
      <c r="AZ1962" s="74"/>
      <c r="BA1962" s="74"/>
    </row>
    <row r="1963" spans="1:53" ht="18" customHeight="1" x14ac:dyDescent="0.25">
      <c r="A1963" s="920"/>
      <c r="B1963" s="71"/>
      <c r="C1963" s="68"/>
      <c r="D1963" s="68"/>
      <c r="E1963" s="68"/>
      <c r="F1963" s="68"/>
      <c r="G1963" s="1933" t="s">
        <v>800</v>
      </c>
      <c r="H1963" s="1934"/>
      <c r="I1963" s="1934"/>
      <c r="J1963" s="1935"/>
      <c r="N1963" s="70"/>
      <c r="O1963" s="70"/>
      <c r="P1963" s="68"/>
      <c r="Q1963" s="68"/>
      <c r="R1963" s="68"/>
      <c r="S1963" s="68"/>
      <c r="T1963" s="68"/>
      <c r="U1963" s="68"/>
      <c r="V1963" s="70"/>
      <c r="W1963" s="70"/>
      <c r="X1963" s="70"/>
      <c r="Y1963" s="70"/>
      <c r="Z1963" s="70"/>
      <c r="AA1963" s="70"/>
      <c r="AB1963" s="68"/>
      <c r="AC1963" s="68"/>
      <c r="AD1963" s="68"/>
      <c r="AE1963" s="68"/>
      <c r="AF1963" s="68"/>
      <c r="AG1963" s="68"/>
      <c r="AH1963" s="70"/>
      <c r="AI1963" s="70"/>
      <c r="AJ1963" s="70"/>
      <c r="AK1963" s="70"/>
      <c r="AL1963" s="70"/>
      <c r="AM1963" s="70"/>
      <c r="AN1963" s="68"/>
      <c r="AO1963" s="68"/>
      <c r="AP1963" s="68"/>
      <c r="AQ1963" s="68"/>
      <c r="AR1963" s="68"/>
      <c r="AS1963" s="68"/>
      <c r="AT1963" s="70"/>
      <c r="AU1963" s="70"/>
      <c r="AV1963" s="70"/>
      <c r="AW1963" s="70"/>
      <c r="AX1963" s="70"/>
      <c r="AY1963" s="70"/>
      <c r="AZ1963" s="68"/>
      <c r="BA1963" s="68"/>
    </row>
    <row r="1964" spans="1:53" ht="18" customHeight="1" x14ac:dyDescent="0.25">
      <c r="C1964" s="592" t="s">
        <v>921</v>
      </c>
      <c r="D1964" s="594" t="s">
        <v>784</v>
      </c>
      <c r="E1964" s="594" t="s">
        <v>958</v>
      </c>
      <c r="F1964" s="594" t="s">
        <v>168</v>
      </c>
      <c r="G1964" s="589" t="s">
        <v>1704</v>
      </c>
      <c r="H1964" s="589" t="s">
        <v>1705</v>
      </c>
      <c r="I1964" s="589" t="s">
        <v>1706</v>
      </c>
      <c r="J1964" s="589" t="s">
        <v>1707</v>
      </c>
      <c r="Q1964" s="15"/>
    </row>
    <row r="1965" spans="1:53" ht="18" customHeight="1" x14ac:dyDescent="0.25">
      <c r="C1965" s="539" t="s">
        <v>258</v>
      </c>
      <c r="D1965" s="539"/>
      <c r="E1965" s="539"/>
      <c r="F1965" s="539"/>
      <c r="G1965" s="539"/>
      <c r="H1965" s="539"/>
      <c r="I1965" s="539"/>
      <c r="J1965" s="539" t="s">
        <v>257</v>
      </c>
      <c r="Q1965" s="15"/>
    </row>
    <row r="1966" spans="1:53" ht="18" customHeight="1" x14ac:dyDescent="0.25">
      <c r="C1966" s="52" t="str">
        <f>IF(ISTEXT('8. Emisiones de proceso'!E16),'8. Emisiones de proceso'!E16,"")</f>
        <v/>
      </c>
      <c r="D1966" s="52">
        <f>'8. Emisiones de proceso'!F16</f>
        <v>0</v>
      </c>
      <c r="E1966" s="52">
        <f>'8. Emisiones de proceso'!G16</f>
        <v>0</v>
      </c>
      <c r="F1966" s="52">
        <f>'8. Emisiones de proceso'!H16</f>
        <v>0</v>
      </c>
      <c r="G1966" s="53" t="str">
        <f>IF(ISNUMBER('8. Emisiones de proceso'!I16),'8. Emisiones de proceso'!I16,"")</f>
        <v/>
      </c>
      <c r="H1966" s="53" t="str">
        <f>IF(ISNUMBER('8. Emisiones de proceso'!J16),'8. Emisiones de proceso'!J16,"")</f>
        <v/>
      </c>
      <c r="I1966" s="53" t="str">
        <f>IF(ISNUMBER('8. Emisiones de proceso'!K16),'8. Emisiones de proceso'!K16,"")</f>
        <v/>
      </c>
      <c r="J1966" s="166" t="str">
        <f>IFERROR(G1966+H1966*$H$9/1000+I1966*$H$10/1000,G1966)</f>
        <v/>
      </c>
      <c r="Q1966" s="15"/>
    </row>
    <row r="1967" spans="1:53" ht="18" customHeight="1" x14ac:dyDescent="0.25">
      <c r="C1967" s="52" t="str">
        <f>IF(ISTEXT('8. Emisiones de proceso'!E17),'8. Emisiones de proceso'!E17,"")</f>
        <v/>
      </c>
      <c r="D1967" s="52">
        <f>'8. Emisiones de proceso'!F17</f>
        <v>0</v>
      </c>
      <c r="E1967" s="52">
        <f>'8. Emisiones de proceso'!G17</f>
        <v>0</v>
      </c>
      <c r="F1967" s="52">
        <f>'8. Emisiones de proceso'!H17</f>
        <v>0</v>
      </c>
      <c r="G1967" s="53" t="str">
        <f>IF(ISNUMBER('8. Emisiones de proceso'!I17),'8. Emisiones de proceso'!I17,"")</f>
        <v/>
      </c>
      <c r="H1967" s="53" t="str">
        <f>IF(ISNUMBER('8. Emisiones de proceso'!J17),'8. Emisiones de proceso'!J17,"")</f>
        <v/>
      </c>
      <c r="I1967" s="53" t="str">
        <f>IF(ISNUMBER('8. Emisiones de proceso'!K17),'8. Emisiones de proceso'!K17,"")</f>
        <v/>
      </c>
      <c r="J1967" s="166" t="str">
        <f t="shared" ref="J1967:J1980" si="179">IFERROR(G1967+H1967*$H$9/1000+I1967*$H$10/1000,G1967)</f>
        <v/>
      </c>
      <c r="Q1967" s="15"/>
    </row>
    <row r="1968" spans="1:53" ht="18" customHeight="1" x14ac:dyDescent="0.25">
      <c r="C1968" s="52" t="str">
        <f>IF(ISTEXT('8. Emisiones de proceso'!E18),'8. Emisiones de proceso'!E18,"")</f>
        <v/>
      </c>
      <c r="D1968" s="52">
        <f>'8. Emisiones de proceso'!F18</f>
        <v>0</v>
      </c>
      <c r="E1968" s="52">
        <f>'8. Emisiones de proceso'!G18</f>
        <v>0</v>
      </c>
      <c r="F1968" s="52">
        <f>'8. Emisiones de proceso'!H18</f>
        <v>0</v>
      </c>
      <c r="G1968" s="53" t="str">
        <f>IF(ISNUMBER('8. Emisiones de proceso'!I18),'8. Emisiones de proceso'!I18,"")</f>
        <v/>
      </c>
      <c r="H1968" s="53" t="str">
        <f>IF(ISNUMBER('8. Emisiones de proceso'!J18),'8. Emisiones de proceso'!J18,"")</f>
        <v/>
      </c>
      <c r="I1968" s="53" t="str">
        <f>IF(ISNUMBER('8. Emisiones de proceso'!K18),'8. Emisiones de proceso'!K18,"")</f>
        <v/>
      </c>
      <c r="J1968" s="166" t="str">
        <f t="shared" si="179"/>
        <v/>
      </c>
      <c r="Q1968" s="15"/>
    </row>
    <row r="1969" spans="1:17" ht="18" customHeight="1" x14ac:dyDescent="0.25">
      <c r="C1969" s="52" t="str">
        <f>IF(ISTEXT('8. Emisiones de proceso'!E19),'8. Emisiones de proceso'!E19,"")</f>
        <v/>
      </c>
      <c r="D1969" s="52">
        <f>'8. Emisiones de proceso'!F19</f>
        <v>0</v>
      </c>
      <c r="E1969" s="52">
        <f>'8. Emisiones de proceso'!G19</f>
        <v>0</v>
      </c>
      <c r="F1969" s="52">
        <f>'8. Emisiones de proceso'!H19</f>
        <v>0</v>
      </c>
      <c r="G1969" s="53" t="str">
        <f>IF(ISNUMBER('8. Emisiones de proceso'!I19),'8. Emisiones de proceso'!I19,"")</f>
        <v/>
      </c>
      <c r="H1969" s="53" t="str">
        <f>IF(ISNUMBER('8. Emisiones de proceso'!J19),'8. Emisiones de proceso'!J19,"")</f>
        <v/>
      </c>
      <c r="I1969" s="53" t="str">
        <f>IF(ISNUMBER('8. Emisiones de proceso'!K19),'8. Emisiones de proceso'!K19,"")</f>
        <v/>
      </c>
      <c r="J1969" s="166" t="str">
        <f t="shared" si="179"/>
        <v/>
      </c>
      <c r="Q1969" s="15"/>
    </row>
    <row r="1970" spans="1:17" ht="18" customHeight="1" x14ac:dyDescent="0.25">
      <c r="C1970" s="52" t="str">
        <f>IF(ISTEXT('8. Emisiones de proceso'!E20),'8. Emisiones de proceso'!E20,"")</f>
        <v/>
      </c>
      <c r="D1970" s="52">
        <f>'8. Emisiones de proceso'!F20</f>
        <v>0</v>
      </c>
      <c r="E1970" s="52">
        <f>'8. Emisiones de proceso'!G20</f>
        <v>0</v>
      </c>
      <c r="F1970" s="52">
        <f>'8. Emisiones de proceso'!H20</f>
        <v>0</v>
      </c>
      <c r="G1970" s="53" t="str">
        <f>IF(ISNUMBER('8. Emisiones de proceso'!I20),'8. Emisiones de proceso'!I20,"")</f>
        <v/>
      </c>
      <c r="H1970" s="53" t="str">
        <f>IF(ISNUMBER('8. Emisiones de proceso'!J20),'8. Emisiones de proceso'!J20,"")</f>
        <v/>
      </c>
      <c r="I1970" s="53" t="str">
        <f>IF(ISNUMBER('8. Emisiones de proceso'!K20),'8. Emisiones de proceso'!K20,"")</f>
        <v/>
      </c>
      <c r="J1970" s="166" t="str">
        <f t="shared" si="179"/>
        <v/>
      </c>
      <c r="Q1970" s="15"/>
    </row>
    <row r="1971" spans="1:17" ht="18" customHeight="1" x14ac:dyDescent="0.25">
      <c r="C1971" s="52" t="str">
        <f>IF(ISTEXT('8. Emisiones de proceso'!E21),'8. Emisiones de proceso'!E21,"")</f>
        <v/>
      </c>
      <c r="D1971" s="52">
        <f>'8. Emisiones de proceso'!F21</f>
        <v>0</v>
      </c>
      <c r="E1971" s="52">
        <f>'8. Emisiones de proceso'!G21</f>
        <v>0</v>
      </c>
      <c r="F1971" s="52">
        <f>'8. Emisiones de proceso'!H21</f>
        <v>0</v>
      </c>
      <c r="G1971" s="53" t="str">
        <f>IF(ISNUMBER('8. Emisiones de proceso'!I21),'8. Emisiones de proceso'!I21,"")</f>
        <v/>
      </c>
      <c r="H1971" s="53" t="str">
        <f>IF(ISNUMBER('8. Emisiones de proceso'!J21),'8. Emisiones de proceso'!J21,"")</f>
        <v/>
      </c>
      <c r="I1971" s="53" t="str">
        <f>IF(ISNUMBER('8. Emisiones de proceso'!K21),'8. Emisiones de proceso'!K21,"")</f>
        <v/>
      </c>
      <c r="J1971" s="166" t="str">
        <f t="shared" si="179"/>
        <v/>
      </c>
      <c r="Q1971" s="15"/>
    </row>
    <row r="1972" spans="1:17" ht="18" customHeight="1" x14ac:dyDescent="0.25">
      <c r="C1972" s="52" t="str">
        <f>IF(ISTEXT('8. Emisiones de proceso'!E22),'8. Emisiones de proceso'!E22,"")</f>
        <v/>
      </c>
      <c r="D1972" s="52">
        <f>'8. Emisiones de proceso'!F22</f>
        <v>0</v>
      </c>
      <c r="E1972" s="52">
        <f>'8. Emisiones de proceso'!G22</f>
        <v>0</v>
      </c>
      <c r="F1972" s="52">
        <f>'8. Emisiones de proceso'!H22</f>
        <v>0</v>
      </c>
      <c r="G1972" s="53" t="str">
        <f>IF(ISNUMBER('8. Emisiones de proceso'!I22),'8. Emisiones de proceso'!I22,"")</f>
        <v/>
      </c>
      <c r="H1972" s="53" t="str">
        <f>IF(ISNUMBER('8. Emisiones de proceso'!J22),'8. Emisiones de proceso'!J22,"")</f>
        <v/>
      </c>
      <c r="I1972" s="53" t="str">
        <f>IF(ISNUMBER('8. Emisiones de proceso'!K22),'8. Emisiones de proceso'!K22,"")</f>
        <v/>
      </c>
      <c r="J1972" s="166" t="str">
        <f t="shared" si="179"/>
        <v/>
      </c>
      <c r="Q1972" s="15"/>
    </row>
    <row r="1973" spans="1:17" ht="18" customHeight="1" x14ac:dyDescent="0.25">
      <c r="C1973" s="52" t="str">
        <f>IF(ISTEXT('8. Emisiones de proceso'!E23),'8. Emisiones de proceso'!E23,"")</f>
        <v/>
      </c>
      <c r="D1973" s="52">
        <f>'8. Emisiones de proceso'!F23</f>
        <v>0</v>
      </c>
      <c r="E1973" s="52">
        <f>'8. Emisiones de proceso'!G23</f>
        <v>0</v>
      </c>
      <c r="F1973" s="52">
        <f>'8. Emisiones de proceso'!H23</f>
        <v>0</v>
      </c>
      <c r="G1973" s="53" t="str">
        <f>IF(ISNUMBER('8. Emisiones de proceso'!I23),'8. Emisiones de proceso'!I23,"")</f>
        <v/>
      </c>
      <c r="H1973" s="53" t="str">
        <f>IF(ISNUMBER('8. Emisiones de proceso'!J23),'8. Emisiones de proceso'!J23,"")</f>
        <v/>
      </c>
      <c r="I1973" s="53" t="str">
        <f>IF(ISNUMBER('8. Emisiones de proceso'!K23),'8. Emisiones de proceso'!K23,"")</f>
        <v/>
      </c>
      <c r="J1973" s="166" t="str">
        <f t="shared" si="179"/>
        <v/>
      </c>
      <c r="Q1973" s="15"/>
    </row>
    <row r="1974" spans="1:17" ht="18" customHeight="1" x14ac:dyDescent="0.25">
      <c r="C1974" s="52" t="str">
        <f>IF(ISTEXT('8. Emisiones de proceso'!E24),'8. Emisiones de proceso'!E24,"")</f>
        <v/>
      </c>
      <c r="D1974" s="52">
        <f>'8. Emisiones de proceso'!F24</f>
        <v>0</v>
      </c>
      <c r="E1974" s="52">
        <f>'8. Emisiones de proceso'!G24</f>
        <v>0</v>
      </c>
      <c r="F1974" s="52">
        <f>'8. Emisiones de proceso'!H24</f>
        <v>0</v>
      </c>
      <c r="G1974" s="53" t="str">
        <f>IF(ISNUMBER('8. Emisiones de proceso'!I24),'8. Emisiones de proceso'!I24,"")</f>
        <v/>
      </c>
      <c r="H1974" s="53" t="str">
        <f>IF(ISNUMBER('8. Emisiones de proceso'!J24),'8. Emisiones de proceso'!J24,"")</f>
        <v/>
      </c>
      <c r="I1974" s="53" t="str">
        <f>IF(ISNUMBER('8. Emisiones de proceso'!K24),'8. Emisiones de proceso'!K24,"")</f>
        <v/>
      </c>
      <c r="J1974" s="166" t="str">
        <f t="shared" si="179"/>
        <v/>
      </c>
      <c r="Q1974" s="15"/>
    </row>
    <row r="1975" spans="1:17" ht="18" customHeight="1" x14ac:dyDescent="0.25">
      <c r="C1975" s="52" t="str">
        <f>IF(ISTEXT('8. Emisiones de proceso'!E25),'8. Emisiones de proceso'!E25,"")</f>
        <v/>
      </c>
      <c r="D1975" s="52">
        <f>'8. Emisiones de proceso'!F25</f>
        <v>0</v>
      </c>
      <c r="E1975" s="52">
        <f>'8. Emisiones de proceso'!G25</f>
        <v>0</v>
      </c>
      <c r="F1975" s="52">
        <f>'8. Emisiones de proceso'!H25</f>
        <v>0</v>
      </c>
      <c r="G1975" s="53" t="str">
        <f>IF(ISNUMBER('8. Emisiones de proceso'!I25),'8. Emisiones de proceso'!I25,"")</f>
        <v/>
      </c>
      <c r="H1975" s="53" t="str">
        <f>IF(ISNUMBER('8. Emisiones de proceso'!J25),'8. Emisiones de proceso'!J25,"")</f>
        <v/>
      </c>
      <c r="I1975" s="53" t="str">
        <f>IF(ISNUMBER('8. Emisiones de proceso'!K25),'8. Emisiones de proceso'!K25,"")</f>
        <v/>
      </c>
      <c r="J1975" s="166" t="str">
        <f t="shared" si="179"/>
        <v/>
      </c>
      <c r="Q1975" s="15"/>
    </row>
    <row r="1976" spans="1:17" ht="18" customHeight="1" x14ac:dyDescent="0.25">
      <c r="C1976" s="52" t="str">
        <f>IF(ISTEXT('8. Emisiones de proceso'!E26),'8. Emisiones de proceso'!E26,"")</f>
        <v/>
      </c>
      <c r="D1976" s="52">
        <f>'8. Emisiones de proceso'!F26</f>
        <v>0</v>
      </c>
      <c r="E1976" s="52">
        <f>'8. Emisiones de proceso'!G26</f>
        <v>0</v>
      </c>
      <c r="F1976" s="52">
        <f>'8. Emisiones de proceso'!H26</f>
        <v>0</v>
      </c>
      <c r="G1976" s="53" t="str">
        <f>IF(ISNUMBER('8. Emisiones de proceso'!I26),'8. Emisiones de proceso'!I26,"")</f>
        <v/>
      </c>
      <c r="H1976" s="53" t="str">
        <f>IF(ISNUMBER('8. Emisiones de proceso'!J26),'8. Emisiones de proceso'!J26,"")</f>
        <v/>
      </c>
      <c r="I1976" s="53" t="str">
        <f>IF(ISNUMBER('8. Emisiones de proceso'!K26),'8. Emisiones de proceso'!K26,"")</f>
        <v/>
      </c>
      <c r="J1976" s="166" t="str">
        <f t="shared" si="179"/>
        <v/>
      </c>
      <c r="Q1976" s="15"/>
    </row>
    <row r="1977" spans="1:17" ht="18" customHeight="1" x14ac:dyDescent="0.25">
      <c r="C1977" s="52" t="str">
        <f>IF(ISTEXT('8. Emisiones de proceso'!E27),'8. Emisiones de proceso'!E27,"")</f>
        <v/>
      </c>
      <c r="D1977" s="52">
        <f>'8. Emisiones de proceso'!F27</f>
        <v>0</v>
      </c>
      <c r="E1977" s="52">
        <f>'8. Emisiones de proceso'!G27</f>
        <v>0</v>
      </c>
      <c r="F1977" s="52">
        <f>'8. Emisiones de proceso'!H27</f>
        <v>0</v>
      </c>
      <c r="G1977" s="53" t="str">
        <f>IF(ISNUMBER('8. Emisiones de proceso'!I27),'8. Emisiones de proceso'!I27,"")</f>
        <v/>
      </c>
      <c r="H1977" s="53" t="str">
        <f>IF(ISNUMBER('8. Emisiones de proceso'!J27),'8. Emisiones de proceso'!J27,"")</f>
        <v/>
      </c>
      <c r="I1977" s="53" t="str">
        <f>IF(ISNUMBER('8. Emisiones de proceso'!K27),'8. Emisiones de proceso'!K27,"")</f>
        <v/>
      </c>
      <c r="J1977" s="166" t="str">
        <f t="shared" si="179"/>
        <v/>
      </c>
      <c r="Q1977" s="15"/>
    </row>
    <row r="1978" spans="1:17" ht="18" customHeight="1" x14ac:dyDescent="0.25">
      <c r="C1978" s="52" t="str">
        <f>IF(ISTEXT('8. Emisiones de proceso'!E28),'8. Emisiones de proceso'!E28,"")</f>
        <v/>
      </c>
      <c r="D1978" s="52">
        <f>'8. Emisiones de proceso'!F28</f>
        <v>0</v>
      </c>
      <c r="E1978" s="52">
        <f>'8. Emisiones de proceso'!G28</f>
        <v>0</v>
      </c>
      <c r="F1978" s="52">
        <f>'8. Emisiones de proceso'!H28</f>
        <v>0</v>
      </c>
      <c r="G1978" s="53" t="str">
        <f>IF(ISNUMBER('8. Emisiones de proceso'!I28),'8. Emisiones de proceso'!I28,"")</f>
        <v/>
      </c>
      <c r="H1978" s="53" t="str">
        <f>IF(ISNUMBER('8. Emisiones de proceso'!J28),'8. Emisiones de proceso'!J28,"")</f>
        <v/>
      </c>
      <c r="I1978" s="53" t="str">
        <f>IF(ISNUMBER('8. Emisiones de proceso'!K28),'8. Emisiones de proceso'!K28,"")</f>
        <v/>
      </c>
      <c r="J1978" s="166" t="str">
        <f t="shared" si="179"/>
        <v/>
      </c>
      <c r="Q1978" s="15"/>
    </row>
    <row r="1979" spans="1:17" ht="18" customHeight="1" x14ac:dyDescent="0.25">
      <c r="C1979" s="52" t="str">
        <f>IF(ISTEXT('8. Emisiones de proceso'!E29),'8. Emisiones de proceso'!E29,"")</f>
        <v/>
      </c>
      <c r="D1979" s="52">
        <f>'8. Emisiones de proceso'!F29</f>
        <v>0</v>
      </c>
      <c r="E1979" s="52">
        <f>'8. Emisiones de proceso'!G29</f>
        <v>0</v>
      </c>
      <c r="F1979" s="52">
        <f>'8. Emisiones de proceso'!H29</f>
        <v>0</v>
      </c>
      <c r="G1979" s="53" t="str">
        <f>IF(ISNUMBER('8. Emisiones de proceso'!I29),'8. Emisiones de proceso'!I29,"")</f>
        <v/>
      </c>
      <c r="H1979" s="53" t="str">
        <f>IF(ISNUMBER('8. Emisiones de proceso'!J29),'8. Emisiones de proceso'!J29,"")</f>
        <v/>
      </c>
      <c r="I1979" s="53" t="str">
        <f>IF(ISNUMBER('8. Emisiones de proceso'!K29),'8. Emisiones de proceso'!K29,"")</f>
        <v/>
      </c>
      <c r="J1979" s="166" t="str">
        <f t="shared" si="179"/>
        <v/>
      </c>
      <c r="Q1979" s="15"/>
    </row>
    <row r="1980" spans="1:17" ht="18" customHeight="1" x14ac:dyDescent="0.25">
      <c r="C1980" s="52" t="str">
        <f>IF(ISTEXT('8. Emisiones de proceso'!E30),'8. Emisiones de proceso'!E30,"")</f>
        <v/>
      </c>
      <c r="D1980" s="52">
        <f>'8. Emisiones de proceso'!F30</f>
        <v>0</v>
      </c>
      <c r="E1980" s="52">
        <f>'8. Emisiones de proceso'!G30</f>
        <v>0</v>
      </c>
      <c r="F1980" s="52">
        <f>'8. Emisiones de proceso'!H30</f>
        <v>0</v>
      </c>
      <c r="G1980" s="53" t="str">
        <f>IF(ISNUMBER('8. Emisiones de proceso'!I30),'8. Emisiones de proceso'!I30,"")</f>
        <v/>
      </c>
      <c r="H1980" s="53" t="str">
        <f>IF(ISNUMBER('8. Emisiones de proceso'!J30),'8. Emisiones de proceso'!J30,"")</f>
        <v/>
      </c>
      <c r="I1980" s="53" t="str">
        <f>IF(ISNUMBER('8. Emisiones de proceso'!K30),'8. Emisiones de proceso'!K30,"")</f>
        <v/>
      </c>
      <c r="J1980" s="166" t="str">
        <f t="shared" si="179"/>
        <v/>
      </c>
      <c r="Q1980" s="15"/>
    </row>
    <row r="1981" spans="1:17" ht="18" customHeight="1" x14ac:dyDescent="0.25">
      <c r="G1981" s="199">
        <f>SUM(G1966:G1980)</f>
        <v>0</v>
      </c>
      <c r="H1981" s="199">
        <f>SUM(H1966:H1980)</f>
        <v>0</v>
      </c>
      <c r="I1981" s="199">
        <f>SUM(I1966:I1980)</f>
        <v>0</v>
      </c>
      <c r="J1981" s="199">
        <f t="shared" ref="J1981" si="180">SUM(J1966:J1980)</f>
        <v>0</v>
      </c>
    </row>
    <row r="1982" spans="1:17" ht="18" customHeight="1" x14ac:dyDescent="0.25"/>
    <row r="1983" spans="1:17" ht="18" customHeight="1" x14ac:dyDescent="0.25">
      <c r="A1983" s="941" t="s">
        <v>1683</v>
      </c>
      <c r="B1983" s="532" t="s">
        <v>714</v>
      </c>
      <c r="C1983" s="533"/>
      <c r="D1983" s="533"/>
      <c r="E1983" s="533"/>
      <c r="F1983" s="533"/>
      <c r="G1983" s="533"/>
      <c r="H1983" s="533"/>
      <c r="I1983" s="533"/>
      <c r="J1983" s="533"/>
      <c r="K1983" s="533"/>
      <c r="L1983" s="533"/>
      <c r="M1983" s="533"/>
    </row>
    <row r="1984" spans="1:17" ht="18" customHeight="1" x14ac:dyDescent="0.25"/>
    <row r="1985" spans="1:53" ht="18" customHeight="1" x14ac:dyDescent="0.25">
      <c r="D1985" s="152" t="s">
        <v>876</v>
      </c>
      <c r="E1985" s="152" t="s">
        <v>877</v>
      </c>
      <c r="F1985" s="152" t="s">
        <v>878</v>
      </c>
      <c r="G1985" s="152" t="s">
        <v>879</v>
      </c>
    </row>
    <row r="1986" spans="1:53" ht="18" customHeight="1" x14ac:dyDescent="0.25">
      <c r="A1986" s="918" t="s">
        <v>1867</v>
      </c>
      <c r="B1986" s="15">
        <v>9</v>
      </c>
      <c r="C1986" s="116" t="s">
        <v>853</v>
      </c>
      <c r="D1986" s="153">
        <v>0</v>
      </c>
      <c r="E1986" s="153">
        <v>0</v>
      </c>
      <c r="F1986" s="153">
        <v>0</v>
      </c>
      <c r="G1986" s="153">
        <v>0</v>
      </c>
      <c r="J1986" s="25"/>
      <c r="K1986" s="25"/>
      <c r="Q1986" s="15"/>
      <c r="R1986" s="16"/>
      <c r="AG1986" s="15"/>
      <c r="AH1986" s="16"/>
    </row>
    <row r="1987" spans="1:53" ht="18" customHeight="1" x14ac:dyDescent="0.25">
      <c r="A1987" s="920"/>
      <c r="B1987" s="71"/>
      <c r="C1987" s="68"/>
      <c r="D1987" s="68"/>
      <c r="E1987" s="68"/>
      <c r="F1987" s="68"/>
      <c r="G1987" s="151">
        <f>D1986+E1986*$H$9/1000+F1986*$H$10/1000</f>
        <v>0</v>
      </c>
      <c r="H1987" s="68"/>
      <c r="J1987" s="70"/>
      <c r="K1987" s="70"/>
      <c r="L1987" s="70"/>
      <c r="M1987" s="70"/>
      <c r="N1987" s="70"/>
      <c r="O1987" s="70"/>
      <c r="P1987" s="68"/>
      <c r="Q1987" s="68"/>
      <c r="R1987" s="68"/>
      <c r="S1987" s="68"/>
      <c r="T1987" s="68"/>
      <c r="U1987" s="68"/>
      <c r="V1987" s="70"/>
      <c r="W1987" s="70"/>
      <c r="X1987" s="70"/>
      <c r="Y1987" s="70"/>
      <c r="Z1987" s="70"/>
      <c r="AA1987" s="70"/>
      <c r="AB1987" s="68"/>
      <c r="AC1987" s="68"/>
      <c r="AD1987" s="68"/>
      <c r="AE1987" s="68"/>
      <c r="AF1987" s="68"/>
      <c r="AG1987" s="68"/>
      <c r="AH1987" s="70"/>
      <c r="AI1987" s="70"/>
      <c r="AJ1987" s="70"/>
      <c r="AK1987" s="70"/>
      <c r="AL1987" s="70"/>
      <c r="AM1987" s="70"/>
      <c r="AN1987" s="68"/>
      <c r="AO1987" s="68"/>
      <c r="AP1987" s="68"/>
      <c r="AQ1987" s="68"/>
      <c r="AR1987" s="68"/>
      <c r="AS1987" s="68"/>
      <c r="AT1987" s="70"/>
      <c r="AU1987" s="70"/>
      <c r="AV1987" s="70"/>
      <c r="AW1987" s="70"/>
      <c r="AX1987" s="70"/>
      <c r="AY1987" s="70"/>
      <c r="AZ1987" s="68"/>
      <c r="BA1987" s="68"/>
    </row>
    <row r="1988" spans="1:53" ht="18" customHeight="1" x14ac:dyDescent="0.25"/>
    <row r="1989" spans="1:53" ht="18" customHeight="1" x14ac:dyDescent="0.25">
      <c r="B1989" s="100" t="s">
        <v>804</v>
      </c>
    </row>
    <row r="1990" spans="1:53" ht="18" customHeight="1" x14ac:dyDescent="0.25">
      <c r="B1990" s="100"/>
    </row>
    <row r="1991" spans="1:53" ht="18" customHeight="1" x14ac:dyDescent="0.25">
      <c r="C1991" s="105" t="s">
        <v>171</v>
      </c>
      <c r="D1991" s="15" t="s">
        <v>1081</v>
      </c>
    </row>
    <row r="1992" spans="1:53" ht="18" customHeight="1" x14ac:dyDescent="0.25">
      <c r="C1992" s="143" t="s">
        <v>172</v>
      </c>
    </row>
    <row r="1993" spans="1:53" ht="18" customHeight="1" x14ac:dyDescent="0.25">
      <c r="C1993" s="143" t="s">
        <v>174</v>
      </c>
    </row>
    <row r="1994" spans="1:53" ht="18" customHeight="1" x14ac:dyDescent="0.25">
      <c r="C1994" s="143" t="s">
        <v>175</v>
      </c>
    </row>
    <row r="1995" spans="1:53" ht="18" customHeight="1" x14ac:dyDescent="0.25">
      <c r="C1995" s="144" t="s">
        <v>173</v>
      </c>
    </row>
    <row r="1996" spans="1:53" ht="18" customHeight="1" x14ac:dyDescent="0.25"/>
    <row r="1997" spans="1:53" ht="18" customHeight="1" x14ac:dyDescent="0.25">
      <c r="C1997" s="38"/>
    </row>
    <row r="1998" spans="1:53" ht="18" customHeight="1" x14ac:dyDescent="0.25">
      <c r="C1998" s="38"/>
      <c r="D1998" s="40"/>
    </row>
    <row r="1999" spans="1:53" ht="18" customHeight="1" x14ac:dyDescent="0.25">
      <c r="A1999" s="941" t="s">
        <v>1684</v>
      </c>
      <c r="B1999" s="532" t="s">
        <v>782</v>
      </c>
      <c r="C1999" s="533"/>
      <c r="D1999" s="533"/>
      <c r="E1999" s="533"/>
      <c r="F1999" s="533"/>
      <c r="G1999" s="533"/>
      <c r="H1999" s="533"/>
      <c r="I1999" s="533"/>
      <c r="J1999" s="533"/>
      <c r="K1999" s="533"/>
      <c r="L1999" s="533"/>
      <c r="M1999" s="533"/>
      <c r="O1999" s="3"/>
      <c r="Q1999" s="15"/>
    </row>
    <row r="2000" spans="1:53" ht="18" customHeight="1" x14ac:dyDescent="0.25">
      <c r="O2000" s="3"/>
      <c r="Q2000" s="15"/>
      <c r="S2000" s="38"/>
    </row>
    <row r="2001" spans="1:53" ht="18" customHeight="1" x14ac:dyDescent="0.25">
      <c r="I2001" s="25"/>
      <c r="J2001" s="25"/>
      <c r="O2001" s="3"/>
      <c r="Q2001" s="15"/>
      <c r="S2001" s="38"/>
    </row>
    <row r="2002" spans="1:53" ht="18" customHeight="1" x14ac:dyDescent="0.25">
      <c r="B2002" s="555" t="s">
        <v>765</v>
      </c>
      <c r="C2002" s="555"/>
      <c r="D2002" s="555"/>
      <c r="E2002" s="555"/>
      <c r="F2002" s="555"/>
      <c r="G2002" s="555"/>
      <c r="H2002" s="555"/>
      <c r="I2002" s="555"/>
      <c r="J2002" s="555"/>
      <c r="K2002" s="555"/>
      <c r="O2002" s="3"/>
      <c r="Q2002" s="15"/>
      <c r="S2002" s="38"/>
    </row>
    <row r="2003" spans="1:53" ht="18" customHeight="1" x14ac:dyDescent="0.25">
      <c r="B2003" s="3"/>
      <c r="C2003" s="3"/>
      <c r="D2003" s="3"/>
      <c r="E2003" s="3"/>
      <c r="F2003" s="3"/>
      <c r="G2003" s="3"/>
      <c r="H2003" s="3"/>
      <c r="I2003" s="3"/>
      <c r="J2003" s="3"/>
      <c r="K2003" s="3"/>
      <c r="O2003" s="3"/>
      <c r="Q2003" s="15"/>
      <c r="S2003" s="38"/>
    </row>
    <row r="2004" spans="1:53" ht="18" customHeight="1" x14ac:dyDescent="0.25">
      <c r="D2004" s="152" t="s">
        <v>876</v>
      </c>
      <c r="E2004" s="152" t="s">
        <v>877</v>
      </c>
      <c r="F2004" s="152" t="s">
        <v>878</v>
      </c>
      <c r="G2004" s="152" t="s">
        <v>879</v>
      </c>
    </row>
    <row r="2005" spans="1:53" ht="18" customHeight="1" x14ac:dyDescent="0.25">
      <c r="A2005" s="918">
        <v>25</v>
      </c>
      <c r="B2005" s="15">
        <v>10</v>
      </c>
      <c r="C2005" s="116" t="s">
        <v>873</v>
      </c>
      <c r="D2005" s="160" t="s">
        <v>165</v>
      </c>
      <c r="E2005" s="160" t="s">
        <v>165</v>
      </c>
      <c r="F2005" s="160" t="s">
        <v>165</v>
      </c>
      <c r="G2005" s="153">
        <f ca="1">ROUND(H2034,2)</f>
        <v>0</v>
      </c>
      <c r="J2005" s="25"/>
      <c r="K2005" s="25"/>
      <c r="O2005" s="3"/>
      <c r="Q2005" s="15"/>
      <c r="S2005" s="38"/>
      <c r="AG2005" s="15"/>
      <c r="AH2005" s="16"/>
    </row>
    <row r="2006" spans="1:53" ht="18" customHeight="1" x14ac:dyDescent="0.25">
      <c r="A2006" s="920"/>
      <c r="B2006" s="71"/>
      <c r="C2006" s="68"/>
      <c r="D2006" s="68"/>
      <c r="E2006" s="68"/>
      <c r="F2006" s="68"/>
      <c r="G2006" s="151"/>
      <c r="H2006" s="68"/>
      <c r="J2006" s="70"/>
      <c r="K2006" s="70"/>
      <c r="L2006" s="70"/>
      <c r="M2006" s="70"/>
      <c r="N2006" s="70"/>
      <c r="O2006" s="70"/>
      <c r="P2006" s="68"/>
      <c r="Q2006" s="68"/>
      <c r="R2006" s="68"/>
      <c r="S2006" s="68"/>
      <c r="T2006" s="68"/>
      <c r="U2006" s="68"/>
      <c r="V2006" s="70"/>
      <c r="W2006" s="70"/>
      <c r="X2006" s="70"/>
      <c r="Y2006" s="70"/>
      <c r="Z2006" s="70"/>
      <c r="AA2006" s="70"/>
      <c r="AB2006" s="68"/>
      <c r="AC2006" s="68"/>
      <c r="AD2006" s="68"/>
      <c r="AE2006" s="68"/>
      <c r="AF2006" s="68"/>
      <c r="AG2006" s="68"/>
      <c r="AH2006" s="70"/>
      <c r="AI2006" s="70"/>
      <c r="AJ2006" s="70"/>
      <c r="AK2006" s="70"/>
      <c r="AL2006" s="70"/>
      <c r="AM2006" s="70"/>
      <c r="AN2006" s="68"/>
      <c r="AO2006" s="68"/>
      <c r="AP2006" s="68"/>
      <c r="AQ2006" s="68"/>
      <c r="AR2006" s="68"/>
      <c r="AS2006" s="68"/>
      <c r="AT2006" s="70"/>
      <c r="AU2006" s="70"/>
      <c r="AV2006" s="70"/>
      <c r="AW2006" s="70"/>
      <c r="AX2006" s="70"/>
      <c r="AY2006" s="70"/>
      <c r="AZ2006" s="68"/>
      <c r="BA2006" s="68"/>
    </row>
    <row r="2007" spans="1:53" ht="18" customHeight="1" x14ac:dyDescent="0.25">
      <c r="J2007" s="25"/>
      <c r="K2007" s="25"/>
      <c r="O2007" s="3"/>
      <c r="Q2007" s="15"/>
      <c r="S2007" s="38"/>
      <c r="AG2007" s="15"/>
      <c r="AH2007" s="16"/>
    </row>
    <row r="2008" spans="1:53" x14ac:dyDescent="0.25">
      <c r="A2008" s="924"/>
      <c r="B2008" s="100" t="s">
        <v>869</v>
      </c>
      <c r="F2008" s="123"/>
      <c r="O2008" s="3"/>
      <c r="Q2008" s="15"/>
      <c r="S2008" s="38"/>
      <c r="AG2008" s="15"/>
    </row>
    <row r="2009" spans="1:53" ht="18" customHeight="1" x14ac:dyDescent="0.25">
      <c r="G2009" s="12" t="s">
        <v>835</v>
      </c>
      <c r="J2009" s="111" t="s">
        <v>837</v>
      </c>
      <c r="Q2009" s="3"/>
      <c r="S2009" s="44"/>
      <c r="T2009" s="38"/>
      <c r="U2009" s="38"/>
      <c r="W2009" s="16"/>
      <c r="AG2009" s="15"/>
      <c r="AM2009" s="57"/>
      <c r="AS2009" s="111" t="s">
        <v>836</v>
      </c>
    </row>
    <row r="2010" spans="1:53" ht="18" customHeight="1" x14ac:dyDescent="0.25">
      <c r="C2010" s="87" t="s">
        <v>194</v>
      </c>
      <c r="D2010" s="87" t="s">
        <v>254</v>
      </c>
      <c r="E2010" s="87" t="s">
        <v>562</v>
      </c>
      <c r="F2010" s="87" t="s">
        <v>1064</v>
      </c>
      <c r="G2010" s="87" t="s">
        <v>255</v>
      </c>
      <c r="H2010" s="87" t="s">
        <v>256</v>
      </c>
      <c r="J2010" s="115" t="s">
        <v>211</v>
      </c>
      <c r="K2010" s="115" t="s">
        <v>212</v>
      </c>
      <c r="M2010" s="105" t="s">
        <v>818</v>
      </c>
      <c r="N2010" s="105" t="s">
        <v>819</v>
      </c>
      <c r="O2010" s="105" t="s">
        <v>816</v>
      </c>
      <c r="P2010" s="105" t="s">
        <v>817</v>
      </c>
      <c r="Q2010" s="105" t="s">
        <v>814</v>
      </c>
      <c r="R2010" s="105" t="s">
        <v>815</v>
      </c>
      <c r="S2010" s="105" t="s">
        <v>812</v>
      </c>
      <c r="T2010" s="105" t="s">
        <v>813</v>
      </c>
      <c r="U2010" s="105" t="s">
        <v>810</v>
      </c>
      <c r="V2010" s="105" t="s">
        <v>811</v>
      </c>
      <c r="W2010" s="105" t="s">
        <v>145</v>
      </c>
      <c r="X2010" s="105" t="s">
        <v>139</v>
      </c>
      <c r="Y2010" s="105" t="s">
        <v>146</v>
      </c>
      <c r="Z2010" s="105" t="s">
        <v>126</v>
      </c>
      <c r="AA2010" s="105" t="s">
        <v>189</v>
      </c>
      <c r="AB2010" s="105" t="s">
        <v>190</v>
      </c>
      <c r="AC2010" s="105" t="s">
        <v>217</v>
      </c>
      <c r="AD2010" s="105" t="s">
        <v>218</v>
      </c>
      <c r="AE2010" s="105" t="s">
        <v>251</v>
      </c>
      <c r="AF2010" s="105" t="s">
        <v>252</v>
      </c>
      <c r="AG2010" s="105" t="s">
        <v>339</v>
      </c>
      <c r="AH2010" s="105" t="s">
        <v>340</v>
      </c>
      <c r="AI2010" s="105" t="s">
        <v>386</v>
      </c>
      <c r="AJ2010" s="105" t="s">
        <v>387</v>
      </c>
      <c r="AK2010" s="105" t="s">
        <v>253</v>
      </c>
      <c r="AL2010" s="105" t="s">
        <v>445</v>
      </c>
      <c r="AM2010" s="105" t="s">
        <v>556</v>
      </c>
      <c r="AN2010" s="105" t="s">
        <v>557</v>
      </c>
      <c r="AO2010" s="105" t="s">
        <v>820</v>
      </c>
      <c r="AP2010" s="105" t="s">
        <v>821</v>
      </c>
      <c r="AQ2010" s="1374" t="s">
        <v>2266</v>
      </c>
      <c r="AR2010" s="1374" t="s">
        <v>2267</v>
      </c>
    </row>
    <row r="2011" spans="1:53" ht="18" customHeight="1" x14ac:dyDescent="0.25">
      <c r="C2011" s="539" t="s">
        <v>258</v>
      </c>
      <c r="D2011" s="539"/>
      <c r="E2011" s="539"/>
      <c r="F2011" s="539"/>
      <c r="G2011" s="539"/>
      <c r="H2011" s="539" t="s">
        <v>257</v>
      </c>
      <c r="J2011" s="37" t="e">
        <f ca="1">INDIRECT("_Com"&amp;$D$6)</f>
        <v>#REF!</v>
      </c>
      <c r="K2011" s="55" t="e">
        <f t="shared" ref="K2011:K2074" ca="1" si="181">INDIRECT("_Mix"&amp;$D$6)</f>
        <v>#REF!</v>
      </c>
      <c r="M2011" s="106" t="s">
        <v>62</v>
      </c>
      <c r="N2011" s="108">
        <v>0</v>
      </c>
      <c r="O2011" s="106" t="s">
        <v>62</v>
      </c>
      <c r="P2011" s="108">
        <v>0</v>
      </c>
      <c r="Q2011" s="106" t="s">
        <v>62</v>
      </c>
      <c r="R2011" s="108">
        <v>0</v>
      </c>
      <c r="S2011" s="106" t="s">
        <v>62</v>
      </c>
      <c r="T2011" s="108">
        <v>0</v>
      </c>
      <c r="U2011" s="106" t="s">
        <v>62</v>
      </c>
      <c r="V2011" s="108">
        <v>0</v>
      </c>
      <c r="W2011" s="58" t="s">
        <v>62</v>
      </c>
      <c r="X2011" s="59">
        <v>0</v>
      </c>
      <c r="Y2011" s="58" t="s">
        <v>62</v>
      </c>
      <c r="Z2011" s="59">
        <v>0</v>
      </c>
      <c r="AA2011" s="58" t="s">
        <v>62</v>
      </c>
      <c r="AB2011" s="60">
        <v>0</v>
      </c>
      <c r="AC2011" s="58" t="s">
        <v>62</v>
      </c>
      <c r="AD2011" s="61">
        <v>0</v>
      </c>
      <c r="AE2011" s="58" t="s">
        <v>62</v>
      </c>
      <c r="AF2011" s="61">
        <v>0</v>
      </c>
      <c r="AG2011" s="58" t="s">
        <v>357</v>
      </c>
      <c r="AH2011" s="61">
        <v>0.34000000357627869</v>
      </c>
      <c r="AI2011" s="58" t="s">
        <v>388</v>
      </c>
      <c r="AJ2011" s="61">
        <v>0</v>
      </c>
      <c r="AK2011" s="58" t="s">
        <v>275</v>
      </c>
      <c r="AL2011" s="61">
        <v>0</v>
      </c>
      <c r="AM2011" s="62" t="s">
        <v>62</v>
      </c>
      <c r="AN2011" s="63">
        <v>0</v>
      </c>
      <c r="AO2011" s="58" t="s">
        <v>1107</v>
      </c>
      <c r="AP2011" s="61">
        <v>0.25900000000000001</v>
      </c>
      <c r="AQ2011" s="1375" t="s">
        <v>1107</v>
      </c>
      <c r="AR2011" s="1376">
        <v>0.27300000000000002</v>
      </c>
    </row>
    <row r="2012" spans="1:53" ht="18" customHeight="1" x14ac:dyDescent="0.25">
      <c r="C2012" s="35" t="str">
        <f>IF(ISTEXT('10. Electricidad y otras energ.'!E27),'10. Electricidad y otras energ.'!E27,"")</f>
        <v/>
      </c>
      <c r="D2012" s="35" t="str">
        <f>IF(ISTEXT('10. Electricidad y otras energ.'!F27),'10. Electricidad y otras energ.'!F27,"")</f>
        <v/>
      </c>
      <c r="E2012" s="35">
        <f>'10. Electricidad y otras energ.'!G27</f>
        <v>0</v>
      </c>
      <c r="F2012" s="202">
        <f>'10. Electricidad y otras energ.'!H27</f>
        <v>0</v>
      </c>
      <c r="G2012" s="214" t="str">
        <f ca="1">IFERROR((IF($E2012=$C$2065,$D$2065,IF($E2012=$C$2066,$D$2066,VLOOKUP(D2012,$J$2010:$K$2255,2,0)))),"")</f>
        <v/>
      </c>
      <c r="H2012" s="56" t="str">
        <f ca="1">IF(ISNUMBER(F2012*G2012),F2012*G2012,"")</f>
        <v/>
      </c>
      <c r="J2012" s="37" t="e">
        <f t="shared" ref="J2012:J2075" ca="1" si="182">INDIRECT("_Com"&amp;$D$6)</f>
        <v>#REF!</v>
      </c>
      <c r="K2012" s="55" t="e">
        <f t="shared" ca="1" si="181"/>
        <v>#REF!</v>
      </c>
      <c r="M2012" s="106" t="s">
        <v>822</v>
      </c>
      <c r="N2012" s="108">
        <v>0</v>
      </c>
      <c r="O2012" s="106" t="s">
        <v>822</v>
      </c>
      <c r="P2012" s="108">
        <v>0</v>
      </c>
      <c r="Q2012" s="106" t="s">
        <v>822</v>
      </c>
      <c r="R2012" s="108">
        <v>0</v>
      </c>
      <c r="S2012" s="107" t="s">
        <v>127</v>
      </c>
      <c r="T2012" s="108">
        <v>0.33</v>
      </c>
      <c r="U2012" s="106" t="s">
        <v>141</v>
      </c>
      <c r="V2012" s="108">
        <v>0.36</v>
      </c>
      <c r="W2012" s="58" t="s">
        <v>56</v>
      </c>
      <c r="X2012" s="59">
        <v>0.38999998569488525</v>
      </c>
      <c r="Y2012" s="58" t="s">
        <v>56</v>
      </c>
      <c r="Z2012" s="59">
        <v>0.25</v>
      </c>
      <c r="AA2012" s="58" t="s">
        <v>198</v>
      </c>
      <c r="AB2012" s="60">
        <v>0.37000000476837158</v>
      </c>
      <c r="AC2012" s="58" t="s">
        <v>219</v>
      </c>
      <c r="AD2012" s="61">
        <v>0.40000000596046448</v>
      </c>
      <c r="AE2012" s="58" t="s">
        <v>275</v>
      </c>
      <c r="AF2012" s="61">
        <v>0</v>
      </c>
      <c r="AG2012" s="58" t="s">
        <v>62</v>
      </c>
      <c r="AH2012" s="61">
        <v>0</v>
      </c>
      <c r="AI2012" s="58" t="s">
        <v>62</v>
      </c>
      <c r="AJ2012" s="61">
        <v>0</v>
      </c>
      <c r="AK2012" s="58" t="s">
        <v>62</v>
      </c>
      <c r="AL2012" s="61">
        <v>0</v>
      </c>
      <c r="AM2012" s="62" t="s">
        <v>275</v>
      </c>
      <c r="AN2012" s="63">
        <v>0</v>
      </c>
      <c r="AO2012" s="58" t="s">
        <v>1108</v>
      </c>
      <c r="AP2012" s="61">
        <v>6.8000000000000005E-2</v>
      </c>
      <c r="AQ2012" s="1375" t="s">
        <v>1109</v>
      </c>
      <c r="AR2012" s="1376">
        <v>0</v>
      </c>
    </row>
    <row r="2013" spans="1:53" ht="18" customHeight="1" x14ac:dyDescent="0.25">
      <c r="C2013" s="35" t="str">
        <f>IF(ISTEXT('10. Electricidad y otras energ.'!E28),'10. Electricidad y otras energ.'!E28,"")</f>
        <v/>
      </c>
      <c r="D2013" s="35" t="str">
        <f>IF(ISTEXT('10. Electricidad y otras energ.'!F28),'10. Electricidad y otras energ.'!F28,"")</f>
        <v/>
      </c>
      <c r="E2013" s="35">
        <f>'10. Electricidad y otras energ.'!G28</f>
        <v>0</v>
      </c>
      <c r="F2013" s="202">
        <f>'10. Electricidad y otras energ.'!H28</f>
        <v>0</v>
      </c>
      <c r="G2013" s="214" t="str">
        <f t="shared" ref="G2013:G2033" ca="1" si="183">IFERROR((IF($E2013=$C$2065,$D$2065,IF($E2013=$C$2066,$D$2066,VLOOKUP(D2013,$J$2010:$K$2255,2,0)))),"")</f>
        <v/>
      </c>
      <c r="H2013" s="56" t="str">
        <f ca="1">IF(ISNUMBER(F2013*G2013),F2013*G2013,"")</f>
        <v/>
      </c>
      <c r="J2013" s="37" t="e">
        <f t="shared" ca="1" si="182"/>
        <v>#REF!</v>
      </c>
      <c r="K2013" s="55" t="e">
        <f t="shared" ca="1" si="181"/>
        <v>#REF!</v>
      </c>
      <c r="M2013" s="107" t="s">
        <v>127</v>
      </c>
      <c r="N2013" s="108">
        <v>0.38</v>
      </c>
      <c r="O2013" s="106" t="s">
        <v>127</v>
      </c>
      <c r="P2013" s="108">
        <v>0.38</v>
      </c>
      <c r="Q2013" s="106" t="s">
        <v>127</v>
      </c>
      <c r="R2013" s="108">
        <v>0.34000000357627869</v>
      </c>
      <c r="S2013" s="107" t="s">
        <v>829</v>
      </c>
      <c r="T2013" s="108">
        <v>0.13</v>
      </c>
      <c r="U2013" s="106" t="s">
        <v>56</v>
      </c>
      <c r="V2013" s="108">
        <v>0.35</v>
      </c>
      <c r="W2013" s="58" t="s">
        <v>51</v>
      </c>
      <c r="X2013" s="59">
        <v>0.40000000596046448</v>
      </c>
      <c r="Y2013" s="58" t="s">
        <v>128</v>
      </c>
      <c r="Z2013" s="59">
        <v>2.9999999329447746E-2</v>
      </c>
      <c r="AA2013" s="58" t="s">
        <v>199</v>
      </c>
      <c r="AB2013" s="60">
        <v>0.28999999165534973</v>
      </c>
      <c r="AC2013" s="58" t="s">
        <v>220</v>
      </c>
      <c r="AD2013" s="61">
        <v>0</v>
      </c>
      <c r="AE2013" s="58" t="s">
        <v>276</v>
      </c>
      <c r="AF2013" s="61">
        <v>0.33000001311302185</v>
      </c>
      <c r="AG2013" s="58" t="s">
        <v>275</v>
      </c>
      <c r="AH2013" s="61">
        <v>7.0000000298023224E-2</v>
      </c>
      <c r="AI2013" s="58" t="s">
        <v>275</v>
      </c>
      <c r="AJ2013" s="61">
        <v>0</v>
      </c>
      <c r="AK2013" s="58" t="s">
        <v>360</v>
      </c>
      <c r="AL2013" s="61">
        <v>0.28999999165534973</v>
      </c>
      <c r="AM2013" s="62" t="s">
        <v>360</v>
      </c>
      <c r="AN2013" s="63">
        <v>0</v>
      </c>
      <c r="AO2013" s="58" t="s">
        <v>1109</v>
      </c>
      <c r="AP2013" s="61">
        <v>0</v>
      </c>
      <c r="AQ2013" s="1375" t="s">
        <v>360</v>
      </c>
      <c r="AR2013" s="1376">
        <v>0.27200000000000002</v>
      </c>
    </row>
    <row r="2014" spans="1:53" ht="18" customHeight="1" x14ac:dyDescent="0.25">
      <c r="C2014" s="35" t="str">
        <f>IF(ISTEXT('10. Electricidad y otras energ.'!E29),'10. Electricidad y otras energ.'!E29,"")</f>
        <v/>
      </c>
      <c r="D2014" s="35" t="str">
        <f>IF(ISTEXT('10. Electricidad y otras energ.'!F29),'10. Electricidad y otras energ.'!F29,"")</f>
        <v/>
      </c>
      <c r="E2014" s="35">
        <f>'10. Electricidad y otras energ.'!G29</f>
        <v>0</v>
      </c>
      <c r="F2014" s="202">
        <f>'10. Electricidad y otras energ.'!H29</f>
        <v>0</v>
      </c>
      <c r="G2014" s="214" t="str">
        <f t="shared" ca="1" si="183"/>
        <v/>
      </c>
      <c r="H2014" s="56" t="str">
        <f t="shared" ref="H2014:H2033" ca="1" si="184">IF(ISNUMBER(F2014*G2014),F2014*G2014,"")</f>
        <v/>
      </c>
      <c r="J2014" s="37" t="e">
        <f t="shared" ca="1" si="182"/>
        <v>#REF!</v>
      </c>
      <c r="K2014" s="55" t="e">
        <f ca="1">INDIRECT("_Mix"&amp;$D$6)</f>
        <v>#REF!</v>
      </c>
      <c r="M2014" s="107" t="s">
        <v>823</v>
      </c>
      <c r="N2014" s="108">
        <v>0.37</v>
      </c>
      <c r="O2014" s="106" t="s">
        <v>829</v>
      </c>
      <c r="P2014" s="108">
        <v>0</v>
      </c>
      <c r="Q2014" s="106" t="s">
        <v>829</v>
      </c>
      <c r="R2014" s="108">
        <v>0.17000000178813934</v>
      </c>
      <c r="S2014" s="107" t="s">
        <v>830</v>
      </c>
      <c r="T2014" s="108">
        <v>0</v>
      </c>
      <c r="U2014" s="106" t="s">
        <v>51</v>
      </c>
      <c r="V2014" s="108">
        <v>0.36</v>
      </c>
      <c r="W2014" s="58" t="s">
        <v>127</v>
      </c>
      <c r="X2014" s="59">
        <v>0.31000000238418579</v>
      </c>
      <c r="Y2014" s="58" t="s">
        <v>129</v>
      </c>
      <c r="Z2014" s="59">
        <v>0</v>
      </c>
      <c r="AA2014" s="58" t="s">
        <v>200</v>
      </c>
      <c r="AB2014" s="60">
        <v>0</v>
      </c>
      <c r="AC2014" s="58" t="s">
        <v>221</v>
      </c>
      <c r="AD2014" s="61">
        <v>0.40000000596046448</v>
      </c>
      <c r="AE2014" s="58" t="s">
        <v>277</v>
      </c>
      <c r="AF2014" s="61">
        <v>0</v>
      </c>
      <c r="AG2014" s="58" t="s">
        <v>360</v>
      </c>
      <c r="AH2014" s="61">
        <v>0.43000000715255737</v>
      </c>
      <c r="AI2014" s="58" t="s">
        <v>360</v>
      </c>
      <c r="AJ2014" s="61">
        <v>0.40999999642372131</v>
      </c>
      <c r="AK2014" s="58" t="s">
        <v>276</v>
      </c>
      <c r="AL2014" s="61">
        <v>0.11999999731779099</v>
      </c>
      <c r="AM2014" s="62" t="s">
        <v>584</v>
      </c>
      <c r="AN2014" s="63">
        <v>0</v>
      </c>
      <c r="AO2014" s="58" t="s">
        <v>360</v>
      </c>
      <c r="AP2014" s="61">
        <v>0</v>
      </c>
      <c r="AQ2014" s="1375" t="s">
        <v>1111</v>
      </c>
      <c r="AR2014" s="1376">
        <v>0.27300000000000002</v>
      </c>
    </row>
    <row r="2015" spans="1:53" ht="18" customHeight="1" x14ac:dyDescent="0.25">
      <c r="C2015" s="35" t="str">
        <f>IF(ISTEXT('10. Electricidad y otras energ.'!E30),'10. Electricidad y otras energ.'!E30,"")</f>
        <v/>
      </c>
      <c r="D2015" s="35" t="str">
        <f>IF(ISTEXT('10. Electricidad y otras energ.'!F30),'10. Electricidad y otras energ.'!F30,"")</f>
        <v/>
      </c>
      <c r="E2015" s="35">
        <f>'10. Electricidad y otras energ.'!G30</f>
        <v>0</v>
      </c>
      <c r="F2015" s="202">
        <f>'10. Electricidad y otras energ.'!H30</f>
        <v>0</v>
      </c>
      <c r="G2015" s="214" t="str">
        <f t="shared" ca="1" si="183"/>
        <v/>
      </c>
      <c r="H2015" s="56" t="str">
        <f t="shared" ca="1" si="184"/>
        <v/>
      </c>
      <c r="J2015" s="37" t="e">
        <f t="shared" ca="1" si="182"/>
        <v>#REF!</v>
      </c>
      <c r="K2015" s="55" t="e">
        <f t="shared" ca="1" si="181"/>
        <v>#REF!</v>
      </c>
      <c r="M2015" s="107" t="s">
        <v>824</v>
      </c>
      <c r="N2015" s="108">
        <v>0.18</v>
      </c>
      <c r="O2015" s="106" t="s">
        <v>823</v>
      </c>
      <c r="P2015" s="108">
        <v>0.37</v>
      </c>
      <c r="Q2015" s="106" t="s">
        <v>830</v>
      </c>
      <c r="R2015" s="108">
        <v>9.9999997764825821E-3</v>
      </c>
      <c r="S2015" s="107" t="s">
        <v>823</v>
      </c>
      <c r="T2015" s="108">
        <v>0.26</v>
      </c>
      <c r="U2015" s="107" t="s">
        <v>127</v>
      </c>
      <c r="V2015" s="108">
        <v>0.16</v>
      </c>
      <c r="W2015" s="58" t="s">
        <v>487</v>
      </c>
      <c r="X2015" s="59">
        <v>0.30000001192092896</v>
      </c>
      <c r="Y2015" s="58" t="s">
        <v>130</v>
      </c>
      <c r="Z2015" s="59">
        <v>0</v>
      </c>
      <c r="AA2015" s="58" t="s">
        <v>128</v>
      </c>
      <c r="AB2015" s="60">
        <v>0</v>
      </c>
      <c r="AC2015" s="58" t="s">
        <v>199</v>
      </c>
      <c r="AD2015" s="61">
        <v>0</v>
      </c>
      <c r="AE2015" s="58" t="s">
        <v>361</v>
      </c>
      <c r="AF2015" s="61">
        <v>0.30000001192092896</v>
      </c>
      <c r="AG2015" s="58" t="s">
        <v>276</v>
      </c>
      <c r="AH2015" s="61">
        <v>0.38999998569488525</v>
      </c>
      <c r="AI2015" s="58" t="s">
        <v>276</v>
      </c>
      <c r="AJ2015" s="61">
        <v>0.31000000238418579</v>
      </c>
      <c r="AK2015" s="58" t="s">
        <v>499</v>
      </c>
      <c r="AL2015" s="61">
        <v>3.9999999105930328E-2</v>
      </c>
      <c r="AM2015" s="62" t="s">
        <v>276</v>
      </c>
      <c r="AN2015" s="63">
        <v>0</v>
      </c>
      <c r="AO2015" s="58" t="s">
        <v>1110</v>
      </c>
      <c r="AP2015" s="61">
        <v>0.16900000000000001</v>
      </c>
      <c r="AQ2015" s="1375" t="s">
        <v>1112</v>
      </c>
      <c r="AR2015" s="1376">
        <v>0</v>
      </c>
    </row>
    <row r="2016" spans="1:53" ht="18" customHeight="1" x14ac:dyDescent="0.25">
      <c r="C2016" s="35" t="str">
        <f>IF(ISTEXT('10. Electricidad y otras energ.'!E31),'10. Electricidad y otras energ.'!E31,"")</f>
        <v/>
      </c>
      <c r="D2016" s="35" t="str">
        <f>IF(ISTEXT('10. Electricidad y otras energ.'!F31),'10. Electricidad y otras energ.'!F31,"")</f>
        <v/>
      </c>
      <c r="E2016" s="35">
        <f>'10. Electricidad y otras energ.'!G31</f>
        <v>0</v>
      </c>
      <c r="F2016" s="202">
        <f>'10. Electricidad y otras energ.'!H31</f>
        <v>0</v>
      </c>
      <c r="G2016" s="214" t="str">
        <f t="shared" ca="1" si="183"/>
        <v/>
      </c>
      <c r="H2016" s="56" t="str">
        <f t="shared" ca="1" si="184"/>
        <v/>
      </c>
      <c r="J2016" s="37" t="e">
        <f t="shared" ca="1" si="182"/>
        <v>#REF!</v>
      </c>
      <c r="K2016" s="55" t="e">
        <f t="shared" ca="1" si="181"/>
        <v>#REF!</v>
      </c>
      <c r="M2016" s="107" t="s">
        <v>58</v>
      </c>
      <c r="N2016" s="108">
        <v>0.22</v>
      </c>
      <c r="O2016" s="106" t="s">
        <v>58</v>
      </c>
      <c r="P2016" s="108">
        <v>0.42</v>
      </c>
      <c r="Q2016" s="106" t="s">
        <v>823</v>
      </c>
      <c r="R2016" s="108">
        <v>0.2800000011920929</v>
      </c>
      <c r="S2016" s="107" t="s">
        <v>61</v>
      </c>
      <c r="T2016" s="108">
        <v>0</v>
      </c>
      <c r="U2016" s="107" t="s">
        <v>829</v>
      </c>
      <c r="V2016" s="108">
        <v>0.21</v>
      </c>
      <c r="W2016" s="58" t="s">
        <v>489</v>
      </c>
      <c r="X2016" s="59">
        <v>0</v>
      </c>
      <c r="Y2016" s="58" t="s">
        <v>51</v>
      </c>
      <c r="Z2016" s="59">
        <v>0.34999999403953552</v>
      </c>
      <c r="AA2016" s="58" t="s">
        <v>201</v>
      </c>
      <c r="AB2016" s="60">
        <v>0</v>
      </c>
      <c r="AC2016" s="58" t="s">
        <v>200</v>
      </c>
      <c r="AD2016" s="61">
        <v>0.25</v>
      </c>
      <c r="AE2016" s="58" t="s">
        <v>219</v>
      </c>
      <c r="AF2016" s="61">
        <v>0.36000001430511475</v>
      </c>
      <c r="AG2016" s="58" t="s">
        <v>198</v>
      </c>
      <c r="AH2016" s="61">
        <v>0.41999998688697815</v>
      </c>
      <c r="AI2016" s="58" t="s">
        <v>499</v>
      </c>
      <c r="AJ2016" s="61">
        <v>0.34999999403953552</v>
      </c>
      <c r="AK2016" s="58" t="s">
        <v>446</v>
      </c>
      <c r="AL2016" s="61">
        <v>0</v>
      </c>
      <c r="AM2016" s="62" t="s">
        <v>499</v>
      </c>
      <c r="AN2016" s="63">
        <v>0</v>
      </c>
      <c r="AO2016" s="58" t="s">
        <v>1111</v>
      </c>
      <c r="AP2016" s="61">
        <v>0.25900000000000001</v>
      </c>
      <c r="AQ2016" s="1375" t="s">
        <v>1113</v>
      </c>
      <c r="AR2016" s="1376">
        <v>1E-3</v>
      </c>
    </row>
    <row r="2017" spans="3:44" ht="18" customHeight="1" x14ac:dyDescent="0.25">
      <c r="C2017" s="35" t="str">
        <f>IF(ISTEXT('10. Electricidad y otras energ.'!E32),'10. Electricidad y otras energ.'!E32,"")</f>
        <v/>
      </c>
      <c r="D2017" s="35" t="str">
        <f>IF(ISTEXT('10. Electricidad y otras energ.'!F32),'10. Electricidad y otras energ.'!F32,"")</f>
        <v/>
      </c>
      <c r="E2017" s="35">
        <f>'10. Electricidad y otras energ.'!G32</f>
        <v>0</v>
      </c>
      <c r="F2017" s="202">
        <f>'10. Electricidad y otras energ.'!H32</f>
        <v>0</v>
      </c>
      <c r="G2017" s="214" t="str">
        <f t="shared" ca="1" si="183"/>
        <v/>
      </c>
      <c r="H2017" s="56" t="str">
        <f t="shared" ca="1" si="184"/>
        <v/>
      </c>
      <c r="J2017" s="37" t="e">
        <f t="shared" ca="1" si="182"/>
        <v>#REF!</v>
      </c>
      <c r="K2017" s="55" t="e">
        <f t="shared" ca="1" si="181"/>
        <v>#REF!</v>
      </c>
      <c r="M2017" s="107" t="s">
        <v>59</v>
      </c>
      <c r="N2017" s="108">
        <v>0.21</v>
      </c>
      <c r="O2017" s="106" t="s">
        <v>59</v>
      </c>
      <c r="P2017" s="108">
        <v>0.19</v>
      </c>
      <c r="Q2017" s="106" t="s">
        <v>54</v>
      </c>
      <c r="R2017" s="108">
        <v>0.25999999046325684</v>
      </c>
      <c r="S2017" s="107" t="s">
        <v>832</v>
      </c>
      <c r="T2017" s="108">
        <v>0.21</v>
      </c>
      <c r="U2017" s="107" t="s">
        <v>834</v>
      </c>
      <c r="V2017" s="108">
        <v>0</v>
      </c>
      <c r="W2017" s="58" t="s">
        <v>67</v>
      </c>
      <c r="X2017" s="59">
        <v>0</v>
      </c>
      <c r="Y2017" s="58" t="s">
        <v>487</v>
      </c>
      <c r="Z2017" s="59">
        <v>0.25</v>
      </c>
      <c r="AA2017" s="58" t="s">
        <v>202</v>
      </c>
      <c r="AB2017" s="60">
        <v>0.37000000476837158</v>
      </c>
      <c r="AC2017" s="58" t="s">
        <v>128</v>
      </c>
      <c r="AD2017" s="61">
        <v>0</v>
      </c>
      <c r="AE2017" s="58" t="s">
        <v>220</v>
      </c>
      <c r="AF2017" s="61">
        <v>0</v>
      </c>
      <c r="AG2017" s="58" t="s">
        <v>277</v>
      </c>
      <c r="AH2017" s="61">
        <v>0</v>
      </c>
      <c r="AI2017" s="58" t="s">
        <v>198</v>
      </c>
      <c r="AJ2017" s="61">
        <v>0.36000001430511475</v>
      </c>
      <c r="AK2017" s="58" t="s">
        <v>447</v>
      </c>
      <c r="AL2017" s="61">
        <v>0</v>
      </c>
      <c r="AM2017" s="62" t="s">
        <v>446</v>
      </c>
      <c r="AN2017" s="63">
        <v>0</v>
      </c>
      <c r="AO2017" s="58" t="s">
        <v>1112</v>
      </c>
      <c r="AP2017" s="61">
        <v>0</v>
      </c>
      <c r="AQ2017" s="1375" t="s">
        <v>2268</v>
      </c>
      <c r="AR2017" s="1376">
        <v>0</v>
      </c>
    </row>
    <row r="2018" spans="3:44" ht="18" customHeight="1" x14ac:dyDescent="0.25">
      <c r="C2018" s="35" t="str">
        <f>IF(ISTEXT('10. Electricidad y otras energ.'!E33),'10. Electricidad y otras energ.'!E33,"")</f>
        <v/>
      </c>
      <c r="D2018" s="35" t="str">
        <f>IF(ISTEXT('10. Electricidad y otras energ.'!F33),'10. Electricidad y otras energ.'!F33,"")</f>
        <v/>
      </c>
      <c r="E2018" s="35">
        <f>'10. Electricidad y otras energ.'!G33</f>
        <v>0</v>
      </c>
      <c r="F2018" s="202">
        <f>'10. Electricidad y otras energ.'!H33</f>
        <v>0</v>
      </c>
      <c r="G2018" s="214" t="str">
        <f t="shared" ca="1" si="183"/>
        <v/>
      </c>
      <c r="H2018" s="56" t="str">
        <f t="shared" ca="1" si="184"/>
        <v/>
      </c>
      <c r="J2018" s="37" t="e">
        <f t="shared" ca="1" si="182"/>
        <v>#REF!</v>
      </c>
      <c r="K2018" s="55" t="e">
        <f t="shared" ca="1" si="181"/>
        <v>#REF!</v>
      </c>
      <c r="M2018" s="107" t="s">
        <v>825</v>
      </c>
      <c r="N2018" s="108">
        <v>0.4</v>
      </c>
      <c r="O2018" s="106" t="s">
        <v>826</v>
      </c>
      <c r="P2018" s="108">
        <v>0.34</v>
      </c>
      <c r="Q2018" s="106" t="s">
        <v>58</v>
      </c>
      <c r="R2018" s="108">
        <v>0.14000000059604645</v>
      </c>
      <c r="S2018" s="107" t="s">
        <v>58</v>
      </c>
      <c r="T2018" s="108">
        <v>0.06</v>
      </c>
      <c r="U2018" s="107" t="s">
        <v>67</v>
      </c>
      <c r="V2018" s="108">
        <v>0.19</v>
      </c>
      <c r="W2018" s="58" t="s">
        <v>368</v>
      </c>
      <c r="X2018" s="59">
        <v>0.37000000476837158</v>
      </c>
      <c r="Y2018" s="58" t="s">
        <v>131</v>
      </c>
      <c r="Z2018" s="59">
        <v>0</v>
      </c>
      <c r="AA2018" s="58" t="s">
        <v>130</v>
      </c>
      <c r="AB2018" s="60">
        <v>0</v>
      </c>
      <c r="AC2018" s="58" t="s">
        <v>222</v>
      </c>
      <c r="AD2018" s="61">
        <v>0.38999998569488525</v>
      </c>
      <c r="AE2018" s="58" t="s">
        <v>278</v>
      </c>
      <c r="AF2018" s="61">
        <v>0</v>
      </c>
      <c r="AG2018" s="58" t="s">
        <v>361</v>
      </c>
      <c r="AH2018" s="61">
        <v>0.31999999284744263</v>
      </c>
      <c r="AI2018" s="58" t="s">
        <v>277</v>
      </c>
      <c r="AJ2018" s="61">
        <v>0</v>
      </c>
      <c r="AK2018" s="58" t="s">
        <v>198</v>
      </c>
      <c r="AL2018" s="61">
        <v>0.27000001072883606</v>
      </c>
      <c r="AM2018" s="62" t="s">
        <v>447</v>
      </c>
      <c r="AN2018" s="63">
        <v>0</v>
      </c>
      <c r="AO2018" s="58" t="s">
        <v>1113</v>
      </c>
      <c r="AP2018" s="61">
        <v>0</v>
      </c>
      <c r="AQ2018" s="1375" t="s">
        <v>1115</v>
      </c>
      <c r="AR2018" s="1376">
        <v>0.215</v>
      </c>
    </row>
    <row r="2019" spans="3:44" ht="18" customHeight="1" x14ac:dyDescent="0.25">
      <c r="C2019" s="35" t="str">
        <f>IF(ISTEXT('10. Electricidad y otras energ.'!E34),'10. Electricidad y otras energ.'!E34,"")</f>
        <v/>
      </c>
      <c r="D2019" s="35" t="str">
        <f>IF(ISTEXT('10. Electricidad y otras energ.'!F34),'10. Electricidad y otras energ.'!F34,"")</f>
        <v/>
      </c>
      <c r="E2019" s="35">
        <f>'10. Electricidad y otras energ.'!G34</f>
        <v>0</v>
      </c>
      <c r="F2019" s="202">
        <f>'10. Electricidad y otras energ.'!H34</f>
        <v>0</v>
      </c>
      <c r="G2019" s="214" t="str">
        <f t="shared" ca="1" si="183"/>
        <v/>
      </c>
      <c r="H2019" s="56" t="str">
        <f t="shared" ca="1" si="184"/>
        <v/>
      </c>
      <c r="J2019" s="37" t="e">
        <f t="shared" ca="1" si="182"/>
        <v>#REF!</v>
      </c>
      <c r="K2019" s="55" t="e">
        <f t="shared" ca="1" si="181"/>
        <v>#REF!</v>
      </c>
      <c r="M2019" s="107" t="s">
        <v>826</v>
      </c>
      <c r="N2019" s="108">
        <v>0.35</v>
      </c>
      <c r="O2019" s="106" t="s">
        <v>827</v>
      </c>
      <c r="P2019" s="108">
        <v>0.04</v>
      </c>
      <c r="Q2019" s="106" t="s">
        <v>59</v>
      </c>
      <c r="R2019" s="108">
        <v>0.14000000059604645</v>
      </c>
      <c r="S2019" s="107" t="s">
        <v>59</v>
      </c>
      <c r="T2019" s="108">
        <v>0.05</v>
      </c>
      <c r="U2019" s="107" t="s">
        <v>823</v>
      </c>
      <c r="V2019" s="108">
        <v>0.33</v>
      </c>
      <c r="W2019" s="58" t="s">
        <v>61</v>
      </c>
      <c r="X2019" s="59">
        <v>0</v>
      </c>
      <c r="Y2019" s="58" t="s">
        <v>67</v>
      </c>
      <c r="Z2019" s="59">
        <v>0</v>
      </c>
      <c r="AA2019" s="58" t="s">
        <v>51</v>
      </c>
      <c r="AB2019" s="60">
        <v>0.36000001430511475</v>
      </c>
      <c r="AC2019" s="58" t="s">
        <v>201</v>
      </c>
      <c r="AD2019" s="61">
        <v>0</v>
      </c>
      <c r="AE2019" s="58" t="s">
        <v>221</v>
      </c>
      <c r="AF2019" s="61">
        <v>0.36000001430511475</v>
      </c>
      <c r="AG2019" s="58" t="s">
        <v>219</v>
      </c>
      <c r="AH2019" s="61">
        <v>0.41999998688697815</v>
      </c>
      <c r="AI2019" s="58" t="s">
        <v>389</v>
      </c>
      <c r="AJ2019" s="61">
        <v>0.40999999642372131</v>
      </c>
      <c r="AK2019" s="58" t="s">
        <v>277</v>
      </c>
      <c r="AL2019" s="61">
        <v>0</v>
      </c>
      <c r="AM2019" s="62" t="s">
        <v>198</v>
      </c>
      <c r="AN2019" s="63">
        <v>0.18</v>
      </c>
      <c r="AO2019" s="58" t="s">
        <v>1114</v>
      </c>
      <c r="AP2019" s="61">
        <v>0</v>
      </c>
      <c r="AQ2019" s="1375" t="s">
        <v>448</v>
      </c>
      <c r="AR2019" s="1376">
        <v>0.252</v>
      </c>
    </row>
    <row r="2020" spans="3:44" ht="18" customHeight="1" x14ac:dyDescent="0.25">
      <c r="C2020" s="35" t="str">
        <f>IF(ISTEXT('10. Electricidad y otras energ.'!E35),'10. Electricidad y otras energ.'!E35,"")</f>
        <v/>
      </c>
      <c r="D2020" s="35" t="str">
        <f>IF(ISTEXT('10. Electricidad y otras energ.'!F35),'10. Electricidad y otras energ.'!F35,"")</f>
        <v/>
      </c>
      <c r="E2020" s="35">
        <f>'10. Electricidad y otras energ.'!G35</f>
        <v>0</v>
      </c>
      <c r="F2020" s="202">
        <f>'10. Electricidad y otras energ.'!H35</f>
        <v>0</v>
      </c>
      <c r="G2020" s="214" t="str">
        <f t="shared" ca="1" si="183"/>
        <v/>
      </c>
      <c r="H2020" s="56" t="str">
        <f t="shared" ca="1" si="184"/>
        <v/>
      </c>
      <c r="J2020" s="37" t="e">
        <f t="shared" ca="1" si="182"/>
        <v>#REF!</v>
      </c>
      <c r="K2020" s="55" t="e">
        <f t="shared" ca="1" si="181"/>
        <v>#REF!</v>
      </c>
      <c r="M2020" s="107" t="s">
        <v>827</v>
      </c>
      <c r="N2020" s="108">
        <v>0</v>
      </c>
      <c r="O2020" s="106" t="s">
        <v>140</v>
      </c>
      <c r="P2020" s="108">
        <v>0.35</v>
      </c>
      <c r="Q2020" s="106" t="s">
        <v>831</v>
      </c>
      <c r="R2020" s="108">
        <v>0.27000001072883606</v>
      </c>
      <c r="S2020" s="107" t="s">
        <v>64</v>
      </c>
      <c r="T2020" s="108">
        <v>0</v>
      </c>
      <c r="U2020" s="107" t="s">
        <v>61</v>
      </c>
      <c r="V2020" s="108">
        <v>0</v>
      </c>
      <c r="W2020" s="58" t="s">
        <v>54</v>
      </c>
      <c r="X2020" s="59">
        <v>0.25</v>
      </c>
      <c r="Y2020" s="58" t="s">
        <v>368</v>
      </c>
      <c r="Z2020" s="59">
        <v>0.31000000238418579</v>
      </c>
      <c r="AA2020" s="58" t="s">
        <v>364</v>
      </c>
      <c r="AB2020" s="60">
        <v>0</v>
      </c>
      <c r="AC2020" s="58" t="s">
        <v>130</v>
      </c>
      <c r="AD2020" s="61">
        <v>0</v>
      </c>
      <c r="AE2020" s="58" t="s">
        <v>199</v>
      </c>
      <c r="AF2020" s="61">
        <v>0</v>
      </c>
      <c r="AG2020" s="58" t="s">
        <v>56</v>
      </c>
      <c r="AH2020" s="61">
        <v>5.9999998658895493E-2</v>
      </c>
      <c r="AI2020" s="58" t="s">
        <v>361</v>
      </c>
      <c r="AJ2020" s="61">
        <v>0.30000001192092896</v>
      </c>
      <c r="AK2020" s="58" t="s">
        <v>389</v>
      </c>
      <c r="AL2020" s="61">
        <v>0.31000000238418579</v>
      </c>
      <c r="AM2020" s="62" t="s">
        <v>277</v>
      </c>
      <c r="AN2020" s="63">
        <v>0</v>
      </c>
      <c r="AO2020" s="58" t="s">
        <v>1115</v>
      </c>
      <c r="AP2020" s="61">
        <v>0</v>
      </c>
      <c r="AQ2020" s="1375" t="s">
        <v>1025</v>
      </c>
      <c r="AR2020" s="1376">
        <v>0.27200000000000002</v>
      </c>
    </row>
    <row r="2021" spans="3:44" ht="18" customHeight="1" x14ac:dyDescent="0.25">
      <c r="C2021" s="35" t="str">
        <f>IF(ISTEXT('10. Electricidad y otras energ.'!E36),'10. Electricidad y otras energ.'!E36,"")</f>
        <v/>
      </c>
      <c r="D2021" s="35" t="str">
        <f>IF(ISTEXT('10. Electricidad y otras energ.'!F36),'10. Electricidad y otras energ.'!F36,"")</f>
        <v/>
      </c>
      <c r="E2021" s="35">
        <f>'10. Electricidad y otras energ.'!G36</f>
        <v>0</v>
      </c>
      <c r="F2021" s="202">
        <f>'10. Electricidad y otras energ.'!H36</f>
        <v>0</v>
      </c>
      <c r="G2021" s="214" t="str">
        <f t="shared" ca="1" si="183"/>
        <v/>
      </c>
      <c r="H2021" s="56" t="str">
        <f t="shared" ca="1" si="184"/>
        <v/>
      </c>
      <c r="J2021" s="37" t="e">
        <f t="shared" ca="1" si="182"/>
        <v>#REF!</v>
      </c>
      <c r="K2021" s="55" t="e">
        <f t="shared" ca="1" si="181"/>
        <v>#REF!</v>
      </c>
      <c r="M2021" s="107" t="s">
        <v>140</v>
      </c>
      <c r="N2021" s="108">
        <v>0.35</v>
      </c>
      <c r="O2021" s="106" t="s">
        <v>57</v>
      </c>
      <c r="P2021" s="108">
        <v>0.36</v>
      </c>
      <c r="Q2021" s="106" t="s">
        <v>64</v>
      </c>
      <c r="R2021" s="108">
        <v>0</v>
      </c>
      <c r="S2021" s="107" t="s">
        <v>826</v>
      </c>
      <c r="T2021" s="108">
        <v>0.21</v>
      </c>
      <c r="U2021" s="107" t="s">
        <v>832</v>
      </c>
      <c r="V2021" s="108">
        <v>0.23</v>
      </c>
      <c r="W2021" s="58" t="s">
        <v>58</v>
      </c>
      <c r="X2021" s="59">
        <v>0.14000000059604645</v>
      </c>
      <c r="Y2021" s="58" t="s">
        <v>132</v>
      </c>
      <c r="Z2021" s="59">
        <v>0.2800000011920929</v>
      </c>
      <c r="AA2021" s="58" t="s">
        <v>487</v>
      </c>
      <c r="AB2021" s="60">
        <v>0.27000001072883606</v>
      </c>
      <c r="AC2021" s="58" t="s">
        <v>51</v>
      </c>
      <c r="AD2021" s="61">
        <v>0.40000000596046448</v>
      </c>
      <c r="AE2021" s="58" t="s">
        <v>200</v>
      </c>
      <c r="AF2021" s="61">
        <v>0.15000000596046448</v>
      </c>
      <c r="AG2021" s="58" t="s">
        <v>220</v>
      </c>
      <c r="AH2021" s="61">
        <v>1.9999999552965164E-2</v>
      </c>
      <c r="AI2021" s="58" t="s">
        <v>219</v>
      </c>
      <c r="AJ2021" s="61">
        <v>0.40000000596046448</v>
      </c>
      <c r="AK2021" s="58" t="s">
        <v>448</v>
      </c>
      <c r="AL2021" s="61">
        <v>0</v>
      </c>
      <c r="AM2021" s="62" t="s">
        <v>389</v>
      </c>
      <c r="AN2021" s="63">
        <v>0.25</v>
      </c>
      <c r="AO2021" s="58" t="s">
        <v>448</v>
      </c>
      <c r="AP2021" s="61">
        <v>0</v>
      </c>
      <c r="AQ2021" s="1375" t="s">
        <v>1117</v>
      </c>
      <c r="AR2021" s="1376">
        <v>0.27200000000000002</v>
      </c>
    </row>
    <row r="2022" spans="3:44" ht="18" customHeight="1" x14ac:dyDescent="0.25">
      <c r="C2022" s="35" t="str">
        <f>IF(ISTEXT('10. Electricidad y otras energ.'!E37),'10. Electricidad y otras energ.'!E37,"")</f>
        <v/>
      </c>
      <c r="D2022" s="35" t="str">
        <f>IF(ISTEXT('10. Electricidad y otras energ.'!F37),'10. Electricidad y otras energ.'!F37,"")</f>
        <v/>
      </c>
      <c r="E2022" s="35">
        <f>'10. Electricidad y otras energ.'!G37</f>
        <v>0</v>
      </c>
      <c r="F2022" s="202">
        <f>'10. Electricidad y otras energ.'!H37</f>
        <v>0</v>
      </c>
      <c r="G2022" s="214" t="str">
        <f t="shared" ca="1" si="183"/>
        <v/>
      </c>
      <c r="H2022" s="56" t="str">
        <f t="shared" ca="1" si="184"/>
        <v/>
      </c>
      <c r="J2022" s="37" t="e">
        <f t="shared" ca="1" si="182"/>
        <v>#REF!</v>
      </c>
      <c r="K2022" s="55" t="e">
        <f t="shared" ca="1" si="181"/>
        <v>#REF!</v>
      </c>
      <c r="M2022" s="107" t="s">
        <v>828</v>
      </c>
      <c r="N2022" s="108">
        <v>0.4</v>
      </c>
      <c r="O2022" s="64" t="s">
        <v>116</v>
      </c>
      <c r="P2022" s="109">
        <v>0.42</v>
      </c>
      <c r="Q2022" s="106" t="s">
        <v>826</v>
      </c>
      <c r="R2022" s="108">
        <v>0.23999999463558197</v>
      </c>
      <c r="S2022" s="107" t="s">
        <v>66</v>
      </c>
      <c r="T2022" s="108">
        <v>0.28000000000000003</v>
      </c>
      <c r="U2022" s="107" t="s">
        <v>58</v>
      </c>
      <c r="V2022" s="108">
        <v>0.08</v>
      </c>
      <c r="W2022" s="58" t="s">
        <v>59</v>
      </c>
      <c r="X2022" s="59">
        <v>0.12999999523162842</v>
      </c>
      <c r="Y2022" s="58" t="s">
        <v>133</v>
      </c>
      <c r="Z2022" s="59">
        <v>0.36000001430511475</v>
      </c>
      <c r="AA2022" s="58" t="s">
        <v>131</v>
      </c>
      <c r="AB2022" s="60">
        <v>0.25999999046325684</v>
      </c>
      <c r="AC2022" s="58" t="s">
        <v>223</v>
      </c>
      <c r="AD2022" s="61">
        <v>0.40000000596046448</v>
      </c>
      <c r="AE2022" s="58" t="s">
        <v>128</v>
      </c>
      <c r="AF2022" s="61">
        <v>0</v>
      </c>
      <c r="AG2022" s="58" t="s">
        <v>343</v>
      </c>
      <c r="AH2022" s="61">
        <v>0</v>
      </c>
      <c r="AI2022" s="58" t="s">
        <v>390</v>
      </c>
      <c r="AJ2022" s="61">
        <v>0</v>
      </c>
      <c r="AK2022" s="58" t="s">
        <v>509</v>
      </c>
      <c r="AL2022" s="61">
        <v>0.31000000238418579</v>
      </c>
      <c r="AM2022" s="62" t="s">
        <v>448</v>
      </c>
      <c r="AN2022" s="63">
        <v>0</v>
      </c>
      <c r="AO2022" s="58" t="s">
        <v>585</v>
      </c>
      <c r="AP2022" s="61">
        <v>0</v>
      </c>
      <c r="AQ2022" s="1375" t="s">
        <v>1118</v>
      </c>
      <c r="AR2022" s="1376">
        <v>0</v>
      </c>
    </row>
    <row r="2023" spans="3:44" ht="18" customHeight="1" x14ac:dyDescent="0.25">
      <c r="C2023" s="35" t="str">
        <f>IF(ISTEXT('10. Electricidad y otras energ.'!E38),'10. Electricidad y otras energ.'!E38,"")</f>
        <v/>
      </c>
      <c r="D2023" s="35" t="str">
        <f>IF(ISTEXT('10. Electricidad y otras energ.'!F38),'10. Electricidad y otras energ.'!F38,"")</f>
        <v/>
      </c>
      <c r="E2023" s="35">
        <f>'10. Electricidad y otras energ.'!G38</f>
        <v>0</v>
      </c>
      <c r="F2023" s="202">
        <f>'10. Electricidad y otras energ.'!H38</f>
        <v>0</v>
      </c>
      <c r="G2023" s="214" t="str">
        <f t="shared" ca="1" si="183"/>
        <v/>
      </c>
      <c r="H2023" s="56" t="str">
        <f t="shared" ca="1" si="184"/>
        <v/>
      </c>
      <c r="J2023" s="37" t="e">
        <f t="shared" ca="1" si="182"/>
        <v>#REF!</v>
      </c>
      <c r="K2023" s="55" t="e">
        <f t="shared" ca="1" si="181"/>
        <v>#REF!</v>
      </c>
      <c r="M2023" s="107" t="s">
        <v>57</v>
      </c>
      <c r="N2023" s="108">
        <v>0.31</v>
      </c>
      <c r="O2023" s="64" t="s">
        <v>0</v>
      </c>
      <c r="P2023" s="109">
        <v>0.42</v>
      </c>
      <c r="Q2023" s="106" t="s">
        <v>52</v>
      </c>
      <c r="R2023" s="108">
        <v>0.12999999523162842</v>
      </c>
      <c r="S2023" s="107" t="s">
        <v>833</v>
      </c>
      <c r="T2023" s="108">
        <v>0</v>
      </c>
      <c r="U2023" s="107" t="s">
        <v>59</v>
      </c>
      <c r="V2023" s="108">
        <v>0.08</v>
      </c>
      <c r="W2023" s="58" t="s">
        <v>55</v>
      </c>
      <c r="X2023" s="59">
        <v>9.9999997764825821E-3</v>
      </c>
      <c r="Y2023" s="58" t="s">
        <v>134</v>
      </c>
      <c r="Z2023" s="59">
        <v>0.31999999284744263</v>
      </c>
      <c r="AA2023" s="58" t="s">
        <v>67</v>
      </c>
      <c r="AB2023" s="60">
        <v>0</v>
      </c>
      <c r="AC2023" s="58" t="s">
        <v>224</v>
      </c>
      <c r="AD2023" s="61">
        <v>0</v>
      </c>
      <c r="AE2023" s="58" t="s">
        <v>222</v>
      </c>
      <c r="AF2023" s="61">
        <v>0</v>
      </c>
      <c r="AG2023" s="58" t="s">
        <v>278</v>
      </c>
      <c r="AH2023" s="61">
        <v>0</v>
      </c>
      <c r="AI2023" s="58" t="s">
        <v>56</v>
      </c>
      <c r="AJ2023" s="61">
        <v>0.11999999731779099</v>
      </c>
      <c r="AK2023" s="58" t="s">
        <v>361</v>
      </c>
      <c r="AL2023" s="61">
        <v>0</v>
      </c>
      <c r="AM2023" s="62" t="s">
        <v>509</v>
      </c>
      <c r="AN2023" s="63">
        <v>0.22</v>
      </c>
      <c r="AO2023" s="58" t="s">
        <v>586</v>
      </c>
      <c r="AP2023" s="61">
        <v>0.25900000000000001</v>
      </c>
      <c r="AQ2023" s="1375" t="s">
        <v>2269</v>
      </c>
      <c r="AR2023" s="1376">
        <v>0</v>
      </c>
    </row>
    <row r="2024" spans="3:44" ht="18" customHeight="1" x14ac:dyDescent="0.25">
      <c r="C2024" s="35" t="str">
        <f>IF(ISTEXT('10. Electricidad y otras energ.'!E39),'10. Electricidad y otras energ.'!E39,"")</f>
        <v/>
      </c>
      <c r="D2024" s="35" t="str">
        <f>IF(ISTEXT('10. Electricidad y otras energ.'!F39),'10. Electricidad y otras energ.'!F39,"")</f>
        <v/>
      </c>
      <c r="E2024" s="35">
        <f>'10. Electricidad y otras energ.'!G39</f>
        <v>0</v>
      </c>
      <c r="F2024" s="202">
        <f>'10. Electricidad y otras energ.'!H39</f>
        <v>0</v>
      </c>
      <c r="G2024" s="214" t="str">
        <f t="shared" ca="1" si="183"/>
        <v/>
      </c>
      <c r="H2024" s="56" t="str">
        <f t="shared" ca="1" si="184"/>
        <v/>
      </c>
      <c r="J2024" s="37" t="e">
        <f t="shared" ca="1" si="182"/>
        <v>#REF!</v>
      </c>
      <c r="K2024" s="55" t="e">
        <f t="shared" ca="1" si="181"/>
        <v>#REF!</v>
      </c>
      <c r="M2024" s="64" t="s">
        <v>116</v>
      </c>
      <c r="N2024" s="109">
        <v>0.45</v>
      </c>
      <c r="Q2024" s="107" t="s">
        <v>140</v>
      </c>
      <c r="R2024" s="108">
        <v>0.28999999165534973</v>
      </c>
      <c r="S2024" s="107" t="s">
        <v>52</v>
      </c>
      <c r="T2024" s="108">
        <v>0.1</v>
      </c>
      <c r="U2024" s="107" t="s">
        <v>55</v>
      </c>
      <c r="V2024" s="108">
        <v>0</v>
      </c>
      <c r="W2024" s="58" t="s">
        <v>63</v>
      </c>
      <c r="X2024" s="59">
        <v>0</v>
      </c>
      <c r="Y2024" s="58" t="s">
        <v>61</v>
      </c>
      <c r="Z2024" s="59">
        <v>0</v>
      </c>
      <c r="AA2024" s="58" t="s">
        <v>368</v>
      </c>
      <c r="AB2024" s="60">
        <v>0.33000001311302185</v>
      </c>
      <c r="AC2024" s="58" t="s">
        <v>225</v>
      </c>
      <c r="AD2024" s="61">
        <v>0</v>
      </c>
      <c r="AE2024" s="58" t="s">
        <v>279</v>
      </c>
      <c r="AF2024" s="61">
        <v>0</v>
      </c>
      <c r="AG2024" s="58" t="s">
        <v>359</v>
      </c>
      <c r="AH2024" s="61">
        <v>0</v>
      </c>
      <c r="AI2024" s="58" t="s">
        <v>220</v>
      </c>
      <c r="AJ2024" s="61">
        <v>0.34999999403953552</v>
      </c>
      <c r="AK2024" s="58" t="s">
        <v>219</v>
      </c>
      <c r="AL2024" s="61">
        <v>0.30000001192092896</v>
      </c>
      <c r="AM2024" s="62" t="s">
        <v>585</v>
      </c>
      <c r="AN2024" s="63">
        <v>0</v>
      </c>
      <c r="AO2024" s="58" t="s">
        <v>1025</v>
      </c>
      <c r="AP2024" s="61">
        <v>7.0000000000000001E-3</v>
      </c>
      <c r="AQ2024" s="1375" t="s">
        <v>1120</v>
      </c>
      <c r="AR2024" s="1376">
        <v>0.26900000000000002</v>
      </c>
    </row>
    <row r="2025" spans="3:44" ht="18" customHeight="1" x14ac:dyDescent="0.25">
      <c r="C2025" s="35" t="str">
        <f>IF(ISTEXT('10. Electricidad y otras energ.'!E40),'10. Electricidad y otras energ.'!E40,"")</f>
        <v/>
      </c>
      <c r="D2025" s="35" t="str">
        <f>IF(ISTEXT('10. Electricidad y otras energ.'!F40),'10. Electricidad y otras energ.'!F40,"")</f>
        <v/>
      </c>
      <c r="E2025" s="35">
        <f>'10. Electricidad y otras energ.'!G40</f>
        <v>0</v>
      </c>
      <c r="F2025" s="202">
        <f>'10. Electricidad y otras energ.'!H40</f>
        <v>0</v>
      </c>
      <c r="G2025" s="214" t="str">
        <f t="shared" ca="1" si="183"/>
        <v/>
      </c>
      <c r="H2025" s="56" t="str">
        <f t="shared" ca="1" si="184"/>
        <v/>
      </c>
      <c r="J2025" s="37" t="e">
        <f t="shared" ca="1" si="182"/>
        <v>#REF!</v>
      </c>
      <c r="K2025" s="55" t="e">
        <f t="shared" ca="1" si="181"/>
        <v>#REF!</v>
      </c>
      <c r="M2025" s="64" t="s">
        <v>0</v>
      </c>
      <c r="N2025" s="109">
        <v>0.45</v>
      </c>
      <c r="Q2025" s="107" t="s">
        <v>828</v>
      </c>
      <c r="R2025" s="108">
        <v>0.27000001072883606</v>
      </c>
      <c r="S2025" s="107" t="s">
        <v>140</v>
      </c>
      <c r="T2025" s="108">
        <v>0.23</v>
      </c>
      <c r="U2025" s="107" t="s">
        <v>64</v>
      </c>
      <c r="V2025" s="108">
        <v>0</v>
      </c>
      <c r="W2025" s="58" t="s">
        <v>64</v>
      </c>
      <c r="X2025" s="59">
        <v>0</v>
      </c>
      <c r="Y2025" s="58" t="s">
        <v>54</v>
      </c>
      <c r="Z2025" s="59">
        <v>0.23999999463558197</v>
      </c>
      <c r="AA2025" s="58" t="s">
        <v>132</v>
      </c>
      <c r="AB2025" s="60">
        <v>0</v>
      </c>
      <c r="AC2025" s="58" t="s">
        <v>364</v>
      </c>
      <c r="AD2025" s="61">
        <v>2.9999999329447746E-2</v>
      </c>
      <c r="AE2025" s="58" t="s">
        <v>280</v>
      </c>
      <c r="AF2025" s="61">
        <v>0.18000000715255737</v>
      </c>
      <c r="AG2025" s="58" t="s">
        <v>221</v>
      </c>
      <c r="AH2025" s="61">
        <v>0.40999999642372131</v>
      </c>
      <c r="AI2025" s="58" t="s">
        <v>278</v>
      </c>
      <c r="AJ2025" s="61">
        <v>0</v>
      </c>
      <c r="AK2025" s="58" t="s">
        <v>510</v>
      </c>
      <c r="AL2025" s="61">
        <v>0</v>
      </c>
      <c r="AM2025" s="62" t="s">
        <v>586</v>
      </c>
      <c r="AN2025" s="63">
        <v>0</v>
      </c>
      <c r="AO2025" s="58" t="s">
        <v>219</v>
      </c>
      <c r="AP2025" s="61">
        <v>0</v>
      </c>
      <c r="AQ2025" s="1375" t="s">
        <v>1121</v>
      </c>
      <c r="AR2025" s="1376">
        <v>0.27300000000000002</v>
      </c>
    </row>
    <row r="2026" spans="3:44" ht="18" customHeight="1" x14ac:dyDescent="0.25">
      <c r="C2026" s="35" t="str">
        <f>IF(ISTEXT('10. Electricidad y otras energ.'!E41),'10. Electricidad y otras energ.'!E41,"")</f>
        <v/>
      </c>
      <c r="D2026" s="35" t="str">
        <f>IF(ISTEXT('10. Electricidad y otras energ.'!F41),'10. Electricidad y otras energ.'!F41,"")</f>
        <v/>
      </c>
      <c r="E2026" s="35">
        <f>'10. Electricidad y otras energ.'!G41</f>
        <v>0</v>
      </c>
      <c r="F2026" s="202">
        <f>'10. Electricidad y otras energ.'!H41</f>
        <v>0</v>
      </c>
      <c r="G2026" s="214" t="str">
        <f t="shared" ca="1" si="183"/>
        <v/>
      </c>
      <c r="H2026" s="56" t="str">
        <f t="shared" ca="1" si="184"/>
        <v/>
      </c>
      <c r="J2026" s="37" t="e">
        <f t="shared" ca="1" si="182"/>
        <v>#REF!</v>
      </c>
      <c r="K2026" s="55" t="e">
        <f t="shared" ca="1" si="181"/>
        <v>#REF!</v>
      </c>
      <c r="M2026" s="38"/>
      <c r="N2026" s="38"/>
      <c r="O2026" s="38"/>
      <c r="Q2026" s="107" t="s">
        <v>57</v>
      </c>
      <c r="R2026" s="108">
        <v>0.30000001192092896</v>
      </c>
      <c r="S2026" s="107" t="s">
        <v>828</v>
      </c>
      <c r="T2026" s="108">
        <v>0.28000000000000003</v>
      </c>
      <c r="U2026" s="107" t="s">
        <v>826</v>
      </c>
      <c r="V2026" s="108">
        <v>0.23</v>
      </c>
      <c r="W2026" s="58" t="s">
        <v>490</v>
      </c>
      <c r="X2026" s="59">
        <v>0.23999999463558197</v>
      </c>
      <c r="Y2026" s="58" t="s">
        <v>491</v>
      </c>
      <c r="Z2026" s="59">
        <v>0.34999999403953552</v>
      </c>
      <c r="AA2026" s="58" t="s">
        <v>203</v>
      </c>
      <c r="AB2026" s="60">
        <v>0</v>
      </c>
      <c r="AC2026" s="58" t="s">
        <v>226</v>
      </c>
      <c r="AD2026" s="61">
        <v>1.9999999552965164E-2</v>
      </c>
      <c r="AE2026" s="58" t="s">
        <v>201</v>
      </c>
      <c r="AF2026" s="61">
        <v>0</v>
      </c>
      <c r="AG2026" s="58" t="s">
        <v>199</v>
      </c>
      <c r="AH2026" s="61">
        <v>0</v>
      </c>
      <c r="AI2026" s="58" t="s">
        <v>359</v>
      </c>
      <c r="AJ2026" s="61">
        <v>0</v>
      </c>
      <c r="AK2026" s="58" t="s">
        <v>56</v>
      </c>
      <c r="AL2026" s="61">
        <v>0.18000000715255737</v>
      </c>
      <c r="AM2026" s="62" t="s">
        <v>361</v>
      </c>
      <c r="AN2026" s="63">
        <v>0</v>
      </c>
      <c r="AO2026" s="58" t="s">
        <v>1116</v>
      </c>
      <c r="AP2026" s="61">
        <v>0</v>
      </c>
      <c r="AQ2026" s="1375" t="s">
        <v>2270</v>
      </c>
      <c r="AR2026" s="1376">
        <v>0</v>
      </c>
    </row>
    <row r="2027" spans="3:44" ht="18" customHeight="1" x14ac:dyDescent="0.25">
      <c r="C2027" s="35" t="str">
        <f>IF(ISTEXT('10. Electricidad y otras energ.'!E42),'10. Electricidad y otras energ.'!E42,"")</f>
        <v/>
      </c>
      <c r="D2027" s="35" t="str">
        <f>IF(ISTEXT('10. Electricidad y otras energ.'!F42),'10. Electricidad y otras energ.'!F42,"")</f>
        <v/>
      </c>
      <c r="E2027" s="35">
        <f>'10. Electricidad y otras energ.'!G42</f>
        <v>0</v>
      </c>
      <c r="F2027" s="202">
        <f>'10. Electricidad y otras energ.'!H42</f>
        <v>0</v>
      </c>
      <c r="G2027" s="214" t="str">
        <f t="shared" ca="1" si="183"/>
        <v/>
      </c>
      <c r="H2027" s="56" t="str">
        <f t="shared" ca="1" si="184"/>
        <v/>
      </c>
      <c r="J2027" s="37" t="e">
        <f t="shared" ca="1" si="182"/>
        <v>#REF!</v>
      </c>
      <c r="K2027" s="55" t="e">
        <f t="shared" ca="1" si="181"/>
        <v>#REF!</v>
      </c>
      <c r="M2027" s="38"/>
      <c r="N2027" s="38"/>
      <c r="O2027" s="38"/>
      <c r="Q2027" s="64" t="s">
        <v>116</v>
      </c>
      <c r="R2027" s="109">
        <v>0.33</v>
      </c>
      <c r="S2027" s="107" t="s">
        <v>65</v>
      </c>
      <c r="T2027" s="108">
        <v>0</v>
      </c>
      <c r="U2027" s="107" t="s">
        <v>66</v>
      </c>
      <c r="V2027" s="108">
        <v>0.33</v>
      </c>
      <c r="W2027" s="58" t="s">
        <v>66</v>
      </c>
      <c r="X2027" s="59">
        <v>0</v>
      </c>
      <c r="Y2027" s="58" t="s">
        <v>58</v>
      </c>
      <c r="Z2027" s="59">
        <v>0.23000000417232513</v>
      </c>
      <c r="AA2027" s="58" t="s">
        <v>133</v>
      </c>
      <c r="AB2027" s="60">
        <v>0.31000000238418579</v>
      </c>
      <c r="AC2027" s="58" t="s">
        <v>487</v>
      </c>
      <c r="AD2027" s="61">
        <v>0.34000000357627869</v>
      </c>
      <c r="AE2027" s="58" t="s">
        <v>130</v>
      </c>
      <c r="AF2027" s="61">
        <v>0</v>
      </c>
      <c r="AG2027" s="58" t="s">
        <v>344</v>
      </c>
      <c r="AH2027" s="61">
        <v>0</v>
      </c>
      <c r="AI2027" s="58" t="s">
        <v>221</v>
      </c>
      <c r="AJ2027" s="61">
        <v>0.28999999165534973</v>
      </c>
      <c r="AK2027" s="58" t="s">
        <v>220</v>
      </c>
      <c r="AL2027" s="61">
        <v>0</v>
      </c>
      <c r="AM2027" s="62" t="s">
        <v>219</v>
      </c>
      <c r="AN2027" s="63">
        <v>0</v>
      </c>
      <c r="AO2027" s="58" t="s">
        <v>1117</v>
      </c>
      <c r="AP2027" s="61">
        <v>0.25900000000000001</v>
      </c>
      <c r="AQ2027" s="1375" t="s">
        <v>1123</v>
      </c>
      <c r="AR2027" s="1376">
        <v>0.27200000000000002</v>
      </c>
    </row>
    <row r="2028" spans="3:44" ht="18" customHeight="1" x14ac:dyDescent="0.25">
      <c r="C2028" s="35" t="str">
        <f>IF(ISTEXT('10. Electricidad y otras energ.'!E43),'10. Electricidad y otras energ.'!E43,"")</f>
        <v/>
      </c>
      <c r="D2028" s="35" t="str">
        <f>IF(ISTEXT('10. Electricidad y otras energ.'!F43),'10. Electricidad y otras energ.'!F43,"")</f>
        <v/>
      </c>
      <c r="E2028" s="35">
        <f>'10. Electricidad y otras energ.'!G43</f>
        <v>0</v>
      </c>
      <c r="F2028" s="202">
        <f>'10. Electricidad y otras energ.'!H43</f>
        <v>0</v>
      </c>
      <c r="G2028" s="214" t="str">
        <f t="shared" ca="1" si="183"/>
        <v/>
      </c>
      <c r="H2028" s="56" t="str">
        <f t="shared" ca="1" si="184"/>
        <v/>
      </c>
      <c r="J2028" s="37" t="e">
        <f t="shared" ca="1" si="182"/>
        <v>#REF!</v>
      </c>
      <c r="K2028" s="55" t="e">
        <f t="shared" ca="1" si="181"/>
        <v>#REF!</v>
      </c>
      <c r="M2028" s="38"/>
      <c r="N2028" s="38"/>
      <c r="O2028" s="38"/>
      <c r="Q2028" s="64" t="s">
        <v>0</v>
      </c>
      <c r="R2028" s="109">
        <v>0.33</v>
      </c>
      <c r="S2028" s="107" t="s">
        <v>57</v>
      </c>
      <c r="T2028" s="108">
        <v>0.26</v>
      </c>
      <c r="U2028" s="107" t="s">
        <v>52</v>
      </c>
      <c r="V2028" s="108">
        <v>0.17</v>
      </c>
      <c r="W2028" s="58" t="s">
        <v>52</v>
      </c>
      <c r="X2028" s="59">
        <v>0.23999999463558197</v>
      </c>
      <c r="Y2028" s="58" t="s">
        <v>59</v>
      </c>
      <c r="Z2028" s="59">
        <v>0.23000000417232513</v>
      </c>
      <c r="AA2028" s="58" t="s">
        <v>61</v>
      </c>
      <c r="AB2028" s="60">
        <v>0</v>
      </c>
      <c r="AC2028" s="58" t="s">
        <v>227</v>
      </c>
      <c r="AD2028" s="61">
        <v>0</v>
      </c>
      <c r="AE2028" s="58" t="s">
        <v>281</v>
      </c>
      <c r="AF2028" s="61">
        <v>0</v>
      </c>
      <c r="AG2028" s="58" t="s">
        <v>200</v>
      </c>
      <c r="AH2028" s="61">
        <v>0.10999999940395355</v>
      </c>
      <c r="AI2028" s="58" t="s">
        <v>199</v>
      </c>
      <c r="AJ2028" s="61">
        <v>0</v>
      </c>
      <c r="AK2028" s="58" t="s">
        <v>278</v>
      </c>
      <c r="AL2028" s="61">
        <v>0</v>
      </c>
      <c r="AM2028" s="62" t="s">
        <v>587</v>
      </c>
      <c r="AN2028" s="63">
        <v>0</v>
      </c>
      <c r="AO2028" s="58" t="s">
        <v>588</v>
      </c>
      <c r="AP2028" s="61">
        <v>0</v>
      </c>
      <c r="AQ2028" s="1375" t="s">
        <v>1124</v>
      </c>
      <c r="AR2028" s="1376">
        <v>0</v>
      </c>
    </row>
    <row r="2029" spans="3:44" ht="18" customHeight="1" x14ac:dyDescent="0.25">
      <c r="C2029" s="35" t="str">
        <f>IF(ISTEXT('10. Electricidad y otras energ.'!E44),'10. Electricidad y otras energ.'!E44,"")</f>
        <v/>
      </c>
      <c r="D2029" s="35" t="str">
        <f>IF(ISTEXT('10. Electricidad y otras energ.'!F44),'10. Electricidad y otras energ.'!F44,"")</f>
        <v/>
      </c>
      <c r="E2029" s="35">
        <f>'10. Electricidad y otras energ.'!G44</f>
        <v>0</v>
      </c>
      <c r="F2029" s="202">
        <f>'10. Electricidad y otras energ.'!H44</f>
        <v>0</v>
      </c>
      <c r="G2029" s="214" t="str">
        <f t="shared" ca="1" si="183"/>
        <v/>
      </c>
      <c r="H2029" s="56" t="str">
        <f t="shared" ca="1" si="184"/>
        <v/>
      </c>
      <c r="J2029" s="37" t="e">
        <f t="shared" ca="1" si="182"/>
        <v>#REF!</v>
      </c>
      <c r="K2029" s="55" t="e">
        <f t="shared" ca="1" si="181"/>
        <v>#REF!</v>
      </c>
      <c r="M2029" s="38"/>
      <c r="N2029" s="38"/>
      <c r="O2029" s="38"/>
      <c r="Q2029" s="15"/>
      <c r="S2029" s="64" t="s">
        <v>116</v>
      </c>
      <c r="T2029" s="109">
        <v>0.31</v>
      </c>
      <c r="U2029" s="107" t="s">
        <v>140</v>
      </c>
      <c r="V2029" s="108">
        <v>0.26</v>
      </c>
      <c r="W2029" s="58" t="s">
        <v>53</v>
      </c>
      <c r="X2029" s="59">
        <v>0.34999999403953552</v>
      </c>
      <c r="Y2029" s="58" t="s">
        <v>55</v>
      </c>
      <c r="Z2029" s="59">
        <v>0.31999999284744263</v>
      </c>
      <c r="AA2029" s="58" t="s">
        <v>54</v>
      </c>
      <c r="AB2029" s="60">
        <v>0.27000001072883606</v>
      </c>
      <c r="AC2029" s="58" t="s">
        <v>228</v>
      </c>
      <c r="AD2029" s="61">
        <v>0</v>
      </c>
      <c r="AE2029" s="58" t="s">
        <v>51</v>
      </c>
      <c r="AF2029" s="61">
        <v>5.000000074505806E-2</v>
      </c>
      <c r="AG2029" s="58" t="s">
        <v>128</v>
      </c>
      <c r="AH2029" s="61">
        <v>0</v>
      </c>
      <c r="AI2029" s="58" t="s">
        <v>344</v>
      </c>
      <c r="AJ2029" s="61">
        <v>0</v>
      </c>
      <c r="AK2029" s="58" t="s">
        <v>359</v>
      </c>
      <c r="AL2029" s="61">
        <v>0</v>
      </c>
      <c r="AM2029" s="62" t="s">
        <v>56</v>
      </c>
      <c r="AN2029" s="63">
        <v>0.14000000000000001</v>
      </c>
      <c r="AO2029" s="58" t="s">
        <v>1118</v>
      </c>
      <c r="AP2029" s="61">
        <v>0</v>
      </c>
      <c r="AQ2029" s="1375" t="s">
        <v>1125</v>
      </c>
      <c r="AR2029" s="1376">
        <v>0.20399999999999999</v>
      </c>
    </row>
    <row r="2030" spans="3:44" ht="18" customHeight="1" x14ac:dyDescent="0.25">
      <c r="C2030" s="35" t="str">
        <f>IF(ISTEXT('10. Electricidad y otras energ.'!E45),'10. Electricidad y otras energ.'!E45,"")</f>
        <v/>
      </c>
      <c r="D2030" s="35" t="str">
        <f>IF(ISTEXT('10. Electricidad y otras energ.'!F45),'10. Electricidad y otras energ.'!F45,"")</f>
        <v/>
      </c>
      <c r="E2030" s="35">
        <f>'10. Electricidad y otras energ.'!G45</f>
        <v>0</v>
      </c>
      <c r="F2030" s="202">
        <f>'10. Electricidad y otras energ.'!H45</f>
        <v>0</v>
      </c>
      <c r="G2030" s="214" t="str">
        <f t="shared" ca="1" si="183"/>
        <v/>
      </c>
      <c r="H2030" s="56" t="str">
        <f t="shared" ca="1" si="184"/>
        <v/>
      </c>
      <c r="J2030" s="37" t="e">
        <f t="shared" ca="1" si="182"/>
        <v>#REF!</v>
      </c>
      <c r="K2030" s="55" t="e">
        <f t="shared" ca="1" si="181"/>
        <v>#REF!</v>
      </c>
      <c r="M2030" s="38"/>
      <c r="N2030" s="38"/>
      <c r="O2030" s="38"/>
      <c r="Q2030" s="15"/>
      <c r="S2030" s="64" t="s">
        <v>0</v>
      </c>
      <c r="T2030" s="109">
        <v>0.31</v>
      </c>
      <c r="U2030" s="107" t="s">
        <v>828</v>
      </c>
      <c r="V2030" s="108">
        <v>0.36</v>
      </c>
      <c r="W2030" s="58" t="s">
        <v>60</v>
      </c>
      <c r="X2030" s="59">
        <v>0.25</v>
      </c>
      <c r="Y2030" s="58" t="s">
        <v>63</v>
      </c>
      <c r="Z2030" s="59">
        <v>0</v>
      </c>
      <c r="AA2030" s="58" t="s">
        <v>491</v>
      </c>
      <c r="AB2030" s="60">
        <v>0.31999999284744263</v>
      </c>
      <c r="AC2030" s="58" t="s">
        <v>131</v>
      </c>
      <c r="AD2030" s="61">
        <v>0.33000001311302185</v>
      </c>
      <c r="AE2030" s="58" t="s">
        <v>224</v>
      </c>
      <c r="AF2030" s="61">
        <v>0</v>
      </c>
      <c r="AG2030" s="58" t="s">
        <v>222</v>
      </c>
      <c r="AH2030" s="61">
        <v>0</v>
      </c>
      <c r="AI2030" s="58" t="s">
        <v>200</v>
      </c>
      <c r="AJ2030" s="61">
        <v>0.25</v>
      </c>
      <c r="AK2030" s="58" t="s">
        <v>511</v>
      </c>
      <c r="AL2030" s="61">
        <v>0.2800000011920929</v>
      </c>
      <c r="AM2030" s="62" t="s">
        <v>588</v>
      </c>
      <c r="AN2030" s="63">
        <v>0</v>
      </c>
      <c r="AO2030" s="58" t="s">
        <v>1119</v>
      </c>
      <c r="AP2030" s="61">
        <v>0.23799999999999999</v>
      </c>
      <c r="AQ2030" s="1375" t="s">
        <v>1126</v>
      </c>
      <c r="AR2030" s="1376">
        <v>0.26400000000000001</v>
      </c>
    </row>
    <row r="2031" spans="3:44" ht="18" customHeight="1" x14ac:dyDescent="0.25">
      <c r="C2031" s="35" t="str">
        <f>IF(ISTEXT('10. Electricidad y otras energ.'!E46),'10. Electricidad y otras energ.'!E46,"")</f>
        <v/>
      </c>
      <c r="D2031" s="35" t="str">
        <f>IF(ISTEXT('10. Electricidad y otras energ.'!F46),'10. Electricidad y otras energ.'!F46,"")</f>
        <v/>
      </c>
      <c r="E2031" s="35">
        <f>'10. Electricidad y otras energ.'!G46</f>
        <v>0</v>
      </c>
      <c r="F2031" s="202">
        <f>'10. Electricidad y otras energ.'!H46</f>
        <v>0</v>
      </c>
      <c r="G2031" s="214" t="str">
        <f t="shared" ca="1" si="183"/>
        <v/>
      </c>
      <c r="H2031" s="56" t="str">
        <f t="shared" ca="1" si="184"/>
        <v/>
      </c>
      <c r="J2031" s="37" t="e">
        <f t="shared" ca="1" si="182"/>
        <v>#REF!</v>
      </c>
      <c r="K2031" s="55" t="e">
        <f t="shared" ca="1" si="181"/>
        <v>#REF!</v>
      </c>
      <c r="M2031" s="38"/>
      <c r="N2031" s="38"/>
      <c r="O2031" s="38"/>
      <c r="Q2031" s="15"/>
      <c r="U2031" s="107" t="s">
        <v>65</v>
      </c>
      <c r="V2031" s="108">
        <v>0</v>
      </c>
      <c r="W2031" s="58" t="s">
        <v>488</v>
      </c>
      <c r="X2031" s="59">
        <v>0.30000001192092896</v>
      </c>
      <c r="Y2031" s="58" t="s">
        <v>64</v>
      </c>
      <c r="Z2031" s="59">
        <v>0</v>
      </c>
      <c r="AA2031" s="58" t="s">
        <v>58</v>
      </c>
      <c r="AB2031" s="60">
        <v>0.28999999165534973</v>
      </c>
      <c r="AC2031" s="58" t="s">
        <v>229</v>
      </c>
      <c r="AD2031" s="61">
        <v>0</v>
      </c>
      <c r="AE2031" s="58" t="s">
        <v>282</v>
      </c>
      <c r="AF2031" s="61">
        <v>1.9999999552965164E-2</v>
      </c>
      <c r="AG2031" s="58" t="s">
        <v>201</v>
      </c>
      <c r="AH2031" s="61">
        <v>0</v>
      </c>
      <c r="AI2031" s="58" t="s">
        <v>128</v>
      </c>
      <c r="AJ2031" s="61">
        <v>0</v>
      </c>
      <c r="AK2031" s="58" t="s">
        <v>221</v>
      </c>
      <c r="AL2031" s="61">
        <v>0</v>
      </c>
      <c r="AM2031" s="62" t="s">
        <v>220</v>
      </c>
      <c r="AN2031" s="63">
        <v>0</v>
      </c>
      <c r="AO2031" s="58" t="s">
        <v>1120</v>
      </c>
      <c r="AP2031" s="61">
        <v>0.25800000000000001</v>
      </c>
      <c r="AQ2031" s="1375" t="s">
        <v>2271</v>
      </c>
      <c r="AR2031" s="1376">
        <v>3.5999999999999997E-2</v>
      </c>
    </row>
    <row r="2032" spans="3:44" ht="18" customHeight="1" x14ac:dyDescent="0.25">
      <c r="C2032" s="35" t="str">
        <f>IF(ISTEXT('10. Electricidad y otras energ.'!E47),'10. Electricidad y otras energ.'!E47,"")</f>
        <v/>
      </c>
      <c r="D2032" s="35" t="str">
        <f>IF(ISTEXT('10. Electricidad y otras energ.'!F47),'10. Electricidad y otras energ.'!F47,"")</f>
        <v/>
      </c>
      <c r="E2032" s="35">
        <f>'10. Electricidad y otras energ.'!G47</f>
        <v>0</v>
      </c>
      <c r="F2032" s="202">
        <f>'10. Electricidad y otras energ.'!H47</f>
        <v>0</v>
      </c>
      <c r="G2032" s="214" t="str">
        <f t="shared" ca="1" si="183"/>
        <v/>
      </c>
      <c r="H2032" s="56" t="str">
        <f t="shared" ca="1" si="184"/>
        <v/>
      </c>
      <c r="J2032" s="37" t="e">
        <f t="shared" ca="1" si="182"/>
        <v>#REF!</v>
      </c>
      <c r="K2032" s="55" t="e">
        <f t="shared" ca="1" si="181"/>
        <v>#REF!</v>
      </c>
      <c r="M2032" s="38"/>
      <c r="N2032" s="38"/>
      <c r="O2032" s="38"/>
      <c r="Q2032" s="15"/>
      <c r="U2032" s="107" t="s">
        <v>68</v>
      </c>
      <c r="V2032" s="108">
        <v>0</v>
      </c>
      <c r="W2032" s="58" t="s">
        <v>65</v>
      </c>
      <c r="X2032" s="59">
        <v>9.9999997764825821E-3</v>
      </c>
      <c r="Y2032" s="58" t="s">
        <v>135</v>
      </c>
      <c r="Z2032" s="59">
        <v>0</v>
      </c>
      <c r="AA2032" s="58" t="s">
        <v>59</v>
      </c>
      <c r="AB2032" s="60">
        <v>0.28999999165534973</v>
      </c>
      <c r="AC2032" s="58" t="s">
        <v>230</v>
      </c>
      <c r="AD2032" s="61">
        <v>0</v>
      </c>
      <c r="AE2032" s="58" t="s">
        <v>283</v>
      </c>
      <c r="AF2032" s="61">
        <v>0</v>
      </c>
      <c r="AG2032" s="58" t="s">
        <v>130</v>
      </c>
      <c r="AH2032" s="61">
        <v>0</v>
      </c>
      <c r="AI2032" s="58" t="s">
        <v>222</v>
      </c>
      <c r="AJ2032" s="61">
        <v>0</v>
      </c>
      <c r="AK2032" s="58" t="s">
        <v>199</v>
      </c>
      <c r="AL2032" s="61">
        <v>0</v>
      </c>
      <c r="AM2032" s="62" t="s">
        <v>278</v>
      </c>
      <c r="AN2032" s="63">
        <v>0</v>
      </c>
      <c r="AO2032" s="58" t="s">
        <v>1121</v>
      </c>
      <c r="AP2032" s="61">
        <v>0.25900000000000001</v>
      </c>
      <c r="AQ2032" s="1375" t="s">
        <v>1128</v>
      </c>
      <c r="AR2032" s="1376">
        <v>0</v>
      </c>
    </row>
    <row r="2033" spans="2:44" ht="18" customHeight="1" x14ac:dyDescent="0.25">
      <c r="C2033" s="35" t="str">
        <f>IF(ISTEXT('10. Electricidad y otras energ.'!E48),'10. Electricidad y otras energ.'!E48,"")</f>
        <v/>
      </c>
      <c r="D2033" s="35" t="str">
        <f>IF(ISTEXT('10. Electricidad y otras energ.'!F48),'10. Electricidad y otras energ.'!F48,"")</f>
        <v/>
      </c>
      <c r="E2033" s="35">
        <f>'10. Electricidad y otras energ.'!G48</f>
        <v>0</v>
      </c>
      <c r="F2033" s="202">
        <f>'10. Electricidad y otras energ.'!H48</f>
        <v>0</v>
      </c>
      <c r="G2033" s="214" t="str">
        <f t="shared" ca="1" si="183"/>
        <v/>
      </c>
      <c r="H2033" s="56" t="str">
        <f t="shared" ca="1" si="184"/>
        <v/>
      </c>
      <c r="J2033" s="37" t="e">
        <f t="shared" ca="1" si="182"/>
        <v>#REF!</v>
      </c>
      <c r="K2033" s="55" t="e">
        <f t="shared" ca="1" si="181"/>
        <v>#REF!</v>
      </c>
      <c r="M2033" s="38"/>
      <c r="N2033" s="38"/>
      <c r="O2033" s="38"/>
      <c r="Q2033" s="15"/>
      <c r="U2033" s="107" t="s">
        <v>57</v>
      </c>
      <c r="V2033" s="108">
        <v>0.33</v>
      </c>
      <c r="W2033" s="58" t="s">
        <v>68</v>
      </c>
      <c r="X2033" s="59">
        <v>0</v>
      </c>
      <c r="Y2033" s="58" t="s">
        <v>490</v>
      </c>
      <c r="Z2033" s="59">
        <v>0.17000000178813934</v>
      </c>
      <c r="AA2033" s="58" t="s">
        <v>204</v>
      </c>
      <c r="AB2033" s="60">
        <v>0.34000000357627869</v>
      </c>
      <c r="AC2033" s="58" t="s">
        <v>231</v>
      </c>
      <c r="AD2033" s="61">
        <v>0.20999999344348907</v>
      </c>
      <c r="AE2033" s="58" t="s">
        <v>284</v>
      </c>
      <c r="AF2033" s="61">
        <v>0</v>
      </c>
      <c r="AG2033" s="58" t="s">
        <v>362</v>
      </c>
      <c r="AH2033" s="61">
        <v>0</v>
      </c>
      <c r="AI2033" s="58" t="s">
        <v>391</v>
      </c>
      <c r="AJ2033" s="61">
        <v>0.40000000596046448</v>
      </c>
      <c r="AK2033" s="58" t="s">
        <v>344</v>
      </c>
      <c r="AL2033" s="61">
        <v>0</v>
      </c>
      <c r="AM2033" s="62" t="s">
        <v>589</v>
      </c>
      <c r="AN2033" s="63">
        <v>0.24</v>
      </c>
      <c r="AO2033" s="58" t="s">
        <v>1122</v>
      </c>
      <c r="AP2033" s="61">
        <v>0</v>
      </c>
      <c r="AQ2033" s="1375" t="s">
        <v>592</v>
      </c>
      <c r="AR2033" s="1376">
        <v>0.27</v>
      </c>
    </row>
    <row r="2034" spans="2:44" ht="18" customHeight="1" x14ac:dyDescent="0.25">
      <c r="H2034" s="204">
        <f ca="1">SUMIF(H2012:H2033,"&gt;0")</f>
        <v>0</v>
      </c>
      <c r="J2034" s="37" t="e">
        <f t="shared" ca="1" si="182"/>
        <v>#REF!</v>
      </c>
      <c r="K2034" s="55" t="e">
        <f t="shared" ca="1" si="181"/>
        <v>#REF!</v>
      </c>
      <c r="M2034" s="38"/>
      <c r="N2034" s="38"/>
      <c r="O2034" s="38"/>
      <c r="Q2034" s="15"/>
      <c r="U2034" s="64" t="s">
        <v>116</v>
      </c>
      <c r="V2034" s="109">
        <v>0.36</v>
      </c>
      <c r="W2034" s="58" t="s">
        <v>57</v>
      </c>
      <c r="X2034" s="59">
        <v>0.38999998569488525</v>
      </c>
      <c r="Y2034" s="58" t="s">
        <v>136</v>
      </c>
      <c r="Z2034" s="59">
        <v>0.14000000059604645</v>
      </c>
      <c r="AA2034" s="58" t="s">
        <v>63</v>
      </c>
      <c r="AB2034" s="60">
        <v>0</v>
      </c>
      <c r="AC2034" s="58" t="s">
        <v>232</v>
      </c>
      <c r="AD2034" s="61">
        <v>0</v>
      </c>
      <c r="AE2034" s="58" t="s">
        <v>285</v>
      </c>
      <c r="AF2034" s="61">
        <v>0</v>
      </c>
      <c r="AG2034" s="58" t="s">
        <v>345</v>
      </c>
      <c r="AH2034" s="61">
        <v>0</v>
      </c>
      <c r="AI2034" s="58" t="s">
        <v>280</v>
      </c>
      <c r="AJ2034" s="61">
        <v>0.37999999523162842</v>
      </c>
      <c r="AK2034" s="58" t="s">
        <v>200</v>
      </c>
      <c r="AL2034" s="61">
        <v>0.18999999761581421</v>
      </c>
      <c r="AM2034" s="62" t="s">
        <v>590</v>
      </c>
      <c r="AN2034" s="63">
        <v>0.25</v>
      </c>
      <c r="AO2034" s="58" t="s">
        <v>1123</v>
      </c>
      <c r="AP2034" s="61">
        <v>0.25800000000000001</v>
      </c>
      <c r="AQ2034" s="1375" t="s">
        <v>2272</v>
      </c>
      <c r="AR2034" s="1376">
        <v>0.193</v>
      </c>
    </row>
    <row r="2035" spans="2:44" ht="18" customHeight="1" x14ac:dyDescent="0.25">
      <c r="B2035" s="100" t="s">
        <v>804</v>
      </c>
      <c r="J2035" s="37" t="e">
        <f t="shared" ca="1" si="182"/>
        <v>#REF!</v>
      </c>
      <c r="K2035" s="55" t="e">
        <f t="shared" ca="1" si="181"/>
        <v>#REF!</v>
      </c>
      <c r="M2035" s="38"/>
      <c r="N2035" s="38"/>
      <c r="O2035" s="38"/>
      <c r="Q2035" s="15"/>
      <c r="U2035" s="64" t="s">
        <v>0</v>
      </c>
      <c r="V2035" s="109">
        <v>0.36</v>
      </c>
      <c r="W2035" s="58" t="s">
        <v>69</v>
      </c>
      <c r="X2035" s="59">
        <v>0</v>
      </c>
      <c r="Y2035" s="58" t="s">
        <v>66</v>
      </c>
      <c r="Z2035" s="59">
        <v>0</v>
      </c>
      <c r="AA2035" s="58" t="s">
        <v>64</v>
      </c>
      <c r="AB2035" s="60">
        <v>0</v>
      </c>
      <c r="AC2035" s="58" t="s">
        <v>67</v>
      </c>
      <c r="AD2035" s="61">
        <v>0</v>
      </c>
      <c r="AE2035" s="58" t="s">
        <v>286</v>
      </c>
      <c r="AF2035" s="61">
        <v>0</v>
      </c>
      <c r="AG2035" s="58" t="s">
        <v>51</v>
      </c>
      <c r="AH2035" s="61">
        <v>0</v>
      </c>
      <c r="AI2035" s="58" t="s">
        <v>392</v>
      </c>
      <c r="AJ2035" s="61">
        <v>0</v>
      </c>
      <c r="AK2035" s="58" t="s">
        <v>128</v>
      </c>
      <c r="AL2035" s="61">
        <v>0</v>
      </c>
      <c r="AM2035" s="62" t="s">
        <v>359</v>
      </c>
      <c r="AN2035" s="63">
        <v>0</v>
      </c>
      <c r="AO2035" s="58" t="s">
        <v>1124</v>
      </c>
      <c r="AP2035" s="61">
        <v>0</v>
      </c>
      <c r="AQ2035" s="1375" t="s">
        <v>593</v>
      </c>
      <c r="AR2035" s="1376">
        <v>0</v>
      </c>
    </row>
    <row r="2036" spans="2:44" ht="18" customHeight="1" x14ac:dyDescent="0.25">
      <c r="J2036" s="37" t="e">
        <f t="shared" ca="1" si="182"/>
        <v>#REF!</v>
      </c>
      <c r="K2036" s="55" t="e">
        <f t="shared" ca="1" si="181"/>
        <v>#REF!</v>
      </c>
      <c r="M2036" s="38"/>
      <c r="N2036" s="38"/>
      <c r="O2036" s="38"/>
      <c r="Q2036" s="15"/>
      <c r="W2036" s="64" t="s">
        <v>116</v>
      </c>
      <c r="X2036" s="59">
        <v>0.4</v>
      </c>
      <c r="Y2036" s="58" t="s">
        <v>52</v>
      </c>
      <c r="Z2036" s="59">
        <v>0.15999999642372131</v>
      </c>
      <c r="AA2036" s="58" t="s">
        <v>135</v>
      </c>
      <c r="AB2036" s="60">
        <v>0</v>
      </c>
      <c r="AC2036" s="58" t="s">
        <v>368</v>
      </c>
      <c r="AD2036" s="61">
        <v>0.37999999523162842</v>
      </c>
      <c r="AE2036" s="58" t="s">
        <v>364</v>
      </c>
      <c r="AF2036" s="61">
        <v>0</v>
      </c>
      <c r="AG2036" s="58" t="s">
        <v>224</v>
      </c>
      <c r="AH2036" s="61">
        <v>0</v>
      </c>
      <c r="AI2036" s="58" t="s">
        <v>201</v>
      </c>
      <c r="AJ2036" s="61">
        <v>0</v>
      </c>
      <c r="AK2036" s="58" t="s">
        <v>222</v>
      </c>
      <c r="AL2036" s="61">
        <v>0</v>
      </c>
      <c r="AM2036" s="62" t="s">
        <v>591</v>
      </c>
      <c r="AN2036" s="63">
        <v>0</v>
      </c>
      <c r="AO2036" s="58" t="s">
        <v>1125</v>
      </c>
      <c r="AP2036" s="61">
        <v>0.20699999999999999</v>
      </c>
      <c r="AQ2036" s="1375" t="s">
        <v>2273</v>
      </c>
      <c r="AR2036" s="1376">
        <v>0</v>
      </c>
    </row>
    <row r="2037" spans="2:44" ht="18" customHeight="1" x14ac:dyDescent="0.25">
      <c r="C2037" s="115" t="s">
        <v>871</v>
      </c>
      <c r="D2037" s="110" t="s">
        <v>872</v>
      </c>
      <c r="E2037" s="139" t="s">
        <v>870</v>
      </c>
      <c r="J2037" s="37" t="e">
        <f t="shared" ca="1" si="182"/>
        <v>#REF!</v>
      </c>
      <c r="K2037" s="55" t="e">
        <f t="shared" ca="1" si="181"/>
        <v>#REF!</v>
      </c>
      <c r="M2037" s="38"/>
      <c r="N2037" s="38"/>
      <c r="O2037" s="38"/>
      <c r="Q2037" s="15"/>
      <c r="W2037" s="64" t="s">
        <v>0</v>
      </c>
      <c r="X2037" s="59">
        <v>0.4</v>
      </c>
      <c r="Y2037" s="58" t="s">
        <v>53</v>
      </c>
      <c r="Z2037" s="59">
        <v>0</v>
      </c>
      <c r="AA2037" s="58" t="s">
        <v>490</v>
      </c>
      <c r="AB2037" s="60">
        <v>0.18999999761581421</v>
      </c>
      <c r="AC2037" s="58" t="s">
        <v>133</v>
      </c>
      <c r="AD2037" s="61">
        <v>0.33000001311302185</v>
      </c>
      <c r="AE2037" s="58" t="s">
        <v>287</v>
      </c>
      <c r="AF2037" s="61">
        <v>0.36000001430511475</v>
      </c>
      <c r="AG2037" s="58" t="s">
        <v>283</v>
      </c>
      <c r="AH2037" s="61">
        <v>0</v>
      </c>
      <c r="AI2037" s="58" t="s">
        <v>393</v>
      </c>
      <c r="AJ2037" s="61">
        <v>0</v>
      </c>
      <c r="AK2037" s="58" t="s">
        <v>449</v>
      </c>
      <c r="AL2037" s="61">
        <v>0</v>
      </c>
      <c r="AM2037" s="62" t="s">
        <v>511</v>
      </c>
      <c r="AN2037" s="63">
        <v>0.21</v>
      </c>
      <c r="AO2037" s="58" t="s">
        <v>1126</v>
      </c>
      <c r="AP2037" s="61">
        <v>0.16800000000000001</v>
      </c>
      <c r="AQ2037" s="1375" t="s">
        <v>1132</v>
      </c>
      <c r="AR2037" s="1376">
        <v>0</v>
      </c>
    </row>
    <row r="2038" spans="2:44" ht="18" customHeight="1" x14ac:dyDescent="0.25">
      <c r="C2038" s="11">
        <f>IF(D2012="Varias comercializadoras",1,2)</f>
        <v>2</v>
      </c>
      <c r="D2038" s="138" t="s">
        <v>7</v>
      </c>
      <c r="E2038" s="140" t="s">
        <v>558</v>
      </c>
      <c r="J2038" s="37" t="e">
        <f t="shared" ca="1" si="182"/>
        <v>#REF!</v>
      </c>
      <c r="K2038" s="55" t="e">
        <f t="shared" ca="1" si="181"/>
        <v>#REF!</v>
      </c>
      <c r="M2038" s="38"/>
      <c r="N2038" s="38"/>
      <c r="O2038" s="38"/>
      <c r="Q2038" s="15"/>
      <c r="W2038" s="38"/>
      <c r="X2038" s="38"/>
      <c r="Y2038" s="58" t="s">
        <v>60</v>
      </c>
      <c r="Z2038" s="59">
        <v>0.20999999344348907</v>
      </c>
      <c r="AA2038" s="58" t="s">
        <v>136</v>
      </c>
      <c r="AB2038" s="60">
        <v>0.14000000059604645</v>
      </c>
      <c r="AC2038" s="58" t="s">
        <v>233</v>
      </c>
      <c r="AD2038" s="61">
        <v>0.40000000596046448</v>
      </c>
      <c r="AE2038" s="58" t="s">
        <v>226</v>
      </c>
      <c r="AF2038" s="61">
        <v>0</v>
      </c>
      <c r="AG2038" s="58" t="s">
        <v>284</v>
      </c>
      <c r="AH2038" s="61">
        <v>0</v>
      </c>
      <c r="AI2038" s="58" t="s">
        <v>130</v>
      </c>
      <c r="AJ2038" s="61">
        <v>0</v>
      </c>
      <c r="AK2038" s="58" t="s">
        <v>512</v>
      </c>
      <c r="AL2038" s="61">
        <v>0.28999999165534973</v>
      </c>
      <c r="AM2038" s="62" t="s">
        <v>221</v>
      </c>
      <c r="AN2038" s="63">
        <v>0</v>
      </c>
      <c r="AO2038" s="58" t="s">
        <v>1127</v>
      </c>
      <c r="AP2038" s="61">
        <v>0.113</v>
      </c>
      <c r="AQ2038" s="1375" t="s">
        <v>1135</v>
      </c>
      <c r="AR2038" s="1376">
        <v>0.19500000000000001</v>
      </c>
    </row>
    <row r="2039" spans="2:44" ht="18" customHeight="1" x14ac:dyDescent="0.25">
      <c r="C2039" s="11">
        <f t="shared" ref="C2039:C2059" si="185">IF(D2013="Varias comercializadoras",1,2)</f>
        <v>2</v>
      </c>
      <c r="E2039" s="141" t="s">
        <v>559</v>
      </c>
      <c r="J2039" s="37" t="e">
        <f t="shared" ca="1" si="182"/>
        <v>#REF!</v>
      </c>
      <c r="K2039" s="55" t="e">
        <f t="shared" ca="1" si="181"/>
        <v>#REF!</v>
      </c>
      <c r="M2039" s="38"/>
      <c r="N2039" s="38"/>
      <c r="O2039" s="38"/>
      <c r="Q2039" s="15"/>
      <c r="W2039" s="38"/>
      <c r="X2039" s="38"/>
      <c r="Y2039" s="58" t="s">
        <v>488</v>
      </c>
      <c r="Z2039" s="59">
        <v>0.11999999731779099</v>
      </c>
      <c r="AA2039" s="58" t="s">
        <v>66</v>
      </c>
      <c r="AB2039" s="60">
        <v>0</v>
      </c>
      <c r="AC2039" s="58" t="s">
        <v>234</v>
      </c>
      <c r="AD2039" s="61">
        <v>0</v>
      </c>
      <c r="AE2039" s="58" t="s">
        <v>288</v>
      </c>
      <c r="AF2039" s="61">
        <v>0</v>
      </c>
      <c r="AG2039" s="58" t="s">
        <v>285</v>
      </c>
      <c r="AH2039" s="61">
        <v>0</v>
      </c>
      <c r="AI2039" s="58" t="s">
        <v>394</v>
      </c>
      <c r="AJ2039" s="61">
        <v>0</v>
      </c>
      <c r="AK2039" s="58" t="s">
        <v>513</v>
      </c>
      <c r="AL2039" s="61">
        <v>0</v>
      </c>
      <c r="AM2039" s="62" t="s">
        <v>199</v>
      </c>
      <c r="AN2039" s="63">
        <v>0</v>
      </c>
      <c r="AO2039" s="58" t="s">
        <v>1128</v>
      </c>
      <c r="AP2039" s="61">
        <v>0</v>
      </c>
      <c r="AQ2039" s="1375" t="s">
        <v>1136</v>
      </c>
      <c r="AR2039" s="1376">
        <v>0.26500000000000001</v>
      </c>
    </row>
    <row r="2040" spans="2:44" ht="18" customHeight="1" x14ac:dyDescent="0.25">
      <c r="C2040" s="11">
        <f t="shared" si="185"/>
        <v>2</v>
      </c>
      <c r="E2040" s="142" t="s">
        <v>7</v>
      </c>
      <c r="J2040" s="37" t="e">
        <f t="shared" ca="1" si="182"/>
        <v>#REF!</v>
      </c>
      <c r="K2040" s="55" t="e">
        <f t="shared" ca="1" si="181"/>
        <v>#REF!</v>
      </c>
      <c r="M2040" s="38"/>
      <c r="N2040" s="38"/>
      <c r="O2040" s="38"/>
      <c r="Q2040" s="15"/>
      <c r="W2040" s="38"/>
      <c r="X2040" s="38"/>
      <c r="Y2040" s="58" t="s">
        <v>65</v>
      </c>
      <c r="Z2040" s="59">
        <v>0</v>
      </c>
      <c r="AA2040" s="58" t="s">
        <v>205</v>
      </c>
      <c r="AB2040" s="60">
        <v>0.119999997317791</v>
      </c>
      <c r="AC2040" s="58" t="s">
        <v>235</v>
      </c>
      <c r="AD2040" s="61">
        <v>9.9999997764825821E-3</v>
      </c>
      <c r="AE2040" s="58" t="s">
        <v>289</v>
      </c>
      <c r="AF2040" s="61">
        <v>0.23999999463558197</v>
      </c>
      <c r="AG2040" s="58" t="s">
        <v>286</v>
      </c>
      <c r="AH2040" s="61">
        <v>0</v>
      </c>
      <c r="AI2040" s="58" t="s">
        <v>395</v>
      </c>
      <c r="AJ2040" s="61">
        <v>0</v>
      </c>
      <c r="AK2040" s="58" t="s">
        <v>391</v>
      </c>
      <c r="AL2040" s="61">
        <v>0</v>
      </c>
      <c r="AM2040" s="62" t="s">
        <v>344</v>
      </c>
      <c r="AN2040" s="63">
        <v>0</v>
      </c>
      <c r="AO2040" s="58" t="s">
        <v>1129</v>
      </c>
      <c r="AP2040" s="61">
        <v>0</v>
      </c>
      <c r="AQ2040" s="1375" t="s">
        <v>1137</v>
      </c>
      <c r="AR2040" s="1376">
        <v>0.27200000000000002</v>
      </c>
    </row>
    <row r="2041" spans="2:44" ht="18" customHeight="1" x14ac:dyDescent="0.25">
      <c r="C2041" s="11">
        <f t="shared" si="185"/>
        <v>2</v>
      </c>
      <c r="D2041" s="38"/>
      <c r="J2041" s="37" t="e">
        <f t="shared" ca="1" si="182"/>
        <v>#REF!</v>
      </c>
      <c r="K2041" s="55" t="e">
        <f t="shared" ca="1" si="181"/>
        <v>#REF!</v>
      </c>
      <c r="M2041" s="38"/>
      <c r="N2041" s="38"/>
      <c r="O2041" s="38"/>
      <c r="Q2041" s="15"/>
      <c r="W2041" s="38"/>
      <c r="X2041" s="38"/>
      <c r="Y2041" s="58" t="s">
        <v>137</v>
      </c>
      <c r="Z2041" s="59">
        <v>0.34000000357627869</v>
      </c>
      <c r="AA2041" s="58" t="s">
        <v>53</v>
      </c>
      <c r="AB2041" s="60">
        <v>3.9999999105930328E-2</v>
      </c>
      <c r="AC2041" s="58" t="s">
        <v>61</v>
      </c>
      <c r="AD2041" s="61">
        <v>0</v>
      </c>
      <c r="AE2041" s="58" t="s">
        <v>290</v>
      </c>
      <c r="AF2041" s="61">
        <v>0.23999999463558197</v>
      </c>
      <c r="AG2041" s="58" t="s">
        <v>346</v>
      </c>
      <c r="AH2041" s="61">
        <v>0</v>
      </c>
      <c r="AI2041" s="58" t="s">
        <v>396</v>
      </c>
      <c r="AJ2041" s="61">
        <v>0</v>
      </c>
      <c r="AK2041" s="58" t="s">
        <v>471</v>
      </c>
      <c r="AL2041" s="61">
        <v>0</v>
      </c>
      <c r="AM2041" s="62" t="s">
        <v>200</v>
      </c>
      <c r="AN2041" s="63">
        <v>0.2</v>
      </c>
      <c r="AO2041" s="58" t="s">
        <v>592</v>
      </c>
      <c r="AP2041" s="61">
        <v>0.25800000000000001</v>
      </c>
      <c r="AQ2041" s="1375" t="s">
        <v>2274</v>
      </c>
      <c r="AR2041" s="1376">
        <v>0</v>
      </c>
    </row>
    <row r="2042" spans="2:44" ht="18" customHeight="1" x14ac:dyDescent="0.25">
      <c r="C2042" s="11">
        <f t="shared" si="185"/>
        <v>2</v>
      </c>
      <c r="D2042" s="38"/>
      <c r="J2042" s="37" t="e">
        <f t="shared" ca="1" si="182"/>
        <v>#REF!</v>
      </c>
      <c r="K2042" s="55" t="e">
        <f t="shared" ca="1" si="181"/>
        <v>#REF!</v>
      </c>
      <c r="M2042" s="38"/>
      <c r="N2042" s="38"/>
      <c r="O2042" s="38"/>
      <c r="Q2042" s="15"/>
      <c r="W2042" s="38"/>
      <c r="X2042" s="38"/>
      <c r="Y2042" s="58" t="s">
        <v>68</v>
      </c>
      <c r="Z2042" s="59">
        <v>0</v>
      </c>
      <c r="AA2042" s="58" t="s">
        <v>60</v>
      </c>
      <c r="AB2042" s="60">
        <v>0.20000000298023224</v>
      </c>
      <c r="AC2042" s="58" t="s">
        <v>54</v>
      </c>
      <c r="AD2042" s="61">
        <v>0.31000000238418579</v>
      </c>
      <c r="AE2042" s="58" t="s">
        <v>291</v>
      </c>
      <c r="AF2042" s="61">
        <v>0</v>
      </c>
      <c r="AG2042" s="58" t="s">
        <v>363</v>
      </c>
      <c r="AH2042" s="61">
        <v>0</v>
      </c>
      <c r="AI2042" s="58" t="s">
        <v>345</v>
      </c>
      <c r="AJ2042" s="61">
        <v>0</v>
      </c>
      <c r="AK2042" s="58" t="s">
        <v>201</v>
      </c>
      <c r="AL2042" s="61">
        <v>0</v>
      </c>
      <c r="AM2042" s="62" t="s">
        <v>128</v>
      </c>
      <c r="AN2042" s="63">
        <v>0</v>
      </c>
      <c r="AO2042" s="58" t="s">
        <v>593</v>
      </c>
      <c r="AP2042" s="61">
        <v>0</v>
      </c>
      <c r="AQ2042" s="1375" t="s">
        <v>2275</v>
      </c>
      <c r="AR2042" s="1376">
        <v>0.26800000000000002</v>
      </c>
    </row>
    <row r="2043" spans="2:44" ht="18" customHeight="1" x14ac:dyDescent="0.25">
      <c r="C2043" s="11">
        <f t="shared" si="185"/>
        <v>2</v>
      </c>
      <c r="D2043" s="38"/>
      <c r="J2043" s="37" t="e">
        <f t="shared" ca="1" si="182"/>
        <v>#REF!</v>
      </c>
      <c r="K2043" s="55" t="e">
        <f t="shared" ca="1" si="181"/>
        <v>#REF!</v>
      </c>
      <c r="M2043" s="38"/>
      <c r="N2043" s="38"/>
      <c r="O2043" s="38"/>
      <c r="Q2043" s="15"/>
      <c r="W2043" s="38"/>
      <c r="X2043" s="38"/>
      <c r="Y2043" s="58" t="s">
        <v>138</v>
      </c>
      <c r="Z2043" s="59">
        <v>0</v>
      </c>
      <c r="AA2043" s="58" t="s">
        <v>488</v>
      </c>
      <c r="AB2043" s="60">
        <v>0.12999999523162842</v>
      </c>
      <c r="AC2043" s="58" t="s">
        <v>491</v>
      </c>
      <c r="AD2043" s="61">
        <v>0.36000001430511475</v>
      </c>
      <c r="AE2043" s="58" t="s">
        <v>493</v>
      </c>
      <c r="AF2043" s="61">
        <v>0</v>
      </c>
      <c r="AG2043" s="58" t="s">
        <v>364</v>
      </c>
      <c r="AH2043" s="61">
        <v>0</v>
      </c>
      <c r="AI2043" s="58" t="s">
        <v>51</v>
      </c>
      <c r="AJ2043" s="61">
        <v>0</v>
      </c>
      <c r="AK2043" s="58" t="s">
        <v>202</v>
      </c>
      <c r="AL2043" s="61">
        <v>0.31000000238418579</v>
      </c>
      <c r="AM2043" s="62" t="s">
        <v>222</v>
      </c>
      <c r="AN2043" s="63">
        <v>0</v>
      </c>
      <c r="AO2043" s="58" t="s">
        <v>1130</v>
      </c>
      <c r="AP2043" s="61">
        <v>0</v>
      </c>
      <c r="AQ2043" s="1375" t="s">
        <v>1138</v>
      </c>
      <c r="AR2043" s="1376">
        <v>0</v>
      </c>
    </row>
    <row r="2044" spans="2:44" ht="18" customHeight="1" x14ac:dyDescent="0.25">
      <c r="C2044" s="11">
        <f t="shared" si="185"/>
        <v>2</v>
      </c>
      <c r="D2044" s="38"/>
      <c r="J2044" s="37" t="e">
        <f t="shared" ca="1" si="182"/>
        <v>#REF!</v>
      </c>
      <c r="K2044" s="55" t="e">
        <f t="shared" ca="1" si="181"/>
        <v>#REF!</v>
      </c>
      <c r="M2044" s="38"/>
      <c r="N2044" s="38"/>
      <c r="O2044" s="38"/>
      <c r="Q2044" s="15"/>
      <c r="W2044" s="38"/>
      <c r="X2044" s="38"/>
      <c r="Y2044" s="58" t="s">
        <v>57</v>
      </c>
      <c r="Z2044" s="59">
        <v>0.36000001430511475</v>
      </c>
      <c r="AA2044" s="58" t="s">
        <v>65</v>
      </c>
      <c r="AB2044" s="60">
        <v>0</v>
      </c>
      <c r="AC2044" s="58" t="s">
        <v>58</v>
      </c>
      <c r="AD2044" s="61">
        <v>0.34999999403953552</v>
      </c>
      <c r="AE2044" s="58" t="s">
        <v>292</v>
      </c>
      <c r="AF2044" s="61">
        <v>0</v>
      </c>
      <c r="AG2044" s="58" t="s">
        <v>287</v>
      </c>
      <c r="AH2044" s="61">
        <v>0</v>
      </c>
      <c r="AI2044" s="58" t="s">
        <v>224</v>
      </c>
      <c r="AJ2044" s="61">
        <v>0</v>
      </c>
      <c r="AK2044" s="58" t="s">
        <v>130</v>
      </c>
      <c r="AL2044" s="61">
        <v>0</v>
      </c>
      <c r="AM2044" s="62" t="s">
        <v>449</v>
      </c>
      <c r="AN2044" s="63">
        <v>0</v>
      </c>
      <c r="AO2044" s="58" t="s">
        <v>1131</v>
      </c>
      <c r="AP2044" s="61">
        <v>0</v>
      </c>
      <c r="AQ2044" s="1375" t="s">
        <v>1140</v>
      </c>
      <c r="AR2044" s="1376">
        <v>0</v>
      </c>
    </row>
    <row r="2045" spans="2:44" ht="18" customHeight="1" x14ac:dyDescent="0.25">
      <c r="C2045" s="11">
        <f t="shared" si="185"/>
        <v>2</v>
      </c>
      <c r="J2045" s="37" t="e">
        <f t="shared" ca="1" si="182"/>
        <v>#REF!</v>
      </c>
      <c r="K2045" s="55" t="e">
        <f t="shared" ca="1" si="181"/>
        <v>#REF!</v>
      </c>
      <c r="M2045" s="38"/>
      <c r="N2045" s="38"/>
      <c r="O2045" s="38"/>
      <c r="Q2045" s="15"/>
      <c r="W2045" s="38"/>
      <c r="X2045" s="38"/>
      <c r="Y2045" s="58" t="s">
        <v>69</v>
      </c>
      <c r="Z2045" s="59">
        <v>0</v>
      </c>
      <c r="AA2045" s="58" t="s">
        <v>137</v>
      </c>
      <c r="AB2045" s="60">
        <v>0.34000000357627869</v>
      </c>
      <c r="AC2045" s="58" t="s">
        <v>59</v>
      </c>
      <c r="AD2045" s="61">
        <v>0.36000001430511475</v>
      </c>
      <c r="AE2045" s="58" t="s">
        <v>293</v>
      </c>
      <c r="AF2045" s="61">
        <v>0</v>
      </c>
      <c r="AG2045" s="58" t="s">
        <v>365</v>
      </c>
      <c r="AH2045" s="61">
        <v>0</v>
      </c>
      <c r="AI2045" s="58" t="s">
        <v>225</v>
      </c>
      <c r="AJ2045" s="61">
        <v>0</v>
      </c>
      <c r="AK2045" s="58" t="s">
        <v>394</v>
      </c>
      <c r="AL2045" s="61">
        <v>0</v>
      </c>
      <c r="AM2045" s="62" t="s">
        <v>592</v>
      </c>
      <c r="AN2045" s="63">
        <v>0.24</v>
      </c>
      <c r="AO2045" s="58" t="s">
        <v>595</v>
      </c>
      <c r="AP2045" s="61">
        <v>0</v>
      </c>
      <c r="AQ2045" s="1375" t="s">
        <v>1142</v>
      </c>
      <c r="AR2045" s="1376">
        <v>0.27300000000000002</v>
      </c>
    </row>
    <row r="2046" spans="2:44" ht="18" customHeight="1" x14ac:dyDescent="0.25">
      <c r="C2046" s="11">
        <f t="shared" si="185"/>
        <v>2</v>
      </c>
      <c r="J2046" s="37" t="e">
        <f t="shared" ca="1" si="182"/>
        <v>#REF!</v>
      </c>
      <c r="K2046" s="55" t="e">
        <f t="shared" ca="1" si="181"/>
        <v>#REF!</v>
      </c>
      <c r="M2046" s="38"/>
      <c r="N2046" s="38"/>
      <c r="O2046" s="38"/>
      <c r="Q2046" s="15"/>
      <c r="Y2046" s="64" t="s">
        <v>116</v>
      </c>
      <c r="Z2046" s="59">
        <v>0.36</v>
      </c>
      <c r="AA2046" s="58" t="s">
        <v>206</v>
      </c>
      <c r="AB2046" s="60">
        <v>0.37000000476837158</v>
      </c>
      <c r="AC2046" s="58" t="s">
        <v>204</v>
      </c>
      <c r="AD2046" s="61">
        <v>0.34999999403953552</v>
      </c>
      <c r="AE2046" s="58" t="s">
        <v>294</v>
      </c>
      <c r="AF2046" s="61">
        <v>2.9999999329447746E-2</v>
      </c>
      <c r="AG2046" s="58" t="s">
        <v>226</v>
      </c>
      <c r="AH2046" s="61">
        <v>0.25999999046325684</v>
      </c>
      <c r="AI2046" s="58" t="s">
        <v>284</v>
      </c>
      <c r="AJ2046" s="61">
        <v>0</v>
      </c>
      <c r="AK2046" s="58" t="s">
        <v>396</v>
      </c>
      <c r="AL2046" s="61">
        <v>0</v>
      </c>
      <c r="AM2046" s="62" t="s">
        <v>593</v>
      </c>
      <c r="AN2046" s="63">
        <v>0</v>
      </c>
      <c r="AO2046" s="58" t="s">
        <v>1132</v>
      </c>
      <c r="AP2046" s="61">
        <v>0</v>
      </c>
      <c r="AQ2046" s="1375" t="s">
        <v>450</v>
      </c>
      <c r="AR2046" s="1376">
        <v>0</v>
      </c>
    </row>
    <row r="2047" spans="2:44" ht="18" customHeight="1" x14ac:dyDescent="0.25">
      <c r="C2047" s="11">
        <f t="shared" si="185"/>
        <v>2</v>
      </c>
      <c r="D2047" s="38"/>
      <c r="J2047" s="37" t="e">
        <f t="shared" ca="1" si="182"/>
        <v>#REF!</v>
      </c>
      <c r="K2047" s="55" t="e">
        <f t="shared" ca="1" si="181"/>
        <v>#REF!</v>
      </c>
      <c r="M2047" s="38"/>
      <c r="N2047" s="38"/>
      <c r="O2047" s="38"/>
      <c r="Q2047" s="15"/>
      <c r="Y2047" s="64" t="s">
        <v>0</v>
      </c>
      <c r="Z2047" s="59">
        <v>0.36</v>
      </c>
      <c r="AA2047" s="58" t="s">
        <v>68</v>
      </c>
      <c r="AB2047" s="60">
        <v>0</v>
      </c>
      <c r="AC2047" s="58" t="s">
        <v>63</v>
      </c>
      <c r="AD2047" s="61">
        <v>0.14000000059604645</v>
      </c>
      <c r="AE2047" s="58" t="s">
        <v>295</v>
      </c>
      <c r="AF2047" s="61">
        <v>0</v>
      </c>
      <c r="AG2047" s="58" t="s">
        <v>288</v>
      </c>
      <c r="AH2047" s="61">
        <v>1.9999999552965164E-2</v>
      </c>
      <c r="AI2047" s="58" t="s">
        <v>285</v>
      </c>
      <c r="AJ2047" s="61">
        <v>0</v>
      </c>
      <c r="AK2047" s="58" t="s">
        <v>521</v>
      </c>
      <c r="AL2047" s="61">
        <v>0.31000000238418579</v>
      </c>
      <c r="AM2047" s="62" t="s">
        <v>594</v>
      </c>
      <c r="AN2047" s="63">
        <v>0</v>
      </c>
      <c r="AO2047" s="58" t="s">
        <v>1133</v>
      </c>
      <c r="AP2047" s="61">
        <v>0.25900000000000001</v>
      </c>
      <c r="AQ2047" s="1375" t="s">
        <v>1147</v>
      </c>
      <c r="AR2047" s="1376">
        <v>0.215</v>
      </c>
    </row>
    <row r="2048" spans="2:44" ht="18" customHeight="1" x14ac:dyDescent="0.25">
      <c r="C2048" s="11">
        <f t="shared" si="185"/>
        <v>2</v>
      </c>
      <c r="D2048" s="38"/>
      <c r="J2048" s="37" t="e">
        <f t="shared" ca="1" si="182"/>
        <v>#REF!</v>
      </c>
      <c r="K2048" s="55" t="e">
        <f t="shared" ca="1" si="181"/>
        <v>#REF!</v>
      </c>
      <c r="M2048" s="38"/>
      <c r="N2048" s="38"/>
      <c r="O2048" s="38"/>
      <c r="Q2048" s="15"/>
      <c r="AA2048" s="58" t="s">
        <v>207</v>
      </c>
      <c r="AB2048" s="60">
        <v>0</v>
      </c>
      <c r="AC2048" s="58" t="s">
        <v>64</v>
      </c>
      <c r="AD2048" s="61">
        <v>0</v>
      </c>
      <c r="AE2048" s="58" t="s">
        <v>296</v>
      </c>
      <c r="AF2048" s="61">
        <v>0</v>
      </c>
      <c r="AG2048" s="58" t="s">
        <v>347</v>
      </c>
      <c r="AH2048" s="61">
        <v>0</v>
      </c>
      <c r="AI2048" s="58" t="s">
        <v>286</v>
      </c>
      <c r="AJ2048" s="61">
        <v>0</v>
      </c>
      <c r="AK2048" s="58" t="s">
        <v>345</v>
      </c>
      <c r="AL2048" s="61">
        <v>7.0000000298023224E-2</v>
      </c>
      <c r="AM2048" s="62" t="s">
        <v>595</v>
      </c>
      <c r="AN2048" s="63">
        <v>0</v>
      </c>
      <c r="AO2048" s="58" t="s">
        <v>1134</v>
      </c>
      <c r="AP2048" s="61">
        <v>0</v>
      </c>
      <c r="AQ2048" s="1375" t="s">
        <v>1149</v>
      </c>
      <c r="AR2048" s="1376">
        <v>0</v>
      </c>
    </row>
    <row r="2049" spans="3:44" ht="18" customHeight="1" x14ac:dyDescent="0.25">
      <c r="C2049" s="11">
        <f t="shared" si="185"/>
        <v>2</v>
      </c>
      <c r="D2049" s="38"/>
      <c r="J2049" s="37" t="e">
        <f t="shared" ca="1" si="182"/>
        <v>#REF!</v>
      </c>
      <c r="K2049" s="55" t="e">
        <f t="shared" ca="1" si="181"/>
        <v>#REF!</v>
      </c>
      <c r="M2049" s="38"/>
      <c r="N2049" s="38"/>
      <c r="O2049" s="38"/>
      <c r="Q2049" s="15"/>
      <c r="AA2049" s="58" t="s">
        <v>208</v>
      </c>
      <c r="AB2049" s="60">
        <v>0</v>
      </c>
      <c r="AC2049" s="58" t="s">
        <v>494</v>
      </c>
      <c r="AD2049" s="61">
        <v>0</v>
      </c>
      <c r="AE2049" s="58" t="s">
        <v>297</v>
      </c>
      <c r="AF2049" s="61">
        <v>0</v>
      </c>
      <c r="AG2049" s="58" t="s">
        <v>289</v>
      </c>
      <c r="AH2049" s="61">
        <v>0.25999999046325684</v>
      </c>
      <c r="AI2049" s="58" t="s">
        <v>346</v>
      </c>
      <c r="AJ2049" s="61">
        <v>0</v>
      </c>
      <c r="AK2049" s="58" t="s">
        <v>450</v>
      </c>
      <c r="AL2049" s="61">
        <v>0</v>
      </c>
      <c r="AM2049" s="62" t="s">
        <v>391</v>
      </c>
      <c r="AN2049" s="63">
        <v>0</v>
      </c>
      <c r="AO2049" s="58" t="s">
        <v>1135</v>
      </c>
      <c r="AP2049" s="61">
        <v>0.13100000000000001</v>
      </c>
      <c r="AQ2049" s="1375" t="s">
        <v>285</v>
      </c>
      <c r="AR2049" s="1376">
        <v>0.23799999999999999</v>
      </c>
    </row>
    <row r="2050" spans="3:44" ht="18" customHeight="1" x14ac:dyDescent="0.25">
      <c r="C2050" s="11">
        <f t="shared" si="185"/>
        <v>2</v>
      </c>
      <c r="D2050" s="38"/>
      <c r="J2050" s="37" t="e">
        <f t="shared" ca="1" si="182"/>
        <v>#REF!</v>
      </c>
      <c r="K2050" s="55" t="e">
        <f t="shared" ca="1" si="181"/>
        <v>#REF!</v>
      </c>
      <c r="M2050" s="38"/>
      <c r="N2050" s="38"/>
      <c r="O2050" s="38"/>
      <c r="Q2050" s="15"/>
      <c r="AA2050" s="58" t="s">
        <v>492</v>
      </c>
      <c r="AB2050" s="60">
        <v>1.9999999552965164E-2</v>
      </c>
      <c r="AC2050" s="58" t="s">
        <v>135</v>
      </c>
      <c r="AD2050" s="61">
        <v>9.9999997764825821E-3</v>
      </c>
      <c r="AE2050" s="58" t="s">
        <v>298</v>
      </c>
      <c r="AF2050" s="61">
        <v>0</v>
      </c>
      <c r="AG2050" s="58" t="s">
        <v>348</v>
      </c>
      <c r="AH2050" s="61">
        <v>0.25</v>
      </c>
      <c r="AI2050" s="58" t="s">
        <v>363</v>
      </c>
      <c r="AJ2050" s="61">
        <v>0</v>
      </c>
      <c r="AK2050" s="58" t="s">
        <v>51</v>
      </c>
      <c r="AL2050" s="61">
        <v>9.9999997764825821E-3</v>
      </c>
      <c r="AM2050" s="62" t="s">
        <v>392</v>
      </c>
      <c r="AN2050" s="63">
        <v>0</v>
      </c>
      <c r="AO2050" s="58" t="s">
        <v>1136</v>
      </c>
      <c r="AP2050" s="61">
        <v>0.25900000000000001</v>
      </c>
      <c r="AQ2050" s="1375" t="s">
        <v>1150</v>
      </c>
      <c r="AR2050" s="1376">
        <v>0</v>
      </c>
    </row>
    <row r="2051" spans="3:44" ht="18" customHeight="1" x14ac:dyDescent="0.25">
      <c r="C2051" s="11">
        <f t="shared" si="185"/>
        <v>2</v>
      </c>
      <c r="D2051" s="38"/>
      <c r="J2051" s="37" t="e">
        <f t="shared" ca="1" si="182"/>
        <v>#REF!</v>
      </c>
      <c r="K2051" s="55" t="e">
        <f t="shared" ca="1" si="181"/>
        <v>#REF!</v>
      </c>
      <c r="M2051" s="38"/>
      <c r="N2051" s="38"/>
      <c r="O2051" s="38"/>
      <c r="Q2051" s="15"/>
      <c r="AA2051" s="58" t="s">
        <v>69</v>
      </c>
      <c r="AB2051" s="60">
        <v>0.15999999642372131</v>
      </c>
      <c r="AC2051" s="58" t="s">
        <v>490</v>
      </c>
      <c r="AD2051" s="61">
        <v>0.23000000417232513</v>
      </c>
      <c r="AE2051" s="58" t="s">
        <v>299</v>
      </c>
      <c r="AF2051" s="61">
        <v>0</v>
      </c>
      <c r="AG2051" s="58" t="s">
        <v>291</v>
      </c>
      <c r="AH2051" s="61">
        <v>0</v>
      </c>
      <c r="AI2051" s="58" t="s">
        <v>364</v>
      </c>
      <c r="AJ2051" s="61">
        <v>9.9999997764825821E-3</v>
      </c>
      <c r="AK2051" s="58" t="s">
        <v>224</v>
      </c>
      <c r="AL2051" s="61">
        <v>0</v>
      </c>
      <c r="AM2051" s="62" t="s">
        <v>201</v>
      </c>
      <c r="AN2051" s="63">
        <v>0</v>
      </c>
      <c r="AO2051" s="58" t="s">
        <v>1137</v>
      </c>
      <c r="AP2051" s="61">
        <v>0</v>
      </c>
      <c r="AQ2051" s="1375" t="s">
        <v>1151</v>
      </c>
      <c r="AR2051" s="1376">
        <v>0.27200000000000002</v>
      </c>
    </row>
    <row r="2052" spans="3:44" ht="18" customHeight="1" x14ac:dyDescent="0.25">
      <c r="C2052" s="11">
        <f t="shared" si="185"/>
        <v>2</v>
      </c>
      <c r="D2052" s="38"/>
      <c r="J2052" s="37" t="e">
        <f t="shared" ca="1" si="182"/>
        <v>#REF!</v>
      </c>
      <c r="K2052" s="55" t="e">
        <f t="shared" ca="1" si="181"/>
        <v>#REF!</v>
      </c>
      <c r="M2052" s="38"/>
      <c r="N2052" s="38"/>
      <c r="O2052" s="38"/>
      <c r="Q2052" s="15"/>
      <c r="AA2052" s="64" t="s">
        <v>116</v>
      </c>
      <c r="AB2052" s="60">
        <v>0.37</v>
      </c>
      <c r="AC2052" s="58" t="s">
        <v>136</v>
      </c>
      <c r="AD2052" s="61">
        <v>0.30000001192092896</v>
      </c>
      <c r="AE2052" s="58" t="s">
        <v>300</v>
      </c>
      <c r="AF2052" s="61">
        <v>0</v>
      </c>
      <c r="AG2052" s="58" t="s">
        <v>500</v>
      </c>
      <c r="AH2052" s="61">
        <v>0</v>
      </c>
      <c r="AI2052" s="58" t="s">
        <v>287</v>
      </c>
      <c r="AJ2052" s="61">
        <v>0</v>
      </c>
      <c r="AK2052" s="58" t="s">
        <v>284</v>
      </c>
      <c r="AL2052" s="61">
        <v>0</v>
      </c>
      <c r="AM2052" s="62" t="s">
        <v>393</v>
      </c>
      <c r="AN2052" s="63">
        <v>0.25</v>
      </c>
      <c r="AO2052" s="58" t="s">
        <v>1138</v>
      </c>
      <c r="AP2052" s="61">
        <v>0</v>
      </c>
      <c r="AQ2052" s="1375" t="s">
        <v>1152</v>
      </c>
      <c r="AR2052" s="1376">
        <v>0.214</v>
      </c>
    </row>
    <row r="2053" spans="3:44" ht="18" customHeight="1" x14ac:dyDescent="0.25">
      <c r="C2053" s="11">
        <f t="shared" si="185"/>
        <v>2</v>
      </c>
      <c r="D2053" s="38"/>
      <c r="J2053" s="37" t="e">
        <f t="shared" ca="1" si="182"/>
        <v>#REF!</v>
      </c>
      <c r="K2053" s="55" t="e">
        <f t="shared" ca="1" si="181"/>
        <v>#REF!</v>
      </c>
      <c r="M2053" s="38"/>
      <c r="N2053" s="38"/>
      <c r="O2053" s="38"/>
      <c r="Q2053" s="15"/>
      <c r="AA2053" s="64" t="s">
        <v>0</v>
      </c>
      <c r="AB2053" s="60">
        <v>0.37</v>
      </c>
      <c r="AC2053" s="58" t="s">
        <v>66</v>
      </c>
      <c r="AD2053" s="61">
        <v>0</v>
      </c>
      <c r="AE2053" s="58" t="s">
        <v>229</v>
      </c>
      <c r="AF2053" s="61">
        <v>0</v>
      </c>
      <c r="AG2053" s="58" t="s">
        <v>493</v>
      </c>
      <c r="AH2053" s="61">
        <v>0</v>
      </c>
      <c r="AI2053" s="58" t="s">
        <v>501</v>
      </c>
      <c r="AJ2053" s="61">
        <v>0</v>
      </c>
      <c r="AK2053" s="58" t="s">
        <v>285</v>
      </c>
      <c r="AL2053" s="61">
        <v>9.9999997764825821E-3</v>
      </c>
      <c r="AM2053" s="62" t="s">
        <v>202</v>
      </c>
      <c r="AN2053" s="63">
        <v>0.25</v>
      </c>
      <c r="AO2053" s="58" t="s">
        <v>1139</v>
      </c>
      <c r="AP2053" s="61">
        <v>3.0000000000000001E-3</v>
      </c>
      <c r="AQ2053" s="1375" t="s">
        <v>1153</v>
      </c>
      <c r="AR2053" s="1376">
        <v>0</v>
      </c>
    </row>
    <row r="2054" spans="3:44" ht="18" customHeight="1" x14ac:dyDescent="0.25">
      <c r="C2054" s="11">
        <f t="shared" si="185"/>
        <v>2</v>
      </c>
      <c r="D2054" s="38"/>
      <c r="J2054" s="37" t="e">
        <f t="shared" ca="1" si="182"/>
        <v>#REF!</v>
      </c>
      <c r="K2054" s="55" t="e">
        <f t="shared" ca="1" si="181"/>
        <v>#REF!</v>
      </c>
      <c r="M2054" s="38"/>
      <c r="N2054" s="38"/>
      <c r="O2054" s="38"/>
      <c r="Q2054" s="15"/>
      <c r="AC2054" s="58" t="s">
        <v>205</v>
      </c>
      <c r="AD2054" s="61">
        <v>0.20999999344348907</v>
      </c>
      <c r="AE2054" s="58" t="s">
        <v>230</v>
      </c>
      <c r="AF2054" s="61">
        <v>0</v>
      </c>
      <c r="AG2054" s="58" t="s">
        <v>292</v>
      </c>
      <c r="AH2054" s="61">
        <v>0</v>
      </c>
      <c r="AI2054" s="58" t="s">
        <v>226</v>
      </c>
      <c r="AJ2054" s="61">
        <v>0.40000000596046448</v>
      </c>
      <c r="AK2054" s="58" t="s">
        <v>225</v>
      </c>
      <c r="AL2054" s="61">
        <v>0</v>
      </c>
      <c r="AM2054" s="62" t="s">
        <v>394</v>
      </c>
      <c r="AN2054" s="63">
        <v>0</v>
      </c>
      <c r="AO2054" s="58" t="s">
        <v>1140</v>
      </c>
      <c r="AP2054" s="61">
        <v>0</v>
      </c>
      <c r="AQ2054" s="1375" t="s">
        <v>1154</v>
      </c>
      <c r="AR2054" s="1376">
        <v>0</v>
      </c>
    </row>
    <row r="2055" spans="3:44" ht="18" customHeight="1" x14ac:dyDescent="0.25">
      <c r="C2055" s="11">
        <f t="shared" si="185"/>
        <v>2</v>
      </c>
      <c r="D2055" s="38"/>
      <c r="J2055" s="37" t="e">
        <f t="shared" ca="1" si="182"/>
        <v>#REF!</v>
      </c>
      <c r="K2055" s="55" t="e">
        <f t="shared" ca="1" si="181"/>
        <v>#REF!</v>
      </c>
      <c r="M2055" s="38"/>
      <c r="N2055" s="38"/>
      <c r="O2055" s="38"/>
      <c r="Q2055" s="15"/>
      <c r="AC2055" s="58" t="s">
        <v>371</v>
      </c>
      <c r="AD2055" s="61">
        <v>0.10000000149011612</v>
      </c>
      <c r="AE2055" s="58" t="s">
        <v>231</v>
      </c>
      <c r="AF2055" s="61">
        <v>3.9999999105930328E-2</v>
      </c>
      <c r="AG2055" s="58" t="s">
        <v>294</v>
      </c>
      <c r="AH2055" s="61">
        <v>0</v>
      </c>
      <c r="AI2055" s="58" t="s">
        <v>288</v>
      </c>
      <c r="AJ2055" s="61">
        <v>0</v>
      </c>
      <c r="AK2055" s="58" t="s">
        <v>286</v>
      </c>
      <c r="AL2055" s="61">
        <v>0</v>
      </c>
      <c r="AM2055" s="62" t="s">
        <v>395</v>
      </c>
      <c r="AN2055" s="63">
        <v>0</v>
      </c>
      <c r="AO2055" s="58" t="s">
        <v>1141</v>
      </c>
      <c r="AP2055" s="61">
        <v>0.14099999999999999</v>
      </c>
      <c r="AQ2055" s="1375" t="s">
        <v>1173</v>
      </c>
      <c r="AR2055" s="1376">
        <v>0.128</v>
      </c>
    </row>
    <row r="2056" spans="3:44" ht="18" customHeight="1" x14ac:dyDescent="0.25">
      <c r="C2056" s="11">
        <f t="shared" si="185"/>
        <v>2</v>
      </c>
      <c r="D2056" s="38"/>
      <c r="J2056" s="37" t="e">
        <f t="shared" ca="1" si="182"/>
        <v>#REF!</v>
      </c>
      <c r="K2056" s="55" t="e">
        <f t="shared" ca="1" si="181"/>
        <v>#REF!</v>
      </c>
      <c r="M2056" s="38"/>
      <c r="N2056" s="38"/>
      <c r="O2056" s="38"/>
      <c r="Q2056" s="15"/>
      <c r="AC2056" s="58" t="s">
        <v>236</v>
      </c>
      <c r="AD2056" s="61">
        <v>0</v>
      </c>
      <c r="AE2056" s="58" t="s">
        <v>301</v>
      </c>
      <c r="AF2056" s="61">
        <v>0</v>
      </c>
      <c r="AG2056" s="58" t="s">
        <v>295</v>
      </c>
      <c r="AH2056" s="61">
        <v>0</v>
      </c>
      <c r="AI2056" s="58" t="s">
        <v>397</v>
      </c>
      <c r="AJ2056" s="61">
        <v>0.40000000596046448</v>
      </c>
      <c r="AK2056" s="58" t="s">
        <v>346</v>
      </c>
      <c r="AL2056" s="61">
        <v>0</v>
      </c>
      <c r="AM2056" s="62" t="s">
        <v>281</v>
      </c>
      <c r="AN2056" s="63">
        <v>0</v>
      </c>
      <c r="AO2056" s="58" t="s">
        <v>1142</v>
      </c>
      <c r="AP2056" s="61">
        <v>0.25600000000000001</v>
      </c>
      <c r="AQ2056" s="1375" t="s">
        <v>347</v>
      </c>
      <c r="AR2056" s="1376">
        <v>0.254</v>
      </c>
    </row>
    <row r="2057" spans="3:44" ht="18" customHeight="1" x14ac:dyDescent="0.25">
      <c r="C2057" s="11">
        <f t="shared" si="185"/>
        <v>2</v>
      </c>
      <c r="D2057" s="38"/>
      <c r="J2057" s="37" t="e">
        <f t="shared" ca="1" si="182"/>
        <v>#REF!</v>
      </c>
      <c r="K2057" s="55" t="e">
        <f t="shared" ca="1" si="181"/>
        <v>#REF!</v>
      </c>
      <c r="M2057" s="38"/>
      <c r="N2057" s="38"/>
      <c r="O2057" s="38"/>
      <c r="Q2057" s="15"/>
      <c r="AC2057" s="58" t="s">
        <v>53</v>
      </c>
      <c r="AD2057" s="61">
        <v>0</v>
      </c>
      <c r="AE2057" s="58" t="s">
        <v>302</v>
      </c>
      <c r="AF2057" s="61">
        <v>0</v>
      </c>
      <c r="AG2057" s="58" t="s">
        <v>296</v>
      </c>
      <c r="AH2057" s="61">
        <v>0</v>
      </c>
      <c r="AI2057" s="58" t="s">
        <v>347</v>
      </c>
      <c r="AJ2057" s="61">
        <v>0.15000000596046448</v>
      </c>
      <c r="AK2057" s="58" t="s">
        <v>363</v>
      </c>
      <c r="AL2057" s="61">
        <v>0</v>
      </c>
      <c r="AM2057" s="62" t="s">
        <v>596</v>
      </c>
      <c r="AN2057" s="63">
        <v>0</v>
      </c>
      <c r="AO2057" s="58" t="s">
        <v>1143</v>
      </c>
      <c r="AP2057" s="61">
        <v>0</v>
      </c>
      <c r="AQ2057" s="1375" t="s">
        <v>604</v>
      </c>
      <c r="AR2057" s="1376">
        <v>0.27200000000000002</v>
      </c>
    </row>
    <row r="2058" spans="3:44" ht="18" customHeight="1" x14ac:dyDescent="0.25">
      <c r="C2058" s="11">
        <f t="shared" si="185"/>
        <v>2</v>
      </c>
      <c r="D2058" s="38"/>
      <c r="J2058" s="37" t="e">
        <f t="shared" ca="1" si="182"/>
        <v>#REF!</v>
      </c>
      <c r="K2058" s="55" t="e">
        <f t="shared" ca="1" si="181"/>
        <v>#REF!</v>
      </c>
      <c r="M2058" s="38"/>
      <c r="N2058" s="38"/>
      <c r="O2058" s="38"/>
      <c r="Q2058" s="15"/>
      <c r="AC2058" s="58" t="s">
        <v>237</v>
      </c>
      <c r="AD2058" s="61">
        <v>0</v>
      </c>
      <c r="AE2058" s="58" t="s">
        <v>232</v>
      </c>
      <c r="AF2058" s="61">
        <v>0</v>
      </c>
      <c r="AG2058" s="58" t="s">
        <v>366</v>
      </c>
      <c r="AH2058" s="61">
        <v>0.30000001192092896</v>
      </c>
      <c r="AI2058" s="58" t="s">
        <v>398</v>
      </c>
      <c r="AJ2058" s="61">
        <v>0</v>
      </c>
      <c r="AK2058" s="58" t="s">
        <v>364</v>
      </c>
      <c r="AL2058" s="61">
        <v>0</v>
      </c>
      <c r="AM2058" s="62" t="s">
        <v>345</v>
      </c>
      <c r="AN2058" s="63">
        <v>0</v>
      </c>
      <c r="AO2058" s="58" t="s">
        <v>450</v>
      </c>
      <c r="AP2058" s="61">
        <v>0</v>
      </c>
      <c r="AQ2058" s="1375" t="s">
        <v>1157</v>
      </c>
      <c r="AR2058" s="1376">
        <v>0.27300000000000002</v>
      </c>
    </row>
    <row r="2059" spans="3:44" ht="18" customHeight="1" x14ac:dyDescent="0.25">
      <c r="C2059" s="11">
        <f t="shared" si="185"/>
        <v>2</v>
      </c>
      <c r="D2059" s="38"/>
      <c r="J2059" s="37" t="e">
        <f t="shared" ca="1" si="182"/>
        <v>#REF!</v>
      </c>
      <c r="K2059" s="55" t="e">
        <f t="shared" ca="1" si="181"/>
        <v>#REF!</v>
      </c>
      <c r="M2059" s="38"/>
      <c r="N2059" s="38"/>
      <c r="O2059" s="38"/>
      <c r="Q2059" s="15"/>
      <c r="AC2059" s="58" t="s">
        <v>238</v>
      </c>
      <c r="AD2059" s="61">
        <v>0.17000000178813934</v>
      </c>
      <c r="AE2059" s="58" t="s">
        <v>67</v>
      </c>
      <c r="AF2059" s="61">
        <v>0</v>
      </c>
      <c r="AG2059" s="58" t="s">
        <v>297</v>
      </c>
      <c r="AH2059" s="61">
        <v>5.9999998658895493E-2</v>
      </c>
      <c r="AI2059" s="58" t="s">
        <v>289</v>
      </c>
      <c r="AJ2059" s="61">
        <v>0.23000000417232513</v>
      </c>
      <c r="AK2059" s="58" t="s">
        <v>287</v>
      </c>
      <c r="AL2059" s="61">
        <v>0</v>
      </c>
      <c r="AM2059" s="62" t="s">
        <v>450</v>
      </c>
      <c r="AN2059" s="63">
        <v>0</v>
      </c>
      <c r="AO2059" s="58" t="s">
        <v>1144</v>
      </c>
      <c r="AP2059" s="61">
        <v>0</v>
      </c>
      <c r="AQ2059" s="1375" t="s">
        <v>1158</v>
      </c>
      <c r="AR2059" s="1376">
        <v>0</v>
      </c>
    </row>
    <row r="2060" spans="3:44" ht="18" customHeight="1" x14ac:dyDescent="0.25">
      <c r="J2060" s="37" t="e">
        <f t="shared" ca="1" si="182"/>
        <v>#REF!</v>
      </c>
      <c r="K2060" s="55" t="e">
        <f t="shared" ca="1" si="181"/>
        <v>#REF!</v>
      </c>
      <c r="M2060" s="38"/>
      <c r="N2060" s="38"/>
      <c r="O2060" s="38"/>
      <c r="Q2060" s="15"/>
      <c r="AC2060" s="58" t="s">
        <v>60</v>
      </c>
      <c r="AD2060" s="61">
        <v>0.23000000417232513</v>
      </c>
      <c r="AE2060" s="58" t="s">
        <v>368</v>
      </c>
      <c r="AF2060" s="61">
        <v>0.34000000357627869</v>
      </c>
      <c r="AG2060" s="58" t="s">
        <v>298</v>
      </c>
      <c r="AH2060" s="61">
        <v>0</v>
      </c>
      <c r="AI2060" s="58" t="s">
        <v>348</v>
      </c>
      <c r="AJ2060" s="61">
        <v>0.23000000417232513</v>
      </c>
      <c r="AK2060" s="58" t="s">
        <v>365</v>
      </c>
      <c r="AL2060" s="61">
        <v>0</v>
      </c>
      <c r="AM2060" s="62" t="s">
        <v>51</v>
      </c>
      <c r="AN2060" s="63">
        <v>0</v>
      </c>
      <c r="AO2060" s="58" t="s">
        <v>1145</v>
      </c>
      <c r="AP2060" s="61">
        <v>0</v>
      </c>
      <c r="AQ2060" s="1375" t="s">
        <v>1159</v>
      </c>
      <c r="AR2060" s="1376">
        <v>0.26900000000000002</v>
      </c>
    </row>
    <row r="2061" spans="3:44" ht="18" customHeight="1" x14ac:dyDescent="0.25">
      <c r="C2061" s="11" t="s">
        <v>560</v>
      </c>
      <c r="D2061" s="11">
        <v>1</v>
      </c>
      <c r="J2061" s="37" t="e">
        <f t="shared" ca="1" si="182"/>
        <v>#REF!</v>
      </c>
      <c r="K2061" s="55" t="e">
        <f t="shared" ca="1" si="181"/>
        <v>#REF!</v>
      </c>
      <c r="M2061" s="38"/>
      <c r="N2061" s="38"/>
      <c r="O2061" s="38"/>
      <c r="Q2061" s="15"/>
      <c r="AC2061" s="58" t="s">
        <v>488</v>
      </c>
      <c r="AD2061" s="61">
        <v>0.11999999731779099</v>
      </c>
      <c r="AE2061" s="58" t="s">
        <v>133</v>
      </c>
      <c r="AF2061" s="61">
        <v>0.30000001192092896</v>
      </c>
      <c r="AG2061" s="58" t="s">
        <v>229</v>
      </c>
      <c r="AH2061" s="61">
        <v>0</v>
      </c>
      <c r="AI2061" s="58" t="s">
        <v>291</v>
      </c>
      <c r="AJ2061" s="61">
        <v>0.34999999403953552</v>
      </c>
      <c r="AK2061" s="58" t="s">
        <v>226</v>
      </c>
      <c r="AL2061" s="61">
        <v>0.2800000011920929</v>
      </c>
      <c r="AM2061" s="62" t="s">
        <v>597</v>
      </c>
      <c r="AN2061" s="63">
        <v>0</v>
      </c>
      <c r="AO2061" s="58" t="s">
        <v>1146</v>
      </c>
      <c r="AP2061" s="61">
        <v>0</v>
      </c>
      <c r="AQ2061" s="1375" t="s">
        <v>1162</v>
      </c>
      <c r="AR2061" s="1376">
        <v>0</v>
      </c>
    </row>
    <row r="2062" spans="3:44" ht="18" customHeight="1" x14ac:dyDescent="0.25">
      <c r="C2062" s="11" t="s">
        <v>561</v>
      </c>
      <c r="D2062" s="11">
        <v>2</v>
      </c>
      <c r="J2062" s="37" t="e">
        <f t="shared" ca="1" si="182"/>
        <v>#REF!</v>
      </c>
      <c r="K2062" s="55" t="e">
        <f t="shared" ca="1" si="181"/>
        <v>#REF!</v>
      </c>
      <c r="M2062" s="38"/>
      <c r="N2062" s="38"/>
      <c r="O2062" s="38"/>
      <c r="Q2062" s="15"/>
      <c r="AC2062" s="58" t="s">
        <v>65</v>
      </c>
      <c r="AD2062" s="61">
        <v>1.9999999552965164E-2</v>
      </c>
      <c r="AE2062" s="58" t="s">
        <v>303</v>
      </c>
      <c r="AF2062" s="61">
        <v>0</v>
      </c>
      <c r="AG2062" s="58" t="s">
        <v>230</v>
      </c>
      <c r="AH2062" s="61">
        <v>0</v>
      </c>
      <c r="AI2062" s="58" t="s">
        <v>502</v>
      </c>
      <c r="AJ2062" s="61">
        <v>0.40999999642372131</v>
      </c>
      <c r="AK2062" s="58" t="s">
        <v>288</v>
      </c>
      <c r="AL2062" s="61">
        <v>0.23000000417232513</v>
      </c>
      <c r="AM2062" s="62" t="s">
        <v>224</v>
      </c>
      <c r="AN2062" s="63">
        <v>0</v>
      </c>
      <c r="AO2062" s="58" t="s">
        <v>1147</v>
      </c>
      <c r="AP2062" s="61">
        <v>0.219</v>
      </c>
      <c r="AQ2062" s="1375" t="s">
        <v>1033</v>
      </c>
      <c r="AR2062" s="1376">
        <v>0</v>
      </c>
    </row>
    <row r="2063" spans="3:44" ht="18" customHeight="1" x14ac:dyDescent="0.25">
      <c r="J2063" s="37" t="e">
        <f t="shared" ca="1" si="182"/>
        <v>#REF!</v>
      </c>
      <c r="K2063" s="55" t="e">
        <f t="shared" ca="1" si="181"/>
        <v>#REF!</v>
      </c>
      <c r="M2063" s="38"/>
      <c r="N2063" s="38"/>
      <c r="O2063" s="38"/>
      <c r="Q2063" s="15"/>
      <c r="AC2063" s="58" t="s">
        <v>206</v>
      </c>
      <c r="AD2063" s="61">
        <v>3.9999999105930328E-2</v>
      </c>
      <c r="AE2063" s="58" t="s">
        <v>495</v>
      </c>
      <c r="AF2063" s="61">
        <v>0</v>
      </c>
      <c r="AG2063" s="58" t="s">
        <v>231</v>
      </c>
      <c r="AH2063" s="61">
        <v>5.9999998658895493E-2</v>
      </c>
      <c r="AI2063" s="58" t="s">
        <v>500</v>
      </c>
      <c r="AJ2063" s="61">
        <v>0</v>
      </c>
      <c r="AK2063" s="58" t="s">
        <v>397</v>
      </c>
      <c r="AL2063" s="61">
        <v>0.15999999642372131</v>
      </c>
      <c r="AM2063" s="62" t="s">
        <v>598</v>
      </c>
      <c r="AN2063" s="63">
        <v>0</v>
      </c>
      <c r="AO2063" s="58" t="s">
        <v>1148</v>
      </c>
      <c r="AP2063" s="61">
        <v>0</v>
      </c>
      <c r="AQ2063" s="1375" t="s">
        <v>1034</v>
      </c>
      <c r="AR2063" s="1376">
        <v>0.249</v>
      </c>
    </row>
    <row r="2064" spans="3:44" ht="18" customHeight="1" x14ac:dyDescent="0.25">
      <c r="C2064" s="10" t="s">
        <v>563</v>
      </c>
      <c r="D2064" s="16"/>
      <c r="J2064" s="37" t="e">
        <f t="shared" ca="1" si="182"/>
        <v>#REF!</v>
      </c>
      <c r="K2064" s="55" t="e">
        <f t="shared" ca="1" si="181"/>
        <v>#REF!</v>
      </c>
      <c r="M2064" s="38"/>
      <c r="N2064" s="38"/>
      <c r="O2064" s="38"/>
      <c r="Q2064" s="15"/>
      <c r="AC2064" s="58" t="s">
        <v>239</v>
      </c>
      <c r="AD2064" s="61">
        <v>0</v>
      </c>
      <c r="AE2064" s="58" t="s">
        <v>233</v>
      </c>
      <c r="AF2064" s="61">
        <v>0.31999999284744263</v>
      </c>
      <c r="AG2064" s="58" t="s">
        <v>232</v>
      </c>
      <c r="AH2064" s="61">
        <v>0</v>
      </c>
      <c r="AI2064" s="58" t="s">
        <v>399</v>
      </c>
      <c r="AJ2064" s="61">
        <v>0.40999999642372131</v>
      </c>
      <c r="AK2064" s="58" t="s">
        <v>347</v>
      </c>
      <c r="AL2064" s="61">
        <v>0.30000001192092896</v>
      </c>
      <c r="AM2064" s="62" t="s">
        <v>283</v>
      </c>
      <c r="AN2064" s="63">
        <v>0</v>
      </c>
      <c r="AO2064" s="58" t="s">
        <v>285</v>
      </c>
      <c r="AP2064" s="61">
        <v>0</v>
      </c>
      <c r="AQ2064" s="1375" t="s">
        <v>1163</v>
      </c>
      <c r="AR2064" s="1376">
        <v>0.27</v>
      </c>
    </row>
    <row r="2065" spans="3:44" ht="18" customHeight="1" x14ac:dyDescent="0.25">
      <c r="C2065" s="113" t="s">
        <v>558</v>
      </c>
      <c r="D2065" s="113">
        <v>0</v>
      </c>
      <c r="J2065" s="37" t="e">
        <f t="shared" ca="1" si="182"/>
        <v>#REF!</v>
      </c>
      <c r="K2065" s="55" t="e">
        <f t="shared" ca="1" si="181"/>
        <v>#REF!</v>
      </c>
      <c r="M2065" s="38"/>
      <c r="N2065" s="38"/>
      <c r="O2065" s="38"/>
      <c r="Q2065" s="15"/>
      <c r="AC2065" s="58" t="s">
        <v>240</v>
      </c>
      <c r="AD2065" s="61">
        <v>0</v>
      </c>
      <c r="AE2065" s="58" t="s">
        <v>304</v>
      </c>
      <c r="AF2065" s="61">
        <v>0.34000000357627869</v>
      </c>
      <c r="AG2065" s="58" t="s">
        <v>367</v>
      </c>
      <c r="AH2065" s="61">
        <v>0.41999998688697815</v>
      </c>
      <c r="AI2065" s="58" t="s">
        <v>493</v>
      </c>
      <c r="AJ2065" s="61">
        <v>0</v>
      </c>
      <c r="AK2065" s="58" t="s">
        <v>398</v>
      </c>
      <c r="AL2065" s="61">
        <v>0</v>
      </c>
      <c r="AM2065" s="62" t="s">
        <v>284</v>
      </c>
      <c r="AN2065" s="63">
        <v>0</v>
      </c>
      <c r="AO2065" s="58" t="s">
        <v>1149</v>
      </c>
      <c r="AP2065" s="61">
        <v>0</v>
      </c>
      <c r="AQ2065" s="1375" t="s">
        <v>1164</v>
      </c>
      <c r="AR2065" s="1376">
        <v>0.25600000000000001</v>
      </c>
    </row>
    <row r="2066" spans="3:44" ht="18" customHeight="1" x14ac:dyDescent="0.25">
      <c r="C2066" s="113" t="s">
        <v>559</v>
      </c>
      <c r="D2066" s="113">
        <v>0.30199999999999999</v>
      </c>
      <c r="J2066" s="37" t="e">
        <f t="shared" ca="1" si="182"/>
        <v>#REF!</v>
      </c>
      <c r="K2066" s="55" t="e">
        <f t="shared" ca="1" si="181"/>
        <v>#REF!</v>
      </c>
      <c r="M2066" s="38"/>
      <c r="N2066" s="38"/>
      <c r="O2066" s="38"/>
      <c r="Q2066" s="15"/>
      <c r="W2066" s="38"/>
      <c r="AC2066" s="58" t="s">
        <v>241</v>
      </c>
      <c r="AD2066" s="61">
        <v>0.31000000238418579</v>
      </c>
      <c r="AE2066" s="58" t="s">
        <v>234</v>
      </c>
      <c r="AF2066" s="61">
        <v>0</v>
      </c>
      <c r="AG2066" s="58" t="s">
        <v>67</v>
      </c>
      <c r="AH2066" s="61">
        <v>0</v>
      </c>
      <c r="AI2066" s="58" t="s">
        <v>503</v>
      </c>
      <c r="AJ2066" s="61">
        <v>0.37000000476837158</v>
      </c>
      <c r="AK2066" s="58" t="s">
        <v>289</v>
      </c>
      <c r="AL2066" s="61">
        <v>0.23000000417232513</v>
      </c>
      <c r="AM2066" s="62" t="s">
        <v>285</v>
      </c>
      <c r="AN2066" s="63">
        <v>0</v>
      </c>
      <c r="AO2066" s="58" t="s">
        <v>1150</v>
      </c>
      <c r="AP2066" s="61">
        <v>0</v>
      </c>
      <c r="AQ2066" s="1375" t="s">
        <v>2276</v>
      </c>
      <c r="AR2066" s="1376">
        <v>0</v>
      </c>
    </row>
    <row r="2067" spans="3:44" ht="18" customHeight="1" x14ac:dyDescent="0.25">
      <c r="C2067" s="113" t="s">
        <v>7</v>
      </c>
      <c r="D2067" s="113" t="s">
        <v>165</v>
      </c>
      <c r="J2067" s="37" t="e">
        <f t="shared" ca="1" si="182"/>
        <v>#REF!</v>
      </c>
      <c r="K2067" s="55" t="e">
        <f t="shared" ca="1" si="181"/>
        <v>#REF!</v>
      </c>
      <c r="M2067" s="38"/>
      <c r="N2067" s="38"/>
      <c r="O2067" s="38"/>
      <c r="Q2067" s="15"/>
      <c r="W2067" s="38"/>
      <c r="AC2067" s="58" t="s">
        <v>68</v>
      </c>
      <c r="AD2067" s="61">
        <v>0</v>
      </c>
      <c r="AE2067" s="58" t="s">
        <v>305</v>
      </c>
      <c r="AF2067" s="61">
        <v>0.36000001430511475</v>
      </c>
      <c r="AG2067" s="58" t="s">
        <v>368</v>
      </c>
      <c r="AH2067" s="61">
        <v>0.38999998569488525</v>
      </c>
      <c r="AI2067" s="58" t="s">
        <v>400</v>
      </c>
      <c r="AJ2067" s="61">
        <v>0.40999999642372131</v>
      </c>
      <c r="AK2067" s="58" t="s">
        <v>520</v>
      </c>
      <c r="AL2067" s="61">
        <v>0.11999999731779099</v>
      </c>
      <c r="AM2067" s="62" t="s">
        <v>286</v>
      </c>
      <c r="AN2067" s="63">
        <v>0</v>
      </c>
      <c r="AO2067" s="58" t="s">
        <v>1151</v>
      </c>
      <c r="AP2067" s="61">
        <v>0</v>
      </c>
      <c r="AQ2067" s="1375" t="s">
        <v>1167</v>
      </c>
      <c r="AR2067" s="1376">
        <v>0.27300000000000002</v>
      </c>
    </row>
    <row r="2068" spans="3:44" ht="18" customHeight="1" x14ac:dyDescent="0.25">
      <c r="J2068" s="37" t="e">
        <f t="shared" ca="1" si="182"/>
        <v>#REF!</v>
      </c>
      <c r="K2068" s="55" t="e">
        <f t="shared" ca="1" si="181"/>
        <v>#REF!</v>
      </c>
      <c r="Q2068" s="15"/>
      <c r="W2068" s="38"/>
      <c r="AC2068" s="58" t="s">
        <v>242</v>
      </c>
      <c r="AD2068" s="61">
        <v>0</v>
      </c>
      <c r="AE2068" s="58" t="s">
        <v>235</v>
      </c>
      <c r="AF2068" s="61">
        <v>0</v>
      </c>
      <c r="AG2068" s="58" t="s">
        <v>133</v>
      </c>
      <c r="AH2068" s="61">
        <v>0</v>
      </c>
      <c r="AI2068" s="58" t="s">
        <v>401</v>
      </c>
      <c r="AJ2068" s="61">
        <v>0</v>
      </c>
      <c r="AK2068" s="58" t="s">
        <v>291</v>
      </c>
      <c r="AL2068" s="61">
        <v>0</v>
      </c>
      <c r="AM2068" s="62" t="s">
        <v>346</v>
      </c>
      <c r="AN2068" s="63">
        <v>0</v>
      </c>
      <c r="AO2068" s="58" t="s">
        <v>1152</v>
      </c>
      <c r="AP2068" s="61">
        <v>0</v>
      </c>
      <c r="AQ2068" s="1375" t="s">
        <v>1169</v>
      </c>
      <c r="AR2068" s="1376">
        <v>0</v>
      </c>
    </row>
    <row r="2069" spans="3:44" ht="18" customHeight="1" x14ac:dyDescent="0.25">
      <c r="J2069" s="37" t="e">
        <f t="shared" ca="1" si="182"/>
        <v>#REF!</v>
      </c>
      <c r="K2069" s="55" t="e">
        <f t="shared" ca="1" si="181"/>
        <v>#REF!</v>
      </c>
      <c r="Q2069" s="15"/>
      <c r="W2069" s="38"/>
      <c r="AC2069" s="58" t="s">
        <v>243</v>
      </c>
      <c r="AD2069" s="61">
        <v>0</v>
      </c>
      <c r="AE2069" s="58" t="s">
        <v>306</v>
      </c>
      <c r="AF2069" s="61">
        <v>0.34000000357627869</v>
      </c>
      <c r="AG2069" s="58" t="s">
        <v>303</v>
      </c>
      <c r="AH2069" s="61">
        <v>0</v>
      </c>
      <c r="AI2069" s="58" t="s">
        <v>402</v>
      </c>
      <c r="AJ2069" s="61">
        <v>0</v>
      </c>
      <c r="AK2069" s="58" t="s">
        <v>451</v>
      </c>
      <c r="AL2069" s="61">
        <v>0</v>
      </c>
      <c r="AM2069" s="62" t="s">
        <v>599</v>
      </c>
      <c r="AN2069" s="63">
        <v>0.19</v>
      </c>
      <c r="AO2069" s="58" t="s">
        <v>1153</v>
      </c>
      <c r="AP2069" s="61">
        <v>0</v>
      </c>
      <c r="AQ2069" s="1375" t="s">
        <v>404</v>
      </c>
      <c r="AR2069" s="1376">
        <v>0.27200000000000002</v>
      </c>
    </row>
    <row r="2070" spans="3:44" ht="18" customHeight="1" x14ac:dyDescent="0.25">
      <c r="J2070" s="37" t="e">
        <f t="shared" ca="1" si="182"/>
        <v>#REF!</v>
      </c>
      <c r="K2070" s="55" t="e">
        <f t="shared" ca="1" si="181"/>
        <v>#REF!</v>
      </c>
      <c r="Q2070" s="15"/>
      <c r="W2070" s="38"/>
      <c r="AC2070" s="58" t="s">
        <v>244</v>
      </c>
      <c r="AD2070" s="61">
        <v>5.000000074505806E-2</v>
      </c>
      <c r="AE2070" s="58" t="s">
        <v>61</v>
      </c>
      <c r="AF2070" s="61">
        <v>0</v>
      </c>
      <c r="AG2070" s="58" t="s">
        <v>233</v>
      </c>
      <c r="AH2070" s="61">
        <v>0.37000000476837158</v>
      </c>
      <c r="AI2070" s="58" t="s">
        <v>227</v>
      </c>
      <c r="AJ2070" s="61">
        <v>0</v>
      </c>
      <c r="AK2070" s="58" t="s">
        <v>500</v>
      </c>
      <c r="AL2070" s="61">
        <v>0</v>
      </c>
      <c r="AM2070" s="62" t="s">
        <v>600</v>
      </c>
      <c r="AN2070" s="63">
        <v>0.28999999999999998</v>
      </c>
      <c r="AO2070" s="58" t="s">
        <v>1154</v>
      </c>
      <c r="AP2070" s="61">
        <v>0</v>
      </c>
      <c r="AQ2070" s="1375" t="s">
        <v>131</v>
      </c>
      <c r="AR2070" s="1376">
        <v>0</v>
      </c>
    </row>
    <row r="2071" spans="3:44" ht="18" customHeight="1" x14ac:dyDescent="0.25">
      <c r="J2071" s="37" t="e">
        <f t="shared" ca="1" si="182"/>
        <v>#REF!</v>
      </c>
      <c r="K2071" s="55" t="e">
        <f t="shared" ca="1" si="181"/>
        <v>#REF!</v>
      </c>
      <c r="Q2071" s="15"/>
      <c r="W2071" s="38"/>
      <c r="AC2071" s="58" t="s">
        <v>207</v>
      </c>
      <c r="AD2071" s="61">
        <v>0</v>
      </c>
      <c r="AE2071" s="58" t="s">
        <v>496</v>
      </c>
      <c r="AF2071" s="61">
        <v>0</v>
      </c>
      <c r="AG2071" s="58" t="s">
        <v>234</v>
      </c>
      <c r="AH2071" s="61">
        <v>0</v>
      </c>
      <c r="AI2071" s="58" t="s">
        <v>228</v>
      </c>
      <c r="AJ2071" s="61">
        <v>0</v>
      </c>
      <c r="AK2071" s="58" t="s">
        <v>493</v>
      </c>
      <c r="AL2071" s="61">
        <v>0</v>
      </c>
      <c r="AM2071" s="62" t="s">
        <v>601</v>
      </c>
      <c r="AN2071" s="63">
        <v>0</v>
      </c>
      <c r="AO2071" s="58" t="s">
        <v>1155</v>
      </c>
      <c r="AP2071" s="61">
        <v>0.254</v>
      </c>
      <c r="AQ2071" s="1375" t="s">
        <v>454</v>
      </c>
      <c r="AR2071" s="1376">
        <v>0.27300000000000002</v>
      </c>
    </row>
    <row r="2072" spans="3:44" ht="18" customHeight="1" x14ac:dyDescent="0.25">
      <c r="J2072" s="37" t="e">
        <f t="shared" ca="1" si="182"/>
        <v>#REF!</v>
      </c>
      <c r="K2072" s="55" t="e">
        <f t="shared" ca="1" si="181"/>
        <v>#REF!</v>
      </c>
      <c r="Q2072" s="15"/>
      <c r="W2072" s="38"/>
      <c r="AC2072" s="58" t="s">
        <v>208</v>
      </c>
      <c r="AD2072" s="61">
        <v>0</v>
      </c>
      <c r="AE2072" s="58" t="s">
        <v>307</v>
      </c>
      <c r="AF2072" s="61">
        <v>0</v>
      </c>
      <c r="AG2072" s="58" t="s">
        <v>305</v>
      </c>
      <c r="AH2072" s="61">
        <v>0.43000000715255737</v>
      </c>
      <c r="AI2072" s="58" t="s">
        <v>433</v>
      </c>
      <c r="AJ2072" s="61">
        <v>0.34999999403953552</v>
      </c>
      <c r="AK2072" s="58" t="s">
        <v>503</v>
      </c>
      <c r="AL2072" s="61">
        <v>0</v>
      </c>
      <c r="AM2072" s="62" t="s">
        <v>364</v>
      </c>
      <c r="AN2072" s="63">
        <v>0</v>
      </c>
      <c r="AO2072" s="58" t="s">
        <v>347</v>
      </c>
      <c r="AP2072" s="61">
        <v>0.24399999999999999</v>
      </c>
      <c r="AQ2072" s="1375" t="s">
        <v>1172</v>
      </c>
      <c r="AR2072" s="1376">
        <v>0</v>
      </c>
    </row>
    <row r="2073" spans="3:44" ht="18" customHeight="1" x14ac:dyDescent="0.25">
      <c r="J2073" s="37" t="e">
        <f t="shared" ca="1" si="182"/>
        <v>#REF!</v>
      </c>
      <c r="K2073" s="55" t="e">
        <f t="shared" ca="1" si="181"/>
        <v>#REF!</v>
      </c>
      <c r="Q2073" s="15"/>
      <c r="W2073" s="38"/>
      <c r="AC2073" s="58" t="s">
        <v>492</v>
      </c>
      <c r="AD2073" s="61">
        <v>0</v>
      </c>
      <c r="AE2073" s="58" t="s">
        <v>308</v>
      </c>
      <c r="AF2073" s="61">
        <v>0.2800000011920929</v>
      </c>
      <c r="AG2073" s="58" t="s">
        <v>235</v>
      </c>
      <c r="AH2073" s="61">
        <v>0.33000001311302185</v>
      </c>
      <c r="AI2073" s="58" t="s">
        <v>403</v>
      </c>
      <c r="AJ2073" s="61">
        <v>0</v>
      </c>
      <c r="AK2073" s="58" t="s">
        <v>400</v>
      </c>
      <c r="AL2073" s="61">
        <v>0.28999999165534973</v>
      </c>
      <c r="AM2073" s="62" t="s">
        <v>287</v>
      </c>
      <c r="AN2073" s="63">
        <v>0</v>
      </c>
      <c r="AO2073" s="58" t="s">
        <v>1156</v>
      </c>
      <c r="AP2073" s="61">
        <v>0.25900000000000001</v>
      </c>
      <c r="AQ2073" s="1375" t="s">
        <v>1170</v>
      </c>
      <c r="AR2073" s="1376">
        <v>0.25</v>
      </c>
    </row>
    <row r="2074" spans="3:44" ht="18" customHeight="1" x14ac:dyDescent="0.25">
      <c r="J2074" s="37" t="e">
        <f t="shared" ca="1" si="182"/>
        <v>#REF!</v>
      </c>
      <c r="K2074" s="55" t="e">
        <f t="shared" ca="1" si="181"/>
        <v>#REF!</v>
      </c>
      <c r="Q2074" s="15"/>
      <c r="W2074" s="38"/>
      <c r="AC2074" s="58" t="s">
        <v>245</v>
      </c>
      <c r="AD2074" s="61">
        <v>0</v>
      </c>
      <c r="AE2074" s="58" t="s">
        <v>309</v>
      </c>
      <c r="AF2074" s="61">
        <v>0</v>
      </c>
      <c r="AG2074" s="58" t="s">
        <v>306</v>
      </c>
      <c r="AH2074" s="61">
        <v>0.37999999523162842</v>
      </c>
      <c r="AI2074" s="58" t="s">
        <v>404</v>
      </c>
      <c r="AJ2074" s="61">
        <v>0.38999998569488525</v>
      </c>
      <c r="AK2074" s="58" t="s">
        <v>401</v>
      </c>
      <c r="AL2074" s="61">
        <v>0</v>
      </c>
      <c r="AM2074" s="62" t="s">
        <v>365</v>
      </c>
      <c r="AN2074" s="63">
        <v>0</v>
      </c>
      <c r="AO2074" s="58" t="s">
        <v>604</v>
      </c>
      <c r="AP2074" s="61">
        <v>0.253</v>
      </c>
      <c r="AQ2074" s="1375" t="s">
        <v>405</v>
      </c>
      <c r="AR2074" s="1376">
        <v>0.27300000000000002</v>
      </c>
    </row>
    <row r="2075" spans="3:44" ht="18" customHeight="1" x14ac:dyDescent="0.25">
      <c r="J2075" s="37" t="e">
        <f t="shared" ca="1" si="182"/>
        <v>#REF!</v>
      </c>
      <c r="K2075" s="55" t="e">
        <f t="shared" ref="K2075:K2138" ca="1" si="186">INDIRECT("_Mix"&amp;$D$6)</f>
        <v>#REF!</v>
      </c>
      <c r="Q2075" s="15"/>
      <c r="W2075" s="38"/>
      <c r="AC2075" s="58" t="s">
        <v>69</v>
      </c>
      <c r="AD2075" s="61">
        <v>0</v>
      </c>
      <c r="AE2075" s="58" t="s">
        <v>54</v>
      </c>
      <c r="AF2075" s="61">
        <v>0.28999999165534973</v>
      </c>
      <c r="AG2075" s="58" t="s">
        <v>61</v>
      </c>
      <c r="AH2075" s="61">
        <v>0</v>
      </c>
      <c r="AI2075" s="58" t="s">
        <v>131</v>
      </c>
      <c r="AJ2075" s="61">
        <v>0</v>
      </c>
      <c r="AK2075" s="58" t="s">
        <v>402</v>
      </c>
      <c r="AL2075" s="61">
        <v>0</v>
      </c>
      <c r="AM2075" s="62" t="s">
        <v>602</v>
      </c>
      <c r="AN2075" s="63">
        <v>0</v>
      </c>
      <c r="AO2075" s="58" t="s">
        <v>1157</v>
      </c>
      <c r="AP2075" s="61">
        <v>0.25900000000000001</v>
      </c>
      <c r="AQ2075" s="1375" t="s">
        <v>67</v>
      </c>
      <c r="AR2075" s="1376">
        <v>0</v>
      </c>
    </row>
    <row r="2076" spans="3:44" ht="18" customHeight="1" x14ac:dyDescent="0.25">
      <c r="J2076" s="37" t="e">
        <f t="shared" ref="J2076:J2139" ca="1" si="187">INDIRECT("_Com"&amp;$D$6)</f>
        <v>#REF!</v>
      </c>
      <c r="K2076" s="55" t="e">
        <f t="shared" ca="1" si="186"/>
        <v>#REF!</v>
      </c>
      <c r="Q2076" s="15"/>
      <c r="W2076" s="38"/>
      <c r="AC2076" s="64" t="s">
        <v>116</v>
      </c>
      <c r="AD2076" s="61">
        <v>0.4</v>
      </c>
      <c r="AE2076" s="58" t="s">
        <v>491</v>
      </c>
      <c r="AF2076" s="61">
        <v>0</v>
      </c>
      <c r="AG2076" s="58" t="s">
        <v>307</v>
      </c>
      <c r="AH2076" s="61">
        <v>0</v>
      </c>
      <c r="AI2076" s="58" t="s">
        <v>472</v>
      </c>
      <c r="AJ2076" s="61">
        <v>0</v>
      </c>
      <c r="AK2076" s="58" t="s">
        <v>227</v>
      </c>
      <c r="AL2076" s="61">
        <v>0</v>
      </c>
      <c r="AM2076" s="62" t="s">
        <v>226</v>
      </c>
      <c r="AN2076" s="63">
        <v>0.21</v>
      </c>
      <c r="AO2076" s="58" t="s">
        <v>1158</v>
      </c>
      <c r="AP2076" s="61">
        <v>0</v>
      </c>
      <c r="AQ2076" s="1375" t="s">
        <v>612</v>
      </c>
      <c r="AR2076" s="1376">
        <v>0</v>
      </c>
    </row>
    <row r="2077" spans="3:44" ht="18" customHeight="1" x14ac:dyDescent="0.25">
      <c r="J2077" s="37" t="e">
        <f t="shared" ca="1" si="187"/>
        <v>#REF!</v>
      </c>
      <c r="K2077" s="55" t="e">
        <f t="shared" ca="1" si="186"/>
        <v>#REF!</v>
      </c>
      <c r="Q2077" s="15"/>
      <c r="W2077" s="38"/>
      <c r="AC2077" s="64" t="s">
        <v>0</v>
      </c>
      <c r="AD2077" s="61">
        <v>0.4</v>
      </c>
      <c r="AE2077" s="58" t="s">
        <v>310</v>
      </c>
      <c r="AF2077" s="61">
        <v>0</v>
      </c>
      <c r="AG2077" s="58" t="s">
        <v>308</v>
      </c>
      <c r="AH2077" s="61">
        <v>0.31999999284744263</v>
      </c>
      <c r="AI2077" s="58" t="s">
        <v>229</v>
      </c>
      <c r="AJ2077" s="61">
        <v>0</v>
      </c>
      <c r="AK2077" s="58" t="s">
        <v>228</v>
      </c>
      <c r="AL2077" s="61">
        <v>0</v>
      </c>
      <c r="AM2077" s="62" t="s">
        <v>288</v>
      </c>
      <c r="AN2077" s="63">
        <v>0</v>
      </c>
      <c r="AO2077" s="58" t="s">
        <v>1159</v>
      </c>
      <c r="AP2077" s="61">
        <v>0.23499999999999999</v>
      </c>
      <c r="AQ2077" s="1375" t="s">
        <v>1174</v>
      </c>
      <c r="AR2077" s="1376">
        <v>0.27200000000000002</v>
      </c>
    </row>
    <row r="2078" spans="3:44" ht="18" customHeight="1" x14ac:dyDescent="0.25">
      <c r="J2078" s="37" t="e">
        <f t="shared" ca="1" si="187"/>
        <v>#REF!</v>
      </c>
      <c r="K2078" s="55" t="e">
        <f t="shared" ca="1" si="186"/>
        <v>#REF!</v>
      </c>
      <c r="Q2078" s="15"/>
      <c r="Z2078" s="38"/>
      <c r="AA2078" s="38"/>
      <c r="AB2078" s="38"/>
      <c r="AC2078" s="38"/>
      <c r="AD2078" s="38"/>
      <c r="AE2078" s="58" t="s">
        <v>311</v>
      </c>
      <c r="AF2078" s="61">
        <v>0.36000001430511475</v>
      </c>
      <c r="AG2078" s="58" t="s">
        <v>54</v>
      </c>
      <c r="AH2078" s="61">
        <v>0.31999999284744263</v>
      </c>
      <c r="AI2078" s="58" t="s">
        <v>230</v>
      </c>
      <c r="AJ2078" s="61">
        <v>0</v>
      </c>
      <c r="AK2078" s="58" t="s">
        <v>433</v>
      </c>
      <c r="AL2078" s="61">
        <v>0.18000000715255737</v>
      </c>
      <c r="AM2078" s="62" t="s">
        <v>603</v>
      </c>
      <c r="AN2078" s="63">
        <v>0</v>
      </c>
      <c r="AO2078" s="58" t="s">
        <v>1160</v>
      </c>
      <c r="AP2078" s="61">
        <v>0.25900000000000001</v>
      </c>
      <c r="AQ2078" s="1375" t="s">
        <v>1175</v>
      </c>
      <c r="AR2078" s="1376">
        <v>0.26700000000000002</v>
      </c>
    </row>
    <row r="2079" spans="3:44" ht="18" customHeight="1" x14ac:dyDescent="0.25">
      <c r="J2079" s="37" t="e">
        <f t="shared" ca="1" si="187"/>
        <v>#REF!</v>
      </c>
      <c r="K2079" s="55" t="e">
        <f t="shared" ca="1" si="186"/>
        <v>#REF!</v>
      </c>
      <c r="Q2079" s="15"/>
      <c r="Z2079" s="38"/>
      <c r="AA2079" s="38"/>
      <c r="AB2079" s="38"/>
      <c r="AC2079" s="38"/>
      <c r="AD2079" s="38"/>
      <c r="AE2079" s="58" t="s">
        <v>312</v>
      </c>
      <c r="AF2079" s="61">
        <v>0</v>
      </c>
      <c r="AG2079" s="58" t="s">
        <v>491</v>
      </c>
      <c r="AH2079" s="61">
        <v>0</v>
      </c>
      <c r="AI2079" s="58" t="s">
        <v>231</v>
      </c>
      <c r="AJ2079" s="61">
        <v>0</v>
      </c>
      <c r="AK2079" s="58" t="s">
        <v>229</v>
      </c>
      <c r="AL2079" s="61">
        <v>0</v>
      </c>
      <c r="AM2079" s="62" t="s">
        <v>397</v>
      </c>
      <c r="AN2079" s="63">
        <v>0.24</v>
      </c>
      <c r="AO2079" s="58" t="s">
        <v>1161</v>
      </c>
      <c r="AP2079" s="61">
        <v>0.25800000000000001</v>
      </c>
      <c r="AQ2079" s="1375" t="s">
        <v>1176</v>
      </c>
      <c r="AR2079" s="1376">
        <v>0.27300000000000002</v>
      </c>
    </row>
    <row r="2080" spans="3:44" ht="18" customHeight="1" x14ac:dyDescent="0.25">
      <c r="J2080" s="37" t="e">
        <f t="shared" ca="1" si="187"/>
        <v>#REF!</v>
      </c>
      <c r="K2080" s="55" t="e">
        <f t="shared" ca="1" si="186"/>
        <v>#REF!</v>
      </c>
      <c r="Q2080" s="15"/>
      <c r="Z2080" s="38"/>
      <c r="AA2080" s="38"/>
      <c r="AB2080" s="38"/>
      <c r="AC2080" s="38"/>
      <c r="AD2080" s="38"/>
      <c r="AE2080" s="58" t="s">
        <v>313</v>
      </c>
      <c r="AF2080" s="61">
        <v>0.34000000357627869</v>
      </c>
      <c r="AG2080" s="58" t="s">
        <v>311</v>
      </c>
      <c r="AH2080" s="61">
        <v>0.36000001430511475</v>
      </c>
      <c r="AI2080" s="58" t="s">
        <v>302</v>
      </c>
      <c r="AJ2080" s="61">
        <v>0.37000000476837158</v>
      </c>
      <c r="AK2080" s="58" t="s">
        <v>230</v>
      </c>
      <c r="AL2080" s="61">
        <v>0</v>
      </c>
      <c r="AM2080" s="62" t="s">
        <v>347</v>
      </c>
      <c r="AN2080" s="63">
        <v>0.25</v>
      </c>
      <c r="AO2080" s="58" t="s">
        <v>1162</v>
      </c>
      <c r="AP2080" s="61">
        <v>0</v>
      </c>
      <c r="AQ2080" s="1375" t="s">
        <v>1177</v>
      </c>
      <c r="AR2080" s="1376">
        <v>0.27300000000000002</v>
      </c>
    </row>
    <row r="2081" spans="10:44" ht="18" customHeight="1" x14ac:dyDescent="0.25">
      <c r="J2081" s="37" t="e">
        <f t="shared" ca="1" si="187"/>
        <v>#REF!</v>
      </c>
      <c r="K2081" s="55" t="e">
        <f t="shared" ca="1" si="186"/>
        <v>#REF!</v>
      </c>
      <c r="Q2081" s="15"/>
      <c r="Z2081" s="38"/>
      <c r="AA2081" s="38"/>
      <c r="AB2081" s="38"/>
      <c r="AC2081" s="38"/>
      <c r="AD2081" s="38"/>
      <c r="AE2081" s="58" t="s">
        <v>58</v>
      </c>
      <c r="AF2081" s="61">
        <v>0.28999999165534973</v>
      </c>
      <c r="AG2081" s="58" t="s">
        <v>369</v>
      </c>
      <c r="AH2081" s="61">
        <v>0.40999999642372131</v>
      </c>
      <c r="AI2081" s="58" t="s">
        <v>232</v>
      </c>
      <c r="AJ2081" s="61">
        <v>0</v>
      </c>
      <c r="AK2081" s="58" t="s">
        <v>404</v>
      </c>
      <c r="AL2081" s="61">
        <v>0.28999999165534973</v>
      </c>
      <c r="AM2081" s="62" t="s">
        <v>398</v>
      </c>
      <c r="AN2081" s="63">
        <v>0</v>
      </c>
      <c r="AO2081" s="58" t="s">
        <v>1033</v>
      </c>
      <c r="AP2081" s="61">
        <v>0</v>
      </c>
      <c r="AQ2081" s="1375" t="s">
        <v>1182</v>
      </c>
      <c r="AR2081" s="1376">
        <v>0.27100000000000002</v>
      </c>
    </row>
    <row r="2082" spans="10:44" ht="18" customHeight="1" x14ac:dyDescent="0.25">
      <c r="J2082" s="37" t="e">
        <f t="shared" ca="1" si="187"/>
        <v>#REF!</v>
      </c>
      <c r="K2082" s="55" t="e">
        <f t="shared" ca="1" si="186"/>
        <v>#REF!</v>
      </c>
      <c r="Q2082" s="15"/>
      <c r="Z2082" s="38"/>
      <c r="AA2082" s="38"/>
      <c r="AB2082" s="38"/>
      <c r="AC2082" s="38"/>
      <c r="AD2082" s="38"/>
      <c r="AE2082" s="58" t="s">
        <v>59</v>
      </c>
      <c r="AF2082" s="61">
        <v>0.28999999165534973</v>
      </c>
      <c r="AG2082" s="58" t="s">
        <v>313</v>
      </c>
      <c r="AH2082" s="61">
        <v>0</v>
      </c>
      <c r="AI2082" s="58" t="s">
        <v>405</v>
      </c>
      <c r="AJ2082" s="61">
        <v>0.40999999642372131</v>
      </c>
      <c r="AK2082" s="58" t="s">
        <v>131</v>
      </c>
      <c r="AL2082" s="61">
        <v>0</v>
      </c>
      <c r="AM2082" s="62" t="s">
        <v>604</v>
      </c>
      <c r="AN2082" s="63">
        <v>0.12</v>
      </c>
      <c r="AO2082" s="58" t="s">
        <v>1034</v>
      </c>
      <c r="AP2082" s="61">
        <v>0</v>
      </c>
      <c r="AQ2082" s="1375" t="s">
        <v>1183</v>
      </c>
      <c r="AR2082" s="1376">
        <v>0.27200000000000002</v>
      </c>
    </row>
    <row r="2083" spans="10:44" ht="18" customHeight="1" x14ac:dyDescent="0.25">
      <c r="J2083" s="37" t="e">
        <f t="shared" ca="1" si="187"/>
        <v>#REF!</v>
      </c>
      <c r="K2083" s="55" t="e">
        <f t="shared" ca="1" si="186"/>
        <v>#REF!</v>
      </c>
      <c r="Q2083" s="15"/>
      <c r="Z2083" s="38"/>
      <c r="AA2083" s="38"/>
      <c r="AB2083" s="38"/>
      <c r="AC2083" s="38"/>
      <c r="AD2083" s="38"/>
      <c r="AE2083" s="58" t="s">
        <v>314</v>
      </c>
      <c r="AF2083" s="61">
        <v>0</v>
      </c>
      <c r="AG2083" s="58" t="s">
        <v>58</v>
      </c>
      <c r="AH2083" s="61">
        <v>0.34999999403953552</v>
      </c>
      <c r="AI2083" s="58" t="s">
        <v>67</v>
      </c>
      <c r="AJ2083" s="61">
        <v>0</v>
      </c>
      <c r="AK2083" s="58" t="s">
        <v>472</v>
      </c>
      <c r="AL2083" s="61">
        <v>0</v>
      </c>
      <c r="AM2083" s="62" t="s">
        <v>289</v>
      </c>
      <c r="AN2083" s="63">
        <v>0.21</v>
      </c>
      <c r="AO2083" s="58" t="s">
        <v>1163</v>
      </c>
      <c r="AP2083" s="61">
        <v>0</v>
      </c>
      <c r="AQ2083" s="1375" t="s">
        <v>1184</v>
      </c>
      <c r="AR2083" s="1376">
        <v>0.27300000000000002</v>
      </c>
    </row>
    <row r="2084" spans="10:44" ht="18" customHeight="1" x14ac:dyDescent="0.25">
      <c r="J2084" s="37" t="e">
        <f t="shared" ca="1" si="187"/>
        <v>#REF!</v>
      </c>
      <c r="K2084" s="55" t="e">
        <f t="shared" ca="1" si="186"/>
        <v>#REF!</v>
      </c>
      <c r="Q2084" s="15"/>
      <c r="Z2084" s="38"/>
      <c r="AA2084" s="38"/>
      <c r="AB2084" s="38"/>
      <c r="AC2084" s="38"/>
      <c r="AD2084" s="38"/>
      <c r="AE2084" s="58" t="s">
        <v>63</v>
      </c>
      <c r="AF2084" s="61">
        <v>0</v>
      </c>
      <c r="AG2084" s="58" t="s">
        <v>349</v>
      </c>
      <c r="AH2084" s="61">
        <v>0</v>
      </c>
      <c r="AI2084" s="58" t="s">
        <v>368</v>
      </c>
      <c r="AJ2084" s="61">
        <v>0.37999999523162842</v>
      </c>
      <c r="AK2084" s="58" t="s">
        <v>452</v>
      </c>
      <c r="AL2084" s="61">
        <v>0</v>
      </c>
      <c r="AM2084" s="62" t="s">
        <v>348</v>
      </c>
      <c r="AN2084" s="63">
        <v>0.22</v>
      </c>
      <c r="AO2084" s="58" t="s">
        <v>1164</v>
      </c>
      <c r="AP2084" s="61">
        <v>0.247</v>
      </c>
      <c r="AQ2084" s="1375" t="s">
        <v>1186</v>
      </c>
      <c r="AR2084" s="1376">
        <v>0.24</v>
      </c>
    </row>
    <row r="2085" spans="10:44" ht="18" customHeight="1" x14ac:dyDescent="0.25">
      <c r="J2085" s="37" t="e">
        <f t="shared" ca="1" si="187"/>
        <v>#REF!</v>
      </c>
      <c r="K2085" s="55" t="e">
        <f t="shared" ca="1" si="186"/>
        <v>#REF!</v>
      </c>
      <c r="Q2085" s="15"/>
      <c r="Z2085" s="38"/>
      <c r="AA2085" s="38"/>
      <c r="AB2085" s="38"/>
      <c r="AC2085" s="38"/>
      <c r="AD2085" s="38"/>
      <c r="AE2085" s="58" t="s">
        <v>64</v>
      </c>
      <c r="AF2085" s="61">
        <v>0</v>
      </c>
      <c r="AG2085" s="58" t="s">
        <v>59</v>
      </c>
      <c r="AH2085" s="61">
        <v>0.38999998569488525</v>
      </c>
      <c r="AI2085" s="58" t="s">
        <v>132</v>
      </c>
      <c r="AJ2085" s="61">
        <v>0</v>
      </c>
      <c r="AK2085" s="58" t="s">
        <v>453</v>
      </c>
      <c r="AL2085" s="61">
        <v>0</v>
      </c>
      <c r="AM2085" s="62" t="s">
        <v>291</v>
      </c>
      <c r="AN2085" s="63">
        <v>0.23</v>
      </c>
      <c r="AO2085" s="58" t="s">
        <v>1165</v>
      </c>
      <c r="AP2085" s="61">
        <v>0</v>
      </c>
      <c r="AQ2085" s="1375" t="s">
        <v>304</v>
      </c>
      <c r="AR2085" s="1376">
        <v>0.27100000000000002</v>
      </c>
    </row>
    <row r="2086" spans="10:44" ht="18" customHeight="1" x14ac:dyDescent="0.25">
      <c r="J2086" s="37" t="e">
        <f t="shared" ca="1" si="187"/>
        <v>#REF!</v>
      </c>
      <c r="K2086" s="55" t="e">
        <f t="shared" ca="1" si="186"/>
        <v>#REF!</v>
      </c>
      <c r="Q2086" s="15"/>
      <c r="Z2086" s="38"/>
      <c r="AA2086" s="38"/>
      <c r="AB2086" s="38"/>
      <c r="AC2086" s="38"/>
      <c r="AD2086" s="38"/>
      <c r="AE2086" s="58" t="s">
        <v>315</v>
      </c>
      <c r="AF2086" s="61">
        <v>7.0000000298023224E-2</v>
      </c>
      <c r="AG2086" s="58" t="s">
        <v>314</v>
      </c>
      <c r="AH2086" s="61">
        <v>0</v>
      </c>
      <c r="AI2086" s="58" t="s">
        <v>133</v>
      </c>
      <c r="AJ2086" s="61">
        <v>0.15999999642372131</v>
      </c>
      <c r="AK2086" s="58" t="s">
        <v>454</v>
      </c>
      <c r="AL2086" s="61">
        <v>0</v>
      </c>
      <c r="AM2086" s="62" t="s">
        <v>451</v>
      </c>
      <c r="AN2086" s="63">
        <v>0</v>
      </c>
      <c r="AO2086" s="58" t="s">
        <v>1166</v>
      </c>
      <c r="AP2086" s="61">
        <v>0</v>
      </c>
      <c r="AQ2086" s="1375" t="s">
        <v>1187</v>
      </c>
      <c r="AR2086" s="1376">
        <v>0.27300000000000002</v>
      </c>
    </row>
    <row r="2087" spans="10:44" ht="18" customHeight="1" x14ac:dyDescent="0.25">
      <c r="J2087" s="37" t="e">
        <f t="shared" ca="1" si="187"/>
        <v>#REF!</v>
      </c>
      <c r="K2087" s="55" t="e">
        <f t="shared" ca="1" si="186"/>
        <v>#REF!</v>
      </c>
      <c r="Q2087" s="15"/>
      <c r="Z2087" s="38"/>
      <c r="AA2087" s="38"/>
      <c r="AB2087" s="38"/>
      <c r="AC2087" s="38"/>
      <c r="AD2087" s="38"/>
      <c r="AE2087" s="58" t="s">
        <v>316</v>
      </c>
      <c r="AF2087" s="61">
        <v>0.31999999284744263</v>
      </c>
      <c r="AG2087" s="58" t="s">
        <v>63</v>
      </c>
      <c r="AH2087" s="61">
        <v>0</v>
      </c>
      <c r="AI2087" s="58" t="s">
        <v>303</v>
      </c>
      <c r="AJ2087" s="61">
        <v>0</v>
      </c>
      <c r="AK2087" s="58" t="s">
        <v>514</v>
      </c>
      <c r="AL2087" s="61">
        <v>0.23999999463558197</v>
      </c>
      <c r="AM2087" s="62" t="s">
        <v>500</v>
      </c>
      <c r="AN2087" s="63">
        <v>0</v>
      </c>
      <c r="AO2087" s="58" t="s">
        <v>1167</v>
      </c>
      <c r="AP2087" s="61">
        <v>0.255</v>
      </c>
      <c r="AQ2087" s="1375" t="s">
        <v>2277</v>
      </c>
      <c r="AR2087" s="1376">
        <v>0.27300000000000002</v>
      </c>
    </row>
    <row r="2088" spans="10:44" ht="18" customHeight="1" x14ac:dyDescent="0.25">
      <c r="J2088" s="37" t="e">
        <f t="shared" ca="1" si="187"/>
        <v>#REF!</v>
      </c>
      <c r="K2088" s="55" t="e">
        <f t="shared" ca="1" si="186"/>
        <v>#REF!</v>
      </c>
      <c r="Q2088" s="15"/>
      <c r="Z2088" s="38"/>
      <c r="AA2088" s="38"/>
      <c r="AB2088" s="38"/>
      <c r="AC2088" s="38"/>
      <c r="AD2088" s="38"/>
      <c r="AE2088" s="58" t="s">
        <v>497</v>
      </c>
      <c r="AF2088" s="61">
        <v>0</v>
      </c>
      <c r="AG2088" s="58" t="s">
        <v>64</v>
      </c>
      <c r="AH2088" s="61">
        <v>0</v>
      </c>
      <c r="AI2088" s="58" t="s">
        <v>495</v>
      </c>
      <c r="AJ2088" s="61">
        <v>0.25</v>
      </c>
      <c r="AK2088" s="58" t="s">
        <v>473</v>
      </c>
      <c r="AL2088" s="61">
        <v>0</v>
      </c>
      <c r="AM2088" s="62" t="s">
        <v>493</v>
      </c>
      <c r="AN2088" s="63">
        <v>0</v>
      </c>
      <c r="AO2088" s="58" t="s">
        <v>229</v>
      </c>
      <c r="AP2088" s="61">
        <v>0</v>
      </c>
      <c r="AQ2088" s="1375" t="s">
        <v>234</v>
      </c>
      <c r="AR2088" s="1376">
        <v>0</v>
      </c>
    </row>
    <row r="2089" spans="10:44" ht="18" customHeight="1" x14ac:dyDescent="0.25">
      <c r="J2089" s="37" t="e">
        <f t="shared" ca="1" si="187"/>
        <v>#REF!</v>
      </c>
      <c r="K2089" s="55" t="e">
        <f t="shared" ca="1" si="186"/>
        <v>#REF!</v>
      </c>
      <c r="Q2089" s="15"/>
      <c r="Z2089" s="38"/>
      <c r="AA2089" s="38"/>
      <c r="AB2089" s="38"/>
      <c r="AC2089" s="38"/>
      <c r="AD2089" s="38"/>
      <c r="AE2089" s="58" t="s">
        <v>135</v>
      </c>
      <c r="AF2089" s="61">
        <v>0</v>
      </c>
      <c r="AG2089" s="58" t="s">
        <v>315</v>
      </c>
      <c r="AH2089" s="61">
        <v>0</v>
      </c>
      <c r="AI2089" s="58" t="s">
        <v>233</v>
      </c>
      <c r="AJ2089" s="61">
        <v>0.20000000298023224</v>
      </c>
      <c r="AK2089" s="58" t="s">
        <v>232</v>
      </c>
      <c r="AL2089" s="61">
        <v>0</v>
      </c>
      <c r="AM2089" s="62" t="s">
        <v>503</v>
      </c>
      <c r="AN2089" s="63">
        <v>0</v>
      </c>
      <c r="AO2089" s="58" t="s">
        <v>1168</v>
      </c>
      <c r="AP2089" s="61">
        <v>0</v>
      </c>
      <c r="AQ2089" s="1375" t="s">
        <v>1178</v>
      </c>
      <c r="AR2089" s="1376">
        <v>0.27</v>
      </c>
    </row>
    <row r="2090" spans="10:44" ht="18" customHeight="1" x14ac:dyDescent="0.25">
      <c r="J2090" s="37" t="e">
        <f t="shared" ca="1" si="187"/>
        <v>#REF!</v>
      </c>
      <c r="K2090" s="55" t="e">
        <f t="shared" ca="1" si="186"/>
        <v>#REF!</v>
      </c>
      <c r="Q2090" s="15"/>
      <c r="Z2090" s="38"/>
      <c r="AA2090" s="38"/>
      <c r="AB2090" s="38"/>
      <c r="AC2090" s="38"/>
      <c r="AD2090" s="38"/>
      <c r="AE2090" s="58" t="s">
        <v>317</v>
      </c>
      <c r="AF2090" s="61">
        <v>0</v>
      </c>
      <c r="AG2090" s="58" t="s">
        <v>370</v>
      </c>
      <c r="AH2090" s="61">
        <v>0</v>
      </c>
      <c r="AI2090" s="58" t="s">
        <v>304</v>
      </c>
      <c r="AJ2090" s="61">
        <v>0.40999999642372131</v>
      </c>
      <c r="AK2090" s="58" t="s">
        <v>67</v>
      </c>
      <c r="AL2090" s="61">
        <v>0</v>
      </c>
      <c r="AM2090" s="62" t="s">
        <v>400</v>
      </c>
      <c r="AN2090" s="63">
        <v>0.23</v>
      </c>
      <c r="AO2090" s="58" t="s">
        <v>1169</v>
      </c>
      <c r="AP2090" s="61">
        <v>0</v>
      </c>
      <c r="AQ2090" s="1375" t="s">
        <v>2278</v>
      </c>
      <c r="AR2090" s="1376">
        <v>0.27300000000000002</v>
      </c>
    </row>
    <row r="2091" spans="10:44" ht="18" customHeight="1" x14ac:dyDescent="0.25">
      <c r="J2091" s="37" t="e">
        <f t="shared" ca="1" si="187"/>
        <v>#REF!</v>
      </c>
      <c r="K2091" s="55" t="e">
        <f t="shared" ca="1" si="186"/>
        <v>#REF!</v>
      </c>
      <c r="Q2091" s="15"/>
      <c r="Z2091" s="38"/>
      <c r="AA2091" s="38"/>
      <c r="AB2091" s="38"/>
      <c r="AC2091" s="38"/>
      <c r="AD2091" s="38"/>
      <c r="AE2091" s="58" t="s">
        <v>66</v>
      </c>
      <c r="AF2091" s="61">
        <v>0</v>
      </c>
      <c r="AG2091" s="58" t="s">
        <v>135</v>
      </c>
      <c r="AH2091" s="61">
        <v>0</v>
      </c>
      <c r="AI2091" s="58" t="s">
        <v>434</v>
      </c>
      <c r="AJ2091" s="61">
        <v>0</v>
      </c>
      <c r="AK2091" s="58" t="s">
        <v>368</v>
      </c>
      <c r="AL2091" s="61">
        <v>0.27000001072883606</v>
      </c>
      <c r="AM2091" s="62" t="s">
        <v>605</v>
      </c>
      <c r="AN2091" s="63">
        <v>0</v>
      </c>
      <c r="AO2091" s="58" t="s">
        <v>404</v>
      </c>
      <c r="AP2091" s="61">
        <v>0.249</v>
      </c>
      <c r="AQ2091" s="1375" t="s">
        <v>1188</v>
      </c>
      <c r="AR2091" s="1376">
        <v>0.27300000000000002</v>
      </c>
    </row>
    <row r="2092" spans="10:44" ht="18" customHeight="1" x14ac:dyDescent="0.25">
      <c r="J2092" s="37" t="e">
        <f t="shared" ca="1" si="187"/>
        <v>#REF!</v>
      </c>
      <c r="K2092" s="55" t="e">
        <f t="shared" ca="1" si="186"/>
        <v>#REF!</v>
      </c>
      <c r="Q2092" s="15"/>
      <c r="Z2092" s="38"/>
      <c r="AA2092" s="38"/>
      <c r="AB2092" s="38"/>
      <c r="AC2092" s="38"/>
      <c r="AD2092" s="38"/>
      <c r="AE2092" s="58" t="s">
        <v>205</v>
      </c>
      <c r="AF2092" s="61">
        <v>0.15000000596046448</v>
      </c>
      <c r="AG2092" s="58" t="s">
        <v>317</v>
      </c>
      <c r="AH2092" s="61">
        <v>0</v>
      </c>
      <c r="AI2092" s="58" t="s">
        <v>234</v>
      </c>
      <c r="AJ2092" s="61">
        <v>0</v>
      </c>
      <c r="AK2092" s="58" t="s">
        <v>132</v>
      </c>
      <c r="AL2092" s="61">
        <v>0.31000000238418579</v>
      </c>
      <c r="AM2092" s="62" t="s">
        <v>292</v>
      </c>
      <c r="AN2092" s="63">
        <v>0</v>
      </c>
      <c r="AO2092" s="58" t="s">
        <v>131</v>
      </c>
      <c r="AP2092" s="61">
        <v>0</v>
      </c>
      <c r="AQ2092" s="1375" t="s">
        <v>1189</v>
      </c>
      <c r="AR2092" s="1376">
        <v>0.27200000000000002</v>
      </c>
    </row>
    <row r="2093" spans="10:44" ht="18" customHeight="1" x14ac:dyDescent="0.25">
      <c r="J2093" s="37" t="e">
        <f t="shared" ca="1" si="187"/>
        <v>#REF!</v>
      </c>
      <c r="K2093" s="55" t="e">
        <f t="shared" ca="1" si="186"/>
        <v>#REF!</v>
      </c>
      <c r="Q2093" s="15"/>
      <c r="Z2093" s="38"/>
      <c r="AA2093" s="38"/>
      <c r="AB2093" s="38"/>
      <c r="AC2093" s="38"/>
      <c r="AD2093" s="38"/>
      <c r="AE2093" s="58" t="s">
        <v>371</v>
      </c>
      <c r="AF2093" s="61">
        <v>0.10999999940395355</v>
      </c>
      <c r="AG2093" s="58" t="s">
        <v>66</v>
      </c>
      <c r="AH2093" s="61">
        <v>0</v>
      </c>
      <c r="AI2093" s="58" t="s">
        <v>305</v>
      </c>
      <c r="AJ2093" s="61">
        <v>0.40999999642372131</v>
      </c>
      <c r="AK2093" s="58" t="s">
        <v>474</v>
      </c>
      <c r="AL2093" s="61">
        <v>0</v>
      </c>
      <c r="AM2093" s="62" t="s">
        <v>294</v>
      </c>
      <c r="AN2093" s="63">
        <v>0</v>
      </c>
      <c r="AO2093" s="58" t="s">
        <v>1170</v>
      </c>
      <c r="AP2093" s="61">
        <v>0</v>
      </c>
      <c r="AQ2093" s="1375" t="s">
        <v>2279</v>
      </c>
      <c r="AR2093" s="1376">
        <v>0</v>
      </c>
    </row>
    <row r="2094" spans="10:44" ht="18" customHeight="1" x14ac:dyDescent="0.25">
      <c r="J2094" s="37" t="e">
        <f t="shared" ca="1" si="187"/>
        <v>#REF!</v>
      </c>
      <c r="K2094" s="55" t="e">
        <f t="shared" ca="1" si="186"/>
        <v>#REF!</v>
      </c>
      <c r="Q2094" s="15"/>
      <c r="Z2094" s="38"/>
      <c r="AA2094" s="38"/>
      <c r="AB2094" s="38"/>
      <c r="AC2094" s="38"/>
      <c r="AD2094" s="38"/>
      <c r="AE2094" s="58" t="s">
        <v>236</v>
      </c>
      <c r="AF2094" s="61">
        <v>0</v>
      </c>
      <c r="AG2094" s="58" t="s">
        <v>205</v>
      </c>
      <c r="AH2094" s="61">
        <v>0.2800000011920929</v>
      </c>
      <c r="AI2094" s="58" t="s">
        <v>406</v>
      </c>
      <c r="AJ2094" s="61">
        <v>0</v>
      </c>
      <c r="AK2094" s="58" t="s">
        <v>455</v>
      </c>
      <c r="AL2094" s="61">
        <v>0</v>
      </c>
      <c r="AM2094" s="62" t="s">
        <v>295</v>
      </c>
      <c r="AN2094" s="63">
        <v>0</v>
      </c>
      <c r="AO2094" s="58" t="s">
        <v>454</v>
      </c>
      <c r="AP2094" s="61">
        <v>0.25900000000000001</v>
      </c>
      <c r="AQ2094" s="1375" t="s">
        <v>409</v>
      </c>
      <c r="AR2094" s="1376">
        <v>0.22800000000000001</v>
      </c>
    </row>
    <row r="2095" spans="10:44" ht="18" customHeight="1" x14ac:dyDescent="0.25">
      <c r="J2095" s="37" t="e">
        <f t="shared" ca="1" si="187"/>
        <v>#REF!</v>
      </c>
      <c r="K2095" s="55" t="e">
        <f t="shared" ca="1" si="186"/>
        <v>#REF!</v>
      </c>
      <c r="Q2095" s="15"/>
      <c r="Z2095" s="38"/>
      <c r="AA2095" s="38"/>
      <c r="AB2095" s="38"/>
      <c r="AC2095" s="38"/>
      <c r="AD2095" s="38"/>
      <c r="AE2095" s="58" t="s">
        <v>358</v>
      </c>
      <c r="AF2095" s="61">
        <v>0.36000001430511475</v>
      </c>
      <c r="AG2095" s="58" t="s">
        <v>350</v>
      </c>
      <c r="AH2095" s="61">
        <v>0</v>
      </c>
      <c r="AI2095" s="58" t="s">
        <v>407</v>
      </c>
      <c r="AJ2095" s="61">
        <v>0</v>
      </c>
      <c r="AK2095" s="58" t="s">
        <v>133</v>
      </c>
      <c r="AL2095" s="61">
        <v>0.25999999046325684</v>
      </c>
      <c r="AM2095" s="62" t="s">
        <v>296</v>
      </c>
      <c r="AN2095" s="63">
        <v>0</v>
      </c>
      <c r="AO2095" s="58" t="s">
        <v>1171</v>
      </c>
      <c r="AP2095" s="61">
        <v>0</v>
      </c>
      <c r="AQ2095" s="1375" t="s">
        <v>1190</v>
      </c>
      <c r="AR2095" s="1376">
        <v>0</v>
      </c>
    </row>
    <row r="2096" spans="10:44" ht="18" customHeight="1" x14ac:dyDescent="0.25">
      <c r="J2096" s="37" t="e">
        <f t="shared" ca="1" si="187"/>
        <v>#REF!</v>
      </c>
      <c r="K2096" s="55" t="e">
        <f t="shared" ca="1" si="186"/>
        <v>#REF!</v>
      </c>
      <c r="Q2096" s="15"/>
      <c r="AB2096" s="16"/>
      <c r="AE2096" s="58" t="s">
        <v>53</v>
      </c>
      <c r="AF2096" s="61">
        <v>0</v>
      </c>
      <c r="AG2096" s="58" t="s">
        <v>371</v>
      </c>
      <c r="AH2096" s="61">
        <v>0.23000000417232513</v>
      </c>
      <c r="AI2096" s="58" t="s">
        <v>235</v>
      </c>
      <c r="AJ2096" s="61">
        <v>0.2800000011920929</v>
      </c>
      <c r="AK2096" s="58" t="s">
        <v>475</v>
      </c>
      <c r="AL2096" s="61">
        <v>0</v>
      </c>
      <c r="AM2096" s="62" t="s">
        <v>606</v>
      </c>
      <c r="AN2096" s="63">
        <v>0.17</v>
      </c>
      <c r="AO2096" s="58" t="s">
        <v>1172</v>
      </c>
      <c r="AP2096" s="61">
        <v>0</v>
      </c>
      <c r="AQ2096" s="1375" t="s">
        <v>1191</v>
      </c>
      <c r="AR2096" s="1376">
        <v>0.27100000000000002</v>
      </c>
    </row>
    <row r="2097" spans="10:44" ht="18" customHeight="1" x14ac:dyDescent="0.25">
      <c r="J2097" s="37" t="e">
        <f t="shared" ca="1" si="187"/>
        <v>#REF!</v>
      </c>
      <c r="K2097" s="55" t="e">
        <f t="shared" ca="1" si="186"/>
        <v>#REF!</v>
      </c>
      <c r="Q2097" s="15"/>
      <c r="AB2097" s="16"/>
      <c r="AE2097" s="58" t="s">
        <v>318</v>
      </c>
      <c r="AF2097" s="61">
        <v>0.28999999165534973</v>
      </c>
      <c r="AG2097" s="58" t="s">
        <v>236</v>
      </c>
      <c r="AH2097" s="61">
        <v>9.9999997764825821E-3</v>
      </c>
      <c r="AI2097" s="58" t="s">
        <v>408</v>
      </c>
      <c r="AJ2097" s="61">
        <v>0</v>
      </c>
      <c r="AK2097" s="58" t="s">
        <v>234</v>
      </c>
      <c r="AL2097" s="61">
        <v>0</v>
      </c>
      <c r="AM2097" s="62" t="s">
        <v>298</v>
      </c>
      <c r="AN2097" s="63">
        <v>0</v>
      </c>
      <c r="AO2097" s="58" t="s">
        <v>1173</v>
      </c>
      <c r="AP2097" s="61">
        <v>0</v>
      </c>
      <c r="AQ2097" s="1375" t="s">
        <v>1192</v>
      </c>
      <c r="AR2097" s="1376">
        <v>0</v>
      </c>
    </row>
    <row r="2098" spans="10:44" ht="18" customHeight="1" x14ac:dyDescent="0.25">
      <c r="J2098" s="37" t="e">
        <f t="shared" ca="1" si="187"/>
        <v>#REF!</v>
      </c>
      <c r="K2098" s="55" t="e">
        <f t="shared" ca="1" si="186"/>
        <v>#REF!</v>
      </c>
      <c r="Q2098" s="15"/>
      <c r="AB2098" s="16"/>
      <c r="AE2098" s="58" t="s">
        <v>319</v>
      </c>
      <c r="AF2098" s="61">
        <v>0</v>
      </c>
      <c r="AG2098" s="58" t="s">
        <v>372</v>
      </c>
      <c r="AH2098" s="61">
        <v>0.43000000715255737</v>
      </c>
      <c r="AI2098" s="58" t="s">
        <v>306</v>
      </c>
      <c r="AJ2098" s="61">
        <v>0.34999999403953552</v>
      </c>
      <c r="AK2098" s="58" t="s">
        <v>305</v>
      </c>
      <c r="AL2098" s="61">
        <v>0.30000001192092896</v>
      </c>
      <c r="AM2098" s="62" t="s">
        <v>607</v>
      </c>
      <c r="AN2098" s="63">
        <v>0</v>
      </c>
      <c r="AO2098" s="58" t="s">
        <v>405</v>
      </c>
      <c r="AP2098" s="61">
        <v>0.23400000000000001</v>
      </c>
      <c r="AQ2098" s="1375" t="s">
        <v>308</v>
      </c>
      <c r="AR2098" s="1376">
        <v>0.27200000000000002</v>
      </c>
    </row>
    <row r="2099" spans="10:44" ht="18" customHeight="1" x14ac:dyDescent="0.25">
      <c r="J2099" s="37" t="e">
        <f t="shared" ca="1" si="187"/>
        <v>#REF!</v>
      </c>
      <c r="K2099" s="55" t="e">
        <f t="shared" ca="1" si="186"/>
        <v>#REF!</v>
      </c>
      <c r="Q2099" s="15"/>
      <c r="AB2099" s="16"/>
      <c r="AE2099" s="58" t="s">
        <v>488</v>
      </c>
      <c r="AF2099" s="61">
        <v>1.9999999552965164E-2</v>
      </c>
      <c r="AG2099" s="58" t="s">
        <v>358</v>
      </c>
      <c r="AH2099" s="61">
        <v>0.43000000715255737</v>
      </c>
      <c r="AI2099" s="58" t="s">
        <v>409</v>
      </c>
      <c r="AJ2099" s="61">
        <v>0.40000000596046448</v>
      </c>
      <c r="AK2099" s="58" t="s">
        <v>406</v>
      </c>
      <c r="AL2099" s="61">
        <v>0</v>
      </c>
      <c r="AM2099" s="62" t="s">
        <v>608</v>
      </c>
      <c r="AN2099" s="63">
        <v>0</v>
      </c>
      <c r="AO2099" s="58" t="s">
        <v>67</v>
      </c>
      <c r="AP2099" s="61">
        <v>0</v>
      </c>
      <c r="AQ2099" s="1375" t="s">
        <v>1193</v>
      </c>
      <c r="AR2099" s="1376">
        <v>0.27200000000000002</v>
      </c>
    </row>
    <row r="2100" spans="10:44" ht="18" customHeight="1" x14ac:dyDescent="0.25">
      <c r="J2100" s="37" t="e">
        <f t="shared" ca="1" si="187"/>
        <v>#REF!</v>
      </c>
      <c r="K2100" s="55" t="e">
        <f t="shared" ca="1" si="186"/>
        <v>#REF!</v>
      </c>
      <c r="Q2100" s="15"/>
      <c r="AB2100" s="16"/>
      <c r="AE2100" s="58" t="s">
        <v>65</v>
      </c>
      <c r="AF2100" s="61">
        <v>0</v>
      </c>
      <c r="AG2100" s="58" t="s">
        <v>351</v>
      </c>
      <c r="AH2100" s="61">
        <v>0.11999999731779099</v>
      </c>
      <c r="AI2100" s="58" t="s">
        <v>61</v>
      </c>
      <c r="AJ2100" s="61">
        <v>0.14000000059604645</v>
      </c>
      <c r="AK2100" s="58" t="s">
        <v>495</v>
      </c>
      <c r="AL2100" s="61">
        <v>0</v>
      </c>
      <c r="AM2100" s="62" t="s">
        <v>454</v>
      </c>
      <c r="AN2100" s="63">
        <v>0.17</v>
      </c>
      <c r="AO2100" s="58" t="s">
        <v>612</v>
      </c>
      <c r="AP2100" s="61">
        <v>0</v>
      </c>
      <c r="AQ2100" s="1375" t="s">
        <v>54</v>
      </c>
      <c r="AR2100" s="1376">
        <v>0.255</v>
      </c>
    </row>
    <row r="2101" spans="10:44" ht="18" customHeight="1" x14ac:dyDescent="0.25">
      <c r="J2101" s="37" t="e">
        <f t="shared" ca="1" si="187"/>
        <v>#REF!</v>
      </c>
      <c r="K2101" s="55" t="e">
        <f t="shared" ca="1" si="186"/>
        <v>#REF!</v>
      </c>
      <c r="Q2101" s="15"/>
      <c r="AB2101" s="16"/>
      <c r="AE2101" s="58" t="s">
        <v>320</v>
      </c>
      <c r="AF2101" s="61">
        <v>0.27000001072883606</v>
      </c>
      <c r="AG2101" s="58" t="s">
        <v>373</v>
      </c>
      <c r="AH2101" s="61">
        <v>0</v>
      </c>
      <c r="AI2101" s="58" t="s">
        <v>496</v>
      </c>
      <c r="AJ2101" s="61">
        <v>0</v>
      </c>
      <c r="AK2101" s="58" t="s">
        <v>434</v>
      </c>
      <c r="AL2101" s="61">
        <v>0.25999999046325684</v>
      </c>
      <c r="AM2101" s="62" t="s">
        <v>609</v>
      </c>
      <c r="AN2101" s="63">
        <v>0</v>
      </c>
      <c r="AO2101" s="58" t="s">
        <v>1174</v>
      </c>
      <c r="AP2101" s="61">
        <v>0.25800000000000001</v>
      </c>
      <c r="AQ2101" s="1375" t="s">
        <v>1195</v>
      </c>
      <c r="AR2101" s="1376">
        <v>0.26700000000000002</v>
      </c>
    </row>
    <row r="2102" spans="10:44" ht="18" customHeight="1" x14ac:dyDescent="0.25">
      <c r="J2102" s="37" t="e">
        <f t="shared" ca="1" si="187"/>
        <v>#REF!</v>
      </c>
      <c r="K2102" s="55" t="e">
        <f t="shared" ca="1" si="186"/>
        <v>#REF!</v>
      </c>
      <c r="Q2102" s="15"/>
      <c r="AB2102" s="16"/>
      <c r="AE2102" s="58" t="s">
        <v>321</v>
      </c>
      <c r="AF2102" s="61">
        <v>0</v>
      </c>
      <c r="AG2102" s="58" t="s">
        <v>318</v>
      </c>
      <c r="AH2102" s="61">
        <v>0.31000000238418579</v>
      </c>
      <c r="AI2102" s="58" t="s">
        <v>307</v>
      </c>
      <c r="AJ2102" s="61">
        <v>0</v>
      </c>
      <c r="AK2102" s="58" t="s">
        <v>515</v>
      </c>
      <c r="AL2102" s="61">
        <v>0.27000001072883606</v>
      </c>
      <c r="AM2102" s="62" t="s">
        <v>610</v>
      </c>
      <c r="AN2102" s="63">
        <v>0.21</v>
      </c>
      <c r="AO2102" s="58" t="s">
        <v>1175</v>
      </c>
      <c r="AP2102" s="61">
        <v>0</v>
      </c>
      <c r="AQ2102" s="1375" t="s">
        <v>625</v>
      </c>
      <c r="AR2102" s="1376">
        <v>0.27200000000000002</v>
      </c>
    </row>
    <row r="2103" spans="10:44" ht="18" customHeight="1" x14ac:dyDescent="0.25">
      <c r="J2103" s="37" t="e">
        <f t="shared" ca="1" si="187"/>
        <v>#REF!</v>
      </c>
      <c r="K2103" s="55" t="e">
        <f t="shared" ca="1" si="186"/>
        <v>#REF!</v>
      </c>
      <c r="Q2103" s="15"/>
      <c r="AB2103" s="16"/>
      <c r="AE2103" s="58" t="s">
        <v>322</v>
      </c>
      <c r="AF2103" s="61">
        <v>0</v>
      </c>
      <c r="AG2103" s="58" t="s">
        <v>352</v>
      </c>
      <c r="AH2103" s="61">
        <v>0</v>
      </c>
      <c r="AI2103" s="58" t="s">
        <v>308</v>
      </c>
      <c r="AJ2103" s="61">
        <v>7.9999998211860657E-2</v>
      </c>
      <c r="AK2103" s="58" t="s">
        <v>233</v>
      </c>
      <c r="AL2103" s="61">
        <v>0.10000000149011612</v>
      </c>
      <c r="AM2103" s="62" t="s">
        <v>611</v>
      </c>
      <c r="AN2103" s="63">
        <v>0</v>
      </c>
      <c r="AO2103" s="58" t="s">
        <v>1176</v>
      </c>
      <c r="AP2103" s="61">
        <v>0.255</v>
      </c>
      <c r="AQ2103" s="1375" t="s">
        <v>1196</v>
      </c>
      <c r="AR2103" s="1376">
        <v>0.27200000000000002</v>
      </c>
    </row>
    <row r="2104" spans="10:44" ht="18" customHeight="1" x14ac:dyDescent="0.25">
      <c r="J2104" s="37" t="e">
        <f t="shared" ca="1" si="187"/>
        <v>#REF!</v>
      </c>
      <c r="K2104" s="55" t="e">
        <f t="shared" ca="1" si="186"/>
        <v>#REF!</v>
      </c>
      <c r="Q2104" s="15"/>
      <c r="AB2104" s="16"/>
      <c r="AE2104" s="58" t="s">
        <v>323</v>
      </c>
      <c r="AF2104" s="61">
        <v>0</v>
      </c>
      <c r="AG2104" s="58" t="s">
        <v>504</v>
      </c>
      <c r="AH2104" s="61">
        <v>0.34000000357627869</v>
      </c>
      <c r="AI2104" s="58" t="s">
        <v>410</v>
      </c>
      <c r="AJ2104" s="61">
        <v>0.40000000596046448</v>
      </c>
      <c r="AK2104" s="58" t="s">
        <v>61</v>
      </c>
      <c r="AL2104" s="61">
        <v>0.17000000178813934</v>
      </c>
      <c r="AM2104" s="62" t="s">
        <v>229</v>
      </c>
      <c r="AN2104" s="63">
        <v>0</v>
      </c>
      <c r="AO2104" s="58" t="s">
        <v>234</v>
      </c>
      <c r="AP2104" s="61">
        <v>0</v>
      </c>
      <c r="AQ2104" s="1375" t="s">
        <v>1197</v>
      </c>
      <c r="AR2104" s="1376">
        <v>0</v>
      </c>
    </row>
    <row r="2105" spans="10:44" ht="18" customHeight="1" x14ac:dyDescent="0.25">
      <c r="J2105" s="37" t="e">
        <f t="shared" ca="1" si="187"/>
        <v>#REF!</v>
      </c>
      <c r="K2105" s="55" t="e">
        <f t="shared" ca="1" si="186"/>
        <v>#REF!</v>
      </c>
      <c r="Q2105" s="15"/>
      <c r="AB2105" s="16"/>
      <c r="AE2105" s="58" t="s">
        <v>324</v>
      </c>
      <c r="AF2105" s="61">
        <v>0</v>
      </c>
      <c r="AG2105" s="58" t="s">
        <v>488</v>
      </c>
      <c r="AH2105" s="61">
        <v>0</v>
      </c>
      <c r="AI2105" s="58" t="s">
        <v>54</v>
      </c>
      <c r="AJ2105" s="61">
        <v>0.2800000011920929</v>
      </c>
      <c r="AK2105" s="58" t="s">
        <v>408</v>
      </c>
      <c r="AL2105" s="61">
        <v>0</v>
      </c>
      <c r="AM2105" s="62" t="s">
        <v>230</v>
      </c>
      <c r="AN2105" s="63">
        <v>0</v>
      </c>
      <c r="AO2105" s="58" t="s">
        <v>617</v>
      </c>
      <c r="AP2105" s="61">
        <v>0</v>
      </c>
      <c r="AQ2105" s="1375" t="s">
        <v>624</v>
      </c>
      <c r="AR2105" s="1376">
        <v>0.27</v>
      </c>
    </row>
    <row r="2106" spans="10:44" ht="18" customHeight="1" x14ac:dyDescent="0.25">
      <c r="J2106" s="37" t="e">
        <f t="shared" ca="1" si="187"/>
        <v>#REF!</v>
      </c>
      <c r="K2106" s="55" t="e">
        <f t="shared" ca="1" si="186"/>
        <v>#REF!</v>
      </c>
      <c r="Q2106" s="15"/>
      <c r="AB2106" s="16"/>
      <c r="AE2106" s="58" t="s">
        <v>325</v>
      </c>
      <c r="AF2106" s="61">
        <v>0</v>
      </c>
      <c r="AG2106" s="58" t="s">
        <v>320</v>
      </c>
      <c r="AH2106" s="61">
        <v>0.40000000596046448</v>
      </c>
      <c r="AI2106" s="58" t="s">
        <v>491</v>
      </c>
      <c r="AJ2106" s="61">
        <v>0</v>
      </c>
      <c r="AK2106" s="58" t="s">
        <v>306</v>
      </c>
      <c r="AL2106" s="61">
        <v>0.25999999046325684</v>
      </c>
      <c r="AM2106" s="62" t="s">
        <v>232</v>
      </c>
      <c r="AN2106" s="63">
        <v>0</v>
      </c>
      <c r="AO2106" s="58" t="s">
        <v>1177</v>
      </c>
      <c r="AP2106" s="61">
        <v>0.25900000000000001</v>
      </c>
      <c r="AQ2106" s="1375" t="s">
        <v>2280</v>
      </c>
      <c r="AR2106" s="1376">
        <v>0</v>
      </c>
    </row>
    <row r="2107" spans="10:44" ht="18" customHeight="1" x14ac:dyDescent="0.25">
      <c r="J2107" s="37" t="e">
        <f t="shared" ca="1" si="187"/>
        <v>#REF!</v>
      </c>
      <c r="K2107" s="55" t="e">
        <f t="shared" ca="1" si="186"/>
        <v>#REF!</v>
      </c>
      <c r="Q2107" s="15"/>
      <c r="AB2107" s="16"/>
      <c r="AE2107" s="58" t="s">
        <v>374</v>
      </c>
      <c r="AF2107" s="61">
        <v>0.25999999046325684</v>
      </c>
      <c r="AG2107" s="58" t="s">
        <v>321</v>
      </c>
      <c r="AH2107" s="61">
        <v>0</v>
      </c>
      <c r="AI2107" s="58" t="s">
        <v>311</v>
      </c>
      <c r="AJ2107" s="61">
        <v>0.36000001430511475</v>
      </c>
      <c r="AK2107" s="58" t="s">
        <v>409</v>
      </c>
      <c r="AL2107" s="61">
        <v>0.30000001192092896</v>
      </c>
      <c r="AM2107" s="62" t="s">
        <v>405</v>
      </c>
      <c r="AN2107" s="63">
        <v>0.25</v>
      </c>
      <c r="AO2107" s="58" t="s">
        <v>1178</v>
      </c>
      <c r="AP2107" s="61">
        <v>0</v>
      </c>
      <c r="AQ2107" s="1375" t="s">
        <v>1198</v>
      </c>
      <c r="AR2107" s="1376">
        <v>0.27300000000000002</v>
      </c>
    </row>
    <row r="2108" spans="10:44" ht="18" customHeight="1" x14ac:dyDescent="0.25">
      <c r="J2108" s="37" t="e">
        <f t="shared" ca="1" si="187"/>
        <v>#REF!</v>
      </c>
      <c r="K2108" s="55" t="e">
        <f t="shared" ca="1" si="186"/>
        <v>#REF!</v>
      </c>
      <c r="Q2108" s="15"/>
      <c r="AB2108" s="16"/>
      <c r="AE2108" s="58" t="s">
        <v>326</v>
      </c>
      <c r="AF2108" s="61">
        <v>0</v>
      </c>
      <c r="AG2108" s="58" t="s">
        <v>322</v>
      </c>
      <c r="AH2108" s="61">
        <v>0</v>
      </c>
      <c r="AI2108" s="58" t="s">
        <v>411</v>
      </c>
      <c r="AJ2108" s="61">
        <v>9.0000003576278687E-2</v>
      </c>
      <c r="AK2108" s="58" t="s">
        <v>307</v>
      </c>
      <c r="AL2108" s="61">
        <v>0</v>
      </c>
      <c r="AM2108" s="62" t="s">
        <v>67</v>
      </c>
      <c r="AN2108" s="63">
        <v>0</v>
      </c>
      <c r="AO2108" s="58" t="s">
        <v>1179</v>
      </c>
      <c r="AP2108" s="61">
        <v>0.219</v>
      </c>
      <c r="AQ2108" s="1375" t="s">
        <v>1200</v>
      </c>
      <c r="AR2108" s="1376">
        <v>0.26200000000000001</v>
      </c>
    </row>
    <row r="2109" spans="10:44" ht="18" customHeight="1" x14ac:dyDescent="0.25">
      <c r="J2109" s="37" t="e">
        <f t="shared" ca="1" si="187"/>
        <v>#REF!</v>
      </c>
      <c r="K2109" s="55" t="e">
        <f t="shared" ca="1" si="186"/>
        <v>#REF!</v>
      </c>
      <c r="Q2109" s="15"/>
      <c r="AB2109" s="16"/>
      <c r="AE2109" s="58" t="s">
        <v>239</v>
      </c>
      <c r="AF2109" s="61">
        <v>0</v>
      </c>
      <c r="AG2109" s="58" t="s">
        <v>353</v>
      </c>
      <c r="AH2109" s="61">
        <v>0.40000000596046448</v>
      </c>
      <c r="AI2109" s="58" t="s">
        <v>312</v>
      </c>
      <c r="AJ2109" s="61">
        <v>0</v>
      </c>
      <c r="AK2109" s="58" t="s">
        <v>308</v>
      </c>
      <c r="AL2109" s="61">
        <v>0.17000000178813934</v>
      </c>
      <c r="AM2109" s="62" t="s">
        <v>368</v>
      </c>
      <c r="AN2109" s="63">
        <v>0.2</v>
      </c>
      <c r="AO2109" s="58" t="s">
        <v>1180</v>
      </c>
      <c r="AP2109" s="61">
        <v>8.9999999999999993E-3</v>
      </c>
      <c r="AQ2109" s="1375" t="s">
        <v>1201</v>
      </c>
      <c r="AR2109" s="1376">
        <v>0.27300000000000002</v>
      </c>
    </row>
    <row r="2110" spans="10:44" ht="18" customHeight="1" x14ac:dyDescent="0.25">
      <c r="J2110" s="37" t="e">
        <f t="shared" ca="1" si="187"/>
        <v>#REF!</v>
      </c>
      <c r="K2110" s="55" t="e">
        <f t="shared" ca="1" si="186"/>
        <v>#REF!</v>
      </c>
      <c r="Q2110" s="15"/>
      <c r="AB2110" s="16"/>
      <c r="AE2110" s="58" t="s">
        <v>327</v>
      </c>
      <c r="AF2110" s="61">
        <v>0</v>
      </c>
      <c r="AG2110" s="58" t="s">
        <v>323</v>
      </c>
      <c r="AH2110" s="61">
        <v>0</v>
      </c>
      <c r="AI2110" s="58" t="s">
        <v>369</v>
      </c>
      <c r="AJ2110" s="61">
        <v>0.34999999403953552</v>
      </c>
      <c r="AK2110" s="58" t="s">
        <v>410</v>
      </c>
      <c r="AL2110" s="61">
        <v>0.31000000238418579</v>
      </c>
      <c r="AM2110" s="62" t="s">
        <v>612</v>
      </c>
      <c r="AN2110" s="63">
        <v>0</v>
      </c>
      <c r="AO2110" s="58" t="s">
        <v>1181</v>
      </c>
      <c r="AP2110" s="61">
        <v>0.05</v>
      </c>
      <c r="AQ2110" s="1375" t="s">
        <v>626</v>
      </c>
      <c r="AR2110" s="1376">
        <v>0</v>
      </c>
    </row>
    <row r="2111" spans="10:44" ht="18" customHeight="1" x14ac:dyDescent="0.25">
      <c r="J2111" s="37" t="e">
        <f t="shared" ca="1" si="187"/>
        <v>#REF!</v>
      </c>
      <c r="K2111" s="55" t="e">
        <f t="shared" ca="1" si="186"/>
        <v>#REF!</v>
      </c>
      <c r="Q2111" s="15"/>
      <c r="AB2111" s="16"/>
      <c r="AE2111" s="58" t="s">
        <v>240</v>
      </c>
      <c r="AF2111" s="61">
        <v>0</v>
      </c>
      <c r="AG2111" s="58" t="s">
        <v>324</v>
      </c>
      <c r="AH2111" s="61">
        <v>5.9999998658895493E-2</v>
      </c>
      <c r="AI2111" s="58" t="s">
        <v>313</v>
      </c>
      <c r="AJ2111" s="61">
        <v>0</v>
      </c>
      <c r="AK2111" s="58" t="s">
        <v>54</v>
      </c>
      <c r="AL2111" s="61">
        <v>0.20999999344348907</v>
      </c>
      <c r="AM2111" s="62" t="s">
        <v>613</v>
      </c>
      <c r="AN2111" s="63">
        <v>0</v>
      </c>
      <c r="AO2111" s="58" t="s">
        <v>1182</v>
      </c>
      <c r="AP2111" s="61">
        <v>0.23699999999999999</v>
      </c>
      <c r="AQ2111" s="1375" t="s">
        <v>1202</v>
      </c>
      <c r="AR2111" s="1376">
        <v>0.27300000000000002</v>
      </c>
    </row>
    <row r="2112" spans="10:44" ht="18" customHeight="1" x14ac:dyDescent="0.25">
      <c r="J2112" s="37" t="e">
        <f t="shared" ca="1" si="187"/>
        <v>#REF!</v>
      </c>
      <c r="K2112" s="55" t="e">
        <f t="shared" ca="1" si="186"/>
        <v>#REF!</v>
      </c>
      <c r="Q2112" s="15"/>
      <c r="AB2112" s="16"/>
      <c r="AE2112" s="58" t="s">
        <v>498</v>
      </c>
      <c r="AF2112" s="61">
        <v>7.0000000298023224E-2</v>
      </c>
      <c r="AG2112" s="58" t="s">
        <v>325</v>
      </c>
      <c r="AH2112" s="61">
        <v>0</v>
      </c>
      <c r="AI2112" s="58" t="s">
        <v>58</v>
      </c>
      <c r="AJ2112" s="61">
        <v>0.25</v>
      </c>
      <c r="AK2112" s="58" t="s">
        <v>456</v>
      </c>
      <c r="AL2112" s="61">
        <v>0</v>
      </c>
      <c r="AM2112" s="62" t="s">
        <v>455</v>
      </c>
      <c r="AN2112" s="63">
        <v>0</v>
      </c>
      <c r="AO2112" s="58" t="s">
        <v>1183</v>
      </c>
      <c r="AP2112" s="61">
        <v>0.11899999999999999</v>
      </c>
      <c r="AQ2112" s="1375" t="s">
        <v>1203</v>
      </c>
      <c r="AR2112" s="1376">
        <v>0</v>
      </c>
    </row>
    <row r="2113" spans="10:44" ht="18" customHeight="1" x14ac:dyDescent="0.25">
      <c r="J2113" s="37" t="e">
        <f t="shared" ca="1" si="187"/>
        <v>#REF!</v>
      </c>
      <c r="K2113" s="55" t="e">
        <f t="shared" ca="1" si="186"/>
        <v>#REF!</v>
      </c>
      <c r="Q2113" s="15"/>
      <c r="AB2113" s="16"/>
      <c r="AE2113" s="58" t="s">
        <v>328</v>
      </c>
      <c r="AF2113" s="61">
        <v>0</v>
      </c>
      <c r="AG2113" s="58" t="s">
        <v>354</v>
      </c>
      <c r="AH2113" s="61">
        <v>0</v>
      </c>
      <c r="AI2113" s="58" t="s">
        <v>349</v>
      </c>
      <c r="AJ2113" s="61">
        <v>0</v>
      </c>
      <c r="AK2113" s="58" t="s">
        <v>491</v>
      </c>
      <c r="AL2113" s="61">
        <v>0</v>
      </c>
      <c r="AM2113" s="62" t="s">
        <v>133</v>
      </c>
      <c r="AN2113" s="63">
        <v>0.21</v>
      </c>
      <c r="AO2113" s="58" t="s">
        <v>618</v>
      </c>
      <c r="AP2113" s="61">
        <v>0</v>
      </c>
      <c r="AQ2113" s="1375" t="s">
        <v>1204</v>
      </c>
      <c r="AR2113" s="1376">
        <v>0.191</v>
      </c>
    </row>
    <row r="2114" spans="10:44" ht="18" customHeight="1" x14ac:dyDescent="0.25">
      <c r="J2114" s="37" t="e">
        <f t="shared" ca="1" si="187"/>
        <v>#REF!</v>
      </c>
      <c r="K2114" s="55" t="e">
        <f t="shared" ca="1" si="186"/>
        <v>#REF!</v>
      </c>
      <c r="Q2114" s="15"/>
      <c r="AB2114" s="16"/>
      <c r="AE2114" s="58" t="s">
        <v>241</v>
      </c>
      <c r="AF2114" s="61">
        <v>0.30000001192092896</v>
      </c>
      <c r="AG2114" s="58" t="s">
        <v>374</v>
      </c>
      <c r="AH2114" s="61">
        <v>0.38999998569488525</v>
      </c>
      <c r="AI2114" s="58" t="s">
        <v>59</v>
      </c>
      <c r="AJ2114" s="61">
        <v>0.40999999642372131</v>
      </c>
      <c r="AK2114" s="58" t="s">
        <v>457</v>
      </c>
      <c r="AL2114" s="61">
        <v>0.2800000011920929</v>
      </c>
      <c r="AM2114" s="62" t="s">
        <v>614</v>
      </c>
      <c r="AN2114" s="63">
        <v>0</v>
      </c>
      <c r="AO2114" s="58" t="s">
        <v>1184</v>
      </c>
      <c r="AP2114" s="61">
        <v>0.25900000000000001</v>
      </c>
      <c r="AQ2114" s="1375" t="s">
        <v>1205</v>
      </c>
      <c r="AR2114" s="1376">
        <v>0</v>
      </c>
    </row>
    <row r="2115" spans="10:44" ht="18" customHeight="1" x14ac:dyDescent="0.25">
      <c r="J2115" s="37" t="e">
        <f t="shared" ca="1" si="187"/>
        <v>#REF!</v>
      </c>
      <c r="K2115" s="55" t="e">
        <f t="shared" ca="1" si="186"/>
        <v>#REF!</v>
      </c>
      <c r="Q2115" s="15"/>
      <c r="AB2115" s="16"/>
      <c r="AE2115" s="58" t="s">
        <v>68</v>
      </c>
      <c r="AF2115" s="61">
        <v>0</v>
      </c>
      <c r="AG2115" s="58" t="s">
        <v>375</v>
      </c>
      <c r="AH2115" s="61">
        <v>0</v>
      </c>
      <c r="AI2115" s="58" t="s">
        <v>314</v>
      </c>
      <c r="AJ2115" s="61">
        <v>0</v>
      </c>
      <c r="AK2115" s="58" t="s">
        <v>411</v>
      </c>
      <c r="AL2115" s="61">
        <v>0</v>
      </c>
      <c r="AM2115" s="62" t="s">
        <v>615</v>
      </c>
      <c r="AN2115" s="63">
        <v>0.03</v>
      </c>
      <c r="AO2115" s="58" t="s">
        <v>1185</v>
      </c>
      <c r="AP2115" s="61">
        <v>0</v>
      </c>
      <c r="AQ2115" s="1375" t="s">
        <v>2281</v>
      </c>
      <c r="AR2115" s="1376">
        <v>2.3E-2</v>
      </c>
    </row>
    <row r="2116" spans="10:44" ht="18" customHeight="1" x14ac:dyDescent="0.25">
      <c r="J2116" s="37" t="e">
        <f t="shared" ca="1" si="187"/>
        <v>#REF!</v>
      </c>
      <c r="K2116" s="55" t="e">
        <f t="shared" ca="1" si="186"/>
        <v>#REF!</v>
      </c>
      <c r="Q2116" s="15"/>
      <c r="AB2116" s="16"/>
      <c r="AE2116" s="58" t="s">
        <v>242</v>
      </c>
      <c r="AF2116" s="61">
        <v>0</v>
      </c>
      <c r="AG2116" s="58" t="s">
        <v>239</v>
      </c>
      <c r="AH2116" s="61">
        <v>0</v>
      </c>
      <c r="AI2116" s="58" t="s">
        <v>63</v>
      </c>
      <c r="AJ2116" s="61">
        <v>0</v>
      </c>
      <c r="AK2116" s="58" t="s">
        <v>476</v>
      </c>
      <c r="AL2116" s="61">
        <v>0.31000000238418579</v>
      </c>
      <c r="AM2116" s="62" t="s">
        <v>515</v>
      </c>
      <c r="AN2116" s="63">
        <v>0</v>
      </c>
      <c r="AO2116" s="58" t="s">
        <v>1186</v>
      </c>
      <c r="AP2116" s="61">
        <v>0</v>
      </c>
      <c r="AQ2116" s="1375" t="s">
        <v>459</v>
      </c>
      <c r="AR2116" s="1376">
        <v>0.24099999999999999</v>
      </c>
    </row>
    <row r="2117" spans="10:44" ht="18" customHeight="1" x14ac:dyDescent="0.25">
      <c r="J2117" s="37" t="e">
        <f t="shared" ca="1" si="187"/>
        <v>#REF!</v>
      </c>
      <c r="K2117" s="55" t="e">
        <f t="shared" ca="1" si="186"/>
        <v>#REF!</v>
      </c>
      <c r="Q2117" s="15"/>
      <c r="AB2117" s="16"/>
      <c r="AE2117" s="58" t="s">
        <v>329</v>
      </c>
      <c r="AF2117" s="61">
        <v>0.31000000238418579</v>
      </c>
      <c r="AG2117" s="58" t="s">
        <v>376</v>
      </c>
      <c r="AH2117" s="61">
        <v>0</v>
      </c>
      <c r="AI2117" s="58" t="s">
        <v>412</v>
      </c>
      <c r="AJ2117" s="61">
        <v>0</v>
      </c>
      <c r="AK2117" s="58" t="s">
        <v>312</v>
      </c>
      <c r="AL2117" s="61">
        <v>0</v>
      </c>
      <c r="AM2117" s="62" t="s">
        <v>616</v>
      </c>
      <c r="AN2117" s="63">
        <v>0</v>
      </c>
      <c r="AO2117" s="58" t="s">
        <v>1187</v>
      </c>
      <c r="AP2117" s="61">
        <v>0.25800000000000001</v>
      </c>
      <c r="AQ2117" s="1375" t="s">
        <v>1044</v>
      </c>
      <c r="AR2117" s="1376">
        <v>0.05</v>
      </c>
    </row>
    <row r="2118" spans="10:44" ht="18" customHeight="1" x14ac:dyDescent="0.25">
      <c r="J2118" s="37" t="e">
        <f t="shared" ca="1" si="187"/>
        <v>#REF!</v>
      </c>
      <c r="K2118" s="55" t="e">
        <f t="shared" ca="1" si="186"/>
        <v>#REF!</v>
      </c>
      <c r="Q2118" s="15"/>
      <c r="AB2118" s="16"/>
      <c r="AE2118" s="58" t="s">
        <v>243</v>
      </c>
      <c r="AF2118" s="61">
        <v>0</v>
      </c>
      <c r="AG2118" s="58" t="s">
        <v>240</v>
      </c>
      <c r="AH2118" s="61">
        <v>0</v>
      </c>
      <c r="AI2118" s="58" t="s">
        <v>64</v>
      </c>
      <c r="AJ2118" s="61">
        <v>0</v>
      </c>
      <c r="AK2118" s="58" t="s">
        <v>458</v>
      </c>
      <c r="AL2118" s="61">
        <v>0</v>
      </c>
      <c r="AM2118" s="62" t="s">
        <v>134</v>
      </c>
      <c r="AN2118" s="63">
        <v>0.26</v>
      </c>
      <c r="AO2118" s="58" t="s">
        <v>1188</v>
      </c>
      <c r="AP2118" s="61">
        <v>0.25800000000000001</v>
      </c>
      <c r="AQ2118" s="1375" t="s">
        <v>135</v>
      </c>
      <c r="AR2118" s="1376">
        <v>0</v>
      </c>
    </row>
    <row r="2119" spans="10:44" ht="18" customHeight="1" x14ac:dyDescent="0.25">
      <c r="J2119" s="37" t="e">
        <f t="shared" ca="1" si="187"/>
        <v>#REF!</v>
      </c>
      <c r="K2119" s="55" t="e">
        <f t="shared" ca="1" si="186"/>
        <v>#REF!</v>
      </c>
      <c r="Q2119" s="15"/>
      <c r="AB2119" s="16"/>
      <c r="AE2119" s="58" t="s">
        <v>244</v>
      </c>
      <c r="AF2119" s="61">
        <v>0</v>
      </c>
      <c r="AG2119" s="58" t="s">
        <v>241</v>
      </c>
      <c r="AH2119" s="61">
        <v>0.31999999284744263</v>
      </c>
      <c r="AI2119" s="58" t="s">
        <v>316</v>
      </c>
      <c r="AJ2119" s="61">
        <v>0</v>
      </c>
      <c r="AK2119" s="58" t="s">
        <v>369</v>
      </c>
      <c r="AL2119" s="61">
        <v>0.27000001072883606</v>
      </c>
      <c r="AM2119" s="62" t="s">
        <v>233</v>
      </c>
      <c r="AN2119" s="63">
        <v>0</v>
      </c>
      <c r="AO2119" s="58" t="s">
        <v>1189</v>
      </c>
      <c r="AP2119" s="61">
        <v>0.255</v>
      </c>
      <c r="AQ2119" s="1375" t="s">
        <v>1206</v>
      </c>
      <c r="AR2119" s="1376">
        <v>0</v>
      </c>
    </row>
    <row r="2120" spans="10:44" ht="18" customHeight="1" x14ac:dyDescent="0.25">
      <c r="J2120" s="37" t="e">
        <f t="shared" ca="1" si="187"/>
        <v>#REF!</v>
      </c>
      <c r="K2120" s="55" t="e">
        <f t="shared" ca="1" si="186"/>
        <v>#REF!</v>
      </c>
      <c r="Q2120" s="15"/>
      <c r="AB2120" s="16"/>
      <c r="AE2120" s="58" t="s">
        <v>207</v>
      </c>
      <c r="AF2120" s="61">
        <v>0</v>
      </c>
      <c r="AG2120" s="58" t="s">
        <v>68</v>
      </c>
      <c r="AH2120" s="61">
        <v>0</v>
      </c>
      <c r="AI2120" s="58" t="s">
        <v>494</v>
      </c>
      <c r="AJ2120" s="61">
        <v>0</v>
      </c>
      <c r="AK2120" s="58" t="s">
        <v>313</v>
      </c>
      <c r="AL2120" s="61">
        <v>0</v>
      </c>
      <c r="AM2120" s="62" t="s">
        <v>234</v>
      </c>
      <c r="AN2120" s="63">
        <v>0</v>
      </c>
      <c r="AO2120" s="58" t="s">
        <v>409</v>
      </c>
      <c r="AP2120" s="61">
        <v>0.22500000000000001</v>
      </c>
      <c r="AQ2120" s="1375" t="s">
        <v>1207</v>
      </c>
      <c r="AR2120" s="1376">
        <v>0</v>
      </c>
    </row>
    <row r="2121" spans="10:44" ht="18" customHeight="1" x14ac:dyDescent="0.25">
      <c r="J2121" s="37" t="e">
        <f t="shared" ca="1" si="187"/>
        <v>#REF!</v>
      </c>
      <c r="K2121" s="55" t="e">
        <f t="shared" ca="1" si="186"/>
        <v>#REF!</v>
      </c>
      <c r="Q2121" s="15"/>
      <c r="AB2121" s="16"/>
      <c r="AE2121" s="58" t="s">
        <v>330</v>
      </c>
      <c r="AF2121" s="61">
        <v>0</v>
      </c>
      <c r="AG2121" s="58" t="s">
        <v>377</v>
      </c>
      <c r="AH2121" s="61">
        <v>0</v>
      </c>
      <c r="AI2121" s="58" t="s">
        <v>135</v>
      </c>
      <c r="AJ2121" s="61">
        <v>0</v>
      </c>
      <c r="AK2121" s="58" t="s">
        <v>58</v>
      </c>
      <c r="AL2121" s="61">
        <v>0.20999999344348907</v>
      </c>
      <c r="AM2121" s="62" t="s">
        <v>617</v>
      </c>
      <c r="AN2121" s="63">
        <v>0</v>
      </c>
      <c r="AO2121" s="58" t="s">
        <v>1190</v>
      </c>
      <c r="AP2121" s="61">
        <v>0</v>
      </c>
      <c r="AQ2121" s="1375" t="s">
        <v>629</v>
      </c>
      <c r="AR2121" s="1376">
        <v>0</v>
      </c>
    </row>
    <row r="2122" spans="10:44" ht="18" customHeight="1" x14ac:dyDescent="0.25">
      <c r="J2122" s="37" t="e">
        <f t="shared" ca="1" si="187"/>
        <v>#REF!</v>
      </c>
      <c r="K2122" s="55" t="e">
        <f t="shared" ca="1" si="186"/>
        <v>#REF!</v>
      </c>
      <c r="Q2122" s="15"/>
      <c r="AB2122" s="16"/>
      <c r="AE2122" s="58" t="s">
        <v>331</v>
      </c>
      <c r="AF2122" s="61">
        <v>0</v>
      </c>
      <c r="AG2122" s="58" t="s">
        <v>242</v>
      </c>
      <c r="AH2122" s="61">
        <v>0</v>
      </c>
      <c r="AI2122" s="58" t="s">
        <v>413</v>
      </c>
      <c r="AJ2122" s="61">
        <v>0.40999999642372131</v>
      </c>
      <c r="AK2122" s="58" t="s">
        <v>314</v>
      </c>
      <c r="AL2122" s="61">
        <v>0</v>
      </c>
      <c r="AM2122" s="62" t="s">
        <v>305</v>
      </c>
      <c r="AN2122" s="63">
        <v>0.22</v>
      </c>
      <c r="AO2122" s="58" t="s">
        <v>1191</v>
      </c>
      <c r="AP2122" s="61">
        <v>0</v>
      </c>
      <c r="AQ2122" s="1375" t="s">
        <v>1045</v>
      </c>
      <c r="AR2122" s="1376">
        <v>0.27300000000000002</v>
      </c>
    </row>
    <row r="2123" spans="10:44" ht="18" customHeight="1" x14ac:dyDescent="0.25">
      <c r="J2123" s="37" t="e">
        <f t="shared" ca="1" si="187"/>
        <v>#REF!</v>
      </c>
      <c r="K2123" s="55" t="e">
        <f t="shared" ca="1" si="186"/>
        <v>#REF!</v>
      </c>
      <c r="Q2123" s="15"/>
      <c r="AB2123" s="16"/>
      <c r="AE2123" s="58" t="s">
        <v>208</v>
      </c>
      <c r="AF2123" s="61">
        <v>0</v>
      </c>
      <c r="AG2123" s="58" t="s">
        <v>378</v>
      </c>
      <c r="AH2123" s="61">
        <v>0.38999998569488525</v>
      </c>
      <c r="AI2123" s="58" t="s">
        <v>414</v>
      </c>
      <c r="AJ2123" s="61">
        <v>0</v>
      </c>
      <c r="AK2123" s="58" t="s">
        <v>63</v>
      </c>
      <c r="AL2123" s="61">
        <v>0</v>
      </c>
      <c r="AM2123" s="62" t="s">
        <v>406</v>
      </c>
      <c r="AN2123" s="63">
        <v>0</v>
      </c>
      <c r="AO2123" s="58" t="s">
        <v>1192</v>
      </c>
      <c r="AP2123" s="61">
        <v>0</v>
      </c>
      <c r="AQ2123" s="1375" t="s">
        <v>317</v>
      </c>
      <c r="AR2123" s="1376">
        <v>0.27300000000000002</v>
      </c>
    </row>
    <row r="2124" spans="10:44" ht="18" customHeight="1" x14ac:dyDescent="0.25">
      <c r="J2124" s="37" t="e">
        <f t="shared" ca="1" si="187"/>
        <v>#REF!</v>
      </c>
      <c r="K2124" s="55" t="e">
        <f t="shared" ca="1" si="186"/>
        <v>#REF!</v>
      </c>
      <c r="Q2124" s="15"/>
      <c r="AB2124" s="16"/>
      <c r="AE2124" s="58" t="s">
        <v>332</v>
      </c>
      <c r="AF2124" s="61">
        <v>0.2800000011920929</v>
      </c>
      <c r="AG2124" s="58" t="s">
        <v>243</v>
      </c>
      <c r="AH2124" s="61">
        <v>0</v>
      </c>
      <c r="AI2124" s="58" t="s">
        <v>505</v>
      </c>
      <c r="AJ2124" s="61">
        <v>0</v>
      </c>
      <c r="AK2124" s="58" t="s">
        <v>412</v>
      </c>
      <c r="AL2124" s="61">
        <v>0</v>
      </c>
      <c r="AM2124" s="62" t="s">
        <v>434</v>
      </c>
      <c r="AN2124" s="63">
        <v>0.25</v>
      </c>
      <c r="AO2124" s="58" t="s">
        <v>308</v>
      </c>
      <c r="AP2124" s="61">
        <v>0.25900000000000001</v>
      </c>
      <c r="AQ2124" s="1375" t="s">
        <v>1209</v>
      </c>
      <c r="AR2124" s="1376">
        <v>0</v>
      </c>
    </row>
    <row r="2125" spans="10:44" ht="18" customHeight="1" x14ac:dyDescent="0.25">
      <c r="J2125" s="37" t="e">
        <f t="shared" ca="1" si="187"/>
        <v>#REF!</v>
      </c>
      <c r="K2125" s="55" t="e">
        <f t="shared" ca="1" si="186"/>
        <v>#REF!</v>
      </c>
      <c r="Q2125" s="15"/>
      <c r="AB2125" s="16"/>
      <c r="AE2125" s="58" t="s">
        <v>333</v>
      </c>
      <c r="AF2125" s="61">
        <v>0.25999999046325684</v>
      </c>
      <c r="AG2125" s="58" t="s">
        <v>244</v>
      </c>
      <c r="AH2125" s="61">
        <v>0</v>
      </c>
      <c r="AI2125" s="58" t="s">
        <v>136</v>
      </c>
      <c r="AJ2125" s="61">
        <v>0</v>
      </c>
      <c r="AK2125" s="58" t="s">
        <v>64</v>
      </c>
      <c r="AL2125" s="61">
        <v>0</v>
      </c>
      <c r="AM2125" s="62" t="s">
        <v>618</v>
      </c>
      <c r="AN2125" s="63">
        <v>0</v>
      </c>
      <c r="AO2125" s="58" t="s">
        <v>620</v>
      </c>
      <c r="AP2125" s="61">
        <v>0</v>
      </c>
      <c r="AQ2125" s="1375" t="s">
        <v>1211</v>
      </c>
      <c r="AR2125" s="1376">
        <v>0</v>
      </c>
    </row>
    <row r="2126" spans="10:44" ht="18" customHeight="1" x14ac:dyDescent="0.25">
      <c r="J2126" s="37" t="e">
        <f t="shared" ca="1" si="187"/>
        <v>#REF!</v>
      </c>
      <c r="K2126" s="55" t="e">
        <f t="shared" ca="1" si="186"/>
        <v>#REF!</v>
      </c>
      <c r="Q2126" s="15"/>
      <c r="AB2126" s="16"/>
      <c r="AE2126" s="58" t="s">
        <v>245</v>
      </c>
      <c r="AF2126" s="61">
        <v>0</v>
      </c>
      <c r="AG2126" s="58" t="s">
        <v>207</v>
      </c>
      <c r="AH2126" s="61">
        <v>0</v>
      </c>
      <c r="AI2126" s="58" t="s">
        <v>66</v>
      </c>
      <c r="AJ2126" s="61">
        <v>0</v>
      </c>
      <c r="AK2126" s="58" t="s">
        <v>316</v>
      </c>
      <c r="AL2126" s="61">
        <v>0</v>
      </c>
      <c r="AM2126" s="62" t="s">
        <v>235</v>
      </c>
      <c r="AN2126" s="63">
        <v>0.23</v>
      </c>
      <c r="AO2126" s="58" t="s">
        <v>1193</v>
      </c>
      <c r="AP2126" s="61">
        <v>0.251</v>
      </c>
      <c r="AQ2126" s="1375" t="s">
        <v>205</v>
      </c>
      <c r="AR2126" s="1376">
        <v>0.27</v>
      </c>
    </row>
    <row r="2127" spans="10:44" ht="18" customHeight="1" x14ac:dyDescent="0.25">
      <c r="J2127" s="37" t="e">
        <f t="shared" ca="1" si="187"/>
        <v>#REF!</v>
      </c>
      <c r="K2127" s="55" t="e">
        <f t="shared" ca="1" si="186"/>
        <v>#REF!</v>
      </c>
      <c r="Q2127" s="15"/>
      <c r="AB2127" s="16"/>
      <c r="AE2127" s="58" t="s">
        <v>334</v>
      </c>
      <c r="AF2127" s="61">
        <v>0</v>
      </c>
      <c r="AG2127" s="58" t="s">
        <v>330</v>
      </c>
      <c r="AH2127" s="61">
        <v>0</v>
      </c>
      <c r="AI2127" s="58" t="s">
        <v>205</v>
      </c>
      <c r="AJ2127" s="61">
        <v>0.27000001072883606</v>
      </c>
      <c r="AK2127" s="58" t="s">
        <v>459</v>
      </c>
      <c r="AL2127" s="61">
        <v>0.2199999988079071</v>
      </c>
      <c r="AM2127" s="62" t="s">
        <v>306</v>
      </c>
      <c r="AN2127" s="63">
        <v>0.2</v>
      </c>
      <c r="AO2127" s="58" t="s">
        <v>54</v>
      </c>
      <c r="AP2127" s="61">
        <v>0.215</v>
      </c>
      <c r="AQ2127" s="1375" t="s">
        <v>2282</v>
      </c>
      <c r="AR2127" s="1376">
        <v>0.27300000000000002</v>
      </c>
    </row>
    <row r="2128" spans="10:44" ht="18" customHeight="1" x14ac:dyDescent="0.25">
      <c r="J2128" s="37" t="e">
        <f t="shared" ca="1" si="187"/>
        <v>#REF!</v>
      </c>
      <c r="K2128" s="55" t="e">
        <f t="shared" ca="1" si="186"/>
        <v>#REF!</v>
      </c>
      <c r="Q2128" s="15"/>
      <c r="AB2128" s="16"/>
      <c r="AE2128" s="58" t="s">
        <v>69</v>
      </c>
      <c r="AF2128" s="61">
        <v>0</v>
      </c>
      <c r="AG2128" s="58" t="s">
        <v>208</v>
      </c>
      <c r="AH2128" s="61">
        <v>0</v>
      </c>
      <c r="AI2128" s="58" t="s">
        <v>415</v>
      </c>
      <c r="AJ2128" s="61">
        <v>0</v>
      </c>
      <c r="AK2128" s="58" t="s">
        <v>494</v>
      </c>
      <c r="AL2128" s="61">
        <v>0</v>
      </c>
      <c r="AM2128" s="62" t="s">
        <v>409</v>
      </c>
      <c r="AN2128" s="63">
        <v>0.24</v>
      </c>
      <c r="AO2128" s="58" t="s">
        <v>1194</v>
      </c>
      <c r="AP2128" s="61">
        <v>0</v>
      </c>
      <c r="AQ2128" s="1375" t="s">
        <v>416</v>
      </c>
      <c r="AR2128" s="1376">
        <v>0</v>
      </c>
    </row>
    <row r="2129" spans="10:44" ht="18" customHeight="1" x14ac:dyDescent="0.25">
      <c r="J2129" s="37" t="e">
        <f t="shared" ca="1" si="187"/>
        <v>#REF!</v>
      </c>
      <c r="K2129" s="55" t="e">
        <f t="shared" ca="1" si="186"/>
        <v>#REF!</v>
      </c>
      <c r="Q2129" s="15"/>
      <c r="AB2129" s="16"/>
      <c r="AE2129" s="64" t="s">
        <v>116</v>
      </c>
      <c r="AF2129" s="61">
        <v>0.36</v>
      </c>
      <c r="AG2129" s="58" t="s">
        <v>332</v>
      </c>
      <c r="AH2129" s="61">
        <v>0.37000000476837158</v>
      </c>
      <c r="AI2129" s="58" t="s">
        <v>416</v>
      </c>
      <c r="AJ2129" s="61">
        <v>0</v>
      </c>
      <c r="AK2129" s="58" t="s">
        <v>135</v>
      </c>
      <c r="AL2129" s="61">
        <v>0</v>
      </c>
      <c r="AM2129" s="62" t="s">
        <v>619</v>
      </c>
      <c r="AN2129" s="63">
        <v>0.2</v>
      </c>
      <c r="AO2129" s="58" t="s">
        <v>1195</v>
      </c>
      <c r="AP2129" s="61">
        <v>0</v>
      </c>
      <c r="AQ2129" s="1375" t="s">
        <v>1214</v>
      </c>
      <c r="AR2129" s="1376">
        <v>0.246</v>
      </c>
    </row>
    <row r="2130" spans="10:44" ht="18" customHeight="1" x14ac:dyDescent="0.25">
      <c r="J2130" s="37" t="e">
        <f t="shared" ca="1" si="187"/>
        <v>#REF!</v>
      </c>
      <c r="K2130" s="55" t="e">
        <f t="shared" ca="1" si="186"/>
        <v>#REF!</v>
      </c>
      <c r="Q2130" s="15"/>
      <c r="AB2130" s="16"/>
      <c r="AE2130" s="64" t="s">
        <v>0</v>
      </c>
      <c r="AF2130" s="61">
        <v>0.36</v>
      </c>
      <c r="AG2130" s="58" t="s">
        <v>355</v>
      </c>
      <c r="AH2130" s="61">
        <v>0.31999999284744263</v>
      </c>
      <c r="AI2130" s="58" t="s">
        <v>417</v>
      </c>
      <c r="AJ2130" s="61">
        <v>0.40999999642372131</v>
      </c>
      <c r="AK2130" s="58" t="s">
        <v>413</v>
      </c>
      <c r="AL2130" s="61">
        <v>0.31000000238418579</v>
      </c>
      <c r="AM2130" s="62" t="s">
        <v>496</v>
      </c>
      <c r="AN2130" s="63">
        <v>0</v>
      </c>
      <c r="AO2130" s="58" t="s">
        <v>625</v>
      </c>
      <c r="AP2130" s="61">
        <v>0.24099999999999999</v>
      </c>
      <c r="AQ2130" s="1375" t="s">
        <v>1215</v>
      </c>
      <c r="AR2130" s="1376">
        <v>0.27</v>
      </c>
    </row>
    <row r="2131" spans="10:44" ht="18" customHeight="1" x14ac:dyDescent="0.25">
      <c r="J2131" s="37" t="e">
        <f t="shared" ca="1" si="187"/>
        <v>#REF!</v>
      </c>
      <c r="K2131" s="55" t="e">
        <f t="shared" ca="1" si="186"/>
        <v>#REF!</v>
      </c>
      <c r="Q2131" s="15"/>
      <c r="AB2131" s="16"/>
      <c r="AF2131" s="16"/>
      <c r="AG2131" s="58" t="s">
        <v>245</v>
      </c>
      <c r="AH2131" s="61">
        <v>0</v>
      </c>
      <c r="AI2131" s="58" t="s">
        <v>350</v>
      </c>
      <c r="AJ2131" s="61">
        <v>0.31000000238418579</v>
      </c>
      <c r="AK2131" s="58" t="s">
        <v>414</v>
      </c>
      <c r="AL2131" s="61">
        <v>0</v>
      </c>
      <c r="AM2131" s="62" t="s">
        <v>307</v>
      </c>
      <c r="AN2131" s="63">
        <v>0</v>
      </c>
      <c r="AO2131" s="58" t="s">
        <v>1196</v>
      </c>
      <c r="AP2131" s="61">
        <v>0.25900000000000001</v>
      </c>
      <c r="AQ2131" s="1375" t="s">
        <v>2283</v>
      </c>
      <c r="AR2131" s="1376">
        <v>0.26600000000000001</v>
      </c>
    </row>
    <row r="2132" spans="10:44" ht="18" customHeight="1" x14ac:dyDescent="0.25">
      <c r="J2132" s="37" t="e">
        <f t="shared" ca="1" si="187"/>
        <v>#REF!</v>
      </c>
      <c r="K2132" s="55" t="e">
        <f t="shared" ca="1" si="186"/>
        <v>#REF!</v>
      </c>
      <c r="Q2132" s="15"/>
      <c r="AB2132" s="16"/>
      <c r="AF2132" s="16"/>
      <c r="AG2132" s="58" t="s">
        <v>334</v>
      </c>
      <c r="AH2132" s="61">
        <v>0.18000000715255737</v>
      </c>
      <c r="AI2132" s="58" t="s">
        <v>371</v>
      </c>
      <c r="AJ2132" s="61">
        <v>0.31000000238418579</v>
      </c>
      <c r="AK2132" s="58" t="s">
        <v>505</v>
      </c>
      <c r="AL2132" s="61">
        <v>0</v>
      </c>
      <c r="AM2132" s="62" t="s">
        <v>308</v>
      </c>
      <c r="AN2132" s="63">
        <v>0.18</v>
      </c>
      <c r="AO2132" s="58" t="s">
        <v>1197</v>
      </c>
      <c r="AP2132" s="61">
        <v>0</v>
      </c>
      <c r="AQ2132" s="1375" t="s">
        <v>1049</v>
      </c>
      <c r="AR2132" s="1376">
        <v>0.27300000000000002</v>
      </c>
    </row>
    <row r="2133" spans="10:44" ht="18" customHeight="1" x14ac:dyDescent="0.25">
      <c r="J2133" s="37" t="e">
        <f t="shared" ca="1" si="187"/>
        <v>#REF!</v>
      </c>
      <c r="K2133" s="55" t="e">
        <f t="shared" ca="1" si="186"/>
        <v>#REF!</v>
      </c>
      <c r="Q2133" s="15"/>
      <c r="AB2133" s="16"/>
      <c r="AF2133" s="16"/>
      <c r="AG2133" s="64" t="s">
        <v>116</v>
      </c>
      <c r="AH2133" s="61">
        <v>0.43</v>
      </c>
      <c r="AI2133" s="58" t="s">
        <v>506</v>
      </c>
      <c r="AJ2133" s="61">
        <v>0.40999999642372131</v>
      </c>
      <c r="AK2133" s="58" t="s">
        <v>136</v>
      </c>
      <c r="AL2133" s="61">
        <v>0</v>
      </c>
      <c r="AM2133" s="62" t="s">
        <v>620</v>
      </c>
      <c r="AN2133" s="63">
        <v>0</v>
      </c>
      <c r="AO2133" s="58" t="s">
        <v>624</v>
      </c>
      <c r="AP2133" s="61">
        <v>0</v>
      </c>
      <c r="AQ2133" s="1375" t="s">
        <v>477</v>
      </c>
      <c r="AR2133" s="1376">
        <v>0.251</v>
      </c>
    </row>
    <row r="2134" spans="10:44" ht="18" customHeight="1" x14ac:dyDescent="0.25">
      <c r="J2134" s="37" t="e">
        <f t="shared" ca="1" si="187"/>
        <v>#REF!</v>
      </c>
      <c r="K2134" s="55" t="e">
        <f t="shared" ca="1" si="186"/>
        <v>#REF!</v>
      </c>
      <c r="Q2134" s="15"/>
      <c r="AB2134" s="16"/>
      <c r="AF2134" s="16"/>
      <c r="AG2134" s="64" t="s">
        <v>0</v>
      </c>
      <c r="AH2134" s="61">
        <v>0.43</v>
      </c>
      <c r="AI2134" s="58" t="s">
        <v>236</v>
      </c>
      <c r="AJ2134" s="61">
        <v>0</v>
      </c>
      <c r="AK2134" s="58" t="s">
        <v>66</v>
      </c>
      <c r="AL2134" s="61">
        <v>0</v>
      </c>
      <c r="AM2134" s="62" t="s">
        <v>410</v>
      </c>
      <c r="AN2134" s="63">
        <v>0.25</v>
      </c>
      <c r="AO2134" s="58" t="s">
        <v>1198</v>
      </c>
      <c r="AP2134" s="61">
        <v>0.25600000000000001</v>
      </c>
      <c r="AQ2134" s="1375" t="s">
        <v>1216</v>
      </c>
      <c r="AR2134" s="1376">
        <v>0.26900000000000002</v>
      </c>
    </row>
    <row r="2135" spans="10:44" ht="18" customHeight="1" x14ac:dyDescent="0.25">
      <c r="J2135" s="37" t="e">
        <f t="shared" ca="1" si="187"/>
        <v>#REF!</v>
      </c>
      <c r="K2135" s="55" t="e">
        <f t="shared" ca="1" si="186"/>
        <v>#REF!</v>
      </c>
      <c r="Q2135" s="15"/>
      <c r="AB2135" s="16"/>
      <c r="AF2135" s="16"/>
      <c r="AH2135" s="16"/>
      <c r="AI2135" s="58" t="s">
        <v>507</v>
      </c>
      <c r="AJ2135" s="61">
        <v>0.40999999642372131</v>
      </c>
      <c r="AK2135" s="58" t="s">
        <v>516</v>
      </c>
      <c r="AL2135" s="61">
        <v>0</v>
      </c>
      <c r="AM2135" s="62" t="s">
        <v>54</v>
      </c>
      <c r="AN2135" s="63">
        <v>0.16</v>
      </c>
      <c r="AO2135" s="58" t="s">
        <v>1199</v>
      </c>
      <c r="AP2135" s="61">
        <v>0</v>
      </c>
      <c r="AQ2135" s="1375" t="s">
        <v>1217</v>
      </c>
      <c r="AR2135" s="1376">
        <v>0.26700000000000002</v>
      </c>
    </row>
    <row r="2136" spans="10:44" ht="18" customHeight="1" x14ac:dyDescent="0.25">
      <c r="J2136" s="37" t="e">
        <f t="shared" ca="1" si="187"/>
        <v>#REF!</v>
      </c>
      <c r="K2136" s="55" t="e">
        <f t="shared" ca="1" si="186"/>
        <v>#REF!</v>
      </c>
      <c r="Q2136" s="15"/>
      <c r="AB2136" s="16"/>
      <c r="AF2136" s="16"/>
      <c r="AH2136" s="16"/>
      <c r="AI2136" s="58" t="s">
        <v>358</v>
      </c>
      <c r="AJ2136" s="61">
        <v>0.40999999642372131</v>
      </c>
      <c r="AK2136" s="58" t="s">
        <v>205</v>
      </c>
      <c r="AL2136" s="61">
        <v>0.20000000298023224</v>
      </c>
      <c r="AM2136" s="62" t="s">
        <v>621</v>
      </c>
      <c r="AN2136" s="63">
        <v>0</v>
      </c>
      <c r="AO2136" s="58" t="s">
        <v>1200</v>
      </c>
      <c r="AP2136" s="61">
        <v>0.254</v>
      </c>
      <c r="AQ2136" s="1375" t="s">
        <v>461</v>
      </c>
      <c r="AR2136" s="1376">
        <v>0</v>
      </c>
    </row>
    <row r="2137" spans="10:44" ht="18" customHeight="1" x14ac:dyDescent="0.25">
      <c r="J2137" s="37" t="e">
        <f t="shared" ca="1" si="187"/>
        <v>#REF!</v>
      </c>
      <c r="K2137" s="55" t="e">
        <f t="shared" ca="1" si="186"/>
        <v>#REF!</v>
      </c>
      <c r="Q2137" s="15"/>
      <c r="AB2137" s="16"/>
      <c r="AF2137" s="16"/>
      <c r="AH2137" s="16"/>
      <c r="AI2137" s="58" t="s">
        <v>351</v>
      </c>
      <c r="AJ2137" s="61">
        <v>9.9999997764825821E-3</v>
      </c>
      <c r="AK2137" s="58" t="s">
        <v>415</v>
      </c>
      <c r="AL2137" s="61">
        <v>0</v>
      </c>
      <c r="AM2137" s="62" t="s">
        <v>622</v>
      </c>
      <c r="AN2137" s="63">
        <v>0</v>
      </c>
      <c r="AO2137" s="58" t="s">
        <v>1201</v>
      </c>
      <c r="AP2137" s="61">
        <v>0.25900000000000001</v>
      </c>
      <c r="AQ2137" s="1375" t="s">
        <v>462</v>
      </c>
      <c r="AR2137" s="1376">
        <v>0</v>
      </c>
    </row>
    <row r="2138" spans="10:44" ht="18" customHeight="1" x14ac:dyDescent="0.25">
      <c r="J2138" s="37" t="e">
        <f t="shared" ca="1" si="187"/>
        <v>#REF!</v>
      </c>
      <c r="K2138" s="55" t="e">
        <f t="shared" ca="1" si="186"/>
        <v>#REF!</v>
      </c>
      <c r="Q2138" s="15"/>
      <c r="AB2138" s="16"/>
      <c r="AF2138" s="16"/>
      <c r="AH2138" s="16"/>
      <c r="AI2138" s="58" t="s">
        <v>418</v>
      </c>
      <c r="AJ2138" s="61">
        <v>0</v>
      </c>
      <c r="AK2138" s="58" t="s">
        <v>416</v>
      </c>
      <c r="AL2138" s="61">
        <v>0</v>
      </c>
      <c r="AM2138" s="62" t="s">
        <v>491</v>
      </c>
      <c r="AN2138" s="63">
        <v>0</v>
      </c>
      <c r="AO2138" s="58" t="s">
        <v>1202</v>
      </c>
      <c r="AP2138" s="61">
        <v>0</v>
      </c>
      <c r="AQ2138" s="1375" t="s">
        <v>1219</v>
      </c>
      <c r="AR2138" s="1376">
        <v>0</v>
      </c>
    </row>
    <row r="2139" spans="10:44" ht="18" customHeight="1" x14ac:dyDescent="0.25">
      <c r="J2139" s="37" t="e">
        <f t="shared" ca="1" si="187"/>
        <v>#REF!</v>
      </c>
      <c r="K2139" s="55" t="e">
        <f t="shared" ref="K2139:K2202" ca="1" si="188">INDIRECT("_Mix"&amp;$D$6)</f>
        <v>#REF!</v>
      </c>
      <c r="Q2139" s="15"/>
      <c r="AB2139" s="16"/>
      <c r="AF2139" s="16"/>
      <c r="AH2139" s="16"/>
      <c r="AI2139" s="58" t="s">
        <v>419</v>
      </c>
      <c r="AJ2139" s="61">
        <v>0</v>
      </c>
      <c r="AK2139" s="58" t="s">
        <v>417</v>
      </c>
      <c r="AL2139" s="61">
        <v>0.31000000238418579</v>
      </c>
      <c r="AM2139" s="62" t="s">
        <v>623</v>
      </c>
      <c r="AN2139" s="63">
        <v>0.24</v>
      </c>
      <c r="AO2139" s="58" t="s">
        <v>1203</v>
      </c>
      <c r="AP2139" s="61">
        <v>0</v>
      </c>
      <c r="AQ2139" s="1375" t="s">
        <v>637</v>
      </c>
      <c r="AR2139" s="1376">
        <v>0.223</v>
      </c>
    </row>
    <row r="2140" spans="10:44" ht="18" customHeight="1" x14ac:dyDescent="0.25">
      <c r="J2140" s="37" t="e">
        <f t="shared" ref="J2140:J2203" ca="1" si="189">INDIRECT("_Com"&amp;$D$6)</f>
        <v>#REF!</v>
      </c>
      <c r="K2140" s="55" t="e">
        <f t="shared" ca="1" si="188"/>
        <v>#REF!</v>
      </c>
      <c r="Q2140" s="15"/>
      <c r="AB2140" s="16"/>
      <c r="AF2140" s="16"/>
      <c r="AH2140" s="16"/>
      <c r="AI2140" s="58" t="s">
        <v>318</v>
      </c>
      <c r="AJ2140" s="61">
        <v>0.34000000357627869</v>
      </c>
      <c r="AK2140" s="58" t="s">
        <v>350</v>
      </c>
      <c r="AL2140" s="61">
        <v>0</v>
      </c>
      <c r="AM2140" s="62" t="s">
        <v>411</v>
      </c>
      <c r="AN2140" s="63">
        <v>0</v>
      </c>
      <c r="AO2140" s="58" t="s">
        <v>1204</v>
      </c>
      <c r="AP2140" s="61">
        <v>0</v>
      </c>
      <c r="AQ2140" s="1375" t="s">
        <v>638</v>
      </c>
      <c r="AR2140" s="1376">
        <v>0</v>
      </c>
    </row>
    <row r="2141" spans="10:44" ht="18" customHeight="1" x14ac:dyDescent="0.25">
      <c r="J2141" s="37" t="e">
        <f t="shared" ca="1" si="189"/>
        <v>#REF!</v>
      </c>
      <c r="K2141" s="55" t="e">
        <f t="shared" ca="1" si="188"/>
        <v>#REF!</v>
      </c>
      <c r="Q2141" s="15"/>
      <c r="AB2141" s="16"/>
      <c r="AF2141" s="16"/>
      <c r="AH2141" s="16"/>
      <c r="AI2141" s="58" t="s">
        <v>352</v>
      </c>
      <c r="AJ2141" s="61">
        <v>0</v>
      </c>
      <c r="AK2141" s="58" t="s">
        <v>371</v>
      </c>
      <c r="AL2141" s="61">
        <v>0.12999999523162842</v>
      </c>
      <c r="AM2141" s="62" t="s">
        <v>624</v>
      </c>
      <c r="AN2141" s="63">
        <v>0.31</v>
      </c>
      <c r="AO2141" s="58" t="s">
        <v>1205</v>
      </c>
      <c r="AP2141" s="61">
        <v>0</v>
      </c>
      <c r="AQ2141" s="1375" t="s">
        <v>640</v>
      </c>
      <c r="AR2141" s="1376">
        <v>0</v>
      </c>
    </row>
    <row r="2142" spans="10:44" ht="18" customHeight="1" x14ac:dyDescent="0.25">
      <c r="J2142" s="37" t="e">
        <f t="shared" ca="1" si="189"/>
        <v>#REF!</v>
      </c>
      <c r="K2142" s="55" t="e">
        <f t="shared" ca="1" si="188"/>
        <v>#REF!</v>
      </c>
      <c r="Q2142" s="15"/>
      <c r="AB2142" s="16"/>
      <c r="AG2142" s="15"/>
      <c r="AI2142" s="58" t="s">
        <v>420</v>
      </c>
      <c r="AJ2142" s="61">
        <v>0</v>
      </c>
      <c r="AK2142" s="58" t="s">
        <v>506</v>
      </c>
      <c r="AL2142" s="61">
        <v>0.28999999165534973</v>
      </c>
      <c r="AM2142" s="62" t="s">
        <v>312</v>
      </c>
      <c r="AN2142" s="63">
        <v>0</v>
      </c>
      <c r="AO2142" s="58" t="s">
        <v>627</v>
      </c>
      <c r="AP2142" s="61">
        <v>7.6999999999999999E-2</v>
      </c>
      <c r="AQ2142" s="1375" t="s">
        <v>641</v>
      </c>
      <c r="AR2142" s="1376">
        <v>0</v>
      </c>
    </row>
    <row r="2143" spans="10:44" ht="18" customHeight="1" x14ac:dyDescent="0.25">
      <c r="J2143" s="37" t="e">
        <f t="shared" ca="1" si="189"/>
        <v>#REF!</v>
      </c>
      <c r="K2143" s="55" t="e">
        <f t="shared" ca="1" si="188"/>
        <v>#REF!</v>
      </c>
      <c r="Q2143" s="15"/>
      <c r="AB2143" s="16"/>
      <c r="AG2143" s="15"/>
      <c r="AI2143" s="58" t="s">
        <v>421</v>
      </c>
      <c r="AJ2143" s="61">
        <v>2.9999999329447746E-2</v>
      </c>
      <c r="AK2143" s="58" t="s">
        <v>236</v>
      </c>
      <c r="AL2143" s="61">
        <v>0</v>
      </c>
      <c r="AM2143" s="62" t="s">
        <v>625</v>
      </c>
      <c r="AN2143" s="63">
        <v>0.21</v>
      </c>
      <c r="AO2143" s="58" t="s">
        <v>459</v>
      </c>
      <c r="AP2143" s="61">
        <v>0.25900000000000001</v>
      </c>
      <c r="AQ2143" s="1375" t="s">
        <v>1224</v>
      </c>
      <c r="AR2143" s="1376">
        <v>0</v>
      </c>
    </row>
    <row r="2144" spans="10:44" ht="18" customHeight="1" x14ac:dyDescent="0.25">
      <c r="J2144" s="37" t="e">
        <f t="shared" ca="1" si="189"/>
        <v>#REF!</v>
      </c>
      <c r="K2144" s="55" t="e">
        <f t="shared" ca="1" si="188"/>
        <v>#REF!</v>
      </c>
      <c r="Q2144" s="15"/>
      <c r="AB2144" s="16"/>
      <c r="AG2144" s="15"/>
      <c r="AI2144" s="58" t="s">
        <v>504</v>
      </c>
      <c r="AJ2144" s="61">
        <v>0.31000000238418579</v>
      </c>
      <c r="AK2144" s="58" t="s">
        <v>460</v>
      </c>
      <c r="AL2144" s="61">
        <v>0</v>
      </c>
      <c r="AM2144" s="62" t="s">
        <v>458</v>
      </c>
      <c r="AN2144" s="63">
        <v>0</v>
      </c>
      <c r="AO2144" s="58" t="s">
        <v>1044</v>
      </c>
      <c r="AP2144" s="61">
        <v>0</v>
      </c>
      <c r="AQ2144" s="1375" t="s">
        <v>2284</v>
      </c>
      <c r="AR2144" s="1376">
        <v>0.27300000000000002</v>
      </c>
    </row>
    <row r="2145" spans="10:44" ht="18" customHeight="1" x14ac:dyDescent="0.25">
      <c r="J2145" s="37" t="e">
        <f t="shared" ca="1" si="189"/>
        <v>#REF!</v>
      </c>
      <c r="K2145" s="55" t="e">
        <f t="shared" ca="1" si="188"/>
        <v>#REF!</v>
      </c>
      <c r="Q2145" s="15"/>
      <c r="AB2145" s="16"/>
      <c r="AG2145" s="15"/>
      <c r="AI2145" s="58" t="s">
        <v>488</v>
      </c>
      <c r="AJ2145" s="61">
        <v>0</v>
      </c>
      <c r="AK2145" s="58" t="s">
        <v>358</v>
      </c>
      <c r="AL2145" s="61">
        <v>0.31000000238418579</v>
      </c>
      <c r="AM2145" s="62" t="s">
        <v>369</v>
      </c>
      <c r="AN2145" s="63">
        <v>0.24</v>
      </c>
      <c r="AO2145" s="58" t="s">
        <v>135</v>
      </c>
      <c r="AP2145" s="61">
        <v>0</v>
      </c>
      <c r="AQ2145" s="1375" t="s">
        <v>1226</v>
      </c>
      <c r="AR2145" s="1376">
        <v>0.26</v>
      </c>
    </row>
    <row r="2146" spans="10:44" ht="18" customHeight="1" x14ac:dyDescent="0.25">
      <c r="J2146" s="37" t="e">
        <f t="shared" ca="1" si="189"/>
        <v>#REF!</v>
      </c>
      <c r="K2146" s="55" t="e">
        <f t="shared" ca="1" si="188"/>
        <v>#REF!</v>
      </c>
      <c r="Q2146" s="15"/>
      <c r="AB2146" s="16"/>
      <c r="AG2146" s="15"/>
      <c r="AI2146" s="58" t="s">
        <v>320</v>
      </c>
      <c r="AJ2146" s="61">
        <v>0.37000000476837158</v>
      </c>
      <c r="AK2146" s="58" t="s">
        <v>507</v>
      </c>
      <c r="AL2146" s="61">
        <v>0.30000001192092896</v>
      </c>
      <c r="AM2146" s="62" t="s">
        <v>313</v>
      </c>
      <c r="AN2146" s="63">
        <v>0</v>
      </c>
      <c r="AO2146" s="58" t="s">
        <v>1206</v>
      </c>
      <c r="AP2146" s="61">
        <v>0</v>
      </c>
      <c r="AQ2146" s="1375" t="s">
        <v>1227</v>
      </c>
      <c r="AR2146" s="1376">
        <v>0.26600000000000001</v>
      </c>
    </row>
    <row r="2147" spans="10:44" ht="18" customHeight="1" x14ac:dyDescent="0.25">
      <c r="J2147" s="37" t="e">
        <f t="shared" ca="1" si="189"/>
        <v>#REF!</v>
      </c>
      <c r="K2147" s="55" t="e">
        <f t="shared" ca="1" si="188"/>
        <v>#REF!</v>
      </c>
      <c r="Q2147" s="15"/>
      <c r="AB2147" s="16"/>
      <c r="AG2147" s="15"/>
      <c r="AI2147" s="58" t="s">
        <v>321</v>
      </c>
      <c r="AJ2147" s="61">
        <v>0</v>
      </c>
      <c r="AK2147" s="58" t="s">
        <v>477</v>
      </c>
      <c r="AL2147" s="61">
        <v>0</v>
      </c>
      <c r="AM2147" s="62" t="s">
        <v>58</v>
      </c>
      <c r="AN2147" s="63">
        <v>0.14000000000000001</v>
      </c>
      <c r="AO2147" s="58" t="s">
        <v>1207</v>
      </c>
      <c r="AP2147" s="61">
        <v>0</v>
      </c>
      <c r="AQ2147" s="1375" t="s">
        <v>2285</v>
      </c>
      <c r="AR2147" s="1376">
        <v>0</v>
      </c>
    </row>
    <row r="2148" spans="10:44" ht="18" customHeight="1" x14ac:dyDescent="0.25">
      <c r="J2148" s="37" t="e">
        <f t="shared" ca="1" si="189"/>
        <v>#REF!</v>
      </c>
      <c r="K2148" s="55" t="e">
        <f t="shared" ca="1" si="188"/>
        <v>#REF!</v>
      </c>
      <c r="Q2148" s="15"/>
      <c r="AB2148" s="16"/>
      <c r="AG2148" s="15"/>
      <c r="AI2148" s="58" t="s">
        <v>322</v>
      </c>
      <c r="AJ2148" s="61">
        <v>0</v>
      </c>
      <c r="AK2148" s="58" t="s">
        <v>351</v>
      </c>
      <c r="AL2148" s="61">
        <v>0.10999999940395355</v>
      </c>
      <c r="AM2148" s="62" t="s">
        <v>626</v>
      </c>
      <c r="AN2148" s="63">
        <v>0</v>
      </c>
      <c r="AO2148" s="58" t="s">
        <v>629</v>
      </c>
      <c r="AP2148" s="61">
        <v>0</v>
      </c>
      <c r="AQ2148" s="1375" t="s">
        <v>465</v>
      </c>
      <c r="AR2148" s="1376">
        <v>0.27100000000000002</v>
      </c>
    </row>
    <row r="2149" spans="10:44" ht="18" customHeight="1" x14ac:dyDescent="0.25">
      <c r="J2149" s="37" t="e">
        <f t="shared" ca="1" si="189"/>
        <v>#REF!</v>
      </c>
      <c r="K2149" s="55" t="e">
        <f t="shared" ca="1" si="188"/>
        <v>#REF!</v>
      </c>
      <c r="Q2149" s="15"/>
      <c r="AB2149" s="16"/>
      <c r="AG2149" s="15"/>
      <c r="AI2149" s="58" t="s">
        <v>323</v>
      </c>
      <c r="AJ2149" s="61">
        <v>0</v>
      </c>
      <c r="AK2149" s="58" t="s">
        <v>461</v>
      </c>
      <c r="AL2149" s="61">
        <v>0</v>
      </c>
      <c r="AM2149" s="62" t="s">
        <v>314</v>
      </c>
      <c r="AN2149" s="63">
        <v>0</v>
      </c>
      <c r="AO2149" s="58" t="s">
        <v>414</v>
      </c>
      <c r="AP2149" s="61">
        <v>4.2999999999999997E-2</v>
      </c>
      <c r="AQ2149" s="1375" t="s">
        <v>1228</v>
      </c>
      <c r="AR2149" s="1376">
        <v>0</v>
      </c>
    </row>
    <row r="2150" spans="10:44" ht="18" customHeight="1" x14ac:dyDescent="0.25">
      <c r="J2150" s="37" t="e">
        <f t="shared" ca="1" si="189"/>
        <v>#REF!</v>
      </c>
      <c r="K2150" s="55" t="e">
        <f t="shared" ca="1" si="188"/>
        <v>#REF!</v>
      </c>
      <c r="Q2150" s="15"/>
      <c r="AB2150" s="16"/>
      <c r="AG2150" s="15"/>
      <c r="AI2150" s="58" t="s">
        <v>324</v>
      </c>
      <c r="AJ2150" s="61">
        <v>0</v>
      </c>
      <c r="AK2150" s="58" t="s">
        <v>462</v>
      </c>
      <c r="AL2150" s="61">
        <v>0</v>
      </c>
      <c r="AM2150" s="62" t="s">
        <v>63</v>
      </c>
      <c r="AN2150" s="63">
        <v>0</v>
      </c>
      <c r="AO2150" s="58" t="s">
        <v>1045</v>
      </c>
      <c r="AP2150" s="61">
        <v>0</v>
      </c>
      <c r="AQ2150" s="1375" t="s">
        <v>2286</v>
      </c>
      <c r="AR2150" s="1376">
        <v>0.27300000000000002</v>
      </c>
    </row>
    <row r="2151" spans="10:44" ht="18" customHeight="1" x14ac:dyDescent="0.25">
      <c r="J2151" s="37" t="e">
        <f t="shared" ca="1" si="189"/>
        <v>#REF!</v>
      </c>
      <c r="K2151" s="55" t="e">
        <f t="shared" ca="1" si="188"/>
        <v>#REF!</v>
      </c>
      <c r="Q2151" s="15"/>
      <c r="AB2151" s="16"/>
      <c r="AG2151" s="15"/>
      <c r="AI2151" s="58" t="s">
        <v>325</v>
      </c>
      <c r="AJ2151" s="61">
        <v>0</v>
      </c>
      <c r="AK2151" s="58" t="s">
        <v>418</v>
      </c>
      <c r="AL2151" s="61">
        <v>0</v>
      </c>
      <c r="AM2151" s="62" t="s">
        <v>412</v>
      </c>
      <c r="AN2151" s="63">
        <v>0</v>
      </c>
      <c r="AO2151" s="58" t="s">
        <v>1208</v>
      </c>
      <c r="AP2151" s="61">
        <v>0</v>
      </c>
      <c r="AQ2151" s="1375" t="s">
        <v>1229</v>
      </c>
      <c r="AR2151" s="1376">
        <v>0</v>
      </c>
    </row>
    <row r="2152" spans="10:44" ht="18" customHeight="1" x14ac:dyDescent="0.25">
      <c r="J2152" s="37" t="e">
        <f t="shared" ca="1" si="189"/>
        <v>#REF!</v>
      </c>
      <c r="K2152" s="55" t="e">
        <f t="shared" ca="1" si="188"/>
        <v>#REF!</v>
      </c>
      <c r="Q2152" s="15"/>
      <c r="AB2152" s="16"/>
      <c r="AG2152" s="15"/>
      <c r="AI2152" s="58" t="s">
        <v>354</v>
      </c>
      <c r="AJ2152" s="61">
        <v>0</v>
      </c>
      <c r="AK2152" s="58" t="s">
        <v>318</v>
      </c>
      <c r="AL2152" s="61">
        <v>0.25</v>
      </c>
      <c r="AM2152" s="62" t="s">
        <v>64</v>
      </c>
      <c r="AN2152" s="63">
        <v>0</v>
      </c>
      <c r="AO2152" s="58" t="s">
        <v>317</v>
      </c>
      <c r="AP2152" s="61">
        <v>0</v>
      </c>
      <c r="AQ2152" s="1375" t="s">
        <v>1230</v>
      </c>
      <c r="AR2152" s="1376">
        <v>0.27100000000000002</v>
      </c>
    </row>
    <row r="2153" spans="10:44" ht="18" customHeight="1" x14ac:dyDescent="0.25">
      <c r="J2153" s="37" t="e">
        <f t="shared" ca="1" si="189"/>
        <v>#REF!</v>
      </c>
      <c r="K2153" s="55" t="e">
        <f t="shared" ca="1" si="188"/>
        <v>#REF!</v>
      </c>
      <c r="Q2153" s="15"/>
      <c r="AB2153" s="16"/>
      <c r="AG2153" s="15"/>
      <c r="AI2153" s="58" t="s">
        <v>374</v>
      </c>
      <c r="AJ2153" s="61">
        <v>0.38999998569488525</v>
      </c>
      <c r="AK2153" s="58" t="s">
        <v>463</v>
      </c>
      <c r="AL2153" s="61">
        <v>0</v>
      </c>
      <c r="AM2153" s="62" t="s">
        <v>627</v>
      </c>
      <c r="AN2153" s="63">
        <v>0</v>
      </c>
      <c r="AO2153" s="58" t="s">
        <v>1209</v>
      </c>
      <c r="AP2153" s="61">
        <v>0</v>
      </c>
      <c r="AQ2153" s="1375" t="s">
        <v>1231</v>
      </c>
      <c r="AR2153" s="1376">
        <v>0</v>
      </c>
    </row>
    <row r="2154" spans="10:44" ht="18" customHeight="1" x14ac:dyDescent="0.25">
      <c r="J2154" s="37" t="e">
        <f t="shared" ca="1" si="189"/>
        <v>#REF!</v>
      </c>
      <c r="K2154" s="55" t="e">
        <f t="shared" ca="1" si="188"/>
        <v>#REF!</v>
      </c>
      <c r="Q2154" s="15"/>
      <c r="AB2154" s="16"/>
      <c r="AG2154" s="15"/>
      <c r="AI2154" s="58" t="s">
        <v>326</v>
      </c>
      <c r="AJ2154" s="61">
        <v>0</v>
      </c>
      <c r="AK2154" s="58" t="s">
        <v>352</v>
      </c>
      <c r="AL2154" s="61">
        <v>0</v>
      </c>
      <c r="AM2154" s="62" t="s">
        <v>316</v>
      </c>
      <c r="AN2154" s="63">
        <v>0</v>
      </c>
      <c r="AO2154" s="58" t="s">
        <v>1210</v>
      </c>
      <c r="AP2154" s="61">
        <v>0.24299999999999999</v>
      </c>
      <c r="AQ2154" s="1375" t="s">
        <v>1232</v>
      </c>
      <c r="AR2154" s="1376">
        <v>0</v>
      </c>
    </row>
    <row r="2155" spans="10:44" ht="18" customHeight="1" x14ac:dyDescent="0.25">
      <c r="J2155" s="37" t="e">
        <f t="shared" ca="1" si="189"/>
        <v>#REF!</v>
      </c>
      <c r="K2155" s="55" t="e">
        <f t="shared" ca="1" si="188"/>
        <v>#REF!</v>
      </c>
      <c r="Q2155" s="15"/>
      <c r="AB2155" s="16"/>
      <c r="AG2155" s="15"/>
      <c r="AI2155" s="58" t="s">
        <v>239</v>
      </c>
      <c r="AJ2155" s="61">
        <v>0</v>
      </c>
      <c r="AK2155" s="58" t="s">
        <v>464</v>
      </c>
      <c r="AL2155" s="61">
        <v>0.2800000011920929</v>
      </c>
      <c r="AM2155" s="62" t="s">
        <v>459</v>
      </c>
      <c r="AN2155" s="63">
        <v>0.23</v>
      </c>
      <c r="AO2155" s="58" t="s">
        <v>1211</v>
      </c>
      <c r="AP2155" s="61">
        <v>0</v>
      </c>
      <c r="AQ2155" s="1375" t="s">
        <v>1233</v>
      </c>
      <c r="AR2155" s="1376">
        <v>0.26800000000000002</v>
      </c>
    </row>
    <row r="2156" spans="10:44" ht="18" customHeight="1" x14ac:dyDescent="0.25">
      <c r="J2156" s="37" t="e">
        <f t="shared" ca="1" si="189"/>
        <v>#REF!</v>
      </c>
      <c r="K2156" s="55" t="e">
        <f t="shared" ca="1" si="188"/>
        <v>#REF!</v>
      </c>
      <c r="Q2156" s="15"/>
      <c r="AB2156" s="16"/>
      <c r="AG2156" s="15"/>
      <c r="AI2156" s="58" t="s">
        <v>327</v>
      </c>
      <c r="AJ2156" s="61">
        <v>0</v>
      </c>
      <c r="AK2156" s="58" t="s">
        <v>420</v>
      </c>
      <c r="AL2156" s="61">
        <v>0</v>
      </c>
      <c r="AM2156" s="62" t="s">
        <v>370</v>
      </c>
      <c r="AN2156" s="63">
        <v>0</v>
      </c>
      <c r="AO2156" s="58" t="s">
        <v>205</v>
      </c>
      <c r="AP2156" s="61">
        <v>0.23200000000000001</v>
      </c>
      <c r="AQ2156" s="1375" t="s">
        <v>1235</v>
      </c>
      <c r="AR2156" s="1376">
        <v>0.27200000000000002</v>
      </c>
    </row>
    <row r="2157" spans="10:44" ht="18" customHeight="1" x14ac:dyDescent="0.25">
      <c r="J2157" s="37" t="e">
        <f t="shared" ca="1" si="189"/>
        <v>#REF!</v>
      </c>
      <c r="K2157" s="55" t="e">
        <f t="shared" ca="1" si="188"/>
        <v>#REF!</v>
      </c>
      <c r="Q2157" s="15"/>
      <c r="AB2157" s="16"/>
      <c r="AG2157" s="15"/>
      <c r="AI2157" s="58" t="s">
        <v>422</v>
      </c>
      <c r="AJ2157" s="61">
        <v>0.23999999463558197</v>
      </c>
      <c r="AK2157" s="58" t="s">
        <v>421</v>
      </c>
      <c r="AL2157" s="61">
        <v>0</v>
      </c>
      <c r="AM2157" s="62" t="s">
        <v>135</v>
      </c>
      <c r="AN2157" s="63">
        <v>0</v>
      </c>
      <c r="AO2157" s="58" t="s">
        <v>416</v>
      </c>
      <c r="AP2157" s="61">
        <v>0</v>
      </c>
      <c r="AQ2157" s="1375" t="s">
        <v>2287</v>
      </c>
      <c r="AR2157" s="1376">
        <v>0</v>
      </c>
    </row>
    <row r="2158" spans="10:44" ht="18" customHeight="1" x14ac:dyDescent="0.25">
      <c r="J2158" s="37" t="e">
        <f t="shared" ca="1" si="189"/>
        <v>#REF!</v>
      </c>
      <c r="K2158" s="55" t="e">
        <f t="shared" ca="1" si="188"/>
        <v>#REF!</v>
      </c>
      <c r="Q2158" s="15"/>
      <c r="AB2158" s="16"/>
      <c r="AG2158" s="15"/>
      <c r="AI2158" s="58" t="s">
        <v>240</v>
      </c>
      <c r="AJ2158" s="61">
        <v>0</v>
      </c>
      <c r="AK2158" s="58" t="s">
        <v>504</v>
      </c>
      <c r="AL2158" s="61">
        <v>0.14000000059604645</v>
      </c>
      <c r="AM2158" s="62" t="s">
        <v>628</v>
      </c>
      <c r="AN2158" s="63">
        <v>0</v>
      </c>
      <c r="AO2158" s="58" t="s">
        <v>1212</v>
      </c>
      <c r="AP2158" s="61">
        <v>0.25700000000000001</v>
      </c>
      <c r="AQ2158" s="1375" t="s">
        <v>1236</v>
      </c>
      <c r="AR2158" s="1376">
        <v>0</v>
      </c>
    </row>
    <row r="2159" spans="10:44" ht="18" customHeight="1" x14ac:dyDescent="0.25">
      <c r="J2159" s="37" t="e">
        <f t="shared" ca="1" si="189"/>
        <v>#REF!</v>
      </c>
      <c r="K2159" s="55" t="e">
        <f t="shared" ca="1" si="188"/>
        <v>#REF!</v>
      </c>
      <c r="Q2159" s="15"/>
      <c r="AB2159" s="16"/>
      <c r="AG2159" s="15"/>
      <c r="AI2159" s="58" t="s">
        <v>508</v>
      </c>
      <c r="AJ2159" s="61">
        <v>2.9999999329447746E-2</v>
      </c>
      <c r="AK2159" s="58" t="s">
        <v>465</v>
      </c>
      <c r="AL2159" s="61">
        <v>0.30000001192092896</v>
      </c>
      <c r="AM2159" s="62" t="s">
        <v>413</v>
      </c>
      <c r="AN2159" s="63">
        <v>0.25</v>
      </c>
      <c r="AO2159" s="58" t="s">
        <v>1213</v>
      </c>
      <c r="AP2159" s="61">
        <v>0.25900000000000001</v>
      </c>
      <c r="AQ2159" s="1375" t="s">
        <v>1051</v>
      </c>
      <c r="AR2159" s="1376">
        <v>0.25</v>
      </c>
    </row>
    <row r="2160" spans="10:44" ht="18" customHeight="1" x14ac:dyDescent="0.25">
      <c r="J2160" s="37" t="e">
        <f t="shared" ca="1" si="189"/>
        <v>#REF!</v>
      </c>
      <c r="K2160" s="55" t="e">
        <f t="shared" ca="1" si="188"/>
        <v>#REF!</v>
      </c>
      <c r="Q2160" s="15"/>
      <c r="AB2160" s="16"/>
      <c r="AG2160" s="15"/>
      <c r="AI2160" s="58" t="s">
        <v>423</v>
      </c>
      <c r="AJ2160" s="61">
        <v>0.37000000476837158</v>
      </c>
      <c r="AK2160" s="58" t="s">
        <v>466</v>
      </c>
      <c r="AL2160" s="61">
        <v>0</v>
      </c>
      <c r="AM2160" s="62" t="s">
        <v>629</v>
      </c>
      <c r="AN2160" s="63">
        <v>0</v>
      </c>
      <c r="AO2160" s="58" t="s">
        <v>1214</v>
      </c>
      <c r="AP2160" s="61">
        <v>0.247</v>
      </c>
      <c r="AQ2160" s="1375" t="s">
        <v>1237</v>
      </c>
      <c r="AR2160" s="1376">
        <v>0</v>
      </c>
    </row>
    <row r="2161" spans="1:53" s="16" customFormat="1" ht="18" customHeight="1" x14ac:dyDescent="0.25">
      <c r="A2161" s="918"/>
      <c r="B2161" s="15"/>
      <c r="C2161" s="15"/>
      <c r="D2161" s="15"/>
      <c r="E2161" s="15"/>
      <c r="F2161" s="15"/>
      <c r="J2161" s="37" t="e">
        <f t="shared" ca="1" si="189"/>
        <v>#REF!</v>
      </c>
      <c r="K2161" s="55" t="e">
        <f t="shared" ca="1" si="188"/>
        <v>#REF!</v>
      </c>
      <c r="W2161" s="15"/>
      <c r="X2161" s="15"/>
      <c r="Y2161" s="15"/>
      <c r="Z2161" s="15"/>
      <c r="AA2161" s="15"/>
      <c r="AC2161" s="15"/>
      <c r="AD2161" s="15"/>
      <c r="AE2161" s="15"/>
      <c r="AF2161" s="15"/>
      <c r="AG2161" s="15"/>
      <c r="AH2161" s="15"/>
      <c r="AI2161" s="58" t="s">
        <v>435</v>
      </c>
      <c r="AJ2161" s="61">
        <v>0.36000001430511475</v>
      </c>
      <c r="AK2161" s="58" t="s">
        <v>478</v>
      </c>
      <c r="AL2161" s="61">
        <v>0</v>
      </c>
      <c r="AM2161" s="62" t="s">
        <v>414</v>
      </c>
      <c r="AN2161" s="63">
        <v>0</v>
      </c>
      <c r="AO2161" s="58" t="s">
        <v>1215</v>
      </c>
      <c r="AP2161" s="61">
        <v>0.251</v>
      </c>
      <c r="AQ2161" s="1375" t="s">
        <v>1238</v>
      </c>
      <c r="AR2161" s="1376">
        <v>0.26900000000000002</v>
      </c>
      <c r="AU2161" s="15"/>
      <c r="BA2161" s="15"/>
    </row>
    <row r="2162" spans="1:53" ht="18" customHeight="1" x14ac:dyDescent="0.25">
      <c r="J2162" s="37" t="e">
        <f t="shared" ca="1" si="189"/>
        <v>#REF!</v>
      </c>
      <c r="K2162" s="55" t="e">
        <f t="shared" ca="1" si="188"/>
        <v>#REF!</v>
      </c>
      <c r="Q2162" s="15"/>
      <c r="AB2162" s="16"/>
      <c r="AG2162" s="15"/>
      <c r="AI2162" s="58" t="s">
        <v>241</v>
      </c>
      <c r="AJ2162" s="61">
        <v>0.33000001311302185</v>
      </c>
      <c r="AK2162" s="58" t="s">
        <v>488</v>
      </c>
      <c r="AL2162" s="61">
        <v>0</v>
      </c>
      <c r="AM2162" s="62" t="s">
        <v>630</v>
      </c>
      <c r="AN2162" s="63">
        <v>0</v>
      </c>
      <c r="AO2162" s="58" t="s">
        <v>1049</v>
      </c>
      <c r="AP2162" s="61">
        <v>0.25900000000000001</v>
      </c>
      <c r="AQ2162" s="1375" t="s">
        <v>646</v>
      </c>
      <c r="AR2162" s="1376">
        <v>0.27300000000000002</v>
      </c>
    </row>
    <row r="2163" spans="1:53" ht="18" customHeight="1" x14ac:dyDescent="0.25">
      <c r="J2163" s="37" t="e">
        <f t="shared" ca="1" si="189"/>
        <v>#REF!</v>
      </c>
      <c r="K2163" s="55" t="e">
        <f t="shared" ca="1" si="188"/>
        <v>#REF!</v>
      </c>
      <c r="Q2163" s="15"/>
      <c r="AB2163" s="16"/>
      <c r="AG2163" s="15"/>
      <c r="AI2163" s="58" t="s">
        <v>436</v>
      </c>
      <c r="AJ2163" s="61">
        <v>0</v>
      </c>
      <c r="AK2163" s="58" t="s">
        <v>320</v>
      </c>
      <c r="AL2163" s="61">
        <v>0.28999999165534973</v>
      </c>
      <c r="AM2163" s="62" t="s">
        <v>317</v>
      </c>
      <c r="AN2163" s="63">
        <v>0</v>
      </c>
      <c r="AO2163" s="58" t="s">
        <v>477</v>
      </c>
      <c r="AP2163" s="61">
        <v>0.24299999999999999</v>
      </c>
      <c r="AQ2163" s="1375" t="s">
        <v>1239</v>
      </c>
      <c r="AR2163" s="1376">
        <v>0</v>
      </c>
    </row>
    <row r="2164" spans="1:53" ht="18" customHeight="1" x14ac:dyDescent="0.25">
      <c r="J2164" s="37" t="e">
        <f t="shared" ca="1" si="189"/>
        <v>#REF!</v>
      </c>
      <c r="K2164" s="55" t="e">
        <f t="shared" ca="1" si="188"/>
        <v>#REF!</v>
      </c>
      <c r="Q2164" s="15"/>
      <c r="AB2164" s="16"/>
      <c r="AG2164" s="15"/>
      <c r="AI2164" s="58" t="s">
        <v>68</v>
      </c>
      <c r="AJ2164" s="61">
        <v>0</v>
      </c>
      <c r="AK2164" s="58" t="s">
        <v>321</v>
      </c>
      <c r="AL2164" s="61">
        <v>0</v>
      </c>
      <c r="AM2164" s="62" t="s">
        <v>631</v>
      </c>
      <c r="AN2164" s="63">
        <v>0.25</v>
      </c>
      <c r="AO2164" s="58" t="s">
        <v>1216</v>
      </c>
      <c r="AP2164" s="61">
        <v>0</v>
      </c>
      <c r="AQ2164" s="1375" t="s">
        <v>1240</v>
      </c>
      <c r="AR2164" s="1376">
        <v>0.27300000000000002</v>
      </c>
    </row>
    <row r="2165" spans="1:53" ht="18" customHeight="1" x14ac:dyDescent="0.25">
      <c r="J2165" s="37" t="e">
        <f t="shared" ca="1" si="189"/>
        <v>#REF!</v>
      </c>
      <c r="K2165" s="55" t="e">
        <f t="shared" ca="1" si="188"/>
        <v>#REF!</v>
      </c>
      <c r="Q2165" s="15"/>
      <c r="AB2165" s="16"/>
      <c r="AG2165" s="15"/>
      <c r="AI2165" s="58" t="s">
        <v>424</v>
      </c>
      <c r="AJ2165" s="61">
        <v>0.38999998569488525</v>
      </c>
      <c r="AK2165" s="58" t="s">
        <v>322</v>
      </c>
      <c r="AL2165" s="61">
        <v>0</v>
      </c>
      <c r="AM2165" s="62" t="s">
        <v>66</v>
      </c>
      <c r="AN2165" s="63">
        <v>0</v>
      </c>
      <c r="AO2165" s="58" t="s">
        <v>1217</v>
      </c>
      <c r="AP2165" s="61">
        <v>0</v>
      </c>
      <c r="AQ2165" s="1375" t="s">
        <v>1242</v>
      </c>
      <c r="AR2165" s="1376">
        <v>0.26900000000000002</v>
      </c>
    </row>
    <row r="2166" spans="1:53" ht="18" customHeight="1" x14ac:dyDescent="0.25">
      <c r="J2166" s="37" t="e">
        <f t="shared" ca="1" si="189"/>
        <v>#REF!</v>
      </c>
      <c r="K2166" s="55" t="e">
        <f t="shared" ca="1" si="188"/>
        <v>#REF!</v>
      </c>
      <c r="Q2166" s="15"/>
      <c r="AB2166" s="16"/>
      <c r="AG2166" s="15"/>
      <c r="AI2166" s="58" t="s">
        <v>425</v>
      </c>
      <c r="AJ2166" s="61">
        <v>0</v>
      </c>
      <c r="AK2166" s="58" t="s">
        <v>323</v>
      </c>
      <c r="AL2166" s="61">
        <v>0</v>
      </c>
      <c r="AM2166" s="62" t="s">
        <v>632</v>
      </c>
      <c r="AN2166" s="63">
        <v>0</v>
      </c>
      <c r="AO2166" s="58" t="s">
        <v>1218</v>
      </c>
      <c r="AP2166" s="61">
        <v>0.14399999999999999</v>
      </c>
      <c r="AQ2166" s="1375" t="s">
        <v>1244</v>
      </c>
      <c r="AR2166" s="1376">
        <v>0</v>
      </c>
    </row>
    <row r="2167" spans="1:53" ht="18" customHeight="1" x14ac:dyDescent="0.25">
      <c r="J2167" s="37" t="e">
        <f t="shared" ca="1" si="189"/>
        <v>#REF!</v>
      </c>
      <c r="K2167" s="55" t="e">
        <f t="shared" ca="1" si="188"/>
        <v>#REF!</v>
      </c>
      <c r="Q2167" s="15"/>
      <c r="AB2167" s="16"/>
      <c r="AG2167" s="15"/>
      <c r="AI2167" s="58" t="s">
        <v>242</v>
      </c>
      <c r="AJ2167" s="61">
        <v>0</v>
      </c>
      <c r="AK2167" s="58" t="s">
        <v>324</v>
      </c>
      <c r="AL2167" s="61">
        <v>0</v>
      </c>
      <c r="AM2167" s="62" t="s">
        <v>633</v>
      </c>
      <c r="AN2167" s="63">
        <v>0</v>
      </c>
      <c r="AO2167" s="58" t="s">
        <v>636</v>
      </c>
      <c r="AP2167" s="61">
        <v>0.2</v>
      </c>
      <c r="AQ2167" s="1375" t="s">
        <v>1245</v>
      </c>
      <c r="AR2167" s="1376">
        <v>0.27200000000000002</v>
      </c>
    </row>
    <row r="2168" spans="1:53" ht="18" customHeight="1" x14ac:dyDescent="0.25">
      <c r="J2168" s="37" t="e">
        <f t="shared" ca="1" si="189"/>
        <v>#REF!</v>
      </c>
      <c r="K2168" s="55" t="e">
        <f t="shared" ca="1" si="188"/>
        <v>#REF!</v>
      </c>
      <c r="Q2168" s="15"/>
      <c r="AB2168" s="16"/>
      <c r="AG2168" s="15"/>
      <c r="AI2168" s="58" t="s">
        <v>329</v>
      </c>
      <c r="AJ2168" s="61">
        <v>0.37999999523162842</v>
      </c>
      <c r="AK2168" s="58" t="s">
        <v>479</v>
      </c>
      <c r="AL2168" s="61">
        <v>0</v>
      </c>
      <c r="AM2168" s="62" t="s">
        <v>516</v>
      </c>
      <c r="AN2168" s="63">
        <v>0</v>
      </c>
      <c r="AO2168" s="58" t="s">
        <v>461</v>
      </c>
      <c r="AP2168" s="61">
        <v>0</v>
      </c>
      <c r="AQ2168" s="1375" t="s">
        <v>1246</v>
      </c>
      <c r="AR2168" s="1376">
        <v>0.112</v>
      </c>
    </row>
    <row r="2169" spans="1:53" ht="18" customHeight="1" x14ac:dyDescent="0.25">
      <c r="J2169" s="37" t="e">
        <f t="shared" ca="1" si="189"/>
        <v>#REF!</v>
      </c>
      <c r="K2169" s="55" t="e">
        <f t="shared" ca="1" si="188"/>
        <v>#REF!</v>
      </c>
      <c r="Q2169" s="15"/>
      <c r="AB2169" s="16"/>
      <c r="AG2169" s="15"/>
      <c r="AI2169" s="58" t="s">
        <v>426</v>
      </c>
      <c r="AJ2169" s="61">
        <v>0.20000000298023224</v>
      </c>
      <c r="AK2169" s="58" t="s">
        <v>325</v>
      </c>
      <c r="AL2169" s="61">
        <v>0</v>
      </c>
      <c r="AM2169" s="62" t="s">
        <v>205</v>
      </c>
      <c r="AN2169" s="63">
        <v>0.15</v>
      </c>
      <c r="AO2169" s="58" t="s">
        <v>462</v>
      </c>
      <c r="AP2169" s="61">
        <v>0</v>
      </c>
      <c r="AQ2169" s="1375" t="s">
        <v>1247</v>
      </c>
      <c r="AR2169" s="1376">
        <v>0.27300000000000002</v>
      </c>
    </row>
    <row r="2170" spans="1:53" ht="18" customHeight="1" x14ac:dyDescent="0.25">
      <c r="J2170" s="37" t="e">
        <f t="shared" ca="1" si="189"/>
        <v>#REF!</v>
      </c>
      <c r="K2170" s="55" t="e">
        <f t="shared" ca="1" si="188"/>
        <v>#REF!</v>
      </c>
      <c r="Q2170" s="15"/>
      <c r="AB2170" s="16"/>
      <c r="AG2170" s="15"/>
      <c r="AI2170" s="58" t="s">
        <v>243</v>
      </c>
      <c r="AJ2170" s="61">
        <v>0</v>
      </c>
      <c r="AK2170" s="58" t="s">
        <v>354</v>
      </c>
      <c r="AL2170" s="61">
        <v>0</v>
      </c>
      <c r="AM2170" s="62" t="s">
        <v>416</v>
      </c>
      <c r="AN2170" s="63">
        <v>0</v>
      </c>
      <c r="AO2170" s="58" t="s">
        <v>1219</v>
      </c>
      <c r="AP2170" s="61">
        <v>0</v>
      </c>
      <c r="AQ2170" s="1375" t="s">
        <v>1249</v>
      </c>
      <c r="AR2170" s="1376">
        <v>0.27100000000000002</v>
      </c>
    </row>
    <row r="2171" spans="1:53" ht="18" customHeight="1" x14ac:dyDescent="0.25">
      <c r="J2171" s="37" t="e">
        <f t="shared" ca="1" si="189"/>
        <v>#REF!</v>
      </c>
      <c r="K2171" s="55" t="e">
        <f t="shared" ca="1" si="188"/>
        <v>#REF!</v>
      </c>
      <c r="Q2171" s="15"/>
      <c r="AB2171" s="16"/>
      <c r="AG2171" s="15"/>
      <c r="AI2171" s="58" t="s">
        <v>427</v>
      </c>
      <c r="AJ2171" s="61">
        <v>0.20000000298023224</v>
      </c>
      <c r="AK2171" s="58" t="s">
        <v>375</v>
      </c>
      <c r="AL2171" s="61">
        <v>0</v>
      </c>
      <c r="AM2171" s="62" t="s">
        <v>350</v>
      </c>
      <c r="AN2171" s="63">
        <v>0</v>
      </c>
      <c r="AO2171" s="58" t="s">
        <v>1220</v>
      </c>
      <c r="AP2171" s="61">
        <v>0</v>
      </c>
      <c r="AQ2171" s="1375" t="s">
        <v>1250</v>
      </c>
      <c r="AR2171" s="1376">
        <v>0.26900000000000002</v>
      </c>
    </row>
    <row r="2172" spans="1:53" ht="18" customHeight="1" x14ac:dyDescent="0.25">
      <c r="J2172" s="37" t="e">
        <f t="shared" ca="1" si="189"/>
        <v>#REF!</v>
      </c>
      <c r="K2172" s="55" t="e">
        <f t="shared" ca="1" si="188"/>
        <v>#REF!</v>
      </c>
      <c r="Q2172" s="15"/>
      <c r="AB2172" s="16"/>
      <c r="AG2172" s="15"/>
      <c r="AI2172" s="58" t="s">
        <v>207</v>
      </c>
      <c r="AJ2172" s="61">
        <v>0</v>
      </c>
      <c r="AK2172" s="58" t="s">
        <v>480</v>
      </c>
      <c r="AL2172" s="61">
        <v>0</v>
      </c>
      <c r="AM2172" s="62" t="s">
        <v>371</v>
      </c>
      <c r="AN2172" s="63">
        <v>0.04</v>
      </c>
      <c r="AO2172" s="58" t="s">
        <v>1221</v>
      </c>
      <c r="AP2172" s="61">
        <v>0</v>
      </c>
      <c r="AQ2172" s="1375" t="s">
        <v>1251</v>
      </c>
      <c r="AR2172" s="1376">
        <v>0.26700000000000002</v>
      </c>
    </row>
    <row r="2173" spans="1:53" ht="18" customHeight="1" x14ac:dyDescent="0.25">
      <c r="J2173" s="37" t="e">
        <f t="shared" ca="1" si="189"/>
        <v>#REF!</v>
      </c>
      <c r="K2173" s="55" t="e">
        <f t="shared" ca="1" si="188"/>
        <v>#REF!</v>
      </c>
      <c r="Q2173" s="15"/>
      <c r="AB2173" s="16"/>
      <c r="AG2173" s="15"/>
      <c r="AI2173" s="58" t="s">
        <v>437</v>
      </c>
      <c r="AJ2173" s="61">
        <v>0.37999999523162842</v>
      </c>
      <c r="AK2173" s="58" t="s">
        <v>239</v>
      </c>
      <c r="AL2173" s="61">
        <v>0</v>
      </c>
      <c r="AM2173" s="62" t="s">
        <v>506</v>
      </c>
      <c r="AN2173" s="63">
        <v>0</v>
      </c>
      <c r="AO2173" s="58" t="s">
        <v>637</v>
      </c>
      <c r="AP2173" s="61">
        <v>0.21099999999999999</v>
      </c>
      <c r="AQ2173" s="1375" t="s">
        <v>1252</v>
      </c>
      <c r="AR2173" s="1376">
        <v>0.27300000000000002</v>
      </c>
    </row>
    <row r="2174" spans="1:53" ht="18" customHeight="1" x14ac:dyDescent="0.25">
      <c r="J2174" s="37" t="e">
        <f t="shared" ca="1" si="189"/>
        <v>#REF!</v>
      </c>
      <c r="K2174" s="55" t="e">
        <f t="shared" ca="1" si="188"/>
        <v>#REF!</v>
      </c>
      <c r="Q2174" s="15"/>
      <c r="AB2174" s="16"/>
      <c r="AG2174" s="15"/>
      <c r="AI2174" s="58" t="s">
        <v>438</v>
      </c>
      <c r="AJ2174" s="61">
        <v>0</v>
      </c>
      <c r="AK2174" s="58" t="s">
        <v>481</v>
      </c>
      <c r="AL2174" s="61">
        <v>0</v>
      </c>
      <c r="AM2174" s="62" t="s">
        <v>236</v>
      </c>
      <c r="AN2174" s="63">
        <v>0</v>
      </c>
      <c r="AO2174" s="58" t="s">
        <v>1222</v>
      </c>
      <c r="AP2174" s="61">
        <v>0</v>
      </c>
      <c r="AQ2174" s="1375" t="s">
        <v>1254</v>
      </c>
      <c r="AR2174" s="1376">
        <v>0.27300000000000002</v>
      </c>
    </row>
    <row r="2175" spans="1:53" ht="18" customHeight="1" x14ac:dyDescent="0.25">
      <c r="J2175" s="37" t="e">
        <f t="shared" ca="1" si="189"/>
        <v>#REF!</v>
      </c>
      <c r="K2175" s="55" t="e">
        <f t="shared" ca="1" si="188"/>
        <v>#REF!</v>
      </c>
      <c r="Q2175" s="15"/>
      <c r="AB2175" s="16"/>
      <c r="AG2175" s="15"/>
      <c r="AI2175" s="58" t="s">
        <v>330</v>
      </c>
      <c r="AJ2175" s="61">
        <v>0</v>
      </c>
      <c r="AK2175" s="58" t="s">
        <v>422</v>
      </c>
      <c r="AL2175" s="61">
        <v>0.20999999344348907</v>
      </c>
      <c r="AM2175" s="62" t="s">
        <v>460</v>
      </c>
      <c r="AN2175" s="63">
        <v>0</v>
      </c>
      <c r="AO2175" s="58" t="s">
        <v>638</v>
      </c>
      <c r="AP2175" s="61">
        <v>0</v>
      </c>
      <c r="AQ2175" s="1375" t="s">
        <v>2288</v>
      </c>
      <c r="AR2175" s="1376">
        <v>0</v>
      </c>
    </row>
    <row r="2176" spans="1:53" ht="18" customHeight="1" x14ac:dyDescent="0.25">
      <c r="J2176" s="37" t="e">
        <f t="shared" ca="1" si="189"/>
        <v>#REF!</v>
      </c>
      <c r="K2176" s="55" t="e">
        <f t="shared" ca="1" si="188"/>
        <v>#REF!</v>
      </c>
      <c r="Q2176" s="15"/>
      <c r="AB2176" s="16"/>
      <c r="AG2176" s="15"/>
      <c r="AI2176" s="58" t="s">
        <v>208</v>
      </c>
      <c r="AJ2176" s="61">
        <v>0</v>
      </c>
      <c r="AK2176" s="58" t="s">
        <v>240</v>
      </c>
      <c r="AL2176" s="61">
        <v>0</v>
      </c>
      <c r="AM2176" s="62" t="s">
        <v>634</v>
      </c>
      <c r="AN2176" s="63">
        <v>0.25</v>
      </c>
      <c r="AO2176" s="58" t="s">
        <v>640</v>
      </c>
      <c r="AP2176" s="61">
        <v>0</v>
      </c>
      <c r="AQ2176" s="1375" t="s">
        <v>2289</v>
      </c>
      <c r="AR2176" s="1376">
        <v>0.25</v>
      </c>
    </row>
    <row r="2177" spans="10:44" ht="18" customHeight="1" x14ac:dyDescent="0.25">
      <c r="J2177" s="37" t="e">
        <f t="shared" ca="1" si="189"/>
        <v>#REF!</v>
      </c>
      <c r="K2177" s="55" t="e">
        <f t="shared" ca="1" si="188"/>
        <v>#REF!</v>
      </c>
      <c r="Q2177" s="15"/>
      <c r="AB2177" s="16"/>
      <c r="AG2177" s="15"/>
      <c r="AI2177" s="58" t="s">
        <v>332</v>
      </c>
      <c r="AJ2177" s="61">
        <v>0.30000001192092896</v>
      </c>
      <c r="AK2177" s="58" t="s">
        <v>467</v>
      </c>
      <c r="AL2177" s="61">
        <v>1.9999999552965164E-2</v>
      </c>
      <c r="AM2177" s="62" t="s">
        <v>507</v>
      </c>
      <c r="AN2177" s="63">
        <v>0.25</v>
      </c>
      <c r="AO2177" s="58" t="s">
        <v>1223</v>
      </c>
      <c r="AP2177" s="61">
        <v>0</v>
      </c>
      <c r="AQ2177" s="1375" t="s">
        <v>1255</v>
      </c>
      <c r="AR2177" s="1376">
        <v>4.0000000000000001E-3</v>
      </c>
    </row>
    <row r="2178" spans="10:44" ht="18" customHeight="1" x14ac:dyDescent="0.25">
      <c r="J2178" s="37" t="e">
        <f t="shared" ca="1" si="189"/>
        <v>#REF!</v>
      </c>
      <c r="K2178" s="55" t="e">
        <f t="shared" ca="1" si="188"/>
        <v>#REF!</v>
      </c>
      <c r="Q2178" s="15"/>
      <c r="AB2178" s="16"/>
      <c r="AG2178" s="15"/>
      <c r="AI2178" s="58" t="s">
        <v>355</v>
      </c>
      <c r="AJ2178" s="61">
        <v>0.20999999344348907</v>
      </c>
      <c r="AK2178" s="58" t="s">
        <v>423</v>
      </c>
      <c r="AL2178" s="61">
        <v>0.31000000238418579</v>
      </c>
      <c r="AM2178" s="62" t="s">
        <v>358</v>
      </c>
      <c r="AN2178" s="63">
        <v>0.05</v>
      </c>
      <c r="AO2178" s="58" t="s">
        <v>641</v>
      </c>
      <c r="AP2178" s="61">
        <v>0</v>
      </c>
      <c r="AQ2178" s="1375" t="s">
        <v>2290</v>
      </c>
      <c r="AR2178" s="1376">
        <v>0</v>
      </c>
    </row>
    <row r="2179" spans="10:44" ht="18" customHeight="1" x14ac:dyDescent="0.25">
      <c r="J2179" s="37" t="e">
        <f t="shared" ca="1" si="189"/>
        <v>#REF!</v>
      </c>
      <c r="K2179" s="55" t="e">
        <f t="shared" ca="1" si="188"/>
        <v>#REF!</v>
      </c>
      <c r="Q2179" s="15"/>
      <c r="AB2179" s="16"/>
      <c r="AG2179" s="15"/>
      <c r="AI2179" s="58" t="s">
        <v>428</v>
      </c>
      <c r="AJ2179" s="61">
        <v>0</v>
      </c>
      <c r="AK2179" s="58" t="s">
        <v>508</v>
      </c>
      <c r="AL2179" s="61">
        <v>5.000000074505806E-2</v>
      </c>
      <c r="AM2179" s="62" t="s">
        <v>635</v>
      </c>
      <c r="AN2179" s="63">
        <v>0</v>
      </c>
      <c r="AO2179" s="58" t="s">
        <v>1224</v>
      </c>
      <c r="AP2179" s="61">
        <v>0</v>
      </c>
      <c r="AQ2179" s="1375" t="s">
        <v>2291</v>
      </c>
      <c r="AR2179" s="1376">
        <v>0</v>
      </c>
    </row>
    <row r="2180" spans="10:44" ht="18" customHeight="1" x14ac:dyDescent="0.25">
      <c r="J2180" s="37" t="e">
        <f t="shared" ca="1" si="189"/>
        <v>#REF!</v>
      </c>
      <c r="K2180" s="55" t="e">
        <f t="shared" ca="1" si="188"/>
        <v>#REF!</v>
      </c>
      <c r="Q2180" s="15"/>
      <c r="AB2180" s="16"/>
      <c r="AG2180" s="15"/>
      <c r="AI2180" s="58" t="s">
        <v>429</v>
      </c>
      <c r="AJ2180" s="61">
        <v>0.40999999642372131</v>
      </c>
      <c r="AK2180" s="58" t="s">
        <v>517</v>
      </c>
      <c r="AL2180" s="61">
        <v>0.30000001192092896</v>
      </c>
      <c r="AM2180" s="62" t="s">
        <v>351</v>
      </c>
      <c r="AN2180" s="63">
        <v>0</v>
      </c>
      <c r="AO2180" s="58" t="s">
        <v>1225</v>
      </c>
      <c r="AP2180" s="61">
        <v>0.25600000000000001</v>
      </c>
      <c r="AQ2180" s="1375" t="s">
        <v>1256</v>
      </c>
      <c r="AR2180" s="1376">
        <v>0</v>
      </c>
    </row>
    <row r="2181" spans="10:44" ht="18" customHeight="1" x14ac:dyDescent="0.25">
      <c r="J2181" s="37" t="e">
        <f t="shared" ca="1" si="189"/>
        <v>#REF!</v>
      </c>
      <c r="K2181" s="55" t="e">
        <f t="shared" ca="1" si="188"/>
        <v>#REF!</v>
      </c>
      <c r="Q2181" s="15"/>
      <c r="AB2181" s="16"/>
      <c r="AG2181" s="15"/>
      <c r="AI2181" s="58" t="s">
        <v>430</v>
      </c>
      <c r="AJ2181" s="61">
        <v>0.38999998569488525</v>
      </c>
      <c r="AK2181" s="58" t="s">
        <v>328</v>
      </c>
      <c r="AL2181" s="61">
        <v>0.28999999165534973</v>
      </c>
      <c r="AM2181" s="62" t="s">
        <v>636</v>
      </c>
      <c r="AN2181" s="63">
        <v>0</v>
      </c>
      <c r="AO2181" s="58" t="s">
        <v>1226</v>
      </c>
      <c r="AP2181" s="61">
        <v>0.25900000000000001</v>
      </c>
      <c r="AQ2181" s="1375" t="s">
        <v>1257</v>
      </c>
      <c r="AR2181" s="1376">
        <v>0.27300000000000002</v>
      </c>
    </row>
    <row r="2182" spans="10:44" ht="18" customHeight="1" x14ac:dyDescent="0.25">
      <c r="J2182" s="37" t="e">
        <f t="shared" ca="1" si="189"/>
        <v>#REF!</v>
      </c>
      <c r="K2182" s="55" t="e">
        <f t="shared" ca="1" si="188"/>
        <v>#REF!</v>
      </c>
      <c r="Q2182" s="15"/>
      <c r="AB2182" s="16"/>
      <c r="AG2182" s="15"/>
      <c r="AI2182" s="58" t="s">
        <v>245</v>
      </c>
      <c r="AJ2182" s="61">
        <v>0.34999999403953552</v>
      </c>
      <c r="AK2182" s="58" t="s">
        <v>241</v>
      </c>
      <c r="AL2182" s="61">
        <v>0.18000000715255737</v>
      </c>
      <c r="AM2182" s="62" t="s">
        <v>461</v>
      </c>
      <c r="AN2182" s="63">
        <v>0</v>
      </c>
      <c r="AO2182" s="58" t="s">
        <v>1227</v>
      </c>
      <c r="AP2182" s="61">
        <v>0</v>
      </c>
      <c r="AQ2182" s="1375" t="s">
        <v>1259</v>
      </c>
      <c r="AR2182" s="1376">
        <v>0.27300000000000002</v>
      </c>
    </row>
    <row r="2183" spans="10:44" ht="18" customHeight="1" x14ac:dyDescent="0.25">
      <c r="J2183" s="37" t="e">
        <f t="shared" ca="1" si="189"/>
        <v>#REF!</v>
      </c>
      <c r="K2183" s="55" t="e">
        <f t="shared" ca="1" si="188"/>
        <v>#REF!</v>
      </c>
      <c r="Q2183" s="15"/>
      <c r="AB2183" s="16"/>
      <c r="AG2183" s="15"/>
      <c r="AI2183" s="58" t="s">
        <v>334</v>
      </c>
      <c r="AJ2183" s="61">
        <v>0.20000000298023224</v>
      </c>
      <c r="AK2183" s="58" t="s">
        <v>436</v>
      </c>
      <c r="AL2183" s="61">
        <v>0</v>
      </c>
      <c r="AM2183" s="62" t="s">
        <v>462</v>
      </c>
      <c r="AN2183" s="63">
        <v>0</v>
      </c>
      <c r="AO2183" s="58" t="s">
        <v>465</v>
      </c>
      <c r="AP2183" s="61">
        <v>0.25900000000000001</v>
      </c>
      <c r="AQ2183" s="1375" t="s">
        <v>1261</v>
      </c>
      <c r="AR2183" s="1376">
        <v>0.25800000000000001</v>
      </c>
    </row>
    <row r="2184" spans="10:44" ht="18" customHeight="1" x14ac:dyDescent="0.25">
      <c r="J2184" s="37" t="e">
        <f t="shared" ca="1" si="189"/>
        <v>#REF!</v>
      </c>
      <c r="K2184" s="55" t="e">
        <f t="shared" ca="1" si="188"/>
        <v>#REF!</v>
      </c>
      <c r="Q2184" s="15"/>
      <c r="AB2184" s="16"/>
      <c r="AG2184" s="15"/>
      <c r="AI2184" s="64" t="s">
        <v>116</v>
      </c>
      <c r="AJ2184" s="61">
        <v>0.41</v>
      </c>
      <c r="AK2184" s="58" t="s">
        <v>68</v>
      </c>
      <c r="AL2184" s="61">
        <v>0</v>
      </c>
      <c r="AM2184" s="62" t="s">
        <v>373</v>
      </c>
      <c r="AN2184" s="63">
        <v>0</v>
      </c>
      <c r="AO2184" s="58" t="s">
        <v>1228</v>
      </c>
      <c r="AP2184" s="61">
        <v>0</v>
      </c>
      <c r="AQ2184" s="1375" t="s">
        <v>1263</v>
      </c>
      <c r="AR2184" s="1376">
        <v>0</v>
      </c>
    </row>
    <row r="2185" spans="10:44" ht="18" customHeight="1" x14ac:dyDescent="0.25">
      <c r="J2185" s="37" t="e">
        <f t="shared" ca="1" si="189"/>
        <v>#REF!</v>
      </c>
      <c r="K2185" s="55" t="e">
        <f t="shared" ca="1" si="188"/>
        <v>#REF!</v>
      </c>
      <c r="Q2185" s="15"/>
      <c r="AB2185" s="16"/>
      <c r="AG2185" s="15"/>
      <c r="AI2185" s="64" t="s">
        <v>0</v>
      </c>
      <c r="AJ2185" s="61">
        <v>0.41</v>
      </c>
      <c r="AK2185" s="58" t="s">
        <v>424</v>
      </c>
      <c r="AL2185" s="61">
        <v>0.23999999463558197</v>
      </c>
      <c r="AM2185" s="62" t="s">
        <v>637</v>
      </c>
      <c r="AN2185" s="63">
        <v>0.21</v>
      </c>
      <c r="AO2185" s="58" t="s">
        <v>643</v>
      </c>
      <c r="AP2185" s="61">
        <v>0.254</v>
      </c>
      <c r="AQ2185" s="1375" t="s">
        <v>1265</v>
      </c>
      <c r="AR2185" s="1376">
        <v>0.27300000000000002</v>
      </c>
    </row>
    <row r="2186" spans="10:44" ht="18" customHeight="1" x14ac:dyDescent="0.25">
      <c r="J2186" s="37" t="e">
        <f t="shared" ca="1" si="189"/>
        <v>#REF!</v>
      </c>
      <c r="K2186" s="55" t="e">
        <f t="shared" ca="1" si="188"/>
        <v>#REF!</v>
      </c>
      <c r="Q2186" s="15"/>
      <c r="AB2186" s="16"/>
      <c r="AG2186" s="15"/>
      <c r="AK2186" s="58" t="s">
        <v>482</v>
      </c>
      <c r="AL2186" s="61">
        <v>0</v>
      </c>
      <c r="AM2186" s="62" t="s">
        <v>463</v>
      </c>
      <c r="AN2186" s="63">
        <v>0</v>
      </c>
      <c r="AO2186" s="58" t="s">
        <v>1229</v>
      </c>
      <c r="AP2186" s="61">
        <v>0</v>
      </c>
      <c r="AQ2186" s="1375" t="s">
        <v>1266</v>
      </c>
      <c r="AR2186" s="1376">
        <v>5.0999999999999997E-2</v>
      </c>
    </row>
    <row r="2187" spans="10:44" ht="18" customHeight="1" x14ac:dyDescent="0.25">
      <c r="J2187" s="37" t="e">
        <f t="shared" ca="1" si="189"/>
        <v>#REF!</v>
      </c>
      <c r="K2187" s="55" t="e">
        <f t="shared" ca="1" si="188"/>
        <v>#REF!</v>
      </c>
      <c r="Q2187" s="15"/>
      <c r="AB2187" s="16"/>
      <c r="AG2187" s="15"/>
      <c r="AK2187" s="58" t="s">
        <v>242</v>
      </c>
      <c r="AL2187" s="61">
        <v>0</v>
      </c>
      <c r="AM2187" s="62" t="s">
        <v>638</v>
      </c>
      <c r="AN2187" s="63">
        <v>0</v>
      </c>
      <c r="AO2187" s="58" t="s">
        <v>1230</v>
      </c>
      <c r="AP2187" s="61">
        <v>0</v>
      </c>
      <c r="AQ2187" s="1375" t="s">
        <v>1267</v>
      </c>
      <c r="AR2187" s="1376">
        <v>0.27</v>
      </c>
    </row>
    <row r="2188" spans="10:44" ht="18" customHeight="1" x14ac:dyDescent="0.25">
      <c r="J2188" s="37" t="e">
        <f t="shared" ca="1" si="189"/>
        <v>#REF!</v>
      </c>
      <c r="K2188" s="55" t="e">
        <f t="shared" ca="1" si="188"/>
        <v>#REF!</v>
      </c>
      <c r="Q2188" s="15"/>
      <c r="AB2188" s="16"/>
      <c r="AG2188" s="15"/>
      <c r="AK2188" s="58" t="s">
        <v>329</v>
      </c>
      <c r="AL2188" s="61">
        <v>0</v>
      </c>
      <c r="AM2188" s="62" t="s">
        <v>639</v>
      </c>
      <c r="AN2188" s="63">
        <v>0</v>
      </c>
      <c r="AO2188" s="58" t="s">
        <v>1231</v>
      </c>
      <c r="AP2188" s="61">
        <v>0</v>
      </c>
      <c r="AQ2188" s="1375" t="s">
        <v>1268</v>
      </c>
      <c r="AR2188" s="1376">
        <v>0.23</v>
      </c>
    </row>
    <row r="2189" spans="10:44" ht="18" customHeight="1" x14ac:dyDescent="0.25">
      <c r="J2189" s="37" t="e">
        <f t="shared" ca="1" si="189"/>
        <v>#REF!</v>
      </c>
      <c r="K2189" s="55" t="e">
        <f t="shared" ca="1" si="188"/>
        <v>#REF!</v>
      </c>
      <c r="Q2189" s="15"/>
      <c r="AB2189" s="16"/>
      <c r="AG2189" s="15"/>
      <c r="AK2189" s="58" t="s">
        <v>426</v>
      </c>
      <c r="AL2189" s="61">
        <v>0</v>
      </c>
      <c r="AM2189" s="62" t="s">
        <v>464</v>
      </c>
      <c r="AN2189" s="63">
        <v>0.2</v>
      </c>
      <c r="AO2189" s="58" t="s">
        <v>1232</v>
      </c>
      <c r="AP2189" s="61">
        <v>0</v>
      </c>
      <c r="AQ2189" s="1375" t="s">
        <v>438</v>
      </c>
      <c r="AR2189" s="1376">
        <v>0</v>
      </c>
    </row>
    <row r="2190" spans="10:44" ht="18" customHeight="1" x14ac:dyDescent="0.25">
      <c r="J2190" s="37" t="e">
        <f t="shared" ca="1" si="189"/>
        <v>#REF!</v>
      </c>
      <c r="K2190" s="55" t="e">
        <f t="shared" ca="1" si="188"/>
        <v>#REF!</v>
      </c>
      <c r="Q2190" s="15"/>
      <c r="AB2190" s="16"/>
      <c r="AG2190" s="15"/>
      <c r="AK2190" s="58" t="s">
        <v>243</v>
      </c>
      <c r="AL2190" s="61">
        <v>0</v>
      </c>
      <c r="AM2190" s="62" t="s">
        <v>640</v>
      </c>
      <c r="AN2190" s="63">
        <v>0</v>
      </c>
      <c r="AO2190" s="58" t="s">
        <v>1233</v>
      </c>
      <c r="AP2190" s="61">
        <v>0.25600000000000001</v>
      </c>
      <c r="AQ2190" s="1375" t="s">
        <v>1269</v>
      </c>
      <c r="AR2190" s="1376">
        <v>0</v>
      </c>
    </row>
    <row r="2191" spans="10:44" ht="18" customHeight="1" x14ac:dyDescent="0.25">
      <c r="J2191" s="37" t="e">
        <f t="shared" ca="1" si="189"/>
        <v>#REF!</v>
      </c>
      <c r="K2191" s="55" t="e">
        <f t="shared" ca="1" si="188"/>
        <v>#REF!</v>
      </c>
      <c r="Q2191" s="15"/>
      <c r="AB2191" s="16"/>
      <c r="AG2191" s="15"/>
      <c r="AK2191" s="58" t="s">
        <v>427</v>
      </c>
      <c r="AL2191" s="61">
        <v>0</v>
      </c>
      <c r="AM2191" s="62" t="s">
        <v>641</v>
      </c>
      <c r="AN2191" s="63">
        <v>0</v>
      </c>
      <c r="AO2191" s="58" t="s">
        <v>1234</v>
      </c>
      <c r="AP2191" s="61">
        <v>0</v>
      </c>
      <c r="AQ2191" s="1375" t="s">
        <v>1270</v>
      </c>
      <c r="AR2191" s="1376">
        <v>0</v>
      </c>
    </row>
    <row r="2192" spans="10:44" ht="18" customHeight="1" x14ac:dyDescent="0.25">
      <c r="J2192" s="37" t="e">
        <f t="shared" ca="1" si="189"/>
        <v>#REF!</v>
      </c>
      <c r="K2192" s="55" t="e">
        <f t="shared" ca="1" si="188"/>
        <v>#REF!</v>
      </c>
      <c r="Q2192" s="15"/>
      <c r="AB2192" s="16"/>
      <c r="AG2192" s="15"/>
      <c r="AK2192" s="58" t="s">
        <v>483</v>
      </c>
      <c r="AL2192" s="61">
        <v>0</v>
      </c>
      <c r="AM2192" s="62" t="s">
        <v>420</v>
      </c>
      <c r="AN2192" s="63">
        <v>0</v>
      </c>
      <c r="AO2192" s="58" t="s">
        <v>1235</v>
      </c>
      <c r="AP2192" s="61">
        <v>0.18</v>
      </c>
      <c r="AQ2192" s="1375" t="s">
        <v>1271</v>
      </c>
      <c r="AR2192" s="1376">
        <v>0</v>
      </c>
    </row>
    <row r="2193" spans="10:44" ht="18" customHeight="1" x14ac:dyDescent="0.25">
      <c r="J2193" s="37" t="e">
        <f t="shared" ca="1" si="189"/>
        <v>#REF!</v>
      </c>
      <c r="K2193" s="55" t="e">
        <f t="shared" ca="1" si="188"/>
        <v>#REF!</v>
      </c>
      <c r="Q2193" s="15"/>
      <c r="AB2193" s="16"/>
      <c r="AG2193" s="15"/>
      <c r="AK2193" s="58" t="s">
        <v>468</v>
      </c>
      <c r="AL2193" s="61">
        <v>0</v>
      </c>
      <c r="AM2193" s="62" t="s">
        <v>642</v>
      </c>
      <c r="AN2193" s="63">
        <v>0</v>
      </c>
      <c r="AO2193" s="58" t="s">
        <v>645</v>
      </c>
      <c r="AP2193" s="61">
        <v>0</v>
      </c>
      <c r="AQ2193" s="1375" t="s">
        <v>1273</v>
      </c>
      <c r="AR2193" s="1376">
        <v>0.27300000000000002</v>
      </c>
    </row>
    <row r="2194" spans="10:44" ht="18" customHeight="1" x14ac:dyDescent="0.25">
      <c r="J2194" s="37" t="e">
        <f t="shared" ca="1" si="189"/>
        <v>#REF!</v>
      </c>
      <c r="K2194" s="55" t="e">
        <f t="shared" ca="1" si="188"/>
        <v>#REF!</v>
      </c>
      <c r="Q2194" s="15"/>
      <c r="AB2194" s="16"/>
      <c r="AG2194" s="15"/>
      <c r="AK2194" s="58" t="s">
        <v>207</v>
      </c>
      <c r="AL2194" s="61">
        <v>0</v>
      </c>
      <c r="AM2194" s="62" t="s">
        <v>421</v>
      </c>
      <c r="AN2194" s="63">
        <v>0</v>
      </c>
      <c r="AO2194" s="58" t="s">
        <v>1236</v>
      </c>
      <c r="AP2194" s="61">
        <v>0</v>
      </c>
      <c r="AQ2194" s="1375" t="s">
        <v>1274</v>
      </c>
      <c r="AR2194" s="1376">
        <v>0.27200000000000002</v>
      </c>
    </row>
    <row r="2195" spans="10:44" ht="18" customHeight="1" x14ac:dyDescent="0.25">
      <c r="J2195" s="37" t="e">
        <f t="shared" ca="1" si="189"/>
        <v>#REF!</v>
      </c>
      <c r="K2195" s="55" t="e">
        <f t="shared" ca="1" si="188"/>
        <v>#REF!</v>
      </c>
      <c r="Q2195" s="15"/>
      <c r="AB2195" s="16"/>
      <c r="AG2195" s="15"/>
      <c r="AK2195" s="58" t="s">
        <v>484</v>
      </c>
      <c r="AL2195" s="61">
        <v>0.30000001192092896</v>
      </c>
      <c r="AM2195" s="62" t="s">
        <v>504</v>
      </c>
      <c r="AN2195" s="63">
        <v>0</v>
      </c>
      <c r="AO2195" s="58" t="s">
        <v>1051</v>
      </c>
      <c r="AP2195" s="61">
        <v>0.25900000000000001</v>
      </c>
      <c r="AQ2195" s="1375" t="s">
        <v>2292</v>
      </c>
      <c r="AR2195" s="1376">
        <v>0</v>
      </c>
    </row>
    <row r="2196" spans="10:44" ht="18" customHeight="1" x14ac:dyDescent="0.25">
      <c r="J2196" s="37" t="e">
        <f t="shared" ca="1" si="189"/>
        <v>#REF!</v>
      </c>
      <c r="K2196" s="55" t="e">
        <f t="shared" ca="1" si="188"/>
        <v>#REF!</v>
      </c>
      <c r="Q2196" s="15"/>
      <c r="AB2196" s="16"/>
      <c r="AG2196" s="15"/>
      <c r="AK2196" s="58" t="s">
        <v>438</v>
      </c>
      <c r="AL2196" s="61">
        <v>0</v>
      </c>
      <c r="AM2196" s="62" t="s">
        <v>465</v>
      </c>
      <c r="AN2196" s="63">
        <v>0.25</v>
      </c>
      <c r="AO2196" s="58" t="s">
        <v>1237</v>
      </c>
      <c r="AP2196" s="61">
        <v>0</v>
      </c>
      <c r="AQ2196" s="1375" t="s">
        <v>1276</v>
      </c>
      <c r="AR2196" s="1376">
        <v>0.27300000000000002</v>
      </c>
    </row>
    <row r="2197" spans="10:44" ht="18" customHeight="1" x14ac:dyDescent="0.25">
      <c r="J2197" s="37" t="e">
        <f t="shared" ca="1" si="189"/>
        <v>#REF!</v>
      </c>
      <c r="K2197" s="55" t="e">
        <f t="shared" ca="1" si="188"/>
        <v>#REF!</v>
      </c>
      <c r="Q2197" s="15"/>
      <c r="AB2197" s="16"/>
      <c r="AG2197" s="15"/>
      <c r="AK2197" s="58" t="s">
        <v>330</v>
      </c>
      <c r="AL2197" s="61">
        <v>0</v>
      </c>
      <c r="AM2197" s="62" t="s">
        <v>466</v>
      </c>
      <c r="AN2197" s="63">
        <v>0</v>
      </c>
      <c r="AO2197" s="58" t="s">
        <v>1238</v>
      </c>
      <c r="AP2197" s="61">
        <v>0.22</v>
      </c>
      <c r="AQ2197" s="1375" t="s">
        <v>245</v>
      </c>
      <c r="AR2197" s="1376">
        <v>0.27300000000000002</v>
      </c>
    </row>
    <row r="2198" spans="10:44" ht="18" customHeight="1" x14ac:dyDescent="0.25">
      <c r="J2198" s="37" t="e">
        <f t="shared" ca="1" si="189"/>
        <v>#REF!</v>
      </c>
      <c r="K2198" s="55" t="e">
        <f t="shared" ca="1" si="188"/>
        <v>#REF!</v>
      </c>
      <c r="Q2198" s="15"/>
      <c r="AB2198" s="16"/>
      <c r="AG2198" s="15"/>
      <c r="AK2198" s="58" t="s">
        <v>208</v>
      </c>
      <c r="AL2198" s="61">
        <v>0</v>
      </c>
      <c r="AM2198" s="62" t="s">
        <v>643</v>
      </c>
      <c r="AN2198" s="63">
        <v>0.24</v>
      </c>
      <c r="AO2198" s="58" t="s">
        <v>646</v>
      </c>
      <c r="AP2198" s="61">
        <v>0.25900000000000001</v>
      </c>
      <c r="AQ2198" s="1375" t="s">
        <v>1277</v>
      </c>
      <c r="AR2198" s="1376">
        <v>0.26100000000000001</v>
      </c>
    </row>
    <row r="2199" spans="10:44" ht="18" customHeight="1" x14ac:dyDescent="0.25">
      <c r="J2199" s="37" t="e">
        <f t="shared" ca="1" si="189"/>
        <v>#REF!</v>
      </c>
      <c r="K2199" s="55" t="e">
        <f t="shared" ca="1" si="188"/>
        <v>#REF!</v>
      </c>
      <c r="Q2199" s="15"/>
      <c r="AB2199" s="16"/>
      <c r="AG2199" s="15"/>
      <c r="AK2199" s="58" t="s">
        <v>485</v>
      </c>
      <c r="AL2199" s="61">
        <v>0</v>
      </c>
      <c r="AM2199" s="62" t="s">
        <v>644</v>
      </c>
      <c r="AN2199" s="63">
        <v>0</v>
      </c>
      <c r="AO2199" s="58" t="s">
        <v>1239</v>
      </c>
      <c r="AP2199" s="61">
        <v>0</v>
      </c>
      <c r="AQ2199" s="1375" t="s">
        <v>116</v>
      </c>
      <c r="AR2199" s="1376">
        <v>0.27300000000000002</v>
      </c>
    </row>
    <row r="2200" spans="10:44" ht="18" customHeight="1" x14ac:dyDescent="0.25">
      <c r="J2200" s="37" t="e">
        <f t="shared" ca="1" si="189"/>
        <v>#REF!</v>
      </c>
      <c r="K2200" s="55" t="e">
        <f t="shared" ca="1" si="188"/>
        <v>#REF!</v>
      </c>
      <c r="Q2200" s="15"/>
      <c r="AB2200" s="16"/>
      <c r="AG2200" s="15"/>
      <c r="AK2200" s="58" t="s">
        <v>518</v>
      </c>
      <c r="AL2200" s="61">
        <v>0</v>
      </c>
      <c r="AM2200" s="62" t="s">
        <v>488</v>
      </c>
      <c r="AN2200" s="63">
        <v>0</v>
      </c>
      <c r="AO2200" s="58" t="s">
        <v>376</v>
      </c>
      <c r="AP2200" s="61">
        <v>0</v>
      </c>
      <c r="AQ2200" s="1375" t="s">
        <v>0</v>
      </c>
      <c r="AR2200" s="1376">
        <v>0.27300000000000002</v>
      </c>
    </row>
    <row r="2201" spans="10:44" ht="18" customHeight="1" x14ac:dyDescent="0.25">
      <c r="J2201" s="37" t="e">
        <f t="shared" ca="1" si="189"/>
        <v>#REF!</v>
      </c>
      <c r="K2201" s="55" t="e">
        <f t="shared" ca="1" si="188"/>
        <v>#REF!</v>
      </c>
      <c r="Q2201" s="15"/>
      <c r="AB2201" s="16"/>
      <c r="AG2201" s="15"/>
      <c r="AK2201" s="58" t="s">
        <v>486</v>
      </c>
      <c r="AL2201" s="61">
        <v>0</v>
      </c>
      <c r="AM2201" s="62" t="s">
        <v>320</v>
      </c>
      <c r="AN2201" s="63">
        <v>0</v>
      </c>
      <c r="AO2201" s="58" t="s">
        <v>1240</v>
      </c>
      <c r="AP2201" s="61">
        <v>0.25900000000000001</v>
      </c>
    </row>
    <row r="2202" spans="10:44" ht="18" customHeight="1" x14ac:dyDescent="0.25">
      <c r="J2202" s="37" t="e">
        <f t="shared" ca="1" si="189"/>
        <v>#REF!</v>
      </c>
      <c r="K2202" s="55" t="e">
        <f t="shared" ca="1" si="188"/>
        <v>#REF!</v>
      </c>
      <c r="Q2202" s="15"/>
      <c r="AB2202" s="16"/>
      <c r="AG2202" s="15"/>
      <c r="AK2202" s="58" t="s">
        <v>519</v>
      </c>
      <c r="AL2202" s="61">
        <v>0</v>
      </c>
      <c r="AM2202" s="62" t="s">
        <v>321</v>
      </c>
      <c r="AN2202" s="63">
        <v>0</v>
      </c>
      <c r="AO2202" s="58" t="s">
        <v>1241</v>
      </c>
      <c r="AP2202" s="61">
        <v>0</v>
      </c>
    </row>
    <row r="2203" spans="10:44" ht="18" customHeight="1" x14ac:dyDescent="0.25">
      <c r="J2203" s="37" t="e">
        <f t="shared" ca="1" si="189"/>
        <v>#REF!</v>
      </c>
      <c r="K2203" s="55" t="e">
        <f t="shared" ref="K2203:K2255" ca="1" si="190">INDIRECT("_Mix"&amp;$D$6)</f>
        <v>#REF!</v>
      </c>
      <c r="Q2203" s="15"/>
      <c r="AB2203" s="16"/>
      <c r="AG2203" s="15"/>
      <c r="AK2203" s="58" t="s">
        <v>469</v>
      </c>
      <c r="AL2203" s="61">
        <v>0</v>
      </c>
      <c r="AM2203" s="62" t="s">
        <v>322</v>
      </c>
      <c r="AN2203" s="63">
        <v>0</v>
      </c>
      <c r="AO2203" s="58" t="s">
        <v>1242</v>
      </c>
      <c r="AP2203" s="61">
        <v>0.25900000000000001</v>
      </c>
    </row>
    <row r="2204" spans="10:44" ht="18" customHeight="1" x14ac:dyDescent="0.25">
      <c r="J2204" s="37" t="e">
        <f t="shared" ref="J2204:J2255" ca="1" si="191">INDIRECT("_Com"&amp;$D$6)</f>
        <v>#REF!</v>
      </c>
      <c r="K2204" s="55" t="e">
        <f t="shared" ca="1" si="190"/>
        <v>#REF!</v>
      </c>
      <c r="Q2204" s="15"/>
      <c r="AB2204" s="16"/>
      <c r="AG2204" s="15"/>
      <c r="AK2204" s="58" t="s">
        <v>332</v>
      </c>
      <c r="AL2204" s="61">
        <v>5.000000074505806E-2</v>
      </c>
      <c r="AM2204" s="62" t="s">
        <v>353</v>
      </c>
      <c r="AN2204" s="63">
        <v>0.02</v>
      </c>
      <c r="AO2204" s="58" t="s">
        <v>1243</v>
      </c>
      <c r="AP2204" s="61">
        <v>0</v>
      </c>
    </row>
    <row r="2205" spans="10:44" ht="18" customHeight="1" x14ac:dyDescent="0.25">
      <c r="J2205" s="37" t="e">
        <f t="shared" ca="1" si="191"/>
        <v>#REF!</v>
      </c>
      <c r="K2205" s="55" t="e">
        <f t="shared" ca="1" si="190"/>
        <v>#REF!</v>
      </c>
      <c r="Q2205" s="15"/>
      <c r="AB2205" s="16"/>
      <c r="AG2205" s="15"/>
      <c r="AK2205" s="58" t="s">
        <v>430</v>
      </c>
      <c r="AL2205" s="61">
        <v>0.27000001072883606</v>
      </c>
      <c r="AM2205" s="62" t="s">
        <v>323</v>
      </c>
      <c r="AN2205" s="63">
        <v>0</v>
      </c>
      <c r="AO2205" s="58" t="s">
        <v>1244</v>
      </c>
      <c r="AP2205" s="61">
        <v>0</v>
      </c>
    </row>
    <row r="2206" spans="10:44" ht="18" customHeight="1" x14ac:dyDescent="0.25">
      <c r="J2206" s="37" t="e">
        <f t="shared" ca="1" si="191"/>
        <v>#REF!</v>
      </c>
      <c r="K2206" s="55" t="e">
        <f t="shared" ca="1" si="190"/>
        <v>#REF!</v>
      </c>
      <c r="Q2206" s="15"/>
      <c r="AB2206" s="16"/>
      <c r="AG2206" s="15"/>
      <c r="AK2206" s="58" t="s">
        <v>245</v>
      </c>
      <c r="AL2206" s="61">
        <v>0.2800000011920929</v>
      </c>
      <c r="AM2206" s="62" t="s">
        <v>324</v>
      </c>
      <c r="AN2206" s="63">
        <v>0</v>
      </c>
      <c r="AO2206" s="58" t="s">
        <v>1245</v>
      </c>
      <c r="AP2206" s="61">
        <v>0.246</v>
      </c>
    </row>
    <row r="2207" spans="10:44" ht="18" customHeight="1" x14ac:dyDescent="0.25">
      <c r="J2207" s="37" t="e">
        <f t="shared" ca="1" si="191"/>
        <v>#REF!</v>
      </c>
      <c r="K2207" s="55" t="e">
        <f t="shared" ca="1" si="190"/>
        <v>#REF!</v>
      </c>
      <c r="Q2207" s="15"/>
      <c r="AB2207" s="16"/>
      <c r="AG2207" s="15"/>
      <c r="AK2207" s="58" t="s">
        <v>334</v>
      </c>
      <c r="AL2207" s="61">
        <v>0.20999999344348907</v>
      </c>
      <c r="AM2207" s="62" t="s">
        <v>645</v>
      </c>
      <c r="AN2207" s="63">
        <v>0</v>
      </c>
      <c r="AO2207" s="58" t="s">
        <v>1246</v>
      </c>
      <c r="AP2207" s="61">
        <v>9.1999999999999998E-2</v>
      </c>
    </row>
    <row r="2208" spans="10:44" ht="18" customHeight="1" x14ac:dyDescent="0.25">
      <c r="J2208" s="37" t="e">
        <f t="shared" ca="1" si="191"/>
        <v>#REF!</v>
      </c>
      <c r="K2208" s="55" t="e">
        <f t="shared" ca="1" si="190"/>
        <v>#REF!</v>
      </c>
      <c r="Q2208" s="15"/>
      <c r="AB2208" s="16"/>
      <c r="AG2208" s="15"/>
      <c r="AK2208" s="58" t="s">
        <v>388</v>
      </c>
      <c r="AL2208" s="61">
        <v>0</v>
      </c>
      <c r="AM2208" s="62" t="s">
        <v>325</v>
      </c>
      <c r="AN2208" s="63">
        <v>0</v>
      </c>
      <c r="AO2208" s="58" t="s">
        <v>1247</v>
      </c>
      <c r="AP2208" s="61">
        <v>0.25900000000000001</v>
      </c>
    </row>
    <row r="2209" spans="2:42" ht="18" customHeight="1" x14ac:dyDescent="0.25">
      <c r="J2209" s="37" t="e">
        <f t="shared" ca="1" si="191"/>
        <v>#REF!</v>
      </c>
      <c r="K2209" s="55" t="e">
        <f t="shared" ca="1" si="190"/>
        <v>#REF!</v>
      </c>
      <c r="Q2209" s="15"/>
      <c r="AB2209" s="16"/>
      <c r="AG2209" s="15"/>
      <c r="AK2209" s="64" t="s">
        <v>116</v>
      </c>
      <c r="AL2209" s="61">
        <v>0.31000000238418579</v>
      </c>
      <c r="AM2209" s="62" t="s">
        <v>354</v>
      </c>
      <c r="AN2209" s="63">
        <v>0.22</v>
      </c>
      <c r="AO2209" s="58" t="s">
        <v>1248</v>
      </c>
      <c r="AP2209" s="61">
        <v>1.4E-2</v>
      </c>
    </row>
    <row r="2210" spans="2:42" ht="18" customHeight="1" x14ac:dyDescent="0.25">
      <c r="J2210" s="37" t="e">
        <f t="shared" ca="1" si="191"/>
        <v>#REF!</v>
      </c>
      <c r="K2210" s="55" t="e">
        <f t="shared" ca="1" si="190"/>
        <v>#REF!</v>
      </c>
      <c r="Q2210" s="15"/>
      <c r="AB2210" s="16"/>
      <c r="AG2210" s="15"/>
      <c r="AK2210" s="64" t="s">
        <v>0</v>
      </c>
      <c r="AL2210" s="61">
        <v>0.31000000238418579</v>
      </c>
      <c r="AM2210" s="62" t="s">
        <v>374</v>
      </c>
      <c r="AN2210" s="63">
        <v>0.24</v>
      </c>
      <c r="AO2210" s="58" t="s">
        <v>1249</v>
      </c>
      <c r="AP2210" s="61">
        <v>0.25900000000000001</v>
      </c>
    </row>
    <row r="2211" spans="2:42" ht="18" customHeight="1" x14ac:dyDescent="0.25">
      <c r="J2211" s="37" t="e">
        <f t="shared" ca="1" si="191"/>
        <v>#REF!</v>
      </c>
      <c r="K2211" s="55" t="e">
        <f t="shared" ca="1" si="190"/>
        <v>#REF!</v>
      </c>
      <c r="Q2211" s="15"/>
      <c r="AC2211" s="16"/>
      <c r="AG2211" s="15"/>
      <c r="AM2211" s="62" t="s">
        <v>646</v>
      </c>
      <c r="AN2211" s="63">
        <v>0</v>
      </c>
      <c r="AO2211" s="58" t="s">
        <v>1250</v>
      </c>
      <c r="AP2211" s="61">
        <v>0.252</v>
      </c>
    </row>
    <row r="2212" spans="2:42" ht="18" customHeight="1" x14ac:dyDescent="0.25">
      <c r="B2212" s="16"/>
      <c r="C2212" s="16"/>
      <c r="D2212" s="16"/>
      <c r="E2212" s="16"/>
      <c r="F2212" s="16"/>
      <c r="J2212" s="37" t="e">
        <f t="shared" ca="1" si="191"/>
        <v>#REF!</v>
      </c>
      <c r="K2212" s="55" t="e">
        <f t="shared" ca="1" si="190"/>
        <v>#REF!</v>
      </c>
      <c r="Q2212" s="15"/>
      <c r="W2212" s="16"/>
      <c r="X2212" s="16"/>
      <c r="Y2212" s="16"/>
      <c r="Z2212" s="16"/>
      <c r="AA2212" s="16"/>
      <c r="AB2212" s="16"/>
      <c r="AC2212" s="16"/>
      <c r="AD2212" s="16"/>
      <c r="AE2212" s="16"/>
      <c r="AF2212" s="16"/>
      <c r="AH2212" s="16"/>
      <c r="AI2212" s="16"/>
      <c r="AJ2212" s="16"/>
      <c r="AK2212" s="16"/>
      <c r="AL2212" s="16"/>
      <c r="AM2212" s="62" t="s">
        <v>239</v>
      </c>
      <c r="AN2212" s="63">
        <v>0</v>
      </c>
      <c r="AO2212" s="58" t="s">
        <v>1251</v>
      </c>
      <c r="AP2212" s="61">
        <v>0.254</v>
      </c>
    </row>
    <row r="2213" spans="2:42" ht="18" customHeight="1" x14ac:dyDescent="0.25">
      <c r="J2213" s="37" t="e">
        <f t="shared" ca="1" si="191"/>
        <v>#REF!</v>
      </c>
      <c r="K2213" s="55" t="e">
        <f t="shared" ca="1" si="190"/>
        <v>#REF!</v>
      </c>
      <c r="Q2213" s="15"/>
      <c r="AC2213" s="16"/>
      <c r="AG2213" s="15"/>
      <c r="AM2213" s="62" t="s">
        <v>327</v>
      </c>
      <c r="AN2213" s="63">
        <v>0</v>
      </c>
      <c r="AO2213" s="58" t="s">
        <v>1252</v>
      </c>
      <c r="AP2213" s="61">
        <v>0.25900000000000001</v>
      </c>
    </row>
    <row r="2214" spans="2:42" ht="18" customHeight="1" x14ac:dyDescent="0.25">
      <c r="J2214" s="37" t="e">
        <f t="shared" ca="1" si="191"/>
        <v>#REF!</v>
      </c>
      <c r="K2214" s="55" t="e">
        <f t="shared" ca="1" si="190"/>
        <v>#REF!</v>
      </c>
      <c r="Q2214" s="15"/>
      <c r="AC2214" s="16"/>
      <c r="AG2214" s="15"/>
      <c r="AM2214" s="62" t="s">
        <v>647</v>
      </c>
      <c r="AN2214" s="63">
        <v>0</v>
      </c>
      <c r="AO2214" s="58" t="s">
        <v>1253</v>
      </c>
      <c r="AP2214" s="61">
        <v>0.25900000000000001</v>
      </c>
    </row>
    <row r="2215" spans="2:42" ht="18" customHeight="1" x14ac:dyDescent="0.25">
      <c r="J2215" s="37" t="e">
        <f t="shared" ca="1" si="191"/>
        <v>#REF!</v>
      </c>
      <c r="K2215" s="55" t="e">
        <f t="shared" ca="1" si="190"/>
        <v>#REF!</v>
      </c>
      <c r="Q2215" s="15"/>
      <c r="AC2215" s="16"/>
      <c r="AG2215" s="15"/>
      <c r="AM2215" s="62" t="s">
        <v>240</v>
      </c>
      <c r="AN2215" s="63">
        <v>0</v>
      </c>
      <c r="AO2215" s="58" t="s">
        <v>1254</v>
      </c>
      <c r="AP2215" s="61">
        <v>0.25800000000000001</v>
      </c>
    </row>
    <row r="2216" spans="2:42" ht="18" customHeight="1" x14ac:dyDescent="0.25">
      <c r="J2216" s="37" t="e">
        <f t="shared" ca="1" si="191"/>
        <v>#REF!</v>
      </c>
      <c r="K2216" s="55" t="e">
        <f t="shared" ca="1" si="190"/>
        <v>#REF!</v>
      </c>
      <c r="Q2216" s="15"/>
      <c r="AC2216" s="16"/>
      <c r="AG2216" s="15"/>
      <c r="AM2216" s="62" t="s">
        <v>467</v>
      </c>
      <c r="AN2216" s="63">
        <v>0</v>
      </c>
      <c r="AO2216" s="58" t="s">
        <v>1255</v>
      </c>
      <c r="AP2216" s="61">
        <v>0</v>
      </c>
    </row>
    <row r="2217" spans="2:42" ht="18" customHeight="1" x14ac:dyDescent="0.25">
      <c r="J2217" s="37" t="e">
        <f t="shared" ca="1" si="191"/>
        <v>#REF!</v>
      </c>
      <c r="K2217" s="55" t="e">
        <f t="shared" ca="1" si="190"/>
        <v>#REF!</v>
      </c>
      <c r="Q2217" s="15"/>
      <c r="AC2217" s="16"/>
      <c r="AG2217" s="15"/>
      <c r="AM2217" s="62" t="s">
        <v>508</v>
      </c>
      <c r="AN2217" s="63">
        <v>0.02</v>
      </c>
      <c r="AO2217" s="58" t="s">
        <v>1256</v>
      </c>
      <c r="AP2217" s="61">
        <v>0</v>
      </c>
    </row>
    <row r="2218" spans="2:42" ht="18" customHeight="1" x14ac:dyDescent="0.25">
      <c r="J2218" s="37" t="e">
        <f t="shared" ca="1" si="191"/>
        <v>#REF!</v>
      </c>
      <c r="K2218" s="55" t="e">
        <f t="shared" ca="1" si="190"/>
        <v>#REF!</v>
      </c>
      <c r="Q2218" s="15"/>
      <c r="AC2218" s="16"/>
      <c r="AG2218" s="15"/>
      <c r="AM2218" s="62" t="s">
        <v>423</v>
      </c>
      <c r="AN2218" s="63">
        <v>0.01</v>
      </c>
      <c r="AO2218" s="58" t="s">
        <v>1257</v>
      </c>
      <c r="AP2218" s="61">
        <v>0.245</v>
      </c>
    </row>
    <row r="2219" spans="2:42" ht="18" customHeight="1" x14ac:dyDescent="0.25">
      <c r="J2219" s="37" t="e">
        <f t="shared" ca="1" si="191"/>
        <v>#REF!</v>
      </c>
      <c r="K2219" s="55" t="e">
        <f t="shared" ca="1" si="190"/>
        <v>#REF!</v>
      </c>
      <c r="Q2219" s="15"/>
      <c r="AC2219" s="16"/>
      <c r="AG2219" s="15"/>
      <c r="AM2219" s="62" t="s">
        <v>517</v>
      </c>
      <c r="AN2219" s="63">
        <v>0.21</v>
      </c>
      <c r="AO2219" s="58" t="s">
        <v>1258</v>
      </c>
      <c r="AP2219" s="61">
        <v>0</v>
      </c>
    </row>
    <row r="2220" spans="2:42" ht="18" customHeight="1" x14ac:dyDescent="0.25">
      <c r="J2220" s="37" t="e">
        <f t="shared" ca="1" si="191"/>
        <v>#REF!</v>
      </c>
      <c r="K2220" s="55" t="e">
        <f t="shared" ca="1" si="190"/>
        <v>#REF!</v>
      </c>
      <c r="Q2220" s="15"/>
      <c r="AC2220" s="16"/>
      <c r="AG2220" s="15"/>
      <c r="AM2220" s="62" t="s">
        <v>328</v>
      </c>
      <c r="AN2220" s="63">
        <v>0.24</v>
      </c>
      <c r="AO2220" s="58" t="s">
        <v>1259</v>
      </c>
      <c r="AP2220" s="61">
        <v>0</v>
      </c>
    </row>
    <row r="2221" spans="2:42" ht="18" customHeight="1" x14ac:dyDescent="0.25">
      <c r="J2221" s="37" t="e">
        <f t="shared" ca="1" si="191"/>
        <v>#REF!</v>
      </c>
      <c r="K2221" s="55" t="e">
        <f t="shared" ca="1" si="190"/>
        <v>#REF!</v>
      </c>
      <c r="Q2221" s="15"/>
      <c r="AC2221" s="16"/>
      <c r="AG2221" s="15"/>
      <c r="AM2221" s="62" t="s">
        <v>241</v>
      </c>
      <c r="AN2221" s="63">
        <v>0.05</v>
      </c>
      <c r="AO2221" s="58" t="s">
        <v>1260</v>
      </c>
      <c r="AP2221" s="61">
        <v>0</v>
      </c>
    </row>
    <row r="2222" spans="2:42" ht="18" customHeight="1" x14ac:dyDescent="0.25">
      <c r="J2222" s="37" t="e">
        <f t="shared" ca="1" si="191"/>
        <v>#REF!</v>
      </c>
      <c r="K2222" s="55" t="e">
        <f t="shared" ca="1" si="190"/>
        <v>#REF!</v>
      </c>
      <c r="Q2222" s="15"/>
      <c r="AC2222" s="16"/>
      <c r="AG2222" s="15"/>
      <c r="AM2222" s="62" t="s">
        <v>436</v>
      </c>
      <c r="AN2222" s="63">
        <v>0</v>
      </c>
      <c r="AO2222" s="58" t="s">
        <v>1261</v>
      </c>
      <c r="AP2222" s="61">
        <v>0.20100000000000001</v>
      </c>
    </row>
    <row r="2223" spans="2:42" ht="18" customHeight="1" x14ac:dyDescent="0.25">
      <c r="J2223" s="37" t="e">
        <f t="shared" ca="1" si="191"/>
        <v>#REF!</v>
      </c>
      <c r="K2223" s="55" t="e">
        <f t="shared" ca="1" si="190"/>
        <v>#REF!</v>
      </c>
      <c r="Q2223" s="15"/>
      <c r="AC2223" s="16"/>
      <c r="AG2223" s="15"/>
      <c r="AM2223" s="62" t="s">
        <v>648</v>
      </c>
      <c r="AN2223" s="63">
        <v>0.24</v>
      </c>
      <c r="AO2223" s="58" t="s">
        <v>1262</v>
      </c>
      <c r="AP2223" s="61">
        <v>8.5999999999999993E-2</v>
      </c>
    </row>
    <row r="2224" spans="2:42" ht="18" customHeight="1" x14ac:dyDescent="0.25">
      <c r="J2224" s="37" t="e">
        <f t="shared" ca="1" si="191"/>
        <v>#REF!</v>
      </c>
      <c r="K2224" s="55" t="e">
        <f t="shared" ca="1" si="190"/>
        <v>#REF!</v>
      </c>
      <c r="Q2224" s="15"/>
      <c r="AC2224" s="16"/>
      <c r="AG2224" s="15"/>
      <c r="AM2224" s="62" t="s">
        <v>649</v>
      </c>
      <c r="AN2224" s="63">
        <v>0.2</v>
      </c>
      <c r="AO2224" s="58" t="s">
        <v>1263</v>
      </c>
      <c r="AP2224" s="61">
        <v>0</v>
      </c>
    </row>
    <row r="2225" spans="10:42" ht="18" customHeight="1" x14ac:dyDescent="0.25">
      <c r="J2225" s="37" t="e">
        <f t="shared" ca="1" si="191"/>
        <v>#REF!</v>
      </c>
      <c r="K2225" s="55" t="e">
        <f t="shared" ca="1" si="190"/>
        <v>#REF!</v>
      </c>
      <c r="Q2225" s="15"/>
      <c r="AC2225" s="16"/>
      <c r="AG2225" s="15"/>
      <c r="AM2225" s="62" t="s">
        <v>650</v>
      </c>
      <c r="AN2225" s="63">
        <v>0</v>
      </c>
      <c r="AO2225" s="58" t="s">
        <v>1264</v>
      </c>
      <c r="AP2225" s="61">
        <v>0</v>
      </c>
    </row>
    <row r="2226" spans="10:42" ht="18" customHeight="1" x14ac:dyDescent="0.25">
      <c r="J2226" s="37" t="e">
        <f t="shared" ca="1" si="191"/>
        <v>#REF!</v>
      </c>
      <c r="K2226" s="55" t="e">
        <f t="shared" ca="1" si="190"/>
        <v>#REF!</v>
      </c>
      <c r="Q2226" s="15"/>
      <c r="AC2226" s="16"/>
      <c r="AG2226" s="15"/>
      <c r="AM2226" s="62" t="s">
        <v>651</v>
      </c>
      <c r="AN2226" s="63">
        <v>0.25</v>
      </c>
      <c r="AO2226" s="58" t="s">
        <v>1265</v>
      </c>
      <c r="AP2226" s="61">
        <v>0.25900000000000001</v>
      </c>
    </row>
    <row r="2227" spans="10:42" ht="18" customHeight="1" x14ac:dyDescent="0.25">
      <c r="J2227" s="37" t="e">
        <f t="shared" ca="1" si="191"/>
        <v>#REF!</v>
      </c>
      <c r="K2227" s="55" t="e">
        <f t="shared" ca="1" si="190"/>
        <v>#REF!</v>
      </c>
      <c r="Q2227" s="15"/>
      <c r="AC2227" s="16"/>
      <c r="AG2227" s="15"/>
      <c r="AM2227" s="62" t="s">
        <v>68</v>
      </c>
      <c r="AN2227" s="63">
        <v>0</v>
      </c>
      <c r="AO2227" s="58" t="s">
        <v>1266</v>
      </c>
      <c r="AP2227" s="61">
        <v>0.25900000000000001</v>
      </c>
    </row>
    <row r="2228" spans="10:42" ht="18" customHeight="1" x14ac:dyDescent="0.25">
      <c r="J2228" s="37" t="e">
        <f t="shared" ca="1" si="191"/>
        <v>#REF!</v>
      </c>
      <c r="K2228" s="55" t="e">
        <f t="shared" ca="1" si="190"/>
        <v>#REF!</v>
      </c>
      <c r="Q2228" s="15"/>
      <c r="AC2228" s="16"/>
      <c r="AG2228" s="15"/>
      <c r="AM2228" s="62" t="s">
        <v>424</v>
      </c>
      <c r="AN2228" s="63">
        <v>0.23</v>
      </c>
      <c r="AO2228" s="58" t="s">
        <v>1267</v>
      </c>
      <c r="AP2228" s="61">
        <v>0.25900000000000001</v>
      </c>
    </row>
    <row r="2229" spans="10:42" ht="18" customHeight="1" x14ac:dyDescent="0.25">
      <c r="J2229" s="37" t="e">
        <f t="shared" ca="1" si="191"/>
        <v>#REF!</v>
      </c>
      <c r="K2229" s="55" t="e">
        <f t="shared" ca="1" si="190"/>
        <v>#REF!</v>
      </c>
      <c r="Q2229" s="15"/>
      <c r="AC2229" s="16"/>
      <c r="AG2229" s="15"/>
      <c r="AM2229" s="62" t="s">
        <v>242</v>
      </c>
      <c r="AN2229" s="63">
        <v>0</v>
      </c>
      <c r="AO2229" s="58" t="s">
        <v>1268</v>
      </c>
      <c r="AP2229" s="61">
        <v>0.23300000000000001</v>
      </c>
    </row>
    <row r="2230" spans="10:42" ht="18" customHeight="1" x14ac:dyDescent="0.25">
      <c r="J2230" s="37" t="e">
        <f t="shared" ca="1" si="191"/>
        <v>#REF!</v>
      </c>
      <c r="K2230" s="55" t="e">
        <f t="shared" ca="1" si="190"/>
        <v>#REF!</v>
      </c>
      <c r="Q2230" s="15"/>
      <c r="AC2230" s="16"/>
      <c r="AG2230" s="15"/>
      <c r="AM2230" s="62" t="s">
        <v>652</v>
      </c>
      <c r="AN2230" s="63">
        <v>0</v>
      </c>
      <c r="AO2230" s="58" t="s">
        <v>438</v>
      </c>
      <c r="AP2230" s="61">
        <v>0</v>
      </c>
    </row>
    <row r="2231" spans="10:42" ht="18" customHeight="1" x14ac:dyDescent="0.25">
      <c r="J2231" s="37" t="e">
        <f t="shared" ca="1" si="191"/>
        <v>#REF!</v>
      </c>
      <c r="K2231" s="55" t="e">
        <f t="shared" ca="1" si="190"/>
        <v>#REF!</v>
      </c>
      <c r="Q2231" s="15"/>
      <c r="AC2231" s="16"/>
      <c r="AG2231" s="15"/>
      <c r="AM2231" s="62" t="s">
        <v>329</v>
      </c>
      <c r="AN2231" s="63">
        <v>0</v>
      </c>
      <c r="AO2231" s="58" t="s">
        <v>330</v>
      </c>
      <c r="AP2231" s="61">
        <v>0.191</v>
      </c>
    </row>
    <row r="2232" spans="10:42" ht="18" customHeight="1" x14ac:dyDescent="0.25">
      <c r="J2232" s="37" t="e">
        <f t="shared" ca="1" si="191"/>
        <v>#REF!</v>
      </c>
      <c r="K2232" s="55" t="e">
        <f t="shared" ca="1" si="190"/>
        <v>#REF!</v>
      </c>
      <c r="Q2232" s="15"/>
      <c r="AC2232" s="16"/>
      <c r="AG2232" s="15"/>
      <c r="AM2232" s="62" t="s">
        <v>426</v>
      </c>
      <c r="AN2232" s="63">
        <v>0</v>
      </c>
      <c r="AO2232" s="58" t="s">
        <v>1269</v>
      </c>
      <c r="AP2232" s="61">
        <v>0</v>
      </c>
    </row>
    <row r="2233" spans="10:42" ht="18" customHeight="1" x14ac:dyDescent="0.25">
      <c r="J2233" s="37" t="e">
        <f t="shared" ca="1" si="191"/>
        <v>#REF!</v>
      </c>
      <c r="K2233" s="55" t="e">
        <f t="shared" ca="1" si="190"/>
        <v>#REF!</v>
      </c>
      <c r="Q2233" s="15"/>
      <c r="AC2233" s="16"/>
      <c r="AG2233" s="15"/>
      <c r="AM2233" s="62" t="s">
        <v>243</v>
      </c>
      <c r="AN2233" s="63">
        <v>0</v>
      </c>
      <c r="AO2233" s="58" t="s">
        <v>1270</v>
      </c>
      <c r="AP2233" s="61">
        <v>0</v>
      </c>
    </row>
    <row r="2234" spans="10:42" ht="18" customHeight="1" x14ac:dyDescent="0.25">
      <c r="J2234" s="37" t="e">
        <f t="shared" ca="1" si="191"/>
        <v>#REF!</v>
      </c>
      <c r="K2234" s="55" t="e">
        <f t="shared" ca="1" si="190"/>
        <v>#REF!</v>
      </c>
      <c r="Q2234" s="15"/>
      <c r="AC2234" s="16"/>
      <c r="AG2234" s="15"/>
      <c r="AM2234" s="62" t="s">
        <v>427</v>
      </c>
      <c r="AN2234" s="63">
        <v>0</v>
      </c>
      <c r="AO2234" s="58" t="s">
        <v>1271</v>
      </c>
      <c r="AP2234" s="61">
        <v>0</v>
      </c>
    </row>
    <row r="2235" spans="10:42" ht="18" customHeight="1" x14ac:dyDescent="0.25">
      <c r="J2235" s="37" t="e">
        <f t="shared" ca="1" si="191"/>
        <v>#REF!</v>
      </c>
      <c r="K2235" s="55" t="e">
        <f t="shared" ca="1" si="190"/>
        <v>#REF!</v>
      </c>
      <c r="Q2235" s="15"/>
      <c r="AC2235" s="16"/>
      <c r="AG2235" s="15"/>
      <c r="AM2235" s="62" t="s">
        <v>653</v>
      </c>
      <c r="AN2235" s="63">
        <v>0</v>
      </c>
      <c r="AO2235" s="58" t="s">
        <v>1272</v>
      </c>
      <c r="AP2235" s="61">
        <v>0.25900000000000001</v>
      </c>
    </row>
    <row r="2236" spans="10:42" ht="18" customHeight="1" x14ac:dyDescent="0.25">
      <c r="J2236" s="37" t="e">
        <f t="shared" ca="1" si="191"/>
        <v>#REF!</v>
      </c>
      <c r="K2236" s="55" t="e">
        <f t="shared" ca="1" si="190"/>
        <v>#REF!</v>
      </c>
      <c r="Q2236" s="15"/>
      <c r="AC2236" s="16"/>
      <c r="AG2236" s="15"/>
      <c r="AM2236" s="62" t="s">
        <v>207</v>
      </c>
      <c r="AN2236" s="63">
        <v>0</v>
      </c>
      <c r="AO2236" s="58" t="s">
        <v>428</v>
      </c>
      <c r="AP2236" s="61">
        <v>0.25900000000000001</v>
      </c>
    </row>
    <row r="2237" spans="10:42" ht="18" customHeight="1" x14ac:dyDescent="0.25">
      <c r="J2237" s="37" t="e">
        <f t="shared" ca="1" si="191"/>
        <v>#REF!</v>
      </c>
      <c r="K2237" s="55" t="e">
        <f t="shared" ca="1" si="190"/>
        <v>#REF!</v>
      </c>
      <c r="Q2237" s="15"/>
      <c r="AC2237" s="16"/>
      <c r="AG2237" s="15"/>
      <c r="AM2237" s="62" t="s">
        <v>437</v>
      </c>
      <c r="AN2237" s="63">
        <v>0.19</v>
      </c>
      <c r="AO2237" s="58" t="s">
        <v>1273</v>
      </c>
      <c r="AP2237" s="61">
        <v>0.25800000000000001</v>
      </c>
    </row>
    <row r="2238" spans="10:42" ht="18" customHeight="1" x14ac:dyDescent="0.25">
      <c r="J2238" s="37" t="e">
        <f t="shared" ca="1" si="191"/>
        <v>#REF!</v>
      </c>
      <c r="K2238" s="55" t="e">
        <f t="shared" ca="1" si="190"/>
        <v>#REF!</v>
      </c>
      <c r="Q2238" s="15"/>
      <c r="AC2238" s="16"/>
      <c r="AG2238" s="15"/>
      <c r="AM2238" s="62" t="s">
        <v>438</v>
      </c>
      <c r="AN2238" s="63">
        <v>0</v>
      </c>
      <c r="AO2238" s="58" t="s">
        <v>1274</v>
      </c>
      <c r="AP2238" s="61">
        <v>0</v>
      </c>
    </row>
    <row r="2239" spans="10:42" ht="18" customHeight="1" x14ac:dyDescent="0.25">
      <c r="J2239" s="37" t="e">
        <f t="shared" ca="1" si="191"/>
        <v>#REF!</v>
      </c>
      <c r="K2239" s="55" t="e">
        <f t="shared" ca="1" si="190"/>
        <v>#REF!</v>
      </c>
      <c r="Q2239" s="15"/>
      <c r="AC2239" s="16"/>
      <c r="AG2239" s="15"/>
      <c r="AM2239" s="62" t="s">
        <v>330</v>
      </c>
      <c r="AN2239" s="63">
        <v>0</v>
      </c>
      <c r="AO2239" s="58" t="s">
        <v>1275</v>
      </c>
      <c r="AP2239" s="61">
        <v>0</v>
      </c>
    </row>
    <row r="2240" spans="10:42" ht="18" customHeight="1" x14ac:dyDescent="0.25">
      <c r="J2240" s="37" t="e">
        <f t="shared" ca="1" si="191"/>
        <v>#REF!</v>
      </c>
      <c r="K2240" s="55" t="e">
        <f t="shared" ca="1" si="190"/>
        <v>#REF!</v>
      </c>
      <c r="Q2240" s="15"/>
      <c r="AC2240" s="16"/>
      <c r="AG2240" s="15"/>
      <c r="AM2240" s="62" t="s">
        <v>654</v>
      </c>
      <c r="AN2240" s="63">
        <v>0.19</v>
      </c>
      <c r="AO2240" s="58" t="s">
        <v>1276</v>
      </c>
      <c r="AP2240" s="61">
        <v>0.25900000000000001</v>
      </c>
    </row>
    <row r="2241" spans="8:42" ht="18" customHeight="1" x14ac:dyDescent="0.25">
      <c r="J2241" s="37" t="e">
        <f t="shared" ca="1" si="191"/>
        <v>#REF!</v>
      </c>
      <c r="K2241" s="55" t="e">
        <f t="shared" ca="1" si="190"/>
        <v>#REF!</v>
      </c>
      <c r="Q2241" s="15"/>
      <c r="AC2241" s="16"/>
      <c r="AG2241" s="15"/>
      <c r="AM2241" s="62" t="s">
        <v>208</v>
      </c>
      <c r="AN2241" s="63">
        <v>0</v>
      </c>
      <c r="AO2241" s="58" t="s">
        <v>245</v>
      </c>
      <c r="AP2241" s="61">
        <v>0.25900000000000001</v>
      </c>
    </row>
    <row r="2242" spans="8:42" ht="18" customHeight="1" x14ac:dyDescent="0.25">
      <c r="J2242" s="37" t="e">
        <f t="shared" ca="1" si="191"/>
        <v>#REF!</v>
      </c>
      <c r="K2242" s="55" t="e">
        <f t="shared" ca="1" si="190"/>
        <v>#REF!</v>
      </c>
      <c r="Q2242" s="15"/>
      <c r="AC2242" s="16"/>
      <c r="AG2242" s="15"/>
      <c r="AM2242" s="62" t="s">
        <v>655</v>
      </c>
      <c r="AN2242" s="63">
        <v>0.01</v>
      </c>
      <c r="AO2242" s="58" t="s">
        <v>1277</v>
      </c>
      <c r="AP2242" s="61">
        <v>0.25900000000000001</v>
      </c>
    </row>
    <row r="2243" spans="8:42" ht="18" customHeight="1" x14ac:dyDescent="0.25">
      <c r="J2243" s="37" t="e">
        <f t="shared" ca="1" si="191"/>
        <v>#REF!</v>
      </c>
      <c r="K2243" s="55" t="e">
        <f t="shared" ca="1" si="190"/>
        <v>#REF!</v>
      </c>
      <c r="Q2243" s="15"/>
      <c r="AC2243" s="16"/>
      <c r="AG2243" s="15"/>
      <c r="AM2243" s="62" t="s">
        <v>656</v>
      </c>
      <c r="AN2243" s="63">
        <v>0.24</v>
      </c>
      <c r="AO2243" s="58" t="s">
        <v>1278</v>
      </c>
      <c r="AP2243" s="61">
        <v>0</v>
      </c>
    </row>
    <row r="2244" spans="8:42" ht="18" customHeight="1" x14ac:dyDescent="0.25">
      <c r="J2244" s="37" t="e">
        <f t="shared" ca="1" si="191"/>
        <v>#REF!</v>
      </c>
      <c r="K2244" s="55" t="e">
        <f t="shared" ca="1" si="190"/>
        <v>#REF!</v>
      </c>
      <c r="Q2244" s="15"/>
      <c r="AC2244" s="16"/>
      <c r="AG2244" s="15"/>
      <c r="AM2244" s="62" t="s">
        <v>428</v>
      </c>
      <c r="AN2244" s="63">
        <v>0</v>
      </c>
      <c r="AO2244" s="58" t="s">
        <v>1279</v>
      </c>
      <c r="AP2244" s="61">
        <v>5.3999999999999999E-2</v>
      </c>
    </row>
    <row r="2245" spans="8:42" ht="18" customHeight="1" x14ac:dyDescent="0.25">
      <c r="J2245" s="37" t="e">
        <f t="shared" ca="1" si="191"/>
        <v>#REF!</v>
      </c>
      <c r="K2245" s="55" t="e">
        <f t="shared" ca="1" si="190"/>
        <v>#REF!</v>
      </c>
      <c r="Q2245" s="15"/>
      <c r="AC2245" s="16"/>
      <c r="AG2245" s="15"/>
      <c r="AM2245" s="62" t="s">
        <v>657</v>
      </c>
      <c r="AN2245" s="63">
        <v>0.2</v>
      </c>
      <c r="AO2245" s="58" t="s">
        <v>116</v>
      </c>
      <c r="AP2245" s="61">
        <v>0.25900000000000001</v>
      </c>
    </row>
    <row r="2246" spans="8:42" ht="18" customHeight="1" x14ac:dyDescent="0.25">
      <c r="J2246" s="37" t="e">
        <f t="shared" ca="1" si="191"/>
        <v>#REF!</v>
      </c>
      <c r="K2246" s="55" t="e">
        <f t="shared" ca="1" si="190"/>
        <v>#REF!</v>
      </c>
      <c r="Q2246" s="15"/>
      <c r="AC2246" s="16"/>
      <c r="AG2246" s="15"/>
      <c r="AM2246" s="62" t="s">
        <v>658</v>
      </c>
      <c r="AN2246" s="63">
        <v>0</v>
      </c>
      <c r="AO2246" s="58" t="s">
        <v>0</v>
      </c>
      <c r="AP2246" s="61">
        <v>0.25900000000000001</v>
      </c>
    </row>
    <row r="2247" spans="8:42" ht="18" customHeight="1" x14ac:dyDescent="0.25">
      <c r="J2247" s="37" t="e">
        <f t="shared" ca="1" si="191"/>
        <v>#REF!</v>
      </c>
      <c r="K2247" s="55" t="e">
        <f t="shared" ca="1" si="190"/>
        <v>#REF!</v>
      </c>
      <c r="Q2247" s="15"/>
      <c r="AC2247" s="16"/>
      <c r="AG2247" s="15"/>
      <c r="AM2247" s="62" t="s">
        <v>429</v>
      </c>
      <c r="AN2247" s="63">
        <v>0</v>
      </c>
    </row>
    <row r="2248" spans="8:42" ht="18" customHeight="1" x14ac:dyDescent="0.25">
      <c r="J2248" s="37" t="e">
        <f t="shared" ca="1" si="191"/>
        <v>#REF!</v>
      </c>
      <c r="K2248" s="55" t="e">
        <f t="shared" ca="1" si="190"/>
        <v>#REF!</v>
      </c>
      <c r="Q2248" s="15"/>
      <c r="AC2248" s="16"/>
      <c r="AG2248" s="15"/>
      <c r="AM2248" s="62" t="s">
        <v>659</v>
      </c>
      <c r="AN2248" s="63">
        <v>0</v>
      </c>
    </row>
    <row r="2249" spans="8:42" ht="18" customHeight="1" x14ac:dyDescent="0.25">
      <c r="J2249" s="37" t="e">
        <f t="shared" ca="1" si="191"/>
        <v>#REF!</v>
      </c>
      <c r="K2249" s="55" t="e">
        <f t="shared" ca="1" si="190"/>
        <v>#REF!</v>
      </c>
      <c r="Q2249" s="15"/>
      <c r="AC2249" s="16"/>
      <c r="AG2249" s="15"/>
      <c r="AM2249" s="62" t="s">
        <v>469</v>
      </c>
      <c r="AN2249" s="63">
        <v>0</v>
      </c>
    </row>
    <row r="2250" spans="8:42" ht="18" customHeight="1" x14ac:dyDescent="0.25">
      <c r="J2250" s="37" t="e">
        <f t="shared" ca="1" si="191"/>
        <v>#REF!</v>
      </c>
      <c r="K2250" s="55" t="e">
        <f t="shared" ca="1" si="190"/>
        <v>#REF!</v>
      </c>
      <c r="Q2250" s="15"/>
      <c r="AC2250" s="16"/>
      <c r="AG2250" s="15"/>
      <c r="AM2250" s="62" t="s">
        <v>430</v>
      </c>
      <c r="AN2250" s="63">
        <v>0.17</v>
      </c>
    </row>
    <row r="2251" spans="8:42" ht="18" customHeight="1" x14ac:dyDescent="0.25">
      <c r="J2251" s="37" t="e">
        <f t="shared" ca="1" si="191"/>
        <v>#REF!</v>
      </c>
      <c r="K2251" s="55" t="e">
        <f t="shared" ca="1" si="190"/>
        <v>#REF!</v>
      </c>
      <c r="Q2251" s="15"/>
      <c r="AC2251" s="16"/>
      <c r="AG2251" s="15"/>
      <c r="AM2251" s="62" t="s">
        <v>245</v>
      </c>
      <c r="AN2251" s="63">
        <v>0.25</v>
      </c>
    </row>
    <row r="2252" spans="8:42" ht="18" customHeight="1" x14ac:dyDescent="0.25">
      <c r="J2252" s="37" t="e">
        <f t="shared" ca="1" si="191"/>
        <v>#REF!</v>
      </c>
      <c r="K2252" s="55" t="e">
        <f t="shared" ca="1" si="190"/>
        <v>#REF!</v>
      </c>
      <c r="Q2252" s="15"/>
      <c r="AC2252" s="16"/>
      <c r="AG2252" s="15"/>
      <c r="AM2252" s="62" t="s">
        <v>334</v>
      </c>
      <c r="AN2252" s="63">
        <v>0.16</v>
      </c>
    </row>
    <row r="2253" spans="8:42" ht="18" customHeight="1" x14ac:dyDescent="0.25">
      <c r="J2253" s="37" t="e">
        <f t="shared" ca="1" si="191"/>
        <v>#REF!</v>
      </c>
      <c r="K2253" s="55" t="e">
        <f t="shared" ca="1" si="190"/>
        <v>#REF!</v>
      </c>
      <c r="Q2253" s="15"/>
      <c r="AC2253" s="16"/>
      <c r="AG2253" s="15"/>
      <c r="AM2253" s="62" t="s">
        <v>660</v>
      </c>
      <c r="AN2253" s="63">
        <v>0.24</v>
      </c>
    </row>
    <row r="2254" spans="8:42" ht="18" customHeight="1" x14ac:dyDescent="0.25">
      <c r="J2254" s="37" t="e">
        <f t="shared" ca="1" si="191"/>
        <v>#REF!</v>
      </c>
      <c r="K2254" s="55" t="e">
        <f t="shared" ca="1" si="190"/>
        <v>#REF!</v>
      </c>
      <c r="Q2254" s="15"/>
      <c r="AC2254" s="16"/>
      <c r="AG2254" s="15"/>
      <c r="AM2254" s="65" t="s">
        <v>116</v>
      </c>
      <c r="AN2254" s="39">
        <v>0.25</v>
      </c>
    </row>
    <row r="2255" spans="8:42" ht="18" customHeight="1" x14ac:dyDescent="0.25">
      <c r="J2255" s="37" t="e">
        <f t="shared" ca="1" si="191"/>
        <v>#REF!</v>
      </c>
      <c r="K2255" s="55" t="e">
        <f t="shared" ca="1" si="190"/>
        <v>#REF!</v>
      </c>
      <c r="Q2255" s="15"/>
      <c r="AC2255" s="16"/>
      <c r="AG2255" s="15"/>
      <c r="AM2255" s="64" t="s">
        <v>0</v>
      </c>
      <c r="AN2255" s="11">
        <v>0.25</v>
      </c>
    </row>
    <row r="2256" spans="8:42" ht="18" customHeight="1" x14ac:dyDescent="0.25">
      <c r="H2256" s="133"/>
      <c r="I2256" s="134"/>
      <c r="Q2256" s="15"/>
      <c r="AD2256" s="16"/>
      <c r="AG2256" s="15"/>
      <c r="AN2256" s="135"/>
    </row>
    <row r="2257" spans="1:53" ht="18" customHeight="1" x14ac:dyDescent="0.25">
      <c r="H2257" s="133"/>
      <c r="I2257" s="134"/>
      <c r="Q2257" s="15"/>
      <c r="AD2257" s="16"/>
      <c r="AG2257" s="15"/>
      <c r="AN2257" s="135"/>
    </row>
    <row r="2258" spans="1:53" ht="18" customHeight="1" x14ac:dyDescent="0.25">
      <c r="H2258" s="133"/>
      <c r="I2258" s="134"/>
      <c r="Q2258" s="15"/>
      <c r="AD2258" s="16"/>
      <c r="AG2258" s="15"/>
      <c r="AN2258" s="135"/>
    </row>
    <row r="2259" spans="1:53" ht="18" customHeight="1" x14ac:dyDescent="0.25">
      <c r="H2259" s="133"/>
      <c r="I2259" s="134"/>
      <c r="Q2259" s="15"/>
      <c r="AD2259" s="16"/>
      <c r="AG2259" s="15"/>
      <c r="AN2259" s="135"/>
    </row>
    <row r="2260" spans="1:53" ht="18" customHeight="1" x14ac:dyDescent="0.25">
      <c r="H2260" s="133"/>
      <c r="I2260" s="134"/>
      <c r="Q2260" s="15"/>
      <c r="AD2260" s="16"/>
      <c r="AG2260" s="15"/>
      <c r="AN2260" s="135"/>
      <c r="AO2260" s="25"/>
    </row>
    <row r="2261" spans="1:53" ht="18" customHeight="1" x14ac:dyDescent="0.25">
      <c r="H2261" s="133"/>
      <c r="I2261" s="134"/>
      <c r="Q2261" s="15"/>
      <c r="AD2261" s="16"/>
      <c r="AG2261" s="15"/>
      <c r="AN2261" s="135"/>
      <c r="AO2261" s="25"/>
    </row>
    <row r="2262" spans="1:53" ht="18" customHeight="1" x14ac:dyDescent="0.25">
      <c r="H2262" s="133"/>
      <c r="I2262" s="134"/>
      <c r="Q2262" s="15"/>
      <c r="AD2262" s="16"/>
      <c r="AG2262" s="15"/>
      <c r="AN2262" s="135"/>
      <c r="AO2262" s="25"/>
    </row>
    <row r="2263" spans="1:53" ht="18" customHeight="1" x14ac:dyDescent="0.25">
      <c r="H2263" s="133"/>
      <c r="I2263" s="134"/>
      <c r="Q2263" s="15"/>
      <c r="AD2263" s="16"/>
      <c r="AG2263" s="15"/>
      <c r="AN2263" s="135"/>
      <c r="AO2263" s="25"/>
    </row>
    <row r="2264" spans="1:53" ht="18" customHeight="1" x14ac:dyDescent="0.25">
      <c r="H2264" s="133"/>
      <c r="I2264" s="134"/>
      <c r="Q2264" s="15"/>
      <c r="AD2264" s="16"/>
      <c r="AG2264" s="15"/>
      <c r="AN2264" s="135"/>
      <c r="AO2264" s="25"/>
    </row>
    <row r="2265" spans="1:53" ht="18" customHeight="1" x14ac:dyDescent="0.25">
      <c r="H2265" s="133"/>
      <c r="I2265" s="134"/>
      <c r="Q2265" s="15"/>
      <c r="AD2265" s="16"/>
      <c r="AG2265" s="15"/>
      <c r="AN2265" s="135"/>
      <c r="AO2265" s="25"/>
    </row>
    <row r="2266" spans="1:53" ht="18" customHeight="1" x14ac:dyDescent="0.25">
      <c r="H2266" s="133"/>
      <c r="I2266" s="134"/>
      <c r="Q2266" s="15"/>
      <c r="AD2266" s="16"/>
      <c r="AG2266" s="15"/>
      <c r="AN2266" s="135"/>
      <c r="AO2266" s="25"/>
    </row>
    <row r="2267" spans="1:53" ht="18" customHeight="1" x14ac:dyDescent="0.25">
      <c r="H2267" s="133"/>
      <c r="I2267" s="134"/>
      <c r="Q2267" s="15"/>
      <c r="AD2267" s="16"/>
      <c r="AG2267" s="15"/>
      <c r="AN2267" s="135"/>
      <c r="AO2267" s="25"/>
    </row>
    <row r="2268" spans="1:53" ht="18" customHeight="1" x14ac:dyDescent="0.25">
      <c r="B2268" s="555" t="s">
        <v>772</v>
      </c>
      <c r="C2268" s="555"/>
      <c r="D2268" s="555"/>
      <c r="E2268" s="555"/>
      <c r="F2268" s="555"/>
      <c r="G2268" s="555"/>
      <c r="H2268" s="555"/>
      <c r="I2268" s="555"/>
      <c r="J2268" s="555"/>
      <c r="K2268" s="555"/>
      <c r="Q2268" s="15"/>
    </row>
    <row r="2269" spans="1:53" ht="18" customHeight="1" x14ac:dyDescent="0.25">
      <c r="B2269" s="3"/>
      <c r="C2269" s="3"/>
      <c r="D2269" s="3"/>
      <c r="E2269" s="3"/>
      <c r="F2269" s="3"/>
      <c r="G2269" s="3"/>
      <c r="H2269" s="3"/>
      <c r="I2269" s="3"/>
      <c r="J2269" s="3"/>
      <c r="K2269" s="3"/>
      <c r="Q2269" s="15"/>
    </row>
    <row r="2270" spans="1:53" ht="18" customHeight="1" x14ac:dyDescent="0.25">
      <c r="D2270" s="152" t="s">
        <v>876</v>
      </c>
      <c r="E2270" s="152" t="s">
        <v>877</v>
      </c>
      <c r="F2270" s="152" t="s">
        <v>878</v>
      </c>
      <c r="G2270" s="152" t="s">
        <v>879</v>
      </c>
      <c r="Q2270" s="15"/>
    </row>
    <row r="2271" spans="1:53" ht="18" customHeight="1" x14ac:dyDescent="0.25">
      <c r="A2271" s="918">
        <v>26</v>
      </c>
      <c r="B2271" s="15">
        <v>11</v>
      </c>
      <c r="C2271" s="116" t="s">
        <v>867</v>
      </c>
      <c r="D2271" s="160" t="s">
        <v>165</v>
      </c>
      <c r="E2271" s="160" t="s">
        <v>165</v>
      </c>
      <c r="F2271" s="160" t="s">
        <v>165</v>
      </c>
      <c r="G2271" s="153">
        <f ca="1">ROUND(H2288,2)</f>
        <v>0</v>
      </c>
      <c r="J2271" s="25"/>
      <c r="K2271" s="25"/>
      <c r="Q2271" s="15"/>
      <c r="R2271" s="16"/>
      <c r="AG2271" s="15"/>
      <c r="AH2271" s="16"/>
    </row>
    <row r="2272" spans="1:53" ht="18" customHeight="1" x14ac:dyDescent="0.25">
      <c r="A2272" s="920"/>
      <c r="B2272" s="71"/>
      <c r="C2272" s="68"/>
      <c r="D2272" s="68"/>
      <c r="E2272" s="68"/>
      <c r="F2272" s="68"/>
      <c r="G2272" s="151" t="e">
        <f>D2271+E2271*$H$9/1000+F2271*$H$10/1000</f>
        <v>#VALUE!</v>
      </c>
      <c r="H2272" s="68"/>
      <c r="J2272" s="70"/>
      <c r="K2272" s="70"/>
      <c r="L2272" s="70"/>
      <c r="M2272" s="70"/>
      <c r="N2272" s="70"/>
      <c r="O2272" s="70"/>
      <c r="P2272" s="68"/>
      <c r="Q2272" s="68"/>
      <c r="R2272" s="68"/>
      <c r="S2272" s="68"/>
      <c r="T2272" s="68"/>
      <c r="U2272" s="68"/>
      <c r="V2272" s="70"/>
      <c r="W2272" s="70"/>
      <c r="X2272" s="70"/>
      <c r="Y2272" s="70"/>
      <c r="Z2272" s="70"/>
      <c r="AA2272" s="70"/>
      <c r="AB2272" s="68"/>
      <c r="AC2272" s="68"/>
      <c r="AD2272" s="68"/>
      <c r="AE2272" s="68"/>
      <c r="AF2272" s="68"/>
      <c r="AG2272" s="68"/>
      <c r="AH2272" s="70"/>
      <c r="AI2272" s="70"/>
      <c r="AJ2272" s="70"/>
      <c r="AK2272" s="70"/>
      <c r="AL2272" s="70"/>
      <c r="AM2272" s="70"/>
      <c r="AN2272" s="68"/>
      <c r="AO2272" s="68"/>
      <c r="AP2272" s="68"/>
      <c r="AQ2272" s="68"/>
      <c r="AR2272" s="68"/>
      <c r="AS2272" s="68"/>
      <c r="AT2272" s="70"/>
      <c r="AU2272" s="70"/>
      <c r="AV2272" s="70"/>
      <c r="AW2272" s="70"/>
      <c r="AX2272" s="70"/>
      <c r="AY2272" s="70"/>
      <c r="AZ2272" s="68"/>
      <c r="BA2272" s="68"/>
    </row>
    <row r="2273" spans="2:34" ht="18" customHeight="1" x14ac:dyDescent="0.25">
      <c r="B2273" s="3"/>
      <c r="C2273" s="3"/>
      <c r="D2273" s="3"/>
      <c r="E2273" s="3"/>
      <c r="J2273" s="25"/>
      <c r="K2273" s="25"/>
      <c r="Q2273" s="15"/>
      <c r="R2273" s="16"/>
      <c r="AG2273" s="15"/>
      <c r="AH2273" s="16"/>
    </row>
    <row r="2274" spans="2:34" ht="18" customHeight="1" x14ac:dyDescent="0.25">
      <c r="B2274" s="100" t="s">
        <v>869</v>
      </c>
      <c r="F2274" s="123"/>
      <c r="J2274" s="25"/>
      <c r="K2274" s="25"/>
      <c r="Q2274" s="15"/>
      <c r="R2274" s="16"/>
      <c r="AG2274" s="15"/>
      <c r="AH2274" s="16"/>
    </row>
    <row r="2275" spans="2:34" ht="18" customHeight="1" x14ac:dyDescent="0.25">
      <c r="F2275" s="12" t="s">
        <v>835</v>
      </c>
      <c r="M2275" s="25"/>
      <c r="N2275" s="25"/>
      <c r="Q2275" s="15"/>
      <c r="R2275" s="16"/>
      <c r="AG2275" s="15"/>
      <c r="AH2275" s="16"/>
    </row>
    <row r="2276" spans="2:34" ht="18" customHeight="1" x14ac:dyDescent="0.25">
      <c r="C2276" s="87" t="s">
        <v>923</v>
      </c>
      <c r="D2276" s="87" t="s">
        <v>254</v>
      </c>
      <c r="E2276" s="87" t="s">
        <v>562</v>
      </c>
      <c r="F2276" s="87" t="s">
        <v>1064</v>
      </c>
      <c r="G2276" s="87" t="s">
        <v>255</v>
      </c>
      <c r="H2276" s="87" t="s">
        <v>256</v>
      </c>
      <c r="J2276" s="115" t="s">
        <v>871</v>
      </c>
      <c r="L2276" s="11" t="s">
        <v>560</v>
      </c>
      <c r="M2276" s="11">
        <v>1</v>
      </c>
      <c r="Q2276" s="15"/>
      <c r="R2276" s="16"/>
      <c r="AG2276" s="15"/>
      <c r="AH2276" s="16"/>
    </row>
    <row r="2277" spans="2:34" ht="18" customHeight="1" x14ac:dyDescent="0.25">
      <c r="C2277" s="539" t="s">
        <v>258</v>
      </c>
      <c r="D2277" s="539"/>
      <c r="E2277" s="539"/>
      <c r="F2277" s="539"/>
      <c r="G2277" s="539"/>
      <c r="H2277" s="539" t="s">
        <v>257</v>
      </c>
      <c r="J2277" s="11">
        <f>IF(D2278="Varias comercializadoras",1,2)</f>
        <v>2</v>
      </c>
      <c r="L2277" s="11" t="s">
        <v>561</v>
      </c>
      <c r="M2277" s="11">
        <v>2</v>
      </c>
      <c r="Q2277" s="15"/>
      <c r="R2277" s="16"/>
      <c r="AG2277" s="15"/>
      <c r="AH2277" s="16"/>
    </row>
    <row r="2278" spans="2:34" ht="18" customHeight="1" x14ac:dyDescent="0.25">
      <c r="C2278" s="35" t="str">
        <f>IF(ISTEXT('10. Electricidad y otras energ.'!E73),'10. Electricidad y otras energ.'!E73,"")</f>
        <v/>
      </c>
      <c r="D2278" s="35">
        <f>'10. Electricidad y otras energ.'!F73</f>
        <v>0</v>
      </c>
      <c r="E2278" s="35">
        <f>'10. Electricidad y otras energ.'!G73</f>
        <v>0</v>
      </c>
      <c r="F2278" s="203">
        <f>'10. Electricidad y otras energ.'!H73</f>
        <v>0</v>
      </c>
      <c r="G2278" s="215" t="str">
        <f ca="1">IFERROR((IF($E2278=$L$2280,$M$2280,IF($E2278=$L$2281,$M$2281,VLOOKUP(D2278,$J$2010:$K$2255,2,0)))),"")</f>
        <v/>
      </c>
      <c r="H2278" s="56" t="str">
        <f ca="1">IF(ISNUMBER(F2278*G2278),F2278*G2278,"")</f>
        <v/>
      </c>
      <c r="J2278" s="11">
        <f t="shared" ref="J2278:J2286" si="192">IF(D2279="Varias comercializadoras",1,2)</f>
        <v>2</v>
      </c>
      <c r="Q2278" s="15"/>
      <c r="R2278" s="16"/>
      <c r="AG2278" s="15"/>
      <c r="AH2278" s="16"/>
    </row>
    <row r="2279" spans="2:34" ht="18" customHeight="1" x14ac:dyDescent="0.25">
      <c r="C2279" s="35" t="str">
        <f>IF(ISTEXT('10. Electricidad y otras energ.'!E74),'10. Electricidad y otras energ.'!E74,"")</f>
        <v/>
      </c>
      <c r="D2279" s="35">
        <f>'10. Electricidad y otras energ.'!F74</f>
        <v>0</v>
      </c>
      <c r="E2279" s="35">
        <f>'10. Electricidad y otras energ.'!G74</f>
        <v>0</v>
      </c>
      <c r="F2279" s="203">
        <f>'10. Electricidad y otras energ.'!H74</f>
        <v>0</v>
      </c>
      <c r="G2279" s="215" t="str">
        <f t="shared" ref="G2279:G2287" ca="1" si="193">IFERROR((IF($E2279=$L$2280,$M$2280,IF($E2279=$L$2281,$M$2281,VLOOKUP(D2279,$J$2010:$K$2255,2,0)))),"")</f>
        <v/>
      </c>
      <c r="H2279" s="56" t="str">
        <f t="shared" ref="H2279:H2287" ca="1" si="194">IF(ISNUMBER(F2279*G2279),F2279*G2279,"")</f>
        <v/>
      </c>
      <c r="J2279" s="11">
        <f t="shared" si="192"/>
        <v>2</v>
      </c>
      <c r="L2279" s="10" t="s">
        <v>563</v>
      </c>
      <c r="M2279" s="16"/>
      <c r="Q2279" s="15"/>
      <c r="R2279" s="16"/>
      <c r="AG2279" s="15"/>
      <c r="AH2279" s="16"/>
    </row>
    <row r="2280" spans="2:34" ht="18" customHeight="1" x14ac:dyDescent="0.25">
      <c r="C2280" s="35" t="str">
        <f>IF(ISTEXT('10. Electricidad y otras energ.'!E75),'10. Electricidad y otras energ.'!E75,"")</f>
        <v/>
      </c>
      <c r="D2280" s="35">
        <f>'10. Electricidad y otras energ.'!F75</f>
        <v>0</v>
      </c>
      <c r="E2280" s="35">
        <f>'10. Electricidad y otras energ.'!G75</f>
        <v>0</v>
      </c>
      <c r="F2280" s="203">
        <f>'10. Electricidad y otras energ.'!H75</f>
        <v>0</v>
      </c>
      <c r="G2280" s="215" t="str">
        <f t="shared" ca="1" si="193"/>
        <v/>
      </c>
      <c r="H2280" s="56" t="str">
        <f t="shared" ca="1" si="194"/>
        <v/>
      </c>
      <c r="J2280" s="11">
        <f t="shared" si="192"/>
        <v>2</v>
      </c>
      <c r="L2280" s="113" t="s">
        <v>558</v>
      </c>
      <c r="M2280" s="113">
        <f>D2065</f>
        <v>0</v>
      </c>
      <c r="Q2280" s="15"/>
      <c r="R2280" s="16"/>
      <c r="AG2280" s="15"/>
      <c r="AH2280" s="16"/>
    </row>
    <row r="2281" spans="2:34" ht="18" customHeight="1" x14ac:dyDescent="0.25">
      <c r="C2281" s="35" t="str">
        <f>IF(ISTEXT('10. Electricidad y otras energ.'!E76),'10. Electricidad y otras energ.'!E76,"")</f>
        <v/>
      </c>
      <c r="D2281" s="35">
        <f>'10. Electricidad y otras energ.'!F76</f>
        <v>0</v>
      </c>
      <c r="E2281" s="35">
        <f>'10. Electricidad y otras energ.'!G76</f>
        <v>0</v>
      </c>
      <c r="F2281" s="203">
        <f>'10. Electricidad y otras energ.'!H76</f>
        <v>0</v>
      </c>
      <c r="G2281" s="215" t="str">
        <f t="shared" ca="1" si="193"/>
        <v/>
      </c>
      <c r="H2281" s="56" t="str">
        <f t="shared" ca="1" si="194"/>
        <v/>
      </c>
      <c r="J2281" s="11">
        <f t="shared" si="192"/>
        <v>2</v>
      </c>
      <c r="L2281" s="113" t="s">
        <v>559</v>
      </c>
      <c r="M2281" s="113">
        <f>D2066</f>
        <v>0.30199999999999999</v>
      </c>
      <c r="Q2281" s="15"/>
      <c r="R2281" s="16"/>
      <c r="AG2281" s="15"/>
      <c r="AH2281" s="16"/>
    </row>
    <row r="2282" spans="2:34" ht="18" customHeight="1" x14ac:dyDescent="0.25">
      <c r="C2282" s="35" t="str">
        <f>IF(ISTEXT('10. Electricidad y otras energ.'!E77),'10. Electricidad y otras energ.'!E77,"")</f>
        <v/>
      </c>
      <c r="D2282" s="35">
        <f>'10. Electricidad y otras energ.'!F77</f>
        <v>0</v>
      </c>
      <c r="E2282" s="35">
        <f>'10. Electricidad y otras energ.'!G77</f>
        <v>0</v>
      </c>
      <c r="F2282" s="203">
        <f>'10. Electricidad y otras energ.'!H77</f>
        <v>0</v>
      </c>
      <c r="G2282" s="215" t="str">
        <f t="shared" ca="1" si="193"/>
        <v/>
      </c>
      <c r="H2282" s="56" t="str">
        <f t="shared" ca="1" si="194"/>
        <v/>
      </c>
      <c r="J2282" s="11">
        <f t="shared" si="192"/>
        <v>2</v>
      </c>
      <c r="L2282" s="113" t="s">
        <v>7</v>
      </c>
      <c r="M2282" s="113" t="s">
        <v>165</v>
      </c>
      <c r="Q2282" s="15"/>
      <c r="R2282" s="16"/>
      <c r="AG2282" s="15"/>
      <c r="AH2282" s="16"/>
    </row>
    <row r="2283" spans="2:34" ht="18" customHeight="1" x14ac:dyDescent="0.25">
      <c r="C2283" s="35" t="str">
        <f>IF(ISTEXT('10. Electricidad y otras energ.'!E78),'10. Electricidad y otras energ.'!E78,"")</f>
        <v/>
      </c>
      <c r="D2283" s="35">
        <f>'10. Electricidad y otras energ.'!F78</f>
        <v>0</v>
      </c>
      <c r="E2283" s="35">
        <f>'10. Electricidad y otras energ.'!G78</f>
        <v>0</v>
      </c>
      <c r="F2283" s="203">
        <f>'10. Electricidad y otras energ.'!H78</f>
        <v>0</v>
      </c>
      <c r="G2283" s="215" t="str">
        <f t="shared" ca="1" si="193"/>
        <v/>
      </c>
      <c r="H2283" s="56" t="str">
        <f t="shared" ca="1" si="194"/>
        <v/>
      </c>
      <c r="J2283" s="11">
        <f t="shared" si="192"/>
        <v>2</v>
      </c>
      <c r="L2283" s="25"/>
      <c r="M2283" s="25"/>
      <c r="Q2283" s="15"/>
      <c r="R2283" s="16"/>
      <c r="AG2283" s="15"/>
      <c r="AH2283" s="16"/>
    </row>
    <row r="2284" spans="2:34" ht="18" customHeight="1" x14ac:dyDescent="0.25">
      <c r="C2284" s="35" t="str">
        <f>IF(ISTEXT('10. Electricidad y otras energ.'!E79),'10. Electricidad y otras energ.'!E79,"")</f>
        <v/>
      </c>
      <c r="D2284" s="35">
        <f>'10. Electricidad y otras energ.'!F79</f>
        <v>0</v>
      </c>
      <c r="E2284" s="35">
        <f>'10. Electricidad y otras energ.'!G79</f>
        <v>0</v>
      </c>
      <c r="F2284" s="203">
        <f>'10. Electricidad y otras energ.'!H79</f>
        <v>0</v>
      </c>
      <c r="G2284" s="215" t="str">
        <f t="shared" ca="1" si="193"/>
        <v/>
      </c>
      <c r="H2284" s="56" t="str">
        <f t="shared" ca="1" si="194"/>
        <v/>
      </c>
      <c r="J2284" s="11">
        <f t="shared" si="192"/>
        <v>2</v>
      </c>
      <c r="L2284" s="25"/>
      <c r="M2284" s="25"/>
      <c r="Q2284" s="15"/>
      <c r="R2284" s="16"/>
      <c r="AG2284" s="15"/>
      <c r="AH2284" s="16"/>
    </row>
    <row r="2285" spans="2:34" ht="18" customHeight="1" x14ac:dyDescent="0.25">
      <c r="C2285" s="35" t="str">
        <f>IF(ISTEXT('10. Electricidad y otras energ.'!E80),'10. Electricidad y otras energ.'!E80,"")</f>
        <v/>
      </c>
      <c r="D2285" s="35">
        <f>'10. Electricidad y otras energ.'!F80</f>
        <v>0</v>
      </c>
      <c r="E2285" s="35">
        <f>'10. Electricidad y otras energ.'!G80</f>
        <v>0</v>
      </c>
      <c r="F2285" s="203">
        <f>'10. Electricidad y otras energ.'!H80</f>
        <v>0</v>
      </c>
      <c r="G2285" s="215" t="str">
        <f t="shared" ca="1" si="193"/>
        <v/>
      </c>
      <c r="H2285" s="56" t="str">
        <f t="shared" ca="1" si="194"/>
        <v/>
      </c>
      <c r="J2285" s="11">
        <f t="shared" si="192"/>
        <v>2</v>
      </c>
      <c r="L2285" s="25"/>
      <c r="M2285" s="25"/>
      <c r="Q2285" s="15"/>
      <c r="R2285" s="16"/>
      <c r="AG2285" s="15"/>
      <c r="AH2285" s="16"/>
    </row>
    <row r="2286" spans="2:34" ht="18" customHeight="1" x14ac:dyDescent="0.25">
      <c r="C2286" s="35" t="str">
        <f>IF(ISTEXT('10. Electricidad y otras energ.'!E81),'10. Electricidad y otras energ.'!E81,"")</f>
        <v/>
      </c>
      <c r="D2286" s="35">
        <f>'10. Electricidad y otras energ.'!F81</f>
        <v>0</v>
      </c>
      <c r="E2286" s="35">
        <f>'10. Electricidad y otras energ.'!G81</f>
        <v>0</v>
      </c>
      <c r="F2286" s="203">
        <f>'10. Electricidad y otras energ.'!H81</f>
        <v>0</v>
      </c>
      <c r="G2286" s="215" t="str">
        <f t="shared" ca="1" si="193"/>
        <v/>
      </c>
      <c r="H2286" s="56" t="str">
        <f t="shared" ca="1" si="194"/>
        <v/>
      </c>
      <c r="J2286" s="11">
        <f t="shared" si="192"/>
        <v>2</v>
      </c>
      <c r="L2286" s="25"/>
      <c r="M2286" s="25"/>
      <c r="Q2286" s="15"/>
      <c r="R2286" s="16"/>
      <c r="AG2286" s="15"/>
      <c r="AH2286" s="16"/>
    </row>
    <row r="2287" spans="2:34" ht="18" customHeight="1" x14ac:dyDescent="0.25">
      <c r="C2287" s="35" t="str">
        <f>IF(ISTEXT('10. Electricidad y otras energ.'!E82),'10. Electricidad y otras energ.'!E82,"")</f>
        <v/>
      </c>
      <c r="D2287" s="35">
        <f>'10. Electricidad y otras energ.'!F82</f>
        <v>0</v>
      </c>
      <c r="E2287" s="35">
        <f>'10. Electricidad y otras energ.'!G82</f>
        <v>0</v>
      </c>
      <c r="F2287" s="203">
        <f>'10. Electricidad y otras energ.'!H82</f>
        <v>0</v>
      </c>
      <c r="G2287" s="215" t="str">
        <f t="shared" ca="1" si="193"/>
        <v/>
      </c>
      <c r="H2287" s="56" t="str">
        <f t="shared" ca="1" si="194"/>
        <v/>
      </c>
      <c r="M2287" s="25"/>
      <c r="Q2287" s="15"/>
      <c r="R2287" s="16"/>
      <c r="AG2287" s="15"/>
      <c r="AH2287" s="16"/>
    </row>
    <row r="2288" spans="2:34" ht="18" customHeight="1" x14ac:dyDescent="0.25">
      <c r="H2288" s="132">
        <f ca="1">SUMIF(H2278:H2287,"&gt;0")</f>
        <v>0</v>
      </c>
      <c r="K2288" s="25"/>
      <c r="L2288" s="25"/>
      <c r="Q2288" s="15"/>
      <c r="R2288" s="16"/>
      <c r="AG2288" s="15"/>
      <c r="AH2288" s="16"/>
    </row>
    <row r="2289" spans="1:53" ht="18" customHeight="1" x14ac:dyDescent="0.25">
      <c r="Q2289" s="15"/>
      <c r="R2289" s="16"/>
      <c r="AG2289" s="15"/>
      <c r="AH2289" s="16"/>
    </row>
    <row r="2290" spans="1:53" ht="18" customHeight="1" x14ac:dyDescent="0.25">
      <c r="J2290" s="25"/>
      <c r="K2290" s="25"/>
      <c r="Q2290" s="15"/>
      <c r="R2290" s="16"/>
      <c r="AG2290" s="15"/>
      <c r="AH2290" s="16"/>
    </row>
    <row r="2291" spans="1:53" ht="18" customHeight="1" x14ac:dyDescent="0.25">
      <c r="K2291" s="133"/>
      <c r="L2291" s="134"/>
      <c r="Q2291" s="15"/>
      <c r="AQ2291" s="135"/>
      <c r="AR2291" s="25"/>
      <c r="AS2291" s="136"/>
      <c r="AT2291" s="137"/>
    </row>
    <row r="2292" spans="1:53" ht="18" customHeight="1" x14ac:dyDescent="0.25">
      <c r="B2292" s="555" t="s">
        <v>766</v>
      </c>
      <c r="C2292" s="555"/>
      <c r="D2292" s="555"/>
      <c r="E2292" s="555"/>
      <c r="F2292" s="555"/>
      <c r="G2292" s="555"/>
      <c r="H2292" s="555"/>
      <c r="I2292" s="555"/>
      <c r="J2292" s="555"/>
      <c r="K2292" s="555"/>
    </row>
    <row r="2293" spans="1:53" ht="18" customHeight="1" x14ac:dyDescent="0.25">
      <c r="B2293" s="3"/>
      <c r="C2293" s="3"/>
      <c r="D2293" s="3"/>
      <c r="E2293" s="3"/>
      <c r="F2293" s="3"/>
      <c r="G2293" s="3"/>
      <c r="H2293" s="3"/>
      <c r="I2293" s="3"/>
      <c r="J2293" s="3"/>
      <c r="K2293" s="3"/>
    </row>
    <row r="2294" spans="1:53" ht="18" customHeight="1" x14ac:dyDescent="0.25">
      <c r="D2294" s="152" t="s">
        <v>876</v>
      </c>
      <c r="E2294" s="152" t="s">
        <v>877</v>
      </c>
      <c r="F2294" s="152" t="s">
        <v>878</v>
      </c>
      <c r="G2294" s="152" t="s">
        <v>879</v>
      </c>
    </row>
    <row r="2295" spans="1:53" ht="18" customHeight="1" x14ac:dyDescent="0.25">
      <c r="A2295" s="918">
        <v>27</v>
      </c>
      <c r="B2295" s="15">
        <v>12</v>
      </c>
      <c r="C2295" s="116" t="s">
        <v>868</v>
      </c>
      <c r="D2295" s="160" t="s">
        <v>165</v>
      </c>
      <c r="E2295" s="160" t="s">
        <v>165</v>
      </c>
      <c r="F2295" s="160" t="s">
        <v>165</v>
      </c>
      <c r="G2295" s="153">
        <f>ROUND(G2312,2)</f>
        <v>0</v>
      </c>
      <c r="Q2295" s="15"/>
      <c r="R2295" s="16"/>
      <c r="AG2295" s="15"/>
      <c r="AH2295" s="16"/>
    </row>
    <row r="2296" spans="1:53" ht="18" customHeight="1" x14ac:dyDescent="0.25">
      <c r="A2296" s="920"/>
      <c r="B2296" s="71"/>
      <c r="C2296" s="68"/>
      <c r="D2296" s="68"/>
      <c r="E2296" s="68"/>
      <c r="F2296" s="68"/>
      <c r="G2296" s="151" t="e">
        <f>D2295+E2295*$H$9/1000+F2295*$H$10/1000</f>
        <v>#VALUE!</v>
      </c>
      <c r="H2296" s="68"/>
      <c r="J2296" s="70"/>
      <c r="K2296" s="70"/>
      <c r="L2296" s="70"/>
      <c r="M2296" s="70"/>
      <c r="N2296" s="70"/>
      <c r="O2296" s="70"/>
      <c r="P2296" s="68"/>
      <c r="Q2296" s="68"/>
      <c r="R2296" s="68"/>
      <c r="S2296" s="68"/>
      <c r="T2296" s="68"/>
      <c r="U2296" s="68"/>
      <c r="V2296" s="70"/>
      <c r="W2296" s="70"/>
      <c r="X2296" s="70"/>
      <c r="Y2296" s="70"/>
      <c r="Z2296" s="70"/>
      <c r="AA2296" s="70"/>
      <c r="AB2296" s="68"/>
      <c r="AC2296" s="68"/>
      <c r="AD2296" s="68"/>
      <c r="AE2296" s="68"/>
      <c r="AF2296" s="68"/>
      <c r="AG2296" s="68"/>
      <c r="AH2296" s="70"/>
      <c r="AI2296" s="70"/>
      <c r="AJ2296" s="70"/>
      <c r="AK2296" s="70"/>
      <c r="AL2296" s="70"/>
      <c r="AM2296" s="70"/>
      <c r="AN2296" s="68"/>
      <c r="AO2296" s="68"/>
      <c r="AP2296" s="68"/>
      <c r="AQ2296" s="68"/>
      <c r="AR2296" s="68"/>
      <c r="AS2296" s="68"/>
      <c r="AT2296" s="70"/>
      <c r="AU2296" s="70"/>
      <c r="AV2296" s="70"/>
      <c r="AW2296" s="70"/>
      <c r="AX2296" s="70"/>
      <c r="AY2296" s="70"/>
      <c r="AZ2296" s="68"/>
      <c r="BA2296" s="68"/>
    </row>
    <row r="2297" spans="1:53" ht="18" customHeight="1" x14ac:dyDescent="0.25">
      <c r="Q2297" s="15"/>
      <c r="AQ2297" s="135"/>
      <c r="AR2297" s="25"/>
      <c r="AS2297" s="136"/>
      <c r="AT2297" s="137"/>
    </row>
    <row r="2298" spans="1:53" ht="18" customHeight="1" x14ac:dyDescent="0.25">
      <c r="B2298" s="100" t="s">
        <v>874</v>
      </c>
      <c r="F2298" s="123"/>
      <c r="G2298" s="123"/>
      <c r="H2298" s="123"/>
      <c r="I2298" s="123"/>
      <c r="J2298" s="123"/>
      <c r="K2298" s="123"/>
      <c r="L2298" s="123"/>
      <c r="Q2298" s="15"/>
      <c r="R2298" s="16"/>
      <c r="AG2298" s="15"/>
      <c r="AH2298" s="16"/>
    </row>
    <row r="2299" spans="1:53" ht="18" customHeight="1" x14ac:dyDescent="0.25">
      <c r="B2299" s="3"/>
      <c r="J2299" s="38"/>
      <c r="Q2299" s="15"/>
      <c r="R2299" s="16"/>
      <c r="AG2299" s="15"/>
      <c r="AH2299" s="16"/>
    </row>
    <row r="2300" spans="1:53" ht="18" customHeight="1" x14ac:dyDescent="0.25">
      <c r="C2300" s="87" t="s">
        <v>923</v>
      </c>
      <c r="D2300" s="87" t="s">
        <v>781</v>
      </c>
      <c r="E2300" s="87" t="s">
        <v>859</v>
      </c>
      <c r="F2300" s="87" t="s">
        <v>875</v>
      </c>
      <c r="G2300" s="87" t="s">
        <v>800</v>
      </c>
      <c r="I2300" s="114" t="s">
        <v>764</v>
      </c>
      <c r="Q2300" s="15"/>
      <c r="R2300" s="16"/>
      <c r="AG2300" s="15"/>
      <c r="AH2300" s="16"/>
    </row>
    <row r="2301" spans="1:53" ht="18" customHeight="1" x14ac:dyDescent="0.25">
      <c r="C2301" s="539" t="s">
        <v>258</v>
      </c>
      <c r="D2301" s="539"/>
      <c r="E2301" s="539"/>
      <c r="F2301" s="539"/>
      <c r="G2301" s="539" t="s">
        <v>257</v>
      </c>
      <c r="I2301" s="41" t="s">
        <v>693</v>
      </c>
      <c r="Q2301" s="15"/>
      <c r="R2301" s="16"/>
      <c r="AG2301" s="15"/>
      <c r="AH2301" s="16"/>
    </row>
    <row r="2302" spans="1:53" ht="18" customHeight="1" x14ac:dyDescent="0.25">
      <c r="C2302" s="35" t="str">
        <f>IF(ISTEXT('10. Electricidad y otras energ.'!E101),'10. Electricidad y otras energ.'!E101,"")</f>
        <v/>
      </c>
      <c r="D2302" s="35">
        <f>'10. Electricidad y otras energ.'!F101</f>
        <v>0</v>
      </c>
      <c r="E2302" s="35">
        <f>'10. Electricidad y otras energ.'!G101</f>
        <v>0</v>
      </c>
      <c r="F2302" s="36" t="str">
        <f>IF(ISNUMBER('10. Electricidad y otras energ.'!H101),'10. Electricidad y otras energ.'!H101,"")</f>
        <v/>
      </c>
      <c r="G2302" s="56" t="str">
        <f>IF(ISNUMBER(E2302*F2302),E2302*F2302,"")</f>
        <v/>
      </c>
      <c r="I2302" s="42" t="s">
        <v>694</v>
      </c>
    </row>
    <row r="2303" spans="1:53" ht="18" customHeight="1" x14ac:dyDescent="0.25">
      <c r="C2303" s="35" t="str">
        <f>IF(ISTEXT('10. Electricidad y otras energ.'!E102),'10. Electricidad y otras energ.'!E102,"")</f>
        <v/>
      </c>
      <c r="D2303" s="35">
        <f>'10. Electricidad y otras energ.'!F102</f>
        <v>0</v>
      </c>
      <c r="E2303" s="35">
        <f>'10. Electricidad y otras energ.'!G102</f>
        <v>0</v>
      </c>
      <c r="F2303" s="36" t="str">
        <f>IF(ISNUMBER('10. Electricidad y otras energ.'!H102),'10. Electricidad y otras energ.'!H102,"")</f>
        <v/>
      </c>
      <c r="G2303" s="56" t="str">
        <f t="shared" ref="G2303:G2311" si="195">IF(ISNUMBER(E2303*F2303),E2303*F2303,"")</f>
        <v/>
      </c>
      <c r="I2303" s="42" t="s">
        <v>695</v>
      </c>
    </row>
    <row r="2304" spans="1:53" ht="18" customHeight="1" x14ac:dyDescent="0.25">
      <c r="C2304" s="35" t="str">
        <f>IF(ISTEXT('10. Electricidad y otras energ.'!E103),'10. Electricidad y otras energ.'!E103,"")</f>
        <v/>
      </c>
      <c r="D2304" s="35">
        <f>'10. Electricidad y otras energ.'!F103</f>
        <v>0</v>
      </c>
      <c r="E2304" s="35">
        <f>'10. Electricidad y otras energ.'!G103</f>
        <v>0</v>
      </c>
      <c r="F2304" s="36" t="str">
        <f>IF(ISNUMBER('10. Electricidad y otras energ.'!H103),'10. Electricidad y otras energ.'!H103,"")</f>
        <v/>
      </c>
      <c r="G2304" s="56" t="str">
        <f t="shared" si="195"/>
        <v/>
      </c>
      <c r="I2304" s="43" t="s">
        <v>696</v>
      </c>
    </row>
    <row r="2305" spans="1:34" ht="18" customHeight="1" x14ac:dyDescent="0.25">
      <c r="C2305" s="35" t="str">
        <f>IF(ISTEXT('10. Electricidad y otras energ.'!E104),'10. Electricidad y otras energ.'!E104,"")</f>
        <v/>
      </c>
      <c r="D2305" s="35">
        <f>'10. Electricidad y otras energ.'!F104</f>
        <v>0</v>
      </c>
      <c r="E2305" s="35">
        <f>'10. Electricidad y otras energ.'!G104</f>
        <v>0</v>
      </c>
      <c r="F2305" s="36" t="str">
        <f>IF(ISNUMBER('10. Electricidad y otras energ.'!H104),'10. Electricidad y otras energ.'!H104,"")</f>
        <v/>
      </c>
      <c r="G2305" s="56" t="str">
        <f t="shared" si="195"/>
        <v/>
      </c>
    </row>
    <row r="2306" spans="1:34" ht="18" customHeight="1" x14ac:dyDescent="0.25">
      <c r="C2306" s="35" t="str">
        <f>IF(ISTEXT('10. Electricidad y otras energ.'!E105),'10. Electricidad y otras energ.'!E105,"")</f>
        <v/>
      </c>
      <c r="D2306" s="35">
        <f>'10. Electricidad y otras energ.'!F105</f>
        <v>0</v>
      </c>
      <c r="E2306" s="35">
        <f>'10. Electricidad y otras energ.'!G105</f>
        <v>0</v>
      </c>
      <c r="F2306" s="36" t="str">
        <f>IF(ISNUMBER('10. Electricidad y otras energ.'!H105),'10. Electricidad y otras energ.'!H105,"")</f>
        <v/>
      </c>
      <c r="G2306" s="56" t="str">
        <f t="shared" si="195"/>
        <v/>
      </c>
      <c r="J2306" s="38"/>
    </row>
    <row r="2307" spans="1:34" ht="18" customHeight="1" x14ac:dyDescent="0.25">
      <c r="C2307" s="35" t="str">
        <f>IF(ISTEXT('10. Electricidad y otras energ.'!E106),'10. Electricidad y otras energ.'!E106,"")</f>
        <v/>
      </c>
      <c r="D2307" s="35">
        <f>'10. Electricidad y otras energ.'!F106</f>
        <v>0</v>
      </c>
      <c r="E2307" s="35">
        <f>'10. Electricidad y otras energ.'!G106</f>
        <v>0</v>
      </c>
      <c r="F2307" s="36" t="str">
        <f>IF(ISNUMBER('10. Electricidad y otras energ.'!H106),'10. Electricidad y otras energ.'!H106,"")</f>
        <v/>
      </c>
      <c r="G2307" s="56" t="str">
        <f t="shared" si="195"/>
        <v/>
      </c>
      <c r="J2307" s="38"/>
    </row>
    <row r="2308" spans="1:34" ht="18" customHeight="1" x14ac:dyDescent="0.25">
      <c r="C2308" s="35" t="str">
        <f>IF(ISTEXT('10. Electricidad y otras energ.'!E107),'10. Electricidad y otras energ.'!E107,"")</f>
        <v/>
      </c>
      <c r="D2308" s="35">
        <f>'10. Electricidad y otras energ.'!F107</f>
        <v>0</v>
      </c>
      <c r="E2308" s="35">
        <f>'10. Electricidad y otras energ.'!G107</f>
        <v>0</v>
      </c>
      <c r="F2308" s="36" t="str">
        <f>IF(ISNUMBER('10. Electricidad y otras energ.'!H107),'10. Electricidad y otras energ.'!H107,"")</f>
        <v/>
      </c>
      <c r="G2308" s="56" t="str">
        <f t="shared" si="195"/>
        <v/>
      </c>
      <c r="J2308" s="38"/>
    </row>
    <row r="2309" spans="1:34" ht="18" customHeight="1" x14ac:dyDescent="0.25">
      <c r="C2309" s="35" t="str">
        <f>IF(ISTEXT('10. Electricidad y otras energ.'!E108),'10. Electricidad y otras energ.'!E108,"")</f>
        <v/>
      </c>
      <c r="D2309" s="35">
        <f>'10. Electricidad y otras energ.'!F108</f>
        <v>0</v>
      </c>
      <c r="E2309" s="35">
        <f>'10. Electricidad y otras energ.'!G108</f>
        <v>0</v>
      </c>
      <c r="F2309" s="36" t="str">
        <f>IF(ISNUMBER('10. Electricidad y otras energ.'!H108),'10. Electricidad y otras energ.'!H108,"")</f>
        <v/>
      </c>
      <c r="G2309" s="56" t="str">
        <f t="shared" si="195"/>
        <v/>
      </c>
      <c r="J2309" s="38"/>
    </row>
    <row r="2310" spans="1:34" ht="18" customHeight="1" x14ac:dyDescent="0.25">
      <c r="C2310" s="35" t="str">
        <f>IF(ISTEXT('10. Electricidad y otras energ.'!E109),'10. Electricidad y otras energ.'!E109,"")</f>
        <v/>
      </c>
      <c r="D2310" s="35">
        <f>'10. Electricidad y otras energ.'!F109</f>
        <v>0</v>
      </c>
      <c r="E2310" s="35">
        <f>'10. Electricidad y otras energ.'!G109</f>
        <v>0</v>
      </c>
      <c r="F2310" s="36" t="str">
        <f>IF(ISNUMBER('10. Electricidad y otras energ.'!H109),'10. Electricidad y otras energ.'!H109,"")</f>
        <v/>
      </c>
      <c r="G2310" s="56" t="str">
        <f t="shared" si="195"/>
        <v/>
      </c>
      <c r="J2310" s="38"/>
    </row>
    <row r="2311" spans="1:34" ht="18" customHeight="1" x14ac:dyDescent="0.25">
      <c r="C2311" s="35" t="str">
        <f>IF(ISTEXT('10. Electricidad y otras energ.'!E110),'10. Electricidad y otras energ.'!E110,"")</f>
        <v/>
      </c>
      <c r="D2311" s="35">
        <f>'10. Electricidad y otras energ.'!F110</f>
        <v>0</v>
      </c>
      <c r="E2311" s="35">
        <f>'10. Electricidad y otras energ.'!G110</f>
        <v>0</v>
      </c>
      <c r="F2311" s="36" t="str">
        <f>IF(ISNUMBER('10. Electricidad y otras energ.'!H110),'10. Electricidad y otras energ.'!H110,"")</f>
        <v/>
      </c>
      <c r="G2311" s="56" t="str">
        <f t="shared" si="195"/>
        <v/>
      </c>
      <c r="J2311" s="38"/>
    </row>
    <row r="2312" spans="1:34" ht="18" customHeight="1" x14ac:dyDescent="0.25">
      <c r="G2312" s="132">
        <f>SUMIF(G2302:G2311,"&gt;0")</f>
        <v>0</v>
      </c>
      <c r="Q2312" s="15"/>
      <c r="R2312" s="16"/>
      <c r="AG2312" s="15"/>
      <c r="AH2312" s="16"/>
    </row>
    <row r="2313" spans="1:34" ht="18" customHeight="1" x14ac:dyDescent="0.25"/>
    <row r="2314" spans="1:34" ht="18" customHeight="1" x14ac:dyDescent="0.25">
      <c r="A2314" s="941" t="s">
        <v>713</v>
      </c>
      <c r="B2314" s="532" t="s">
        <v>36</v>
      </c>
      <c r="C2314" s="533"/>
      <c r="D2314" s="533"/>
      <c r="E2314" s="533"/>
      <c r="F2314" s="533"/>
      <c r="G2314" s="533"/>
      <c r="H2314" s="533"/>
      <c r="I2314" s="533"/>
      <c r="J2314" s="533"/>
      <c r="K2314" s="533"/>
      <c r="L2314" s="533"/>
      <c r="M2314" s="533"/>
    </row>
    <row r="2315" spans="1:34" ht="18" customHeight="1" x14ac:dyDescent="0.25"/>
    <row r="2316" spans="1:34" ht="18" customHeight="1" x14ac:dyDescent="0.25">
      <c r="H2316" s="38"/>
    </row>
    <row r="2317" spans="1:34" ht="18" customHeight="1" x14ac:dyDescent="0.25">
      <c r="A2317" s="918" t="s">
        <v>259</v>
      </c>
      <c r="D2317" s="38"/>
      <c r="E2317" s="38"/>
      <c r="H2317" s="38"/>
    </row>
    <row r="2318" spans="1:34" ht="18" customHeight="1" x14ac:dyDescent="0.25">
      <c r="B2318" s="145" t="s">
        <v>260</v>
      </c>
      <c r="C2318" s="146"/>
      <c r="D2318" s="147">
        <f>'1.Datos generales organización '!H3</f>
        <v>0</v>
      </c>
      <c r="H2318" s="38"/>
      <c r="I2318" s="38"/>
    </row>
    <row r="2319" spans="1:34" ht="18" customHeight="1" x14ac:dyDescent="0.25">
      <c r="B2319" s="121" t="s">
        <v>1332</v>
      </c>
      <c r="C2319" s="25"/>
      <c r="D2319" s="150">
        <f>'1.Datos generales organización '!K5</f>
        <v>0</v>
      </c>
      <c r="H2319" s="38"/>
      <c r="I2319" s="38"/>
    </row>
    <row r="2320" spans="1:34" ht="18" customHeight="1" x14ac:dyDescent="0.25">
      <c r="B2320" s="148" t="s">
        <v>196</v>
      </c>
      <c r="C2320" s="25"/>
      <c r="D2320" s="150" t="str">
        <f>D6</f>
        <v/>
      </c>
      <c r="H2320" s="38"/>
      <c r="I2320" s="38"/>
    </row>
    <row r="2321" spans="2:17" ht="18" customHeight="1" x14ac:dyDescent="0.25">
      <c r="B2321" s="78" t="s">
        <v>1308</v>
      </c>
      <c r="C2321" s="25"/>
      <c r="D2321" s="198">
        <f>ROUND(I2365/1000,2)</f>
        <v>0</v>
      </c>
      <c r="H2321" s="38"/>
      <c r="I2321" s="38"/>
    </row>
    <row r="2322" spans="2:17" ht="18" customHeight="1" x14ac:dyDescent="0.25">
      <c r="B2322" s="78" t="s">
        <v>1309</v>
      </c>
      <c r="C2322" s="25"/>
      <c r="D2322" s="198">
        <f ca="1">ROUND(I2371/1000,2)</f>
        <v>0</v>
      </c>
      <c r="H2322" s="38"/>
      <c r="I2322" s="38"/>
    </row>
    <row r="2323" spans="2:17" ht="18" customHeight="1" x14ac:dyDescent="0.25">
      <c r="B2323" s="33" t="s">
        <v>261</v>
      </c>
      <c r="C2323" s="149"/>
      <c r="D2323" s="216">
        <f ca="1">D2321+D2322</f>
        <v>0</v>
      </c>
      <c r="I2323" s="38"/>
    </row>
    <row r="2324" spans="2:17" ht="18" customHeight="1" x14ac:dyDescent="0.25">
      <c r="B2324" s="25"/>
      <c r="C2324" s="25"/>
      <c r="D2324" s="25"/>
      <c r="I2324" s="38"/>
    </row>
    <row r="2325" spans="2:17" ht="18" customHeight="1" thickBot="1" x14ac:dyDescent="0.3">
      <c r="E2325" s="185" t="s">
        <v>876</v>
      </c>
      <c r="F2325" s="185" t="s">
        <v>877</v>
      </c>
      <c r="G2325" s="185" t="s">
        <v>878</v>
      </c>
      <c r="H2325" s="185" t="s">
        <v>879</v>
      </c>
      <c r="Q2325" s="15"/>
    </row>
    <row r="2326" spans="2:17" ht="18" customHeight="1" x14ac:dyDescent="0.25">
      <c r="B2326" s="15">
        <v>1</v>
      </c>
      <c r="C2326" s="186" t="s">
        <v>2059</v>
      </c>
      <c r="D2326" s="935"/>
      <c r="E2326" s="944" t="str">
        <f>D653</f>
        <v>-</v>
      </c>
      <c r="F2326" s="944" t="str">
        <f>E653</f>
        <v>-</v>
      </c>
      <c r="G2326" s="944">
        <f>F653</f>
        <v>0</v>
      </c>
      <c r="H2326" s="944">
        <f>G653</f>
        <v>0</v>
      </c>
      <c r="I2326" s="184">
        <f>SUM(H2326:H2335)</f>
        <v>0</v>
      </c>
      <c r="K2326" s="151"/>
      <c r="M2326" s="15">
        <v>1</v>
      </c>
      <c r="N2326" s="15" t="s">
        <v>1714</v>
      </c>
      <c r="Q2326" s="15"/>
    </row>
    <row r="2327" spans="2:17" ht="18" customHeight="1" x14ac:dyDescent="0.25">
      <c r="B2327" s="15">
        <v>2</v>
      </c>
      <c r="C2327" s="940" t="s">
        <v>1695</v>
      </c>
      <c r="D2327" s="933"/>
      <c r="E2327" s="930" t="str">
        <f>D667</f>
        <v>-</v>
      </c>
      <c r="F2327" s="930" t="str">
        <f>E667</f>
        <v>-</v>
      </c>
      <c r="G2327" s="930">
        <f>F667</f>
        <v>0</v>
      </c>
      <c r="H2327" s="930">
        <f>G667</f>
        <v>0</v>
      </c>
      <c r="K2327" s="151"/>
      <c r="M2327" s="15">
        <v>2</v>
      </c>
      <c r="N2327" s="15" t="s">
        <v>1573</v>
      </c>
      <c r="Q2327" s="15"/>
    </row>
    <row r="2328" spans="2:17" ht="18" customHeight="1" x14ac:dyDescent="0.25">
      <c r="B2328" s="15">
        <v>3</v>
      </c>
      <c r="C2328" s="940" t="s">
        <v>1735</v>
      </c>
      <c r="D2328" s="933"/>
      <c r="E2328" s="930" t="str">
        <f>D681</f>
        <v>-</v>
      </c>
      <c r="F2328" s="930" t="str">
        <f>E681</f>
        <v>-</v>
      </c>
      <c r="G2328" s="930">
        <f>F681</f>
        <v>0</v>
      </c>
      <c r="H2328" s="930">
        <f>G681</f>
        <v>0</v>
      </c>
      <c r="K2328" s="151"/>
      <c r="M2328" s="15">
        <v>3</v>
      </c>
      <c r="N2328" s="15" t="s">
        <v>1735</v>
      </c>
      <c r="Q2328" s="15"/>
    </row>
    <row r="2329" spans="2:17" ht="18" customHeight="1" x14ac:dyDescent="0.25">
      <c r="B2329" s="15">
        <v>4</v>
      </c>
      <c r="C2329" s="940" t="s">
        <v>1408</v>
      </c>
      <c r="D2329" s="933"/>
      <c r="E2329" s="930" t="str">
        <f>D696</f>
        <v>-</v>
      </c>
      <c r="F2329" s="930" t="str">
        <f>E696</f>
        <v>-</v>
      </c>
      <c r="G2329" s="930">
        <f>F696</f>
        <v>0</v>
      </c>
      <c r="H2329" s="930">
        <f>G696</f>
        <v>0</v>
      </c>
      <c r="K2329" s="151"/>
      <c r="M2329" s="15">
        <v>4</v>
      </c>
      <c r="N2329" s="15" t="s">
        <v>1408</v>
      </c>
      <c r="Q2329" s="15"/>
    </row>
    <row r="2330" spans="2:17" ht="18" customHeight="1" x14ac:dyDescent="0.35">
      <c r="B2330" s="15">
        <v>5</v>
      </c>
      <c r="C2330" s="940" t="s">
        <v>2062</v>
      </c>
      <c r="D2330" s="933"/>
      <c r="E2330" s="930" t="str">
        <f>D921</f>
        <v>-</v>
      </c>
      <c r="F2330" s="930" t="str">
        <f>E921</f>
        <v>-</v>
      </c>
      <c r="G2330" s="930">
        <f>F921</f>
        <v>0</v>
      </c>
      <c r="H2330" s="930">
        <f>G921</f>
        <v>0</v>
      </c>
      <c r="K2330" s="151"/>
      <c r="M2330" s="15">
        <v>5</v>
      </c>
      <c r="N2330" s="15" t="s">
        <v>1751</v>
      </c>
      <c r="Q2330" s="15"/>
    </row>
    <row r="2331" spans="2:17" ht="18" customHeight="1" x14ac:dyDescent="0.25">
      <c r="B2331" s="15">
        <v>6</v>
      </c>
      <c r="C2331" s="940" t="s">
        <v>1755</v>
      </c>
      <c r="D2331" s="933"/>
      <c r="E2331" s="930" t="str">
        <f>D944</f>
        <v>-</v>
      </c>
      <c r="F2331" s="930" t="str">
        <f>E944</f>
        <v>-</v>
      </c>
      <c r="G2331" s="930" t="str">
        <f>F944</f>
        <v>-</v>
      </c>
      <c r="H2331" s="930">
        <f>G944</f>
        <v>0</v>
      </c>
      <c r="K2331" s="151"/>
      <c r="M2331" s="15">
        <v>6</v>
      </c>
      <c r="N2331" s="15" t="s">
        <v>1755</v>
      </c>
      <c r="Q2331" s="15"/>
    </row>
    <row r="2332" spans="2:17" ht="18" customHeight="1" x14ac:dyDescent="0.25">
      <c r="B2332" s="15">
        <v>7</v>
      </c>
      <c r="C2332" s="940" t="s">
        <v>1760</v>
      </c>
      <c r="D2332" s="933"/>
      <c r="E2332" s="930" t="str">
        <f>D970</f>
        <v>-</v>
      </c>
      <c r="F2332" s="930">
        <f>E970</f>
        <v>0</v>
      </c>
      <c r="G2332" s="930" t="str">
        <f>F970</f>
        <v>-</v>
      </c>
      <c r="H2332" s="930">
        <f>G970</f>
        <v>0</v>
      </c>
      <c r="K2332" s="151"/>
      <c r="M2332" s="15">
        <v>7</v>
      </c>
      <c r="N2332" s="15" t="s">
        <v>1760</v>
      </c>
      <c r="Q2332" s="15"/>
    </row>
    <row r="2333" spans="2:17" ht="18" customHeight="1" x14ac:dyDescent="0.25">
      <c r="B2333" s="15">
        <v>8</v>
      </c>
      <c r="C2333" s="940" t="s">
        <v>1766</v>
      </c>
      <c r="D2333" s="933"/>
      <c r="E2333" s="930">
        <f>D997</f>
        <v>0</v>
      </c>
      <c r="F2333" s="930" t="str">
        <f>E997</f>
        <v>-</v>
      </c>
      <c r="G2333" s="930" t="str">
        <f>F997</f>
        <v>-</v>
      </c>
      <c r="H2333" s="930">
        <f>G997</f>
        <v>0</v>
      </c>
      <c r="K2333" s="151"/>
      <c r="M2333" s="15">
        <v>8</v>
      </c>
      <c r="N2333" s="15" t="s">
        <v>1766</v>
      </c>
      <c r="Q2333" s="15"/>
    </row>
    <row r="2334" spans="2:17" ht="18" customHeight="1" x14ac:dyDescent="0.25">
      <c r="B2334" s="15">
        <v>9</v>
      </c>
      <c r="C2334" s="940" t="s">
        <v>1773</v>
      </c>
      <c r="D2334" s="933"/>
      <c r="E2334" s="930">
        <f>D1018</f>
        <v>0</v>
      </c>
      <c r="F2334" s="930" t="str">
        <f>E1018</f>
        <v>-</v>
      </c>
      <c r="G2334" s="930" t="str">
        <f>F1018</f>
        <v>-</v>
      </c>
      <c r="H2334" s="930">
        <f>G1018</f>
        <v>0</v>
      </c>
      <c r="K2334" s="151"/>
      <c r="M2334" s="15">
        <v>9</v>
      </c>
      <c r="N2334" s="15" t="s">
        <v>1773</v>
      </c>
      <c r="Q2334" s="15"/>
    </row>
    <row r="2335" spans="2:17" ht="18" customHeight="1" thickBot="1" x14ac:dyDescent="0.3">
      <c r="B2335" s="15">
        <v>10</v>
      </c>
      <c r="C2335" s="474" t="s">
        <v>2130</v>
      </c>
      <c r="D2335" s="939"/>
      <c r="E2335" s="945" t="str">
        <f>D1070</f>
        <v>-</v>
      </c>
      <c r="F2335" s="945">
        <f>E1070</f>
        <v>0</v>
      </c>
      <c r="G2335" s="945">
        <f>F1070</f>
        <v>0</v>
      </c>
      <c r="H2335" s="945">
        <f>G1070</f>
        <v>0</v>
      </c>
      <c r="K2335" s="151"/>
      <c r="M2335" s="15">
        <v>10</v>
      </c>
      <c r="N2335" s="15" t="s">
        <v>1775</v>
      </c>
      <c r="Q2335" s="15"/>
    </row>
    <row r="2336" spans="2:17" ht="18" customHeight="1" x14ac:dyDescent="0.25">
      <c r="B2336" s="15">
        <v>11</v>
      </c>
      <c r="C2336" s="937" t="s">
        <v>1902</v>
      </c>
      <c r="D2336" s="938"/>
      <c r="E2336" s="944">
        <f>D1090</f>
        <v>0</v>
      </c>
      <c r="F2336" s="944">
        <f>E1090</f>
        <v>0</v>
      </c>
      <c r="G2336" s="944">
        <f>F1090</f>
        <v>0</v>
      </c>
      <c r="H2336" s="944">
        <f>G1090</f>
        <v>0</v>
      </c>
      <c r="I2336" s="184">
        <f>SUM(H2336:H2337)</f>
        <v>0</v>
      </c>
      <c r="K2336" s="151"/>
      <c r="M2336" s="15">
        <v>11</v>
      </c>
      <c r="N2336" s="15" t="s">
        <v>1902</v>
      </c>
      <c r="Q2336" s="15"/>
    </row>
    <row r="2337" spans="2:17" ht="18" customHeight="1" thickBot="1" x14ac:dyDescent="0.3">
      <c r="B2337" s="15">
        <v>12</v>
      </c>
      <c r="C2337" s="474" t="s">
        <v>1901</v>
      </c>
      <c r="D2337" s="939"/>
      <c r="E2337" s="945">
        <f>D1185</f>
        <v>0</v>
      </c>
      <c r="F2337" s="945">
        <f>E1185</f>
        <v>0</v>
      </c>
      <c r="G2337" s="945">
        <f>F1185</f>
        <v>0</v>
      </c>
      <c r="H2337" s="945">
        <f>G1185</f>
        <v>0</v>
      </c>
      <c r="K2337" s="151"/>
      <c r="M2337" s="15">
        <v>12</v>
      </c>
      <c r="N2337" s="15" t="s">
        <v>1901</v>
      </c>
      <c r="Q2337" s="15"/>
    </row>
    <row r="2338" spans="2:17" ht="18" customHeight="1" x14ac:dyDescent="0.25">
      <c r="B2338" s="15">
        <v>13</v>
      </c>
      <c r="C2338" s="937" t="s">
        <v>1898</v>
      </c>
      <c r="D2338" s="938"/>
      <c r="E2338" s="944">
        <f>D1268</f>
        <v>0</v>
      </c>
      <c r="F2338" s="944">
        <f>E1268</f>
        <v>0</v>
      </c>
      <c r="G2338" s="944">
        <f>F1268</f>
        <v>0</v>
      </c>
      <c r="H2338" s="944">
        <f>G1268</f>
        <v>0</v>
      </c>
      <c r="I2338" s="184">
        <f>SUM(H2338:H2346)</f>
        <v>0</v>
      </c>
      <c r="K2338" s="151"/>
      <c r="M2338" s="15">
        <v>13</v>
      </c>
      <c r="N2338" s="15" t="s">
        <v>1898</v>
      </c>
      <c r="Q2338" s="15"/>
    </row>
    <row r="2339" spans="2:17" ht="18" customHeight="1" x14ac:dyDescent="0.25">
      <c r="B2339" s="15">
        <v>14</v>
      </c>
      <c r="C2339" s="940" t="s">
        <v>1899</v>
      </c>
      <c r="D2339" s="933"/>
      <c r="E2339" s="930">
        <f>D1395</f>
        <v>0</v>
      </c>
      <c r="F2339" s="930">
        <f>E1395</f>
        <v>0</v>
      </c>
      <c r="G2339" s="930">
        <f>F1395</f>
        <v>0</v>
      </c>
      <c r="H2339" s="930">
        <f>G1395</f>
        <v>0</v>
      </c>
      <c r="K2339" s="151"/>
      <c r="M2339" s="15">
        <v>14</v>
      </c>
      <c r="N2339" s="15" t="s">
        <v>1899</v>
      </c>
      <c r="Q2339" s="15"/>
    </row>
    <row r="2340" spans="2:17" ht="18" customHeight="1" x14ac:dyDescent="0.25">
      <c r="B2340" s="15">
        <v>15</v>
      </c>
      <c r="C2340" s="940" t="s">
        <v>1900</v>
      </c>
      <c r="D2340" s="933"/>
      <c r="E2340" s="930">
        <f>D1489</f>
        <v>0</v>
      </c>
      <c r="F2340" s="930">
        <f t="shared" ref="F2340:H2340" si="196">E1489</f>
        <v>0</v>
      </c>
      <c r="G2340" s="930">
        <f t="shared" si="196"/>
        <v>0</v>
      </c>
      <c r="H2340" s="930">
        <f t="shared" si="196"/>
        <v>0</v>
      </c>
      <c r="K2340" s="151"/>
      <c r="M2340" s="15">
        <v>15</v>
      </c>
      <c r="N2340" s="15" t="s">
        <v>1900</v>
      </c>
      <c r="Q2340" s="15"/>
    </row>
    <row r="2341" spans="2:17" ht="18" customHeight="1" x14ac:dyDescent="0.25">
      <c r="B2341" s="15">
        <v>16</v>
      </c>
      <c r="C2341" s="940" t="s">
        <v>1870</v>
      </c>
      <c r="D2341" s="933"/>
      <c r="E2341" s="930">
        <f>D1585</f>
        <v>0</v>
      </c>
      <c r="F2341" s="930">
        <f t="shared" ref="F2341:H2341" si="197">E1585</f>
        <v>0</v>
      </c>
      <c r="G2341" s="930">
        <f t="shared" si="197"/>
        <v>0</v>
      </c>
      <c r="H2341" s="930">
        <f t="shared" si="197"/>
        <v>0</v>
      </c>
      <c r="K2341" s="151"/>
      <c r="M2341" s="15">
        <v>16</v>
      </c>
      <c r="N2341" s="15" t="s">
        <v>1870</v>
      </c>
      <c r="Q2341" s="15"/>
    </row>
    <row r="2342" spans="2:17" ht="18" customHeight="1" x14ac:dyDescent="0.25">
      <c r="B2342" s="15">
        <v>17</v>
      </c>
      <c r="C2342" s="940" t="s">
        <v>1871</v>
      </c>
      <c r="D2342" s="933"/>
      <c r="E2342" s="930">
        <f t="shared" ref="E2342:H2343" si="198">D1586</f>
        <v>0</v>
      </c>
      <c r="F2342" s="930">
        <f t="shared" si="198"/>
        <v>0</v>
      </c>
      <c r="G2342" s="930">
        <f t="shared" si="198"/>
        <v>0</v>
      </c>
      <c r="H2342" s="930">
        <f t="shared" si="198"/>
        <v>0</v>
      </c>
      <c r="K2342" s="151"/>
      <c r="M2342" s="15">
        <v>17</v>
      </c>
      <c r="N2342" s="15" t="s">
        <v>1871</v>
      </c>
      <c r="Q2342" s="15"/>
    </row>
    <row r="2343" spans="2:17" ht="18" customHeight="1" x14ac:dyDescent="0.25">
      <c r="B2343" s="15">
        <v>18</v>
      </c>
      <c r="C2343" s="940" t="s">
        <v>1872</v>
      </c>
      <c r="D2343" s="933"/>
      <c r="E2343" s="930">
        <f t="shared" si="198"/>
        <v>0</v>
      </c>
      <c r="F2343" s="930">
        <f t="shared" si="198"/>
        <v>0</v>
      </c>
      <c r="G2343" s="930">
        <f t="shared" si="198"/>
        <v>0</v>
      </c>
      <c r="H2343" s="930">
        <f t="shared" si="198"/>
        <v>0</v>
      </c>
      <c r="K2343" s="151"/>
      <c r="M2343" s="15">
        <v>18</v>
      </c>
      <c r="N2343" s="15" t="s">
        <v>1872</v>
      </c>
      <c r="Q2343" s="15"/>
    </row>
    <row r="2344" spans="2:17" ht="18" customHeight="1" x14ac:dyDescent="0.25">
      <c r="B2344" s="15">
        <v>19</v>
      </c>
      <c r="C2344" s="1471" t="s">
        <v>729</v>
      </c>
      <c r="D2344" s="1472"/>
      <c r="E2344" s="1473">
        <f>D1782</f>
        <v>0</v>
      </c>
      <c r="F2344" s="1473">
        <f t="shared" ref="F2344:H2344" si="199">E1782</f>
        <v>0</v>
      </c>
      <c r="G2344" s="1473">
        <f t="shared" si="199"/>
        <v>0</v>
      </c>
      <c r="H2344" s="1473">
        <f t="shared" si="199"/>
        <v>0</v>
      </c>
      <c r="K2344" s="151"/>
      <c r="M2344" s="15">
        <v>19</v>
      </c>
      <c r="N2344" s="15" t="s">
        <v>729</v>
      </c>
      <c r="Q2344" s="15"/>
    </row>
    <row r="2345" spans="2:17" ht="18" customHeight="1" x14ac:dyDescent="0.25">
      <c r="B2345" s="15">
        <v>20</v>
      </c>
      <c r="C2345" s="1471" t="s">
        <v>686</v>
      </c>
      <c r="D2345" s="1472"/>
      <c r="E2345" s="1473">
        <f t="shared" ref="E2345:H2346" si="200">D1783</f>
        <v>0</v>
      </c>
      <c r="F2345" s="1473">
        <f t="shared" si="200"/>
        <v>0</v>
      </c>
      <c r="G2345" s="1473">
        <f t="shared" si="200"/>
        <v>0</v>
      </c>
      <c r="H2345" s="1473">
        <f t="shared" si="200"/>
        <v>0</v>
      </c>
      <c r="K2345" s="151"/>
      <c r="M2345" s="15">
        <v>20</v>
      </c>
      <c r="N2345" s="15" t="s">
        <v>686</v>
      </c>
      <c r="Q2345" s="15"/>
    </row>
    <row r="2346" spans="2:17" ht="18" customHeight="1" thickBot="1" x14ac:dyDescent="0.3">
      <c r="B2346" s="15">
        <v>21</v>
      </c>
      <c r="C2346" s="474" t="s">
        <v>730</v>
      </c>
      <c r="D2346" s="939"/>
      <c r="E2346" s="1473">
        <f t="shared" si="200"/>
        <v>0</v>
      </c>
      <c r="F2346" s="1473">
        <f t="shared" si="200"/>
        <v>0</v>
      </c>
      <c r="G2346" s="1473">
        <f t="shared" si="200"/>
        <v>0</v>
      </c>
      <c r="H2346" s="1473">
        <f t="shared" si="200"/>
        <v>0</v>
      </c>
      <c r="K2346" s="151"/>
      <c r="M2346" s="15">
        <v>21</v>
      </c>
      <c r="N2346" s="15" t="s">
        <v>730</v>
      </c>
      <c r="Q2346" s="15"/>
    </row>
    <row r="2347" spans="2:17" ht="18" customHeight="1" x14ac:dyDescent="0.25">
      <c r="B2347" s="15">
        <v>22</v>
      </c>
      <c r="C2347" s="937" t="s">
        <v>1869</v>
      </c>
      <c r="D2347" s="938"/>
      <c r="E2347" s="944" t="str">
        <f>D1825</f>
        <v>-</v>
      </c>
      <c r="F2347" s="944" t="str">
        <f>E1825</f>
        <v>-</v>
      </c>
      <c r="G2347" s="944" t="str">
        <f>F1825</f>
        <v>-</v>
      </c>
      <c r="H2347" s="944">
        <f>G1825</f>
        <v>0</v>
      </c>
      <c r="I2347" s="184">
        <f>SUM(H2347:H2348)</f>
        <v>0</v>
      </c>
      <c r="K2347" s="151"/>
      <c r="M2347" s="15">
        <v>22</v>
      </c>
      <c r="N2347" s="15" t="s">
        <v>1869</v>
      </c>
      <c r="Q2347" s="15"/>
    </row>
    <row r="2348" spans="2:17" ht="18" customHeight="1" thickBot="1" x14ac:dyDescent="0.3">
      <c r="B2348" s="15">
        <v>23</v>
      </c>
      <c r="C2348" s="474" t="s">
        <v>1868</v>
      </c>
      <c r="D2348" s="939"/>
      <c r="E2348" s="945" t="str">
        <f>D1908</f>
        <v>-</v>
      </c>
      <c r="F2348" s="945" t="str">
        <f>E1908</f>
        <v>-</v>
      </c>
      <c r="G2348" s="945" t="str">
        <f>F1908</f>
        <v>-</v>
      </c>
      <c r="H2348" s="945">
        <f>G1908</f>
        <v>0</v>
      </c>
      <c r="K2348" s="151"/>
      <c r="M2348" s="15">
        <v>23</v>
      </c>
      <c r="N2348" s="15" t="s">
        <v>1868</v>
      </c>
      <c r="Q2348" s="15"/>
    </row>
    <row r="2349" spans="2:17" ht="18" customHeight="1" thickBot="1" x14ac:dyDescent="0.3">
      <c r="B2349" s="15">
        <v>24</v>
      </c>
      <c r="C2349" s="929" t="s">
        <v>702</v>
      </c>
      <c r="D2349" s="936"/>
      <c r="E2349" s="946">
        <f>D1943</f>
        <v>0</v>
      </c>
      <c r="F2349" s="946">
        <f>E1943</f>
        <v>0</v>
      </c>
      <c r="G2349" s="946">
        <f>F1943</f>
        <v>0</v>
      </c>
      <c r="H2349" s="946">
        <f>G1943</f>
        <v>0</v>
      </c>
      <c r="I2349" s="184">
        <f>H2349</f>
        <v>0</v>
      </c>
      <c r="K2349" s="151"/>
      <c r="M2349" s="15">
        <v>24</v>
      </c>
      <c r="N2349" s="15" t="s">
        <v>702</v>
      </c>
      <c r="Q2349" s="15"/>
    </row>
    <row r="2350" spans="2:17" ht="18" customHeight="1" x14ac:dyDescent="0.25">
      <c r="B2350" s="15">
        <v>25</v>
      </c>
      <c r="C2350" s="186" t="s">
        <v>926</v>
      </c>
      <c r="D2350" s="935"/>
      <c r="E2350" s="947" t="str">
        <f>D2005</f>
        <v>-</v>
      </c>
      <c r="F2350" s="947" t="str">
        <f>E2005</f>
        <v>-</v>
      </c>
      <c r="G2350" s="947" t="str">
        <f>F2005</f>
        <v>-</v>
      </c>
      <c r="H2350" s="947">
        <f ca="1">G2005</f>
        <v>0</v>
      </c>
      <c r="I2350" s="184">
        <f ca="1">SUM(H2350:H2352)</f>
        <v>0</v>
      </c>
      <c r="K2350" s="151"/>
      <c r="M2350" s="15">
        <v>25</v>
      </c>
      <c r="N2350" s="15" t="s">
        <v>926</v>
      </c>
      <c r="Q2350" s="15"/>
    </row>
    <row r="2351" spans="2:17" ht="18" customHeight="1" x14ac:dyDescent="0.25">
      <c r="B2351" s="15">
        <v>26</v>
      </c>
      <c r="C2351" s="475" t="s">
        <v>927</v>
      </c>
      <c r="D2351" s="932"/>
      <c r="E2351" s="948" t="str">
        <f>D2271</f>
        <v>-</v>
      </c>
      <c r="F2351" s="948" t="str">
        <f>E2271</f>
        <v>-</v>
      </c>
      <c r="G2351" s="948" t="str">
        <f>F2271</f>
        <v>-</v>
      </c>
      <c r="H2351" s="948">
        <f ca="1">G2271</f>
        <v>0</v>
      </c>
      <c r="K2351" s="151"/>
      <c r="M2351" s="15">
        <v>26</v>
      </c>
      <c r="N2351" s="15" t="s">
        <v>927</v>
      </c>
      <c r="Q2351" s="15"/>
    </row>
    <row r="2352" spans="2:17" ht="18" customHeight="1" thickBot="1" x14ac:dyDescent="0.3">
      <c r="B2352" s="15">
        <v>27</v>
      </c>
      <c r="C2352" s="477" t="s">
        <v>925</v>
      </c>
      <c r="D2352" s="934"/>
      <c r="E2352" s="949" t="str">
        <f>D2295</f>
        <v>-</v>
      </c>
      <c r="F2352" s="949" t="str">
        <f>E2295</f>
        <v>-</v>
      </c>
      <c r="G2352" s="949" t="str">
        <f>F2295</f>
        <v>-</v>
      </c>
      <c r="H2352" s="949">
        <f>G2295</f>
        <v>0</v>
      </c>
      <c r="K2352" s="151"/>
      <c r="M2352" s="15">
        <v>27</v>
      </c>
      <c r="N2352" s="15" t="s">
        <v>925</v>
      </c>
      <c r="Q2352" s="15"/>
    </row>
    <row r="2353" spans="2:17" ht="18" customHeight="1" x14ac:dyDescent="0.25">
      <c r="I2353" s="38"/>
      <c r="Q2353" s="15"/>
    </row>
    <row r="2354" spans="2:17" ht="18" customHeight="1" x14ac:dyDescent="0.25">
      <c r="I2354" s="38"/>
      <c r="Q2354" s="15"/>
    </row>
    <row r="2355" spans="2:17" ht="18" customHeight="1" x14ac:dyDescent="0.25">
      <c r="F2355" s="185" t="s">
        <v>876</v>
      </c>
      <c r="G2355" s="185" t="s">
        <v>877</v>
      </c>
      <c r="H2355" s="185" t="s">
        <v>878</v>
      </c>
      <c r="I2355" s="185" t="s">
        <v>879</v>
      </c>
      <c r="K2355" s="531" t="s">
        <v>945</v>
      </c>
      <c r="Q2355" s="15"/>
    </row>
    <row r="2356" spans="2:17" ht="18" customHeight="1" x14ac:dyDescent="0.25">
      <c r="B2356" s="3"/>
      <c r="C2356" s="954" t="s">
        <v>698</v>
      </c>
      <c r="D2356" s="931" t="s">
        <v>2063</v>
      </c>
      <c r="E2356" s="950"/>
      <c r="F2356" s="193">
        <f>IFERROR(SUM(E2326:E2335),"")</f>
        <v>0</v>
      </c>
      <c r="G2356" s="193">
        <f>IFERROR(SUM(F2326:F2335),"")</f>
        <v>0</v>
      </c>
      <c r="H2356" s="193">
        <f>IFERROR(SUM(G2326:G2335),"")</f>
        <v>0</v>
      </c>
      <c r="I2356" s="193">
        <f>IFERROR(SUM(H2326:H2335),"")</f>
        <v>0</v>
      </c>
      <c r="K2356" s="197" t="e">
        <f>I2356/$I$2365</f>
        <v>#DIV/0!</v>
      </c>
    </row>
    <row r="2357" spans="2:17" ht="15.75" customHeight="1" x14ac:dyDescent="0.25">
      <c r="C2357" s="956"/>
      <c r="D2357" s="191" t="s">
        <v>9</v>
      </c>
      <c r="E2357" s="595"/>
      <c r="F2357" s="193">
        <f>IFERROR(SUM(E2336:E2337),"")</f>
        <v>0</v>
      </c>
      <c r="G2357" s="193">
        <f>IFERROR(SUM(F2336:F2337),"")</f>
        <v>0</v>
      </c>
      <c r="H2357" s="193">
        <f>IFERROR(SUM(G2336:G2337),"")</f>
        <v>0</v>
      </c>
      <c r="I2357" s="193">
        <f>IFERROR(SUM(H2336:H2337),"")</f>
        <v>0</v>
      </c>
      <c r="K2357" s="197" t="e">
        <f>I2357/$I$2365</f>
        <v>#DIV/0!</v>
      </c>
    </row>
    <row r="2358" spans="2:17" ht="15" customHeight="1" x14ac:dyDescent="0.25">
      <c r="C2358" s="956"/>
      <c r="D2358" s="191" t="s">
        <v>731</v>
      </c>
      <c r="F2358" s="193">
        <f>IFERROR(SUM(E2338:E2339),"")</f>
        <v>0</v>
      </c>
      <c r="G2358" s="193">
        <f>IFERROR(SUM(F2338:F2339),"")</f>
        <v>0</v>
      </c>
      <c r="H2358" s="193">
        <f>IFERROR(SUM(G2338:G2339),"")</f>
        <v>0</v>
      </c>
      <c r="I2358" s="193">
        <f>IFERROR(SUM(H2338:H2339),"")</f>
        <v>0</v>
      </c>
      <c r="K2358" s="197" t="e">
        <f t="shared" ref="K2358:K2365" si="201">I2358/$I$2365</f>
        <v>#DIV/0!</v>
      </c>
    </row>
    <row r="2359" spans="2:17" ht="15" customHeight="1" x14ac:dyDescent="0.25">
      <c r="C2359" s="956"/>
      <c r="D2359" s="191" t="s">
        <v>739</v>
      </c>
      <c r="E2359" s="183"/>
      <c r="F2359" s="193">
        <f>IFERROR(SUM(E2340:E2343),"")</f>
        <v>0</v>
      </c>
      <c r="G2359" s="193">
        <f>IFERROR(SUM(F2340:F2343),"")</f>
        <v>0</v>
      </c>
      <c r="H2359" s="193">
        <f>IFERROR(SUM(G2340:G2343),"")</f>
        <v>0</v>
      </c>
      <c r="I2359" s="193">
        <f>IFERROR(SUM(H2340:H2343),"")</f>
        <v>0</v>
      </c>
      <c r="K2359" s="197" t="e">
        <f t="shared" si="201"/>
        <v>#DIV/0!</v>
      </c>
    </row>
    <row r="2360" spans="2:17" ht="15" customHeight="1" x14ac:dyDescent="0.25">
      <c r="C2360" s="1474"/>
      <c r="D2360" s="1475" t="s">
        <v>729</v>
      </c>
      <c r="E2360" s="1476"/>
      <c r="F2360" s="193">
        <f t="shared" ref="F2360:I2361" si="202">IFERROR(E2344,"")</f>
        <v>0</v>
      </c>
      <c r="G2360" s="193">
        <f t="shared" si="202"/>
        <v>0</v>
      </c>
      <c r="H2360" s="193">
        <f t="shared" si="202"/>
        <v>0</v>
      </c>
      <c r="I2360" s="193">
        <f t="shared" si="202"/>
        <v>0</v>
      </c>
      <c r="K2360" s="197" t="e">
        <f t="shared" si="201"/>
        <v>#DIV/0!</v>
      </c>
    </row>
    <row r="2361" spans="2:17" ht="15" customHeight="1" x14ac:dyDescent="0.25">
      <c r="C2361" s="1474"/>
      <c r="D2361" s="1475" t="s">
        <v>686</v>
      </c>
      <c r="E2361" s="1476"/>
      <c r="F2361" s="193">
        <f t="shared" si="202"/>
        <v>0</v>
      </c>
      <c r="G2361" s="193">
        <f t="shared" si="202"/>
        <v>0</v>
      </c>
      <c r="H2361" s="193">
        <f t="shared" si="202"/>
        <v>0</v>
      </c>
      <c r="I2361" s="193">
        <f t="shared" si="202"/>
        <v>0</v>
      </c>
      <c r="K2361" s="197" t="e">
        <f t="shared" si="201"/>
        <v>#DIV/0!</v>
      </c>
    </row>
    <row r="2362" spans="2:17" ht="15" customHeight="1" x14ac:dyDescent="0.25">
      <c r="C2362" s="956"/>
      <c r="D2362" s="191" t="s">
        <v>730</v>
      </c>
      <c r="E2362" s="183"/>
      <c r="F2362" s="193">
        <f>IFERROR(E2346,"")</f>
        <v>0</v>
      </c>
      <c r="G2362" s="193">
        <f t="shared" ref="G2362:I2362" si="203">IFERROR(F2346,"")</f>
        <v>0</v>
      </c>
      <c r="H2362" s="193">
        <f t="shared" si="203"/>
        <v>0</v>
      </c>
      <c r="I2362" s="193">
        <f t="shared" si="203"/>
        <v>0</v>
      </c>
      <c r="K2362" s="197" t="e">
        <f t="shared" si="201"/>
        <v>#DIV/0!</v>
      </c>
    </row>
    <row r="2363" spans="2:17" ht="15" customHeight="1" x14ac:dyDescent="0.25">
      <c r="C2363" s="956"/>
      <c r="D2363" s="191" t="s">
        <v>946</v>
      </c>
      <c r="E2363" s="183"/>
      <c r="F2363" s="193">
        <f>IFERROR(SUM(E2347:E2348),"")</f>
        <v>0</v>
      </c>
      <c r="G2363" s="193">
        <f t="shared" ref="G2363:I2363" si="204">IFERROR(SUM(F2347:F2348),"")</f>
        <v>0</v>
      </c>
      <c r="H2363" s="193">
        <f t="shared" si="204"/>
        <v>0</v>
      </c>
      <c r="I2363" s="193">
        <f t="shared" si="204"/>
        <v>0</v>
      </c>
      <c r="K2363" s="197" t="e">
        <f t="shared" si="201"/>
        <v>#DIV/0!</v>
      </c>
    </row>
    <row r="2364" spans="2:17" ht="15" customHeight="1" x14ac:dyDescent="0.25">
      <c r="C2364" s="956"/>
      <c r="D2364" s="191" t="s">
        <v>930</v>
      </c>
      <c r="E2364" s="183"/>
      <c r="F2364" s="193">
        <f>IFERROR(E2349,"")</f>
        <v>0</v>
      </c>
      <c r="G2364" s="193">
        <f t="shared" ref="G2364:I2364" si="205">IFERROR(F2349,"")</f>
        <v>0</v>
      </c>
      <c r="H2364" s="193">
        <f t="shared" si="205"/>
        <v>0</v>
      </c>
      <c r="I2364" s="193">
        <f t="shared" si="205"/>
        <v>0</v>
      </c>
      <c r="K2364" s="197" t="e">
        <f t="shared" si="201"/>
        <v>#DIV/0!</v>
      </c>
    </row>
    <row r="2365" spans="2:17" ht="15" customHeight="1" x14ac:dyDescent="0.25">
      <c r="C2365" s="957"/>
      <c r="D2365" s="951" t="s">
        <v>942</v>
      </c>
      <c r="E2365" s="183"/>
      <c r="F2365" s="194">
        <f>ROUND(SUM(F2356:F2364),2)</f>
        <v>0</v>
      </c>
      <c r="G2365" s="194">
        <f>ROUND(SUM(G2356:G2364),2)</f>
        <v>0</v>
      </c>
      <c r="H2365" s="194">
        <f>ROUND(SUM(H2356:H2364),2)</f>
        <v>0</v>
      </c>
      <c r="I2365" s="962">
        <f>ROUND(SUM(I2356:I2364),2)</f>
        <v>0</v>
      </c>
      <c r="K2365" s="197" t="e">
        <f t="shared" si="201"/>
        <v>#DIV/0!</v>
      </c>
    </row>
    <row r="2366" spans="2:17" ht="13.5" customHeight="1" x14ac:dyDescent="0.25">
      <c r="B2366" s="918"/>
      <c r="C2366" s="918"/>
      <c r="D2366" s="484"/>
      <c r="E2366" s="32"/>
      <c r="F2366" s="958"/>
      <c r="G2366" s="958"/>
      <c r="H2366" s="958"/>
      <c r="I2366" s="958"/>
    </row>
    <row r="2367" spans="2:17" ht="13.5" customHeight="1" x14ac:dyDescent="0.25">
      <c r="B2367" s="3"/>
      <c r="C2367" s="3"/>
      <c r="D2367" s="3"/>
      <c r="E2367" s="3"/>
      <c r="F2367" s="3"/>
      <c r="G2367" s="3"/>
      <c r="H2367" s="3"/>
      <c r="I2367" s="3"/>
      <c r="J2367" s="3"/>
      <c r="K2367" s="531" t="s">
        <v>1068</v>
      </c>
    </row>
    <row r="2368" spans="2:17" ht="15" customHeight="1" x14ac:dyDescent="0.25">
      <c r="C2368" s="954" t="s">
        <v>941</v>
      </c>
      <c r="D2368" s="191" t="s">
        <v>926</v>
      </c>
      <c r="E2368" s="596"/>
      <c r="F2368" s="961" t="s">
        <v>165</v>
      </c>
      <c r="G2368" s="961" t="s">
        <v>165</v>
      </c>
      <c r="H2368" s="961" t="s">
        <v>165</v>
      </c>
      <c r="I2368" s="195">
        <f ca="1">IFERROR(H2350,"")</f>
        <v>0</v>
      </c>
      <c r="K2368" s="197" t="e">
        <f ca="1">I2368/$I$2371</f>
        <v>#DIV/0!</v>
      </c>
      <c r="Q2368" s="15"/>
    </row>
    <row r="2369" spans="2:17" ht="15" customHeight="1" x14ac:dyDescent="0.25">
      <c r="C2369" s="955"/>
      <c r="D2369" s="205" t="s">
        <v>927</v>
      </c>
      <c r="E2369" s="597"/>
      <c r="F2369" s="961" t="s">
        <v>165</v>
      </c>
      <c r="G2369" s="961" t="s">
        <v>165</v>
      </c>
      <c r="H2369" s="961" t="s">
        <v>165</v>
      </c>
      <c r="I2369" s="195">
        <f ca="1">IFERROR(H2351,"")</f>
        <v>0</v>
      </c>
      <c r="K2369" s="197" t="e">
        <f ca="1">I2369/$I$2371</f>
        <v>#DIV/0!</v>
      </c>
      <c r="Q2369" s="15"/>
    </row>
    <row r="2370" spans="2:17" ht="15" customHeight="1" x14ac:dyDescent="0.25">
      <c r="C2370" s="956"/>
      <c r="D2370" s="191" t="s">
        <v>1069</v>
      </c>
      <c r="E2370" s="192"/>
      <c r="F2370" s="195">
        <f t="shared" ref="F2370:H2370" si="206">SUM(E2352:E2354)</f>
        <v>0</v>
      </c>
      <c r="G2370" s="195">
        <f t="shared" si="206"/>
        <v>0</v>
      </c>
      <c r="H2370" s="195">
        <f t="shared" si="206"/>
        <v>0</v>
      </c>
      <c r="I2370" s="195">
        <f>IFERROR(H2352,"")</f>
        <v>0</v>
      </c>
      <c r="K2370" s="197" t="e">
        <f ca="1">I2370/$I$2371</f>
        <v>#DIV/0!</v>
      </c>
      <c r="Q2370" s="15"/>
    </row>
    <row r="2371" spans="2:17" ht="15.75" customHeight="1" x14ac:dyDescent="0.25">
      <c r="C2371" s="957"/>
      <c r="D2371" s="951" t="s">
        <v>942</v>
      </c>
      <c r="E2371" s="952"/>
      <c r="F2371" s="953">
        <f>SUM(F2368:F2370)</f>
        <v>0</v>
      </c>
      <c r="G2371" s="953">
        <f t="shared" ref="G2371:H2371" si="207">SUM(G2368:G2370)</f>
        <v>0</v>
      </c>
      <c r="H2371" s="953">
        <f t="shared" si="207"/>
        <v>0</v>
      </c>
      <c r="I2371" s="963">
        <f ca="1">SUM(I2368:I2370)</f>
        <v>0</v>
      </c>
      <c r="K2371" s="197" t="e">
        <f ca="1">I2371/$I$2371</f>
        <v>#DIV/0!</v>
      </c>
      <c r="Q2371" s="15"/>
    </row>
    <row r="2372" spans="2:17" ht="18" customHeight="1" x14ac:dyDescent="0.25">
      <c r="B2372" s="3"/>
      <c r="C2372" s="3"/>
      <c r="D2372" s="3"/>
      <c r="E2372" s="3"/>
      <c r="F2372" s="3"/>
      <c r="G2372" s="3"/>
      <c r="H2372" s="3"/>
      <c r="I2372" s="3"/>
      <c r="J2372" s="3"/>
      <c r="K2372" s="3"/>
      <c r="Q2372" s="15"/>
    </row>
    <row r="2373" spans="2:17" x14ac:dyDescent="0.25">
      <c r="C2373" s="1952" t="s">
        <v>541</v>
      </c>
      <c r="D2373" s="1953"/>
      <c r="E2373" s="1954"/>
      <c r="F2373" s="196">
        <f>IF(ISNUMBER(SUM(F2365+F2371)),ROUND(SUM(F2365+F2371),2),"")</f>
        <v>0</v>
      </c>
      <c r="G2373" s="196">
        <f t="shared" ref="G2373:I2373" si="208">IF(ISNUMBER(SUM(G2365+G2371)),ROUND(SUM(G2365+G2371),2),"")</f>
        <v>0</v>
      </c>
      <c r="H2373" s="196">
        <f t="shared" si="208"/>
        <v>0</v>
      </c>
      <c r="I2373" s="196">
        <f t="shared" ca="1" si="208"/>
        <v>0</v>
      </c>
      <c r="K2373" s="3"/>
      <c r="Q2373" s="15"/>
    </row>
    <row r="2374" spans="2:17" x14ac:dyDescent="0.25">
      <c r="K2374" s="3"/>
      <c r="Q2374" s="15"/>
    </row>
    <row r="2375" spans="2:17" x14ac:dyDescent="0.25">
      <c r="Q2375" s="15"/>
    </row>
    <row r="2376" spans="2:17" ht="18" customHeight="1" x14ac:dyDescent="0.25">
      <c r="D2376" s="15" t="s">
        <v>120</v>
      </c>
      <c r="E2376" s="15" t="s">
        <v>122</v>
      </c>
      <c r="F2376" s="15" t="s">
        <v>264</v>
      </c>
      <c r="G2376" s="15" t="s">
        <v>192</v>
      </c>
      <c r="I2376" s="38"/>
      <c r="Q2376" s="15"/>
    </row>
    <row r="2377" spans="2:17" ht="18" customHeight="1" x14ac:dyDescent="0.25">
      <c r="C2377" s="11" t="s">
        <v>196</v>
      </c>
      <c r="D2377" s="11" t="str">
        <f>IF(ISNUMBER('1.Datos generales organización '!H15),'1.Datos generales organización '!H15,"")</f>
        <v/>
      </c>
      <c r="E2377" s="11" t="str">
        <f>IF(ISNUMBER('1.Datos generales organización '!H17),'1.Datos generales organización '!H17,"")</f>
        <v/>
      </c>
      <c r="F2377" s="11" t="str">
        <f>IF(ISNUMBER('1.Datos generales organización '!H19),'1.Datos generales organización '!H19,"")</f>
        <v/>
      </c>
      <c r="G2377" s="11" t="str">
        <f>IF(ISNUMBER('1.Datos generales organización '!G5),'1.Datos generales organización '!G5,"")</f>
        <v/>
      </c>
      <c r="I2377" s="38"/>
      <c r="Q2377" s="15"/>
    </row>
    <row r="2378" spans="2:17" ht="18" customHeight="1" x14ac:dyDescent="0.25">
      <c r="C2378" s="11" t="s">
        <v>195</v>
      </c>
      <c r="D2378" s="45" t="str">
        <f>IF(ISNUMBER('1.Datos generales organización '!L30),ROUND('1.Datos generales organización '!L30,2),"")</f>
        <v/>
      </c>
      <c r="E2378" s="45" t="str">
        <f>IF(ISNUMBER('1.Datos generales organización '!L31),ROUND('1.Datos generales organización '!L31,2),"")</f>
        <v/>
      </c>
      <c r="F2378" s="45" t="str">
        <f>IF(ISNUMBER('1.Datos generales organización '!L32),ROUND('1.Datos generales organización '!L32,2),"")</f>
        <v/>
      </c>
      <c r="G2378" s="45" t="str">
        <f>IF(ISNUMBER('1.Datos generales organización '!L28),ROUND('1.Datos generales organización '!L28,2),"")</f>
        <v/>
      </c>
      <c r="H2378" s="9" t="s">
        <v>552</v>
      </c>
      <c r="I2378" s="38"/>
      <c r="Q2378" s="15"/>
    </row>
    <row r="2379" spans="2:17" ht="18" customHeight="1" x14ac:dyDescent="0.25">
      <c r="C2379" s="11" t="s">
        <v>1585</v>
      </c>
      <c r="D2379" s="45" t="str">
        <f>IF(ISNUMBER('1.Datos generales organización '!I30),'1.Datos generales organización '!I30,"")</f>
        <v/>
      </c>
      <c r="E2379" s="45" t="str">
        <f>IF(ISNUMBER('1.Datos generales organización '!I31),'1.Datos generales organización '!I31,"")</f>
        <v/>
      </c>
      <c r="F2379" s="45" t="str">
        <f>IF(ISNUMBER('1.Datos generales organización '!I32),'1.Datos generales organización '!I32,"")</f>
        <v/>
      </c>
      <c r="G2379" s="45" t="str">
        <f>IF(ISNUMBER('1.Datos generales organización '!I28),'1.Datos generales organización '!I28,"")</f>
        <v/>
      </c>
      <c r="H2379" s="9" t="s">
        <v>552</v>
      </c>
      <c r="I2379" s="38"/>
      <c r="Q2379" s="15"/>
    </row>
    <row r="2380" spans="2:17" ht="18" customHeight="1" x14ac:dyDescent="0.25">
      <c r="C2380" s="11" t="s">
        <v>1907</v>
      </c>
      <c r="D2380" s="45" t="str">
        <f>IF(ISNUMBER('1.Datos generales organización '!J30),'1.Datos generales organización '!J30,"")</f>
        <v/>
      </c>
      <c r="E2380" s="45" t="str">
        <f>IF(ISNUMBER('1.Datos generales organización '!J31),'1.Datos generales organización '!J31,"")</f>
        <v/>
      </c>
      <c r="F2380" s="45" t="str">
        <f>IF(ISNUMBER('1.Datos generales organización '!J32),'1.Datos generales organización '!J32,"")</f>
        <v/>
      </c>
      <c r="G2380" s="45" t="str">
        <f>IF(ISNUMBER('1.Datos generales organización '!J28),'1.Datos generales organización '!J28,"")</f>
        <v/>
      </c>
      <c r="H2380" s="9" t="s">
        <v>552</v>
      </c>
      <c r="I2380" s="38"/>
      <c r="Q2380" s="15"/>
    </row>
    <row r="2381" spans="2:17" ht="18" customHeight="1" x14ac:dyDescent="0.25">
      <c r="D2381" s="16"/>
      <c r="G2381" s="16"/>
      <c r="H2381" s="9"/>
      <c r="I2381" s="38"/>
      <c r="Q2381" s="15"/>
    </row>
    <row r="2382" spans="2:17" ht="18" customHeight="1" x14ac:dyDescent="0.25">
      <c r="D2382" s="16" t="s">
        <v>120</v>
      </c>
      <c r="E2382" s="16" t="s">
        <v>122</v>
      </c>
      <c r="F2382" s="16" t="s">
        <v>264</v>
      </c>
      <c r="G2382" s="16" t="s">
        <v>192</v>
      </c>
      <c r="Q2382" s="15"/>
    </row>
    <row r="2383" spans="2:17" ht="18" customHeight="1" x14ac:dyDescent="0.25">
      <c r="D2383" s="16" t="str">
        <f>IF(ISNUMBER(D2377),D2377,"")</f>
        <v/>
      </c>
      <c r="E2383" s="16" t="str">
        <f>IF(ISNUMBER(E2377),E2377,"")</f>
        <v/>
      </c>
      <c r="F2383" s="16" t="str">
        <f>IF(ISNUMBER(F2377),F2377,"")</f>
        <v/>
      </c>
      <c r="G2383" s="16" t="str">
        <f>IF(ISNUMBER(G2377),G2377,"")</f>
        <v/>
      </c>
      <c r="Q2383" s="15"/>
    </row>
    <row r="2384" spans="2:17" ht="18" customHeight="1" x14ac:dyDescent="0.25">
      <c r="C2384" s="11" t="s">
        <v>193</v>
      </c>
      <c r="D2384" s="45">
        <f>ROUND('1.Datos generales organización '!K15,2)</f>
        <v>0</v>
      </c>
      <c r="E2384" s="45">
        <f>ROUND('1.Datos generales organización '!K17,2)</f>
        <v>0</v>
      </c>
      <c r="F2384" s="45">
        <f>ROUND('1.Datos generales organización '!K19,2)</f>
        <v>0</v>
      </c>
      <c r="G2384" s="45">
        <f ca="1">ROUND(D2323,2)</f>
        <v>0</v>
      </c>
      <c r="H2384" s="9" t="s">
        <v>552</v>
      </c>
      <c r="Q2384" s="15"/>
    </row>
    <row r="2385" spans="3:17" ht="18" customHeight="1" x14ac:dyDescent="0.25">
      <c r="D2385" s="16"/>
      <c r="E2385" s="16"/>
      <c r="F2385" s="16"/>
      <c r="G2385" s="16"/>
      <c r="Q2385" s="15"/>
    </row>
    <row r="2386" spans="3:17" ht="18" customHeight="1" x14ac:dyDescent="0.25">
      <c r="Q2386" s="15"/>
    </row>
    <row r="2387" spans="3:17" ht="18" customHeight="1" x14ac:dyDescent="0.25">
      <c r="D2387" s="11" t="str">
        <f>D2377</f>
        <v/>
      </c>
      <c r="E2387" s="11" t="str">
        <f>E2377</f>
        <v/>
      </c>
      <c r="F2387" s="11" t="str">
        <f>F2377</f>
        <v/>
      </c>
      <c r="G2387" s="11" t="str">
        <f>G2377</f>
        <v/>
      </c>
      <c r="Q2387" s="15"/>
    </row>
    <row r="2388" spans="3:17" ht="18" customHeight="1" x14ac:dyDescent="0.25">
      <c r="C2388" s="959" t="s">
        <v>193</v>
      </c>
      <c r="D2388" s="26">
        <f>D2384</f>
        <v>0</v>
      </c>
      <c r="E2388" s="26">
        <f>E2384</f>
        <v>0</v>
      </c>
      <c r="F2388" s="26">
        <f>F2384</f>
        <v>0</v>
      </c>
      <c r="G2388" s="26">
        <f ca="1">G2384</f>
        <v>0</v>
      </c>
      <c r="Q2388" s="15"/>
    </row>
    <row r="2389" spans="3:17" ht="18" customHeight="1" x14ac:dyDescent="0.25">
      <c r="C2389" s="959" t="s">
        <v>197</v>
      </c>
      <c r="D2389" s="960" t="str">
        <f>IFERROR(ROUND((D2388/D2378),4),"")</f>
        <v/>
      </c>
      <c r="E2389" s="960" t="str">
        <f>IFERROR(ROUND((E2388/E2378),4),"")</f>
        <v/>
      </c>
      <c r="F2389" s="960" t="str">
        <f>IFERROR(ROUND((F2388/F2378),4),"")</f>
        <v/>
      </c>
      <c r="G2389" s="960" t="str">
        <f ca="1">IFERROR(ROUND((G2388/G2378),4),"")</f>
        <v/>
      </c>
      <c r="H2389" s="9" t="s">
        <v>551</v>
      </c>
      <c r="Q2389" s="15"/>
    </row>
    <row r="2390" spans="3:17" ht="18" customHeight="1" x14ac:dyDescent="0.25">
      <c r="C2390" s="966" t="s">
        <v>1904</v>
      </c>
      <c r="D2390" s="967" t="str">
        <f>IFERROR(ROUND((D2388/D2379),4),"")</f>
        <v/>
      </c>
      <c r="E2390" s="967" t="str">
        <f>IFERROR(ROUND((E2388/E2379),4),"")</f>
        <v/>
      </c>
      <c r="F2390" s="967" t="str">
        <f t="shared" ref="F2390:G2390" si="209">IFERROR(ROUND((F2388/F2379),4),"")</f>
        <v/>
      </c>
      <c r="G2390" s="967" t="str">
        <f t="shared" ca="1" si="209"/>
        <v/>
      </c>
      <c r="H2390" s="9" t="s">
        <v>551</v>
      </c>
      <c r="Q2390" s="15"/>
    </row>
    <row r="2391" spans="3:17" ht="18" customHeight="1" x14ac:dyDescent="0.25">
      <c r="C2391" s="968" t="s">
        <v>1906</v>
      </c>
      <c r="D2391" s="969" t="str">
        <f>IFERROR(ROUND((D2388/D2380),4),"")</f>
        <v/>
      </c>
      <c r="E2391" s="969" t="str">
        <f t="shared" ref="E2391:G2391" si="210">IFERROR(ROUND((E2388/E2380),4),"")</f>
        <v/>
      </c>
      <c r="F2391" s="969" t="str">
        <f>IFERROR(ROUND((F2388/F2380),4),"")</f>
        <v/>
      </c>
      <c r="G2391" s="969" t="str">
        <f t="shared" ca="1" si="210"/>
        <v/>
      </c>
      <c r="H2391" s="9" t="s">
        <v>551</v>
      </c>
      <c r="Q2391" s="15"/>
    </row>
    <row r="2392" spans="3:17" ht="18" customHeight="1" x14ac:dyDescent="0.25">
      <c r="C2392" s="16"/>
      <c r="D2392" s="16"/>
      <c r="E2392" s="16"/>
      <c r="F2392" s="16"/>
      <c r="G2392" s="16"/>
      <c r="Q2392" s="15"/>
    </row>
    <row r="2393" spans="3:17" ht="18" customHeight="1" x14ac:dyDescent="0.25">
      <c r="C2393" s="511" t="s">
        <v>1905</v>
      </c>
      <c r="Q2393" s="15"/>
    </row>
    <row r="2394" spans="3:17" ht="18" customHeight="1" thickBot="1" x14ac:dyDescent="0.3">
      <c r="C2394" s="11" t="s">
        <v>553</v>
      </c>
      <c r="D2394" s="46" t="e">
        <f>ROUND(AVERAGE((D2390,E2390,F2390)),4)</f>
        <v>#DIV/0!</v>
      </c>
      <c r="F2394" s="15" t="str">
        <f ca="1">IF(ISNUMBER(D2397),"Se cumple la condición de reducción","No se cumple la condición de reducción")</f>
        <v>No se cumple la condición de reducción</v>
      </c>
      <c r="Q2394" s="15"/>
    </row>
    <row r="2395" spans="3:17" ht="18" customHeight="1" thickBot="1" x14ac:dyDescent="0.3">
      <c r="C2395" s="11" t="s">
        <v>554</v>
      </c>
      <c r="D2395" s="11" t="e">
        <f ca="1">ROUND(AVERAGE((E2390,F2390,G2390)),4)</f>
        <v>#DIV/0!</v>
      </c>
      <c r="G2395" s="212" t="str">
        <f ca="1">IF(OR(ISNUMBER(D2396),ISNUMBER(D2397)),IF(ISNUMBER(D2397),"Reducción de","Incremento de"),"")</f>
        <v/>
      </c>
      <c r="H2395" s="213" t="str">
        <f ca="1">IFERROR(IF(ISNUMBER(D2396),D2396,D2397),"")</f>
        <v/>
      </c>
      <c r="I2395" s="9" t="s">
        <v>551</v>
      </c>
      <c r="Q2395" s="15"/>
    </row>
    <row r="2396" spans="3:17" ht="18" customHeight="1" x14ac:dyDescent="0.25">
      <c r="C2396" s="47" t="s">
        <v>335</v>
      </c>
      <c r="D2396" s="48" t="e">
        <f ca="1">IF(D2395-D2394&gt;0,ROUND((D2395-D2394)/D2394,4),"")</f>
        <v>#DIV/0!</v>
      </c>
      <c r="F2396" s="49" t="e">
        <f ca="1">$D$2395-$D$2394</f>
        <v>#DIV/0!</v>
      </c>
      <c r="I2396" s="9" t="s">
        <v>551</v>
      </c>
      <c r="Q2396" s="15"/>
    </row>
    <row r="2397" spans="3:17" ht="18" customHeight="1" x14ac:dyDescent="0.25">
      <c r="C2397" s="50" t="s">
        <v>336</v>
      </c>
      <c r="D2397" s="51" t="e">
        <f ca="1">IF(D2394-D2395&gt;0,ROUND((D2394-D2395)/D2394,4),"")</f>
        <v>#DIV/0!</v>
      </c>
      <c r="Q2397" s="15"/>
    </row>
    <row r="2398" spans="3:17" ht="18" customHeight="1" x14ac:dyDescent="0.25">
      <c r="K2398" s="16"/>
      <c r="L2398" s="16"/>
      <c r="M2398" s="16"/>
      <c r="N2398" s="16"/>
      <c r="O2398" s="16"/>
      <c r="Q2398" s="15"/>
    </row>
    <row r="2399" spans="3:17" ht="18" customHeight="1" x14ac:dyDescent="0.25">
      <c r="C2399" s="719" t="s">
        <v>1908</v>
      </c>
      <c r="K2399" s="16"/>
      <c r="L2399" s="16"/>
      <c r="M2399" s="16"/>
      <c r="N2399" s="16"/>
      <c r="O2399" s="16"/>
      <c r="Q2399" s="15"/>
    </row>
    <row r="2400" spans="3:17" ht="18" customHeight="1" thickBot="1" x14ac:dyDescent="0.3">
      <c r="C2400" s="11" t="s">
        <v>553</v>
      </c>
      <c r="D2400" s="46" t="e">
        <f>ROUND(AVERAGE((D2391,E2391,F2391)),4)</f>
        <v>#DIV/0!</v>
      </c>
      <c r="F2400" s="15" t="str">
        <f ca="1">IF(ISNUMBER(D2403),"Se cumple la condición de reducción","No se cumple la condición de reducción")</f>
        <v>No se cumple la condición de reducción</v>
      </c>
      <c r="K2400" s="16"/>
      <c r="L2400" s="16"/>
      <c r="M2400" s="16"/>
      <c r="N2400" s="16"/>
      <c r="O2400" s="16"/>
      <c r="Q2400" s="15"/>
    </row>
    <row r="2401" spans="3:17" ht="18" customHeight="1" thickBot="1" x14ac:dyDescent="0.3">
      <c r="C2401" s="11" t="s">
        <v>554</v>
      </c>
      <c r="D2401" s="11" t="e">
        <f ca="1">ROUND(AVERAGE((E2391,F2391,G2391)),4)</f>
        <v>#DIV/0!</v>
      </c>
      <c r="G2401" s="212" t="str">
        <f ca="1">IF(OR(ISNUMBER(D2402),ISNUMBER(D2403)),IF(ISNUMBER(D2403),"Reducción de","Incremento de"),"")</f>
        <v/>
      </c>
      <c r="H2401" s="213" t="str">
        <f ca="1">IFERROR(IF(ISNUMBER(D2402),D2402,D2403),"")</f>
        <v/>
      </c>
      <c r="I2401" s="9" t="s">
        <v>551</v>
      </c>
      <c r="K2401" s="16"/>
      <c r="L2401" s="16"/>
      <c r="M2401" s="16"/>
      <c r="N2401" s="16"/>
      <c r="O2401" s="16"/>
      <c r="Q2401" s="15"/>
    </row>
    <row r="2402" spans="3:17" ht="18" customHeight="1" x14ac:dyDescent="0.25">
      <c r="C2402" s="47" t="s">
        <v>335</v>
      </c>
      <c r="D2402" s="48" t="e">
        <f ca="1">IF(D2401-D2400&gt;0,ROUND((D2401-D2400)/D2400,4),"")</f>
        <v>#DIV/0!</v>
      </c>
      <c r="F2402" s="49" t="e">
        <f ca="1">$D$2395-$D$2394</f>
        <v>#DIV/0!</v>
      </c>
      <c r="I2402" s="9" t="s">
        <v>551</v>
      </c>
      <c r="K2402" s="16"/>
      <c r="L2402" s="16"/>
      <c r="M2402" s="16"/>
      <c r="N2402" s="16"/>
      <c r="O2402" s="16"/>
      <c r="Q2402" s="15"/>
    </row>
    <row r="2403" spans="3:17" ht="18" customHeight="1" x14ac:dyDescent="0.25">
      <c r="C2403" s="50" t="s">
        <v>336</v>
      </c>
      <c r="D2403" s="51" t="e">
        <f ca="1">IF(D2400-D2401&gt;0,ROUND((D2400-D2401)/D2400,4),"")</f>
        <v>#DIV/0!</v>
      </c>
      <c r="K2403" s="16"/>
      <c r="L2403" s="16"/>
      <c r="M2403" s="16"/>
      <c r="N2403" s="16"/>
      <c r="O2403" s="16"/>
      <c r="Q2403" s="15"/>
    </row>
    <row r="2404" spans="3:17" ht="18" customHeight="1" x14ac:dyDescent="0.25">
      <c r="F2404" s="11" t="s">
        <v>262</v>
      </c>
      <c r="K2404" s="16"/>
      <c r="L2404" s="16"/>
      <c r="M2404" s="16"/>
      <c r="N2404" s="16"/>
      <c r="O2404" s="16"/>
      <c r="Q2404" s="15"/>
    </row>
    <row r="2405" spans="3:17" ht="18" customHeight="1" x14ac:dyDescent="0.25">
      <c r="F2405" s="11"/>
      <c r="K2405" s="16"/>
      <c r="L2405" s="16"/>
      <c r="M2405" s="16"/>
      <c r="N2405" s="16"/>
      <c r="O2405" s="16"/>
      <c r="Q2405" s="15"/>
    </row>
    <row r="2406" spans="3:17" ht="18" customHeight="1" x14ac:dyDescent="0.25">
      <c r="K2406" s="16"/>
      <c r="L2406" s="16"/>
      <c r="M2406" s="16"/>
      <c r="N2406" s="16"/>
      <c r="O2406" s="16"/>
      <c r="Q2406" s="15"/>
    </row>
  </sheetData>
  <sheetProtection algorithmName="SHA-512" hashValue="Yt1wRNrxItspamqyojf6wErN+rOF5gGVad62ZG+W3oTyxOFew0nwqW/dQm7ru+klf+o+vD9OG9RLVsKhnQT7Jg==" saltValue="yhUlDpCVYUe1rMx5ZChXbg==" spinCount="100000" sheet="1" objects="1" scenarios="1"/>
  <protectedRanges>
    <protectedRange sqref="D1930:D1938 C1903 C1930:C1937 C1966:I1980 C1880:C1901 D1880:D1902" name="Rango5_1"/>
    <protectedRange sqref="C1903:E1903 C1930:C1937 C1966:I1980 C1880:C1901 D1880:F1902 D1930:F1938" name="Rango1_1"/>
    <protectedRange sqref="AH1565:AI1565" name="Rango5_2"/>
    <protectedRange sqref="X1565" name="Rango1_3_1"/>
    <protectedRange sqref="AH1565 AA1565:AD1565 Y1565 AJ1565:AK1565" name="Rango1_2"/>
    <protectedRange sqref="X1565" name="Rango4_1"/>
    <protectedRange sqref="H469:H470 C1158:C1179" name="Rango3"/>
    <protectedRange sqref="I469 D1158:E1179" name="Rango1_4"/>
    <protectedRange sqref="C1226:D1257" name="Rango3_3"/>
    <protectedRange sqref="E1226:E1257" name="Rango1_7"/>
    <protectedRange sqref="I482:I487 J493:J498" name="Celdas a rellenar"/>
    <protectedRange sqref="G493:G498" name="Celdas a rellenar_4"/>
  </protectedRanges>
  <autoFilter ref="C1281:E1321"/>
  <mergeCells count="97">
    <mergeCell ref="C1458:C1459"/>
    <mergeCell ref="D1458:D1459"/>
    <mergeCell ref="E1458:E1459"/>
    <mergeCell ref="F1458:F1459"/>
    <mergeCell ref="G1458:I1458"/>
    <mergeCell ref="K502:K503"/>
    <mergeCell ref="C512:C513"/>
    <mergeCell ref="C520:C521"/>
    <mergeCell ref="C718:AO718"/>
    <mergeCell ref="C716:E716"/>
    <mergeCell ref="D520:D521"/>
    <mergeCell ref="E520:E521"/>
    <mergeCell ref="F520:F521"/>
    <mergeCell ref="D512:D513"/>
    <mergeCell ref="E512:E513"/>
    <mergeCell ref="C467:C468"/>
    <mergeCell ref="C479:C481"/>
    <mergeCell ref="D467:D468"/>
    <mergeCell ref="C501:C503"/>
    <mergeCell ref="D501:D503"/>
    <mergeCell ref="D479:D481"/>
    <mergeCell ref="D490:D492"/>
    <mergeCell ref="C490:C492"/>
    <mergeCell ref="E490:E492"/>
    <mergeCell ref="F490:F492"/>
    <mergeCell ref="E501:E503"/>
    <mergeCell ref="G490:I490"/>
    <mergeCell ref="G491:G492"/>
    <mergeCell ref="H491:I491"/>
    <mergeCell ref="F501:J501"/>
    <mergeCell ref="J491:J492"/>
    <mergeCell ref="F502:F503"/>
    <mergeCell ref="G502:H502"/>
    <mergeCell ref="I502:J502"/>
    <mergeCell ref="E479:E481"/>
    <mergeCell ref="F479:H479"/>
    <mergeCell ref="F480:F481"/>
    <mergeCell ref="G480:H480"/>
    <mergeCell ref="I480:I481"/>
    <mergeCell ref="G1963:J1963"/>
    <mergeCell ref="C2373:E2373"/>
    <mergeCell ref="C1566:C1567"/>
    <mergeCell ref="G1566:I1566"/>
    <mergeCell ref="J1809:L1809"/>
    <mergeCell ref="J1566:L1566"/>
    <mergeCell ref="D1566:D1567"/>
    <mergeCell ref="E1566:E1567"/>
    <mergeCell ref="F1566:F1567"/>
    <mergeCell ref="C1637:C1638"/>
    <mergeCell ref="I1637:I1638"/>
    <mergeCell ref="J1637:L1637"/>
    <mergeCell ref="C1696:C1697"/>
    <mergeCell ref="F1696:F1697"/>
    <mergeCell ref="D1809:D1810"/>
    <mergeCell ref="H1763:H1764"/>
    <mergeCell ref="M1809:P1809"/>
    <mergeCell ref="C1367:C1368"/>
    <mergeCell ref="C1809:C1810"/>
    <mergeCell ref="M1367:P1367"/>
    <mergeCell ref="J1367:L1367"/>
    <mergeCell ref="E1809:E1810"/>
    <mergeCell ref="F1809:F1810"/>
    <mergeCell ref="G1809:I1809"/>
    <mergeCell ref="C1763:C1764"/>
    <mergeCell ref="I1763:I1764"/>
    <mergeCell ref="G1763:G1764"/>
    <mergeCell ref="F1763:F1764"/>
    <mergeCell ref="E1763:E1764"/>
    <mergeCell ref="M1637:O1637"/>
    <mergeCell ref="P1696:S1696"/>
    <mergeCell ref="H1696:H1697"/>
    <mergeCell ref="C1155:C1156"/>
    <mergeCell ref="D1223:D1224"/>
    <mergeCell ref="C1223:C1224"/>
    <mergeCell ref="D1367:D1368"/>
    <mergeCell ref="E1367:E1368"/>
    <mergeCell ref="E1223:E1224"/>
    <mergeCell ref="F897:F898"/>
    <mergeCell ref="M1566:P1566"/>
    <mergeCell ref="F1367:F1368"/>
    <mergeCell ref="F1223:I1223"/>
    <mergeCell ref="G1367:I1367"/>
    <mergeCell ref="J1458:L1458"/>
    <mergeCell ref="M1458:P1458"/>
    <mergeCell ref="M1763:O1763"/>
    <mergeCell ref="G1696:G1697"/>
    <mergeCell ref="D1637:D1638"/>
    <mergeCell ref="E1637:E1638"/>
    <mergeCell ref="F1637:F1638"/>
    <mergeCell ref="G1637:G1638"/>
    <mergeCell ref="H1637:H1638"/>
    <mergeCell ref="D1696:D1697"/>
    <mergeCell ref="D1763:D1764"/>
    <mergeCell ref="I1696:I1697"/>
    <mergeCell ref="E1696:E1697"/>
    <mergeCell ref="J1696:L1696"/>
    <mergeCell ref="M1696:O1696"/>
  </mergeCells>
  <conditionalFormatting sqref="C2388">
    <cfRule type="iconSet" priority="118">
      <iconSet iconSet="3Arrows">
        <cfvo type="percent" val="0"/>
        <cfvo type="percent" val="33"/>
        <cfvo type="percent" val="67"/>
      </iconSet>
    </cfRule>
  </conditionalFormatting>
  <conditionalFormatting sqref="AK1830:AK1833">
    <cfRule type="cellIs" dxfId="7" priority="110" operator="lessThan">
      <formula>0</formula>
    </cfRule>
    <cfRule type="cellIs" dxfId="6" priority="111" operator="greaterThan">
      <formula>0</formula>
    </cfRule>
  </conditionalFormatting>
  <conditionalFormatting sqref="I671:J676">
    <cfRule type="expression" dxfId="5" priority="15" stopIfTrue="1">
      <formula>I671&lt;&gt;""</formula>
    </cfRule>
  </conditionalFormatting>
  <conditionalFormatting sqref="C671:C676">
    <cfRule type="expression" dxfId="4" priority="7" stopIfTrue="1">
      <formula>C671&lt;&gt;""</formula>
    </cfRule>
  </conditionalFormatting>
  <conditionalFormatting sqref="C685:C690">
    <cfRule type="expression" dxfId="3" priority="6" stopIfTrue="1">
      <formula>C685&lt;&gt;""</formula>
    </cfRule>
  </conditionalFormatting>
  <conditionalFormatting sqref="C700:C705">
    <cfRule type="expression" dxfId="2" priority="4" stopIfTrue="1">
      <formula>C700&lt;&gt;""</formula>
    </cfRule>
  </conditionalFormatting>
  <conditionalFormatting sqref="J685:J690 J692:J697">
    <cfRule type="expression" dxfId="1" priority="2" stopIfTrue="1">
      <formula>J685&lt;&gt;""</formula>
    </cfRule>
  </conditionalFormatting>
  <conditionalFormatting sqref="J700:J705">
    <cfRule type="expression" dxfId="0" priority="1" stopIfTrue="1">
      <formula>J700&lt;&gt;""</formula>
    </cfRule>
  </conditionalFormatting>
  <dataValidations count="6">
    <dataValidation type="decimal" allowBlank="1" showInputMessage="1" showErrorMessage="1" sqref="AK1565">
      <formula1>0</formula1>
      <formula2>500</formula2>
    </dataValidation>
    <dataValidation type="decimal" allowBlank="1" showInputMessage="1" showErrorMessage="1" sqref="AJ1565">
      <formula1>0</formula1>
      <formula2>100000000</formula2>
    </dataValidation>
    <dataValidation type="decimal" operator="greaterThan" allowBlank="1" showInputMessage="1" showErrorMessage="1" sqref="AD1565">
      <formula1>0</formula1>
    </dataValidation>
    <dataValidation type="decimal" allowBlank="1" showInputMessage="1" showErrorMessage="1" sqref="AA1565:AC1565">
      <formula1>0</formula1>
      <formula2>10</formula2>
    </dataValidation>
    <dataValidation type="list" allowBlank="1" showInputMessage="1" showErrorMessage="1" sqref="Y1565">
      <formula1>INDIRECT("Lista_Comb_fósiles_vehículos_"&amp;$D$1)</formula1>
    </dataValidation>
    <dataValidation allowBlank="1" showInputMessage="1" showErrorMessage="1" sqref="D962:R962 C961:C962"/>
  </dataValidations>
  <hyperlinks>
    <hyperlink ref="J58" r:id="rId1"/>
    <hyperlink ref="G45" r:id="rId2"/>
    <hyperlink ref="C1598" r:id="rId3"/>
    <hyperlink ref="C1632" r:id="rId4"/>
    <hyperlink ref="C937" r:id="rId5"/>
    <hyperlink ref="C990" r:id="rId6"/>
    <hyperlink ref="C1031" r:id="rId7"/>
    <hyperlink ref="C601" r:id="rId8"/>
    <hyperlink ref="C599" r:id="rId9"/>
    <hyperlink ref="C720" r:id="rId10"/>
    <hyperlink ref="C914" r:id="rId11"/>
    <hyperlink ref="C964" r:id="rId12"/>
    <hyperlink ref="C1063" r:id="rId13"/>
  </hyperlinks>
  <pageMargins left="0.7" right="0.7" top="0.75" bottom="0.75" header="0.3" footer="0.3"/>
  <pageSetup paperSize="9" orientation="portrait" r:id="rId14"/>
  <drawing r:id="rId15"/>
  <legacyDrawing r:id="rId1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Y88"/>
  <sheetViews>
    <sheetView showRowColHeaders="0" zoomScaleNormal="100" zoomScaleSheetLayoutView="100" workbookViewId="0">
      <pane xSplit="2" ySplit="1" topLeftCell="C2" activePane="bottomRight" state="frozen"/>
      <selection activeCell="L200" sqref="L200"/>
      <selection pane="topRight" activeCell="L200" sqref="L200"/>
      <selection pane="bottomLeft" activeCell="L200" sqref="L200"/>
      <selection pane="bottomRight"/>
    </sheetView>
  </sheetViews>
  <sheetFormatPr baseColWidth="10" defaultColWidth="11.42578125" defaultRowHeight="15" x14ac:dyDescent="0.25"/>
  <cols>
    <col min="1" max="1" width="27" style="386" customWidth="1"/>
    <col min="2" max="2" width="0.5703125" style="971" customWidth="1"/>
    <col min="3" max="3" width="1.7109375" style="259" customWidth="1"/>
    <col min="4" max="5" width="8.7109375" style="259" customWidth="1"/>
    <col min="6" max="6" width="9.5703125" style="259" customWidth="1"/>
    <col min="7" max="7" width="13.28515625" style="259" customWidth="1"/>
    <col min="8" max="8" width="14.5703125" style="259" customWidth="1"/>
    <col min="9" max="9" width="15.5703125" style="259" customWidth="1"/>
    <col min="10" max="10" width="15.85546875" style="259" customWidth="1"/>
    <col min="11" max="11" width="14.5703125" style="259" customWidth="1"/>
    <col min="12" max="12" width="10.140625" style="259" customWidth="1"/>
    <col min="13" max="13" width="12.28515625" style="259" customWidth="1"/>
    <col min="14" max="14" width="12.85546875" style="259" customWidth="1"/>
    <col min="15" max="15" width="2.7109375" style="259" customWidth="1"/>
    <col min="16" max="16384" width="11.42578125" style="259"/>
  </cols>
  <sheetData>
    <row r="1" spans="1:25" ht="36" customHeight="1" x14ac:dyDescent="0.25">
      <c r="A1" s="257"/>
      <c r="C1" s="1515" t="s">
        <v>125</v>
      </c>
      <c r="D1" s="1516"/>
      <c r="E1" s="1516"/>
      <c r="F1" s="1516"/>
      <c r="G1" s="1516"/>
      <c r="H1" s="1516"/>
      <c r="I1" s="1516"/>
      <c r="J1" s="1516"/>
      <c r="K1" s="1516"/>
      <c r="L1" s="1516"/>
      <c r="M1" s="1516"/>
      <c r="N1" s="1516"/>
      <c r="O1" s="1516"/>
    </row>
    <row r="2" spans="1:25" ht="36" customHeight="1" x14ac:dyDescent="0.3">
      <c r="B2" s="972"/>
      <c r="H2" s="238"/>
    </row>
    <row r="3" spans="1:25" ht="17.25" customHeight="1" x14ac:dyDescent="0.25">
      <c r="A3" s="383" t="s">
        <v>49</v>
      </c>
      <c r="B3" s="973"/>
      <c r="D3" s="1519" t="s">
        <v>169</v>
      </c>
      <c r="E3" s="1520"/>
      <c r="F3" s="1520"/>
      <c r="G3" s="1520"/>
      <c r="H3" s="1522"/>
      <c r="I3" s="1523"/>
      <c r="J3" s="1523"/>
      <c r="K3" s="1523"/>
      <c r="L3" s="1523"/>
      <c r="M3" s="1524"/>
    </row>
    <row r="4" spans="1:25" ht="17.25" customHeight="1" x14ac:dyDescent="0.25">
      <c r="A4" s="387" t="s">
        <v>1091</v>
      </c>
      <c r="B4" s="973"/>
    </row>
    <row r="5" spans="1:25" ht="17.25" customHeight="1" x14ac:dyDescent="0.3">
      <c r="A5" s="387" t="s">
        <v>1687</v>
      </c>
      <c r="B5" s="973"/>
      <c r="D5" s="1519" t="s">
        <v>147</v>
      </c>
      <c r="E5" s="1520"/>
      <c r="F5" s="1525"/>
      <c r="G5" s="928"/>
      <c r="H5" s="238"/>
      <c r="J5" s="508" t="s">
        <v>1824</v>
      </c>
      <c r="K5" s="1531"/>
      <c r="L5" s="1532"/>
      <c r="M5" s="1533"/>
      <c r="Y5" s="261">
        <f>H3</f>
        <v>0</v>
      </c>
    </row>
    <row r="6" spans="1:25" ht="17.25" customHeight="1" x14ac:dyDescent="0.25">
      <c r="A6" s="387" t="s">
        <v>2001</v>
      </c>
      <c r="B6" s="973"/>
      <c r="J6" s="810" t="s">
        <v>1825</v>
      </c>
      <c r="Y6" s="261">
        <f>I10</f>
        <v>0</v>
      </c>
    </row>
    <row r="7" spans="1:25" ht="17.25" customHeight="1" x14ac:dyDescent="0.25">
      <c r="A7" s="387" t="s">
        <v>1909</v>
      </c>
    </row>
    <row r="8" spans="1:25" ht="17.25" customHeight="1" x14ac:dyDescent="0.25">
      <c r="A8" s="387" t="s">
        <v>1910</v>
      </c>
    </row>
    <row r="9" spans="1:25" ht="17.25" customHeight="1" x14ac:dyDescent="0.25">
      <c r="A9" s="387" t="s">
        <v>1911</v>
      </c>
      <c r="D9" s="1526" t="s">
        <v>177</v>
      </c>
      <c r="E9" s="1517"/>
      <c r="F9" s="1517" t="s">
        <v>950</v>
      </c>
      <c r="G9" s="1517"/>
      <c r="H9" s="1517"/>
      <c r="I9" s="1528" t="s">
        <v>951</v>
      </c>
      <c r="J9" s="1528"/>
      <c r="K9" s="1528"/>
      <c r="L9" s="1528"/>
      <c r="M9" s="1529"/>
    </row>
    <row r="10" spans="1:25" ht="17.25" customHeight="1" x14ac:dyDescent="0.3">
      <c r="A10" s="387" t="s">
        <v>1912</v>
      </c>
      <c r="D10" s="1527"/>
      <c r="E10" s="1527"/>
      <c r="F10" s="1518"/>
      <c r="G10" s="1518"/>
      <c r="H10" s="1518"/>
      <c r="I10" s="1530"/>
      <c r="J10" s="1530"/>
      <c r="K10" s="1530"/>
      <c r="L10" s="1530"/>
      <c r="M10" s="1530"/>
    </row>
    <row r="11" spans="1:25" ht="17.25" customHeight="1" x14ac:dyDescent="0.25">
      <c r="A11" s="387" t="s">
        <v>1913</v>
      </c>
    </row>
    <row r="12" spans="1:25" ht="17.25" customHeight="1" x14ac:dyDescent="0.25">
      <c r="A12" s="387" t="s">
        <v>1914</v>
      </c>
      <c r="D12" s="1521" t="s">
        <v>342</v>
      </c>
      <c r="E12" s="1521"/>
      <c r="F12" s="1521"/>
      <c r="G12" s="1521"/>
      <c r="H12" s="1521"/>
      <c r="I12" s="1521"/>
      <c r="J12" s="1521"/>
      <c r="K12" s="1521"/>
      <c r="L12" s="1521"/>
      <c r="M12" s="1521"/>
      <c r="N12" s="1521"/>
    </row>
    <row r="13" spans="1:25" ht="17.25" customHeight="1" x14ac:dyDescent="0.25">
      <c r="A13" s="387" t="s">
        <v>1915</v>
      </c>
      <c r="D13" s="1521"/>
      <c r="E13" s="1521"/>
      <c r="F13" s="1521"/>
      <c r="G13" s="1521"/>
      <c r="H13" s="1521"/>
      <c r="I13" s="1521"/>
      <c r="J13" s="1521"/>
      <c r="K13" s="1521"/>
      <c r="L13" s="1521"/>
      <c r="M13" s="1521"/>
      <c r="N13" s="1521"/>
    </row>
    <row r="14" spans="1:25" ht="17.25" customHeight="1" x14ac:dyDescent="0.25">
      <c r="A14" s="387" t="s">
        <v>1916</v>
      </c>
      <c r="D14" s="1521"/>
      <c r="E14" s="1521"/>
      <c r="F14" s="1521"/>
      <c r="G14" s="1521"/>
      <c r="H14" s="1521"/>
      <c r="I14" s="1521"/>
      <c r="J14" s="1521"/>
      <c r="K14" s="1521"/>
      <c r="L14" s="1521"/>
      <c r="M14" s="1521"/>
      <c r="N14" s="1521"/>
    </row>
    <row r="15" spans="1:25" ht="17.25" customHeight="1" x14ac:dyDescent="0.3">
      <c r="A15" s="387" t="s">
        <v>1917</v>
      </c>
      <c r="G15" s="508" t="s">
        <v>117</v>
      </c>
      <c r="H15" s="504"/>
      <c r="I15" s="238"/>
      <c r="J15" s="508" t="s">
        <v>119</v>
      </c>
      <c r="K15" s="505"/>
      <c r="L15" s="2" t="s">
        <v>1092</v>
      </c>
      <c r="M15" s="262"/>
    </row>
    <row r="16" spans="1:25" ht="6" customHeight="1" x14ac:dyDescent="0.3">
      <c r="A16" s="388"/>
      <c r="J16" s="238"/>
    </row>
    <row r="17" spans="1:14" ht="18" x14ac:dyDescent="0.3">
      <c r="G17" s="508" t="s">
        <v>118</v>
      </c>
      <c r="H17" s="504"/>
      <c r="I17" s="238"/>
      <c r="J17" s="508" t="s">
        <v>124</v>
      </c>
      <c r="K17" s="505"/>
      <c r="L17" s="2" t="s">
        <v>1092</v>
      </c>
      <c r="M17" s="262"/>
    </row>
    <row r="18" spans="1:14" s="265" customFormat="1" ht="6" customHeight="1" x14ac:dyDescent="0.3">
      <c r="A18" s="386"/>
      <c r="B18" s="974"/>
      <c r="D18" s="259"/>
      <c r="E18" s="259"/>
      <c r="F18" s="263"/>
      <c r="G18" s="259"/>
      <c r="H18" s="238"/>
      <c r="I18" s="264"/>
      <c r="J18" s="259"/>
      <c r="K18" s="259"/>
      <c r="L18" s="259"/>
      <c r="M18" s="259"/>
      <c r="N18" s="259"/>
    </row>
    <row r="19" spans="1:14" ht="18" x14ac:dyDescent="0.3">
      <c r="G19" s="508" t="s">
        <v>263</v>
      </c>
      <c r="H19" s="504"/>
      <c r="I19" s="238"/>
      <c r="J19" s="508" t="s">
        <v>266</v>
      </c>
      <c r="K19" s="506"/>
      <c r="L19" s="2" t="s">
        <v>1092</v>
      </c>
      <c r="M19" s="262"/>
    </row>
    <row r="20" spans="1:14" s="265" customFormat="1" ht="6" customHeight="1" x14ac:dyDescent="0.3">
      <c r="A20" s="386"/>
      <c r="B20" s="974"/>
      <c r="D20" s="259"/>
      <c r="E20" s="259"/>
      <c r="F20" s="267"/>
      <c r="G20" s="259"/>
      <c r="H20" s="238"/>
      <c r="I20" s="268"/>
      <c r="J20" s="259"/>
      <c r="K20" s="259"/>
      <c r="L20" s="259"/>
      <c r="M20" s="262"/>
      <c r="N20" s="259"/>
    </row>
    <row r="21" spans="1:14" s="265" customFormat="1" ht="21" x14ac:dyDescent="0.3">
      <c r="A21" s="386"/>
      <c r="B21" s="974"/>
      <c r="D21" s="259"/>
      <c r="E21" s="259"/>
      <c r="F21" s="259"/>
      <c r="G21" s="1039" t="s">
        <v>268</v>
      </c>
      <c r="H21" s="5" t="str">
        <f>IF(ISNUMBER(G5),G5,"")</f>
        <v/>
      </c>
      <c r="I21" s="238"/>
      <c r="J21" s="509" t="s">
        <v>267</v>
      </c>
      <c r="K21" s="8">
        <f ca="1">Datos!D2323</f>
        <v>0</v>
      </c>
      <c r="L21" s="4" t="s">
        <v>1093</v>
      </c>
      <c r="M21" s="262"/>
      <c r="N21" s="259"/>
    </row>
    <row r="22" spans="1:14" s="265" customFormat="1" ht="16.5" x14ac:dyDescent="0.25">
      <c r="A22" s="389"/>
      <c r="B22" s="974"/>
      <c r="D22" s="259"/>
      <c r="E22" s="259"/>
      <c r="F22" s="259"/>
      <c r="G22" s="259"/>
      <c r="H22" s="269"/>
      <c r="I22" s="269"/>
      <c r="J22" s="259"/>
      <c r="K22" s="259"/>
      <c r="L22" s="269"/>
      <c r="M22" s="259"/>
      <c r="N22" s="259"/>
    </row>
    <row r="23" spans="1:14" s="265" customFormat="1" ht="12.75" x14ac:dyDescent="0.2">
      <c r="A23" s="389"/>
      <c r="B23" s="974"/>
      <c r="D23" s="1507" t="s">
        <v>2138</v>
      </c>
      <c r="E23" s="1507"/>
      <c r="F23" s="1507"/>
      <c r="G23" s="1507"/>
      <c r="H23" s="1507"/>
      <c r="I23" s="1507"/>
      <c r="J23" s="1507"/>
      <c r="K23" s="1507"/>
      <c r="L23" s="1507"/>
      <c r="M23" s="1507"/>
      <c r="N23" s="1507"/>
    </row>
    <row r="24" spans="1:14" ht="16.5" x14ac:dyDescent="0.3">
      <c r="A24" s="388"/>
      <c r="D24" s="1507"/>
      <c r="E24" s="1507"/>
      <c r="F24" s="1507"/>
      <c r="G24" s="1507"/>
      <c r="H24" s="1507"/>
      <c r="I24" s="1507"/>
      <c r="J24" s="1507"/>
      <c r="K24" s="1507"/>
      <c r="L24" s="1507"/>
      <c r="M24" s="1507"/>
      <c r="N24" s="1507"/>
    </row>
    <row r="25" spans="1:14" s="265" customFormat="1" ht="16.5" x14ac:dyDescent="0.2">
      <c r="A25" s="389"/>
      <c r="B25" s="974"/>
      <c r="D25" s="270"/>
      <c r="E25" s="270"/>
      <c r="F25" s="270"/>
      <c r="G25" s="270"/>
      <c r="H25" s="270"/>
      <c r="I25" s="270"/>
      <c r="J25" s="270"/>
      <c r="K25" s="270"/>
      <c r="L25" s="270"/>
      <c r="M25" s="270"/>
      <c r="N25" s="270"/>
    </row>
    <row r="26" spans="1:14" ht="16.5" x14ac:dyDescent="0.25">
      <c r="D26" s="270"/>
      <c r="E26" s="265"/>
      <c r="F26" s="265"/>
      <c r="G26" s="270"/>
      <c r="H26" s="1508" t="s">
        <v>121</v>
      </c>
      <c r="I26" s="1513" t="s">
        <v>1826</v>
      </c>
      <c r="J26" s="1513" t="s">
        <v>1827</v>
      </c>
      <c r="K26" s="1510" t="s">
        <v>185</v>
      </c>
      <c r="L26" s="1511"/>
      <c r="M26" s="1512"/>
      <c r="N26" s="265"/>
    </row>
    <row r="27" spans="1:14" ht="25.5" x14ac:dyDescent="0.25">
      <c r="D27" s="270"/>
      <c r="E27" s="265"/>
      <c r="F27" s="265"/>
      <c r="G27" s="270"/>
      <c r="H27" s="1509"/>
      <c r="I27" s="1514"/>
      <c r="J27" s="1514"/>
      <c r="K27" s="1037" t="s">
        <v>163</v>
      </c>
      <c r="L27" s="1037" t="s">
        <v>32</v>
      </c>
      <c r="M27" s="1038" t="s">
        <v>168</v>
      </c>
    </row>
    <row r="28" spans="1:14" ht="16.5" x14ac:dyDescent="0.25">
      <c r="D28" s="270"/>
      <c r="E28" s="265"/>
      <c r="F28" s="265"/>
      <c r="G28" s="1033" t="s">
        <v>270</v>
      </c>
      <c r="H28" s="808" t="str">
        <f>IF(ISNUMBER(H21),H21,"")</f>
        <v/>
      </c>
      <c r="I28" s="811"/>
      <c r="J28" s="811"/>
      <c r="K28" s="814"/>
      <c r="L28" s="815"/>
      <c r="M28" s="814"/>
    </row>
    <row r="29" spans="1:14" ht="6" customHeight="1" x14ac:dyDescent="0.3">
      <c r="A29" s="388"/>
      <c r="G29" s="809"/>
      <c r="K29" s="269"/>
      <c r="L29" s="272"/>
    </row>
    <row r="30" spans="1:14" ht="16.5" x14ac:dyDescent="0.3">
      <c r="A30" s="388"/>
      <c r="D30" s="270"/>
      <c r="E30" s="267"/>
      <c r="G30" s="1034" t="s">
        <v>120</v>
      </c>
      <c r="H30" s="504" t="str">
        <f>IF(ISNUMBER(H15),H15,"")</f>
        <v/>
      </c>
      <c r="I30" s="504"/>
      <c r="J30" s="504"/>
      <c r="K30" s="812" t="str">
        <f>IF(AND(ISNUMBER(H30),ISTEXT(K28)),K28,"")</f>
        <v/>
      </c>
      <c r="L30" s="813"/>
      <c r="M30" s="812" t="str">
        <f>IF(AND(ISNUMBER(H30),ISTEXT(M28)),M28,"")</f>
        <v/>
      </c>
    </row>
    <row r="31" spans="1:14" ht="16.5" x14ac:dyDescent="0.3">
      <c r="A31" s="388"/>
      <c r="G31" s="1035" t="s">
        <v>122</v>
      </c>
      <c r="H31" s="504" t="str">
        <f>IF(ISNUMBER(H17),H17,"")</f>
        <v/>
      </c>
      <c r="I31" s="504"/>
      <c r="J31" s="504"/>
      <c r="K31" s="812" t="str">
        <f>IF(AND(ISNUMBER(H31),ISTEXT(K28)),K28,"")</f>
        <v/>
      </c>
      <c r="L31" s="813"/>
      <c r="M31" s="812" t="str">
        <f>IF(AND(ISNUMBER(H31),ISTEXT(M28)),M28,"")</f>
        <v/>
      </c>
    </row>
    <row r="32" spans="1:14" ht="16.5" x14ac:dyDescent="0.3">
      <c r="A32" s="388"/>
      <c r="G32" s="1036" t="s">
        <v>264</v>
      </c>
      <c r="H32" s="504" t="str">
        <f>IF(ISNUMBER(H19),H19,"")</f>
        <v/>
      </c>
      <c r="I32" s="504"/>
      <c r="J32" s="504"/>
      <c r="K32" s="812" t="str">
        <f>IF(AND(ISNUMBER(H32),ISTEXT(K28)),K28,"")</f>
        <v/>
      </c>
      <c r="L32" s="813"/>
      <c r="M32" s="812" t="str">
        <f>IF(AND(ISNUMBER(H32),ISTEXT(M28)),M28,"")</f>
        <v/>
      </c>
    </row>
    <row r="33" spans="1:7" ht="16.5" x14ac:dyDescent="0.3">
      <c r="A33" s="388"/>
      <c r="G33" s="1211" t="s">
        <v>2139</v>
      </c>
    </row>
    <row r="34" spans="1:7" ht="15.75" x14ac:dyDescent="0.25">
      <c r="G34" s="1211" t="s">
        <v>2140</v>
      </c>
    </row>
    <row r="52" spans="15:19" ht="16.5" x14ac:dyDescent="0.25">
      <c r="O52" s="266"/>
      <c r="P52" s="266"/>
      <c r="Q52" s="266"/>
      <c r="R52" s="266"/>
      <c r="S52" s="266"/>
    </row>
    <row r="54" spans="15:19" ht="16.5" x14ac:dyDescent="0.25">
      <c r="O54" s="266"/>
      <c r="P54" s="266"/>
      <c r="Q54" s="266"/>
      <c r="R54" s="266"/>
      <c r="S54" s="266"/>
    </row>
    <row r="55" spans="15:19" ht="16.5" x14ac:dyDescent="0.25">
      <c r="O55" s="266"/>
      <c r="P55" s="266"/>
      <c r="Q55" s="266"/>
      <c r="R55" s="266"/>
      <c r="S55" s="266"/>
    </row>
    <row r="56" spans="15:19" ht="16.5" x14ac:dyDescent="0.25">
      <c r="O56" s="266"/>
      <c r="P56" s="266"/>
      <c r="Q56" s="266"/>
      <c r="R56" s="266"/>
      <c r="S56" s="266"/>
    </row>
    <row r="57" spans="15:19" ht="16.5" x14ac:dyDescent="0.25">
      <c r="O57" s="266"/>
      <c r="P57" s="266"/>
      <c r="Q57" s="266"/>
      <c r="R57" s="266"/>
      <c r="S57" s="266"/>
    </row>
    <row r="59" spans="15:19" ht="16.5" x14ac:dyDescent="0.25">
      <c r="O59" s="266"/>
      <c r="P59" s="266"/>
      <c r="Q59" s="266"/>
      <c r="R59" s="266"/>
      <c r="S59" s="266"/>
    </row>
    <row r="60" spans="15:19" ht="16.5" x14ac:dyDescent="0.25">
      <c r="O60" s="270"/>
    </row>
    <row r="61" spans="15:19" ht="16.5" x14ac:dyDescent="0.25">
      <c r="O61" s="270"/>
    </row>
    <row r="66" spans="4:8" ht="16.5" x14ac:dyDescent="0.25">
      <c r="E66" s="270"/>
    </row>
    <row r="67" spans="4:8" x14ac:dyDescent="0.25">
      <c r="D67" s="273"/>
    </row>
    <row r="73" spans="4:8" x14ac:dyDescent="0.25">
      <c r="D73" s="271"/>
      <c r="E73" s="271"/>
      <c r="F73" s="271"/>
      <c r="G73" s="271"/>
      <c r="H73" s="271"/>
    </row>
    <row r="74" spans="4:8" x14ac:dyDescent="0.25">
      <c r="D74" s="271"/>
      <c r="E74" s="271"/>
      <c r="F74" s="271"/>
      <c r="G74" s="271"/>
      <c r="H74" s="271"/>
    </row>
    <row r="75" spans="4:8" x14ac:dyDescent="0.25">
      <c r="D75" s="271"/>
      <c r="E75" s="271"/>
      <c r="F75" s="271"/>
      <c r="G75" s="271"/>
      <c r="H75" s="271"/>
    </row>
    <row r="76" spans="4:8" x14ac:dyDescent="0.25">
      <c r="D76" s="271"/>
      <c r="E76" s="271"/>
      <c r="F76" s="271"/>
      <c r="G76" s="271"/>
    </row>
    <row r="77" spans="4:8" x14ac:dyDescent="0.25">
      <c r="D77" s="271"/>
      <c r="E77" s="271"/>
      <c r="F77" s="271"/>
      <c r="G77" s="271"/>
    </row>
    <row r="78" spans="4:8" x14ac:dyDescent="0.25">
      <c r="D78" s="271"/>
      <c r="E78" s="271"/>
      <c r="F78" s="271"/>
      <c r="G78" s="271"/>
    </row>
    <row r="79" spans="4:8" x14ac:dyDescent="0.25">
      <c r="D79" s="271"/>
      <c r="E79" s="271"/>
      <c r="F79" s="271"/>
      <c r="G79" s="271"/>
    </row>
    <row r="80" spans="4:8" x14ac:dyDescent="0.25">
      <c r="D80" s="271"/>
      <c r="E80" s="271"/>
      <c r="F80" s="271"/>
      <c r="G80" s="271"/>
    </row>
    <row r="81" spans="4:7" x14ac:dyDescent="0.25">
      <c r="D81" s="271"/>
      <c r="E81" s="271"/>
      <c r="F81" s="271"/>
      <c r="G81" s="271"/>
    </row>
    <row r="82" spans="4:7" x14ac:dyDescent="0.25">
      <c r="D82" s="271"/>
      <c r="E82" s="271"/>
      <c r="F82" s="271"/>
      <c r="G82" s="271"/>
    </row>
    <row r="83" spans="4:7" x14ac:dyDescent="0.25">
      <c r="D83" s="271"/>
      <c r="E83" s="271"/>
      <c r="F83" s="271"/>
      <c r="G83" s="271"/>
    </row>
    <row r="84" spans="4:7" x14ac:dyDescent="0.25">
      <c r="D84" s="271"/>
      <c r="E84" s="271"/>
      <c r="F84" s="271"/>
      <c r="G84" s="271"/>
    </row>
    <row r="85" spans="4:7" x14ac:dyDescent="0.25">
      <c r="D85" s="271"/>
      <c r="E85" s="271"/>
      <c r="F85" s="271"/>
      <c r="G85" s="271"/>
    </row>
    <row r="86" spans="4:7" x14ac:dyDescent="0.25">
      <c r="D86" s="271"/>
      <c r="E86" s="271"/>
      <c r="F86" s="271"/>
      <c r="G86" s="271"/>
    </row>
    <row r="87" spans="4:7" x14ac:dyDescent="0.25">
      <c r="D87" s="271"/>
      <c r="E87" s="271"/>
      <c r="F87" s="271"/>
      <c r="G87" s="271"/>
    </row>
    <row r="88" spans="4:7" x14ac:dyDescent="0.25">
      <c r="D88" s="271"/>
      <c r="E88" s="271"/>
      <c r="F88" s="271"/>
      <c r="G88" s="271"/>
    </row>
  </sheetData>
  <sheetProtection algorithmName="SHA-512" hashValue="Y9jKeb4/E780Uk0YkXcSxiCvK2qkzw/RFJIVHCcSK4XUuinZewlUldgUr7J/M33LYukl2AHYVisL5pEojakxFQ==" saltValue="mQdlcHSSu3WmvuI4x9feyA==" spinCount="100000" sheet="1" objects="1" scenarios="1"/>
  <protectedRanges>
    <protectedRange sqref="H3 G5 K5 D10 F10 I10 H15 H17 H19 K15 K17 K19 I28:M28 I30:J32 L30:L32" name="Rango1_1"/>
  </protectedRanges>
  <dataConsolidate/>
  <mergeCells count="17">
    <mergeCell ref="C1:O1"/>
    <mergeCell ref="F9:H9"/>
    <mergeCell ref="F10:H10"/>
    <mergeCell ref="D3:G3"/>
    <mergeCell ref="D12:N14"/>
    <mergeCell ref="H3:M3"/>
    <mergeCell ref="D5:F5"/>
    <mergeCell ref="D9:E9"/>
    <mergeCell ref="D10:E10"/>
    <mergeCell ref="I9:M9"/>
    <mergeCell ref="I10:M10"/>
    <mergeCell ref="K5:M5"/>
    <mergeCell ref="D23:N24"/>
    <mergeCell ref="H26:H27"/>
    <mergeCell ref="K26:M26"/>
    <mergeCell ref="I26:I27"/>
    <mergeCell ref="J26:J27"/>
  </mergeCells>
  <conditionalFormatting sqref="K29 L22">
    <cfRule type="expression" dxfId="1512" priority="69" stopIfTrue="1">
      <formula>#REF!=""</formula>
    </cfRule>
  </conditionalFormatting>
  <conditionalFormatting sqref="H22:I22">
    <cfRule type="expression" dxfId="1511" priority="68" stopIfTrue="1">
      <formula>#REF!=""</formula>
    </cfRule>
  </conditionalFormatting>
  <conditionalFormatting sqref="H3">
    <cfRule type="expression" dxfId="1510" priority="70" stopIfTrue="1">
      <formula>ISTEXT($H$3)</formula>
    </cfRule>
  </conditionalFormatting>
  <conditionalFormatting sqref="M28">
    <cfRule type="expression" dxfId="1509" priority="67" stopIfTrue="1">
      <formula>ISTEXT(M28)</formula>
    </cfRule>
  </conditionalFormatting>
  <conditionalFormatting sqref="K19">
    <cfRule type="expression" dxfId="1508" priority="66" stopIfTrue="1">
      <formula>ISNUMBER($K$19)</formula>
    </cfRule>
  </conditionalFormatting>
  <conditionalFormatting sqref="K17">
    <cfRule type="expression" dxfId="1507" priority="65" stopIfTrue="1">
      <formula>ISNUMBER($K$17)</formula>
    </cfRule>
  </conditionalFormatting>
  <conditionalFormatting sqref="D10">
    <cfRule type="expression" dxfId="1506" priority="64" stopIfTrue="1">
      <formula>OR(ISNUMBER($D$10),ISTEXT($D$10))</formula>
    </cfRule>
  </conditionalFormatting>
  <conditionalFormatting sqref="K28">
    <cfRule type="expression" dxfId="1505" priority="75" stopIfTrue="1">
      <formula>ISTEXT($K$28)</formula>
    </cfRule>
  </conditionalFormatting>
  <conditionalFormatting sqref="L28">
    <cfRule type="expression" dxfId="1504" priority="76" stopIfTrue="1">
      <formula>ISNUMBER($L$28)</formula>
    </cfRule>
  </conditionalFormatting>
  <conditionalFormatting sqref="L31">
    <cfRule type="expression" dxfId="1503" priority="77" stopIfTrue="1">
      <formula>ISNUMBER($L$31)</formula>
    </cfRule>
  </conditionalFormatting>
  <conditionalFormatting sqref="H30">
    <cfRule type="expression" dxfId="1502" priority="61" stopIfTrue="1">
      <formula>ISNUMBER(H30)</formula>
    </cfRule>
  </conditionalFormatting>
  <conditionalFormatting sqref="H17">
    <cfRule type="expression" dxfId="1501" priority="60" stopIfTrue="1">
      <formula>ISNUMBER($H$17)</formula>
    </cfRule>
  </conditionalFormatting>
  <conditionalFormatting sqref="L30">
    <cfRule type="expression" dxfId="1500" priority="58" stopIfTrue="1">
      <formula>ISNUMBER($L$30)</formula>
    </cfRule>
  </conditionalFormatting>
  <conditionalFormatting sqref="F10">
    <cfRule type="expression" dxfId="1499" priority="50">
      <formula>ISTEXT($F$10)</formula>
    </cfRule>
  </conditionalFormatting>
  <conditionalFormatting sqref="K15">
    <cfRule type="expression" dxfId="1498" priority="49" stopIfTrue="1">
      <formula>ISNUMBER($K$15)</formula>
    </cfRule>
  </conditionalFormatting>
  <conditionalFormatting sqref="H15">
    <cfRule type="expression" dxfId="1497" priority="48" stopIfTrue="1">
      <formula>ISNUMBER($H$15)</formula>
    </cfRule>
  </conditionalFormatting>
  <conditionalFormatting sqref="H21">
    <cfRule type="expression" dxfId="1496" priority="46" stopIfTrue="1">
      <formula>ISNUMBER($H$21)</formula>
    </cfRule>
  </conditionalFormatting>
  <conditionalFormatting sqref="L32">
    <cfRule type="expression" dxfId="1495" priority="44" stopIfTrue="1">
      <formula>ISNUMBER($L$32)</formula>
    </cfRule>
  </conditionalFormatting>
  <conditionalFormatting sqref="H19">
    <cfRule type="expression" dxfId="1494" priority="38" stopIfTrue="1">
      <formula>ISNUMBER($H$19)</formula>
    </cfRule>
  </conditionalFormatting>
  <conditionalFormatting sqref="G5">
    <cfRule type="expression" dxfId="1493" priority="37" stopIfTrue="1">
      <formula>ISNUMBER(G5)</formula>
    </cfRule>
  </conditionalFormatting>
  <conditionalFormatting sqref="K5">
    <cfRule type="expression" dxfId="1492" priority="18" stopIfTrue="1">
      <formula>ISTEXT($K$5)</formula>
    </cfRule>
  </conditionalFormatting>
  <conditionalFormatting sqref="M30:M32">
    <cfRule type="expression" dxfId="1491" priority="2215" stopIfTrue="1">
      <formula>AND(ISTEXT($M$28),ISNUMBER(H30))</formula>
    </cfRule>
  </conditionalFormatting>
  <conditionalFormatting sqref="I28">
    <cfRule type="expression" dxfId="1490" priority="17">
      <formula>ISNUMBER($I$28)</formula>
    </cfRule>
  </conditionalFormatting>
  <conditionalFormatting sqref="J28">
    <cfRule type="expression" dxfId="1489" priority="13">
      <formula>ISNUMBER($J$28)</formula>
    </cfRule>
  </conditionalFormatting>
  <conditionalFormatting sqref="I10:M10">
    <cfRule type="expression" dxfId="1488" priority="9">
      <formula>ISTEXT($I$10)</formula>
    </cfRule>
  </conditionalFormatting>
  <conditionalFormatting sqref="H31">
    <cfRule type="expression" dxfId="1487" priority="8" stopIfTrue="1">
      <formula>ISNUMBER(H31)</formula>
    </cfRule>
  </conditionalFormatting>
  <conditionalFormatting sqref="H32">
    <cfRule type="expression" dxfId="1486" priority="7" stopIfTrue="1">
      <formula>ISNUMBER(H32)</formula>
    </cfRule>
  </conditionalFormatting>
  <conditionalFormatting sqref="I30:J30">
    <cfRule type="expression" dxfId="1485" priority="6" stopIfTrue="1">
      <formula>ISNUMBER(I30)</formula>
    </cfRule>
  </conditionalFormatting>
  <conditionalFormatting sqref="I31:J31">
    <cfRule type="expression" dxfId="1484" priority="5" stopIfTrue="1">
      <formula>ISNUMBER(I31)</formula>
    </cfRule>
  </conditionalFormatting>
  <conditionalFormatting sqref="I32:J32">
    <cfRule type="expression" dxfId="1483" priority="4" stopIfTrue="1">
      <formula>ISNUMBER(I32)</formula>
    </cfRule>
  </conditionalFormatting>
  <conditionalFormatting sqref="K30">
    <cfRule type="expression" dxfId="1482" priority="3" stopIfTrue="1">
      <formula>AND(ISNUMBER(H30),ISTEXT(K28))</formula>
    </cfRule>
  </conditionalFormatting>
  <conditionalFormatting sqref="K31">
    <cfRule type="expression" dxfId="1481" priority="2" stopIfTrue="1">
      <formula>AND(ISNUMBER(H31),ISTEXT(K28))</formula>
    </cfRule>
  </conditionalFormatting>
  <conditionalFormatting sqref="K32">
    <cfRule type="expression" dxfId="1480" priority="1" stopIfTrue="1">
      <formula>AND(ISNUMBER(H32),ISTEXT(K28))</formula>
    </cfRule>
  </conditionalFormatting>
  <dataValidations count="12">
    <dataValidation type="decimal" operator="greaterThan" allowBlank="1" showInputMessage="1" showErrorMessage="1" error="Este dato ha der un valor numérico" sqref="K19">
      <formula1>0</formula1>
    </dataValidation>
    <dataValidation type="decimal" operator="greaterThan" allowBlank="1" showInputMessage="1" showErrorMessage="1" error="Este dato ha de ser un valor numérico" sqref="K17 K15 M15 M17">
      <formula1>0</formula1>
    </dataValidation>
    <dataValidation type="textLength" operator="equal" allowBlank="1" showInputMessage="1" showErrorMessage="1" error="Introducir 9 caracteres sin incluir guiones ni puntos." sqref="D10">
      <formula1>9</formula1>
    </dataValidation>
    <dataValidation type="whole" allowBlank="1" showInputMessage="1" showErrorMessage="1" sqref="H18 H20">
      <formula1>2010</formula1>
      <formula2>2050</formula2>
    </dataValidation>
    <dataValidation type="decimal" operator="greaterThan" allowBlank="1" showInputMessage="1" showErrorMessage="1" error="Este dato ha ser un valor numérico." sqref="L28:L29">
      <formula1>0</formula1>
    </dataValidation>
    <dataValidation type="whole" allowBlank="1" showInputMessage="1" showErrorMessage="1" error="El año 2 ha de ser posterior al año1." sqref="H17">
      <formula1>H15+1</formula1>
      <formula2>H21-1</formula2>
    </dataValidation>
    <dataValidation type="whole" allowBlank="1" showInputMessage="1" showErrorMessage="1" error="El año 3 ha de ser posterior al año 2 y anterior al año de cálculo." sqref="H19">
      <formula1>H17+1</formula1>
      <formula2>H21-1</formula2>
    </dataValidation>
    <dataValidation type="list" operator="equal" allowBlank="1" showInputMessage="1" showErrorMessage="1" sqref="G5">
      <formula1>Año</formula1>
    </dataValidation>
    <dataValidation type="list" allowBlank="1" showInputMessage="1" showErrorMessage="1" sqref="F10:H10">
      <formula1>TipoOrg</formula1>
    </dataValidation>
    <dataValidation type="list" allowBlank="1" showInputMessage="1" showErrorMessage="1" sqref="I10">
      <formula1>Sector</formula1>
    </dataValidation>
    <dataValidation type="list" operator="equal" allowBlank="1" showInputMessage="1" showErrorMessage="1" sqref="K5">
      <formula1>Provincia</formula1>
    </dataValidation>
    <dataValidation type="whole" operator="lessThan" allowBlank="1" showInputMessage="1" showErrorMessage="1" error="El año 1 ha de ser anterior al año de cálculo." sqref="H15">
      <formula1>G5</formula1>
    </dataValidation>
  </dataValidations>
  <hyperlinks>
    <hyperlink ref="A5" location="'3. Datos Cultivos'!A1" display="3. Datos cultivos"/>
    <hyperlink ref="A7" location="'5. Instalaciones fijas'!A1" display="5. Instalaciones fijas"/>
    <hyperlink ref="A9" location="'7. Emisiones Fugitivas'!A1" display="7. Emisiones fugitivas"/>
    <hyperlink ref="A10" location="'8. Emisiones de proceso'!A1" display="8. Emisiones de proceso"/>
    <hyperlink ref="A11" location="'9. Información adicional'!A1" display="9. Información adicional"/>
    <hyperlink ref="A12" location="'10. Electricidad y otras energ.'!A1" display="10. Electricidad y otras energías"/>
    <hyperlink ref="A13" location="'11. Informe final. Resultados'!A1" display="11. Informe final: Resultados"/>
    <hyperlink ref="A14" location="'12. Factores de emisión'!A1" display="12. Factores de emisión"/>
    <hyperlink ref="A15" location="'13. Revisiones calculadora'!A1" display="13. Revisiones de la calculadora"/>
    <hyperlink ref="A8" location="'6. Vehículos y maquinaria'!A1" display="6. Vehículos y maquinaria"/>
    <hyperlink ref="A4" location="'2. Hoja de trabajo. Consumos'!A1" display="2. Hoja de trabajo. Consumos"/>
    <hyperlink ref="A6" location="'4. Emisiones cultivos'!A1" display="4. Emisiones cultivos"/>
  </hyperlinks>
  <pageMargins left="0.70866141732283472" right="0.70866141732283472" top="0.74803149606299213" bottom="0.74803149606299213" header="0.31496062992125984" footer="0.31496062992125984"/>
  <pageSetup paperSize="9" scale="36" orientation="landscape"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R1977"/>
  <sheetViews>
    <sheetView showRowColHeaders="0" zoomScaleNormal="100" workbookViewId="0"/>
  </sheetViews>
  <sheetFormatPr baseColWidth="10" defaultColWidth="11.42578125" defaultRowHeight="16.5" x14ac:dyDescent="0.3"/>
  <cols>
    <col min="1" max="1" width="27" style="386" customWidth="1"/>
    <col min="2" max="2" width="0.5703125" style="971" customWidth="1"/>
    <col min="3" max="3" width="1.7109375" style="259" customWidth="1"/>
    <col min="4" max="17" width="11" style="378" customWidth="1"/>
    <col min="18" max="18" width="3.85546875" style="378" customWidth="1"/>
    <col min="19" max="16384" width="11.42578125" style="378"/>
  </cols>
  <sheetData>
    <row r="1" spans="1:18" s="279" customFormat="1" ht="36" customHeight="1" x14ac:dyDescent="0.3">
      <c r="A1" s="257"/>
      <c r="B1" s="971"/>
      <c r="C1" s="1515" t="s">
        <v>990</v>
      </c>
      <c r="D1" s="1516"/>
      <c r="E1" s="1516"/>
      <c r="F1" s="1516"/>
      <c r="G1" s="1516"/>
      <c r="H1" s="1516"/>
      <c r="I1" s="1516"/>
      <c r="J1" s="1516"/>
      <c r="K1" s="1516"/>
      <c r="L1" s="1516"/>
      <c r="M1" s="1516"/>
      <c r="N1" s="1516"/>
      <c r="O1" s="1516"/>
      <c r="P1" s="1547"/>
      <c r="Q1" s="1547"/>
      <c r="R1" s="1547"/>
    </row>
    <row r="2" spans="1:18" s="265" customFormat="1" ht="36" customHeight="1" x14ac:dyDescent="0.25">
      <c r="A2" s="386"/>
      <c r="B2" s="972"/>
      <c r="C2" s="259"/>
    </row>
    <row r="3" spans="1:18" ht="15.75" customHeight="1" x14ac:dyDescent="0.3">
      <c r="A3" s="387" t="s">
        <v>49</v>
      </c>
      <c r="B3" s="973"/>
      <c r="D3" s="1548" t="s">
        <v>1800</v>
      </c>
      <c r="E3" s="1548"/>
      <c r="F3" s="1548"/>
      <c r="G3" s="1548"/>
      <c r="H3" s="1548"/>
      <c r="I3" s="1548"/>
      <c r="J3" s="1548"/>
      <c r="K3" s="1548"/>
      <c r="L3" s="1548"/>
      <c r="M3" s="1548"/>
      <c r="N3" s="1548"/>
      <c r="O3" s="1548"/>
      <c r="P3" s="1548"/>
      <c r="Q3" s="1548"/>
      <c r="R3" s="377"/>
    </row>
    <row r="4" spans="1:18" ht="15.75" customHeight="1" x14ac:dyDescent="0.3">
      <c r="A4" s="975" t="s">
        <v>1091</v>
      </c>
      <c r="B4" s="973"/>
      <c r="D4" s="1548"/>
      <c r="E4" s="1548"/>
      <c r="F4" s="1548"/>
      <c r="G4" s="1548"/>
      <c r="H4" s="1548"/>
      <c r="I4" s="1548"/>
      <c r="J4" s="1548"/>
      <c r="K4" s="1548"/>
      <c r="L4" s="1548"/>
      <c r="M4" s="1548"/>
      <c r="N4" s="1548"/>
      <c r="O4" s="1548"/>
      <c r="P4" s="1548"/>
      <c r="Q4" s="1548"/>
      <c r="R4" s="377"/>
    </row>
    <row r="5" spans="1:18" ht="15.75" customHeight="1" x14ac:dyDescent="0.3">
      <c r="A5" s="387" t="s">
        <v>1687</v>
      </c>
      <c r="B5" s="973"/>
      <c r="D5" s="1548"/>
      <c r="E5" s="1548"/>
      <c r="F5" s="1548"/>
      <c r="G5" s="1548"/>
      <c r="H5" s="1548"/>
      <c r="I5" s="1548"/>
      <c r="J5" s="1548"/>
      <c r="K5" s="1548"/>
      <c r="L5" s="1548"/>
      <c r="M5" s="1548"/>
      <c r="N5" s="1548"/>
      <c r="O5" s="1548"/>
      <c r="P5" s="1548"/>
      <c r="Q5" s="1548"/>
      <c r="R5" s="377"/>
    </row>
    <row r="6" spans="1:18" ht="15.75" customHeight="1" x14ac:dyDescent="0.3">
      <c r="A6" s="387" t="s">
        <v>2001</v>
      </c>
      <c r="B6" s="973"/>
      <c r="D6" s="629"/>
      <c r="E6" s="629"/>
      <c r="F6" s="629"/>
      <c r="G6" s="629"/>
      <c r="H6" s="629"/>
      <c r="I6" s="629"/>
      <c r="J6" s="629"/>
      <c r="K6" s="629"/>
      <c r="L6" s="629"/>
      <c r="M6" s="629"/>
      <c r="N6" s="629"/>
      <c r="O6" s="629"/>
      <c r="P6" s="629"/>
      <c r="Q6" s="629"/>
      <c r="R6" s="379"/>
    </row>
    <row r="7" spans="1:18" ht="15.75" customHeight="1" x14ac:dyDescent="0.3">
      <c r="A7" s="387" t="s">
        <v>1909</v>
      </c>
      <c r="D7" s="1544" t="s">
        <v>1801</v>
      </c>
      <c r="E7" s="1544"/>
      <c r="F7" s="1544"/>
      <c r="G7" s="1544"/>
      <c r="H7" s="1544"/>
      <c r="I7" s="1544"/>
      <c r="J7" s="1544"/>
      <c r="K7" s="1544"/>
      <c r="L7" s="1544"/>
      <c r="M7" s="1544"/>
      <c r="N7" s="1544"/>
      <c r="O7" s="1544"/>
      <c r="P7" s="1544"/>
      <c r="Q7" s="1544"/>
      <c r="R7" s="379"/>
    </row>
    <row r="8" spans="1:18" ht="15.75" customHeight="1" x14ac:dyDescent="0.3">
      <c r="A8" s="387" t="s">
        <v>1910</v>
      </c>
      <c r="D8" s="1545"/>
      <c r="E8" s="1545"/>
      <c r="F8" s="1545"/>
      <c r="G8" s="1545"/>
      <c r="H8" s="1545"/>
      <c r="I8" s="1545"/>
      <c r="J8" s="1545"/>
      <c r="K8" s="1545"/>
      <c r="L8" s="1545"/>
      <c r="M8" s="1545"/>
      <c r="N8" s="1544"/>
      <c r="O8" s="1544"/>
      <c r="P8" s="1544"/>
      <c r="Q8" s="1544"/>
      <c r="R8" s="379"/>
    </row>
    <row r="9" spans="1:18" ht="15.75" customHeight="1" x14ac:dyDescent="0.3">
      <c r="A9" s="387" t="s">
        <v>1911</v>
      </c>
      <c r="D9" s="361"/>
      <c r="E9" s="361" t="s">
        <v>985</v>
      </c>
      <c r="F9" s="629"/>
      <c r="G9" s="629"/>
      <c r="H9" s="629"/>
      <c r="I9" s="629"/>
      <c r="J9" s="629"/>
      <c r="K9" s="629"/>
      <c r="L9" s="629"/>
      <c r="M9" s="629"/>
      <c r="N9" s="629"/>
      <c r="O9" s="629"/>
      <c r="P9" s="629"/>
      <c r="Q9" s="629"/>
      <c r="R9" s="379"/>
    </row>
    <row r="10" spans="1:18" ht="15.75" customHeight="1" x14ac:dyDescent="0.3">
      <c r="A10" s="387" t="s">
        <v>1912</v>
      </c>
      <c r="D10" s="361"/>
      <c r="E10" s="361" t="s">
        <v>1303</v>
      </c>
      <c r="F10" s="629"/>
      <c r="G10" s="629"/>
      <c r="H10" s="629"/>
      <c r="I10" s="629"/>
      <c r="J10" s="629"/>
      <c r="K10" s="629"/>
      <c r="L10" s="629"/>
      <c r="M10" s="629"/>
      <c r="N10" s="629"/>
      <c r="O10" s="629"/>
      <c r="P10" s="629"/>
      <c r="Q10" s="629"/>
      <c r="R10" s="379"/>
    </row>
    <row r="11" spans="1:18" ht="15.75" customHeight="1" x14ac:dyDescent="0.3">
      <c r="A11" s="387" t="s">
        <v>1913</v>
      </c>
      <c r="D11" s="361"/>
      <c r="E11" s="361" t="s">
        <v>986</v>
      </c>
      <c r="F11" s="629"/>
      <c r="G11" s="629"/>
      <c r="H11" s="629"/>
      <c r="I11" s="629"/>
      <c r="J11" s="629"/>
      <c r="K11" s="629"/>
      <c r="L11" s="629"/>
      <c r="M11" s="629"/>
      <c r="N11" s="629"/>
      <c r="O11" s="629"/>
      <c r="P11" s="629"/>
      <c r="Q11" s="629"/>
      <c r="R11" s="379"/>
    </row>
    <row r="12" spans="1:18" ht="15.75" customHeight="1" x14ac:dyDescent="0.3">
      <c r="A12" s="387" t="s">
        <v>1914</v>
      </c>
      <c r="D12" s="380"/>
      <c r="E12" s="380"/>
      <c r="F12" s="379"/>
      <c r="G12" s="379"/>
      <c r="H12" s="379"/>
      <c r="I12" s="379"/>
      <c r="J12" s="379"/>
      <c r="K12" s="379"/>
      <c r="L12" s="379"/>
      <c r="M12" s="379"/>
      <c r="N12" s="379"/>
      <c r="O12" s="379"/>
      <c r="P12" s="379"/>
      <c r="Q12" s="379"/>
      <c r="R12" s="379"/>
    </row>
    <row r="13" spans="1:18" s="381" customFormat="1" x14ac:dyDescent="0.3">
      <c r="A13" s="387" t="s">
        <v>1915</v>
      </c>
      <c r="B13" s="971"/>
      <c r="C13" s="259"/>
      <c r="E13" s="739" t="s">
        <v>527</v>
      </c>
    </row>
    <row r="14" spans="1:18" s="381" customFormat="1" ht="18" x14ac:dyDescent="0.35">
      <c r="A14" s="387" t="s">
        <v>1916</v>
      </c>
      <c r="B14" s="971"/>
      <c r="C14" s="259"/>
      <c r="E14" s="382"/>
      <c r="G14" s="1537" t="s">
        <v>1804</v>
      </c>
      <c r="H14" s="1538"/>
      <c r="I14" s="1538" t="s">
        <v>1805</v>
      </c>
      <c r="J14" s="1538"/>
      <c r="K14" s="1538" t="s">
        <v>1806</v>
      </c>
      <c r="L14" s="1538"/>
      <c r="M14" s="1539" t="s">
        <v>1282</v>
      </c>
      <c r="N14" s="1539"/>
      <c r="O14" s="1539"/>
      <c r="P14" s="1539"/>
      <c r="Q14" s="1540"/>
    </row>
    <row r="15" spans="1:18" s="381" customFormat="1" x14ac:dyDescent="0.3">
      <c r="A15" s="387" t="s">
        <v>1917</v>
      </c>
      <c r="B15" s="971"/>
      <c r="C15" s="259"/>
      <c r="G15" s="747" t="s">
        <v>2</v>
      </c>
      <c r="H15" s="748" t="s">
        <v>168</v>
      </c>
      <c r="I15" s="748" t="s">
        <v>2</v>
      </c>
      <c r="J15" s="748" t="s">
        <v>168</v>
      </c>
      <c r="K15" s="748" t="s">
        <v>2</v>
      </c>
      <c r="L15" s="748" t="s">
        <v>168</v>
      </c>
      <c r="M15" s="1541"/>
      <c r="N15" s="1541"/>
      <c r="O15" s="1541"/>
      <c r="P15" s="1541"/>
      <c r="Q15" s="1542"/>
    </row>
    <row r="16" spans="1:18" s="381" customFormat="1" x14ac:dyDescent="0.3">
      <c r="A16" s="388"/>
      <c r="B16" s="971"/>
      <c r="C16" s="259"/>
      <c r="E16" s="742" t="s">
        <v>987</v>
      </c>
      <c r="F16" s="743"/>
      <c r="G16" s="744"/>
      <c r="H16" s="743"/>
      <c r="I16" s="744"/>
      <c r="J16" s="743"/>
      <c r="K16" s="744"/>
      <c r="L16" s="743"/>
      <c r="M16" s="1534"/>
      <c r="N16" s="1535"/>
      <c r="O16" s="1535"/>
      <c r="P16" s="1535"/>
      <c r="Q16" s="1536"/>
    </row>
    <row r="17" spans="1:17" s="381" customFormat="1" x14ac:dyDescent="0.3">
      <c r="A17" s="388"/>
      <c r="B17" s="971"/>
      <c r="C17" s="259"/>
      <c r="D17" s="381" t="s">
        <v>6</v>
      </c>
      <c r="E17" s="742" t="s">
        <v>988</v>
      </c>
      <c r="F17" s="743"/>
      <c r="G17" s="744"/>
      <c r="H17" s="743"/>
      <c r="I17" s="744"/>
      <c r="J17" s="743"/>
      <c r="K17" s="744"/>
      <c r="L17" s="743"/>
      <c r="M17" s="1534"/>
      <c r="N17" s="1535"/>
      <c r="O17" s="1535"/>
      <c r="P17" s="1535"/>
      <c r="Q17" s="1536"/>
    </row>
    <row r="18" spans="1:17" s="381" customFormat="1" x14ac:dyDescent="0.3">
      <c r="A18" s="386"/>
      <c r="B18" s="974"/>
      <c r="C18" s="259"/>
      <c r="E18" s="742" t="s">
        <v>989</v>
      </c>
      <c r="F18" s="743"/>
      <c r="G18" s="744"/>
      <c r="H18" s="743"/>
      <c r="I18" s="744"/>
      <c r="J18" s="743"/>
      <c r="K18" s="744"/>
      <c r="L18" s="743"/>
      <c r="M18" s="1534"/>
      <c r="N18" s="1535"/>
      <c r="O18" s="1535"/>
      <c r="P18" s="1535"/>
      <c r="Q18" s="1536"/>
    </row>
    <row r="19" spans="1:17" s="381" customFormat="1" x14ac:dyDescent="0.3">
      <c r="A19" s="386"/>
      <c r="B19" s="974"/>
      <c r="C19" s="259"/>
    </row>
    <row r="20" spans="1:17" s="381" customFormat="1" ht="34.5" customHeight="1" x14ac:dyDescent="0.3">
      <c r="A20" s="386"/>
      <c r="B20" s="974"/>
      <c r="C20" s="259"/>
      <c r="D20" s="1543" t="s">
        <v>2384</v>
      </c>
      <c r="E20" s="1543"/>
      <c r="F20" s="1543"/>
      <c r="G20" s="1543"/>
      <c r="H20" s="1543"/>
      <c r="I20" s="1543"/>
      <c r="J20" s="1543"/>
      <c r="K20" s="1543"/>
      <c r="L20" s="1543"/>
      <c r="M20" s="1543"/>
      <c r="N20" s="1543"/>
      <c r="O20" s="1543"/>
      <c r="P20" s="1543"/>
      <c r="Q20" s="1543"/>
    </row>
    <row r="21" spans="1:17" s="381" customFormat="1" x14ac:dyDescent="0.3">
      <c r="A21" s="386"/>
      <c r="B21" s="974"/>
      <c r="C21" s="259"/>
      <c r="E21" s="361" t="s">
        <v>2137</v>
      </c>
    </row>
    <row r="22" spans="1:17" s="381" customFormat="1" x14ac:dyDescent="0.3">
      <c r="A22" s="386"/>
      <c r="B22" s="974"/>
      <c r="C22" s="259"/>
      <c r="E22" s="361" t="s">
        <v>2043</v>
      </c>
    </row>
    <row r="23" spans="1:17" s="381" customFormat="1" x14ac:dyDescent="0.3">
      <c r="A23" s="386"/>
      <c r="B23" s="974"/>
      <c r="C23" s="259"/>
      <c r="E23" s="361" t="s">
        <v>986</v>
      </c>
    </row>
    <row r="24" spans="1:17" s="381" customFormat="1" x14ac:dyDescent="0.3">
      <c r="A24" s="386"/>
      <c r="B24" s="974"/>
      <c r="C24" s="259"/>
      <c r="E24" s="361"/>
    </row>
    <row r="25" spans="1:17" s="381" customFormat="1" x14ac:dyDescent="0.3">
      <c r="A25" s="386"/>
      <c r="B25" s="974"/>
      <c r="C25" s="259"/>
      <c r="E25" s="739" t="s">
        <v>527</v>
      </c>
    </row>
    <row r="26" spans="1:17" s="381" customFormat="1" x14ac:dyDescent="0.3">
      <c r="A26" s="386"/>
      <c r="B26" s="974"/>
      <c r="C26" s="259"/>
      <c r="E26" s="382"/>
      <c r="G26" s="1537" t="s">
        <v>2040</v>
      </c>
      <c r="H26" s="1538"/>
      <c r="I26" s="1538" t="s">
        <v>2041</v>
      </c>
      <c r="J26" s="1538"/>
      <c r="K26" s="1538" t="s">
        <v>176</v>
      </c>
      <c r="L26" s="1538"/>
      <c r="M26" s="1539" t="s">
        <v>1282</v>
      </c>
      <c r="N26" s="1539"/>
      <c r="O26" s="1539"/>
      <c r="P26" s="1539"/>
      <c r="Q26" s="1540"/>
    </row>
    <row r="27" spans="1:17" s="381" customFormat="1" x14ac:dyDescent="0.3">
      <c r="A27" s="386"/>
      <c r="B27" s="974"/>
      <c r="C27" s="259"/>
      <c r="G27" s="747" t="s">
        <v>2</v>
      </c>
      <c r="H27" s="748" t="s">
        <v>1400</v>
      </c>
      <c r="I27" s="748" t="s">
        <v>2</v>
      </c>
      <c r="J27" s="748" t="s">
        <v>2042</v>
      </c>
      <c r="K27" s="748" t="s">
        <v>2</v>
      </c>
      <c r="L27" s="748" t="s">
        <v>168</v>
      </c>
      <c r="M27" s="1541"/>
      <c r="N27" s="1541"/>
      <c r="O27" s="1541"/>
      <c r="P27" s="1541"/>
      <c r="Q27" s="1542"/>
    </row>
    <row r="28" spans="1:17" s="381" customFormat="1" x14ac:dyDescent="0.3">
      <c r="A28" s="386"/>
      <c r="B28" s="974"/>
      <c r="C28" s="259"/>
      <c r="E28" s="742" t="s">
        <v>2037</v>
      </c>
      <c r="F28" s="743"/>
      <c r="G28" s="744"/>
      <c r="H28" s="743"/>
      <c r="I28" s="744"/>
      <c r="J28" s="743"/>
      <c r="K28" s="744"/>
      <c r="L28" s="743"/>
      <c r="M28" s="1534"/>
      <c r="N28" s="1535"/>
      <c r="O28" s="1535"/>
      <c r="P28" s="1535"/>
      <c r="Q28" s="1536"/>
    </row>
    <row r="29" spans="1:17" s="381" customFormat="1" x14ac:dyDescent="0.3">
      <c r="A29" s="386"/>
      <c r="B29" s="974"/>
      <c r="C29" s="259"/>
      <c r="E29" s="742" t="s">
        <v>2038</v>
      </c>
      <c r="F29" s="743"/>
      <c r="G29" s="744"/>
      <c r="H29" s="743"/>
      <c r="I29" s="744"/>
      <c r="J29" s="743"/>
      <c r="K29" s="744"/>
      <c r="L29" s="743"/>
      <c r="M29" s="1534"/>
      <c r="N29" s="1535"/>
      <c r="O29" s="1535"/>
      <c r="P29" s="1535"/>
      <c r="Q29" s="1536"/>
    </row>
    <row r="30" spans="1:17" s="381" customFormat="1" x14ac:dyDescent="0.3">
      <c r="A30" s="386"/>
      <c r="B30" s="974"/>
      <c r="C30" s="259"/>
      <c r="E30" s="742" t="s">
        <v>2039</v>
      </c>
      <c r="F30" s="743"/>
      <c r="G30" s="744"/>
      <c r="H30" s="743"/>
      <c r="I30" s="744"/>
      <c r="J30" s="743"/>
      <c r="K30" s="744"/>
      <c r="L30" s="743"/>
      <c r="M30" s="1534"/>
      <c r="N30" s="1535"/>
      <c r="O30" s="1535"/>
      <c r="P30" s="1535"/>
      <c r="Q30" s="1536"/>
    </row>
    <row r="31" spans="1:17" s="381" customFormat="1" x14ac:dyDescent="0.3">
      <c r="A31" s="386"/>
      <c r="B31" s="974"/>
      <c r="C31" s="259"/>
    </row>
    <row r="32" spans="1:17" s="381" customFormat="1" ht="36" customHeight="1" x14ac:dyDescent="0.3">
      <c r="A32" s="386"/>
      <c r="B32" s="974"/>
      <c r="C32" s="259"/>
      <c r="D32" s="1546" t="s">
        <v>2121</v>
      </c>
      <c r="E32" s="1546"/>
      <c r="F32" s="1546"/>
      <c r="G32" s="1546"/>
      <c r="H32" s="1546"/>
      <c r="I32" s="1546"/>
      <c r="J32" s="1546"/>
      <c r="K32" s="1546"/>
      <c r="L32" s="1546"/>
      <c r="M32" s="1546"/>
      <c r="N32" s="1546"/>
      <c r="O32" s="1546"/>
      <c r="P32" s="1546"/>
      <c r="Q32" s="1546"/>
    </row>
    <row r="33" spans="1:18" s="381" customFormat="1" x14ac:dyDescent="0.3">
      <c r="A33" s="386"/>
      <c r="B33" s="974"/>
      <c r="C33" s="259"/>
      <c r="D33" s="361"/>
      <c r="E33" s="361" t="s">
        <v>2044</v>
      </c>
      <c r="F33" s="1107"/>
      <c r="G33" s="1107"/>
      <c r="H33" s="1107"/>
      <c r="I33" s="1107"/>
      <c r="J33" s="1107"/>
      <c r="K33" s="1107"/>
      <c r="L33" s="1107"/>
      <c r="M33" s="1107"/>
      <c r="N33" s="1107"/>
      <c r="O33" s="1107"/>
      <c r="P33" s="1107"/>
      <c r="Q33" s="1107"/>
    </row>
    <row r="34" spans="1:18" s="381" customFormat="1" x14ac:dyDescent="0.3">
      <c r="A34" s="386"/>
      <c r="B34" s="974"/>
      <c r="C34" s="259"/>
      <c r="D34" s="361"/>
      <c r="E34" s="361" t="s">
        <v>1303</v>
      </c>
      <c r="F34" s="1107"/>
      <c r="G34" s="1107"/>
      <c r="H34" s="1107"/>
      <c r="I34" s="1107"/>
      <c r="J34" s="1107"/>
      <c r="K34" s="1107"/>
      <c r="L34" s="1107"/>
      <c r="M34" s="1107"/>
      <c r="N34" s="1107"/>
      <c r="O34" s="1107"/>
      <c r="P34" s="1107"/>
      <c r="Q34" s="1107"/>
    </row>
    <row r="35" spans="1:18" s="381" customFormat="1" x14ac:dyDescent="0.3">
      <c r="A35" s="386"/>
      <c r="B35" s="974"/>
      <c r="C35" s="259"/>
      <c r="D35" s="361"/>
      <c r="E35" s="361" t="s">
        <v>986</v>
      </c>
      <c r="F35" s="1107"/>
      <c r="G35" s="1107"/>
      <c r="H35" s="1107"/>
      <c r="I35" s="1107"/>
      <c r="J35" s="1107"/>
      <c r="K35" s="1107"/>
      <c r="L35" s="1107"/>
      <c r="M35" s="1107"/>
      <c r="N35" s="1107"/>
      <c r="O35" s="1107"/>
      <c r="P35" s="1107"/>
      <c r="Q35" s="1107"/>
    </row>
    <row r="36" spans="1:18" s="381" customFormat="1" x14ac:dyDescent="0.3">
      <c r="A36" s="386"/>
      <c r="B36" s="974"/>
      <c r="C36" s="259"/>
      <c r="D36" s="1544" t="s">
        <v>2045</v>
      </c>
      <c r="E36" s="1544"/>
      <c r="F36" s="1544"/>
      <c r="G36" s="1544"/>
      <c r="H36" s="1544"/>
      <c r="I36" s="1544"/>
      <c r="J36" s="1544"/>
      <c r="K36" s="1544"/>
      <c r="L36" s="1544"/>
      <c r="M36" s="1544"/>
      <c r="N36" s="1544"/>
      <c r="O36" s="1544"/>
      <c r="P36" s="1544"/>
      <c r="Q36" s="1544"/>
    </row>
    <row r="37" spans="1:18" s="381" customFormat="1" x14ac:dyDescent="0.3">
      <c r="A37" s="386"/>
      <c r="B37" s="974"/>
      <c r="C37" s="259"/>
      <c r="D37" s="1545"/>
      <c r="E37" s="1545"/>
      <c r="F37" s="1545"/>
      <c r="G37" s="1545"/>
      <c r="H37" s="1545"/>
      <c r="I37" s="1545"/>
      <c r="J37" s="1545"/>
      <c r="K37" s="1545"/>
      <c r="L37" s="1545"/>
      <c r="M37" s="1545"/>
      <c r="N37" s="1544"/>
      <c r="O37" s="1544"/>
      <c r="P37" s="1544"/>
      <c r="Q37" s="1544"/>
    </row>
    <row r="38" spans="1:18" s="381" customFormat="1" x14ac:dyDescent="0.3">
      <c r="A38" s="386"/>
      <c r="B38" s="974"/>
      <c r="C38" s="259"/>
      <c r="D38" s="380"/>
      <c r="E38" s="380"/>
      <c r="F38" s="379"/>
      <c r="G38" s="379"/>
      <c r="H38" s="379"/>
      <c r="I38" s="379"/>
      <c r="J38" s="379"/>
      <c r="K38" s="379"/>
      <c r="L38" s="379"/>
      <c r="M38" s="379"/>
      <c r="N38" s="379"/>
      <c r="O38" s="379"/>
      <c r="P38" s="379"/>
      <c r="Q38" s="379"/>
    </row>
    <row r="39" spans="1:18" s="381" customFormat="1" x14ac:dyDescent="0.3">
      <c r="A39" s="386"/>
      <c r="B39" s="974"/>
      <c r="C39" s="259"/>
      <c r="E39" s="739" t="s">
        <v>527</v>
      </c>
    </row>
    <row r="40" spans="1:18" s="381" customFormat="1" ht="18" x14ac:dyDescent="0.35">
      <c r="A40" s="386"/>
      <c r="B40" s="974"/>
      <c r="C40" s="259"/>
      <c r="E40" s="382"/>
      <c r="G40" s="1537" t="s">
        <v>1804</v>
      </c>
      <c r="H40" s="1538"/>
      <c r="I40" s="1538" t="s">
        <v>1805</v>
      </c>
      <c r="J40" s="1538"/>
      <c r="K40" s="1538" t="s">
        <v>1806</v>
      </c>
      <c r="L40" s="1538"/>
      <c r="M40" s="1539" t="s">
        <v>1282</v>
      </c>
      <c r="N40" s="1539"/>
      <c r="O40" s="1539"/>
      <c r="P40" s="1539"/>
      <c r="Q40" s="1540"/>
    </row>
    <row r="41" spans="1:18" s="381" customFormat="1" x14ac:dyDescent="0.3">
      <c r="A41" s="386"/>
      <c r="B41" s="974"/>
      <c r="C41" s="259"/>
      <c r="G41" s="747" t="s">
        <v>2</v>
      </c>
      <c r="H41" s="748" t="s">
        <v>168</v>
      </c>
      <c r="I41" s="748" t="s">
        <v>2</v>
      </c>
      <c r="J41" s="748" t="s">
        <v>168</v>
      </c>
      <c r="K41" s="748" t="s">
        <v>2</v>
      </c>
      <c r="L41" s="748" t="s">
        <v>168</v>
      </c>
      <c r="M41" s="1541"/>
      <c r="N41" s="1541"/>
      <c r="O41" s="1541"/>
      <c r="P41" s="1541"/>
      <c r="Q41" s="1542"/>
    </row>
    <row r="42" spans="1:18" s="381" customFormat="1" x14ac:dyDescent="0.3">
      <c r="A42" s="386"/>
      <c r="B42" s="974"/>
      <c r="C42" s="259"/>
      <c r="E42" s="742" t="s">
        <v>2034</v>
      </c>
      <c r="F42" s="743"/>
      <c r="G42" s="744"/>
      <c r="H42" s="743"/>
      <c r="I42" s="744"/>
      <c r="J42" s="743"/>
      <c r="K42" s="744"/>
      <c r="L42" s="743"/>
      <c r="M42" s="1534"/>
      <c r="N42" s="1535"/>
      <c r="O42" s="1535"/>
      <c r="P42" s="1535"/>
      <c r="Q42" s="1536"/>
    </row>
    <row r="43" spans="1:18" s="381" customFormat="1" x14ac:dyDescent="0.3">
      <c r="A43" s="386"/>
      <c r="B43" s="974"/>
      <c r="C43" s="259"/>
      <c r="E43" s="742" t="s">
        <v>2035</v>
      </c>
      <c r="F43" s="743"/>
      <c r="G43" s="744"/>
      <c r="H43" s="743"/>
      <c r="I43" s="744"/>
      <c r="J43" s="743"/>
      <c r="K43" s="744"/>
      <c r="L43" s="743"/>
      <c r="M43" s="1534"/>
      <c r="N43" s="1535"/>
      <c r="O43" s="1535"/>
      <c r="P43" s="1535"/>
      <c r="Q43" s="1536"/>
    </row>
    <row r="44" spans="1:18" s="381" customFormat="1" x14ac:dyDescent="0.3">
      <c r="A44" s="386"/>
      <c r="B44" s="974"/>
      <c r="C44" s="259"/>
      <c r="E44" s="742" t="s">
        <v>2036</v>
      </c>
      <c r="F44" s="743"/>
      <c r="G44" s="744"/>
      <c r="H44" s="743"/>
      <c r="I44" s="744"/>
      <c r="J44" s="743"/>
      <c r="K44" s="744"/>
      <c r="L44" s="743"/>
      <c r="M44" s="1534"/>
      <c r="N44" s="1535"/>
      <c r="O44" s="1535"/>
      <c r="P44" s="1535"/>
      <c r="Q44" s="1536"/>
    </row>
    <row r="45" spans="1:18" s="381" customFormat="1" x14ac:dyDescent="0.3">
      <c r="A45" s="386"/>
      <c r="B45" s="974"/>
      <c r="C45" s="259"/>
    </row>
    <row r="46" spans="1:18" x14ac:dyDescent="0.3">
      <c r="D46" s="380"/>
      <c r="E46" s="379"/>
      <c r="F46" s="379"/>
      <c r="G46" s="379"/>
      <c r="H46" s="379"/>
      <c r="I46" s="379"/>
      <c r="J46" s="379"/>
      <c r="K46" s="379"/>
      <c r="L46" s="379"/>
      <c r="M46" s="379"/>
      <c r="N46" s="379"/>
      <c r="O46" s="379"/>
      <c r="P46" s="379"/>
      <c r="Q46" s="379"/>
      <c r="R46" s="379"/>
    </row>
    <row r="47" spans="1:18" s="381" customFormat="1" x14ac:dyDescent="0.3">
      <c r="A47" s="386"/>
      <c r="B47" s="974"/>
      <c r="C47" s="259"/>
      <c r="D47" s="740" t="s">
        <v>1802</v>
      </c>
      <c r="E47" s="631"/>
      <c r="F47" s="631"/>
      <c r="G47" s="360"/>
      <c r="H47" s="360"/>
      <c r="I47" s="360"/>
      <c r="J47" s="360"/>
      <c r="K47" s="360"/>
      <c r="L47" s="360"/>
    </row>
    <row r="48" spans="1:18" s="381" customFormat="1" x14ac:dyDescent="0.3">
      <c r="A48" s="386"/>
      <c r="B48" s="974"/>
      <c r="C48" s="259"/>
      <c r="D48" s="741"/>
      <c r="E48" s="741" t="s">
        <v>2399</v>
      </c>
      <c r="F48" s="741"/>
    </row>
    <row r="49" spans="1:17" s="381" customFormat="1" x14ac:dyDescent="0.3">
      <c r="A49" s="389"/>
      <c r="B49" s="974"/>
      <c r="C49" s="259"/>
      <c r="D49" s="741"/>
      <c r="E49" s="741" t="s">
        <v>2400</v>
      </c>
      <c r="F49" s="741"/>
    </row>
    <row r="50" spans="1:17" s="381" customFormat="1" x14ac:dyDescent="0.3">
      <c r="A50" s="389"/>
      <c r="B50" s="974"/>
      <c r="C50" s="259"/>
      <c r="D50" s="741"/>
      <c r="E50" s="741" t="s">
        <v>1803</v>
      </c>
      <c r="F50" s="741"/>
    </row>
    <row r="51" spans="1:17" s="381" customFormat="1" x14ac:dyDescent="0.3">
      <c r="A51" s="388"/>
      <c r="B51" s="971"/>
      <c r="C51" s="259"/>
    </row>
    <row r="52" spans="1:17" s="381" customFormat="1" x14ac:dyDescent="0.3">
      <c r="A52" s="389"/>
      <c r="B52" s="974"/>
      <c r="C52" s="259"/>
      <c r="E52" s="739" t="s">
        <v>527</v>
      </c>
    </row>
    <row r="53" spans="1:17" s="381" customFormat="1" x14ac:dyDescent="0.3">
      <c r="A53" s="386"/>
      <c r="B53" s="971"/>
      <c r="C53" s="259"/>
      <c r="F53" s="752" t="s">
        <v>528</v>
      </c>
      <c r="G53" s="753" t="s">
        <v>528</v>
      </c>
      <c r="H53" s="753" t="s">
        <v>528</v>
      </c>
      <c r="I53" s="753" t="s">
        <v>528</v>
      </c>
      <c r="J53" s="753" t="s">
        <v>528</v>
      </c>
      <c r="K53" s="753" t="s">
        <v>528</v>
      </c>
      <c r="L53" s="753" t="s">
        <v>528</v>
      </c>
      <c r="M53" s="753" t="s">
        <v>528</v>
      </c>
      <c r="N53" s="753" t="s">
        <v>528</v>
      </c>
      <c r="O53" s="753" t="s">
        <v>528</v>
      </c>
      <c r="P53" s="753" t="s">
        <v>528</v>
      </c>
      <c r="Q53" s="754" t="s">
        <v>528</v>
      </c>
    </row>
    <row r="54" spans="1:17" s="381" customFormat="1" x14ac:dyDescent="0.3">
      <c r="A54" s="386"/>
      <c r="B54" s="971"/>
      <c r="C54" s="259"/>
      <c r="E54" s="749" t="s">
        <v>529</v>
      </c>
      <c r="F54" s="745"/>
      <c r="G54" s="745"/>
      <c r="H54" s="745"/>
      <c r="I54" s="745"/>
      <c r="J54" s="745"/>
      <c r="K54" s="745"/>
      <c r="L54" s="745"/>
      <c r="M54" s="745"/>
      <c r="N54" s="745"/>
      <c r="O54" s="745"/>
      <c r="P54" s="745"/>
      <c r="Q54" s="745"/>
    </row>
    <row r="55" spans="1:17" s="381" customFormat="1" x14ac:dyDescent="0.3">
      <c r="A55" s="386"/>
      <c r="B55" s="971"/>
      <c r="C55" s="259"/>
      <c r="E55" s="750" t="s">
        <v>530</v>
      </c>
      <c r="F55" s="745"/>
      <c r="G55" s="745"/>
      <c r="H55" s="745"/>
      <c r="I55" s="745"/>
      <c r="J55" s="745"/>
      <c r="K55" s="745"/>
      <c r="L55" s="745"/>
      <c r="M55" s="745"/>
      <c r="N55" s="745"/>
      <c r="O55" s="745"/>
      <c r="P55" s="745"/>
      <c r="Q55" s="745"/>
    </row>
    <row r="56" spans="1:17" s="381" customFormat="1" x14ac:dyDescent="0.3">
      <c r="A56" s="388"/>
      <c r="B56" s="971"/>
      <c r="C56" s="259"/>
      <c r="E56" s="750" t="s">
        <v>531</v>
      </c>
      <c r="F56" s="745"/>
      <c r="G56" s="745"/>
      <c r="H56" s="745"/>
      <c r="I56" s="745"/>
      <c r="J56" s="745"/>
      <c r="K56" s="745"/>
      <c r="L56" s="745"/>
      <c r="M56" s="745"/>
      <c r="N56" s="745"/>
      <c r="O56" s="745"/>
      <c r="P56" s="745"/>
      <c r="Q56" s="745"/>
    </row>
    <row r="57" spans="1:17" s="381" customFormat="1" x14ac:dyDescent="0.3">
      <c r="A57" s="388"/>
      <c r="B57" s="971"/>
      <c r="C57" s="259"/>
      <c r="E57" s="750" t="s">
        <v>532</v>
      </c>
      <c r="F57" s="745"/>
      <c r="G57" s="745"/>
      <c r="H57" s="745"/>
      <c r="I57" s="745"/>
      <c r="J57" s="745"/>
      <c r="K57" s="745"/>
      <c r="L57" s="745"/>
      <c r="M57" s="745"/>
      <c r="N57" s="745"/>
      <c r="O57" s="745"/>
      <c r="P57" s="745"/>
      <c r="Q57" s="745"/>
    </row>
    <row r="58" spans="1:17" s="381" customFormat="1" x14ac:dyDescent="0.3">
      <c r="A58" s="388"/>
      <c r="B58" s="971"/>
      <c r="C58" s="259"/>
      <c r="E58" s="750" t="s">
        <v>533</v>
      </c>
      <c r="F58" s="745"/>
      <c r="G58" s="745"/>
      <c r="H58" s="745"/>
      <c r="I58" s="745"/>
      <c r="J58" s="745"/>
      <c r="K58" s="745"/>
      <c r="L58" s="745"/>
      <c r="M58" s="745"/>
      <c r="N58" s="745"/>
      <c r="O58" s="745"/>
      <c r="P58" s="745"/>
      <c r="Q58" s="745"/>
    </row>
    <row r="59" spans="1:17" s="381" customFormat="1" x14ac:dyDescent="0.3">
      <c r="A59" s="388"/>
      <c r="B59" s="971"/>
      <c r="C59" s="259"/>
      <c r="E59" s="750" t="s">
        <v>534</v>
      </c>
      <c r="F59" s="745"/>
      <c r="G59" s="745"/>
      <c r="H59" s="745"/>
      <c r="I59" s="745"/>
      <c r="J59" s="745"/>
      <c r="K59" s="745"/>
      <c r="L59" s="745"/>
      <c r="M59" s="745"/>
      <c r="N59" s="745"/>
      <c r="O59" s="745"/>
      <c r="P59" s="745"/>
      <c r="Q59" s="745"/>
    </row>
    <row r="60" spans="1:17" s="381" customFormat="1" x14ac:dyDescent="0.3">
      <c r="A60" s="388"/>
      <c r="B60" s="971"/>
      <c r="C60" s="265"/>
      <c r="E60" s="750" t="s">
        <v>535</v>
      </c>
      <c r="F60" s="745"/>
      <c r="G60" s="745"/>
      <c r="H60" s="745"/>
      <c r="I60" s="745"/>
      <c r="J60" s="745"/>
      <c r="K60" s="745"/>
      <c r="L60" s="745"/>
      <c r="M60" s="745"/>
      <c r="N60" s="745"/>
      <c r="O60" s="745"/>
      <c r="P60" s="745"/>
      <c r="Q60" s="745"/>
    </row>
    <row r="61" spans="1:17" s="381" customFormat="1" x14ac:dyDescent="0.3">
      <c r="A61" s="386"/>
      <c r="B61" s="971"/>
      <c r="C61" s="259"/>
      <c r="E61" s="750" t="s">
        <v>536</v>
      </c>
      <c r="F61" s="745"/>
      <c r="G61" s="745"/>
      <c r="H61" s="745"/>
      <c r="I61" s="745"/>
      <c r="J61" s="745"/>
      <c r="K61" s="745"/>
      <c r="L61" s="745"/>
      <c r="M61" s="745"/>
      <c r="N61" s="745"/>
      <c r="O61" s="745"/>
      <c r="P61" s="745"/>
      <c r="Q61" s="745"/>
    </row>
    <row r="62" spans="1:17" s="381" customFormat="1" x14ac:dyDescent="0.3">
      <c r="A62" s="386"/>
      <c r="B62" s="971"/>
      <c r="C62" s="265"/>
      <c r="E62" s="750" t="s">
        <v>537</v>
      </c>
      <c r="F62" s="745"/>
      <c r="G62" s="745"/>
      <c r="H62" s="745"/>
      <c r="I62" s="745"/>
      <c r="J62" s="745"/>
      <c r="K62" s="745"/>
      <c r="L62" s="745"/>
      <c r="M62" s="745"/>
      <c r="N62" s="745"/>
      <c r="O62" s="745"/>
      <c r="P62" s="745"/>
      <c r="Q62" s="745"/>
    </row>
    <row r="63" spans="1:17" s="381" customFormat="1" x14ac:dyDescent="0.3">
      <c r="A63" s="386"/>
      <c r="B63" s="971"/>
      <c r="C63" s="265"/>
      <c r="E63" s="750" t="s">
        <v>538</v>
      </c>
      <c r="F63" s="745"/>
      <c r="G63" s="745"/>
      <c r="H63" s="745"/>
      <c r="I63" s="745"/>
      <c r="J63" s="745"/>
      <c r="K63" s="745"/>
      <c r="L63" s="745"/>
      <c r="M63" s="745"/>
      <c r="N63" s="745"/>
      <c r="O63" s="745"/>
      <c r="P63" s="745"/>
      <c r="Q63" s="745"/>
    </row>
    <row r="64" spans="1:17" s="381" customFormat="1" x14ac:dyDescent="0.3">
      <c r="A64" s="386"/>
      <c r="B64" s="971"/>
      <c r="C64" s="265"/>
      <c r="E64" s="750" t="s">
        <v>539</v>
      </c>
      <c r="F64" s="745"/>
      <c r="G64" s="745"/>
      <c r="H64" s="745"/>
      <c r="I64" s="745"/>
      <c r="J64" s="745"/>
      <c r="K64" s="745"/>
      <c r="L64" s="745"/>
      <c r="M64" s="745"/>
      <c r="N64" s="745"/>
      <c r="O64" s="745"/>
      <c r="P64" s="745"/>
      <c r="Q64" s="745"/>
    </row>
    <row r="65" spans="1:17" s="381" customFormat="1" x14ac:dyDescent="0.3">
      <c r="A65" s="386"/>
      <c r="B65" s="971"/>
      <c r="C65" s="265"/>
      <c r="E65" s="750" t="s">
        <v>540</v>
      </c>
      <c r="F65" s="745"/>
      <c r="G65" s="745"/>
      <c r="H65" s="745"/>
      <c r="I65" s="745"/>
      <c r="J65" s="745"/>
      <c r="K65" s="745"/>
      <c r="L65" s="745"/>
      <c r="M65" s="745"/>
      <c r="N65" s="745"/>
      <c r="O65" s="745"/>
      <c r="P65" s="745"/>
      <c r="Q65" s="745"/>
    </row>
    <row r="66" spans="1:17" s="381" customFormat="1" x14ac:dyDescent="0.3">
      <c r="A66" s="386"/>
      <c r="B66" s="971"/>
      <c r="C66" s="259"/>
      <c r="E66" s="751" t="s">
        <v>541</v>
      </c>
      <c r="F66" s="746">
        <f>SUM(F54:F65)</f>
        <v>0</v>
      </c>
      <c r="G66" s="746">
        <f t="shared" ref="G66:P66" si="0">SUM(G54:G65)</f>
        <v>0</v>
      </c>
      <c r="H66" s="746">
        <f t="shared" si="0"/>
        <v>0</v>
      </c>
      <c r="I66" s="746">
        <f t="shared" si="0"/>
        <v>0</v>
      </c>
      <c r="J66" s="746">
        <f t="shared" si="0"/>
        <v>0</v>
      </c>
      <c r="K66" s="746">
        <f t="shared" si="0"/>
        <v>0</v>
      </c>
      <c r="L66" s="746">
        <f t="shared" si="0"/>
        <v>0</v>
      </c>
      <c r="M66" s="746">
        <f t="shared" si="0"/>
        <v>0</v>
      </c>
      <c r="N66" s="746">
        <f t="shared" si="0"/>
        <v>0</v>
      </c>
      <c r="O66" s="746">
        <f t="shared" si="0"/>
        <v>0</v>
      </c>
      <c r="P66" s="746">
        <f t="shared" si="0"/>
        <v>0</v>
      </c>
      <c r="Q66" s="746">
        <f t="shared" ref="Q66" si="1">SUM(Q54:Q65)</f>
        <v>0</v>
      </c>
    </row>
    <row r="67" spans="1:17" s="381" customFormat="1" x14ac:dyDescent="0.3">
      <c r="A67" s="386"/>
      <c r="B67" s="971"/>
      <c r="C67" s="265"/>
    </row>
    <row r="68" spans="1:17" s="381" customFormat="1" x14ac:dyDescent="0.3">
      <c r="A68" s="386"/>
      <c r="B68" s="971"/>
      <c r="C68" s="259"/>
    </row>
    <row r="69" spans="1:17" s="381" customFormat="1" x14ac:dyDescent="0.3">
      <c r="A69" s="386"/>
      <c r="B69" s="971"/>
      <c r="C69" s="259"/>
    </row>
    <row r="70" spans="1:17" s="381" customFormat="1" x14ac:dyDescent="0.3">
      <c r="A70" s="386"/>
      <c r="B70" s="971"/>
      <c r="C70" s="259"/>
    </row>
    <row r="71" spans="1:17" s="381" customFormat="1" x14ac:dyDescent="0.3">
      <c r="A71" s="386"/>
      <c r="B71" s="971"/>
      <c r="C71" s="259"/>
    </row>
    <row r="72" spans="1:17" s="381" customFormat="1" x14ac:dyDescent="0.3">
      <c r="A72" s="386"/>
      <c r="B72" s="971"/>
      <c r="C72" s="259"/>
    </row>
    <row r="73" spans="1:17" s="381" customFormat="1" x14ac:dyDescent="0.3">
      <c r="A73" s="386"/>
      <c r="B73" s="971"/>
      <c r="C73" s="259"/>
    </row>
    <row r="74" spans="1:17" s="381" customFormat="1" x14ac:dyDescent="0.3">
      <c r="A74" s="386"/>
      <c r="B74" s="971"/>
      <c r="C74" s="259"/>
    </row>
    <row r="75" spans="1:17" s="381" customFormat="1" x14ac:dyDescent="0.3">
      <c r="A75" s="386"/>
      <c r="B75" s="971"/>
      <c r="C75" s="259"/>
    </row>
    <row r="76" spans="1:17" s="381" customFormat="1" x14ac:dyDescent="0.3">
      <c r="A76" s="386"/>
      <c r="B76" s="971"/>
      <c r="C76" s="259"/>
    </row>
    <row r="77" spans="1:17" s="381" customFormat="1" x14ac:dyDescent="0.3">
      <c r="A77" s="386"/>
      <c r="B77" s="971"/>
      <c r="C77" s="259"/>
    </row>
    <row r="78" spans="1:17" s="381" customFormat="1" x14ac:dyDescent="0.3">
      <c r="A78" s="386"/>
      <c r="B78" s="971"/>
      <c r="C78" s="259"/>
    </row>
    <row r="79" spans="1:17" s="381" customFormat="1" x14ac:dyDescent="0.3">
      <c r="A79" s="386"/>
      <c r="B79" s="971"/>
      <c r="C79" s="259"/>
    </row>
    <row r="80" spans="1:17" s="381" customFormat="1" x14ac:dyDescent="0.3">
      <c r="A80" s="386"/>
      <c r="B80" s="971"/>
      <c r="C80" s="259"/>
    </row>
    <row r="81" spans="1:3" s="381" customFormat="1" x14ac:dyDescent="0.3">
      <c r="A81" s="386"/>
      <c r="B81" s="971"/>
      <c r="C81" s="259"/>
    </row>
    <row r="82" spans="1:3" s="381" customFormat="1" x14ac:dyDescent="0.3">
      <c r="A82" s="386"/>
      <c r="B82" s="971"/>
      <c r="C82" s="259"/>
    </row>
    <row r="83" spans="1:3" s="381" customFormat="1" x14ac:dyDescent="0.3">
      <c r="A83" s="386"/>
      <c r="B83" s="971"/>
      <c r="C83" s="259"/>
    </row>
    <row r="84" spans="1:3" s="381" customFormat="1" x14ac:dyDescent="0.3">
      <c r="A84" s="386"/>
      <c r="B84" s="971"/>
      <c r="C84" s="259"/>
    </row>
    <row r="85" spans="1:3" s="381" customFormat="1" x14ac:dyDescent="0.3">
      <c r="A85" s="386"/>
      <c r="B85" s="971"/>
      <c r="C85" s="259"/>
    </row>
    <row r="86" spans="1:3" s="381" customFormat="1" x14ac:dyDescent="0.3">
      <c r="A86" s="386"/>
      <c r="B86" s="971"/>
      <c r="C86" s="259"/>
    </row>
    <row r="87" spans="1:3" s="381" customFormat="1" x14ac:dyDescent="0.3">
      <c r="A87" s="386"/>
      <c r="B87" s="971"/>
      <c r="C87" s="259"/>
    </row>
    <row r="88" spans="1:3" s="381" customFormat="1" x14ac:dyDescent="0.3">
      <c r="A88" s="386"/>
      <c r="B88" s="971"/>
      <c r="C88" s="259"/>
    </row>
    <row r="89" spans="1:3" s="381" customFormat="1" x14ac:dyDescent="0.3">
      <c r="A89" s="386"/>
      <c r="B89" s="971"/>
      <c r="C89" s="259"/>
    </row>
    <row r="90" spans="1:3" s="381" customFormat="1" x14ac:dyDescent="0.3">
      <c r="A90" s="386"/>
      <c r="B90" s="971"/>
      <c r="C90" s="259"/>
    </row>
    <row r="91" spans="1:3" s="381" customFormat="1" x14ac:dyDescent="0.3">
      <c r="A91" s="386"/>
      <c r="B91" s="971"/>
      <c r="C91" s="259"/>
    </row>
    <row r="92" spans="1:3" s="381" customFormat="1" x14ac:dyDescent="0.3">
      <c r="A92" s="386"/>
      <c r="B92" s="971"/>
      <c r="C92" s="259"/>
    </row>
    <row r="93" spans="1:3" s="381" customFormat="1" x14ac:dyDescent="0.3">
      <c r="A93" s="386"/>
      <c r="B93" s="971"/>
      <c r="C93" s="259"/>
    </row>
    <row r="94" spans="1:3" s="381" customFormat="1" x14ac:dyDescent="0.3">
      <c r="A94" s="386"/>
      <c r="B94" s="971"/>
      <c r="C94" s="259"/>
    </row>
    <row r="95" spans="1:3" s="381" customFormat="1" x14ac:dyDescent="0.3">
      <c r="A95" s="386"/>
      <c r="B95" s="971"/>
      <c r="C95" s="259"/>
    </row>
    <row r="96" spans="1:3" s="381" customFormat="1" x14ac:dyDescent="0.3">
      <c r="A96" s="386"/>
      <c r="B96" s="971"/>
      <c r="C96" s="259"/>
    </row>
    <row r="97" spans="1:3" s="381" customFormat="1" x14ac:dyDescent="0.3">
      <c r="A97" s="386"/>
      <c r="B97" s="971"/>
      <c r="C97" s="259"/>
    </row>
    <row r="98" spans="1:3" s="381" customFormat="1" x14ac:dyDescent="0.3">
      <c r="A98" s="386"/>
      <c r="B98" s="971"/>
      <c r="C98" s="259"/>
    </row>
    <row r="99" spans="1:3" s="381" customFormat="1" x14ac:dyDescent="0.3">
      <c r="A99" s="386"/>
      <c r="B99" s="971"/>
      <c r="C99" s="259"/>
    </row>
    <row r="100" spans="1:3" s="381" customFormat="1" x14ac:dyDescent="0.3">
      <c r="A100" s="386"/>
      <c r="B100" s="971"/>
      <c r="C100" s="259"/>
    </row>
    <row r="101" spans="1:3" s="381" customFormat="1" x14ac:dyDescent="0.3">
      <c r="A101" s="386"/>
      <c r="B101" s="971"/>
      <c r="C101" s="259"/>
    </row>
    <row r="102" spans="1:3" s="381" customFormat="1" x14ac:dyDescent="0.3">
      <c r="A102" s="386"/>
      <c r="B102" s="971"/>
      <c r="C102" s="259"/>
    </row>
    <row r="103" spans="1:3" s="381" customFormat="1" x14ac:dyDescent="0.3">
      <c r="A103" s="386"/>
      <c r="B103" s="971"/>
      <c r="C103" s="259"/>
    </row>
    <row r="104" spans="1:3" s="381" customFormat="1" x14ac:dyDescent="0.3">
      <c r="A104" s="386"/>
      <c r="B104" s="971"/>
      <c r="C104" s="259"/>
    </row>
    <row r="105" spans="1:3" s="381" customFormat="1" x14ac:dyDescent="0.3">
      <c r="A105" s="386"/>
      <c r="B105" s="971"/>
      <c r="C105" s="259"/>
    </row>
    <row r="106" spans="1:3" s="381" customFormat="1" x14ac:dyDescent="0.3">
      <c r="A106" s="386"/>
      <c r="B106" s="971"/>
      <c r="C106" s="259"/>
    </row>
    <row r="107" spans="1:3" s="381" customFormat="1" x14ac:dyDescent="0.3">
      <c r="A107" s="386"/>
      <c r="B107" s="971"/>
      <c r="C107" s="259"/>
    </row>
    <row r="108" spans="1:3" s="381" customFormat="1" x14ac:dyDescent="0.3">
      <c r="A108" s="386"/>
      <c r="B108" s="971"/>
      <c r="C108" s="259"/>
    </row>
    <row r="109" spans="1:3" s="381" customFormat="1" x14ac:dyDescent="0.3">
      <c r="A109" s="386"/>
      <c r="B109" s="971"/>
      <c r="C109" s="259"/>
    </row>
    <row r="110" spans="1:3" s="381" customFormat="1" x14ac:dyDescent="0.3">
      <c r="A110" s="386"/>
      <c r="B110" s="971"/>
      <c r="C110" s="259"/>
    </row>
    <row r="111" spans="1:3" s="381" customFormat="1" x14ac:dyDescent="0.3">
      <c r="A111" s="386"/>
      <c r="B111" s="971"/>
      <c r="C111" s="259"/>
    </row>
    <row r="112" spans="1:3" s="381" customFormat="1" x14ac:dyDescent="0.3">
      <c r="A112" s="386"/>
      <c r="B112" s="971"/>
      <c r="C112" s="259"/>
    </row>
    <row r="113" spans="1:3" s="381" customFormat="1" x14ac:dyDescent="0.3">
      <c r="A113" s="386"/>
      <c r="B113" s="971"/>
      <c r="C113" s="259"/>
    </row>
    <row r="114" spans="1:3" s="381" customFormat="1" x14ac:dyDescent="0.3">
      <c r="A114" s="386"/>
      <c r="B114" s="971"/>
      <c r="C114" s="259"/>
    </row>
    <row r="115" spans="1:3" s="381" customFormat="1" x14ac:dyDescent="0.3">
      <c r="A115" s="386"/>
      <c r="B115" s="971"/>
      <c r="C115" s="259"/>
    </row>
    <row r="116" spans="1:3" s="381" customFormat="1" x14ac:dyDescent="0.3">
      <c r="A116" s="386"/>
      <c r="B116" s="971"/>
      <c r="C116" s="259"/>
    </row>
    <row r="117" spans="1:3" s="381" customFormat="1" x14ac:dyDescent="0.3">
      <c r="A117" s="386"/>
      <c r="B117" s="971"/>
      <c r="C117" s="259"/>
    </row>
    <row r="118" spans="1:3" s="381" customFormat="1" x14ac:dyDescent="0.3">
      <c r="A118" s="386"/>
      <c r="B118" s="971"/>
      <c r="C118" s="259"/>
    </row>
    <row r="119" spans="1:3" s="381" customFormat="1" x14ac:dyDescent="0.3">
      <c r="A119" s="386"/>
      <c r="B119" s="971"/>
      <c r="C119" s="259"/>
    </row>
    <row r="120" spans="1:3" s="381" customFormat="1" x14ac:dyDescent="0.3">
      <c r="A120" s="386"/>
      <c r="B120" s="971"/>
      <c r="C120" s="259"/>
    </row>
    <row r="121" spans="1:3" s="381" customFormat="1" x14ac:dyDescent="0.3">
      <c r="A121" s="386"/>
      <c r="B121" s="971"/>
      <c r="C121" s="259"/>
    </row>
    <row r="122" spans="1:3" s="381" customFormat="1" x14ac:dyDescent="0.3">
      <c r="A122" s="386"/>
      <c r="B122" s="971"/>
      <c r="C122" s="259"/>
    </row>
    <row r="123" spans="1:3" s="381" customFormat="1" x14ac:dyDescent="0.3">
      <c r="A123" s="386"/>
      <c r="B123" s="971"/>
      <c r="C123" s="259"/>
    </row>
    <row r="124" spans="1:3" s="381" customFormat="1" x14ac:dyDescent="0.3">
      <c r="A124" s="386"/>
      <c r="B124" s="971"/>
      <c r="C124" s="259"/>
    </row>
    <row r="125" spans="1:3" s="381" customFormat="1" x14ac:dyDescent="0.3">
      <c r="A125" s="386"/>
      <c r="B125" s="971"/>
      <c r="C125" s="259"/>
    </row>
    <row r="126" spans="1:3" s="381" customFormat="1" x14ac:dyDescent="0.3">
      <c r="A126" s="386"/>
      <c r="B126" s="971"/>
      <c r="C126" s="259"/>
    </row>
    <row r="127" spans="1:3" s="381" customFormat="1" x14ac:dyDescent="0.3">
      <c r="A127" s="386"/>
      <c r="B127" s="971"/>
      <c r="C127" s="259"/>
    </row>
    <row r="128" spans="1:3" s="381" customFormat="1" x14ac:dyDescent="0.3">
      <c r="A128" s="386"/>
      <c r="B128" s="971"/>
      <c r="C128" s="259"/>
    </row>
    <row r="129" spans="1:3" s="381" customFormat="1" x14ac:dyDescent="0.3">
      <c r="A129" s="386"/>
      <c r="B129" s="971"/>
      <c r="C129" s="259"/>
    </row>
    <row r="130" spans="1:3" s="381" customFormat="1" x14ac:dyDescent="0.3">
      <c r="A130" s="386"/>
      <c r="B130" s="971"/>
      <c r="C130" s="259"/>
    </row>
    <row r="131" spans="1:3" s="381" customFormat="1" x14ac:dyDescent="0.3">
      <c r="A131" s="386"/>
      <c r="B131" s="971"/>
      <c r="C131" s="259"/>
    </row>
    <row r="132" spans="1:3" s="381" customFormat="1" x14ac:dyDescent="0.3">
      <c r="A132" s="386"/>
      <c r="B132" s="971"/>
      <c r="C132" s="259"/>
    </row>
    <row r="133" spans="1:3" s="381" customFormat="1" x14ac:dyDescent="0.3">
      <c r="A133" s="386"/>
      <c r="B133" s="971"/>
      <c r="C133" s="259"/>
    </row>
    <row r="134" spans="1:3" s="381" customFormat="1" x14ac:dyDescent="0.3">
      <c r="A134" s="386"/>
      <c r="B134" s="971"/>
      <c r="C134" s="259"/>
    </row>
    <row r="135" spans="1:3" s="381" customFormat="1" x14ac:dyDescent="0.3">
      <c r="A135" s="386"/>
      <c r="B135" s="971"/>
      <c r="C135" s="259"/>
    </row>
    <row r="136" spans="1:3" s="381" customFormat="1" x14ac:dyDescent="0.3">
      <c r="A136" s="386"/>
      <c r="B136" s="971"/>
      <c r="C136" s="259"/>
    </row>
    <row r="137" spans="1:3" s="381" customFormat="1" x14ac:dyDescent="0.3">
      <c r="A137" s="386"/>
      <c r="B137" s="971"/>
      <c r="C137" s="259"/>
    </row>
    <row r="138" spans="1:3" s="381" customFormat="1" x14ac:dyDescent="0.3">
      <c r="A138" s="386"/>
      <c r="B138" s="971"/>
      <c r="C138" s="259"/>
    </row>
    <row r="139" spans="1:3" s="381" customFormat="1" x14ac:dyDescent="0.3">
      <c r="A139" s="386"/>
      <c r="B139" s="971"/>
      <c r="C139" s="259"/>
    </row>
    <row r="140" spans="1:3" s="381" customFormat="1" x14ac:dyDescent="0.3">
      <c r="A140" s="386"/>
      <c r="B140" s="971"/>
      <c r="C140" s="259"/>
    </row>
    <row r="141" spans="1:3" s="381" customFormat="1" x14ac:dyDescent="0.3">
      <c r="A141" s="386"/>
      <c r="B141" s="971"/>
      <c r="C141" s="259"/>
    </row>
    <row r="142" spans="1:3" s="381" customFormat="1" x14ac:dyDescent="0.3">
      <c r="A142" s="386"/>
      <c r="B142" s="971"/>
      <c r="C142" s="259"/>
    </row>
    <row r="143" spans="1:3" s="381" customFormat="1" x14ac:dyDescent="0.3">
      <c r="A143" s="386"/>
      <c r="B143" s="971"/>
      <c r="C143" s="259"/>
    </row>
    <row r="144" spans="1:3" s="381" customFormat="1" x14ac:dyDescent="0.3">
      <c r="A144" s="386"/>
      <c r="B144" s="971"/>
      <c r="C144" s="259"/>
    </row>
    <row r="145" spans="1:3" s="381" customFormat="1" x14ac:dyDescent="0.3">
      <c r="A145" s="386"/>
      <c r="B145" s="971"/>
      <c r="C145" s="259"/>
    </row>
    <row r="146" spans="1:3" s="381" customFormat="1" x14ac:dyDescent="0.3">
      <c r="A146" s="386"/>
      <c r="B146" s="971"/>
      <c r="C146" s="259"/>
    </row>
    <row r="147" spans="1:3" s="381" customFormat="1" x14ac:dyDescent="0.3">
      <c r="A147" s="386"/>
      <c r="B147" s="971"/>
      <c r="C147" s="259"/>
    </row>
    <row r="148" spans="1:3" s="381" customFormat="1" x14ac:dyDescent="0.3">
      <c r="A148" s="386"/>
      <c r="B148" s="971"/>
      <c r="C148" s="259"/>
    </row>
    <row r="149" spans="1:3" s="381" customFormat="1" x14ac:dyDescent="0.3">
      <c r="A149" s="386"/>
      <c r="B149" s="971"/>
      <c r="C149" s="259"/>
    </row>
    <row r="150" spans="1:3" s="381" customFormat="1" x14ac:dyDescent="0.3">
      <c r="A150" s="386"/>
      <c r="B150" s="971"/>
      <c r="C150" s="259"/>
    </row>
    <row r="151" spans="1:3" s="381" customFormat="1" x14ac:dyDescent="0.3">
      <c r="A151" s="386"/>
      <c r="B151" s="971"/>
      <c r="C151" s="259"/>
    </row>
    <row r="152" spans="1:3" s="381" customFormat="1" x14ac:dyDescent="0.3">
      <c r="A152" s="386"/>
      <c r="B152" s="971"/>
      <c r="C152" s="259"/>
    </row>
    <row r="153" spans="1:3" s="381" customFormat="1" x14ac:dyDescent="0.3">
      <c r="A153" s="386"/>
      <c r="B153" s="971"/>
      <c r="C153" s="259"/>
    </row>
    <row r="154" spans="1:3" s="381" customFormat="1" x14ac:dyDescent="0.3">
      <c r="A154" s="386"/>
      <c r="B154" s="971"/>
      <c r="C154" s="259"/>
    </row>
    <row r="155" spans="1:3" s="381" customFormat="1" x14ac:dyDescent="0.3">
      <c r="A155" s="386"/>
      <c r="B155" s="971"/>
      <c r="C155" s="259"/>
    </row>
    <row r="156" spans="1:3" s="381" customFormat="1" x14ac:dyDescent="0.3">
      <c r="A156" s="386"/>
      <c r="B156" s="971"/>
      <c r="C156" s="259"/>
    </row>
    <row r="157" spans="1:3" s="381" customFormat="1" x14ac:dyDescent="0.3">
      <c r="A157" s="386"/>
      <c r="B157" s="971"/>
      <c r="C157" s="259"/>
    </row>
    <row r="158" spans="1:3" s="381" customFormat="1" x14ac:dyDescent="0.3">
      <c r="A158" s="386"/>
      <c r="B158" s="971"/>
      <c r="C158" s="259"/>
    </row>
    <row r="159" spans="1:3" s="381" customFormat="1" x14ac:dyDescent="0.3">
      <c r="A159" s="386"/>
      <c r="B159" s="971"/>
      <c r="C159" s="259"/>
    </row>
    <row r="160" spans="1:3" s="381" customFormat="1" x14ac:dyDescent="0.3">
      <c r="A160" s="386"/>
      <c r="B160" s="971"/>
      <c r="C160" s="259"/>
    </row>
    <row r="161" spans="1:3" s="381" customFormat="1" x14ac:dyDescent="0.3">
      <c r="A161" s="386"/>
      <c r="B161" s="971"/>
      <c r="C161" s="259"/>
    </row>
    <row r="162" spans="1:3" s="381" customFormat="1" x14ac:dyDescent="0.3">
      <c r="A162" s="386"/>
      <c r="B162" s="971"/>
      <c r="C162" s="259"/>
    </row>
    <row r="163" spans="1:3" s="381" customFormat="1" x14ac:dyDescent="0.3">
      <c r="A163" s="386"/>
      <c r="B163" s="971"/>
      <c r="C163" s="259"/>
    </row>
    <row r="164" spans="1:3" s="381" customFormat="1" x14ac:dyDescent="0.3">
      <c r="A164" s="386"/>
      <c r="B164" s="971"/>
      <c r="C164" s="259"/>
    </row>
    <row r="165" spans="1:3" s="381" customFormat="1" x14ac:dyDescent="0.3">
      <c r="A165" s="386"/>
      <c r="B165" s="971"/>
      <c r="C165" s="259"/>
    </row>
    <row r="166" spans="1:3" s="381" customFormat="1" x14ac:dyDescent="0.3">
      <c r="A166" s="386"/>
      <c r="B166" s="971"/>
      <c r="C166" s="259"/>
    </row>
    <row r="167" spans="1:3" s="381" customFormat="1" x14ac:dyDescent="0.3">
      <c r="A167" s="386"/>
      <c r="B167" s="971"/>
      <c r="C167" s="259"/>
    </row>
    <row r="168" spans="1:3" s="381" customFormat="1" x14ac:dyDescent="0.3">
      <c r="A168" s="386"/>
      <c r="B168" s="971"/>
      <c r="C168" s="259"/>
    </row>
    <row r="169" spans="1:3" s="381" customFormat="1" x14ac:dyDescent="0.3">
      <c r="A169" s="386"/>
      <c r="B169" s="971"/>
      <c r="C169" s="259"/>
    </row>
    <row r="170" spans="1:3" s="381" customFormat="1" x14ac:dyDescent="0.3">
      <c r="A170" s="386"/>
      <c r="B170" s="971"/>
      <c r="C170" s="259"/>
    </row>
    <row r="171" spans="1:3" s="381" customFormat="1" x14ac:dyDescent="0.3">
      <c r="A171" s="386"/>
      <c r="B171" s="971"/>
      <c r="C171" s="259"/>
    </row>
    <row r="172" spans="1:3" s="381" customFormat="1" x14ac:dyDescent="0.3">
      <c r="A172" s="386"/>
      <c r="B172" s="971"/>
      <c r="C172" s="259"/>
    </row>
    <row r="173" spans="1:3" s="381" customFormat="1" x14ac:dyDescent="0.3">
      <c r="A173" s="386"/>
      <c r="B173" s="971"/>
      <c r="C173" s="259"/>
    </row>
    <row r="174" spans="1:3" s="381" customFormat="1" x14ac:dyDescent="0.3">
      <c r="A174" s="386"/>
      <c r="B174" s="971"/>
      <c r="C174" s="259"/>
    </row>
    <row r="175" spans="1:3" s="381" customFormat="1" x14ac:dyDescent="0.3">
      <c r="A175" s="386"/>
      <c r="B175" s="971"/>
      <c r="C175" s="259"/>
    </row>
    <row r="176" spans="1:3" s="381" customFormat="1" x14ac:dyDescent="0.3">
      <c r="A176" s="386"/>
      <c r="B176" s="971"/>
      <c r="C176" s="259"/>
    </row>
    <row r="177" spans="1:3" s="381" customFormat="1" x14ac:dyDescent="0.3">
      <c r="A177" s="386"/>
      <c r="B177" s="971"/>
      <c r="C177" s="259"/>
    </row>
    <row r="178" spans="1:3" s="381" customFormat="1" x14ac:dyDescent="0.3">
      <c r="A178" s="386"/>
      <c r="B178" s="971"/>
      <c r="C178" s="259"/>
    </row>
    <row r="179" spans="1:3" s="381" customFormat="1" x14ac:dyDescent="0.3">
      <c r="A179" s="386"/>
      <c r="B179" s="971"/>
      <c r="C179" s="259"/>
    </row>
    <row r="180" spans="1:3" s="381" customFormat="1" x14ac:dyDescent="0.3">
      <c r="A180" s="386"/>
      <c r="B180" s="971"/>
      <c r="C180" s="259"/>
    </row>
    <row r="181" spans="1:3" s="381" customFormat="1" x14ac:dyDescent="0.3">
      <c r="A181" s="386"/>
      <c r="B181" s="971"/>
      <c r="C181" s="259"/>
    </row>
    <row r="182" spans="1:3" s="381" customFormat="1" x14ac:dyDescent="0.3">
      <c r="A182" s="386"/>
      <c r="B182" s="971"/>
      <c r="C182" s="259"/>
    </row>
    <row r="183" spans="1:3" s="381" customFormat="1" x14ac:dyDescent="0.3">
      <c r="A183" s="386"/>
      <c r="B183" s="971"/>
      <c r="C183" s="259"/>
    </row>
    <row r="184" spans="1:3" s="381" customFormat="1" x14ac:dyDescent="0.3">
      <c r="A184" s="386"/>
      <c r="B184" s="971"/>
      <c r="C184" s="259"/>
    </row>
    <row r="185" spans="1:3" s="381" customFormat="1" x14ac:dyDescent="0.3">
      <c r="A185" s="386"/>
      <c r="B185" s="971"/>
      <c r="C185" s="259"/>
    </row>
    <row r="186" spans="1:3" s="381" customFormat="1" x14ac:dyDescent="0.3">
      <c r="A186" s="386"/>
      <c r="B186" s="971"/>
      <c r="C186" s="259"/>
    </row>
    <row r="187" spans="1:3" s="381" customFormat="1" x14ac:dyDescent="0.3">
      <c r="A187" s="386"/>
      <c r="B187" s="971"/>
      <c r="C187" s="259"/>
    </row>
    <row r="188" spans="1:3" s="381" customFormat="1" x14ac:dyDescent="0.3">
      <c r="A188" s="386"/>
      <c r="B188" s="971"/>
      <c r="C188" s="259"/>
    </row>
    <row r="189" spans="1:3" s="381" customFormat="1" x14ac:dyDescent="0.3">
      <c r="A189" s="386"/>
      <c r="B189" s="971"/>
      <c r="C189" s="259"/>
    </row>
    <row r="190" spans="1:3" s="381" customFormat="1" x14ac:dyDescent="0.3">
      <c r="A190" s="386"/>
      <c r="B190" s="971"/>
      <c r="C190" s="259"/>
    </row>
    <row r="191" spans="1:3" s="381" customFormat="1" x14ac:dyDescent="0.3">
      <c r="A191" s="386"/>
      <c r="B191" s="971"/>
      <c r="C191" s="259"/>
    </row>
    <row r="192" spans="1:3" s="381" customFormat="1" x14ac:dyDescent="0.3">
      <c r="A192" s="386"/>
      <c r="B192" s="971"/>
      <c r="C192" s="259"/>
    </row>
    <row r="193" spans="1:3" s="381" customFormat="1" x14ac:dyDescent="0.3">
      <c r="A193" s="386"/>
      <c r="B193" s="971"/>
      <c r="C193" s="259"/>
    </row>
    <row r="194" spans="1:3" s="381" customFormat="1" x14ac:dyDescent="0.3">
      <c r="A194" s="386"/>
      <c r="B194" s="971"/>
      <c r="C194" s="259"/>
    </row>
    <row r="195" spans="1:3" s="381" customFormat="1" x14ac:dyDescent="0.3">
      <c r="A195" s="386"/>
      <c r="B195" s="971"/>
      <c r="C195" s="259"/>
    </row>
    <row r="196" spans="1:3" s="381" customFormat="1" x14ac:dyDescent="0.3">
      <c r="A196" s="386"/>
      <c r="B196" s="971"/>
      <c r="C196" s="259"/>
    </row>
    <row r="197" spans="1:3" s="381" customFormat="1" x14ac:dyDescent="0.3">
      <c r="A197" s="386"/>
      <c r="B197" s="971"/>
      <c r="C197" s="259"/>
    </row>
    <row r="198" spans="1:3" s="381" customFormat="1" x14ac:dyDescent="0.3">
      <c r="A198" s="386"/>
      <c r="B198" s="971"/>
      <c r="C198" s="259"/>
    </row>
    <row r="199" spans="1:3" s="381" customFormat="1" x14ac:dyDescent="0.3">
      <c r="A199" s="386"/>
      <c r="B199" s="971"/>
      <c r="C199" s="259"/>
    </row>
    <row r="200" spans="1:3" s="381" customFormat="1" x14ac:dyDescent="0.3">
      <c r="A200" s="386"/>
      <c r="B200" s="971"/>
      <c r="C200" s="259"/>
    </row>
    <row r="201" spans="1:3" s="381" customFormat="1" x14ac:dyDescent="0.3">
      <c r="A201" s="386"/>
      <c r="B201" s="971"/>
      <c r="C201" s="259"/>
    </row>
    <row r="202" spans="1:3" s="381" customFormat="1" x14ac:dyDescent="0.3">
      <c r="A202" s="386"/>
      <c r="B202" s="971"/>
      <c r="C202" s="259"/>
    </row>
    <row r="203" spans="1:3" s="381" customFormat="1" x14ac:dyDescent="0.3">
      <c r="A203" s="386"/>
      <c r="B203" s="971"/>
      <c r="C203" s="259"/>
    </row>
    <row r="204" spans="1:3" s="381" customFormat="1" x14ac:dyDescent="0.3">
      <c r="A204" s="386"/>
      <c r="B204" s="971"/>
      <c r="C204" s="259"/>
    </row>
    <row r="205" spans="1:3" s="381" customFormat="1" x14ac:dyDescent="0.3">
      <c r="A205" s="386"/>
      <c r="B205" s="971"/>
      <c r="C205" s="259"/>
    </row>
    <row r="206" spans="1:3" s="381" customFormat="1" x14ac:dyDescent="0.3">
      <c r="A206" s="386"/>
      <c r="B206" s="971"/>
      <c r="C206" s="259"/>
    </row>
    <row r="207" spans="1:3" s="381" customFormat="1" x14ac:dyDescent="0.3">
      <c r="A207" s="386"/>
      <c r="B207" s="971"/>
      <c r="C207" s="259"/>
    </row>
    <row r="208" spans="1:3" s="381" customFormat="1" x14ac:dyDescent="0.3">
      <c r="A208" s="386"/>
      <c r="B208" s="971"/>
      <c r="C208" s="259"/>
    </row>
    <row r="209" spans="1:3" s="381" customFormat="1" x14ac:dyDescent="0.3">
      <c r="A209" s="386"/>
      <c r="B209" s="971"/>
      <c r="C209" s="259"/>
    </row>
    <row r="210" spans="1:3" s="381" customFormat="1" x14ac:dyDescent="0.3">
      <c r="A210" s="386"/>
      <c r="B210" s="971"/>
      <c r="C210" s="259"/>
    </row>
    <row r="211" spans="1:3" s="381" customFormat="1" x14ac:dyDescent="0.3">
      <c r="A211" s="386"/>
      <c r="B211" s="971"/>
      <c r="C211" s="259"/>
    </row>
    <row r="212" spans="1:3" s="381" customFormat="1" x14ac:dyDescent="0.3">
      <c r="A212" s="386"/>
      <c r="B212" s="971"/>
      <c r="C212" s="259"/>
    </row>
    <row r="213" spans="1:3" s="381" customFormat="1" x14ac:dyDescent="0.3">
      <c r="A213" s="386"/>
      <c r="B213" s="971"/>
      <c r="C213" s="259"/>
    </row>
    <row r="214" spans="1:3" s="381" customFormat="1" x14ac:dyDescent="0.3">
      <c r="A214" s="386"/>
      <c r="B214" s="971"/>
      <c r="C214" s="259"/>
    </row>
    <row r="215" spans="1:3" s="381" customFormat="1" x14ac:dyDescent="0.3">
      <c r="A215" s="386"/>
      <c r="B215" s="971"/>
      <c r="C215" s="259"/>
    </row>
    <row r="216" spans="1:3" s="381" customFormat="1" x14ac:dyDescent="0.3">
      <c r="A216" s="386"/>
      <c r="B216" s="971"/>
      <c r="C216" s="259"/>
    </row>
    <row r="217" spans="1:3" s="381" customFormat="1" x14ac:dyDescent="0.3">
      <c r="A217" s="386"/>
      <c r="B217" s="971"/>
      <c r="C217" s="259"/>
    </row>
    <row r="218" spans="1:3" s="381" customFormat="1" x14ac:dyDescent="0.3">
      <c r="A218" s="386"/>
      <c r="B218" s="971"/>
      <c r="C218" s="259"/>
    </row>
    <row r="219" spans="1:3" s="381" customFormat="1" x14ac:dyDescent="0.3">
      <c r="A219" s="386"/>
      <c r="B219" s="971"/>
      <c r="C219" s="259"/>
    </row>
    <row r="220" spans="1:3" s="381" customFormat="1" x14ac:dyDescent="0.3">
      <c r="A220" s="386"/>
      <c r="B220" s="971"/>
      <c r="C220" s="259"/>
    </row>
    <row r="221" spans="1:3" s="381" customFormat="1" x14ac:dyDescent="0.3">
      <c r="A221" s="386"/>
      <c r="B221" s="971"/>
      <c r="C221" s="259"/>
    </row>
    <row r="222" spans="1:3" s="381" customFormat="1" x14ac:dyDescent="0.3">
      <c r="A222" s="386"/>
      <c r="B222" s="971"/>
      <c r="C222" s="259"/>
    </row>
    <row r="223" spans="1:3" s="381" customFormat="1" x14ac:dyDescent="0.3">
      <c r="A223" s="386"/>
      <c r="B223" s="971"/>
      <c r="C223" s="259"/>
    </row>
    <row r="224" spans="1:3" s="381" customFormat="1" x14ac:dyDescent="0.3">
      <c r="A224" s="386"/>
      <c r="B224" s="971"/>
      <c r="C224" s="259"/>
    </row>
    <row r="225" spans="1:3" s="381" customFormat="1" x14ac:dyDescent="0.3">
      <c r="A225" s="386"/>
      <c r="B225" s="971"/>
      <c r="C225" s="259"/>
    </row>
    <row r="226" spans="1:3" s="381" customFormat="1" x14ac:dyDescent="0.3">
      <c r="A226" s="386"/>
      <c r="B226" s="971"/>
      <c r="C226" s="259"/>
    </row>
    <row r="227" spans="1:3" s="381" customFormat="1" x14ac:dyDescent="0.3">
      <c r="A227" s="386"/>
      <c r="B227" s="971"/>
      <c r="C227" s="259"/>
    </row>
    <row r="228" spans="1:3" s="381" customFormat="1" x14ac:dyDescent="0.3">
      <c r="A228" s="386"/>
      <c r="B228" s="971"/>
      <c r="C228" s="259"/>
    </row>
    <row r="229" spans="1:3" s="381" customFormat="1" x14ac:dyDescent="0.3">
      <c r="A229" s="386"/>
      <c r="B229" s="971"/>
      <c r="C229" s="259"/>
    </row>
    <row r="230" spans="1:3" s="381" customFormat="1" x14ac:dyDescent="0.3">
      <c r="A230" s="386"/>
      <c r="B230" s="971"/>
      <c r="C230" s="259"/>
    </row>
    <row r="231" spans="1:3" s="381" customFormat="1" x14ac:dyDescent="0.3">
      <c r="A231" s="386"/>
      <c r="B231" s="971"/>
      <c r="C231" s="259"/>
    </row>
    <row r="232" spans="1:3" s="381" customFormat="1" x14ac:dyDescent="0.3">
      <c r="A232" s="386"/>
      <c r="B232" s="971"/>
      <c r="C232" s="259"/>
    </row>
    <row r="233" spans="1:3" s="381" customFormat="1" x14ac:dyDescent="0.3">
      <c r="A233" s="386"/>
      <c r="B233" s="971"/>
      <c r="C233" s="259"/>
    </row>
    <row r="234" spans="1:3" s="381" customFormat="1" x14ac:dyDescent="0.3">
      <c r="A234" s="386"/>
      <c r="B234" s="971"/>
      <c r="C234" s="259"/>
    </row>
    <row r="235" spans="1:3" s="381" customFormat="1" x14ac:dyDescent="0.3">
      <c r="A235" s="386"/>
      <c r="B235" s="971"/>
      <c r="C235" s="259"/>
    </row>
    <row r="236" spans="1:3" s="381" customFormat="1" x14ac:dyDescent="0.3">
      <c r="A236" s="386"/>
      <c r="B236" s="971"/>
      <c r="C236" s="259"/>
    </row>
    <row r="237" spans="1:3" s="381" customFormat="1" x14ac:dyDescent="0.3">
      <c r="A237" s="386"/>
      <c r="B237" s="971"/>
      <c r="C237" s="259"/>
    </row>
    <row r="238" spans="1:3" s="381" customFormat="1" x14ac:dyDescent="0.3">
      <c r="A238" s="386"/>
      <c r="B238" s="971"/>
      <c r="C238" s="259"/>
    </row>
    <row r="239" spans="1:3" s="381" customFormat="1" x14ac:dyDescent="0.3">
      <c r="A239" s="386"/>
      <c r="B239" s="971"/>
      <c r="C239" s="259"/>
    </row>
    <row r="240" spans="1:3" s="381" customFormat="1" x14ac:dyDescent="0.3">
      <c r="A240" s="386"/>
      <c r="B240" s="971"/>
      <c r="C240" s="259"/>
    </row>
    <row r="241" spans="1:3" s="381" customFormat="1" x14ac:dyDescent="0.3">
      <c r="A241" s="386"/>
      <c r="B241" s="971"/>
      <c r="C241" s="259"/>
    </row>
    <row r="242" spans="1:3" s="381" customFormat="1" x14ac:dyDescent="0.3">
      <c r="A242" s="386"/>
      <c r="B242" s="971"/>
      <c r="C242" s="259"/>
    </row>
    <row r="243" spans="1:3" s="381" customFormat="1" x14ac:dyDescent="0.3">
      <c r="A243" s="386"/>
      <c r="B243" s="971"/>
      <c r="C243" s="259"/>
    </row>
    <row r="244" spans="1:3" s="381" customFormat="1" x14ac:dyDescent="0.3">
      <c r="A244" s="386"/>
      <c r="B244" s="971"/>
      <c r="C244" s="259"/>
    </row>
    <row r="245" spans="1:3" s="381" customFormat="1" x14ac:dyDescent="0.3">
      <c r="A245" s="386"/>
      <c r="B245" s="971"/>
      <c r="C245" s="259"/>
    </row>
    <row r="246" spans="1:3" s="381" customFormat="1" x14ac:dyDescent="0.3">
      <c r="A246" s="386"/>
      <c r="B246" s="971"/>
      <c r="C246" s="259"/>
    </row>
    <row r="247" spans="1:3" s="381" customFormat="1" x14ac:dyDescent="0.3">
      <c r="A247" s="386"/>
      <c r="B247" s="971"/>
      <c r="C247" s="259"/>
    </row>
    <row r="248" spans="1:3" s="381" customFormat="1" x14ac:dyDescent="0.3">
      <c r="A248" s="386"/>
      <c r="B248" s="971"/>
      <c r="C248" s="259"/>
    </row>
    <row r="249" spans="1:3" s="381" customFormat="1" x14ac:dyDescent="0.3">
      <c r="A249" s="386"/>
      <c r="B249" s="971"/>
      <c r="C249" s="259"/>
    </row>
    <row r="250" spans="1:3" s="381" customFormat="1" x14ac:dyDescent="0.3">
      <c r="A250" s="386"/>
      <c r="B250" s="971"/>
      <c r="C250" s="259"/>
    </row>
    <row r="251" spans="1:3" s="381" customFormat="1" x14ac:dyDescent="0.3">
      <c r="A251" s="386"/>
      <c r="B251" s="971"/>
      <c r="C251" s="259"/>
    </row>
    <row r="252" spans="1:3" s="381" customFormat="1" x14ac:dyDescent="0.3">
      <c r="A252" s="386"/>
      <c r="B252" s="971"/>
      <c r="C252" s="259"/>
    </row>
    <row r="253" spans="1:3" s="381" customFormat="1" x14ac:dyDescent="0.3">
      <c r="A253" s="386"/>
      <c r="B253" s="971"/>
      <c r="C253" s="259"/>
    </row>
    <row r="254" spans="1:3" s="381" customFormat="1" x14ac:dyDescent="0.3">
      <c r="A254" s="386"/>
      <c r="B254" s="971"/>
      <c r="C254" s="259"/>
    </row>
    <row r="255" spans="1:3" s="381" customFormat="1" x14ac:dyDescent="0.3">
      <c r="A255" s="386"/>
      <c r="B255" s="971"/>
      <c r="C255" s="259"/>
    </row>
    <row r="256" spans="1:3" s="381" customFormat="1" x14ac:dyDescent="0.3">
      <c r="A256" s="386"/>
      <c r="B256" s="971"/>
      <c r="C256" s="259"/>
    </row>
    <row r="257" spans="1:3" s="381" customFormat="1" x14ac:dyDescent="0.3">
      <c r="A257" s="386"/>
      <c r="B257" s="971"/>
      <c r="C257" s="259"/>
    </row>
    <row r="258" spans="1:3" s="381" customFormat="1" x14ac:dyDescent="0.3">
      <c r="A258" s="386"/>
      <c r="B258" s="971"/>
      <c r="C258" s="259"/>
    </row>
    <row r="259" spans="1:3" s="381" customFormat="1" x14ac:dyDescent="0.3">
      <c r="A259" s="386"/>
      <c r="B259" s="971"/>
      <c r="C259" s="259"/>
    </row>
    <row r="260" spans="1:3" s="381" customFormat="1" x14ac:dyDescent="0.3">
      <c r="A260" s="386"/>
      <c r="B260" s="971"/>
      <c r="C260" s="259"/>
    </row>
    <row r="261" spans="1:3" s="381" customFormat="1" x14ac:dyDescent="0.3">
      <c r="A261" s="386"/>
      <c r="B261" s="971"/>
      <c r="C261" s="259"/>
    </row>
    <row r="262" spans="1:3" s="381" customFormat="1" x14ac:dyDescent="0.3">
      <c r="A262" s="386"/>
      <c r="B262" s="971"/>
      <c r="C262" s="259"/>
    </row>
    <row r="263" spans="1:3" s="381" customFormat="1" x14ac:dyDescent="0.3">
      <c r="A263" s="386"/>
      <c r="B263" s="971"/>
      <c r="C263" s="259"/>
    </row>
    <row r="264" spans="1:3" s="381" customFormat="1" x14ac:dyDescent="0.3">
      <c r="A264" s="386"/>
      <c r="B264" s="971"/>
      <c r="C264" s="259"/>
    </row>
    <row r="265" spans="1:3" s="381" customFormat="1" x14ac:dyDescent="0.3">
      <c r="A265" s="386"/>
      <c r="B265" s="971"/>
      <c r="C265" s="259"/>
    </row>
    <row r="266" spans="1:3" s="381" customFormat="1" x14ac:dyDescent="0.3">
      <c r="A266" s="386"/>
      <c r="B266" s="971"/>
      <c r="C266" s="259"/>
    </row>
    <row r="267" spans="1:3" s="381" customFormat="1" x14ac:dyDescent="0.3">
      <c r="A267" s="386"/>
      <c r="B267" s="971"/>
      <c r="C267" s="259"/>
    </row>
    <row r="268" spans="1:3" s="381" customFormat="1" x14ac:dyDescent="0.3">
      <c r="A268" s="386"/>
      <c r="B268" s="971"/>
      <c r="C268" s="259"/>
    </row>
    <row r="269" spans="1:3" s="381" customFormat="1" x14ac:dyDescent="0.3">
      <c r="A269" s="386"/>
      <c r="B269" s="971"/>
      <c r="C269" s="259"/>
    </row>
    <row r="270" spans="1:3" s="381" customFormat="1" x14ac:dyDescent="0.3">
      <c r="A270" s="386"/>
      <c r="B270" s="971"/>
      <c r="C270" s="259"/>
    </row>
    <row r="271" spans="1:3" s="381" customFormat="1" x14ac:dyDescent="0.3">
      <c r="A271" s="386"/>
      <c r="B271" s="971"/>
      <c r="C271" s="259"/>
    </row>
    <row r="272" spans="1:3" s="381" customFormat="1" x14ac:dyDescent="0.3">
      <c r="A272" s="386"/>
      <c r="B272" s="971"/>
      <c r="C272" s="259"/>
    </row>
    <row r="273" spans="1:3" s="381" customFormat="1" x14ac:dyDescent="0.3">
      <c r="A273" s="386"/>
      <c r="B273" s="971"/>
      <c r="C273" s="259"/>
    </row>
    <row r="274" spans="1:3" s="381" customFormat="1" x14ac:dyDescent="0.3">
      <c r="A274" s="386"/>
      <c r="B274" s="971"/>
      <c r="C274" s="259"/>
    </row>
    <row r="275" spans="1:3" s="381" customFormat="1" x14ac:dyDescent="0.3">
      <c r="A275" s="386"/>
      <c r="B275" s="971"/>
      <c r="C275" s="259"/>
    </row>
    <row r="276" spans="1:3" s="381" customFormat="1" x14ac:dyDescent="0.3">
      <c r="A276" s="386"/>
      <c r="B276" s="971"/>
      <c r="C276" s="259"/>
    </row>
    <row r="277" spans="1:3" s="381" customFormat="1" x14ac:dyDescent="0.3">
      <c r="A277" s="386"/>
      <c r="B277" s="971"/>
      <c r="C277" s="259"/>
    </row>
    <row r="278" spans="1:3" s="381" customFormat="1" x14ac:dyDescent="0.3">
      <c r="A278" s="386"/>
      <c r="B278" s="971"/>
      <c r="C278" s="259"/>
    </row>
    <row r="279" spans="1:3" s="381" customFormat="1" x14ac:dyDescent="0.3">
      <c r="A279" s="386"/>
      <c r="B279" s="971"/>
      <c r="C279" s="259"/>
    </row>
    <row r="280" spans="1:3" s="381" customFormat="1" x14ac:dyDescent="0.3">
      <c r="A280" s="386"/>
      <c r="B280" s="971"/>
      <c r="C280" s="259"/>
    </row>
    <row r="281" spans="1:3" s="381" customFormat="1" x14ac:dyDescent="0.3">
      <c r="A281" s="386"/>
      <c r="B281" s="971"/>
      <c r="C281" s="259"/>
    </row>
    <row r="282" spans="1:3" s="381" customFormat="1" x14ac:dyDescent="0.3">
      <c r="A282" s="386"/>
      <c r="B282" s="971"/>
      <c r="C282" s="259"/>
    </row>
    <row r="283" spans="1:3" s="381" customFormat="1" x14ac:dyDescent="0.3">
      <c r="A283" s="386"/>
      <c r="B283" s="971"/>
      <c r="C283" s="259"/>
    </row>
    <row r="284" spans="1:3" s="381" customFormat="1" x14ac:dyDescent="0.3">
      <c r="A284" s="386"/>
      <c r="B284" s="971"/>
      <c r="C284" s="259"/>
    </row>
    <row r="285" spans="1:3" s="381" customFormat="1" x14ac:dyDescent="0.3">
      <c r="A285" s="386"/>
      <c r="B285" s="971"/>
      <c r="C285" s="259"/>
    </row>
    <row r="286" spans="1:3" s="381" customFormat="1" x14ac:dyDescent="0.3">
      <c r="A286" s="386"/>
      <c r="B286" s="971"/>
      <c r="C286" s="259"/>
    </row>
    <row r="287" spans="1:3" s="381" customFormat="1" x14ac:dyDescent="0.3">
      <c r="A287" s="386"/>
      <c r="B287" s="971"/>
      <c r="C287" s="259"/>
    </row>
    <row r="288" spans="1:3" s="381" customFormat="1" x14ac:dyDescent="0.3">
      <c r="A288" s="386"/>
      <c r="B288" s="971"/>
      <c r="C288" s="259"/>
    </row>
    <row r="289" spans="1:3" s="381" customFormat="1" x14ac:dyDescent="0.3">
      <c r="A289" s="386"/>
      <c r="B289" s="971"/>
      <c r="C289" s="259"/>
    </row>
    <row r="290" spans="1:3" s="381" customFormat="1" x14ac:dyDescent="0.3">
      <c r="A290" s="386"/>
      <c r="B290" s="971"/>
      <c r="C290" s="259"/>
    </row>
    <row r="291" spans="1:3" s="381" customFormat="1" x14ac:dyDescent="0.3">
      <c r="A291" s="386"/>
      <c r="B291" s="971"/>
      <c r="C291" s="259"/>
    </row>
    <row r="292" spans="1:3" s="381" customFormat="1" x14ac:dyDescent="0.3">
      <c r="A292" s="386"/>
      <c r="B292" s="971"/>
      <c r="C292" s="259"/>
    </row>
    <row r="293" spans="1:3" s="381" customFormat="1" x14ac:dyDescent="0.3">
      <c r="A293" s="386"/>
      <c r="B293" s="971"/>
      <c r="C293" s="259"/>
    </row>
    <row r="294" spans="1:3" s="381" customFormat="1" x14ac:dyDescent="0.3">
      <c r="A294" s="386"/>
      <c r="B294" s="971"/>
      <c r="C294" s="259"/>
    </row>
    <row r="295" spans="1:3" s="381" customFormat="1" x14ac:dyDescent="0.3">
      <c r="A295" s="386"/>
      <c r="B295" s="971"/>
      <c r="C295" s="259"/>
    </row>
    <row r="296" spans="1:3" s="381" customFormat="1" x14ac:dyDescent="0.3">
      <c r="A296" s="386"/>
      <c r="B296" s="971"/>
      <c r="C296" s="259"/>
    </row>
    <row r="297" spans="1:3" s="381" customFormat="1" x14ac:dyDescent="0.3">
      <c r="A297" s="386"/>
      <c r="B297" s="971"/>
      <c r="C297" s="259"/>
    </row>
    <row r="298" spans="1:3" s="381" customFormat="1" x14ac:dyDescent="0.3">
      <c r="A298" s="386"/>
      <c r="B298" s="971"/>
      <c r="C298" s="259"/>
    </row>
    <row r="299" spans="1:3" s="381" customFormat="1" x14ac:dyDescent="0.3">
      <c r="A299" s="386"/>
      <c r="B299" s="971"/>
      <c r="C299" s="259"/>
    </row>
    <row r="300" spans="1:3" s="381" customFormat="1" x14ac:dyDescent="0.3">
      <c r="A300" s="386"/>
      <c r="B300" s="971"/>
      <c r="C300" s="259"/>
    </row>
    <row r="301" spans="1:3" s="381" customFormat="1" x14ac:dyDescent="0.3">
      <c r="A301" s="386"/>
      <c r="B301" s="971"/>
      <c r="C301" s="259"/>
    </row>
    <row r="302" spans="1:3" s="381" customFormat="1" x14ac:dyDescent="0.3">
      <c r="A302" s="386"/>
      <c r="B302" s="971"/>
      <c r="C302" s="259"/>
    </row>
    <row r="303" spans="1:3" s="381" customFormat="1" x14ac:dyDescent="0.3">
      <c r="A303" s="386"/>
      <c r="B303" s="971"/>
      <c r="C303" s="259"/>
    </row>
    <row r="304" spans="1:3" s="381" customFormat="1" x14ac:dyDescent="0.3">
      <c r="A304" s="386"/>
      <c r="B304" s="971"/>
      <c r="C304" s="259"/>
    </row>
    <row r="305" spans="1:3" s="381" customFormat="1" x14ac:dyDescent="0.3">
      <c r="A305" s="386"/>
      <c r="B305" s="971"/>
      <c r="C305" s="259"/>
    </row>
    <row r="306" spans="1:3" s="381" customFormat="1" x14ac:dyDescent="0.3">
      <c r="A306" s="386"/>
      <c r="B306" s="971"/>
      <c r="C306" s="259"/>
    </row>
    <row r="307" spans="1:3" s="381" customFormat="1" x14ac:dyDescent="0.3">
      <c r="A307" s="386"/>
      <c r="B307" s="971"/>
      <c r="C307" s="259"/>
    </row>
    <row r="308" spans="1:3" s="381" customFormat="1" x14ac:dyDescent="0.3">
      <c r="A308" s="386"/>
      <c r="B308" s="971"/>
      <c r="C308" s="259"/>
    </row>
    <row r="309" spans="1:3" s="381" customFormat="1" x14ac:dyDescent="0.3">
      <c r="A309" s="386"/>
      <c r="B309" s="971"/>
      <c r="C309" s="259"/>
    </row>
    <row r="310" spans="1:3" s="381" customFormat="1" x14ac:dyDescent="0.3">
      <c r="A310" s="386"/>
      <c r="B310" s="971"/>
      <c r="C310" s="259"/>
    </row>
    <row r="311" spans="1:3" s="381" customFormat="1" x14ac:dyDescent="0.3">
      <c r="A311" s="386"/>
      <c r="B311" s="971"/>
      <c r="C311" s="259"/>
    </row>
    <row r="312" spans="1:3" s="381" customFormat="1" x14ac:dyDescent="0.3">
      <c r="A312" s="386"/>
      <c r="B312" s="971"/>
      <c r="C312" s="259"/>
    </row>
    <row r="313" spans="1:3" s="381" customFormat="1" x14ac:dyDescent="0.3">
      <c r="A313" s="386"/>
      <c r="B313" s="971"/>
      <c r="C313" s="259"/>
    </row>
    <row r="314" spans="1:3" s="381" customFormat="1" x14ac:dyDescent="0.3">
      <c r="A314" s="386"/>
      <c r="B314" s="971"/>
      <c r="C314" s="259"/>
    </row>
    <row r="315" spans="1:3" s="381" customFormat="1" x14ac:dyDescent="0.3">
      <c r="A315" s="386"/>
      <c r="B315" s="971"/>
      <c r="C315" s="259"/>
    </row>
    <row r="316" spans="1:3" s="381" customFormat="1" x14ac:dyDescent="0.3">
      <c r="A316" s="386"/>
      <c r="B316" s="971"/>
      <c r="C316" s="259"/>
    </row>
    <row r="317" spans="1:3" s="381" customFormat="1" x14ac:dyDescent="0.3">
      <c r="A317" s="386"/>
      <c r="B317" s="971"/>
      <c r="C317" s="259"/>
    </row>
    <row r="318" spans="1:3" s="381" customFormat="1" x14ac:dyDescent="0.3">
      <c r="A318" s="386"/>
      <c r="B318" s="971"/>
      <c r="C318" s="259"/>
    </row>
    <row r="319" spans="1:3" s="381" customFormat="1" x14ac:dyDescent="0.3">
      <c r="A319" s="386"/>
      <c r="B319" s="971"/>
      <c r="C319" s="259"/>
    </row>
    <row r="320" spans="1:3" s="381" customFormat="1" x14ac:dyDescent="0.3">
      <c r="A320" s="386"/>
      <c r="B320" s="971"/>
      <c r="C320" s="259"/>
    </row>
    <row r="321" spans="1:3" s="381" customFormat="1" x14ac:dyDescent="0.3">
      <c r="A321" s="386"/>
      <c r="B321" s="971"/>
      <c r="C321" s="259"/>
    </row>
    <row r="322" spans="1:3" s="381" customFormat="1" x14ac:dyDescent="0.3">
      <c r="A322" s="386"/>
      <c r="B322" s="971"/>
      <c r="C322" s="259"/>
    </row>
    <row r="323" spans="1:3" s="381" customFormat="1" x14ac:dyDescent="0.3">
      <c r="A323" s="386"/>
      <c r="B323" s="971"/>
      <c r="C323" s="259"/>
    </row>
    <row r="324" spans="1:3" s="381" customFormat="1" x14ac:dyDescent="0.3">
      <c r="A324" s="386"/>
      <c r="B324" s="971"/>
      <c r="C324" s="259"/>
    </row>
    <row r="325" spans="1:3" s="381" customFormat="1" x14ac:dyDescent="0.3">
      <c r="A325" s="386"/>
      <c r="B325" s="971"/>
      <c r="C325" s="259"/>
    </row>
    <row r="326" spans="1:3" s="381" customFormat="1" x14ac:dyDescent="0.3">
      <c r="A326" s="386"/>
      <c r="B326" s="971"/>
      <c r="C326" s="259"/>
    </row>
    <row r="327" spans="1:3" s="381" customFormat="1" x14ac:dyDescent="0.3">
      <c r="A327" s="386"/>
      <c r="B327" s="971"/>
      <c r="C327" s="259"/>
    </row>
    <row r="328" spans="1:3" s="381" customFormat="1" x14ac:dyDescent="0.3">
      <c r="A328" s="386"/>
      <c r="B328" s="971"/>
      <c r="C328" s="259"/>
    </row>
    <row r="329" spans="1:3" s="381" customFormat="1" x14ac:dyDescent="0.3">
      <c r="A329" s="386"/>
      <c r="B329" s="971"/>
      <c r="C329" s="259"/>
    </row>
    <row r="330" spans="1:3" s="381" customFormat="1" x14ac:dyDescent="0.3">
      <c r="A330" s="386"/>
      <c r="B330" s="971"/>
      <c r="C330" s="259"/>
    </row>
    <row r="331" spans="1:3" s="381" customFormat="1" x14ac:dyDescent="0.3">
      <c r="A331" s="386"/>
      <c r="B331" s="971"/>
      <c r="C331" s="259"/>
    </row>
    <row r="332" spans="1:3" s="381" customFormat="1" x14ac:dyDescent="0.3">
      <c r="A332" s="386"/>
      <c r="B332" s="971"/>
      <c r="C332" s="259"/>
    </row>
    <row r="333" spans="1:3" s="381" customFormat="1" x14ac:dyDescent="0.3">
      <c r="A333" s="386"/>
      <c r="B333" s="971"/>
      <c r="C333" s="259"/>
    </row>
    <row r="334" spans="1:3" s="381" customFormat="1" x14ac:dyDescent="0.3">
      <c r="A334" s="386"/>
      <c r="B334" s="971"/>
      <c r="C334" s="259"/>
    </row>
    <row r="335" spans="1:3" s="381" customFormat="1" x14ac:dyDescent="0.3">
      <c r="A335" s="386"/>
      <c r="B335" s="971"/>
      <c r="C335" s="259"/>
    </row>
    <row r="336" spans="1:3" s="381" customFormat="1" x14ac:dyDescent="0.3">
      <c r="A336" s="386"/>
      <c r="B336" s="971"/>
      <c r="C336" s="259"/>
    </row>
    <row r="337" spans="1:3" s="381" customFormat="1" x14ac:dyDescent="0.3">
      <c r="A337" s="386"/>
      <c r="B337" s="971"/>
      <c r="C337" s="259"/>
    </row>
    <row r="338" spans="1:3" s="381" customFormat="1" x14ac:dyDescent="0.3">
      <c r="A338" s="386"/>
      <c r="B338" s="971"/>
      <c r="C338" s="259"/>
    </row>
    <row r="339" spans="1:3" s="381" customFormat="1" x14ac:dyDescent="0.3">
      <c r="A339" s="386"/>
      <c r="B339" s="971"/>
      <c r="C339" s="259"/>
    </row>
    <row r="340" spans="1:3" s="381" customFormat="1" x14ac:dyDescent="0.3">
      <c r="A340" s="386"/>
      <c r="B340" s="971"/>
      <c r="C340" s="259"/>
    </row>
    <row r="341" spans="1:3" s="381" customFormat="1" x14ac:dyDescent="0.3">
      <c r="A341" s="386"/>
      <c r="B341" s="971"/>
      <c r="C341" s="259"/>
    </row>
    <row r="342" spans="1:3" s="381" customFormat="1" x14ac:dyDescent="0.3">
      <c r="A342" s="386"/>
      <c r="B342" s="971"/>
      <c r="C342" s="259"/>
    </row>
    <row r="343" spans="1:3" s="381" customFormat="1" x14ac:dyDescent="0.3">
      <c r="A343" s="386"/>
      <c r="B343" s="971"/>
      <c r="C343" s="259"/>
    </row>
    <row r="344" spans="1:3" s="381" customFormat="1" x14ac:dyDescent="0.3">
      <c r="A344" s="386"/>
      <c r="B344" s="971"/>
      <c r="C344" s="259"/>
    </row>
    <row r="345" spans="1:3" s="381" customFormat="1" x14ac:dyDescent="0.3">
      <c r="A345" s="386"/>
      <c r="B345" s="971"/>
      <c r="C345" s="259"/>
    </row>
    <row r="346" spans="1:3" s="381" customFormat="1" x14ac:dyDescent="0.3">
      <c r="A346" s="386"/>
      <c r="B346" s="971"/>
      <c r="C346" s="259"/>
    </row>
    <row r="347" spans="1:3" s="381" customFormat="1" x14ac:dyDescent="0.3">
      <c r="A347" s="386"/>
      <c r="B347" s="971"/>
      <c r="C347" s="259"/>
    </row>
    <row r="348" spans="1:3" s="381" customFormat="1" x14ac:dyDescent="0.3">
      <c r="A348" s="386"/>
      <c r="B348" s="971"/>
      <c r="C348" s="259"/>
    </row>
    <row r="349" spans="1:3" s="381" customFormat="1" x14ac:dyDescent="0.3">
      <c r="A349" s="386"/>
      <c r="B349" s="971"/>
      <c r="C349" s="259"/>
    </row>
    <row r="350" spans="1:3" s="381" customFormat="1" x14ac:dyDescent="0.3">
      <c r="A350" s="386"/>
      <c r="B350" s="971"/>
      <c r="C350" s="259"/>
    </row>
    <row r="351" spans="1:3" s="381" customFormat="1" x14ac:dyDescent="0.3">
      <c r="A351" s="386"/>
      <c r="B351" s="971"/>
      <c r="C351" s="259"/>
    </row>
    <row r="352" spans="1:3" s="381" customFormat="1" x14ac:dyDescent="0.3">
      <c r="A352" s="386"/>
      <c r="B352" s="971"/>
      <c r="C352" s="259"/>
    </row>
    <row r="353" spans="1:3" s="381" customFormat="1" x14ac:dyDescent="0.3">
      <c r="A353" s="386"/>
      <c r="B353" s="971"/>
      <c r="C353" s="259"/>
    </row>
    <row r="354" spans="1:3" s="381" customFormat="1" x14ac:dyDescent="0.3">
      <c r="A354" s="386"/>
      <c r="B354" s="971"/>
      <c r="C354" s="259"/>
    </row>
    <row r="355" spans="1:3" s="381" customFormat="1" x14ac:dyDescent="0.3">
      <c r="A355" s="386"/>
      <c r="B355" s="971"/>
      <c r="C355" s="259"/>
    </row>
    <row r="356" spans="1:3" s="381" customFormat="1" x14ac:dyDescent="0.3">
      <c r="A356" s="386"/>
      <c r="B356" s="971"/>
      <c r="C356" s="259"/>
    </row>
    <row r="357" spans="1:3" s="381" customFormat="1" x14ac:dyDescent="0.3">
      <c r="A357" s="386"/>
      <c r="B357" s="971"/>
      <c r="C357" s="259"/>
    </row>
    <row r="358" spans="1:3" s="381" customFormat="1" x14ac:dyDescent="0.3">
      <c r="A358" s="386"/>
      <c r="B358" s="971"/>
      <c r="C358" s="259"/>
    </row>
    <row r="359" spans="1:3" s="381" customFormat="1" x14ac:dyDescent="0.3">
      <c r="A359" s="386"/>
      <c r="B359" s="971"/>
      <c r="C359" s="259"/>
    </row>
    <row r="360" spans="1:3" s="381" customFormat="1" x14ac:dyDescent="0.3">
      <c r="A360" s="386"/>
      <c r="B360" s="971"/>
      <c r="C360" s="259"/>
    </row>
    <row r="361" spans="1:3" s="381" customFormat="1" x14ac:dyDescent="0.3">
      <c r="A361" s="386"/>
      <c r="B361" s="971"/>
      <c r="C361" s="259"/>
    </row>
    <row r="362" spans="1:3" s="381" customFormat="1" x14ac:dyDescent="0.3">
      <c r="A362" s="386"/>
      <c r="B362" s="971"/>
      <c r="C362" s="259"/>
    </row>
    <row r="363" spans="1:3" s="381" customFormat="1" x14ac:dyDescent="0.3">
      <c r="A363" s="386"/>
      <c r="B363" s="971"/>
      <c r="C363" s="259"/>
    </row>
    <row r="364" spans="1:3" s="381" customFormat="1" x14ac:dyDescent="0.3">
      <c r="A364" s="386"/>
      <c r="B364" s="971"/>
      <c r="C364" s="259"/>
    </row>
    <row r="365" spans="1:3" s="381" customFormat="1" x14ac:dyDescent="0.3">
      <c r="A365" s="386"/>
      <c r="B365" s="971"/>
      <c r="C365" s="259"/>
    </row>
    <row r="366" spans="1:3" s="381" customFormat="1" x14ac:dyDescent="0.3">
      <c r="A366" s="386"/>
      <c r="B366" s="971"/>
      <c r="C366" s="259"/>
    </row>
    <row r="367" spans="1:3" s="381" customFormat="1" x14ac:dyDescent="0.3">
      <c r="A367" s="386"/>
      <c r="B367" s="971"/>
      <c r="C367" s="259"/>
    </row>
    <row r="368" spans="1:3" s="381" customFormat="1" x14ac:dyDescent="0.3">
      <c r="A368" s="386"/>
      <c r="B368" s="971"/>
      <c r="C368" s="259"/>
    </row>
    <row r="369" spans="1:3" s="381" customFormat="1" x14ac:dyDescent="0.3">
      <c r="A369" s="386"/>
      <c r="B369" s="971"/>
      <c r="C369" s="259"/>
    </row>
    <row r="370" spans="1:3" s="381" customFormat="1" x14ac:dyDescent="0.3">
      <c r="A370" s="386"/>
      <c r="B370" s="971"/>
      <c r="C370" s="259"/>
    </row>
    <row r="371" spans="1:3" s="381" customFormat="1" x14ac:dyDescent="0.3">
      <c r="A371" s="386"/>
      <c r="B371" s="971"/>
      <c r="C371" s="259"/>
    </row>
    <row r="372" spans="1:3" s="381" customFormat="1" x14ac:dyDescent="0.3">
      <c r="A372" s="386"/>
      <c r="B372" s="971"/>
      <c r="C372" s="259"/>
    </row>
    <row r="373" spans="1:3" s="381" customFormat="1" x14ac:dyDescent="0.3">
      <c r="A373" s="386"/>
      <c r="B373" s="971"/>
      <c r="C373" s="259"/>
    </row>
    <row r="374" spans="1:3" s="381" customFormat="1" x14ac:dyDescent="0.3">
      <c r="A374" s="386"/>
      <c r="B374" s="971"/>
      <c r="C374" s="259"/>
    </row>
    <row r="375" spans="1:3" s="381" customFormat="1" x14ac:dyDescent="0.3">
      <c r="A375" s="386"/>
      <c r="B375" s="971"/>
      <c r="C375" s="259"/>
    </row>
    <row r="376" spans="1:3" s="381" customFormat="1" x14ac:dyDescent="0.3">
      <c r="A376" s="386"/>
      <c r="B376" s="971"/>
      <c r="C376" s="259"/>
    </row>
    <row r="377" spans="1:3" s="381" customFormat="1" x14ac:dyDescent="0.3">
      <c r="A377" s="386"/>
      <c r="B377" s="971"/>
      <c r="C377" s="259"/>
    </row>
    <row r="378" spans="1:3" s="381" customFormat="1" x14ac:dyDescent="0.3">
      <c r="A378" s="386"/>
      <c r="B378" s="971"/>
      <c r="C378" s="259"/>
    </row>
    <row r="379" spans="1:3" s="381" customFormat="1" x14ac:dyDescent="0.3">
      <c r="A379" s="386"/>
      <c r="B379" s="971"/>
      <c r="C379" s="259"/>
    </row>
    <row r="380" spans="1:3" s="381" customFormat="1" x14ac:dyDescent="0.3">
      <c r="A380" s="386"/>
      <c r="B380" s="971"/>
      <c r="C380" s="259"/>
    </row>
    <row r="381" spans="1:3" s="381" customFormat="1" x14ac:dyDescent="0.3">
      <c r="A381" s="386"/>
      <c r="B381" s="971"/>
      <c r="C381" s="259"/>
    </row>
    <row r="382" spans="1:3" s="381" customFormat="1" x14ac:dyDescent="0.3">
      <c r="A382" s="386"/>
      <c r="B382" s="971"/>
      <c r="C382" s="259"/>
    </row>
    <row r="383" spans="1:3" s="381" customFormat="1" x14ac:dyDescent="0.3">
      <c r="A383" s="386"/>
      <c r="B383" s="971"/>
      <c r="C383" s="259"/>
    </row>
    <row r="384" spans="1:3" s="381" customFormat="1" x14ac:dyDescent="0.3">
      <c r="A384" s="386"/>
      <c r="B384" s="971"/>
      <c r="C384" s="259"/>
    </row>
    <row r="385" spans="1:3" s="381" customFormat="1" x14ac:dyDescent="0.3">
      <c r="A385" s="386"/>
      <c r="B385" s="971"/>
      <c r="C385" s="259"/>
    </row>
    <row r="386" spans="1:3" s="381" customFormat="1" x14ac:dyDescent="0.3">
      <c r="A386" s="386"/>
      <c r="B386" s="971"/>
      <c r="C386" s="259"/>
    </row>
    <row r="387" spans="1:3" s="381" customFormat="1" x14ac:dyDescent="0.3">
      <c r="A387" s="386"/>
      <c r="B387" s="971"/>
      <c r="C387" s="259"/>
    </row>
    <row r="388" spans="1:3" s="381" customFormat="1" x14ac:dyDescent="0.3">
      <c r="A388" s="386"/>
      <c r="B388" s="971"/>
      <c r="C388" s="259"/>
    </row>
    <row r="389" spans="1:3" s="381" customFormat="1" x14ac:dyDescent="0.3">
      <c r="A389" s="386"/>
      <c r="B389" s="971"/>
      <c r="C389" s="259"/>
    </row>
    <row r="390" spans="1:3" s="381" customFormat="1" x14ac:dyDescent="0.3">
      <c r="A390" s="386"/>
      <c r="B390" s="971"/>
      <c r="C390" s="259"/>
    </row>
    <row r="391" spans="1:3" s="381" customFormat="1" x14ac:dyDescent="0.3">
      <c r="A391" s="386"/>
      <c r="B391" s="971"/>
      <c r="C391" s="259"/>
    </row>
    <row r="392" spans="1:3" s="381" customFormat="1" x14ac:dyDescent="0.3">
      <c r="A392" s="386"/>
      <c r="B392" s="971"/>
      <c r="C392" s="259"/>
    </row>
    <row r="393" spans="1:3" s="381" customFormat="1" ht="15.75" customHeight="1" x14ac:dyDescent="0.3">
      <c r="A393" s="386"/>
      <c r="B393" s="971"/>
      <c r="C393" s="259"/>
    </row>
    <row r="394" spans="1:3" s="381" customFormat="1" ht="15.75" customHeight="1" x14ac:dyDescent="0.3">
      <c r="A394" s="386"/>
      <c r="B394" s="971"/>
      <c r="C394" s="259"/>
    </row>
    <row r="395" spans="1:3" s="381" customFormat="1" ht="15.75" customHeight="1" x14ac:dyDescent="0.3">
      <c r="A395" s="386"/>
      <c r="B395" s="971"/>
      <c r="C395" s="259"/>
    </row>
    <row r="396" spans="1:3" s="381" customFormat="1" ht="15.75" customHeight="1" x14ac:dyDescent="0.3">
      <c r="A396" s="386"/>
      <c r="B396" s="971"/>
      <c r="C396" s="259"/>
    </row>
    <row r="397" spans="1:3" s="381" customFormat="1" ht="15.75" customHeight="1" x14ac:dyDescent="0.3">
      <c r="A397" s="386"/>
      <c r="B397" s="971"/>
      <c r="C397" s="259"/>
    </row>
    <row r="398" spans="1:3" s="381" customFormat="1" ht="15.75" customHeight="1" x14ac:dyDescent="0.3">
      <c r="A398" s="386"/>
      <c r="B398" s="971"/>
      <c r="C398" s="259"/>
    </row>
    <row r="399" spans="1:3" s="381" customFormat="1" ht="15.75" customHeight="1" x14ac:dyDescent="0.3">
      <c r="A399" s="386"/>
      <c r="B399" s="971"/>
      <c r="C399" s="259"/>
    </row>
    <row r="400" spans="1:3" s="381" customFormat="1" ht="15.75" customHeight="1" x14ac:dyDescent="0.3">
      <c r="A400" s="386"/>
      <c r="B400" s="971"/>
      <c r="C400" s="259"/>
    </row>
    <row r="401" spans="1:3" s="381" customFormat="1" ht="15.75" customHeight="1" x14ac:dyDescent="0.3">
      <c r="A401" s="386"/>
      <c r="B401" s="971"/>
      <c r="C401" s="259"/>
    </row>
    <row r="402" spans="1:3" s="381" customFormat="1" ht="15.75" customHeight="1" x14ac:dyDescent="0.3">
      <c r="A402" s="386"/>
      <c r="B402" s="971"/>
      <c r="C402" s="259"/>
    </row>
    <row r="403" spans="1:3" s="381" customFormat="1" ht="15.75" customHeight="1" x14ac:dyDescent="0.3">
      <c r="A403" s="386"/>
      <c r="B403" s="971"/>
      <c r="C403" s="259"/>
    </row>
    <row r="404" spans="1:3" s="381" customFormat="1" ht="15.75" customHeight="1" x14ac:dyDescent="0.3">
      <c r="A404" s="386"/>
      <c r="B404" s="971"/>
      <c r="C404" s="259"/>
    </row>
    <row r="405" spans="1:3" s="381" customFormat="1" ht="15.75" customHeight="1" x14ac:dyDescent="0.3">
      <c r="A405" s="386"/>
      <c r="B405" s="971"/>
      <c r="C405" s="259"/>
    </row>
    <row r="406" spans="1:3" s="381" customFormat="1" ht="15.75" customHeight="1" x14ac:dyDescent="0.3">
      <c r="A406" s="386"/>
      <c r="B406" s="971"/>
      <c r="C406" s="259"/>
    </row>
    <row r="407" spans="1:3" s="381" customFormat="1" ht="15.75" customHeight="1" x14ac:dyDescent="0.3">
      <c r="A407" s="386"/>
      <c r="B407" s="971"/>
      <c r="C407" s="259"/>
    </row>
    <row r="408" spans="1:3" s="381" customFormat="1" ht="15.75" customHeight="1" x14ac:dyDescent="0.3">
      <c r="A408" s="386"/>
      <c r="B408" s="971"/>
      <c r="C408" s="259"/>
    </row>
    <row r="409" spans="1:3" s="381" customFormat="1" ht="15.75" customHeight="1" x14ac:dyDescent="0.3">
      <c r="A409" s="386"/>
      <c r="B409" s="971"/>
      <c r="C409" s="259"/>
    </row>
    <row r="410" spans="1:3" s="381" customFormat="1" ht="15.75" customHeight="1" x14ac:dyDescent="0.3">
      <c r="A410" s="386"/>
      <c r="B410" s="971"/>
      <c r="C410" s="259"/>
    </row>
    <row r="411" spans="1:3" s="381" customFormat="1" ht="15.75" customHeight="1" x14ac:dyDescent="0.3">
      <c r="A411" s="386"/>
      <c r="B411" s="971"/>
      <c r="C411" s="259"/>
    </row>
    <row r="412" spans="1:3" s="381" customFormat="1" ht="15.75" customHeight="1" x14ac:dyDescent="0.3">
      <c r="A412" s="386"/>
      <c r="B412" s="971"/>
      <c r="C412" s="259"/>
    </row>
    <row r="413" spans="1:3" s="381" customFormat="1" ht="15.75" customHeight="1" x14ac:dyDescent="0.3">
      <c r="A413" s="386"/>
      <c r="B413" s="971"/>
      <c r="C413" s="259"/>
    </row>
    <row r="414" spans="1:3" s="381" customFormat="1" ht="15.75" customHeight="1" x14ac:dyDescent="0.3">
      <c r="A414" s="386"/>
      <c r="B414" s="971"/>
      <c r="C414" s="259"/>
    </row>
    <row r="415" spans="1:3" s="381" customFormat="1" ht="15.75" customHeight="1" x14ac:dyDescent="0.3">
      <c r="A415" s="386"/>
      <c r="B415" s="971"/>
      <c r="C415" s="259"/>
    </row>
    <row r="416" spans="1:3" s="381" customFormat="1" ht="15.75" customHeight="1" x14ac:dyDescent="0.3">
      <c r="A416" s="386"/>
      <c r="B416" s="971"/>
      <c r="C416" s="259"/>
    </row>
    <row r="417" spans="1:3" s="381" customFormat="1" ht="15.75" customHeight="1" x14ac:dyDescent="0.3">
      <c r="A417" s="386"/>
      <c r="B417" s="971"/>
      <c r="C417" s="259"/>
    </row>
    <row r="418" spans="1:3" s="381" customFormat="1" ht="15.75" customHeight="1" x14ac:dyDescent="0.3">
      <c r="A418" s="386"/>
      <c r="B418" s="971"/>
      <c r="C418" s="259"/>
    </row>
    <row r="419" spans="1:3" s="381" customFormat="1" ht="15.75" customHeight="1" x14ac:dyDescent="0.3">
      <c r="A419" s="386"/>
      <c r="B419" s="971"/>
      <c r="C419" s="259"/>
    </row>
    <row r="420" spans="1:3" s="381" customFormat="1" ht="15.75" customHeight="1" x14ac:dyDescent="0.3">
      <c r="A420" s="386"/>
      <c r="B420" s="971"/>
      <c r="C420" s="259"/>
    </row>
    <row r="421" spans="1:3" s="381" customFormat="1" ht="15.75" customHeight="1" x14ac:dyDescent="0.3">
      <c r="A421" s="386"/>
      <c r="B421" s="971"/>
      <c r="C421" s="259"/>
    </row>
    <row r="422" spans="1:3" s="381" customFormat="1" ht="15.75" customHeight="1" x14ac:dyDescent="0.3">
      <c r="A422" s="386"/>
      <c r="B422" s="971"/>
      <c r="C422" s="259"/>
    </row>
    <row r="423" spans="1:3" s="381" customFormat="1" ht="15.75" customHeight="1" x14ac:dyDescent="0.3">
      <c r="A423" s="386"/>
      <c r="B423" s="971"/>
      <c r="C423" s="259"/>
    </row>
    <row r="424" spans="1:3" s="381" customFormat="1" ht="15.75" customHeight="1" x14ac:dyDescent="0.3">
      <c r="A424" s="386"/>
      <c r="B424" s="971"/>
      <c r="C424" s="259"/>
    </row>
    <row r="425" spans="1:3" s="381" customFormat="1" ht="15.75" customHeight="1" x14ac:dyDescent="0.3">
      <c r="A425" s="386"/>
      <c r="B425" s="971"/>
      <c r="C425" s="259"/>
    </row>
    <row r="426" spans="1:3" s="381" customFormat="1" ht="15.75" customHeight="1" x14ac:dyDescent="0.3">
      <c r="A426" s="386"/>
      <c r="B426" s="971"/>
      <c r="C426" s="259"/>
    </row>
    <row r="427" spans="1:3" s="381" customFormat="1" ht="15.75" customHeight="1" x14ac:dyDescent="0.3">
      <c r="A427" s="386"/>
      <c r="B427" s="971"/>
      <c r="C427" s="259"/>
    </row>
    <row r="428" spans="1:3" s="381" customFormat="1" ht="15.75" customHeight="1" x14ac:dyDescent="0.3">
      <c r="A428" s="386"/>
      <c r="B428" s="971"/>
      <c r="C428" s="259"/>
    </row>
    <row r="429" spans="1:3" s="381" customFormat="1" ht="15.75" customHeight="1" x14ac:dyDescent="0.3">
      <c r="A429" s="386"/>
      <c r="B429" s="971"/>
      <c r="C429" s="259"/>
    </row>
    <row r="430" spans="1:3" s="381" customFormat="1" ht="15.75" customHeight="1" x14ac:dyDescent="0.3">
      <c r="A430" s="386"/>
      <c r="B430" s="971"/>
      <c r="C430" s="259"/>
    </row>
    <row r="431" spans="1:3" s="381" customFormat="1" ht="15.75" customHeight="1" x14ac:dyDescent="0.3">
      <c r="A431" s="386"/>
      <c r="B431" s="971"/>
      <c r="C431" s="259"/>
    </row>
    <row r="432" spans="1:3" s="381" customFormat="1" ht="15.75" customHeight="1" x14ac:dyDescent="0.3">
      <c r="A432" s="386"/>
      <c r="B432" s="971"/>
      <c r="C432" s="259"/>
    </row>
    <row r="433" spans="1:3" s="381" customFormat="1" ht="15.75" customHeight="1" x14ac:dyDescent="0.3">
      <c r="A433" s="386"/>
      <c r="B433" s="971"/>
      <c r="C433" s="259"/>
    </row>
    <row r="434" spans="1:3" s="381" customFormat="1" ht="15.75" customHeight="1" x14ac:dyDescent="0.3">
      <c r="A434" s="386"/>
      <c r="B434" s="971"/>
      <c r="C434" s="259"/>
    </row>
    <row r="435" spans="1:3" s="381" customFormat="1" ht="15.75" customHeight="1" x14ac:dyDescent="0.3">
      <c r="A435" s="386"/>
      <c r="B435" s="971"/>
      <c r="C435" s="259"/>
    </row>
    <row r="436" spans="1:3" s="381" customFormat="1" ht="15.75" customHeight="1" x14ac:dyDescent="0.3">
      <c r="A436" s="386"/>
      <c r="B436" s="971"/>
      <c r="C436" s="259"/>
    </row>
    <row r="437" spans="1:3" s="381" customFormat="1" ht="15.75" customHeight="1" x14ac:dyDescent="0.3">
      <c r="A437" s="386"/>
      <c r="B437" s="971"/>
      <c r="C437" s="259"/>
    </row>
    <row r="438" spans="1:3" s="381" customFormat="1" ht="15.75" customHeight="1" x14ac:dyDescent="0.3">
      <c r="A438" s="386"/>
      <c r="B438" s="971"/>
      <c r="C438" s="259"/>
    </row>
    <row r="439" spans="1:3" s="381" customFormat="1" ht="15.75" customHeight="1" x14ac:dyDescent="0.3">
      <c r="A439" s="386"/>
      <c r="B439" s="971"/>
      <c r="C439" s="259"/>
    </row>
    <row r="440" spans="1:3" s="381" customFormat="1" ht="15.75" customHeight="1" x14ac:dyDescent="0.3">
      <c r="A440" s="386"/>
      <c r="B440" s="971"/>
      <c r="C440" s="259"/>
    </row>
    <row r="441" spans="1:3" s="381" customFormat="1" ht="15.75" customHeight="1" x14ac:dyDescent="0.3">
      <c r="A441" s="386"/>
      <c r="B441" s="971"/>
      <c r="C441" s="259"/>
    </row>
    <row r="442" spans="1:3" s="381" customFormat="1" ht="15.75" customHeight="1" x14ac:dyDescent="0.3">
      <c r="A442" s="386"/>
      <c r="B442" s="971"/>
      <c r="C442" s="259"/>
    </row>
    <row r="443" spans="1:3" s="381" customFormat="1" ht="15.75" customHeight="1" x14ac:dyDescent="0.3">
      <c r="A443" s="386"/>
      <c r="B443" s="971"/>
      <c r="C443" s="259"/>
    </row>
    <row r="444" spans="1:3" s="381" customFormat="1" ht="15.75" customHeight="1" x14ac:dyDescent="0.3">
      <c r="A444" s="386"/>
      <c r="B444" s="971"/>
      <c r="C444" s="259"/>
    </row>
    <row r="445" spans="1:3" s="381" customFormat="1" ht="15.75" customHeight="1" x14ac:dyDescent="0.3">
      <c r="A445" s="386"/>
      <c r="B445" s="971"/>
      <c r="C445" s="259"/>
    </row>
    <row r="446" spans="1:3" s="381" customFormat="1" ht="15.75" customHeight="1" x14ac:dyDescent="0.3">
      <c r="A446" s="386"/>
      <c r="B446" s="971"/>
      <c r="C446" s="259"/>
    </row>
    <row r="447" spans="1:3" s="381" customFormat="1" ht="15.75" customHeight="1" x14ac:dyDescent="0.3">
      <c r="A447" s="386"/>
      <c r="B447" s="971"/>
      <c r="C447" s="259"/>
    </row>
    <row r="448" spans="1:3" s="381" customFormat="1" ht="15.75" customHeight="1" x14ac:dyDescent="0.3">
      <c r="A448" s="386"/>
      <c r="B448" s="971"/>
      <c r="C448" s="259"/>
    </row>
    <row r="449" spans="1:3" s="381" customFormat="1" ht="15.75" customHeight="1" x14ac:dyDescent="0.3">
      <c r="A449" s="386"/>
      <c r="B449" s="971"/>
      <c r="C449" s="259"/>
    </row>
    <row r="450" spans="1:3" s="381" customFormat="1" ht="15.75" customHeight="1" x14ac:dyDescent="0.3">
      <c r="A450" s="386"/>
      <c r="B450" s="971"/>
      <c r="C450" s="259"/>
    </row>
    <row r="451" spans="1:3" s="381" customFormat="1" ht="15.75" customHeight="1" x14ac:dyDescent="0.3">
      <c r="A451" s="386"/>
      <c r="B451" s="971"/>
      <c r="C451" s="259"/>
    </row>
    <row r="452" spans="1:3" s="381" customFormat="1" ht="15.75" customHeight="1" x14ac:dyDescent="0.3">
      <c r="A452" s="386"/>
      <c r="B452" s="971"/>
      <c r="C452" s="259"/>
    </row>
    <row r="453" spans="1:3" s="381" customFormat="1" ht="15.75" customHeight="1" x14ac:dyDescent="0.3">
      <c r="A453" s="386"/>
      <c r="B453" s="971"/>
      <c r="C453" s="259"/>
    </row>
    <row r="454" spans="1:3" s="381" customFormat="1" ht="15.75" customHeight="1" x14ac:dyDescent="0.3">
      <c r="A454" s="386"/>
      <c r="B454" s="971"/>
      <c r="C454" s="259"/>
    </row>
    <row r="455" spans="1:3" s="381" customFormat="1" ht="15.75" customHeight="1" x14ac:dyDescent="0.3">
      <c r="A455" s="386"/>
      <c r="B455" s="971"/>
      <c r="C455" s="259"/>
    </row>
    <row r="456" spans="1:3" s="381" customFormat="1" ht="15.75" customHeight="1" x14ac:dyDescent="0.3">
      <c r="A456" s="386"/>
      <c r="B456" s="971"/>
      <c r="C456" s="259"/>
    </row>
    <row r="457" spans="1:3" s="381" customFormat="1" ht="15.75" customHeight="1" x14ac:dyDescent="0.3">
      <c r="A457" s="386"/>
      <c r="B457" s="971"/>
      <c r="C457" s="259"/>
    </row>
    <row r="458" spans="1:3" s="381" customFormat="1" ht="15.75" customHeight="1" x14ac:dyDescent="0.3">
      <c r="A458" s="386"/>
      <c r="B458" s="971"/>
      <c r="C458" s="259"/>
    </row>
    <row r="459" spans="1:3" s="381" customFormat="1" ht="15.75" customHeight="1" x14ac:dyDescent="0.3">
      <c r="A459" s="386"/>
      <c r="B459" s="971"/>
      <c r="C459" s="259"/>
    </row>
    <row r="460" spans="1:3" s="381" customFormat="1" ht="15.75" customHeight="1" x14ac:dyDescent="0.3">
      <c r="A460" s="386"/>
      <c r="B460" s="971"/>
      <c r="C460" s="259"/>
    </row>
    <row r="461" spans="1:3" s="381" customFormat="1" ht="15.75" customHeight="1" x14ac:dyDescent="0.3">
      <c r="A461" s="386"/>
      <c r="B461" s="971"/>
      <c r="C461" s="259"/>
    </row>
    <row r="462" spans="1:3" s="381" customFormat="1" ht="15.75" customHeight="1" x14ac:dyDescent="0.3">
      <c r="A462" s="386"/>
      <c r="B462" s="971"/>
      <c r="C462" s="259"/>
    </row>
    <row r="463" spans="1:3" s="381" customFormat="1" ht="15.75" customHeight="1" x14ac:dyDescent="0.3">
      <c r="A463" s="386"/>
      <c r="B463" s="971"/>
      <c r="C463" s="259"/>
    </row>
    <row r="464" spans="1:3" s="381" customFormat="1" ht="15.75" customHeight="1" x14ac:dyDescent="0.3">
      <c r="A464" s="386"/>
      <c r="B464" s="971"/>
      <c r="C464" s="259"/>
    </row>
    <row r="465" spans="1:3" s="381" customFormat="1" ht="15.75" customHeight="1" x14ac:dyDescent="0.3">
      <c r="A465" s="386"/>
      <c r="B465" s="971"/>
      <c r="C465" s="259"/>
    </row>
    <row r="466" spans="1:3" s="381" customFormat="1" ht="15.75" customHeight="1" x14ac:dyDescent="0.3">
      <c r="A466" s="386"/>
      <c r="B466" s="971"/>
      <c r="C466" s="259"/>
    </row>
    <row r="467" spans="1:3" s="381" customFormat="1" ht="15.75" customHeight="1" x14ac:dyDescent="0.3">
      <c r="A467" s="386"/>
      <c r="B467" s="971"/>
      <c r="C467" s="259"/>
    </row>
    <row r="468" spans="1:3" s="381" customFormat="1" ht="15.75" customHeight="1" x14ac:dyDescent="0.3">
      <c r="A468" s="386"/>
      <c r="B468" s="971"/>
      <c r="C468" s="259"/>
    </row>
    <row r="469" spans="1:3" s="381" customFormat="1" ht="15.75" customHeight="1" x14ac:dyDescent="0.3">
      <c r="A469" s="386"/>
      <c r="B469" s="971"/>
      <c r="C469" s="259"/>
    </row>
    <row r="470" spans="1:3" s="381" customFormat="1" ht="15.75" customHeight="1" x14ac:dyDescent="0.3">
      <c r="A470" s="386"/>
      <c r="B470" s="971"/>
      <c r="C470" s="259"/>
    </row>
    <row r="471" spans="1:3" s="381" customFormat="1" ht="15.75" customHeight="1" x14ac:dyDescent="0.3">
      <c r="A471" s="386"/>
      <c r="B471" s="971"/>
      <c r="C471" s="259"/>
    </row>
    <row r="472" spans="1:3" ht="15.75" customHeight="1" x14ac:dyDescent="0.3"/>
    <row r="473" spans="1:3" ht="15.75" customHeight="1" x14ac:dyDescent="0.3"/>
    <row r="474" spans="1:3" ht="15.75" customHeight="1" x14ac:dyDescent="0.3"/>
    <row r="475" spans="1:3" ht="15.75" customHeight="1" x14ac:dyDescent="0.3"/>
    <row r="476" spans="1:3" ht="15.75" customHeight="1" x14ac:dyDescent="0.3"/>
    <row r="477" spans="1:3" ht="15.75" customHeight="1" x14ac:dyDescent="0.3"/>
    <row r="478" spans="1:3" ht="15.75" customHeight="1" x14ac:dyDescent="0.3"/>
    <row r="479" spans="1:3" ht="15.75" customHeight="1" x14ac:dyDescent="0.3"/>
    <row r="480" spans="1:3"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row r="1007" ht="15.75" customHeight="1" x14ac:dyDescent="0.3"/>
    <row r="1008" ht="15.75" customHeight="1" x14ac:dyDescent="0.3"/>
    <row r="1009" ht="15.75" customHeight="1" x14ac:dyDescent="0.3"/>
    <row r="1010" ht="15.75" customHeight="1" x14ac:dyDescent="0.3"/>
    <row r="1011" ht="15.75" customHeight="1" x14ac:dyDescent="0.3"/>
    <row r="1012" ht="15.75" customHeight="1" x14ac:dyDescent="0.3"/>
    <row r="1013" ht="15.75" customHeight="1" x14ac:dyDescent="0.3"/>
    <row r="1014" ht="15.75" customHeight="1" x14ac:dyDescent="0.3"/>
    <row r="1015" ht="15.75" customHeight="1" x14ac:dyDescent="0.3"/>
    <row r="1016" ht="15.75" customHeight="1" x14ac:dyDescent="0.3"/>
    <row r="1017" ht="15.75" customHeight="1" x14ac:dyDescent="0.3"/>
    <row r="1018" ht="15.75" customHeight="1" x14ac:dyDescent="0.3"/>
    <row r="1019" ht="15.75" customHeight="1" x14ac:dyDescent="0.3"/>
    <row r="1020" ht="15.75" customHeight="1" x14ac:dyDescent="0.3"/>
    <row r="1021" ht="15.75" customHeight="1" x14ac:dyDescent="0.3"/>
    <row r="1022" ht="15.75" customHeight="1" x14ac:dyDescent="0.3"/>
    <row r="1023" ht="15.75" customHeight="1" x14ac:dyDescent="0.3"/>
    <row r="1024" ht="15.75" customHeight="1" x14ac:dyDescent="0.3"/>
    <row r="1025" ht="15.75" customHeight="1" x14ac:dyDescent="0.3"/>
    <row r="1026" ht="15.75" customHeight="1" x14ac:dyDescent="0.3"/>
    <row r="1027" ht="15.75" customHeight="1" x14ac:dyDescent="0.3"/>
    <row r="1028" ht="15.75" customHeight="1" x14ac:dyDescent="0.3"/>
    <row r="1029" ht="15.75" customHeight="1" x14ac:dyDescent="0.3"/>
    <row r="1030" ht="15.75" customHeight="1" x14ac:dyDescent="0.3"/>
    <row r="1031" ht="15.75" customHeight="1" x14ac:dyDescent="0.3"/>
    <row r="1032" ht="15.75" customHeight="1" x14ac:dyDescent="0.3"/>
    <row r="1033" ht="15.75" customHeight="1" x14ac:dyDescent="0.3"/>
    <row r="1034" ht="15.75" customHeight="1" x14ac:dyDescent="0.3"/>
    <row r="1035" ht="15.75" customHeight="1" x14ac:dyDescent="0.3"/>
    <row r="1036" ht="15.75" customHeight="1" x14ac:dyDescent="0.3"/>
    <row r="1037" ht="15.75" customHeight="1" x14ac:dyDescent="0.3"/>
    <row r="1038" ht="15.75" customHeight="1" x14ac:dyDescent="0.3"/>
    <row r="1039" ht="15.75" customHeight="1" x14ac:dyDescent="0.3"/>
    <row r="1040" ht="15.75" customHeight="1" x14ac:dyDescent="0.3"/>
    <row r="1041" ht="15.75" customHeight="1" x14ac:dyDescent="0.3"/>
    <row r="1042" ht="15.75" customHeight="1" x14ac:dyDescent="0.3"/>
    <row r="1043" ht="15.75" customHeight="1" x14ac:dyDescent="0.3"/>
    <row r="1044" ht="15.75" customHeight="1" x14ac:dyDescent="0.3"/>
    <row r="1045" ht="15.75" customHeight="1" x14ac:dyDescent="0.3"/>
    <row r="1046" ht="15.75" customHeight="1" x14ac:dyDescent="0.3"/>
    <row r="1047" ht="15.75" customHeight="1" x14ac:dyDescent="0.3"/>
    <row r="1048" ht="15.75" customHeight="1" x14ac:dyDescent="0.3"/>
    <row r="1049" ht="15.75" customHeight="1" x14ac:dyDescent="0.3"/>
    <row r="1050" ht="15.75" customHeight="1" x14ac:dyDescent="0.3"/>
    <row r="1051" ht="15.75" customHeight="1" x14ac:dyDescent="0.3"/>
    <row r="1052" ht="15.75" customHeight="1" x14ac:dyDescent="0.3"/>
    <row r="1053" ht="15.75" customHeight="1" x14ac:dyDescent="0.3"/>
    <row r="1054" ht="15.75" customHeight="1" x14ac:dyDescent="0.3"/>
    <row r="1055" ht="15.75" customHeight="1" x14ac:dyDescent="0.3"/>
    <row r="1056" ht="15.75" customHeight="1" x14ac:dyDescent="0.3"/>
    <row r="1057" ht="15.75" customHeight="1" x14ac:dyDescent="0.3"/>
    <row r="1058" ht="15.75" customHeight="1" x14ac:dyDescent="0.3"/>
    <row r="1059" ht="15.75" customHeight="1" x14ac:dyDescent="0.3"/>
    <row r="1060" ht="15.75" customHeight="1" x14ac:dyDescent="0.3"/>
    <row r="1061" ht="15.75" customHeight="1" x14ac:dyDescent="0.3"/>
    <row r="1062" ht="15.75" customHeight="1" x14ac:dyDescent="0.3"/>
    <row r="1063" ht="15.75" customHeight="1" x14ac:dyDescent="0.3"/>
    <row r="1064" ht="15.75" customHeight="1" x14ac:dyDescent="0.3"/>
    <row r="1065" ht="15.75" customHeight="1" x14ac:dyDescent="0.3"/>
    <row r="1066" ht="15.75" customHeight="1" x14ac:dyDescent="0.3"/>
    <row r="1067" ht="15.75" customHeight="1" x14ac:dyDescent="0.3"/>
    <row r="1068" ht="15.75" customHeight="1" x14ac:dyDescent="0.3"/>
    <row r="1069" ht="15.75" customHeight="1" x14ac:dyDescent="0.3"/>
    <row r="1070" ht="15.75" customHeight="1" x14ac:dyDescent="0.3"/>
    <row r="1071" ht="15.75" customHeight="1" x14ac:dyDescent="0.3"/>
    <row r="1072" ht="15.75" customHeight="1" x14ac:dyDescent="0.3"/>
    <row r="1073" ht="15.75" customHeight="1" x14ac:dyDescent="0.3"/>
    <row r="1074" ht="15.75" customHeight="1" x14ac:dyDescent="0.3"/>
    <row r="1075" ht="15.75" customHeight="1" x14ac:dyDescent="0.3"/>
    <row r="1076" ht="15.75" customHeight="1" x14ac:dyDescent="0.3"/>
    <row r="1077" ht="15.75" customHeight="1" x14ac:dyDescent="0.3"/>
    <row r="1078" ht="15.75" customHeight="1" x14ac:dyDescent="0.3"/>
    <row r="1079" ht="15.75" customHeight="1" x14ac:dyDescent="0.3"/>
    <row r="1080" ht="15.75" customHeight="1" x14ac:dyDescent="0.3"/>
    <row r="1081" ht="15.75" customHeight="1" x14ac:dyDescent="0.3"/>
    <row r="1082" ht="15.75" customHeight="1" x14ac:dyDescent="0.3"/>
    <row r="1083" ht="15.75" customHeight="1" x14ac:dyDescent="0.3"/>
    <row r="1084" ht="15.75" customHeight="1" x14ac:dyDescent="0.3"/>
    <row r="1085" ht="15.75" customHeight="1" x14ac:dyDescent="0.3"/>
    <row r="1086" ht="15.75" customHeight="1" x14ac:dyDescent="0.3"/>
    <row r="1087" ht="15.75" customHeight="1" x14ac:dyDescent="0.3"/>
    <row r="1088" ht="15.75" customHeight="1" x14ac:dyDescent="0.3"/>
    <row r="1089" ht="15.75" customHeight="1" x14ac:dyDescent="0.3"/>
    <row r="1090" ht="15.75" customHeight="1" x14ac:dyDescent="0.3"/>
    <row r="1091" ht="15.75" customHeight="1" x14ac:dyDescent="0.3"/>
    <row r="1092" ht="15.75" customHeight="1" x14ac:dyDescent="0.3"/>
    <row r="1093" ht="15.75" customHeight="1" x14ac:dyDescent="0.3"/>
    <row r="1094" ht="15.75" customHeight="1" x14ac:dyDescent="0.3"/>
    <row r="1095" ht="15.75" customHeight="1" x14ac:dyDescent="0.3"/>
    <row r="1096" ht="15.75" customHeight="1" x14ac:dyDescent="0.3"/>
    <row r="1097" ht="15.75" customHeight="1" x14ac:dyDescent="0.3"/>
    <row r="1098" ht="15.75" customHeight="1" x14ac:dyDescent="0.3"/>
    <row r="1099" ht="15.75" customHeight="1" x14ac:dyDescent="0.3"/>
    <row r="1100" ht="15.75" customHeight="1" x14ac:dyDescent="0.3"/>
    <row r="1101" ht="15.75" customHeight="1" x14ac:dyDescent="0.3"/>
    <row r="1102" ht="15.75" customHeight="1" x14ac:dyDescent="0.3"/>
    <row r="1103" ht="15.75" customHeight="1" x14ac:dyDescent="0.3"/>
    <row r="1104" ht="15.75" customHeight="1" x14ac:dyDescent="0.3"/>
    <row r="1105" ht="15.75" customHeight="1" x14ac:dyDescent="0.3"/>
    <row r="1106" ht="15.75" customHeight="1" x14ac:dyDescent="0.3"/>
    <row r="1107" ht="15.75" customHeight="1" x14ac:dyDescent="0.3"/>
    <row r="1108" ht="15.75" customHeight="1" x14ac:dyDescent="0.3"/>
    <row r="1109" ht="15.75" customHeight="1" x14ac:dyDescent="0.3"/>
    <row r="1110" ht="15.75" customHeight="1" x14ac:dyDescent="0.3"/>
    <row r="1111" ht="15.75" customHeight="1" x14ac:dyDescent="0.3"/>
    <row r="1112" ht="15.75" customHeight="1" x14ac:dyDescent="0.3"/>
    <row r="1113" ht="15.75" customHeight="1" x14ac:dyDescent="0.3"/>
    <row r="1114" ht="15.75" customHeight="1" x14ac:dyDescent="0.3"/>
    <row r="1115" ht="15.75" customHeight="1" x14ac:dyDescent="0.3"/>
    <row r="1116" ht="15.75" customHeight="1" x14ac:dyDescent="0.3"/>
    <row r="1117" ht="15.75" customHeight="1" x14ac:dyDescent="0.3"/>
    <row r="1118" ht="15.75" customHeight="1" x14ac:dyDescent="0.3"/>
    <row r="1119" ht="15.75" customHeight="1" x14ac:dyDescent="0.3"/>
    <row r="1120" ht="15.75" customHeight="1" x14ac:dyDescent="0.3"/>
    <row r="1121" ht="15.75" customHeight="1" x14ac:dyDescent="0.3"/>
    <row r="1122" ht="15.75" customHeight="1" x14ac:dyDescent="0.3"/>
    <row r="1123" ht="15.75" customHeight="1" x14ac:dyDescent="0.3"/>
    <row r="1124" ht="15.75" customHeight="1" x14ac:dyDescent="0.3"/>
    <row r="1125" ht="15.75" customHeight="1" x14ac:dyDescent="0.3"/>
    <row r="1126" ht="15.75" customHeight="1" x14ac:dyDescent="0.3"/>
    <row r="1127" ht="15.75" customHeight="1" x14ac:dyDescent="0.3"/>
    <row r="1128" ht="15.75" customHeight="1" x14ac:dyDescent="0.3"/>
    <row r="1129" ht="15.75" customHeight="1" x14ac:dyDescent="0.3"/>
    <row r="1130" ht="15.75" customHeight="1" x14ac:dyDescent="0.3"/>
    <row r="1131" ht="15.75" customHeight="1" x14ac:dyDescent="0.3"/>
    <row r="1132" ht="15.75" customHeight="1" x14ac:dyDescent="0.3"/>
    <row r="1133" ht="15.75" customHeight="1" x14ac:dyDescent="0.3"/>
    <row r="1134" ht="15.75" customHeight="1" x14ac:dyDescent="0.3"/>
    <row r="1135" ht="15.75" customHeight="1" x14ac:dyDescent="0.3"/>
    <row r="1136" ht="15.75" customHeight="1" x14ac:dyDescent="0.3"/>
    <row r="1137" ht="15.75" customHeight="1" x14ac:dyDescent="0.3"/>
    <row r="1138" ht="15.75" customHeight="1" x14ac:dyDescent="0.3"/>
    <row r="1139" ht="15.75" customHeight="1" x14ac:dyDescent="0.3"/>
    <row r="1140" ht="15.75" customHeight="1" x14ac:dyDescent="0.3"/>
    <row r="1141" ht="15.75" customHeight="1" x14ac:dyDescent="0.3"/>
    <row r="1142" ht="15.75" customHeight="1" x14ac:dyDescent="0.3"/>
    <row r="1143" ht="15.75" customHeight="1" x14ac:dyDescent="0.3"/>
    <row r="1144" ht="15.75" customHeight="1" x14ac:dyDescent="0.3"/>
    <row r="1145" ht="15.75" customHeight="1" x14ac:dyDescent="0.3"/>
    <row r="1146" ht="15.75" customHeight="1" x14ac:dyDescent="0.3"/>
    <row r="1147" ht="15.75" customHeight="1" x14ac:dyDescent="0.3"/>
    <row r="1148" ht="15.75" customHeight="1" x14ac:dyDescent="0.3"/>
    <row r="1149" ht="15.75" customHeight="1" x14ac:dyDescent="0.3"/>
    <row r="1150" ht="15.75" customHeight="1" x14ac:dyDescent="0.3"/>
    <row r="1151" ht="15.75" customHeight="1" x14ac:dyDescent="0.3"/>
    <row r="1152" ht="15.75" customHeight="1" x14ac:dyDescent="0.3"/>
    <row r="1153" ht="15.75" customHeight="1" x14ac:dyDescent="0.3"/>
    <row r="1154" ht="15.75" customHeight="1" x14ac:dyDescent="0.3"/>
    <row r="1155" ht="15.75" customHeight="1" x14ac:dyDescent="0.3"/>
    <row r="1156" ht="15.75" customHeight="1" x14ac:dyDescent="0.3"/>
    <row r="1157" ht="15.75" customHeight="1" x14ac:dyDescent="0.3"/>
    <row r="1158" ht="15.75" customHeight="1" x14ac:dyDescent="0.3"/>
    <row r="1159" ht="15.75" customHeight="1" x14ac:dyDescent="0.3"/>
    <row r="1160" ht="15.75" customHeight="1" x14ac:dyDescent="0.3"/>
    <row r="1161" ht="15.75" customHeight="1" x14ac:dyDescent="0.3"/>
    <row r="1162" ht="15.75" customHeight="1" x14ac:dyDescent="0.3"/>
    <row r="1163" ht="15.75" customHeight="1" x14ac:dyDescent="0.3"/>
    <row r="1164" ht="15.75" customHeight="1" x14ac:dyDescent="0.3"/>
    <row r="1165" ht="15.75" customHeight="1" x14ac:dyDescent="0.3"/>
    <row r="1166" ht="15.75" customHeight="1" x14ac:dyDescent="0.3"/>
    <row r="1167" ht="15.75" customHeight="1" x14ac:dyDescent="0.3"/>
    <row r="1168" ht="15.75" customHeight="1" x14ac:dyDescent="0.3"/>
    <row r="1169" ht="15.75" customHeight="1" x14ac:dyDescent="0.3"/>
    <row r="1170" ht="15.75" customHeight="1" x14ac:dyDescent="0.3"/>
    <row r="1171" ht="15.75" customHeight="1" x14ac:dyDescent="0.3"/>
    <row r="1172" ht="15.75" customHeight="1" x14ac:dyDescent="0.3"/>
    <row r="1173" ht="15.75" customHeight="1" x14ac:dyDescent="0.3"/>
    <row r="1174" ht="15.75" customHeight="1" x14ac:dyDescent="0.3"/>
    <row r="1175" ht="15.75" customHeight="1" x14ac:dyDescent="0.3"/>
    <row r="1176" ht="15.75" customHeight="1" x14ac:dyDescent="0.3"/>
    <row r="1177" ht="15.75" customHeight="1" x14ac:dyDescent="0.3"/>
    <row r="1178" ht="15.75" customHeight="1" x14ac:dyDescent="0.3"/>
    <row r="1179" ht="15.75" customHeight="1" x14ac:dyDescent="0.3"/>
    <row r="1180" ht="15.75" customHeight="1" x14ac:dyDescent="0.3"/>
    <row r="1181" ht="15.75" customHeight="1" x14ac:dyDescent="0.3"/>
    <row r="1182" ht="15.75" customHeight="1" x14ac:dyDescent="0.3"/>
    <row r="1183" ht="15.75" customHeight="1" x14ac:dyDescent="0.3"/>
    <row r="1184" ht="15.75" customHeight="1" x14ac:dyDescent="0.3"/>
    <row r="1185" ht="15.75" customHeight="1" x14ac:dyDescent="0.3"/>
    <row r="1186" ht="15.75" customHeight="1" x14ac:dyDescent="0.3"/>
    <row r="1187" ht="15.75" customHeight="1" x14ac:dyDescent="0.3"/>
    <row r="1188" ht="15.75" customHeight="1" x14ac:dyDescent="0.3"/>
    <row r="1189" ht="15.75" customHeight="1" x14ac:dyDescent="0.3"/>
    <row r="1190" ht="15.75" customHeight="1" x14ac:dyDescent="0.3"/>
    <row r="1191" ht="15.75" customHeight="1" x14ac:dyDescent="0.3"/>
    <row r="1192" ht="15.75" customHeight="1" x14ac:dyDescent="0.3"/>
    <row r="1193" ht="15.75" customHeight="1" x14ac:dyDescent="0.3"/>
    <row r="1194" ht="15.75" customHeight="1" x14ac:dyDescent="0.3"/>
    <row r="1195" ht="15.75" customHeight="1" x14ac:dyDescent="0.3"/>
    <row r="1196" ht="15.75" customHeight="1" x14ac:dyDescent="0.3"/>
    <row r="1197" ht="15.75" customHeight="1" x14ac:dyDescent="0.3"/>
    <row r="1198" ht="15.75" customHeight="1" x14ac:dyDescent="0.3"/>
    <row r="1199" ht="15.75" customHeight="1" x14ac:dyDescent="0.3"/>
    <row r="1200" ht="15.75" customHeight="1" x14ac:dyDescent="0.3"/>
    <row r="1201" ht="15.75" customHeight="1" x14ac:dyDescent="0.3"/>
    <row r="1202" ht="15.75" customHeight="1" x14ac:dyDescent="0.3"/>
    <row r="1203" ht="15.75" customHeight="1" x14ac:dyDescent="0.3"/>
    <row r="1204" ht="15.75" customHeight="1" x14ac:dyDescent="0.3"/>
    <row r="1205" ht="15.75" customHeight="1" x14ac:dyDescent="0.3"/>
    <row r="1206" ht="15.75" customHeight="1" x14ac:dyDescent="0.3"/>
    <row r="1207" ht="15.75" customHeight="1" x14ac:dyDescent="0.3"/>
    <row r="1208" ht="15.75" customHeight="1" x14ac:dyDescent="0.3"/>
    <row r="1209" ht="15.75" customHeight="1" x14ac:dyDescent="0.3"/>
    <row r="1210" ht="15.75" customHeight="1" x14ac:dyDescent="0.3"/>
    <row r="1211" ht="15.75" customHeight="1" x14ac:dyDescent="0.3"/>
    <row r="1212" ht="15.75" customHeight="1" x14ac:dyDescent="0.3"/>
    <row r="1213" ht="15.75" customHeight="1" x14ac:dyDescent="0.3"/>
    <row r="1214" ht="15.75" customHeight="1" x14ac:dyDescent="0.3"/>
    <row r="1215" ht="15.75" customHeight="1" x14ac:dyDescent="0.3"/>
    <row r="1216" ht="15.75" customHeight="1" x14ac:dyDescent="0.3"/>
    <row r="1217" ht="15.75" customHeight="1" x14ac:dyDescent="0.3"/>
    <row r="1218" ht="15.75" customHeight="1" x14ac:dyDescent="0.3"/>
    <row r="1219" ht="15.75" customHeight="1" x14ac:dyDescent="0.3"/>
    <row r="1220" ht="15.75" customHeight="1" x14ac:dyDescent="0.3"/>
    <row r="1221" ht="15.75" customHeight="1" x14ac:dyDescent="0.3"/>
    <row r="1222" ht="15.75" customHeight="1" x14ac:dyDescent="0.3"/>
    <row r="1223" ht="15.75" customHeight="1" x14ac:dyDescent="0.3"/>
    <row r="1224" ht="15.75" customHeight="1" x14ac:dyDescent="0.3"/>
    <row r="1225" ht="15.75" customHeight="1" x14ac:dyDescent="0.3"/>
    <row r="1226" ht="15.75" customHeight="1" x14ac:dyDescent="0.3"/>
    <row r="1227" ht="15.75" customHeight="1" x14ac:dyDescent="0.3"/>
    <row r="1228" ht="15.75" customHeight="1" x14ac:dyDescent="0.3"/>
    <row r="1229" ht="15.75" customHeight="1" x14ac:dyDescent="0.3"/>
    <row r="1230" ht="15.75" customHeight="1" x14ac:dyDescent="0.3"/>
    <row r="1231" ht="15.75" customHeight="1" x14ac:dyDescent="0.3"/>
    <row r="1232" ht="15.75" customHeight="1" x14ac:dyDescent="0.3"/>
    <row r="1233" ht="15.75" customHeight="1" x14ac:dyDescent="0.3"/>
    <row r="1234" ht="15.75" customHeight="1" x14ac:dyDescent="0.3"/>
    <row r="1235" ht="15.75" customHeight="1" x14ac:dyDescent="0.3"/>
    <row r="1236" ht="15.75" customHeight="1" x14ac:dyDescent="0.3"/>
    <row r="1237" ht="15.75" customHeight="1" x14ac:dyDescent="0.3"/>
    <row r="1238" ht="15.75" customHeight="1" x14ac:dyDescent="0.3"/>
    <row r="1239" ht="15.75" customHeight="1" x14ac:dyDescent="0.3"/>
    <row r="1240" ht="15.75" customHeight="1" x14ac:dyDescent="0.3"/>
    <row r="1241" ht="15.75" customHeight="1" x14ac:dyDescent="0.3"/>
    <row r="1242" ht="15.75" customHeight="1" x14ac:dyDescent="0.3"/>
    <row r="1243" ht="15.75" customHeight="1" x14ac:dyDescent="0.3"/>
    <row r="1244" ht="15.75" customHeight="1" x14ac:dyDescent="0.3"/>
    <row r="1245" ht="15.75" customHeight="1" x14ac:dyDescent="0.3"/>
    <row r="1246" ht="15.75" customHeight="1" x14ac:dyDescent="0.3"/>
    <row r="1247" ht="15.75" customHeight="1" x14ac:dyDescent="0.3"/>
    <row r="1248" ht="15.75" customHeight="1" x14ac:dyDescent="0.3"/>
    <row r="1249" ht="15.75" customHeight="1" x14ac:dyDescent="0.3"/>
    <row r="1250" ht="15.75" customHeight="1" x14ac:dyDescent="0.3"/>
    <row r="1251" ht="15.75" customHeight="1" x14ac:dyDescent="0.3"/>
    <row r="1252" ht="15.75" customHeight="1" x14ac:dyDescent="0.3"/>
    <row r="1253" ht="15.75" customHeight="1" x14ac:dyDescent="0.3"/>
    <row r="1254" ht="15.75" customHeight="1" x14ac:dyDescent="0.3"/>
    <row r="1255" ht="15.75" customHeight="1" x14ac:dyDescent="0.3"/>
    <row r="1256" ht="15.75" customHeight="1" x14ac:dyDescent="0.3"/>
    <row r="1257" ht="15.75" customHeight="1" x14ac:dyDescent="0.3"/>
    <row r="1258" ht="15.75" customHeight="1" x14ac:dyDescent="0.3"/>
    <row r="1259" ht="15.75" customHeight="1" x14ac:dyDescent="0.3"/>
    <row r="1260" ht="15.75" customHeight="1" x14ac:dyDescent="0.3"/>
    <row r="1261" ht="15.75" customHeight="1" x14ac:dyDescent="0.3"/>
    <row r="1262" ht="15.75" customHeight="1" x14ac:dyDescent="0.3"/>
    <row r="1263" ht="15.75" customHeight="1" x14ac:dyDescent="0.3"/>
    <row r="1264" ht="15.75" customHeight="1" x14ac:dyDescent="0.3"/>
    <row r="1265" ht="15.75" customHeight="1" x14ac:dyDescent="0.3"/>
    <row r="1266" ht="15.75" customHeight="1" x14ac:dyDescent="0.3"/>
    <row r="1267" ht="15.75" customHeight="1" x14ac:dyDescent="0.3"/>
    <row r="1268" ht="15.75" customHeight="1" x14ac:dyDescent="0.3"/>
    <row r="1269" ht="15.75" customHeight="1" x14ac:dyDescent="0.3"/>
    <row r="1270" ht="15.75" customHeight="1" x14ac:dyDescent="0.3"/>
    <row r="1271" ht="15.75" customHeight="1" x14ac:dyDescent="0.3"/>
    <row r="1272" ht="15.75" customHeight="1" x14ac:dyDescent="0.3"/>
    <row r="1273" ht="15.75" customHeight="1" x14ac:dyDescent="0.3"/>
    <row r="1274" ht="15.75" customHeight="1" x14ac:dyDescent="0.3"/>
    <row r="1275" ht="15.75" customHeight="1" x14ac:dyDescent="0.3"/>
    <row r="1276" ht="15.75" customHeight="1" x14ac:dyDescent="0.3"/>
    <row r="1277" ht="15.75" customHeight="1" x14ac:dyDescent="0.3"/>
    <row r="1278" ht="15.75" customHeight="1" x14ac:dyDescent="0.3"/>
    <row r="1279" ht="15.75" customHeight="1" x14ac:dyDescent="0.3"/>
    <row r="1280" ht="15.75" customHeight="1" x14ac:dyDescent="0.3"/>
    <row r="1281" ht="15.75" customHeight="1" x14ac:dyDescent="0.3"/>
    <row r="1282" ht="15.75" customHeight="1" x14ac:dyDescent="0.3"/>
    <row r="1283" ht="15.75" customHeight="1" x14ac:dyDescent="0.3"/>
    <row r="1284" ht="15.75" customHeight="1" x14ac:dyDescent="0.3"/>
    <row r="1285" ht="15.75" customHeight="1" x14ac:dyDescent="0.3"/>
    <row r="1286" ht="15.75" customHeight="1" x14ac:dyDescent="0.3"/>
    <row r="1287" ht="15.75" customHeight="1" x14ac:dyDescent="0.3"/>
    <row r="1288" ht="15.75" customHeight="1" x14ac:dyDescent="0.3"/>
    <row r="1289" ht="15.75" customHeight="1" x14ac:dyDescent="0.3"/>
    <row r="1290" ht="15.75" customHeight="1" x14ac:dyDescent="0.3"/>
    <row r="1291" ht="15.75" customHeight="1" x14ac:dyDescent="0.3"/>
    <row r="1292" ht="15.75" customHeight="1" x14ac:dyDescent="0.3"/>
    <row r="1293" ht="15.75" customHeight="1" x14ac:dyDescent="0.3"/>
    <row r="1294" ht="15.75" customHeight="1" x14ac:dyDescent="0.3"/>
    <row r="1295" ht="15.75" customHeight="1" x14ac:dyDescent="0.3"/>
    <row r="1296" ht="15.75" customHeight="1" x14ac:dyDescent="0.3"/>
    <row r="1297" ht="15.75" customHeight="1" x14ac:dyDescent="0.3"/>
    <row r="1298" ht="15.75" customHeight="1" x14ac:dyDescent="0.3"/>
    <row r="1299" ht="15.75" customHeight="1" x14ac:dyDescent="0.3"/>
    <row r="1300" ht="15.75" customHeight="1" x14ac:dyDescent="0.3"/>
    <row r="1301" ht="15.75" customHeight="1" x14ac:dyDescent="0.3"/>
    <row r="1302" ht="15.75" customHeight="1" x14ac:dyDescent="0.3"/>
    <row r="1303" ht="15.75" customHeight="1" x14ac:dyDescent="0.3"/>
    <row r="1304" ht="15.75" customHeight="1" x14ac:dyDescent="0.3"/>
    <row r="1305" ht="15.75" customHeight="1" x14ac:dyDescent="0.3"/>
    <row r="1306" ht="15.75" customHeight="1" x14ac:dyDescent="0.3"/>
    <row r="1307" ht="15.75" customHeight="1" x14ac:dyDescent="0.3"/>
    <row r="1308" ht="15.75" customHeight="1" x14ac:dyDescent="0.3"/>
    <row r="1309" ht="15.75" customHeight="1" x14ac:dyDescent="0.3"/>
    <row r="1310" ht="15.75" customHeight="1" x14ac:dyDescent="0.3"/>
    <row r="1311" ht="15.75" customHeight="1" x14ac:dyDescent="0.3"/>
    <row r="1312" ht="15.75" customHeight="1" x14ac:dyDescent="0.3"/>
    <row r="1313" ht="15.75" customHeight="1" x14ac:dyDescent="0.3"/>
    <row r="1314" ht="15.75" customHeight="1" x14ac:dyDescent="0.3"/>
    <row r="1315" ht="15.75" customHeight="1" x14ac:dyDescent="0.3"/>
    <row r="1316" ht="15.75" customHeight="1" x14ac:dyDescent="0.3"/>
    <row r="1317" ht="15.75" customHeight="1" x14ac:dyDescent="0.3"/>
    <row r="1318" ht="15.75" customHeight="1" x14ac:dyDescent="0.3"/>
    <row r="1319" ht="15.75" customHeight="1" x14ac:dyDescent="0.3"/>
    <row r="1320" ht="15.75" customHeight="1" x14ac:dyDescent="0.3"/>
    <row r="1321" ht="15.75" customHeight="1" x14ac:dyDescent="0.3"/>
    <row r="1322" ht="15.75" customHeight="1" x14ac:dyDescent="0.3"/>
    <row r="1323" ht="15.75" customHeight="1" x14ac:dyDescent="0.3"/>
    <row r="1324" ht="15.75" customHeight="1" x14ac:dyDescent="0.3"/>
    <row r="1325" ht="15.75" customHeight="1" x14ac:dyDescent="0.3"/>
    <row r="1326" ht="15.75" customHeight="1" x14ac:dyDescent="0.3"/>
    <row r="1327" ht="15.75" customHeight="1" x14ac:dyDescent="0.3"/>
    <row r="1328" ht="15.75" customHeight="1" x14ac:dyDescent="0.3"/>
    <row r="1329" ht="15.75" customHeight="1" x14ac:dyDescent="0.3"/>
    <row r="1330" ht="15.75" customHeight="1" x14ac:dyDescent="0.3"/>
    <row r="1331" ht="15.75" customHeight="1" x14ac:dyDescent="0.3"/>
    <row r="1332" ht="15.75" customHeight="1" x14ac:dyDescent="0.3"/>
    <row r="1333" ht="15.75" customHeight="1" x14ac:dyDescent="0.3"/>
    <row r="1334" ht="15.75" customHeight="1" x14ac:dyDescent="0.3"/>
    <row r="1335" ht="15.75" customHeight="1" x14ac:dyDescent="0.3"/>
    <row r="1336" ht="15.75" customHeight="1" x14ac:dyDescent="0.3"/>
    <row r="1337" ht="15.75" customHeight="1" x14ac:dyDescent="0.3"/>
    <row r="1338" ht="15.75" customHeight="1" x14ac:dyDescent="0.3"/>
    <row r="1339" ht="15.75" customHeight="1" x14ac:dyDescent="0.3"/>
    <row r="1340" ht="15.75" customHeight="1" x14ac:dyDescent="0.3"/>
    <row r="1341" ht="15.75" customHeight="1" x14ac:dyDescent="0.3"/>
    <row r="1342" ht="15.75" customHeight="1" x14ac:dyDescent="0.3"/>
    <row r="1343" ht="15.75" customHeight="1" x14ac:dyDescent="0.3"/>
    <row r="1344" ht="15.75" customHeight="1" x14ac:dyDescent="0.3"/>
    <row r="1345" ht="15.75" customHeight="1" x14ac:dyDescent="0.3"/>
    <row r="1346" ht="15.75" customHeight="1" x14ac:dyDescent="0.3"/>
    <row r="1347" ht="15.75" customHeight="1" x14ac:dyDescent="0.3"/>
    <row r="1348" ht="15.75" customHeight="1" x14ac:dyDescent="0.3"/>
    <row r="1349" ht="15.75" customHeight="1" x14ac:dyDescent="0.3"/>
    <row r="1350" ht="15.75" customHeight="1" x14ac:dyDescent="0.3"/>
    <row r="1351" ht="15.75" customHeight="1" x14ac:dyDescent="0.3"/>
    <row r="1352" ht="15.75" customHeight="1" x14ac:dyDescent="0.3"/>
    <row r="1353" ht="15.75" customHeight="1" x14ac:dyDescent="0.3"/>
    <row r="1354" ht="15.75" customHeight="1" x14ac:dyDescent="0.3"/>
    <row r="1355" ht="15.75" customHeight="1" x14ac:dyDescent="0.3"/>
    <row r="1356" ht="15.75" customHeight="1" x14ac:dyDescent="0.3"/>
    <row r="1357" ht="15.75" customHeight="1" x14ac:dyDescent="0.3"/>
    <row r="1358" ht="15.75" customHeight="1" x14ac:dyDescent="0.3"/>
    <row r="1359" ht="15.75" customHeight="1" x14ac:dyDescent="0.3"/>
    <row r="1360" ht="15.75" customHeight="1" x14ac:dyDescent="0.3"/>
    <row r="1361" ht="15.75" customHeight="1" x14ac:dyDescent="0.3"/>
    <row r="1362" ht="15.75" customHeight="1" x14ac:dyDescent="0.3"/>
    <row r="1363" ht="15.75" customHeight="1" x14ac:dyDescent="0.3"/>
    <row r="1364" ht="15.75" customHeight="1" x14ac:dyDescent="0.3"/>
    <row r="1365" ht="15.75" customHeight="1" x14ac:dyDescent="0.3"/>
    <row r="1366" ht="15.75" customHeight="1" x14ac:dyDescent="0.3"/>
    <row r="1367" ht="15.75" customHeight="1" x14ac:dyDescent="0.3"/>
    <row r="1368" ht="15.75" customHeight="1" x14ac:dyDescent="0.3"/>
    <row r="1369" ht="15.75" customHeight="1" x14ac:dyDescent="0.3"/>
    <row r="1370" ht="15.75" customHeight="1" x14ac:dyDescent="0.3"/>
    <row r="1371" ht="15.75" customHeight="1" x14ac:dyDescent="0.3"/>
    <row r="1372" ht="15.75" customHeight="1" x14ac:dyDescent="0.3"/>
    <row r="1373" ht="15.75" customHeight="1" x14ac:dyDescent="0.3"/>
    <row r="1374" ht="15.75" customHeight="1" x14ac:dyDescent="0.3"/>
    <row r="1375" ht="15.75" customHeight="1" x14ac:dyDescent="0.3"/>
    <row r="1376" ht="15.75" customHeight="1" x14ac:dyDescent="0.3"/>
    <row r="1377" ht="15.75" customHeight="1" x14ac:dyDescent="0.3"/>
    <row r="1378" ht="15.75" customHeight="1" x14ac:dyDescent="0.3"/>
    <row r="1379" ht="15.75" customHeight="1" x14ac:dyDescent="0.3"/>
    <row r="1380" ht="15.75" customHeight="1" x14ac:dyDescent="0.3"/>
    <row r="1381" ht="15.75" customHeight="1" x14ac:dyDescent="0.3"/>
    <row r="1382" ht="15.75" customHeight="1" x14ac:dyDescent="0.3"/>
    <row r="1383" ht="15.75" customHeight="1" x14ac:dyDescent="0.3"/>
    <row r="1384" ht="15.75" customHeight="1" x14ac:dyDescent="0.3"/>
    <row r="1385" ht="15.75" customHeight="1" x14ac:dyDescent="0.3"/>
    <row r="1386" ht="15.75" customHeight="1" x14ac:dyDescent="0.3"/>
    <row r="1387" ht="15.75" customHeight="1" x14ac:dyDescent="0.3"/>
    <row r="1388" ht="15.75" customHeight="1" x14ac:dyDescent="0.3"/>
    <row r="1389" ht="15.75" customHeight="1" x14ac:dyDescent="0.3"/>
    <row r="1390" ht="15.75" customHeight="1" x14ac:dyDescent="0.3"/>
    <row r="1391" ht="15.75" customHeight="1" x14ac:dyDescent="0.3"/>
    <row r="1392" ht="15.75" customHeight="1" x14ac:dyDescent="0.3"/>
    <row r="1393" ht="15.75" customHeight="1" x14ac:dyDescent="0.3"/>
    <row r="1394" ht="15.75" customHeight="1" x14ac:dyDescent="0.3"/>
    <row r="1395" ht="15.75" customHeight="1" x14ac:dyDescent="0.3"/>
    <row r="1396" ht="15.75" customHeight="1" x14ac:dyDescent="0.3"/>
    <row r="1397" ht="15.75" customHeight="1" x14ac:dyDescent="0.3"/>
    <row r="1398" ht="15.75" customHeight="1" x14ac:dyDescent="0.3"/>
    <row r="1399" ht="15.75" customHeight="1" x14ac:dyDescent="0.3"/>
    <row r="1400" ht="15.75" customHeight="1" x14ac:dyDescent="0.3"/>
    <row r="1401" ht="15.75" customHeight="1" x14ac:dyDescent="0.3"/>
    <row r="1402" ht="15.75" customHeight="1" x14ac:dyDescent="0.3"/>
    <row r="1403" ht="15.75" customHeight="1" x14ac:dyDescent="0.3"/>
    <row r="1404" ht="15.75" customHeight="1" x14ac:dyDescent="0.3"/>
    <row r="1405" ht="15.75" customHeight="1" x14ac:dyDescent="0.3"/>
    <row r="1406" ht="15.75" customHeight="1" x14ac:dyDescent="0.3"/>
    <row r="1407" ht="15.75" customHeight="1" x14ac:dyDescent="0.3"/>
    <row r="1408" ht="15.75" customHeight="1" x14ac:dyDescent="0.3"/>
    <row r="1409" ht="15.75" customHeight="1" x14ac:dyDescent="0.3"/>
    <row r="1410" ht="15.75" customHeight="1" x14ac:dyDescent="0.3"/>
    <row r="1411" ht="15.75" customHeight="1" x14ac:dyDescent="0.3"/>
    <row r="1412" ht="15.75" customHeight="1" x14ac:dyDescent="0.3"/>
    <row r="1413" ht="15.75" customHeight="1" x14ac:dyDescent="0.3"/>
    <row r="1414" ht="15.75" customHeight="1" x14ac:dyDescent="0.3"/>
    <row r="1415" ht="15.75" customHeight="1" x14ac:dyDescent="0.3"/>
    <row r="1416" ht="15.75" customHeight="1" x14ac:dyDescent="0.3"/>
    <row r="1417" ht="15.75" customHeight="1" x14ac:dyDescent="0.3"/>
    <row r="1418" ht="15.75" customHeight="1" x14ac:dyDescent="0.3"/>
    <row r="1419" ht="15.75" customHeight="1" x14ac:dyDescent="0.3"/>
    <row r="1420" ht="15.75" customHeight="1" x14ac:dyDescent="0.3"/>
    <row r="1421" ht="15.75" customHeight="1" x14ac:dyDescent="0.3"/>
    <row r="1422" ht="15.75" customHeight="1" x14ac:dyDescent="0.3"/>
    <row r="1423" ht="15.75" customHeight="1" x14ac:dyDescent="0.3"/>
    <row r="1424" ht="15.75" customHeight="1" x14ac:dyDescent="0.3"/>
    <row r="1425" ht="15.75" customHeight="1" x14ac:dyDescent="0.3"/>
    <row r="1426" ht="15.75" customHeight="1" x14ac:dyDescent="0.3"/>
    <row r="1427" ht="15.75" customHeight="1" x14ac:dyDescent="0.3"/>
    <row r="1428" ht="15.75" customHeight="1" x14ac:dyDescent="0.3"/>
    <row r="1429" ht="15.75" customHeight="1" x14ac:dyDescent="0.3"/>
    <row r="1430" ht="15.75" customHeight="1" x14ac:dyDescent="0.3"/>
    <row r="1431" ht="15.75" customHeight="1" x14ac:dyDescent="0.3"/>
    <row r="1432" ht="15.75" customHeight="1" x14ac:dyDescent="0.3"/>
    <row r="1433" ht="15.75" customHeight="1" x14ac:dyDescent="0.3"/>
    <row r="1434" ht="15.75" customHeight="1" x14ac:dyDescent="0.3"/>
    <row r="1435" ht="15.75" customHeight="1" x14ac:dyDescent="0.3"/>
    <row r="1436" ht="15.75" customHeight="1" x14ac:dyDescent="0.3"/>
    <row r="1437" ht="15.75" customHeight="1" x14ac:dyDescent="0.3"/>
    <row r="1438" ht="15.75" customHeight="1" x14ac:dyDescent="0.3"/>
    <row r="1439" ht="15.75" customHeight="1" x14ac:dyDescent="0.3"/>
    <row r="1440" ht="15.75" customHeight="1" x14ac:dyDescent="0.3"/>
    <row r="1441" ht="15.75" customHeight="1" x14ac:dyDescent="0.3"/>
    <row r="1442" ht="15.75" customHeight="1" x14ac:dyDescent="0.3"/>
    <row r="1443" ht="15.75" customHeight="1" x14ac:dyDescent="0.3"/>
    <row r="1444" ht="15.75" customHeight="1" x14ac:dyDescent="0.3"/>
    <row r="1445" ht="15.75" customHeight="1" x14ac:dyDescent="0.3"/>
    <row r="1446" ht="15.75" customHeight="1" x14ac:dyDescent="0.3"/>
    <row r="1447" ht="15.75" customHeight="1" x14ac:dyDescent="0.3"/>
    <row r="1448" ht="15.75" customHeight="1" x14ac:dyDescent="0.3"/>
    <row r="1449" ht="15.75" customHeight="1" x14ac:dyDescent="0.3"/>
    <row r="1450" ht="15.75" customHeight="1" x14ac:dyDescent="0.3"/>
    <row r="1451" ht="15.75" customHeight="1" x14ac:dyDescent="0.3"/>
    <row r="1452" ht="15.75" customHeight="1" x14ac:dyDescent="0.3"/>
    <row r="1453" ht="15.75" customHeight="1" x14ac:dyDescent="0.3"/>
    <row r="1454" ht="15.75" customHeight="1" x14ac:dyDescent="0.3"/>
    <row r="1455" ht="15.75" customHeight="1" x14ac:dyDescent="0.3"/>
    <row r="1456" ht="15.75" customHeight="1" x14ac:dyDescent="0.3"/>
    <row r="1457" ht="15.75" customHeight="1" x14ac:dyDescent="0.3"/>
    <row r="1458" ht="15.75" customHeight="1" x14ac:dyDescent="0.3"/>
    <row r="1459" ht="15.75" customHeight="1" x14ac:dyDescent="0.3"/>
    <row r="1460" ht="15.75" customHeight="1" x14ac:dyDescent="0.3"/>
    <row r="1461" ht="15.75" customHeight="1" x14ac:dyDescent="0.3"/>
    <row r="1462" ht="15.75" customHeight="1" x14ac:dyDescent="0.3"/>
    <row r="1463" ht="15.75" customHeight="1" x14ac:dyDescent="0.3"/>
    <row r="1464" ht="15.75" customHeight="1" x14ac:dyDescent="0.3"/>
    <row r="1465" ht="15.75" customHeight="1" x14ac:dyDescent="0.3"/>
    <row r="1466" ht="15.75" customHeight="1" x14ac:dyDescent="0.3"/>
    <row r="1467" ht="15.75" customHeight="1" x14ac:dyDescent="0.3"/>
    <row r="1468" ht="15.75" customHeight="1" x14ac:dyDescent="0.3"/>
    <row r="1469" ht="15.75" customHeight="1" x14ac:dyDescent="0.3"/>
    <row r="1470" ht="15.75" customHeight="1" x14ac:dyDescent="0.3"/>
    <row r="1471" ht="15.75" customHeight="1" x14ac:dyDescent="0.3"/>
    <row r="1472" ht="15.75" customHeight="1" x14ac:dyDescent="0.3"/>
    <row r="1473" ht="15.75" customHeight="1" x14ac:dyDescent="0.3"/>
    <row r="1474" ht="15.75" customHeight="1" x14ac:dyDescent="0.3"/>
    <row r="1475" ht="15.75" customHeight="1" x14ac:dyDescent="0.3"/>
    <row r="1476" ht="15.75" customHeight="1" x14ac:dyDescent="0.3"/>
    <row r="1477" ht="15.75" customHeight="1" x14ac:dyDescent="0.3"/>
    <row r="1478" ht="15.75" customHeight="1" x14ac:dyDescent="0.3"/>
    <row r="1479" ht="15.75" customHeight="1" x14ac:dyDescent="0.3"/>
    <row r="1480" ht="15.75" customHeight="1" x14ac:dyDescent="0.3"/>
    <row r="1481" ht="15.75" customHeight="1" x14ac:dyDescent="0.3"/>
    <row r="1482" ht="15.75" customHeight="1" x14ac:dyDescent="0.3"/>
    <row r="1483" ht="15.75" customHeight="1" x14ac:dyDescent="0.3"/>
    <row r="1484" ht="15.75" customHeight="1" x14ac:dyDescent="0.3"/>
    <row r="1485" ht="15.75" customHeight="1" x14ac:dyDescent="0.3"/>
    <row r="1486" ht="15.75" customHeight="1" x14ac:dyDescent="0.3"/>
    <row r="1487" ht="15.75" customHeight="1" x14ac:dyDescent="0.3"/>
    <row r="1488" ht="15.75" customHeight="1" x14ac:dyDescent="0.3"/>
    <row r="1489" ht="15.75" customHeight="1" x14ac:dyDescent="0.3"/>
    <row r="1490" ht="15.75" customHeight="1" x14ac:dyDescent="0.3"/>
    <row r="1491" ht="15.75" customHeight="1" x14ac:dyDescent="0.3"/>
    <row r="1492" ht="15.75" customHeight="1" x14ac:dyDescent="0.3"/>
    <row r="1493" ht="15.75" customHeight="1" x14ac:dyDescent="0.3"/>
    <row r="1494" ht="15.75" customHeight="1" x14ac:dyDescent="0.3"/>
    <row r="1495" ht="15.75" customHeight="1" x14ac:dyDescent="0.3"/>
    <row r="1496" ht="15.75" customHeight="1" x14ac:dyDescent="0.3"/>
    <row r="1497" ht="15.75" customHeight="1" x14ac:dyDescent="0.3"/>
    <row r="1498" ht="15.75" customHeight="1" x14ac:dyDescent="0.3"/>
    <row r="1499" ht="15.75" customHeight="1" x14ac:dyDescent="0.3"/>
    <row r="1500" ht="15.75" customHeight="1" x14ac:dyDescent="0.3"/>
    <row r="1501" ht="15.75" customHeight="1" x14ac:dyDescent="0.3"/>
    <row r="1502" ht="15.75" customHeight="1" x14ac:dyDescent="0.3"/>
    <row r="1503" ht="15.75" customHeight="1" x14ac:dyDescent="0.3"/>
    <row r="1504" ht="15.75" customHeight="1" x14ac:dyDescent="0.3"/>
    <row r="1505" ht="15.75" customHeight="1" x14ac:dyDescent="0.3"/>
    <row r="1506" ht="15.75" customHeight="1" x14ac:dyDescent="0.3"/>
    <row r="1507" ht="15.75" customHeight="1" x14ac:dyDescent="0.3"/>
    <row r="1508" ht="15.75" customHeight="1" x14ac:dyDescent="0.3"/>
    <row r="1509" ht="15.75" customHeight="1" x14ac:dyDescent="0.3"/>
    <row r="1510" ht="15.75" customHeight="1" x14ac:dyDescent="0.3"/>
    <row r="1511" ht="15.75" customHeight="1" x14ac:dyDescent="0.3"/>
    <row r="1512" ht="15.75" customHeight="1" x14ac:dyDescent="0.3"/>
    <row r="1513" ht="15.75" customHeight="1" x14ac:dyDescent="0.3"/>
    <row r="1514" ht="15.75" customHeight="1" x14ac:dyDescent="0.3"/>
    <row r="1515" ht="15.75" customHeight="1" x14ac:dyDescent="0.3"/>
    <row r="1516" ht="15.75" customHeight="1" x14ac:dyDescent="0.3"/>
    <row r="1517" ht="15.75" customHeight="1" x14ac:dyDescent="0.3"/>
    <row r="1518" ht="15.75" customHeight="1" x14ac:dyDescent="0.3"/>
    <row r="1519" ht="15.75" customHeight="1" x14ac:dyDescent="0.3"/>
    <row r="1520" ht="15.75" customHeight="1" x14ac:dyDescent="0.3"/>
    <row r="1521" ht="15.75" customHeight="1" x14ac:dyDescent="0.3"/>
    <row r="1522" ht="15.75" customHeight="1" x14ac:dyDescent="0.3"/>
    <row r="1523" ht="15.75" customHeight="1" x14ac:dyDescent="0.3"/>
    <row r="1524" ht="15.75" customHeight="1" x14ac:dyDescent="0.3"/>
    <row r="1525" ht="15.75" customHeight="1" x14ac:dyDescent="0.3"/>
    <row r="1526" ht="15.75" customHeight="1" x14ac:dyDescent="0.3"/>
    <row r="1527" ht="15.75" customHeight="1" x14ac:dyDescent="0.3"/>
    <row r="1528" ht="15.75" customHeight="1" x14ac:dyDescent="0.3"/>
    <row r="1529" ht="15.75" customHeight="1" x14ac:dyDescent="0.3"/>
    <row r="1530" ht="15.75" customHeight="1" x14ac:dyDescent="0.3"/>
    <row r="1531" ht="15.75" customHeight="1" x14ac:dyDescent="0.3"/>
    <row r="1532" ht="15.75" customHeight="1" x14ac:dyDescent="0.3"/>
    <row r="1533" ht="15.75" customHeight="1" x14ac:dyDescent="0.3"/>
    <row r="1534" ht="15.75" customHeight="1" x14ac:dyDescent="0.3"/>
    <row r="1535" ht="15.75" customHeight="1" x14ac:dyDescent="0.3"/>
    <row r="1536" ht="15.75" customHeight="1" x14ac:dyDescent="0.3"/>
    <row r="1537" ht="15.75" customHeight="1" x14ac:dyDescent="0.3"/>
    <row r="1538" ht="15.75" customHeight="1" x14ac:dyDescent="0.3"/>
    <row r="1539" ht="15.75" customHeight="1" x14ac:dyDescent="0.3"/>
    <row r="1540" ht="15.75" customHeight="1" x14ac:dyDescent="0.3"/>
    <row r="1541" ht="15.75" customHeight="1" x14ac:dyDescent="0.3"/>
    <row r="1542" ht="15.75" customHeight="1" x14ac:dyDescent="0.3"/>
    <row r="1543" ht="15.75" customHeight="1" x14ac:dyDescent="0.3"/>
    <row r="1544" ht="15.75" customHeight="1" x14ac:dyDescent="0.3"/>
    <row r="1545" ht="15.75" customHeight="1" x14ac:dyDescent="0.3"/>
    <row r="1546" ht="15.75" customHeight="1" x14ac:dyDescent="0.3"/>
    <row r="1547" ht="15.75" customHeight="1" x14ac:dyDescent="0.3"/>
    <row r="1548" ht="15.75" customHeight="1" x14ac:dyDescent="0.3"/>
    <row r="1549" ht="15.75" customHeight="1" x14ac:dyDescent="0.3"/>
    <row r="1550" ht="15.75" customHeight="1" x14ac:dyDescent="0.3"/>
    <row r="1551" ht="15.75" customHeight="1" x14ac:dyDescent="0.3"/>
    <row r="1552" ht="15.75" customHeight="1" x14ac:dyDescent="0.3"/>
    <row r="1553" ht="15.75" customHeight="1" x14ac:dyDescent="0.3"/>
    <row r="1554" ht="15.75" customHeight="1" x14ac:dyDescent="0.3"/>
    <row r="1555" ht="15.75" customHeight="1" x14ac:dyDescent="0.3"/>
    <row r="1556" ht="15.75" customHeight="1" x14ac:dyDescent="0.3"/>
    <row r="1557" ht="15.75" customHeight="1" x14ac:dyDescent="0.3"/>
    <row r="1558" ht="15.75" customHeight="1" x14ac:dyDescent="0.3"/>
    <row r="1559" ht="15.75" customHeight="1" x14ac:dyDescent="0.3"/>
    <row r="1560" ht="15.75" customHeight="1" x14ac:dyDescent="0.3"/>
    <row r="1561" ht="15.75" customHeight="1" x14ac:dyDescent="0.3"/>
    <row r="1562" ht="15.75" customHeight="1" x14ac:dyDescent="0.3"/>
    <row r="1563" ht="15.75" customHeight="1" x14ac:dyDescent="0.3"/>
    <row r="1564" ht="15.75" customHeight="1" x14ac:dyDescent="0.3"/>
    <row r="1565" ht="15.75" customHeight="1" x14ac:dyDescent="0.3"/>
    <row r="1566" ht="15.75" customHeight="1" x14ac:dyDescent="0.3"/>
    <row r="1567" ht="15.75" customHeight="1" x14ac:dyDescent="0.3"/>
    <row r="1568" ht="15.75" customHeight="1" x14ac:dyDescent="0.3"/>
    <row r="1569" ht="15.75" customHeight="1" x14ac:dyDescent="0.3"/>
    <row r="1570" ht="15.75" customHeight="1" x14ac:dyDescent="0.3"/>
    <row r="1571" ht="15.75" customHeight="1" x14ac:dyDescent="0.3"/>
    <row r="1572" ht="15.75" customHeight="1" x14ac:dyDescent="0.3"/>
    <row r="1573" ht="15.75" customHeight="1" x14ac:dyDescent="0.3"/>
    <row r="1574" ht="15.75" customHeight="1" x14ac:dyDescent="0.3"/>
    <row r="1575" ht="15.75" customHeight="1" x14ac:dyDescent="0.3"/>
    <row r="1576" ht="15.75" customHeight="1" x14ac:dyDescent="0.3"/>
    <row r="1577" ht="15.75" customHeight="1" x14ac:dyDescent="0.3"/>
    <row r="1578" ht="15.75" customHeight="1" x14ac:dyDescent="0.3"/>
    <row r="1579" ht="15.75" customHeight="1" x14ac:dyDescent="0.3"/>
    <row r="1580" ht="15.75" customHeight="1" x14ac:dyDescent="0.3"/>
    <row r="1581" ht="15.75" customHeight="1" x14ac:dyDescent="0.3"/>
    <row r="1582" ht="15.75" customHeight="1" x14ac:dyDescent="0.3"/>
    <row r="1583" ht="15.75" customHeight="1" x14ac:dyDescent="0.3"/>
    <row r="1584" ht="15.75" customHeight="1" x14ac:dyDescent="0.3"/>
    <row r="1585" ht="15.75" customHeight="1" x14ac:dyDescent="0.3"/>
    <row r="1586" ht="15.75" customHeight="1" x14ac:dyDescent="0.3"/>
    <row r="1587" ht="15.75" customHeight="1" x14ac:dyDescent="0.3"/>
    <row r="1588" ht="15.75" customHeight="1" x14ac:dyDescent="0.3"/>
    <row r="1589" ht="15.75" customHeight="1" x14ac:dyDescent="0.3"/>
    <row r="1590" ht="15.75" customHeight="1" x14ac:dyDescent="0.3"/>
    <row r="1591" ht="15.75" customHeight="1" x14ac:dyDescent="0.3"/>
    <row r="1592" ht="15.75" customHeight="1" x14ac:dyDescent="0.3"/>
    <row r="1593" ht="15.75" customHeight="1" x14ac:dyDescent="0.3"/>
    <row r="1594" ht="15.75" customHeight="1" x14ac:dyDescent="0.3"/>
    <row r="1595" ht="15.75" customHeight="1" x14ac:dyDescent="0.3"/>
    <row r="1596" ht="15.75" customHeight="1" x14ac:dyDescent="0.3"/>
    <row r="1597" ht="15.75" customHeight="1" x14ac:dyDescent="0.3"/>
    <row r="1598" ht="15.75" customHeight="1" x14ac:dyDescent="0.3"/>
    <row r="1599" ht="15.75" customHeight="1" x14ac:dyDescent="0.3"/>
    <row r="1600" ht="15.75" customHeight="1" x14ac:dyDescent="0.3"/>
    <row r="1601" ht="15.75" customHeight="1" x14ac:dyDescent="0.3"/>
    <row r="1602" ht="15.75" customHeight="1" x14ac:dyDescent="0.3"/>
    <row r="1603" ht="15.75" customHeight="1" x14ac:dyDescent="0.3"/>
    <row r="1604" ht="15.75" customHeight="1" x14ac:dyDescent="0.3"/>
    <row r="1605" ht="15.75" customHeight="1" x14ac:dyDescent="0.3"/>
    <row r="1606" ht="15.75" customHeight="1" x14ac:dyDescent="0.3"/>
    <row r="1607" ht="15.75" customHeight="1" x14ac:dyDescent="0.3"/>
    <row r="1608" ht="15.75" customHeight="1" x14ac:dyDescent="0.3"/>
    <row r="1609" ht="15.75" customHeight="1" x14ac:dyDescent="0.3"/>
    <row r="1610" ht="15.75" customHeight="1" x14ac:dyDescent="0.3"/>
    <row r="1611" ht="15.75" customHeight="1" x14ac:dyDescent="0.3"/>
    <row r="1612" ht="15.75" customHeight="1" x14ac:dyDescent="0.3"/>
    <row r="1613" ht="15.75" customHeight="1" x14ac:dyDescent="0.3"/>
    <row r="1614" ht="15.75" customHeight="1" x14ac:dyDescent="0.3"/>
    <row r="1615" ht="15.75" customHeight="1" x14ac:dyDescent="0.3"/>
    <row r="1616" ht="15.75" customHeight="1" x14ac:dyDescent="0.3"/>
    <row r="1617" ht="15.75" customHeight="1" x14ac:dyDescent="0.3"/>
    <row r="1618" ht="15.75" customHeight="1" x14ac:dyDescent="0.3"/>
    <row r="1619" ht="15.75" customHeight="1" x14ac:dyDescent="0.3"/>
    <row r="1620" ht="15.75" customHeight="1" x14ac:dyDescent="0.3"/>
    <row r="1621" ht="15.75" customHeight="1" x14ac:dyDescent="0.3"/>
    <row r="1622" ht="15.75" customHeight="1" x14ac:dyDescent="0.3"/>
    <row r="1623" ht="15.75" customHeight="1" x14ac:dyDescent="0.3"/>
    <row r="1624" ht="15.75" customHeight="1" x14ac:dyDescent="0.3"/>
    <row r="1625" ht="15.75" customHeight="1" x14ac:dyDescent="0.3"/>
    <row r="1626" ht="15.75" customHeight="1" x14ac:dyDescent="0.3"/>
    <row r="1627" ht="15.75" customHeight="1" x14ac:dyDescent="0.3"/>
    <row r="1628" ht="15.75" customHeight="1" x14ac:dyDescent="0.3"/>
    <row r="1629" ht="15.75" customHeight="1" x14ac:dyDescent="0.3"/>
    <row r="1630" ht="15.75" customHeight="1" x14ac:dyDescent="0.3"/>
    <row r="1631" ht="15.75" customHeight="1" x14ac:dyDescent="0.3"/>
    <row r="1632" ht="15.75" customHeight="1" x14ac:dyDescent="0.3"/>
    <row r="1633" ht="15.75" customHeight="1" x14ac:dyDescent="0.3"/>
    <row r="1634" ht="15.75" customHeight="1" x14ac:dyDescent="0.3"/>
    <row r="1635" ht="15.75" customHeight="1" x14ac:dyDescent="0.3"/>
    <row r="1636" ht="15.75" customHeight="1" x14ac:dyDescent="0.3"/>
    <row r="1637" ht="15.75" customHeight="1" x14ac:dyDescent="0.3"/>
    <row r="1638" ht="15.75" customHeight="1" x14ac:dyDescent="0.3"/>
    <row r="1639" ht="15.75" customHeight="1" x14ac:dyDescent="0.3"/>
    <row r="1640" ht="15.75" customHeight="1" x14ac:dyDescent="0.3"/>
    <row r="1641" ht="15.75" customHeight="1" x14ac:dyDescent="0.3"/>
    <row r="1642" ht="15.75" customHeight="1" x14ac:dyDescent="0.3"/>
    <row r="1643" ht="15.75" customHeight="1" x14ac:dyDescent="0.3"/>
    <row r="1644" ht="15.75" customHeight="1" x14ac:dyDescent="0.3"/>
    <row r="1645" ht="15.75" customHeight="1" x14ac:dyDescent="0.3"/>
    <row r="1646" ht="15.75" customHeight="1" x14ac:dyDescent="0.3"/>
    <row r="1647" ht="15.75" customHeight="1" x14ac:dyDescent="0.3"/>
    <row r="1648" ht="15.75" customHeight="1" x14ac:dyDescent="0.3"/>
    <row r="1649" ht="15.75" customHeight="1" x14ac:dyDescent="0.3"/>
    <row r="1650" ht="15.75" customHeight="1" x14ac:dyDescent="0.3"/>
    <row r="1651" ht="15.75" customHeight="1" x14ac:dyDescent="0.3"/>
    <row r="1652" ht="15.75" customHeight="1" x14ac:dyDescent="0.3"/>
    <row r="1653" ht="15.75" customHeight="1" x14ac:dyDescent="0.3"/>
    <row r="1654" ht="15.75" customHeight="1" x14ac:dyDescent="0.3"/>
    <row r="1655" ht="15.75" customHeight="1" x14ac:dyDescent="0.3"/>
    <row r="1656" ht="15.75" customHeight="1" x14ac:dyDescent="0.3"/>
    <row r="1657" ht="15.75" customHeight="1" x14ac:dyDescent="0.3"/>
    <row r="1658" ht="15.75" customHeight="1" x14ac:dyDescent="0.3"/>
    <row r="1659" ht="15.75" customHeight="1" x14ac:dyDescent="0.3"/>
    <row r="1660" ht="15.75" customHeight="1" x14ac:dyDescent="0.3"/>
    <row r="1661" ht="15.75" customHeight="1" x14ac:dyDescent="0.3"/>
    <row r="1662" ht="15.75" customHeight="1" x14ac:dyDescent="0.3"/>
    <row r="1663" ht="15.75" customHeight="1" x14ac:dyDescent="0.3"/>
    <row r="1664" ht="15.75" customHeight="1" x14ac:dyDescent="0.3"/>
    <row r="1665" ht="15.75" customHeight="1" x14ac:dyDescent="0.3"/>
    <row r="1666" ht="15.75" customHeight="1" x14ac:dyDescent="0.3"/>
    <row r="1667" ht="15.75" customHeight="1" x14ac:dyDescent="0.3"/>
    <row r="1668" ht="15.75" customHeight="1" x14ac:dyDescent="0.3"/>
    <row r="1669" ht="15.75" customHeight="1" x14ac:dyDescent="0.3"/>
    <row r="1670" ht="15.75" customHeight="1" x14ac:dyDescent="0.3"/>
    <row r="1671" ht="15.75" customHeight="1" x14ac:dyDescent="0.3"/>
    <row r="1672" ht="15.75" customHeight="1" x14ac:dyDescent="0.3"/>
    <row r="1673" ht="15.75" customHeight="1" x14ac:dyDescent="0.3"/>
    <row r="1674" ht="15.75" customHeight="1" x14ac:dyDescent="0.3"/>
    <row r="1675" ht="15.75" customHeight="1" x14ac:dyDescent="0.3"/>
    <row r="1676" ht="15.75" customHeight="1" x14ac:dyDescent="0.3"/>
    <row r="1677" ht="15.75" customHeight="1" x14ac:dyDescent="0.3"/>
    <row r="1678" ht="15.75" customHeight="1" x14ac:dyDescent="0.3"/>
    <row r="1679" ht="15.75" customHeight="1" x14ac:dyDescent="0.3"/>
    <row r="1680" ht="15.75" customHeight="1" x14ac:dyDescent="0.3"/>
    <row r="1681" ht="15.75" customHeight="1" x14ac:dyDescent="0.3"/>
    <row r="1682" ht="15.75" customHeight="1" x14ac:dyDescent="0.3"/>
    <row r="1683" ht="15.75" customHeight="1" x14ac:dyDescent="0.3"/>
    <row r="1684" ht="15.75" customHeight="1" x14ac:dyDescent="0.3"/>
    <row r="1685" ht="15.75" customHeight="1" x14ac:dyDescent="0.3"/>
    <row r="1686" ht="15.75" customHeight="1" x14ac:dyDescent="0.3"/>
    <row r="1687" ht="15.75" customHeight="1" x14ac:dyDescent="0.3"/>
    <row r="1688" ht="15.75" customHeight="1" x14ac:dyDescent="0.3"/>
    <row r="1689" ht="15.75" customHeight="1" x14ac:dyDescent="0.3"/>
    <row r="1690" ht="15.75" customHeight="1" x14ac:dyDescent="0.3"/>
    <row r="1691" ht="15.75" customHeight="1" x14ac:dyDescent="0.3"/>
    <row r="1692" ht="15.75" customHeight="1" x14ac:dyDescent="0.3"/>
    <row r="1693" ht="15.75" customHeight="1" x14ac:dyDescent="0.3"/>
    <row r="1694" ht="15.75" customHeight="1" x14ac:dyDescent="0.3"/>
    <row r="1695" ht="15.75" customHeight="1" x14ac:dyDescent="0.3"/>
    <row r="1696" ht="15.75" customHeight="1" x14ac:dyDescent="0.3"/>
    <row r="1697" ht="15.75" customHeight="1" x14ac:dyDescent="0.3"/>
    <row r="1698" ht="15.75" customHeight="1" x14ac:dyDescent="0.3"/>
    <row r="1699" ht="15.75" customHeight="1" x14ac:dyDescent="0.3"/>
    <row r="1700" ht="15.75" customHeight="1" x14ac:dyDescent="0.3"/>
    <row r="1701" ht="15.75" customHeight="1" x14ac:dyDescent="0.3"/>
    <row r="1702" ht="15.75" customHeight="1" x14ac:dyDescent="0.3"/>
    <row r="1703" ht="15.75" customHeight="1" x14ac:dyDescent="0.3"/>
    <row r="1704" ht="15.75" customHeight="1" x14ac:dyDescent="0.3"/>
    <row r="1705" ht="15.75" customHeight="1" x14ac:dyDescent="0.3"/>
    <row r="1706" ht="15.75" customHeight="1" x14ac:dyDescent="0.3"/>
    <row r="1707" ht="15.75" customHeight="1" x14ac:dyDescent="0.3"/>
    <row r="1708" ht="15.75" customHeight="1" x14ac:dyDescent="0.3"/>
    <row r="1709" ht="15.75" customHeight="1" x14ac:dyDescent="0.3"/>
    <row r="1710" ht="15.75" customHeight="1" x14ac:dyDescent="0.3"/>
    <row r="1711" ht="15.75" customHeight="1" x14ac:dyDescent="0.3"/>
    <row r="1712" ht="15.75" customHeight="1" x14ac:dyDescent="0.3"/>
    <row r="1713" ht="15.75" customHeight="1" x14ac:dyDescent="0.3"/>
    <row r="1714" ht="15.75" customHeight="1" x14ac:dyDescent="0.3"/>
    <row r="1715" ht="15.75" customHeight="1" x14ac:dyDescent="0.3"/>
    <row r="1716" ht="15.75" customHeight="1" x14ac:dyDescent="0.3"/>
    <row r="1717" ht="15.75" customHeight="1" x14ac:dyDescent="0.3"/>
    <row r="1718" ht="15.75" customHeight="1" x14ac:dyDescent="0.3"/>
    <row r="1719" ht="15.75" customHeight="1" x14ac:dyDescent="0.3"/>
    <row r="1720" ht="15.75" customHeight="1" x14ac:dyDescent="0.3"/>
    <row r="1721" ht="15.75" customHeight="1" x14ac:dyDescent="0.3"/>
    <row r="1722" ht="15.75" customHeight="1" x14ac:dyDescent="0.3"/>
    <row r="1723" ht="15.75" customHeight="1" x14ac:dyDescent="0.3"/>
    <row r="1724" ht="15.75" customHeight="1" x14ac:dyDescent="0.3"/>
    <row r="1725" ht="15.75" customHeight="1" x14ac:dyDescent="0.3"/>
    <row r="1726" ht="15.75" customHeight="1" x14ac:dyDescent="0.3"/>
    <row r="1727" ht="15.75" customHeight="1" x14ac:dyDescent="0.3"/>
    <row r="1728" ht="15.75" customHeight="1" x14ac:dyDescent="0.3"/>
    <row r="1729" ht="15.75" customHeight="1" x14ac:dyDescent="0.3"/>
    <row r="1730" ht="15.75" customHeight="1" x14ac:dyDescent="0.3"/>
    <row r="1731" ht="15.75" customHeight="1" x14ac:dyDescent="0.3"/>
    <row r="1732" ht="15.75" customHeight="1" x14ac:dyDescent="0.3"/>
    <row r="1733" ht="15.75" customHeight="1" x14ac:dyDescent="0.3"/>
    <row r="1734" ht="15.75" customHeight="1" x14ac:dyDescent="0.3"/>
    <row r="1735" ht="15.75" customHeight="1" x14ac:dyDescent="0.3"/>
    <row r="1736" ht="15.75" customHeight="1" x14ac:dyDescent="0.3"/>
    <row r="1737" ht="15.75" customHeight="1" x14ac:dyDescent="0.3"/>
    <row r="1738" ht="15.75" customHeight="1" x14ac:dyDescent="0.3"/>
    <row r="1739" ht="15.75" customHeight="1" x14ac:dyDescent="0.3"/>
    <row r="1740" ht="15.75" customHeight="1" x14ac:dyDescent="0.3"/>
    <row r="1741" ht="15.75" customHeight="1" x14ac:dyDescent="0.3"/>
    <row r="1742" ht="15.75" customHeight="1" x14ac:dyDescent="0.3"/>
    <row r="1743" ht="15.75" customHeight="1" x14ac:dyDescent="0.3"/>
    <row r="1744" ht="15.75" customHeight="1" x14ac:dyDescent="0.3"/>
    <row r="1745" ht="15.75" customHeight="1" x14ac:dyDescent="0.3"/>
    <row r="1746" ht="15.75" customHeight="1" x14ac:dyDescent="0.3"/>
    <row r="1747" ht="15.75" customHeight="1" x14ac:dyDescent="0.3"/>
    <row r="1748" ht="15.75" customHeight="1" x14ac:dyDescent="0.3"/>
    <row r="1749" ht="15.75" customHeight="1" x14ac:dyDescent="0.3"/>
    <row r="1750" ht="15.75" customHeight="1" x14ac:dyDescent="0.3"/>
    <row r="1751" ht="15.75" customHeight="1" x14ac:dyDescent="0.3"/>
    <row r="1752" ht="15.75" customHeight="1" x14ac:dyDescent="0.3"/>
    <row r="1753" ht="15.75" customHeight="1" x14ac:dyDescent="0.3"/>
    <row r="1754" ht="15.75" customHeight="1" x14ac:dyDescent="0.3"/>
    <row r="1755" ht="15.75" customHeight="1" x14ac:dyDescent="0.3"/>
    <row r="1756" ht="15.75" customHeight="1" x14ac:dyDescent="0.3"/>
    <row r="1757" ht="15.75" customHeight="1" x14ac:dyDescent="0.3"/>
    <row r="1758" ht="15.75" customHeight="1" x14ac:dyDescent="0.3"/>
    <row r="1759" ht="15.75" customHeight="1" x14ac:dyDescent="0.3"/>
    <row r="1760" ht="15.75" customHeight="1" x14ac:dyDescent="0.3"/>
    <row r="1761" ht="15.75" customHeight="1" x14ac:dyDescent="0.3"/>
    <row r="1762" ht="15.75" customHeight="1" x14ac:dyDescent="0.3"/>
    <row r="1763" ht="15.75" customHeight="1" x14ac:dyDescent="0.3"/>
    <row r="1764" ht="15.75" customHeight="1" x14ac:dyDescent="0.3"/>
    <row r="1765" ht="15.75" customHeight="1" x14ac:dyDescent="0.3"/>
    <row r="1766" ht="15.75" customHeight="1" x14ac:dyDescent="0.3"/>
    <row r="1767" ht="15.75" customHeight="1" x14ac:dyDescent="0.3"/>
    <row r="1768" ht="15.75" customHeight="1" x14ac:dyDescent="0.3"/>
    <row r="1769" ht="15.75" customHeight="1" x14ac:dyDescent="0.3"/>
    <row r="1770" ht="15.75" customHeight="1" x14ac:dyDescent="0.3"/>
    <row r="1771" ht="15.75" customHeight="1" x14ac:dyDescent="0.3"/>
    <row r="1772" ht="15.75" customHeight="1" x14ac:dyDescent="0.3"/>
    <row r="1773" ht="15.75" customHeight="1" x14ac:dyDescent="0.3"/>
    <row r="1774" ht="15.75" customHeight="1" x14ac:dyDescent="0.3"/>
    <row r="1775" ht="15.75" customHeight="1" x14ac:dyDescent="0.3"/>
    <row r="1776" ht="15.75" customHeight="1" x14ac:dyDescent="0.3"/>
    <row r="1777" ht="15.75" customHeight="1" x14ac:dyDescent="0.3"/>
    <row r="1778" ht="15.75" customHeight="1" x14ac:dyDescent="0.3"/>
    <row r="1779" ht="15.75" customHeight="1" x14ac:dyDescent="0.3"/>
    <row r="1780" ht="15.75" customHeight="1" x14ac:dyDescent="0.3"/>
    <row r="1781" ht="15.75" customHeight="1" x14ac:dyDescent="0.3"/>
    <row r="1782" ht="15.75" customHeight="1" x14ac:dyDescent="0.3"/>
    <row r="1783" ht="15.75" customHeight="1" x14ac:dyDescent="0.3"/>
    <row r="1784" ht="15.75" customHeight="1" x14ac:dyDescent="0.3"/>
    <row r="1785" ht="15.75" customHeight="1" x14ac:dyDescent="0.3"/>
    <row r="1786" ht="15.75" customHeight="1" x14ac:dyDescent="0.3"/>
    <row r="1787" ht="15.75" customHeight="1" x14ac:dyDescent="0.3"/>
    <row r="1788" ht="15.75" customHeight="1" x14ac:dyDescent="0.3"/>
    <row r="1789" ht="15.75" customHeight="1" x14ac:dyDescent="0.3"/>
    <row r="1790" ht="15.75" customHeight="1" x14ac:dyDescent="0.3"/>
    <row r="1791" ht="15.75" customHeight="1" x14ac:dyDescent="0.3"/>
    <row r="1792" ht="15.75" customHeight="1" x14ac:dyDescent="0.3"/>
    <row r="1793" ht="15.75" customHeight="1" x14ac:dyDescent="0.3"/>
    <row r="1794" ht="15.75" customHeight="1" x14ac:dyDescent="0.3"/>
    <row r="1795" ht="15.75" customHeight="1" x14ac:dyDescent="0.3"/>
    <row r="1796" ht="15.75" customHeight="1" x14ac:dyDescent="0.3"/>
    <row r="1797" ht="15.75" customHeight="1" x14ac:dyDescent="0.3"/>
    <row r="1798" ht="15.75" customHeight="1" x14ac:dyDescent="0.3"/>
    <row r="1799" ht="15.75" customHeight="1" x14ac:dyDescent="0.3"/>
    <row r="1800" ht="15.75" customHeight="1" x14ac:dyDescent="0.3"/>
    <row r="1801" ht="15.75" customHeight="1" x14ac:dyDescent="0.3"/>
    <row r="1802" ht="15.75" customHeight="1" x14ac:dyDescent="0.3"/>
    <row r="1803" ht="15.75" customHeight="1" x14ac:dyDescent="0.3"/>
    <row r="1804" ht="15.75" customHeight="1" x14ac:dyDescent="0.3"/>
    <row r="1805" ht="15.75" customHeight="1" x14ac:dyDescent="0.3"/>
    <row r="1806" ht="15.75" customHeight="1" x14ac:dyDescent="0.3"/>
    <row r="1807" ht="15.75" customHeight="1" x14ac:dyDescent="0.3"/>
    <row r="1808" ht="15.75" customHeight="1" x14ac:dyDescent="0.3"/>
    <row r="1809" ht="15.75" customHeight="1" x14ac:dyDescent="0.3"/>
    <row r="1810" ht="15.75" customHeight="1" x14ac:dyDescent="0.3"/>
    <row r="1811" ht="15.75" customHeight="1" x14ac:dyDescent="0.3"/>
    <row r="1812" ht="15.75" customHeight="1" x14ac:dyDescent="0.3"/>
    <row r="1813" ht="15.75" customHeight="1" x14ac:dyDescent="0.3"/>
    <row r="1814" ht="15.75" customHeight="1" x14ac:dyDescent="0.3"/>
    <row r="1815" ht="15.75" customHeight="1" x14ac:dyDescent="0.3"/>
    <row r="1816" ht="15.75" customHeight="1" x14ac:dyDescent="0.3"/>
    <row r="1817" ht="15.75" customHeight="1" x14ac:dyDescent="0.3"/>
    <row r="1818" ht="15.75" customHeight="1" x14ac:dyDescent="0.3"/>
    <row r="1819" ht="15.75" customHeight="1" x14ac:dyDescent="0.3"/>
    <row r="1820" ht="15.75" customHeight="1" x14ac:dyDescent="0.3"/>
    <row r="1821" ht="15.75" customHeight="1" x14ac:dyDescent="0.3"/>
    <row r="1822" ht="15.75" customHeight="1" x14ac:dyDescent="0.3"/>
    <row r="1823" ht="15.75" customHeight="1" x14ac:dyDescent="0.3"/>
    <row r="1824" ht="15.75" customHeight="1" x14ac:dyDescent="0.3"/>
    <row r="1825" ht="15.75" customHeight="1" x14ac:dyDescent="0.3"/>
    <row r="1826" ht="15.75" customHeight="1" x14ac:dyDescent="0.3"/>
    <row r="1827" ht="15.75" customHeight="1" x14ac:dyDescent="0.3"/>
    <row r="1828" ht="15.75" customHeight="1" x14ac:dyDescent="0.3"/>
    <row r="1829" ht="15.75" customHeight="1" x14ac:dyDescent="0.3"/>
    <row r="1830" ht="15.75" customHeight="1" x14ac:dyDescent="0.3"/>
    <row r="1831" ht="15.75" customHeight="1" x14ac:dyDescent="0.3"/>
    <row r="1832" ht="15.75" customHeight="1" x14ac:dyDescent="0.3"/>
    <row r="1833" ht="15.75" customHeight="1" x14ac:dyDescent="0.3"/>
    <row r="1834" ht="15.75" customHeight="1" x14ac:dyDescent="0.3"/>
    <row r="1835" ht="15.75" customHeight="1" x14ac:dyDescent="0.3"/>
    <row r="1836" ht="15.75" customHeight="1" x14ac:dyDescent="0.3"/>
    <row r="1837" ht="15.75" customHeight="1" x14ac:dyDescent="0.3"/>
    <row r="1838" ht="15.75" customHeight="1" x14ac:dyDescent="0.3"/>
    <row r="1839" ht="15.75" customHeight="1" x14ac:dyDescent="0.3"/>
    <row r="1840" ht="15.75" customHeight="1" x14ac:dyDescent="0.3"/>
    <row r="1841" ht="15.75" customHeight="1" x14ac:dyDescent="0.3"/>
    <row r="1842" ht="15.75" customHeight="1" x14ac:dyDescent="0.3"/>
    <row r="1843" ht="15.75" customHeight="1" x14ac:dyDescent="0.3"/>
    <row r="1844" ht="15.75" customHeight="1" x14ac:dyDescent="0.3"/>
    <row r="1845" ht="15.75" customHeight="1" x14ac:dyDescent="0.3"/>
    <row r="1846" ht="15.75" customHeight="1" x14ac:dyDescent="0.3"/>
    <row r="1847" ht="15.75" customHeight="1" x14ac:dyDescent="0.3"/>
    <row r="1848" ht="15.75" customHeight="1" x14ac:dyDescent="0.3"/>
    <row r="1849" ht="15.75" customHeight="1" x14ac:dyDescent="0.3"/>
    <row r="1850" ht="15.75" customHeight="1" x14ac:dyDescent="0.3"/>
    <row r="1851" ht="15.75" customHeight="1" x14ac:dyDescent="0.3"/>
    <row r="1852" ht="15.75" customHeight="1" x14ac:dyDescent="0.3"/>
    <row r="1853" ht="15.75" customHeight="1" x14ac:dyDescent="0.3"/>
    <row r="1854" ht="15.75" customHeight="1" x14ac:dyDescent="0.3"/>
    <row r="1855" ht="15.75" customHeight="1" x14ac:dyDescent="0.3"/>
    <row r="1856" ht="15.75" customHeight="1" x14ac:dyDescent="0.3"/>
    <row r="1857" ht="15.75" customHeight="1" x14ac:dyDescent="0.3"/>
    <row r="1858" ht="15.75" customHeight="1" x14ac:dyDescent="0.3"/>
    <row r="1859" ht="15.75" customHeight="1" x14ac:dyDescent="0.3"/>
    <row r="1860" ht="15.75" customHeight="1" x14ac:dyDescent="0.3"/>
    <row r="1861" ht="15.75" customHeight="1" x14ac:dyDescent="0.3"/>
    <row r="1862" ht="15.75" customHeight="1" x14ac:dyDescent="0.3"/>
    <row r="1863" ht="15.75" customHeight="1" x14ac:dyDescent="0.3"/>
    <row r="1864" ht="15.75" customHeight="1" x14ac:dyDescent="0.3"/>
    <row r="1865" ht="15.75" customHeight="1" x14ac:dyDescent="0.3"/>
    <row r="1866" ht="15.75" customHeight="1" x14ac:dyDescent="0.3"/>
    <row r="1867" ht="15.75" customHeight="1" x14ac:dyDescent="0.3"/>
    <row r="1868" ht="15.75" customHeight="1" x14ac:dyDescent="0.3"/>
    <row r="1869" ht="15.75" customHeight="1" x14ac:dyDescent="0.3"/>
    <row r="1870" ht="15.75" customHeight="1" x14ac:dyDescent="0.3"/>
    <row r="1871" ht="15.75" customHeight="1" x14ac:dyDescent="0.3"/>
    <row r="1872" ht="15.75" customHeight="1" x14ac:dyDescent="0.3"/>
    <row r="1873" ht="15.75" customHeight="1" x14ac:dyDescent="0.3"/>
    <row r="1874" ht="15.75" customHeight="1" x14ac:dyDescent="0.3"/>
    <row r="1875" ht="15.75" customHeight="1" x14ac:dyDescent="0.3"/>
    <row r="1876" ht="15.75" customHeight="1" x14ac:dyDescent="0.3"/>
    <row r="1877" ht="15.75" customHeight="1" x14ac:dyDescent="0.3"/>
    <row r="1878" ht="15.75" customHeight="1" x14ac:dyDescent="0.3"/>
    <row r="1879" ht="15.75" customHeight="1" x14ac:dyDescent="0.3"/>
    <row r="1880" ht="15.75" customHeight="1" x14ac:dyDescent="0.3"/>
    <row r="1881" ht="15.75" customHeight="1" x14ac:dyDescent="0.3"/>
    <row r="1882" ht="15.75" customHeight="1" x14ac:dyDescent="0.3"/>
    <row r="1883" ht="15.75" customHeight="1" x14ac:dyDescent="0.3"/>
    <row r="1884" ht="15.75" customHeight="1" x14ac:dyDescent="0.3"/>
    <row r="1885" ht="15.75" customHeight="1" x14ac:dyDescent="0.3"/>
    <row r="1886" ht="15.75" customHeight="1" x14ac:dyDescent="0.3"/>
    <row r="1887" ht="15.75" customHeight="1" x14ac:dyDescent="0.3"/>
    <row r="1888" ht="15.75" customHeight="1" x14ac:dyDescent="0.3"/>
    <row r="1889" ht="15.75" customHeight="1" x14ac:dyDescent="0.3"/>
    <row r="1890" ht="15.75" customHeight="1" x14ac:dyDescent="0.3"/>
    <row r="1891" ht="15.75" customHeight="1" x14ac:dyDescent="0.3"/>
    <row r="1892" ht="15.75" customHeight="1" x14ac:dyDescent="0.3"/>
    <row r="1893" ht="15.75" customHeight="1" x14ac:dyDescent="0.3"/>
    <row r="1894" ht="15.75" customHeight="1" x14ac:dyDescent="0.3"/>
    <row r="1895" ht="15.75" customHeight="1" x14ac:dyDescent="0.3"/>
    <row r="1896" ht="15.75" customHeight="1" x14ac:dyDescent="0.3"/>
    <row r="1897" ht="15.75" customHeight="1" x14ac:dyDescent="0.3"/>
    <row r="1898" ht="15.75" customHeight="1" x14ac:dyDescent="0.3"/>
    <row r="1899" ht="15.75" customHeight="1" x14ac:dyDescent="0.3"/>
    <row r="1900" ht="15.75" customHeight="1" x14ac:dyDescent="0.3"/>
    <row r="1901" ht="15.75" customHeight="1" x14ac:dyDescent="0.3"/>
    <row r="1902" ht="15.75" customHeight="1" x14ac:dyDescent="0.3"/>
    <row r="1903" ht="15.75" customHeight="1" x14ac:dyDescent="0.3"/>
    <row r="1904" ht="15.75" customHeight="1" x14ac:dyDescent="0.3"/>
    <row r="1905" ht="15.75" customHeight="1" x14ac:dyDescent="0.3"/>
    <row r="1906" ht="15.75" customHeight="1" x14ac:dyDescent="0.3"/>
    <row r="1907" ht="15.75" customHeight="1" x14ac:dyDescent="0.3"/>
    <row r="1908" ht="15.75" customHeight="1" x14ac:dyDescent="0.3"/>
    <row r="1909" ht="15.75" customHeight="1" x14ac:dyDescent="0.3"/>
    <row r="1910" ht="15.75" customHeight="1" x14ac:dyDescent="0.3"/>
    <row r="1911" ht="15.75" customHeight="1" x14ac:dyDescent="0.3"/>
    <row r="1912" ht="15.75" customHeight="1" x14ac:dyDescent="0.3"/>
    <row r="1913" ht="15.75" customHeight="1" x14ac:dyDescent="0.3"/>
    <row r="1914" ht="15.75" customHeight="1" x14ac:dyDescent="0.3"/>
    <row r="1915" ht="15.75" customHeight="1" x14ac:dyDescent="0.3"/>
    <row r="1916" ht="15.75" customHeight="1" x14ac:dyDescent="0.3"/>
    <row r="1917" ht="15.75" customHeight="1" x14ac:dyDescent="0.3"/>
    <row r="1918" ht="15.75" customHeight="1" x14ac:dyDescent="0.3"/>
    <row r="1919" ht="15.75" customHeight="1" x14ac:dyDescent="0.3"/>
    <row r="1920" ht="15.75" customHeight="1" x14ac:dyDescent="0.3"/>
    <row r="1921" ht="15.75" customHeight="1" x14ac:dyDescent="0.3"/>
    <row r="1922" ht="15.75" customHeight="1" x14ac:dyDescent="0.3"/>
    <row r="1923" ht="15.75" customHeight="1" x14ac:dyDescent="0.3"/>
    <row r="1924" ht="15.75" customHeight="1" x14ac:dyDescent="0.3"/>
    <row r="1925" ht="15.75" customHeight="1" x14ac:dyDescent="0.3"/>
    <row r="1926" ht="15.75" customHeight="1" x14ac:dyDescent="0.3"/>
    <row r="1927" ht="15.75" customHeight="1" x14ac:dyDescent="0.3"/>
    <row r="1928" ht="15.75" customHeight="1" x14ac:dyDescent="0.3"/>
    <row r="1929" ht="15.75" customHeight="1" x14ac:dyDescent="0.3"/>
    <row r="1930" ht="15.75" customHeight="1" x14ac:dyDescent="0.3"/>
    <row r="1931" ht="15.75" customHeight="1" x14ac:dyDescent="0.3"/>
    <row r="1932" ht="15.75" customHeight="1" x14ac:dyDescent="0.3"/>
    <row r="1933" ht="15.75" customHeight="1" x14ac:dyDescent="0.3"/>
    <row r="1934" ht="15.75" customHeight="1" x14ac:dyDescent="0.3"/>
    <row r="1935" ht="15.75" customHeight="1" x14ac:dyDescent="0.3"/>
    <row r="1936" ht="15.75" customHeight="1" x14ac:dyDescent="0.3"/>
    <row r="1937" ht="15.75" customHeight="1" x14ac:dyDescent="0.3"/>
    <row r="1938" ht="15.75" customHeight="1" x14ac:dyDescent="0.3"/>
    <row r="1939" ht="15.75" customHeight="1" x14ac:dyDescent="0.3"/>
    <row r="1940" ht="15.75" customHeight="1" x14ac:dyDescent="0.3"/>
    <row r="1941" ht="15.75" customHeight="1" x14ac:dyDescent="0.3"/>
    <row r="1942" ht="15.75" customHeight="1" x14ac:dyDescent="0.3"/>
    <row r="1943" ht="15.75" customHeight="1" x14ac:dyDescent="0.3"/>
    <row r="1944" ht="15.75" customHeight="1" x14ac:dyDescent="0.3"/>
    <row r="1945" ht="15.75" customHeight="1" x14ac:dyDescent="0.3"/>
    <row r="1946" ht="15.75" customHeight="1" x14ac:dyDescent="0.3"/>
    <row r="1947" ht="15.75" customHeight="1" x14ac:dyDescent="0.3"/>
    <row r="1948" ht="15.75" customHeight="1" x14ac:dyDescent="0.3"/>
    <row r="1949" ht="15.75" customHeight="1" x14ac:dyDescent="0.3"/>
    <row r="1950" ht="15.75" customHeight="1" x14ac:dyDescent="0.3"/>
    <row r="1951" ht="15.75" customHeight="1" x14ac:dyDescent="0.3"/>
    <row r="1952" ht="15.75" customHeight="1" x14ac:dyDescent="0.3"/>
    <row r="1953" ht="15.75" customHeight="1" x14ac:dyDescent="0.3"/>
    <row r="1954" ht="15.75" customHeight="1" x14ac:dyDescent="0.3"/>
    <row r="1955" ht="15.75" customHeight="1" x14ac:dyDescent="0.3"/>
    <row r="1956" ht="15.75" customHeight="1" x14ac:dyDescent="0.3"/>
    <row r="1957" ht="15.75" customHeight="1" x14ac:dyDescent="0.3"/>
    <row r="1958" ht="15.75" customHeight="1" x14ac:dyDescent="0.3"/>
    <row r="1959" ht="15.75" customHeight="1" x14ac:dyDescent="0.3"/>
    <row r="1960" ht="15.75" customHeight="1" x14ac:dyDescent="0.3"/>
    <row r="1961" ht="15.75" customHeight="1" x14ac:dyDescent="0.3"/>
    <row r="1962" ht="15.75" customHeight="1" x14ac:dyDescent="0.3"/>
    <row r="1963" ht="15.75" customHeight="1" x14ac:dyDescent="0.3"/>
    <row r="1964" ht="15.75" customHeight="1" x14ac:dyDescent="0.3"/>
    <row r="1965" ht="15.75" customHeight="1" x14ac:dyDescent="0.3"/>
    <row r="1966" ht="15.75" customHeight="1" x14ac:dyDescent="0.3"/>
    <row r="1967" ht="15.75" customHeight="1" x14ac:dyDescent="0.3"/>
    <row r="1968" ht="15.75" customHeight="1" x14ac:dyDescent="0.3"/>
    <row r="1969" ht="15.75" customHeight="1" x14ac:dyDescent="0.3"/>
    <row r="1970" ht="15.75" customHeight="1" x14ac:dyDescent="0.3"/>
    <row r="1971" ht="15.75" customHeight="1" x14ac:dyDescent="0.3"/>
    <row r="1972" ht="15.75" customHeight="1" x14ac:dyDescent="0.3"/>
    <row r="1973" ht="15.75" customHeight="1" x14ac:dyDescent="0.3"/>
    <row r="1974" ht="15.75" customHeight="1" x14ac:dyDescent="0.3"/>
    <row r="1975" ht="15.75" customHeight="1" x14ac:dyDescent="0.3"/>
    <row r="1976" ht="15.75" customHeight="1" x14ac:dyDescent="0.3"/>
    <row r="1977" ht="15.75" customHeight="1" x14ac:dyDescent="0.3"/>
  </sheetData>
  <mergeCells count="27">
    <mergeCell ref="M16:Q16"/>
    <mergeCell ref="M17:Q17"/>
    <mergeCell ref="M18:Q18"/>
    <mergeCell ref="M14:Q15"/>
    <mergeCell ref="C1:R1"/>
    <mergeCell ref="D7:Q8"/>
    <mergeCell ref="G14:H14"/>
    <mergeCell ref="I14:J14"/>
    <mergeCell ref="K14:L14"/>
    <mergeCell ref="D3:Q5"/>
    <mergeCell ref="M29:Q29"/>
    <mergeCell ref="M30:Q30"/>
    <mergeCell ref="D20:Q20"/>
    <mergeCell ref="D36:Q37"/>
    <mergeCell ref="D32:Q32"/>
    <mergeCell ref="G26:H26"/>
    <mergeCell ref="I26:J26"/>
    <mergeCell ref="K26:L26"/>
    <mergeCell ref="M26:Q27"/>
    <mergeCell ref="M28:Q28"/>
    <mergeCell ref="M42:Q42"/>
    <mergeCell ref="M43:Q43"/>
    <mergeCell ref="M44:Q44"/>
    <mergeCell ref="G40:H40"/>
    <mergeCell ref="I40:J40"/>
    <mergeCell ref="K40:L40"/>
    <mergeCell ref="M40:Q41"/>
  </mergeCells>
  <conditionalFormatting sqref="F54:Q65">
    <cfRule type="expression" dxfId="1479" priority="16" stopIfTrue="1">
      <formula>ISNUMBER(F54)</formula>
    </cfRule>
  </conditionalFormatting>
  <conditionalFormatting sqref="F66:Q66">
    <cfRule type="expression" dxfId="1478" priority="12" stopIfTrue="1">
      <formula>ISNUMBER(F66)</formula>
    </cfRule>
  </conditionalFormatting>
  <hyperlinks>
    <hyperlink ref="A5" location="'3. Datos Cultivos'!A1" display="3. Datos cultivos"/>
    <hyperlink ref="A7" location="'5. Instalaciones fijas'!A1" display="5. Instalaciones fijas"/>
    <hyperlink ref="A9" location="'7. Emisiones Fugitivas'!A1" display="7. Emisiones fugitivas"/>
    <hyperlink ref="A10" location="'8. Emisiones de proceso'!A1" display="8. Emisiones de proceso"/>
    <hyperlink ref="A11" location="'9. Información adicional'!A1" display="9. Información adicional"/>
    <hyperlink ref="A12" location="'10. Electricidad y otras energ.'!A1" display="10. Electricidad y otras energías"/>
    <hyperlink ref="A13" location="'11. Informe final. Resultados'!A1" display="11. Informe final: Resultados"/>
    <hyperlink ref="A14" location="'12. Factores de emisión'!A1" display="12. Factores de emisión"/>
    <hyperlink ref="A15" location="'13. Revisiones calculadora'!A1" display="13. Revisiones de la calculadora"/>
    <hyperlink ref="A8" location="'6. Vehículos y maquinaria'!A1" display="6. Vehículos y maquinaria"/>
    <hyperlink ref="A3" location="'1.Datos generales organización '!A1" display="1. Datos de la organización"/>
    <hyperlink ref="A6" location="'4. Emisiones cultivos'!A1" display="4. Emisiones cultivos"/>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19"/>
  <sheetViews>
    <sheetView showRowColHeaders="0" zoomScaleNormal="100" workbookViewId="0"/>
  </sheetViews>
  <sheetFormatPr baseColWidth="10" defaultColWidth="14.42578125" defaultRowHeight="16.5" x14ac:dyDescent="0.3"/>
  <cols>
    <col min="1" max="1" width="27" style="1189" customWidth="1"/>
    <col min="2" max="2" width="0.5703125" style="1186" customWidth="1"/>
    <col min="3" max="3" width="1" style="1188" customWidth="1"/>
    <col min="4" max="4" width="1.42578125" style="1188" customWidth="1"/>
    <col min="5" max="5" width="27.7109375" style="1188" customWidth="1"/>
    <col min="6" max="6" width="26.140625" style="1188" customWidth="1"/>
    <col min="7" max="8" width="17" style="1188" customWidth="1"/>
    <col min="9" max="9" width="15" style="1188" customWidth="1"/>
    <col min="10" max="10" width="15.7109375" style="1188" customWidth="1"/>
    <col min="11" max="12" width="14.5703125" style="1188" customWidth="1"/>
    <col min="13" max="13" width="15" style="1188" customWidth="1"/>
    <col min="14" max="14" width="8.85546875" style="1188" customWidth="1"/>
    <col min="15" max="15" width="3.42578125" style="1188" customWidth="1"/>
    <col min="16" max="16" width="9.140625" style="1188" customWidth="1"/>
    <col min="17" max="17" width="13.5703125" style="1188" customWidth="1"/>
    <col min="18" max="18" width="2.140625" style="1188" customWidth="1"/>
    <col min="19" max="19" width="18" style="1188" customWidth="1"/>
    <col min="20" max="31" width="11.42578125" style="1188" customWidth="1"/>
    <col min="32" max="16384" width="14.42578125" style="1188"/>
  </cols>
  <sheetData>
    <row r="1" spans="1:31" ht="36.75" customHeight="1" x14ac:dyDescent="0.3">
      <c r="A1" s="1185"/>
      <c r="C1" s="1573" t="s">
        <v>1578</v>
      </c>
      <c r="D1" s="1574"/>
      <c r="E1" s="1574"/>
      <c r="F1" s="1574"/>
      <c r="G1" s="1574"/>
      <c r="H1" s="1574"/>
      <c r="I1" s="1574"/>
      <c r="J1" s="1574"/>
      <c r="K1" s="1574"/>
      <c r="L1" s="1574"/>
      <c r="M1" s="1574"/>
      <c r="N1" s="1574"/>
      <c r="O1" s="1574"/>
      <c r="P1" s="398"/>
      <c r="Q1" s="1187"/>
      <c r="R1" s="398"/>
      <c r="S1" s="398"/>
      <c r="T1" s="398"/>
      <c r="U1" s="398"/>
      <c r="V1" s="398"/>
      <c r="W1" s="398"/>
      <c r="X1" s="398"/>
      <c r="Y1" s="398"/>
      <c r="Z1" s="398"/>
      <c r="AA1" s="398"/>
      <c r="AB1" s="398"/>
      <c r="AC1" s="398"/>
      <c r="AD1" s="398"/>
      <c r="AE1" s="398"/>
    </row>
    <row r="2" spans="1:31" ht="39.75" customHeight="1" x14ac:dyDescent="0.3">
      <c r="B2" s="972"/>
      <c r="C2" s="398"/>
      <c r="D2" s="399"/>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row>
    <row r="3" spans="1:31" ht="15.75" customHeight="1" x14ac:dyDescent="0.3">
      <c r="A3" s="387" t="s">
        <v>49</v>
      </c>
      <c r="B3" s="1190"/>
      <c r="C3" s="398"/>
      <c r="D3" s="399"/>
      <c r="E3" s="508" t="s">
        <v>1454</v>
      </c>
      <c r="F3" s="1582" t="str">
        <f>Datos!H6</f>
        <v/>
      </c>
      <c r="G3" s="1583"/>
      <c r="H3" s="399"/>
      <c r="I3" s="399"/>
      <c r="J3" s="416"/>
      <c r="K3" s="416"/>
      <c r="L3" s="416"/>
      <c r="M3" s="417"/>
      <c r="N3" s="416"/>
      <c r="O3" s="1161"/>
      <c r="P3" s="399"/>
      <c r="Q3" s="399"/>
      <c r="R3" s="399"/>
      <c r="S3" s="399"/>
      <c r="T3" s="399"/>
      <c r="U3" s="399"/>
      <c r="V3" s="399"/>
      <c r="W3" s="399"/>
      <c r="X3" s="399"/>
      <c r="Y3" s="399"/>
      <c r="Z3" s="399"/>
      <c r="AA3" s="399"/>
      <c r="AB3" s="399"/>
      <c r="AC3" s="399"/>
      <c r="AD3" s="1578"/>
      <c r="AE3" s="1574"/>
    </row>
    <row r="4" spans="1:31" ht="15.75" customHeight="1" x14ac:dyDescent="0.3">
      <c r="A4" s="387" t="s">
        <v>1091</v>
      </c>
      <c r="B4" s="1190"/>
      <c r="C4" s="398"/>
      <c r="D4" s="399"/>
      <c r="E4" s="399"/>
      <c r="F4" s="399"/>
      <c r="G4" s="399"/>
      <c r="H4" s="399"/>
      <c r="I4" s="399"/>
      <c r="J4" s="416"/>
      <c r="K4" s="416"/>
      <c r="L4" s="416"/>
      <c r="M4" s="417"/>
      <c r="N4" s="416"/>
      <c r="O4" s="1161"/>
      <c r="P4" s="399"/>
      <c r="Q4" s="1167"/>
      <c r="R4" s="399"/>
      <c r="S4" s="399"/>
      <c r="T4" s="399"/>
      <c r="U4" s="399"/>
      <c r="V4" s="399"/>
      <c r="W4" s="399"/>
      <c r="X4" s="399"/>
      <c r="Y4" s="399"/>
      <c r="Z4" s="399"/>
      <c r="AA4" s="399"/>
      <c r="AB4" s="399"/>
      <c r="AC4" s="399"/>
      <c r="AD4" s="1574"/>
      <c r="AE4" s="1574"/>
    </row>
    <row r="5" spans="1:31" ht="15.75" customHeight="1" x14ac:dyDescent="0.3">
      <c r="A5" s="975" t="s">
        <v>1687</v>
      </c>
      <c r="B5" s="1190"/>
      <c r="C5" s="398"/>
      <c r="D5" s="399"/>
      <c r="E5" s="1163" t="s">
        <v>1579</v>
      </c>
      <c r="F5" s="399"/>
      <c r="G5" s="399"/>
      <c r="H5" s="416"/>
      <c r="I5" s="416"/>
      <c r="J5" s="416"/>
      <c r="K5" s="416"/>
      <c r="L5" s="416"/>
      <c r="M5" s="417"/>
      <c r="N5" s="416"/>
      <c r="O5" s="1161"/>
      <c r="P5" s="399"/>
      <c r="Q5" s="1167"/>
      <c r="R5" s="399"/>
      <c r="S5" s="399"/>
      <c r="T5" s="399"/>
      <c r="U5" s="399"/>
      <c r="V5" s="399"/>
      <c r="W5" s="399"/>
      <c r="X5" s="399"/>
      <c r="Y5" s="399"/>
      <c r="Z5" s="399"/>
      <c r="AA5" s="399"/>
      <c r="AB5" s="399"/>
      <c r="AC5" s="399"/>
      <c r="AD5" s="399"/>
      <c r="AE5" s="399"/>
    </row>
    <row r="6" spans="1:31" ht="15.75" customHeight="1" x14ac:dyDescent="0.3">
      <c r="A6" s="387" t="s">
        <v>2001</v>
      </c>
      <c r="B6" s="1190"/>
      <c r="C6" s="398"/>
      <c r="D6" s="398"/>
      <c r="E6" s="398"/>
      <c r="F6" s="1167"/>
      <c r="G6" s="399"/>
      <c r="H6" s="416"/>
      <c r="I6" s="416"/>
      <c r="J6" s="416"/>
      <c r="K6" s="416"/>
      <c r="L6" s="416"/>
      <c r="M6" s="417"/>
      <c r="N6" s="416"/>
      <c r="O6" s="1161"/>
      <c r="P6" s="399"/>
      <c r="Q6" s="1167"/>
      <c r="R6" s="399"/>
      <c r="S6" s="399"/>
      <c r="T6" s="399"/>
      <c r="U6" s="399"/>
      <c r="V6" s="399"/>
      <c r="W6" s="399"/>
      <c r="X6" s="399"/>
      <c r="Y6" s="399"/>
      <c r="Z6" s="399"/>
      <c r="AA6" s="399"/>
      <c r="AB6" s="399"/>
      <c r="AC6" s="399"/>
      <c r="AD6" s="399"/>
      <c r="AE6" s="399"/>
    </row>
    <row r="7" spans="1:31" ht="15.75" customHeight="1" x14ac:dyDescent="0.3">
      <c r="A7" s="387" t="s">
        <v>1909</v>
      </c>
      <c r="C7" s="398"/>
      <c r="D7" s="399"/>
      <c r="E7" s="1154" t="s">
        <v>1580</v>
      </c>
      <c r="F7" s="1154"/>
      <c r="G7" s="1154"/>
      <c r="H7" s="416"/>
      <c r="I7" s="416"/>
      <c r="J7" s="416"/>
      <c r="K7" s="416"/>
      <c r="L7" s="416"/>
      <c r="M7" s="417"/>
      <c r="N7" s="416"/>
      <c r="O7" s="1161"/>
      <c r="P7" s="399"/>
      <c r="Q7" s="1167"/>
      <c r="R7" s="399"/>
      <c r="S7" s="399"/>
      <c r="T7" s="399"/>
      <c r="U7" s="399"/>
      <c r="V7" s="399"/>
      <c r="W7" s="399"/>
      <c r="X7" s="399"/>
      <c r="Y7" s="399"/>
      <c r="Z7" s="399"/>
      <c r="AA7" s="399"/>
      <c r="AB7" s="399"/>
      <c r="AC7" s="399"/>
      <c r="AD7" s="399"/>
      <c r="AE7" s="399"/>
    </row>
    <row r="8" spans="1:31" ht="15.75" customHeight="1" x14ac:dyDescent="0.3">
      <c r="A8" s="387" t="s">
        <v>1910</v>
      </c>
      <c r="C8" s="398"/>
      <c r="D8" s="399"/>
      <c r="E8" s="1154" t="s">
        <v>1581</v>
      </c>
      <c r="F8" s="1154"/>
      <c r="G8" s="1154"/>
      <c r="H8" s="416"/>
      <c r="I8" s="416"/>
      <c r="J8" s="416"/>
      <c r="K8" s="416"/>
      <c r="L8" s="416"/>
      <c r="M8" s="417"/>
      <c r="N8" s="416"/>
      <c r="O8" s="1161"/>
      <c r="P8" s="399"/>
      <c r="Q8" s="1167"/>
      <c r="R8" s="399"/>
      <c r="S8" s="399"/>
      <c r="T8" s="399"/>
      <c r="U8" s="399"/>
      <c r="V8" s="399"/>
      <c r="W8" s="399"/>
      <c r="X8" s="399"/>
      <c r="Y8" s="399"/>
      <c r="Z8" s="399"/>
      <c r="AA8" s="399"/>
      <c r="AB8" s="399"/>
      <c r="AC8" s="399"/>
      <c r="AD8" s="399"/>
      <c r="AE8" s="399"/>
    </row>
    <row r="9" spans="1:31" ht="14.25" customHeight="1" x14ac:dyDescent="0.3">
      <c r="A9" s="387" t="s">
        <v>1911</v>
      </c>
      <c r="C9" s="398"/>
      <c r="D9" s="399"/>
      <c r="E9" s="1154" t="s">
        <v>1582</v>
      </c>
      <c r="F9" s="418"/>
      <c r="G9" s="401"/>
      <c r="H9" s="416"/>
      <c r="I9" s="416"/>
      <c r="J9" s="416"/>
      <c r="K9" s="416"/>
      <c r="L9" s="416"/>
      <c r="M9" s="417"/>
      <c r="N9" s="416"/>
      <c r="O9" s="1161"/>
      <c r="P9" s="399"/>
      <c r="Q9" s="1167"/>
      <c r="R9" s="399"/>
      <c r="S9" s="399"/>
      <c r="T9" s="399"/>
      <c r="U9" s="399"/>
      <c r="V9" s="399"/>
      <c r="W9" s="399"/>
      <c r="X9" s="399"/>
      <c r="Y9" s="399"/>
      <c r="Z9" s="399"/>
      <c r="AA9" s="399"/>
      <c r="AB9" s="399"/>
      <c r="AC9" s="399"/>
      <c r="AD9" s="399"/>
      <c r="AE9" s="399"/>
    </row>
    <row r="10" spans="1:31" ht="14.25" customHeight="1" x14ac:dyDescent="0.3">
      <c r="A10" s="387" t="s">
        <v>1912</v>
      </c>
      <c r="C10" s="398"/>
      <c r="D10" s="399"/>
      <c r="E10" s="1154" t="s">
        <v>1583</v>
      </c>
      <c r="F10" s="418"/>
      <c r="G10" s="401"/>
      <c r="H10" s="416"/>
      <c r="I10" s="416"/>
      <c r="J10" s="416"/>
      <c r="K10" s="416"/>
      <c r="L10" s="416"/>
      <c r="M10" s="417"/>
      <c r="N10" s="416"/>
      <c r="O10" s="1161"/>
      <c r="P10" s="399"/>
      <c r="Q10" s="1167"/>
      <c r="R10" s="399"/>
      <c r="S10" s="399"/>
      <c r="T10" s="399"/>
      <c r="U10" s="399"/>
      <c r="V10" s="399"/>
      <c r="W10" s="399"/>
      <c r="X10" s="399"/>
      <c r="Y10" s="399"/>
      <c r="Z10" s="399"/>
      <c r="AA10" s="399"/>
      <c r="AB10" s="399"/>
      <c r="AC10" s="399"/>
      <c r="AD10" s="399"/>
      <c r="AE10" s="399"/>
    </row>
    <row r="11" spans="1:31" ht="14.25" customHeight="1" x14ac:dyDescent="0.3">
      <c r="A11" s="387" t="s">
        <v>1913</v>
      </c>
      <c r="C11" s="398"/>
      <c r="D11" s="399"/>
      <c r="E11" s="420"/>
      <c r="F11" s="1167"/>
      <c r="G11" s="399"/>
      <c r="H11" s="416"/>
      <c r="I11" s="416"/>
      <c r="J11" s="416"/>
      <c r="K11" s="416"/>
      <c r="L11" s="416"/>
      <c r="M11" s="417"/>
      <c r="N11" s="416"/>
      <c r="O11" s="1161"/>
      <c r="P11" s="399"/>
      <c r="Q11" s="1167"/>
      <c r="R11" s="399"/>
      <c r="S11" s="399"/>
      <c r="T11" s="399"/>
      <c r="U11" s="399"/>
      <c r="V11" s="399"/>
      <c r="W11" s="399"/>
      <c r="X11" s="399"/>
      <c r="Y11" s="399"/>
      <c r="Z11" s="399"/>
      <c r="AA11" s="399"/>
      <c r="AB11" s="399"/>
      <c r="AC11" s="399"/>
      <c r="AD11" s="399"/>
      <c r="AE11" s="399"/>
    </row>
    <row r="12" spans="1:31" ht="17.25" customHeight="1" x14ac:dyDescent="0.3">
      <c r="A12" s="387" t="s">
        <v>1914</v>
      </c>
      <c r="C12" s="398"/>
      <c r="D12" s="1575" t="s">
        <v>1584</v>
      </c>
      <c r="E12" s="1574"/>
      <c r="F12" s="1574"/>
      <c r="G12" s="1574"/>
      <c r="H12" s="1574"/>
      <c r="I12" s="1574"/>
      <c r="J12" s="1574"/>
      <c r="K12" s="1574"/>
      <c r="L12" s="1574"/>
      <c r="M12" s="1574"/>
      <c r="N12" s="1574"/>
      <c r="O12" s="399"/>
      <c r="P12" s="421"/>
      <c r="Q12" s="422"/>
      <c r="R12" s="421"/>
      <c r="S12" s="421"/>
      <c r="T12" s="421"/>
      <c r="U12" s="421"/>
      <c r="V12" s="421"/>
      <c r="W12" s="421"/>
      <c r="X12" s="421"/>
      <c r="Y12" s="421"/>
      <c r="Z12" s="421"/>
      <c r="AA12" s="421"/>
      <c r="AB12" s="421"/>
      <c r="AC12" s="421"/>
      <c r="AD12" s="421"/>
      <c r="AE12" s="421"/>
    </row>
    <row r="13" spans="1:31" ht="17.25" customHeight="1" x14ac:dyDescent="0.3">
      <c r="A13" s="387" t="s">
        <v>1915</v>
      </c>
      <c r="C13" s="398"/>
      <c r="D13" s="398"/>
      <c r="E13" s="398"/>
      <c r="F13" s="398"/>
      <c r="G13" s="398"/>
      <c r="H13" s="398"/>
      <c r="I13" s="398"/>
      <c r="J13" s="398"/>
      <c r="K13" s="398"/>
      <c r="L13" s="398"/>
      <c r="M13" s="398"/>
      <c r="N13" s="398"/>
      <c r="O13" s="398"/>
      <c r="P13" s="398"/>
      <c r="Q13" s="422"/>
      <c r="R13" s="421"/>
      <c r="S13" s="421"/>
      <c r="T13" s="421"/>
      <c r="U13" s="421"/>
      <c r="V13" s="421"/>
      <c r="W13" s="421"/>
      <c r="X13" s="421"/>
      <c r="Y13" s="421"/>
      <c r="Z13" s="421"/>
      <c r="AA13" s="421"/>
      <c r="AB13" s="421"/>
      <c r="AC13" s="421"/>
      <c r="AD13" s="421"/>
      <c r="AE13" s="421"/>
    </row>
    <row r="14" spans="1:31" ht="17.25" customHeight="1" x14ac:dyDescent="0.3">
      <c r="A14" s="387" t="s">
        <v>1916</v>
      </c>
      <c r="C14" s="398"/>
      <c r="D14" s="398"/>
      <c r="E14" s="1588" t="s">
        <v>2118</v>
      </c>
      <c r="F14" s="1574"/>
      <c r="G14" s="1574"/>
      <c r="H14" s="1574"/>
      <c r="I14" s="1574"/>
      <c r="J14" s="1574"/>
      <c r="K14" s="1574"/>
      <c r="L14" s="1574"/>
      <c r="M14" s="1574"/>
      <c r="N14" s="1574"/>
      <c r="O14" s="398"/>
      <c r="P14" s="398"/>
      <c r="Q14" s="398"/>
      <c r="R14" s="421"/>
      <c r="S14" s="421"/>
      <c r="T14" s="421"/>
      <c r="U14" s="421"/>
      <c r="V14" s="421"/>
      <c r="W14" s="421"/>
      <c r="X14" s="421"/>
      <c r="Y14" s="421"/>
      <c r="Z14" s="421"/>
      <c r="AA14" s="421"/>
      <c r="AB14" s="421"/>
      <c r="AC14" s="421"/>
      <c r="AD14" s="421"/>
      <c r="AE14" s="421"/>
    </row>
    <row r="15" spans="1:31" ht="17.25" customHeight="1" x14ac:dyDescent="0.3">
      <c r="A15" s="387" t="s">
        <v>1917</v>
      </c>
      <c r="C15" s="398"/>
      <c r="D15" s="399"/>
      <c r="E15" s="399"/>
      <c r="F15" s="399"/>
      <c r="G15" s="399"/>
      <c r="H15" s="399"/>
      <c r="I15" s="399"/>
      <c r="J15" s="416"/>
      <c r="K15" s="416"/>
      <c r="L15" s="416"/>
      <c r="M15" s="417"/>
      <c r="N15" s="416"/>
      <c r="O15" s="399"/>
      <c r="P15" s="399"/>
      <c r="Q15" s="1167"/>
      <c r="R15" s="399"/>
      <c r="S15" s="399"/>
      <c r="T15" s="399"/>
      <c r="U15" s="399"/>
      <c r="V15" s="399"/>
      <c r="W15" s="399"/>
      <c r="X15" s="399"/>
      <c r="Y15" s="399"/>
      <c r="Z15" s="399"/>
      <c r="AA15" s="399"/>
      <c r="AB15" s="399"/>
      <c r="AC15" s="399"/>
      <c r="AD15" s="399"/>
      <c r="AE15" s="399"/>
    </row>
    <row r="16" spans="1:31" ht="17.25" customHeight="1" x14ac:dyDescent="0.3">
      <c r="C16" s="398"/>
      <c r="D16" s="399"/>
      <c r="E16" s="1584" t="s">
        <v>923</v>
      </c>
      <c r="F16" s="1579" t="s">
        <v>2133</v>
      </c>
      <c r="G16" s="1579" t="s">
        <v>1585</v>
      </c>
      <c r="H16" s="1586" t="s">
        <v>1586</v>
      </c>
      <c r="I16" s="1155"/>
      <c r="J16" s="416"/>
      <c r="K16" s="416"/>
      <c r="L16" s="417"/>
      <c r="M16" s="1161"/>
      <c r="N16" s="399"/>
      <c r="O16" s="399"/>
      <c r="P16" s="423"/>
      <c r="Q16" s="1167"/>
      <c r="R16" s="423"/>
      <c r="S16" s="423"/>
      <c r="T16" s="423"/>
      <c r="U16" s="423"/>
      <c r="V16" s="423"/>
      <c r="W16" s="423"/>
      <c r="X16" s="423"/>
      <c r="Y16" s="423"/>
      <c r="Z16" s="423"/>
      <c r="AA16" s="423"/>
      <c r="AB16" s="423"/>
      <c r="AC16" s="423"/>
      <c r="AD16" s="423"/>
      <c r="AE16" s="423"/>
    </row>
    <row r="17" spans="1:31" ht="17.25" customHeight="1" x14ac:dyDescent="0.3">
      <c r="C17" s="398"/>
      <c r="D17" s="399"/>
      <c r="E17" s="1585"/>
      <c r="F17" s="1580"/>
      <c r="G17" s="1581"/>
      <c r="H17" s="1587"/>
      <c r="I17" s="1155"/>
      <c r="J17" s="416"/>
      <c r="K17" s="416" t="s">
        <v>6</v>
      </c>
      <c r="L17" s="417"/>
      <c r="M17" s="399"/>
      <c r="N17" s="421"/>
      <c r="O17" s="399"/>
      <c r="P17" s="399"/>
      <c r="Q17" s="1167"/>
      <c r="R17" s="399"/>
      <c r="S17" s="399"/>
      <c r="T17" s="399"/>
      <c r="U17" s="399"/>
      <c r="V17" s="399"/>
      <c r="W17" s="399"/>
      <c r="X17" s="399"/>
      <c r="Y17" s="399"/>
      <c r="Z17" s="399"/>
      <c r="AA17" s="399"/>
      <c r="AB17" s="399"/>
      <c r="AC17" s="399"/>
      <c r="AD17" s="399"/>
      <c r="AE17" s="399"/>
    </row>
    <row r="18" spans="1:31" ht="17.25" customHeight="1" x14ac:dyDescent="0.3">
      <c r="A18" s="1191"/>
      <c r="C18" s="398"/>
      <c r="D18" s="399"/>
      <c r="E18" s="1196"/>
      <c r="F18" s="424"/>
      <c r="G18" s="1383"/>
      <c r="H18" s="1383"/>
      <c r="I18" s="399"/>
      <c r="J18" s="399"/>
      <c r="K18" s="399"/>
      <c r="L18" s="399"/>
      <c r="M18" s="399"/>
      <c r="N18" s="399"/>
      <c r="O18" s="399"/>
      <c r="P18" s="423"/>
      <c r="Q18" s="1167"/>
      <c r="R18" s="399"/>
      <c r="S18" s="399"/>
      <c r="T18" s="399"/>
      <c r="U18" s="399"/>
      <c r="V18" s="399"/>
      <c r="W18" s="399"/>
      <c r="X18" s="399"/>
      <c r="Y18" s="399"/>
      <c r="Z18" s="399"/>
      <c r="AA18" s="399"/>
      <c r="AB18" s="399"/>
      <c r="AC18" s="399"/>
      <c r="AD18" s="399"/>
      <c r="AE18" s="399"/>
    </row>
    <row r="19" spans="1:31" ht="14.25" customHeight="1" x14ac:dyDescent="0.3">
      <c r="A19" s="1191"/>
      <c r="C19" s="398"/>
      <c r="D19" s="399"/>
      <c r="E19" s="1196"/>
      <c r="F19" s="424"/>
      <c r="G19" s="1383"/>
      <c r="H19" s="1383"/>
      <c r="I19" s="399"/>
      <c r="J19" s="399"/>
      <c r="K19" s="399"/>
      <c r="L19" s="399"/>
      <c r="M19" s="399"/>
      <c r="N19" s="423"/>
      <c r="O19" s="399"/>
      <c r="P19" s="399"/>
      <c r="Q19" s="1167"/>
      <c r="R19" s="399"/>
      <c r="S19" s="399"/>
      <c r="T19" s="399"/>
      <c r="U19" s="399"/>
      <c r="V19" s="399"/>
      <c r="W19" s="399"/>
      <c r="X19" s="399"/>
      <c r="Y19" s="399"/>
      <c r="Z19" s="399"/>
      <c r="AA19" s="399"/>
      <c r="AB19" s="399"/>
      <c r="AC19" s="399"/>
      <c r="AD19" s="399"/>
      <c r="AE19" s="399"/>
    </row>
    <row r="20" spans="1:31" ht="14.25" customHeight="1" x14ac:dyDescent="0.3">
      <c r="A20" s="1191"/>
      <c r="B20" s="974"/>
      <c r="C20" s="398"/>
      <c r="D20" s="399"/>
      <c r="E20" s="1196"/>
      <c r="F20" s="424"/>
      <c r="G20" s="1383"/>
      <c r="H20" s="1383"/>
      <c r="I20" s="399"/>
      <c r="J20" s="399"/>
      <c r="K20" s="399"/>
      <c r="L20" s="399"/>
      <c r="M20" s="399"/>
      <c r="N20" s="423"/>
      <c r="O20" s="399"/>
      <c r="P20" s="399"/>
      <c r="Q20" s="1167"/>
      <c r="R20" s="399"/>
      <c r="S20" s="399"/>
      <c r="T20" s="399"/>
      <c r="U20" s="399"/>
      <c r="V20" s="399"/>
      <c r="W20" s="399"/>
      <c r="X20" s="399"/>
      <c r="Y20" s="399"/>
      <c r="Z20" s="399"/>
      <c r="AA20" s="399"/>
      <c r="AB20" s="399"/>
      <c r="AC20" s="399"/>
      <c r="AD20" s="399"/>
      <c r="AE20" s="399"/>
    </row>
    <row r="21" spans="1:31" ht="14.25" customHeight="1" x14ac:dyDescent="0.3">
      <c r="C21" s="398"/>
      <c r="D21" s="399"/>
      <c r="E21" s="1196"/>
      <c r="F21" s="424"/>
      <c r="G21" s="1383"/>
      <c r="H21" s="1383"/>
      <c r="I21" s="399"/>
      <c r="J21" s="399"/>
      <c r="K21" s="399"/>
      <c r="L21" s="399"/>
      <c r="M21" s="399"/>
      <c r="N21" s="423"/>
      <c r="O21" s="399"/>
      <c r="P21" s="399"/>
      <c r="Q21" s="1167"/>
      <c r="R21" s="399"/>
      <c r="S21" s="399"/>
      <c r="T21" s="399"/>
      <c r="U21" s="399"/>
      <c r="V21" s="399"/>
      <c r="W21" s="399"/>
      <c r="X21" s="399"/>
      <c r="Y21" s="399"/>
      <c r="Z21" s="399"/>
      <c r="AA21" s="399"/>
      <c r="AB21" s="399"/>
      <c r="AC21" s="399"/>
      <c r="AD21" s="399"/>
      <c r="AE21" s="399"/>
    </row>
    <row r="22" spans="1:31" ht="14.25" customHeight="1" x14ac:dyDescent="0.3">
      <c r="B22" s="974"/>
      <c r="C22" s="398"/>
      <c r="D22" s="399"/>
      <c r="E22" s="1196"/>
      <c r="F22" s="424"/>
      <c r="G22" s="1383"/>
      <c r="H22" s="1383"/>
      <c r="I22" s="399"/>
      <c r="J22" s="399"/>
      <c r="K22" s="399"/>
      <c r="L22" s="399"/>
      <c r="M22" s="1161"/>
      <c r="N22" s="399"/>
      <c r="O22" s="399"/>
      <c r="P22" s="399"/>
      <c r="Q22" s="1167"/>
      <c r="R22" s="399"/>
      <c r="S22" s="399"/>
      <c r="T22" s="399"/>
      <c r="U22" s="399"/>
      <c r="V22" s="399"/>
      <c r="W22" s="399"/>
      <c r="X22" s="399"/>
      <c r="Y22" s="399"/>
      <c r="Z22" s="399"/>
      <c r="AA22" s="399"/>
      <c r="AB22" s="399"/>
      <c r="AC22" s="399"/>
      <c r="AD22" s="399"/>
      <c r="AE22" s="399"/>
    </row>
    <row r="23" spans="1:31" ht="14.25" customHeight="1" x14ac:dyDescent="0.3">
      <c r="B23" s="974"/>
      <c r="C23" s="398"/>
      <c r="D23" s="421"/>
      <c r="E23" s="1196"/>
      <c r="F23" s="1200"/>
      <c r="G23" s="1383"/>
      <c r="H23" s="1383"/>
      <c r="I23" s="399"/>
      <c r="J23" s="399"/>
      <c r="K23" s="399"/>
      <c r="L23" s="399"/>
      <c r="M23" s="1161"/>
      <c r="N23" s="399"/>
      <c r="O23" s="421"/>
      <c r="P23" s="399"/>
      <c r="Q23" s="1167"/>
      <c r="R23" s="399"/>
      <c r="S23" s="399"/>
      <c r="T23" s="399"/>
      <c r="U23" s="399"/>
      <c r="V23" s="399"/>
      <c r="W23" s="399"/>
      <c r="X23" s="399"/>
      <c r="Y23" s="399"/>
      <c r="Z23" s="399"/>
      <c r="AA23" s="399"/>
      <c r="AB23" s="399"/>
      <c r="AC23" s="399"/>
      <c r="AD23" s="399"/>
      <c r="AE23" s="399"/>
    </row>
    <row r="24" spans="1:31" ht="15.75" customHeight="1" x14ac:dyDescent="0.3">
      <c r="A24" s="389"/>
      <c r="B24" s="974"/>
      <c r="C24" s="398"/>
      <c r="D24" s="399"/>
      <c r="E24" s="1549" t="s">
        <v>2120</v>
      </c>
      <c r="F24" s="1549"/>
      <c r="G24" s="1549"/>
      <c r="H24" s="1549"/>
      <c r="I24" s="1166"/>
      <c r="J24" s="1166"/>
      <c r="K24" s="1166"/>
      <c r="L24" s="399"/>
      <c r="M24" s="399"/>
      <c r="N24" s="399"/>
      <c r="O24" s="399"/>
      <c r="P24" s="399"/>
      <c r="Q24" s="1167"/>
      <c r="R24" s="399"/>
      <c r="S24" s="399"/>
      <c r="T24" s="399"/>
      <c r="U24" s="399"/>
      <c r="V24" s="399"/>
      <c r="W24" s="399"/>
      <c r="X24" s="399"/>
      <c r="Y24" s="399"/>
      <c r="Z24" s="399"/>
      <c r="AA24" s="399"/>
      <c r="AB24" s="399"/>
      <c r="AC24" s="399"/>
      <c r="AD24" s="399"/>
      <c r="AE24" s="399"/>
    </row>
    <row r="25" spans="1:31" ht="15.75" customHeight="1" x14ac:dyDescent="0.3">
      <c r="A25" s="389"/>
      <c r="B25" s="974"/>
      <c r="C25" s="398"/>
      <c r="D25" s="399"/>
      <c r="E25" s="1549"/>
      <c r="F25" s="1549"/>
      <c r="G25" s="1549"/>
      <c r="H25" s="1549"/>
      <c r="I25" s="1166"/>
      <c r="J25" s="1166"/>
      <c r="K25" s="1166"/>
      <c r="L25" s="399"/>
      <c r="M25" s="399"/>
      <c r="N25" s="399"/>
      <c r="O25" s="399"/>
      <c r="P25" s="399"/>
      <c r="Q25" s="1167"/>
      <c r="R25" s="399"/>
      <c r="S25" s="399"/>
      <c r="T25" s="399"/>
      <c r="U25" s="399"/>
      <c r="V25" s="399"/>
      <c r="W25" s="399"/>
      <c r="X25" s="399"/>
      <c r="Y25" s="399"/>
      <c r="Z25" s="399"/>
      <c r="AA25" s="399"/>
      <c r="AB25" s="399"/>
      <c r="AC25" s="399"/>
      <c r="AD25" s="399"/>
      <c r="AE25" s="399"/>
    </row>
    <row r="26" spans="1:31" ht="15.75" customHeight="1" x14ac:dyDescent="0.3">
      <c r="A26" s="389"/>
      <c r="B26" s="974"/>
      <c r="C26" s="398"/>
      <c r="D26" s="399"/>
      <c r="E26" s="1549"/>
      <c r="F26" s="1549"/>
      <c r="G26" s="1549"/>
      <c r="H26" s="1549"/>
      <c r="I26" s="399"/>
      <c r="J26" s="399"/>
      <c r="K26" s="399"/>
      <c r="L26" s="399"/>
      <c r="M26" s="399"/>
      <c r="N26" s="399"/>
      <c r="O26" s="399"/>
      <c r="P26" s="399"/>
      <c r="Q26" s="399"/>
      <c r="R26" s="399"/>
      <c r="S26" s="399"/>
      <c r="T26" s="399"/>
      <c r="U26" s="399"/>
      <c r="V26" s="399"/>
      <c r="W26" s="399"/>
      <c r="X26" s="399"/>
      <c r="Y26" s="399"/>
      <c r="Z26" s="399"/>
      <c r="AA26" s="399"/>
      <c r="AB26" s="399"/>
      <c r="AC26" s="399"/>
      <c r="AD26" s="399"/>
      <c r="AE26" s="399"/>
    </row>
    <row r="27" spans="1:31" ht="9" customHeight="1" x14ac:dyDescent="0.3">
      <c r="A27" s="1191"/>
      <c r="C27" s="398"/>
      <c r="D27" s="423"/>
      <c r="E27" s="398"/>
      <c r="F27" s="399"/>
      <c r="G27" s="399"/>
      <c r="H27" s="399"/>
      <c r="I27" s="399"/>
      <c r="J27" s="399"/>
      <c r="K27" s="399"/>
      <c r="L27" s="399"/>
      <c r="M27" s="399"/>
      <c r="N27" s="399"/>
      <c r="O27" s="423"/>
      <c r="P27" s="399"/>
      <c r="Q27" s="399"/>
      <c r="R27" s="399"/>
      <c r="S27" s="399"/>
      <c r="T27" s="399"/>
      <c r="U27" s="399"/>
      <c r="V27" s="399"/>
      <c r="W27" s="399"/>
      <c r="X27" s="399"/>
      <c r="Y27" s="399"/>
      <c r="Z27" s="399"/>
      <c r="AA27" s="399"/>
      <c r="AB27" s="399"/>
      <c r="AC27" s="399"/>
      <c r="AD27" s="399"/>
      <c r="AE27" s="399"/>
    </row>
    <row r="28" spans="1:31" ht="16.5" customHeight="1" x14ac:dyDescent="0.3">
      <c r="A28" s="389"/>
      <c r="B28" s="974"/>
      <c r="C28" s="398"/>
      <c r="D28" s="1575" t="s">
        <v>1587</v>
      </c>
      <c r="E28" s="1574"/>
      <c r="F28" s="1574"/>
      <c r="G28" s="1574"/>
      <c r="H28" s="1574"/>
      <c r="I28" s="1574"/>
      <c r="J28" s="1574"/>
      <c r="K28" s="1574"/>
      <c r="L28" s="1574"/>
      <c r="M28" s="1574"/>
      <c r="N28" s="1574"/>
      <c r="O28" s="399"/>
      <c r="P28" s="399"/>
      <c r="Q28" s="399"/>
      <c r="R28" s="399"/>
      <c r="S28" s="399"/>
      <c r="T28" s="399"/>
      <c r="U28" s="399"/>
      <c r="V28" s="399"/>
      <c r="W28" s="399"/>
      <c r="X28" s="399"/>
      <c r="Y28" s="399"/>
      <c r="Z28" s="399"/>
      <c r="AA28" s="399"/>
      <c r="AB28" s="399"/>
      <c r="AC28" s="399"/>
      <c r="AD28" s="399"/>
      <c r="AE28" s="399"/>
    </row>
    <row r="29" spans="1:31" ht="9.75" customHeight="1" x14ac:dyDescent="0.3">
      <c r="C29" s="398"/>
      <c r="D29" s="399"/>
      <c r="E29" s="425"/>
      <c r="F29" s="425"/>
      <c r="G29" s="425"/>
      <c r="H29" s="425"/>
      <c r="I29" s="425"/>
      <c r="J29" s="425"/>
      <c r="K29" s="425"/>
      <c r="L29" s="425"/>
      <c r="M29" s="423"/>
      <c r="N29" s="399"/>
      <c r="O29" s="399"/>
      <c r="P29" s="399"/>
      <c r="Q29" s="399"/>
      <c r="R29" s="399"/>
      <c r="S29" s="399"/>
      <c r="T29" s="399"/>
      <c r="U29" s="399"/>
      <c r="V29" s="399"/>
      <c r="W29" s="399"/>
      <c r="X29" s="399"/>
      <c r="Y29" s="399"/>
      <c r="Z29" s="399"/>
      <c r="AA29" s="399"/>
      <c r="AB29" s="399"/>
      <c r="AC29" s="399"/>
      <c r="AD29" s="399"/>
      <c r="AE29" s="399"/>
    </row>
    <row r="30" spans="1:31" ht="51" customHeight="1" x14ac:dyDescent="0.3">
      <c r="C30" s="398"/>
      <c r="D30" s="399"/>
      <c r="E30" s="1576" t="s">
        <v>2389</v>
      </c>
      <c r="F30" s="1577"/>
      <c r="G30" s="1577"/>
      <c r="H30" s="1577"/>
      <c r="I30" s="1577"/>
      <c r="J30" s="1577"/>
      <c r="K30" s="1577"/>
      <c r="L30" s="1577"/>
      <c r="M30" s="1577"/>
      <c r="N30" s="1577"/>
      <c r="O30" s="426"/>
      <c r="P30" s="399"/>
      <c r="Q30" s="399"/>
      <c r="R30" s="399"/>
      <c r="S30" s="399"/>
      <c r="T30" s="399"/>
      <c r="U30" s="399"/>
      <c r="V30" s="399"/>
      <c r="W30" s="399"/>
      <c r="X30" s="399"/>
      <c r="Y30" s="399"/>
      <c r="Z30" s="399"/>
      <c r="AA30" s="399"/>
      <c r="AB30" s="399"/>
      <c r="AC30" s="399"/>
      <c r="AD30" s="399"/>
      <c r="AE30" s="399"/>
    </row>
    <row r="31" spans="1:31" ht="57.75" customHeight="1" x14ac:dyDescent="0.3">
      <c r="C31" s="398"/>
      <c r="D31" s="399"/>
      <c r="E31" s="1576" t="s">
        <v>2135</v>
      </c>
      <c r="F31" s="1577"/>
      <c r="G31" s="1577"/>
      <c r="H31" s="1577"/>
      <c r="I31" s="1577"/>
      <c r="J31" s="1577"/>
      <c r="K31" s="1577"/>
      <c r="L31" s="1577"/>
      <c r="M31" s="1577"/>
      <c r="N31" s="1577"/>
      <c r="O31" s="427"/>
      <c r="P31" s="399"/>
      <c r="Q31" s="399"/>
      <c r="R31" s="399"/>
      <c r="S31" s="399"/>
      <c r="T31" s="399"/>
      <c r="U31" s="399"/>
      <c r="V31" s="399"/>
      <c r="W31" s="399"/>
      <c r="X31" s="399"/>
      <c r="Y31" s="399"/>
      <c r="Z31" s="399"/>
      <c r="AA31" s="399"/>
      <c r="AB31" s="399"/>
      <c r="AC31" s="399"/>
      <c r="AD31" s="399"/>
      <c r="AE31" s="399"/>
    </row>
    <row r="32" spans="1:31" ht="15.75" customHeight="1" x14ac:dyDescent="0.3">
      <c r="A32" s="1191"/>
      <c r="C32" s="398"/>
      <c r="D32" s="399"/>
      <c r="E32" s="1590" t="s">
        <v>2136</v>
      </c>
      <c r="F32" s="1574"/>
      <c r="G32" s="1574"/>
      <c r="H32" s="1574"/>
      <c r="I32" s="1574"/>
      <c r="J32" s="1574"/>
      <c r="K32" s="1574"/>
      <c r="L32" s="1574"/>
      <c r="M32" s="1574"/>
      <c r="N32" s="1574"/>
      <c r="O32" s="426"/>
      <c r="P32" s="399"/>
      <c r="Q32" s="399"/>
      <c r="R32" s="399"/>
      <c r="S32" s="399"/>
      <c r="T32" s="399"/>
      <c r="U32" s="399"/>
      <c r="V32" s="399"/>
      <c r="W32" s="399"/>
      <c r="X32" s="399"/>
      <c r="Y32" s="399"/>
      <c r="Z32" s="399"/>
      <c r="AA32" s="399"/>
      <c r="AB32" s="399"/>
      <c r="AC32" s="399"/>
      <c r="AD32" s="399"/>
      <c r="AE32" s="399"/>
    </row>
    <row r="33" spans="1:31" x14ac:dyDescent="0.3">
      <c r="A33" s="1191"/>
      <c r="C33" s="398"/>
      <c r="D33" s="399"/>
      <c r="E33" s="1598"/>
      <c r="F33" s="1574"/>
      <c r="G33" s="1574"/>
      <c r="H33" s="1574"/>
      <c r="I33" s="1574"/>
      <c r="J33" s="1574"/>
      <c r="K33" s="1574"/>
      <c r="L33" s="1574"/>
      <c r="M33" s="1574"/>
      <c r="N33" s="1574"/>
      <c r="O33" s="1165"/>
      <c r="P33" s="399"/>
      <c r="Q33" s="399"/>
      <c r="R33" s="399"/>
      <c r="S33" s="399"/>
      <c r="T33" s="399"/>
      <c r="U33" s="399"/>
      <c r="V33" s="399"/>
      <c r="W33" s="399"/>
      <c r="X33" s="399"/>
      <c r="Y33" s="399"/>
      <c r="Z33" s="399"/>
      <c r="AA33" s="399"/>
      <c r="AB33" s="399"/>
      <c r="AC33" s="399"/>
      <c r="AD33" s="399"/>
      <c r="AE33" s="399"/>
    </row>
    <row r="34" spans="1:31" ht="24.75" customHeight="1" x14ac:dyDescent="0.3">
      <c r="A34" s="1191"/>
      <c r="C34" s="398"/>
      <c r="D34" s="399"/>
      <c r="E34" s="1602" t="s">
        <v>1588</v>
      </c>
      <c r="F34" s="1603"/>
      <c r="G34" s="1603"/>
      <c r="H34" s="1603"/>
      <c r="I34" s="1603"/>
      <c r="J34" s="1603"/>
      <c r="K34" s="1604"/>
      <c r="L34" s="399"/>
      <c r="M34" s="399"/>
      <c r="N34" s="692"/>
      <c r="O34" s="692"/>
      <c r="P34" s="421"/>
      <c r="Q34" s="421"/>
      <c r="R34" s="421"/>
      <c r="S34" s="421"/>
      <c r="T34" s="421"/>
      <c r="U34" s="421"/>
      <c r="V34" s="692"/>
      <c r="W34" s="692"/>
      <c r="X34" s="399"/>
      <c r="Y34" s="399"/>
      <c r="Z34" s="399"/>
      <c r="AA34" s="399"/>
      <c r="AB34" s="399"/>
      <c r="AC34" s="399"/>
      <c r="AD34" s="399"/>
      <c r="AE34" s="399"/>
    </row>
    <row r="35" spans="1:31" ht="15.75" customHeight="1" x14ac:dyDescent="0.3">
      <c r="A35" s="1191"/>
      <c r="C35" s="398"/>
      <c r="D35" s="399"/>
      <c r="E35" s="1599" t="s">
        <v>923</v>
      </c>
      <c r="F35" s="1561" t="s">
        <v>1576</v>
      </c>
      <c r="G35" s="1561" t="s">
        <v>1521</v>
      </c>
      <c r="H35" s="1593" t="s">
        <v>1843</v>
      </c>
      <c r="I35" s="1594"/>
      <c r="J35" s="1595"/>
      <c r="K35" s="822" t="s">
        <v>1844</v>
      </c>
      <c r="L35" s="399"/>
      <c r="M35" s="399"/>
      <c r="N35" s="692"/>
      <c r="O35" s="692"/>
      <c r="P35" s="421"/>
      <c r="Q35" s="421"/>
      <c r="R35" s="421"/>
      <c r="S35" s="421"/>
      <c r="T35" s="421"/>
      <c r="U35" s="421"/>
      <c r="V35" s="692"/>
      <c r="W35" s="692"/>
      <c r="X35" s="421"/>
      <c r="Y35" s="421"/>
      <c r="Z35" s="421"/>
      <c r="AA35" s="421"/>
      <c r="AB35" s="421"/>
      <c r="AC35" s="421"/>
      <c r="AD35" s="421"/>
      <c r="AE35" s="421"/>
    </row>
    <row r="36" spans="1:31" ht="18.75" customHeight="1" x14ac:dyDescent="0.3">
      <c r="C36" s="398"/>
      <c r="D36" s="399"/>
      <c r="E36" s="1600"/>
      <c r="F36" s="1559"/>
      <c r="G36" s="1559"/>
      <c r="H36" s="1591" t="s">
        <v>1593</v>
      </c>
      <c r="I36" s="1564" t="s">
        <v>2003</v>
      </c>
      <c r="J36" s="1565"/>
      <c r="K36" s="1596" t="s">
        <v>1845</v>
      </c>
      <c r="L36" s="399"/>
      <c r="M36" s="399"/>
      <c r="N36" s="692"/>
      <c r="O36" s="692"/>
      <c r="P36" s="421"/>
      <c r="Q36" s="421"/>
      <c r="R36" s="421"/>
      <c r="S36" s="421"/>
      <c r="T36" s="421"/>
      <c r="U36" s="421"/>
      <c r="V36" s="692"/>
      <c r="W36" s="692"/>
      <c r="X36" s="399"/>
      <c r="Y36" s="399"/>
      <c r="Z36" s="399"/>
      <c r="AA36" s="399"/>
      <c r="AB36" s="399"/>
      <c r="AC36" s="399"/>
      <c r="AD36" s="399"/>
      <c r="AE36" s="399"/>
    </row>
    <row r="37" spans="1:31" ht="21" customHeight="1" x14ac:dyDescent="0.3">
      <c r="C37" s="398"/>
      <c r="D37" s="399"/>
      <c r="E37" s="1601"/>
      <c r="F37" s="1560"/>
      <c r="G37" s="1560"/>
      <c r="H37" s="1592"/>
      <c r="I37" s="1162" t="s">
        <v>70</v>
      </c>
      <c r="J37" s="431" t="s">
        <v>176</v>
      </c>
      <c r="K37" s="1597"/>
      <c r="L37" s="399"/>
      <c r="M37" s="399"/>
      <c r="N37" s="692"/>
      <c r="O37" s="692"/>
      <c r="P37" s="421"/>
      <c r="Q37" s="421"/>
      <c r="R37" s="421"/>
      <c r="S37" s="421"/>
      <c r="T37" s="421"/>
      <c r="U37" s="421"/>
      <c r="V37" s="692"/>
      <c r="W37" s="692"/>
      <c r="X37" s="399"/>
      <c r="Y37" s="399"/>
      <c r="Z37" s="399"/>
      <c r="AA37" s="399"/>
      <c r="AB37" s="399"/>
      <c r="AC37" s="399"/>
      <c r="AD37" s="399"/>
      <c r="AE37" s="399"/>
    </row>
    <row r="38" spans="1:31" ht="16.5" customHeight="1" x14ac:dyDescent="0.3">
      <c r="C38" s="398"/>
      <c r="D38" s="399"/>
      <c r="E38" s="1201"/>
      <c r="F38" s="1040"/>
      <c r="G38" s="432"/>
      <c r="H38" s="1383"/>
      <c r="I38" s="1199" t="str">
        <f>Datos!G482</f>
        <v/>
      </c>
      <c r="J38" s="1205"/>
      <c r="K38" s="1492"/>
      <c r="L38" s="399"/>
      <c r="M38" s="399"/>
      <c r="N38" s="692"/>
      <c r="O38" s="692"/>
      <c r="P38" s="421"/>
      <c r="Q38" s="421"/>
      <c r="R38" s="421"/>
      <c r="S38" s="421"/>
      <c r="T38" s="421"/>
      <c r="U38" s="421"/>
      <c r="V38" s="692"/>
      <c r="W38" s="692"/>
      <c r="X38" s="399"/>
      <c r="Y38" s="399"/>
      <c r="Z38" s="399"/>
      <c r="AA38" s="399"/>
      <c r="AB38" s="399"/>
      <c r="AC38" s="399"/>
      <c r="AD38" s="399"/>
      <c r="AE38" s="399"/>
    </row>
    <row r="39" spans="1:31" ht="16.5" customHeight="1" x14ac:dyDescent="0.3">
      <c r="C39" s="398"/>
      <c r="D39" s="399"/>
      <c r="E39" s="1201"/>
      <c r="F39" s="1040"/>
      <c r="G39" s="432"/>
      <c r="H39" s="1383"/>
      <c r="I39" s="1199" t="str">
        <f>Datos!G483</f>
        <v/>
      </c>
      <c r="J39" s="1205"/>
      <c r="K39" s="1493"/>
      <c r="L39" s="399"/>
      <c r="M39" s="399"/>
      <c r="N39" s="692"/>
      <c r="O39" s="692"/>
      <c r="P39" s="421"/>
      <c r="Q39" s="421"/>
      <c r="R39" s="421"/>
      <c r="S39" s="421"/>
      <c r="T39" s="421"/>
      <c r="U39" s="421"/>
      <c r="V39" s="692"/>
      <c r="W39" s="692"/>
      <c r="X39" s="399"/>
      <c r="Y39" s="399"/>
      <c r="Z39" s="399"/>
      <c r="AA39" s="399"/>
      <c r="AB39" s="399"/>
      <c r="AC39" s="399"/>
      <c r="AD39" s="399"/>
      <c r="AE39" s="399"/>
    </row>
    <row r="40" spans="1:31" ht="16.5" customHeight="1" x14ac:dyDescent="0.3">
      <c r="C40" s="398"/>
      <c r="D40" s="399"/>
      <c r="E40" s="1201"/>
      <c r="F40" s="1040"/>
      <c r="G40" s="432"/>
      <c r="H40" s="1383"/>
      <c r="I40" s="1199" t="str">
        <f>Datos!G484</f>
        <v/>
      </c>
      <c r="J40" s="1205"/>
      <c r="K40" s="1493"/>
      <c r="L40" s="399"/>
      <c r="M40" s="399"/>
      <c r="N40" s="692"/>
      <c r="O40" s="692"/>
      <c r="P40" s="421"/>
      <c r="Q40" s="421"/>
      <c r="R40" s="421"/>
      <c r="S40" s="421"/>
      <c r="T40" s="421"/>
      <c r="U40" s="421"/>
      <c r="V40" s="692"/>
      <c r="W40" s="692"/>
      <c r="X40" s="399"/>
      <c r="Y40" s="399"/>
      <c r="Z40" s="399"/>
      <c r="AA40" s="399"/>
      <c r="AB40" s="399"/>
      <c r="AC40" s="399"/>
      <c r="AD40" s="399"/>
      <c r="AE40" s="399"/>
    </row>
    <row r="41" spans="1:31" ht="16.5" customHeight="1" x14ac:dyDescent="0.3">
      <c r="C41" s="398"/>
      <c r="D41" s="399"/>
      <c r="E41" s="1201"/>
      <c r="F41" s="1040"/>
      <c r="G41" s="432"/>
      <c r="H41" s="1383"/>
      <c r="I41" s="1199" t="str">
        <f>Datos!G485</f>
        <v/>
      </c>
      <c r="J41" s="1205"/>
      <c r="K41" s="1493"/>
      <c r="L41" s="399"/>
      <c r="M41" s="399"/>
      <c r="N41" s="692"/>
      <c r="O41" s="692"/>
      <c r="P41" s="421"/>
      <c r="Q41" s="421"/>
      <c r="R41" s="421"/>
      <c r="S41" s="421"/>
      <c r="T41" s="421"/>
      <c r="U41" s="421"/>
      <c r="V41" s="692"/>
      <c r="W41" s="692"/>
      <c r="X41" s="399"/>
      <c r="Y41" s="399"/>
      <c r="Z41" s="399"/>
      <c r="AA41" s="399"/>
      <c r="AB41" s="399"/>
      <c r="AC41" s="399"/>
      <c r="AD41" s="399"/>
      <c r="AE41" s="399"/>
    </row>
    <row r="42" spans="1:31" ht="16.5" customHeight="1" x14ac:dyDescent="0.3">
      <c r="C42" s="398"/>
      <c r="D42" s="399"/>
      <c r="E42" s="1201"/>
      <c r="F42" s="1040"/>
      <c r="G42" s="432"/>
      <c r="H42" s="1383"/>
      <c r="I42" s="1199" t="str">
        <f>Datos!G486</f>
        <v/>
      </c>
      <c r="J42" s="1205"/>
      <c r="K42" s="1493"/>
      <c r="L42" s="399"/>
      <c r="M42" s="399"/>
      <c r="N42" s="692"/>
      <c r="O42" s="692"/>
      <c r="P42" s="421"/>
      <c r="Q42" s="421"/>
      <c r="R42" s="421"/>
      <c r="S42" s="421"/>
      <c r="T42" s="421"/>
      <c r="U42" s="421"/>
      <c r="V42" s="692"/>
      <c r="W42" s="692"/>
      <c r="X42" s="399"/>
      <c r="Y42" s="399"/>
      <c r="Z42" s="399"/>
      <c r="AA42" s="399"/>
      <c r="AB42" s="399"/>
      <c r="AC42" s="399"/>
      <c r="AD42" s="399"/>
      <c r="AE42" s="399"/>
    </row>
    <row r="43" spans="1:31" ht="16.5" customHeight="1" x14ac:dyDescent="0.3">
      <c r="C43" s="398"/>
      <c r="D43" s="399"/>
      <c r="E43" s="1202"/>
      <c r="F43" s="1041"/>
      <c r="G43" s="823"/>
      <c r="H43" s="1491"/>
      <c r="I43" s="1203" t="str">
        <f>Datos!G487</f>
        <v/>
      </c>
      <c r="J43" s="1205"/>
      <c r="K43" s="1494"/>
      <c r="L43" s="399"/>
      <c r="M43" s="399"/>
      <c r="N43" s="692"/>
      <c r="O43" s="421"/>
      <c r="P43" s="421"/>
      <c r="Q43" s="421"/>
      <c r="R43" s="421"/>
      <c r="S43" s="421"/>
      <c r="T43" s="421"/>
      <c r="U43" s="421"/>
      <c r="V43" s="692"/>
      <c r="W43" s="692"/>
      <c r="X43" s="399"/>
      <c r="Y43" s="399"/>
      <c r="Z43" s="399"/>
      <c r="AA43" s="399"/>
      <c r="AB43" s="399"/>
      <c r="AC43" s="399"/>
      <c r="AD43" s="399"/>
      <c r="AE43" s="399"/>
    </row>
    <row r="44" spans="1:31" ht="12.75" customHeight="1" x14ac:dyDescent="0.3">
      <c r="C44" s="398"/>
      <c r="D44" s="399"/>
      <c r="E44" s="1552" t="s">
        <v>2032</v>
      </c>
      <c r="F44" s="1552"/>
      <c r="G44" s="1552"/>
      <c r="H44" s="1552"/>
      <c r="I44" s="1552"/>
      <c r="J44" s="1552"/>
      <c r="K44" s="1552"/>
      <c r="L44" s="399"/>
      <c r="M44" s="399"/>
      <c r="N44" s="421"/>
      <c r="O44" s="399"/>
      <c r="P44" s="399"/>
      <c r="Q44" s="399"/>
      <c r="R44" s="399"/>
      <c r="S44" s="399"/>
      <c r="T44" s="399"/>
      <c r="U44" s="399"/>
      <c r="V44" s="399"/>
      <c r="W44" s="399"/>
      <c r="X44" s="399"/>
      <c r="Y44" s="399"/>
      <c r="Z44" s="399"/>
      <c r="AA44" s="399"/>
      <c r="AB44" s="399"/>
      <c r="AC44" s="399"/>
      <c r="AD44" s="399"/>
      <c r="AE44" s="399"/>
    </row>
    <row r="45" spans="1:31" ht="12.75" customHeight="1" x14ac:dyDescent="0.3">
      <c r="C45" s="398"/>
      <c r="D45" s="399"/>
      <c r="E45" s="1552"/>
      <c r="F45" s="1552"/>
      <c r="G45" s="1552"/>
      <c r="H45" s="1552"/>
      <c r="I45" s="1552"/>
      <c r="J45" s="1552"/>
      <c r="K45" s="1552"/>
      <c r="L45" s="399"/>
      <c r="M45" s="399"/>
      <c r="N45" s="421"/>
      <c r="O45" s="399"/>
      <c r="P45" s="399"/>
      <c r="Q45" s="399"/>
      <c r="R45" s="399"/>
      <c r="S45" s="399"/>
      <c r="T45" s="399"/>
      <c r="U45" s="399"/>
      <c r="V45" s="399"/>
      <c r="W45" s="399"/>
      <c r="X45" s="399"/>
      <c r="Y45" s="399"/>
      <c r="Z45" s="399"/>
      <c r="AA45" s="399"/>
      <c r="AB45" s="399"/>
      <c r="AC45" s="399"/>
      <c r="AD45" s="399"/>
      <c r="AE45" s="399"/>
    </row>
    <row r="46" spans="1:31" ht="12.75" customHeight="1" x14ac:dyDescent="0.3">
      <c r="C46" s="398"/>
      <c r="D46" s="399"/>
      <c r="E46" s="1552"/>
      <c r="F46" s="1552"/>
      <c r="G46" s="1552"/>
      <c r="H46" s="1552"/>
      <c r="I46" s="1552"/>
      <c r="J46" s="1552"/>
      <c r="K46" s="1552"/>
      <c r="L46" s="399"/>
      <c r="M46" s="399"/>
      <c r="N46" s="421"/>
      <c r="O46" s="399"/>
      <c r="P46" s="399"/>
      <c r="Q46" s="399"/>
      <c r="R46" s="399"/>
      <c r="S46" s="399"/>
      <c r="T46" s="399"/>
      <c r="U46" s="399"/>
      <c r="V46" s="399"/>
      <c r="W46" s="399"/>
      <c r="X46" s="399"/>
      <c r="Y46" s="399"/>
      <c r="Z46" s="399"/>
      <c r="AA46" s="399"/>
      <c r="AB46" s="399"/>
      <c r="AC46" s="399"/>
      <c r="AD46" s="399"/>
      <c r="AE46" s="399"/>
    </row>
    <row r="47" spans="1:31" ht="24.75" customHeight="1" x14ac:dyDescent="0.3">
      <c r="C47" s="399"/>
      <c r="D47" s="399"/>
      <c r="E47" s="1556" t="s">
        <v>1610</v>
      </c>
      <c r="F47" s="1557"/>
      <c r="G47" s="1557"/>
      <c r="H47" s="1557"/>
      <c r="I47" s="1557"/>
      <c r="J47" s="1557"/>
      <c r="K47" s="1557"/>
      <c r="L47" s="1557"/>
      <c r="M47" s="399"/>
      <c r="N47" s="399"/>
      <c r="O47" s="399"/>
      <c r="P47" s="399"/>
      <c r="Q47" s="399"/>
      <c r="R47" s="399"/>
      <c r="S47" s="399"/>
      <c r="T47" s="399"/>
      <c r="U47" s="399"/>
      <c r="V47" s="399"/>
      <c r="W47" s="399"/>
      <c r="X47" s="399"/>
      <c r="Y47" s="399"/>
      <c r="Z47" s="399"/>
      <c r="AA47" s="399"/>
      <c r="AB47" s="399"/>
      <c r="AC47" s="399"/>
      <c r="AD47" s="399"/>
      <c r="AE47" s="399"/>
    </row>
    <row r="48" spans="1:31" x14ac:dyDescent="0.3">
      <c r="C48" s="399"/>
      <c r="D48" s="399"/>
      <c r="E48" s="1553" t="s">
        <v>923</v>
      </c>
      <c r="F48" s="1558" t="s">
        <v>1392</v>
      </c>
      <c r="G48" s="1558" t="s">
        <v>1393</v>
      </c>
      <c r="H48" s="1561" t="s">
        <v>1521</v>
      </c>
      <c r="I48" s="1593" t="s">
        <v>1843</v>
      </c>
      <c r="J48" s="1594"/>
      <c r="K48" s="1595"/>
      <c r="L48" s="1156" t="s">
        <v>2108</v>
      </c>
      <c r="M48" s="399"/>
      <c r="N48" s="399"/>
      <c r="O48" s="399"/>
      <c r="P48" s="399"/>
      <c r="Q48" s="399"/>
      <c r="R48" s="399"/>
      <c r="S48" s="399"/>
      <c r="T48" s="399"/>
      <c r="U48" s="399"/>
      <c r="V48" s="399"/>
      <c r="W48" s="399"/>
      <c r="X48" s="399"/>
      <c r="Y48" s="399"/>
      <c r="Z48" s="399"/>
      <c r="AA48" s="399"/>
      <c r="AB48" s="399"/>
      <c r="AC48" s="399"/>
      <c r="AD48" s="399"/>
      <c r="AE48" s="399"/>
    </row>
    <row r="49" spans="1:31" ht="16.5" customHeight="1" x14ac:dyDescent="0.3">
      <c r="C49" s="398"/>
      <c r="D49" s="421"/>
      <c r="E49" s="1554"/>
      <c r="F49" s="1559"/>
      <c r="G49" s="1559"/>
      <c r="H49" s="1559"/>
      <c r="I49" s="1591" t="s">
        <v>1593</v>
      </c>
      <c r="J49" s="1564" t="s">
        <v>2003</v>
      </c>
      <c r="K49" s="1565"/>
      <c r="L49" s="1550" t="s">
        <v>1845</v>
      </c>
      <c r="M49" s="399"/>
      <c r="N49" s="399"/>
      <c r="O49" s="399"/>
      <c r="P49" s="399"/>
      <c r="Q49" s="399"/>
      <c r="R49" s="399"/>
      <c r="S49" s="399"/>
      <c r="T49" s="399"/>
      <c r="U49" s="399"/>
      <c r="V49" s="399"/>
      <c r="W49" s="399"/>
      <c r="X49" s="399"/>
      <c r="Y49" s="399"/>
      <c r="Z49" s="399"/>
      <c r="AA49" s="399"/>
      <c r="AB49" s="399"/>
      <c r="AC49" s="399"/>
      <c r="AD49" s="399"/>
      <c r="AE49" s="399"/>
    </row>
    <row r="50" spans="1:31" ht="14.25" customHeight="1" x14ac:dyDescent="0.3">
      <c r="C50" s="398"/>
      <c r="D50" s="399"/>
      <c r="E50" s="1555"/>
      <c r="F50" s="1560"/>
      <c r="G50" s="1560"/>
      <c r="H50" s="1560"/>
      <c r="I50" s="1592"/>
      <c r="J50" s="434" t="s">
        <v>70</v>
      </c>
      <c r="K50" s="431" t="s">
        <v>2011</v>
      </c>
      <c r="L50" s="1551"/>
      <c r="M50" s="399"/>
      <c r="N50" s="399"/>
      <c r="O50" s="399"/>
      <c r="P50" s="423"/>
      <c r="Q50" s="399"/>
      <c r="R50" s="399"/>
      <c r="S50" s="399"/>
      <c r="T50" s="399"/>
      <c r="U50" s="399"/>
      <c r="V50" s="399"/>
      <c r="W50" s="399"/>
      <c r="X50" s="399"/>
      <c r="Y50" s="399"/>
      <c r="Z50" s="399"/>
      <c r="AA50" s="399"/>
      <c r="AB50" s="399"/>
      <c r="AC50" s="399"/>
      <c r="AD50" s="399"/>
      <c r="AE50" s="399"/>
    </row>
    <row r="51" spans="1:31" ht="15.75" customHeight="1" x14ac:dyDescent="0.3">
      <c r="C51" s="398"/>
      <c r="D51" s="399"/>
      <c r="E51" s="1196"/>
      <c r="F51" s="432"/>
      <c r="G51" s="432"/>
      <c r="H51" s="432"/>
      <c r="I51" s="1383"/>
      <c r="J51" s="1199" t="str">
        <f>Datos!H493</f>
        <v/>
      </c>
      <c r="K51" s="1205"/>
      <c r="L51" s="1492"/>
      <c r="M51" s="399"/>
      <c r="N51" s="399"/>
      <c r="O51" s="399"/>
      <c r="P51" s="423"/>
      <c r="Q51" s="423"/>
      <c r="R51" s="399"/>
      <c r="S51" s="399"/>
      <c r="T51" s="399"/>
      <c r="U51" s="399"/>
      <c r="V51" s="399"/>
      <c r="W51" s="399"/>
      <c r="X51" s="399"/>
      <c r="Y51" s="399"/>
      <c r="Z51" s="423"/>
      <c r="AA51" s="423"/>
      <c r="AB51" s="423"/>
      <c r="AC51" s="423"/>
      <c r="AD51" s="423"/>
      <c r="AE51" s="423"/>
    </row>
    <row r="52" spans="1:31" ht="15.75" customHeight="1" x14ac:dyDescent="0.3">
      <c r="C52" s="398"/>
      <c r="D52" s="399"/>
      <c r="E52" s="1196"/>
      <c r="F52" s="432"/>
      <c r="G52" s="432"/>
      <c r="H52" s="432"/>
      <c r="I52" s="1383"/>
      <c r="J52" s="1199" t="str">
        <f>Datos!H494</f>
        <v/>
      </c>
      <c r="K52" s="1205"/>
      <c r="L52" s="1493"/>
      <c r="M52" s="399"/>
      <c r="N52" s="399"/>
      <c r="O52" s="399"/>
      <c r="P52" s="423"/>
      <c r="Q52" s="423"/>
      <c r="R52" s="399"/>
      <c r="S52" s="399"/>
      <c r="T52" s="399"/>
      <c r="U52" s="399"/>
      <c r="V52" s="399"/>
      <c r="W52" s="399"/>
      <c r="X52" s="399"/>
      <c r="Y52" s="399"/>
      <c r="Z52" s="423"/>
      <c r="AA52" s="423"/>
      <c r="AB52" s="423"/>
      <c r="AC52" s="423"/>
      <c r="AD52" s="423"/>
      <c r="AE52" s="423"/>
    </row>
    <row r="53" spans="1:31" ht="15.75" customHeight="1" x14ac:dyDescent="0.3">
      <c r="C53" s="398"/>
      <c r="D53" s="399"/>
      <c r="E53" s="1196"/>
      <c r="F53" s="432"/>
      <c r="G53" s="432"/>
      <c r="H53" s="432"/>
      <c r="I53" s="1383"/>
      <c r="J53" s="1199" t="str">
        <f>Datos!H495</f>
        <v/>
      </c>
      <c r="K53" s="1205"/>
      <c r="L53" s="1493"/>
      <c r="M53" s="399"/>
      <c r="N53" s="399"/>
      <c r="O53" s="399"/>
      <c r="P53" s="423"/>
      <c r="Q53" s="423"/>
      <c r="R53" s="399"/>
      <c r="S53" s="399"/>
      <c r="T53" s="399"/>
      <c r="U53" s="399"/>
      <c r="V53" s="399"/>
      <c r="W53" s="399"/>
      <c r="X53" s="399"/>
      <c r="Y53" s="399"/>
      <c r="Z53" s="423"/>
      <c r="AA53" s="423"/>
      <c r="AB53" s="423"/>
      <c r="AC53" s="423"/>
      <c r="AD53" s="423"/>
      <c r="AE53" s="423"/>
    </row>
    <row r="54" spans="1:31" ht="15.75" customHeight="1" x14ac:dyDescent="0.3">
      <c r="C54" s="398"/>
      <c r="D54" s="399"/>
      <c r="E54" s="1196"/>
      <c r="F54" s="432"/>
      <c r="G54" s="432"/>
      <c r="H54" s="432"/>
      <c r="I54" s="1383"/>
      <c r="J54" s="1199" t="str">
        <f>Datos!H496</f>
        <v/>
      </c>
      <c r="K54" s="1205"/>
      <c r="L54" s="1493"/>
      <c r="M54" s="399"/>
      <c r="N54" s="399"/>
      <c r="O54" s="399"/>
      <c r="P54" s="423"/>
      <c r="Q54" s="423"/>
      <c r="R54" s="399"/>
      <c r="S54" s="399"/>
      <c r="T54" s="399"/>
      <c r="U54" s="399"/>
      <c r="V54" s="399"/>
      <c r="W54" s="399"/>
      <c r="X54" s="399"/>
      <c r="Y54" s="399"/>
      <c r="Z54" s="423"/>
      <c r="AA54" s="423"/>
      <c r="AB54" s="423"/>
      <c r="AC54" s="423"/>
      <c r="AD54" s="423"/>
      <c r="AE54" s="423"/>
    </row>
    <row r="55" spans="1:31" ht="15.75" customHeight="1" x14ac:dyDescent="0.3">
      <c r="C55" s="398"/>
      <c r="D55" s="399"/>
      <c r="E55" s="1196"/>
      <c r="F55" s="432"/>
      <c r="G55" s="432"/>
      <c r="H55" s="432"/>
      <c r="I55" s="1383"/>
      <c r="J55" s="1199" t="str">
        <f>Datos!H497</f>
        <v/>
      </c>
      <c r="K55" s="1205"/>
      <c r="L55" s="1493"/>
      <c r="M55" s="399"/>
      <c r="N55" s="399"/>
      <c r="O55" s="399"/>
      <c r="P55" s="425"/>
      <c r="Q55" s="423"/>
      <c r="R55" s="399"/>
      <c r="S55" s="399"/>
      <c r="T55" s="399"/>
      <c r="U55" s="399"/>
      <c r="V55" s="399"/>
      <c r="W55" s="399"/>
      <c r="X55" s="399"/>
      <c r="Y55" s="399"/>
      <c r="Z55" s="425"/>
      <c r="AA55" s="425"/>
      <c r="AB55" s="425"/>
      <c r="AC55" s="425"/>
      <c r="AD55" s="425"/>
      <c r="AE55" s="425"/>
    </row>
    <row r="56" spans="1:31" ht="15.75" customHeight="1" x14ac:dyDescent="0.3">
      <c r="C56" s="398"/>
      <c r="D56" s="399"/>
      <c r="E56" s="1196"/>
      <c r="F56" s="432"/>
      <c r="G56" s="432"/>
      <c r="H56" s="432"/>
      <c r="I56" s="1491"/>
      <c r="J56" s="1199" t="str">
        <f>Datos!H498</f>
        <v/>
      </c>
      <c r="K56" s="1205"/>
      <c r="L56" s="1494"/>
      <c r="M56" s="399"/>
      <c r="N56" s="399"/>
      <c r="O56" s="399"/>
      <c r="P56" s="425"/>
      <c r="Q56" s="425"/>
      <c r="R56" s="399"/>
      <c r="S56" s="399"/>
      <c r="T56" s="399"/>
      <c r="U56" s="399"/>
      <c r="V56" s="399"/>
      <c r="W56" s="399"/>
      <c r="X56" s="399"/>
      <c r="Y56" s="399"/>
      <c r="Z56" s="425"/>
      <c r="AA56" s="425"/>
      <c r="AB56" s="425"/>
      <c r="AC56" s="425"/>
      <c r="AD56" s="425"/>
      <c r="AE56" s="425"/>
    </row>
    <row r="57" spans="1:31" ht="12.75" customHeight="1" x14ac:dyDescent="0.3">
      <c r="C57" s="398"/>
      <c r="D57" s="399"/>
      <c r="E57" s="1549" t="s">
        <v>2008</v>
      </c>
      <c r="F57" s="1549"/>
      <c r="G57" s="1549"/>
      <c r="H57" s="1549"/>
      <c r="I57" s="1549"/>
      <c r="J57" s="1549"/>
      <c r="K57" s="1549"/>
      <c r="L57" s="1549"/>
      <c r="M57" s="399"/>
      <c r="N57" s="421"/>
      <c r="O57" s="399"/>
      <c r="P57" s="399"/>
      <c r="Q57" s="399"/>
      <c r="R57" s="399"/>
      <c r="S57" s="399"/>
      <c r="T57" s="399"/>
      <c r="U57" s="399"/>
      <c r="V57" s="399"/>
      <c r="W57" s="399"/>
      <c r="X57" s="399"/>
      <c r="Y57" s="399"/>
      <c r="Z57" s="399"/>
      <c r="AA57" s="399"/>
      <c r="AB57" s="399"/>
      <c r="AC57" s="399"/>
      <c r="AD57" s="399"/>
      <c r="AE57" s="399"/>
    </row>
    <row r="58" spans="1:31" ht="12.75" customHeight="1" x14ac:dyDescent="0.3">
      <c r="C58" s="398"/>
      <c r="D58" s="399"/>
      <c r="E58" s="1549"/>
      <c r="F58" s="1549"/>
      <c r="G58" s="1549"/>
      <c r="H58" s="1549"/>
      <c r="I58" s="1549"/>
      <c r="J58" s="1549"/>
      <c r="K58" s="1549"/>
      <c r="L58" s="1549"/>
      <c r="M58" s="399"/>
      <c r="N58" s="421"/>
      <c r="O58" s="399"/>
      <c r="P58" s="399"/>
      <c r="Q58" s="399"/>
      <c r="R58" s="399"/>
      <c r="S58" s="399"/>
      <c r="T58" s="399"/>
      <c r="U58" s="399"/>
      <c r="V58" s="399"/>
      <c r="W58" s="399"/>
      <c r="X58" s="399"/>
      <c r="Y58" s="399"/>
      <c r="Z58" s="399"/>
      <c r="AA58" s="399"/>
      <c r="AB58" s="399"/>
      <c r="AC58" s="399"/>
      <c r="AD58" s="399"/>
      <c r="AE58" s="399"/>
    </row>
    <row r="59" spans="1:31" s="1195" customFormat="1" ht="41.25" customHeight="1" x14ac:dyDescent="0.3">
      <c r="A59" s="1192"/>
      <c r="B59" s="1193"/>
      <c r="C59" s="1194"/>
      <c r="D59" s="1104"/>
      <c r="E59" s="1549" t="s">
        <v>2119</v>
      </c>
      <c r="F59" s="1549"/>
      <c r="G59" s="1549"/>
      <c r="H59" s="1549"/>
      <c r="I59" s="1549"/>
      <c r="J59" s="1549"/>
      <c r="K59" s="1549"/>
      <c r="L59" s="1549"/>
      <c r="M59" s="1104"/>
      <c r="N59" s="1105"/>
      <c r="O59" s="1104"/>
      <c r="P59" s="1104"/>
      <c r="Q59" s="1104"/>
      <c r="R59" s="1104"/>
      <c r="S59" s="1104"/>
      <c r="T59" s="1104"/>
      <c r="U59" s="1104"/>
      <c r="V59" s="1104"/>
      <c r="W59" s="1104"/>
      <c r="X59" s="1104"/>
      <c r="Y59" s="1104"/>
      <c r="Z59" s="1104"/>
      <c r="AA59" s="1104"/>
      <c r="AB59" s="1104"/>
      <c r="AC59" s="1104"/>
      <c r="AD59" s="1104"/>
      <c r="AE59" s="1104"/>
    </row>
    <row r="60" spans="1:31" ht="14.25" customHeight="1" x14ac:dyDescent="0.3">
      <c r="C60" s="398"/>
      <c r="D60" s="423"/>
      <c r="E60" s="425"/>
      <c r="F60" s="425"/>
      <c r="G60" s="425"/>
      <c r="H60" s="435"/>
      <c r="I60" s="425"/>
      <c r="J60" s="425"/>
      <c r="K60" s="425"/>
      <c r="L60" s="425"/>
      <c r="M60" s="425"/>
      <c r="N60" s="425"/>
      <c r="O60" s="423"/>
      <c r="P60" s="425"/>
      <c r="Q60" s="425"/>
      <c r="R60" s="399"/>
      <c r="S60" s="399"/>
      <c r="T60" s="399"/>
      <c r="U60" s="399"/>
      <c r="V60" s="399"/>
      <c r="W60" s="399"/>
      <c r="X60" s="399"/>
      <c r="Y60" s="399"/>
      <c r="Z60" s="425"/>
      <c r="AA60" s="425"/>
      <c r="AB60" s="425"/>
      <c r="AC60" s="425"/>
      <c r="AD60" s="425"/>
      <c r="AE60" s="425"/>
    </row>
    <row r="61" spans="1:31" ht="24.75" customHeight="1" x14ac:dyDescent="0.3">
      <c r="C61" s="398"/>
      <c r="D61" s="423"/>
      <c r="E61" s="1566" t="s">
        <v>2007</v>
      </c>
      <c r="F61" s="1567"/>
      <c r="G61" s="1567"/>
      <c r="H61" s="1567"/>
      <c r="I61" s="1567"/>
      <c r="J61" s="1567"/>
      <c r="K61" s="1567"/>
      <c r="L61" s="1567"/>
      <c r="M61" s="1567"/>
      <c r="N61" s="423"/>
      <c r="O61" s="423"/>
      <c r="P61" s="425"/>
      <c r="Q61" s="425"/>
      <c r="R61" s="399"/>
      <c r="S61" s="399"/>
      <c r="T61" s="399"/>
      <c r="U61" s="399"/>
      <c r="V61" s="399"/>
      <c r="W61" s="399"/>
      <c r="X61" s="399"/>
      <c r="Y61" s="399"/>
      <c r="Z61" s="425"/>
      <c r="AA61" s="425"/>
      <c r="AB61" s="425"/>
      <c r="AC61" s="425"/>
      <c r="AD61" s="425"/>
      <c r="AE61" s="425"/>
    </row>
    <row r="62" spans="1:31" x14ac:dyDescent="0.3">
      <c r="C62" s="398"/>
      <c r="D62" s="423"/>
      <c r="E62" s="1553" t="s">
        <v>2094</v>
      </c>
      <c r="F62" s="1558" t="s">
        <v>1576</v>
      </c>
      <c r="G62" s="1561" t="s">
        <v>1521</v>
      </c>
      <c r="H62" s="1568" t="s">
        <v>1843</v>
      </c>
      <c r="I62" s="1569"/>
      <c r="J62" s="1569"/>
      <c r="K62" s="1569"/>
      <c r="L62" s="1570"/>
      <c r="M62" s="1204" t="s">
        <v>2010</v>
      </c>
      <c r="N62" s="423"/>
      <c r="O62" s="423"/>
      <c r="P62" s="425"/>
      <c r="Q62" s="425"/>
      <c r="R62" s="399"/>
      <c r="S62" s="399"/>
      <c r="T62" s="399"/>
      <c r="U62" s="399"/>
      <c r="V62" s="399"/>
      <c r="W62" s="399"/>
      <c r="X62" s="399"/>
      <c r="Y62" s="399"/>
      <c r="Z62" s="425"/>
      <c r="AA62" s="425"/>
      <c r="AB62" s="425"/>
      <c r="AC62" s="425"/>
      <c r="AD62" s="425"/>
      <c r="AE62" s="425"/>
    </row>
    <row r="63" spans="1:31" ht="15.75" customHeight="1" x14ac:dyDescent="0.3">
      <c r="C63" s="398"/>
      <c r="D63" s="425"/>
      <c r="E63" s="1554"/>
      <c r="F63" s="1559"/>
      <c r="G63" s="1559"/>
      <c r="H63" s="1562" t="s">
        <v>2012</v>
      </c>
      <c r="I63" s="1571" t="s">
        <v>1577</v>
      </c>
      <c r="J63" s="1572"/>
      <c r="K63" s="1564" t="s">
        <v>2013</v>
      </c>
      <c r="L63" s="1565"/>
      <c r="M63" s="1550" t="s">
        <v>1607</v>
      </c>
      <c r="N63" s="423"/>
      <c r="O63" s="423"/>
      <c r="P63" s="425"/>
      <c r="Q63" s="425"/>
      <c r="R63" s="399"/>
      <c r="S63" s="399"/>
      <c r="T63" s="399"/>
      <c r="U63" s="399"/>
      <c r="V63" s="425"/>
      <c r="W63" s="425"/>
      <c r="X63" s="425"/>
      <c r="Y63" s="425"/>
      <c r="Z63" s="425"/>
      <c r="AA63" s="425"/>
      <c r="AB63" s="425"/>
      <c r="AC63" s="425"/>
      <c r="AD63" s="425"/>
      <c r="AE63" s="425"/>
    </row>
    <row r="64" spans="1:31" ht="19.5" customHeight="1" x14ac:dyDescent="0.3">
      <c r="C64" s="398"/>
      <c r="D64" s="425"/>
      <c r="E64" s="1555"/>
      <c r="F64" s="1560"/>
      <c r="G64" s="1560"/>
      <c r="H64" s="1563"/>
      <c r="I64" s="827" t="s">
        <v>70</v>
      </c>
      <c r="J64" s="452" t="s">
        <v>176</v>
      </c>
      <c r="K64" s="826" t="s">
        <v>70</v>
      </c>
      <c r="L64" s="1164" t="s">
        <v>176</v>
      </c>
      <c r="M64" s="1551"/>
      <c r="N64" s="423"/>
      <c r="O64" s="423"/>
      <c r="P64" s="425"/>
      <c r="Q64" s="425"/>
      <c r="R64" s="399"/>
      <c r="S64" s="399"/>
      <c r="T64" s="399"/>
      <c r="U64" s="399"/>
      <c r="V64" s="425"/>
      <c r="W64" s="425"/>
      <c r="X64" s="425"/>
      <c r="Y64" s="425"/>
      <c r="Z64" s="425"/>
      <c r="AA64" s="425"/>
      <c r="AB64" s="425"/>
      <c r="AC64" s="425"/>
      <c r="AD64" s="425"/>
      <c r="AE64" s="425"/>
    </row>
    <row r="65" spans="3:31" ht="14.25" customHeight="1" x14ac:dyDescent="0.3">
      <c r="C65" s="398"/>
      <c r="D65" s="425"/>
      <c r="E65" s="1196"/>
      <c r="F65" s="432"/>
      <c r="G65" s="432"/>
      <c r="H65" s="1497"/>
      <c r="I65" s="1199" t="str">
        <f>Datos!G504</f>
        <v/>
      </c>
      <c r="J65" s="1205"/>
      <c r="K65" s="1199" t="str">
        <f>Datos!I504</f>
        <v/>
      </c>
      <c r="L65" s="1205"/>
      <c r="M65" s="1495"/>
      <c r="N65" s="423"/>
      <c r="O65" s="423"/>
      <c r="P65" s="425"/>
      <c r="Q65" s="425"/>
      <c r="R65" s="399"/>
      <c r="S65" s="399"/>
      <c r="T65" s="399"/>
      <c r="U65" s="399"/>
      <c r="V65" s="425"/>
      <c r="W65" s="425"/>
      <c r="X65" s="425"/>
      <c r="Y65" s="425"/>
      <c r="Z65" s="425"/>
      <c r="AA65" s="425"/>
      <c r="AB65" s="425"/>
      <c r="AC65" s="425"/>
      <c r="AD65" s="425"/>
      <c r="AE65" s="425"/>
    </row>
    <row r="66" spans="3:31" ht="14.25" customHeight="1" x14ac:dyDescent="0.3">
      <c r="C66" s="398"/>
      <c r="D66" s="425"/>
      <c r="E66" s="1196"/>
      <c r="F66" s="432"/>
      <c r="G66" s="432"/>
      <c r="H66" s="1497"/>
      <c r="I66" s="1199" t="str">
        <f>Datos!G505</f>
        <v/>
      </c>
      <c r="J66" s="825"/>
      <c r="K66" s="1199" t="str">
        <f>Datos!I505</f>
        <v/>
      </c>
      <c r="L66" s="825"/>
      <c r="M66" s="1496"/>
      <c r="N66" s="423"/>
      <c r="O66" s="423"/>
      <c r="P66" s="425"/>
      <c r="Q66" s="425"/>
      <c r="R66" s="399"/>
      <c r="S66" s="399"/>
      <c r="T66" s="399"/>
      <c r="U66" s="399"/>
      <c r="V66" s="425"/>
      <c r="W66" s="425"/>
      <c r="X66" s="425"/>
      <c r="Y66" s="425"/>
      <c r="Z66" s="425"/>
      <c r="AA66" s="425"/>
      <c r="AB66" s="425"/>
      <c r="AC66" s="425"/>
      <c r="AD66" s="425"/>
      <c r="AE66" s="425"/>
    </row>
    <row r="67" spans="3:31" ht="14.25" customHeight="1" x14ac:dyDescent="0.3">
      <c r="C67" s="398"/>
      <c r="D67" s="425"/>
      <c r="E67" s="1196"/>
      <c r="F67" s="432"/>
      <c r="G67" s="432"/>
      <c r="H67" s="1497"/>
      <c r="I67" s="1199" t="str">
        <f>Datos!G506</f>
        <v/>
      </c>
      <c r="J67" s="825"/>
      <c r="K67" s="1199" t="str">
        <f>Datos!I506</f>
        <v/>
      </c>
      <c r="L67" s="825"/>
      <c r="M67" s="1496"/>
      <c r="N67" s="423"/>
      <c r="O67" s="423"/>
      <c r="P67" s="425"/>
      <c r="Q67" s="425"/>
      <c r="R67" s="399"/>
      <c r="S67" s="399"/>
      <c r="T67" s="399"/>
      <c r="U67" s="399"/>
      <c r="V67" s="425"/>
      <c r="W67" s="425"/>
      <c r="X67" s="425"/>
      <c r="Y67" s="425"/>
      <c r="Z67" s="425"/>
      <c r="AA67" s="425"/>
      <c r="AB67" s="425"/>
      <c r="AC67" s="425"/>
      <c r="AD67" s="425"/>
      <c r="AE67" s="425"/>
    </row>
    <row r="68" spans="3:31" ht="14.25" customHeight="1" x14ac:dyDescent="0.3">
      <c r="C68" s="398"/>
      <c r="D68" s="425"/>
      <c r="E68" s="1196"/>
      <c r="F68" s="432"/>
      <c r="G68" s="432"/>
      <c r="H68" s="1497"/>
      <c r="I68" s="1199" t="str">
        <f>Datos!G507</f>
        <v/>
      </c>
      <c r="J68" s="825"/>
      <c r="K68" s="1199" t="str">
        <f>Datos!I507</f>
        <v/>
      </c>
      <c r="L68" s="825"/>
      <c r="M68" s="1496"/>
      <c r="N68" s="423"/>
      <c r="O68" s="423"/>
      <c r="P68" s="425"/>
      <c r="Q68" s="425"/>
      <c r="R68" s="399"/>
      <c r="S68" s="399"/>
      <c r="T68" s="399"/>
      <c r="U68" s="399"/>
      <c r="V68" s="425"/>
      <c r="W68" s="425"/>
      <c r="X68" s="425"/>
      <c r="Y68" s="425"/>
      <c r="Z68" s="425"/>
      <c r="AA68" s="425"/>
      <c r="AB68" s="425"/>
      <c r="AC68" s="425"/>
      <c r="AD68" s="425"/>
      <c r="AE68" s="425"/>
    </row>
    <row r="69" spans="3:31" ht="14.25" customHeight="1" x14ac:dyDescent="0.3">
      <c r="C69" s="398"/>
      <c r="D69" s="425"/>
      <c r="E69" s="1196"/>
      <c r="F69" s="432"/>
      <c r="G69" s="432"/>
      <c r="H69" s="1497"/>
      <c r="I69" s="1199" t="str">
        <f>Datos!G508</f>
        <v/>
      </c>
      <c r="J69" s="825"/>
      <c r="K69" s="1199" t="str">
        <f>Datos!I508</f>
        <v/>
      </c>
      <c r="L69" s="825"/>
      <c r="M69" s="1496"/>
      <c r="N69" s="423"/>
      <c r="O69" s="423"/>
      <c r="P69" s="425"/>
      <c r="Q69" s="425"/>
      <c r="R69" s="399"/>
      <c r="S69" s="399"/>
      <c r="T69" s="399"/>
      <c r="U69" s="399"/>
      <c r="V69" s="425"/>
      <c r="W69" s="425"/>
      <c r="X69" s="425"/>
      <c r="Y69" s="425"/>
      <c r="Z69" s="425"/>
      <c r="AA69" s="425"/>
      <c r="AB69" s="425"/>
      <c r="AC69" s="425"/>
      <c r="AD69" s="425"/>
      <c r="AE69" s="425"/>
    </row>
    <row r="70" spans="3:31" ht="14.25" customHeight="1" x14ac:dyDescent="0.3">
      <c r="C70" s="398"/>
      <c r="D70" s="425"/>
      <c r="E70" s="1196"/>
      <c r="F70" s="432"/>
      <c r="G70" s="432"/>
      <c r="H70" s="1497"/>
      <c r="I70" s="1199" t="str">
        <f>Datos!G509</f>
        <v/>
      </c>
      <c r="J70" s="825"/>
      <c r="K70" s="1199" t="str">
        <f>Datos!I509</f>
        <v/>
      </c>
      <c r="L70" s="825"/>
      <c r="M70" s="1496"/>
      <c r="N70" s="423"/>
      <c r="O70" s="423"/>
      <c r="P70" s="425"/>
      <c r="Q70" s="425"/>
      <c r="R70" s="399"/>
      <c r="S70" s="399"/>
      <c r="T70" s="399"/>
      <c r="U70" s="399"/>
      <c r="V70" s="425"/>
      <c r="W70" s="425"/>
      <c r="X70" s="425"/>
      <c r="Y70" s="425"/>
      <c r="Z70" s="425"/>
      <c r="AA70" s="425"/>
      <c r="AB70" s="425"/>
      <c r="AC70" s="425"/>
      <c r="AD70" s="425"/>
      <c r="AE70" s="425"/>
    </row>
    <row r="71" spans="3:31" ht="12.75" customHeight="1" x14ac:dyDescent="0.3">
      <c r="C71" s="398"/>
      <c r="D71" s="399"/>
      <c r="E71" s="1605" t="s">
        <v>2009</v>
      </c>
      <c r="F71" s="1605"/>
      <c r="G71" s="1605"/>
      <c r="H71" s="1605"/>
      <c r="I71" s="1605"/>
      <c r="J71" s="1605"/>
      <c r="K71" s="1605"/>
      <c r="L71" s="1605"/>
      <c r="M71" s="1605"/>
      <c r="N71" s="421"/>
      <c r="O71" s="399"/>
      <c r="P71" s="399"/>
      <c r="Q71" s="399"/>
      <c r="R71" s="399"/>
      <c r="S71" s="399"/>
      <c r="T71" s="399"/>
      <c r="U71" s="399"/>
      <c r="V71" s="399"/>
      <c r="W71" s="399"/>
      <c r="X71" s="399"/>
      <c r="Y71" s="399"/>
      <c r="Z71" s="399"/>
      <c r="AA71" s="399"/>
      <c r="AB71" s="399"/>
      <c r="AC71" s="399"/>
      <c r="AD71" s="399"/>
      <c r="AE71" s="399"/>
    </row>
    <row r="72" spans="3:31" ht="12.75" customHeight="1" x14ac:dyDescent="0.3">
      <c r="C72" s="398"/>
      <c r="D72" s="399"/>
      <c r="E72" s="1605"/>
      <c r="F72" s="1605"/>
      <c r="G72" s="1605"/>
      <c r="H72" s="1605"/>
      <c r="I72" s="1605"/>
      <c r="J72" s="1605"/>
      <c r="K72" s="1605"/>
      <c r="L72" s="1605"/>
      <c r="M72" s="1605"/>
      <c r="N72" s="421"/>
      <c r="O72" s="399"/>
      <c r="P72" s="399"/>
      <c r="Q72" s="399"/>
      <c r="R72" s="399"/>
      <c r="S72" s="399"/>
      <c r="T72" s="399"/>
      <c r="U72" s="399"/>
      <c r="V72" s="399"/>
      <c r="W72" s="399"/>
      <c r="X72" s="399"/>
      <c r="Y72" s="399"/>
      <c r="Z72" s="399"/>
      <c r="AA72" s="399"/>
      <c r="AB72" s="399"/>
      <c r="AC72" s="399"/>
      <c r="AD72" s="399"/>
      <c r="AE72" s="399"/>
    </row>
    <row r="73" spans="3:31" ht="42" customHeight="1" x14ac:dyDescent="0.3">
      <c r="C73" s="398"/>
      <c r="D73" s="399"/>
      <c r="E73" s="1605" t="s">
        <v>2390</v>
      </c>
      <c r="F73" s="1605"/>
      <c r="G73" s="1605"/>
      <c r="H73" s="1605"/>
      <c r="I73" s="1605"/>
      <c r="J73" s="1605"/>
      <c r="K73" s="1605"/>
      <c r="L73" s="1605"/>
      <c r="M73" s="1605"/>
      <c r="N73" s="421"/>
      <c r="O73" s="399"/>
      <c r="P73" s="399"/>
      <c r="Q73" s="399"/>
      <c r="R73" s="399"/>
      <c r="S73" s="399"/>
      <c r="T73" s="399"/>
      <c r="U73" s="399"/>
      <c r="V73" s="399"/>
      <c r="W73" s="399"/>
      <c r="X73" s="399"/>
      <c r="Y73" s="399"/>
      <c r="Z73" s="399"/>
      <c r="AA73" s="399"/>
      <c r="AB73" s="399"/>
      <c r="AC73" s="399"/>
      <c r="AD73" s="399"/>
      <c r="AE73" s="399"/>
    </row>
    <row r="74" spans="3:31" ht="15.75" customHeight="1" x14ac:dyDescent="0.3">
      <c r="C74" s="398"/>
      <c r="D74" s="399"/>
      <c r="E74" s="1589" t="s">
        <v>2014</v>
      </c>
      <c r="F74" s="1589"/>
      <c r="G74" s="1589"/>
      <c r="H74" s="1589"/>
      <c r="I74" s="1589"/>
      <c r="J74" s="1589"/>
      <c r="K74" s="1589"/>
      <c r="L74" s="1589"/>
      <c r="M74" s="399"/>
      <c r="N74" s="421"/>
      <c r="O74" s="399"/>
      <c r="P74" s="399"/>
      <c r="Q74" s="399"/>
      <c r="R74" s="399"/>
      <c r="S74" s="399"/>
      <c r="T74" s="399"/>
      <c r="U74" s="399"/>
      <c r="V74" s="399"/>
      <c r="W74" s="399"/>
      <c r="X74" s="399"/>
      <c r="Y74" s="399"/>
      <c r="Z74" s="399"/>
      <c r="AA74" s="399"/>
      <c r="AB74" s="399"/>
      <c r="AC74" s="399"/>
      <c r="AD74" s="399"/>
      <c r="AE74" s="399"/>
    </row>
    <row r="75" spans="3:31" ht="15.75" customHeight="1" x14ac:dyDescent="0.3">
      <c r="C75" s="398"/>
      <c r="D75" s="399"/>
      <c r="E75" s="1589" t="s">
        <v>2015</v>
      </c>
      <c r="F75" s="1589"/>
      <c r="G75" s="1589"/>
      <c r="H75" s="1589"/>
      <c r="I75" s="1589"/>
      <c r="J75" s="1589"/>
      <c r="K75" s="1589"/>
      <c r="L75" s="1589"/>
      <c r="M75" s="399"/>
      <c r="N75" s="421"/>
      <c r="O75" s="399"/>
      <c r="P75" s="399"/>
      <c r="Q75" s="399"/>
      <c r="R75" s="399"/>
      <c r="S75" s="399"/>
      <c r="T75" s="399"/>
      <c r="U75" s="399"/>
      <c r="V75" s="399"/>
      <c r="W75" s="399"/>
      <c r="X75" s="399"/>
      <c r="Y75" s="399"/>
      <c r="Z75" s="399"/>
      <c r="AA75" s="399"/>
      <c r="AB75" s="399"/>
      <c r="AC75" s="399"/>
      <c r="AD75" s="399"/>
      <c r="AE75" s="399"/>
    </row>
    <row r="76" spans="3:31" ht="14.25" customHeight="1" x14ac:dyDescent="0.3">
      <c r="C76" s="398"/>
      <c r="D76" s="425"/>
      <c r="E76" s="425"/>
      <c r="F76" s="425"/>
      <c r="G76" s="425"/>
      <c r="H76" s="425"/>
      <c r="I76" s="425"/>
      <c r="J76" s="425"/>
      <c r="K76" s="425"/>
      <c r="L76" s="425"/>
      <c r="M76" s="425"/>
      <c r="N76" s="425"/>
      <c r="O76" s="425"/>
      <c r="P76" s="425"/>
      <c r="Q76" s="425"/>
      <c r="R76" s="425"/>
      <c r="S76" s="425"/>
      <c r="T76" s="425"/>
      <c r="U76" s="425"/>
      <c r="V76" s="425"/>
      <c r="W76" s="425"/>
      <c r="X76" s="425"/>
      <c r="Y76" s="425"/>
      <c r="Z76" s="425"/>
      <c r="AA76" s="425"/>
      <c r="AB76" s="425"/>
      <c r="AC76" s="425"/>
      <c r="AD76" s="425"/>
      <c r="AE76" s="425"/>
    </row>
    <row r="77" spans="3:31" ht="16.5" customHeight="1" x14ac:dyDescent="0.3">
      <c r="C77" s="398"/>
      <c r="D77" s="1575" t="s">
        <v>1595</v>
      </c>
      <c r="E77" s="1574"/>
      <c r="F77" s="1574"/>
      <c r="G77" s="1574"/>
      <c r="H77" s="1574"/>
      <c r="I77" s="1574"/>
      <c r="J77" s="1574"/>
      <c r="K77" s="1574"/>
      <c r="L77" s="1574"/>
      <c r="M77" s="1574"/>
      <c r="N77" s="1574"/>
      <c r="O77" s="425"/>
      <c r="P77" s="425"/>
      <c r="Q77" s="425"/>
      <c r="R77" s="425"/>
      <c r="S77" s="425"/>
      <c r="T77" s="425"/>
      <c r="U77" s="425"/>
      <c r="V77" s="425"/>
      <c r="W77" s="425"/>
      <c r="X77" s="425"/>
      <c r="Y77" s="425"/>
      <c r="Z77" s="425"/>
      <c r="AA77" s="425"/>
      <c r="AB77" s="425"/>
      <c r="AC77" s="425"/>
      <c r="AD77" s="425"/>
      <c r="AE77" s="425"/>
    </row>
    <row r="78" spans="3:31" ht="9.75" customHeight="1" x14ac:dyDescent="0.3">
      <c r="C78" s="398"/>
      <c r="D78" s="425"/>
      <c r="E78" s="425"/>
      <c r="F78" s="425"/>
      <c r="G78" s="425"/>
      <c r="H78" s="425"/>
      <c r="I78" s="425"/>
      <c r="J78" s="425"/>
      <c r="K78" s="425"/>
      <c r="L78" s="425"/>
      <c r="M78" s="425"/>
      <c r="N78" s="399"/>
      <c r="O78" s="425"/>
      <c r="P78" s="425"/>
      <c r="Q78" s="425"/>
      <c r="R78" s="425"/>
      <c r="S78" s="425"/>
      <c r="T78" s="425"/>
      <c r="U78" s="425"/>
      <c r="V78" s="425"/>
      <c r="W78" s="425"/>
      <c r="X78" s="425"/>
      <c r="Y78" s="425"/>
      <c r="Z78" s="425"/>
      <c r="AA78" s="425"/>
      <c r="AB78" s="425"/>
      <c r="AC78" s="425"/>
      <c r="AD78" s="425"/>
      <c r="AE78" s="425"/>
    </row>
    <row r="79" spans="3:31" ht="21.75" customHeight="1" x14ac:dyDescent="0.3">
      <c r="C79" s="398"/>
      <c r="D79" s="425"/>
      <c r="E79" s="1588" t="s">
        <v>1596</v>
      </c>
      <c r="F79" s="1574"/>
      <c r="G79" s="1574"/>
      <c r="H79" s="1574"/>
      <c r="I79" s="1574"/>
      <c r="J79" s="1574"/>
      <c r="K79" s="1574"/>
      <c r="L79" s="1574"/>
      <c r="M79" s="1574"/>
      <c r="N79" s="1574"/>
      <c r="O79" s="425"/>
      <c r="P79" s="425"/>
      <c r="Q79" s="425"/>
      <c r="R79" s="425"/>
      <c r="S79" s="425"/>
      <c r="T79" s="425"/>
      <c r="U79" s="425"/>
      <c r="V79" s="425"/>
      <c r="W79" s="425"/>
      <c r="X79" s="425"/>
      <c r="Y79" s="425"/>
      <c r="Z79" s="425"/>
      <c r="AA79" s="425"/>
      <c r="AB79" s="425"/>
      <c r="AC79" s="425"/>
      <c r="AD79" s="425"/>
      <c r="AE79" s="425"/>
    </row>
    <row r="80" spans="3:31" ht="24.75" customHeight="1" x14ac:dyDescent="0.3">
      <c r="C80" s="398"/>
      <c r="D80" s="425"/>
      <c r="E80" s="1615" t="s">
        <v>1597</v>
      </c>
      <c r="F80" s="1616"/>
      <c r="G80" s="1617"/>
      <c r="H80" s="425"/>
      <c r="I80" s="425"/>
      <c r="J80" s="425"/>
      <c r="K80" s="425"/>
      <c r="L80" s="425"/>
      <c r="M80" s="425"/>
      <c r="N80" s="425"/>
      <c r="O80" s="425"/>
      <c r="P80" s="425"/>
      <c r="Q80" s="425"/>
      <c r="R80" s="425"/>
      <c r="S80" s="425"/>
      <c r="T80" s="425"/>
      <c r="U80" s="425"/>
      <c r="V80" s="425"/>
      <c r="W80" s="425"/>
      <c r="X80" s="425"/>
      <c r="Y80" s="425"/>
      <c r="Z80" s="425"/>
      <c r="AA80" s="425"/>
      <c r="AB80" s="425"/>
      <c r="AC80" s="425"/>
      <c r="AD80" s="425"/>
      <c r="AE80" s="425"/>
    </row>
    <row r="81" spans="3:31" ht="10.5" customHeight="1" x14ac:dyDescent="0.3">
      <c r="C81" s="398"/>
      <c r="D81" s="398"/>
      <c r="E81" s="1610" t="s">
        <v>2094</v>
      </c>
      <c r="F81" s="1618" t="s">
        <v>1598</v>
      </c>
      <c r="G81" s="1619" t="s">
        <v>1599</v>
      </c>
      <c r="H81" s="425"/>
      <c r="I81" s="425"/>
      <c r="J81" s="425"/>
      <c r="K81" s="425"/>
      <c r="L81" s="425"/>
      <c r="M81" s="425"/>
      <c r="N81" s="425"/>
      <c r="O81" s="425"/>
      <c r="P81" s="425"/>
      <c r="Q81" s="425"/>
      <c r="R81" s="425"/>
      <c r="S81" s="425"/>
      <c r="T81" s="425"/>
      <c r="U81" s="425"/>
      <c r="V81" s="425"/>
      <c r="W81" s="425"/>
      <c r="X81" s="425"/>
      <c r="Y81" s="425"/>
      <c r="Z81" s="425"/>
      <c r="AA81" s="425"/>
      <c r="AB81" s="425"/>
      <c r="AC81" s="425"/>
      <c r="AD81" s="425"/>
      <c r="AE81" s="425"/>
    </row>
    <row r="82" spans="3:31" ht="10.5" customHeight="1" x14ac:dyDescent="0.3">
      <c r="C82" s="398"/>
      <c r="D82" s="399"/>
      <c r="E82" s="1611"/>
      <c r="F82" s="1607"/>
      <c r="G82" s="1609"/>
      <c r="H82" s="425"/>
      <c r="I82" s="425"/>
      <c r="J82" s="425"/>
      <c r="K82" s="425"/>
      <c r="L82" s="399"/>
      <c r="M82" s="399"/>
      <c r="N82" s="399"/>
      <c r="O82" s="425"/>
      <c r="P82" s="399"/>
      <c r="Q82" s="425"/>
      <c r="R82" s="425"/>
      <c r="S82" s="425"/>
      <c r="T82" s="425"/>
      <c r="U82" s="425"/>
      <c r="V82" s="425"/>
      <c r="W82" s="425"/>
      <c r="X82" s="425"/>
      <c r="Y82" s="425"/>
      <c r="Z82" s="425"/>
      <c r="AA82" s="425"/>
      <c r="AB82" s="425"/>
      <c r="AC82" s="425"/>
      <c r="AD82" s="425"/>
      <c r="AE82" s="425"/>
    </row>
    <row r="83" spans="3:31" x14ac:dyDescent="0.3">
      <c r="C83" s="398"/>
      <c r="D83" s="399"/>
      <c r="E83" s="1196"/>
      <c r="F83" s="684" t="s">
        <v>2069</v>
      </c>
      <c r="G83" s="436"/>
      <c r="H83" s="425"/>
      <c r="I83" s="425"/>
      <c r="J83" s="425"/>
      <c r="K83" s="425"/>
      <c r="L83" s="399"/>
      <c r="M83" s="399"/>
      <c r="N83" s="399"/>
      <c r="O83" s="425"/>
      <c r="P83" s="399"/>
      <c r="Q83" s="425"/>
      <c r="R83" s="425"/>
      <c r="S83" s="425"/>
      <c r="T83" s="425"/>
      <c r="U83" s="425"/>
      <c r="V83" s="425"/>
      <c r="W83" s="425"/>
      <c r="X83" s="425"/>
      <c r="Y83" s="425"/>
      <c r="Z83" s="425"/>
      <c r="AA83" s="425"/>
      <c r="AB83" s="425"/>
      <c r="AC83" s="425"/>
      <c r="AD83" s="425"/>
      <c r="AE83" s="425"/>
    </row>
    <row r="84" spans="3:31" ht="18" customHeight="1" x14ac:dyDescent="0.3">
      <c r="C84" s="398"/>
      <c r="D84" s="399"/>
      <c r="E84" s="1196"/>
      <c r="F84" s="437" t="s">
        <v>2070</v>
      </c>
      <c r="G84" s="436"/>
      <c r="H84" s="425"/>
      <c r="I84" s="425"/>
      <c r="J84" s="425"/>
      <c r="K84" s="425"/>
      <c r="L84" s="399"/>
      <c r="M84" s="399"/>
      <c r="N84" s="399"/>
      <c r="O84" s="425"/>
      <c r="P84" s="399"/>
      <c r="Q84" s="425"/>
      <c r="R84" s="425"/>
      <c r="S84" s="425"/>
      <c r="T84" s="425"/>
      <c r="U84" s="425"/>
      <c r="V84" s="425"/>
      <c r="W84" s="425"/>
      <c r="X84" s="425"/>
      <c r="Y84" s="425"/>
      <c r="Z84" s="425"/>
      <c r="AA84" s="425"/>
      <c r="AB84" s="425"/>
      <c r="AC84" s="425"/>
      <c r="AD84" s="425"/>
      <c r="AE84" s="425"/>
    </row>
    <row r="85" spans="3:31" ht="14.25" customHeight="1" x14ac:dyDescent="0.3">
      <c r="C85" s="398"/>
      <c r="D85" s="399"/>
      <c r="E85" s="425"/>
      <c r="F85" s="425"/>
      <c r="G85" s="425"/>
      <c r="H85" s="425"/>
      <c r="I85" s="425"/>
      <c r="J85" s="425"/>
      <c r="K85" s="425"/>
      <c r="L85" s="425"/>
      <c r="M85" s="425"/>
      <c r="N85" s="399"/>
      <c r="O85" s="425"/>
      <c r="P85" s="399"/>
      <c r="Q85" s="425"/>
      <c r="R85" s="425"/>
      <c r="S85" s="425"/>
      <c r="T85" s="425"/>
      <c r="U85" s="425"/>
      <c r="V85" s="425"/>
      <c r="W85" s="425"/>
      <c r="X85" s="425"/>
      <c r="Y85" s="425"/>
      <c r="Z85" s="425"/>
      <c r="AA85" s="425"/>
      <c r="AB85" s="425"/>
      <c r="AC85" s="425"/>
      <c r="AD85" s="425"/>
      <c r="AE85" s="425"/>
    </row>
    <row r="86" spans="3:31" ht="16.5" customHeight="1" x14ac:dyDescent="0.3">
      <c r="C86" s="398"/>
      <c r="D86" s="1575" t="s">
        <v>1602</v>
      </c>
      <c r="E86" s="1574"/>
      <c r="F86" s="1574"/>
      <c r="G86" s="1574"/>
      <c r="H86" s="1574"/>
      <c r="I86" s="1574"/>
      <c r="J86" s="1574"/>
      <c r="K86" s="1574"/>
      <c r="L86" s="1574"/>
      <c r="M86" s="1574"/>
      <c r="N86" s="1574"/>
      <c r="O86" s="399"/>
      <c r="P86" s="399"/>
      <c r="Q86" s="399"/>
      <c r="R86" s="399"/>
      <c r="S86" s="399"/>
      <c r="T86" s="399"/>
      <c r="U86" s="399"/>
      <c r="V86" s="399"/>
      <c r="W86" s="399"/>
      <c r="X86" s="399"/>
      <c r="Y86" s="399"/>
      <c r="Z86" s="399"/>
      <c r="AA86" s="399"/>
      <c r="AB86" s="399"/>
      <c r="AC86" s="399"/>
      <c r="AD86" s="399"/>
      <c r="AE86" s="399"/>
    </row>
    <row r="87" spans="3:31" ht="14.25" customHeight="1" x14ac:dyDescent="0.3">
      <c r="C87" s="398"/>
      <c r="D87" s="399"/>
      <c r="E87" s="425"/>
      <c r="F87" s="425"/>
      <c r="G87" s="425"/>
      <c r="H87" s="425"/>
      <c r="I87" s="425"/>
      <c r="J87" s="425"/>
      <c r="K87" s="425"/>
      <c r="L87" s="425"/>
      <c r="M87" s="425"/>
      <c r="N87" s="399"/>
      <c r="O87" s="425"/>
      <c r="P87" s="399"/>
      <c r="Q87" s="425"/>
      <c r="R87" s="425"/>
      <c r="S87" s="425"/>
      <c r="T87" s="425"/>
      <c r="U87" s="425"/>
      <c r="V87" s="425"/>
      <c r="W87" s="425"/>
      <c r="X87" s="425"/>
      <c r="Y87" s="425"/>
      <c r="Z87" s="425"/>
      <c r="AA87" s="425"/>
      <c r="AB87" s="425"/>
      <c r="AC87" s="425"/>
      <c r="AD87" s="425"/>
      <c r="AE87" s="425"/>
    </row>
    <row r="88" spans="3:31" ht="16.5" customHeight="1" x14ac:dyDescent="0.3">
      <c r="C88" s="398"/>
      <c r="D88" s="399"/>
      <c r="E88" s="1588" t="s">
        <v>2109</v>
      </c>
      <c r="F88" s="1588"/>
      <c r="G88" s="1588"/>
      <c r="H88" s="1588"/>
      <c r="I88" s="1588"/>
      <c r="J88" s="1588"/>
      <c r="K88" s="1588"/>
      <c r="L88" s="1588"/>
      <c r="M88" s="1588"/>
      <c r="N88" s="1588"/>
      <c r="O88" s="425"/>
      <c r="P88" s="399"/>
      <c r="Q88" s="425"/>
      <c r="R88" s="425"/>
      <c r="S88" s="425"/>
      <c r="T88" s="425"/>
      <c r="U88" s="425"/>
      <c r="V88" s="425"/>
      <c r="W88" s="425"/>
      <c r="X88" s="425"/>
      <c r="Y88" s="425"/>
      <c r="Z88" s="425"/>
      <c r="AA88" s="425"/>
      <c r="AB88" s="425"/>
      <c r="AC88" s="425"/>
      <c r="AD88" s="425"/>
      <c r="AE88" s="425"/>
    </row>
    <row r="89" spans="3:31" ht="16.5" customHeight="1" x14ac:dyDescent="0.3">
      <c r="C89" s="398"/>
      <c r="D89" s="399"/>
      <c r="E89" s="1588"/>
      <c r="F89" s="1588"/>
      <c r="G89" s="1588"/>
      <c r="H89" s="1588"/>
      <c r="I89" s="1588"/>
      <c r="J89" s="1588"/>
      <c r="K89" s="1588"/>
      <c r="L89" s="1588"/>
      <c r="M89" s="1588"/>
      <c r="N89" s="1588"/>
      <c r="O89" s="425"/>
      <c r="P89" s="399"/>
      <c r="Q89" s="425"/>
      <c r="R89" s="425"/>
      <c r="S89" s="425"/>
      <c r="T89" s="425"/>
      <c r="U89" s="425"/>
      <c r="V89" s="425"/>
      <c r="W89" s="425"/>
      <c r="X89" s="425"/>
      <c r="Y89" s="425"/>
      <c r="Z89" s="425"/>
      <c r="AA89" s="425"/>
      <c r="AB89" s="425"/>
      <c r="AC89" s="425"/>
      <c r="AD89" s="425"/>
      <c r="AE89" s="425"/>
    </row>
    <row r="90" spans="3:31" x14ac:dyDescent="0.3">
      <c r="C90" s="398"/>
      <c r="D90" s="399"/>
      <c r="E90" s="1588" t="s">
        <v>2110</v>
      </c>
      <c r="F90" s="1588"/>
      <c r="G90" s="1588"/>
      <c r="H90" s="1588"/>
      <c r="I90" s="1588"/>
      <c r="J90" s="1588"/>
      <c r="K90" s="1588"/>
      <c r="L90" s="1588"/>
      <c r="M90" s="1588"/>
      <c r="N90" s="1588"/>
      <c r="O90" s="425"/>
      <c r="P90" s="399"/>
      <c r="Q90" s="399"/>
      <c r="R90" s="399"/>
      <c r="S90" s="399"/>
      <c r="T90" s="399"/>
      <c r="U90" s="399"/>
      <c r="V90" s="399"/>
      <c r="W90" s="399"/>
      <c r="X90" s="399"/>
      <c r="Y90" s="399"/>
      <c r="Z90" s="399"/>
      <c r="AA90" s="399"/>
      <c r="AB90" s="399"/>
      <c r="AC90" s="399"/>
      <c r="AD90" s="399"/>
      <c r="AE90" s="399"/>
    </row>
    <row r="91" spans="3:31" x14ac:dyDescent="0.3">
      <c r="C91" s="398"/>
      <c r="D91" s="399"/>
      <c r="E91" s="1588" t="s">
        <v>1847</v>
      </c>
      <c r="F91" s="1574"/>
      <c r="G91" s="1574"/>
      <c r="H91" s="1574"/>
      <c r="I91" s="1574"/>
      <c r="J91" s="1574"/>
      <c r="K91" s="1574"/>
      <c r="L91" s="1574"/>
      <c r="M91" s="1574"/>
      <c r="N91" s="1574"/>
      <c r="O91" s="425"/>
      <c r="P91" s="399"/>
      <c r="Q91" s="399"/>
      <c r="R91" s="399"/>
      <c r="S91" s="399"/>
      <c r="T91" s="399"/>
      <c r="U91" s="399"/>
      <c r="V91" s="399"/>
      <c r="W91" s="399"/>
      <c r="X91" s="399"/>
      <c r="Y91" s="399"/>
      <c r="Z91" s="399"/>
      <c r="AA91" s="399"/>
      <c r="AB91" s="399"/>
      <c r="AC91" s="399"/>
      <c r="AD91" s="399"/>
      <c r="AE91" s="399"/>
    </row>
    <row r="92" spans="3:31" x14ac:dyDescent="0.3">
      <c r="C92" s="398"/>
      <c r="D92" s="399"/>
      <c r="E92" s="425"/>
      <c r="F92" s="425"/>
      <c r="G92" s="425"/>
      <c r="H92" s="425"/>
      <c r="I92" s="425"/>
      <c r="J92" s="425"/>
      <c r="K92" s="425"/>
      <c r="L92" s="425"/>
      <c r="M92" s="425"/>
      <c r="N92" s="425"/>
      <c r="O92" s="425"/>
      <c r="P92" s="399"/>
      <c r="Q92" s="399"/>
      <c r="R92" s="399"/>
      <c r="S92" s="399"/>
      <c r="T92" s="399"/>
      <c r="U92" s="399"/>
      <c r="V92" s="399"/>
      <c r="W92" s="399"/>
      <c r="X92" s="399"/>
      <c r="Y92" s="399"/>
      <c r="Z92" s="399"/>
      <c r="AA92" s="399"/>
      <c r="AB92" s="399"/>
      <c r="AC92" s="399"/>
      <c r="AD92" s="399"/>
      <c r="AE92" s="399"/>
    </row>
    <row r="93" spans="3:31" ht="24.75" customHeight="1" x14ac:dyDescent="0.3">
      <c r="C93" s="398"/>
      <c r="D93" s="399"/>
      <c r="E93" s="1612" t="s">
        <v>1603</v>
      </c>
      <c r="F93" s="1613"/>
      <c r="G93" s="1613"/>
      <c r="H93" s="1614"/>
      <c r="I93" s="399"/>
      <c r="J93" s="399"/>
      <c r="K93" s="399"/>
      <c r="L93" s="425"/>
      <c r="M93" s="425"/>
      <c r="N93" s="399"/>
      <c r="O93" s="425"/>
      <c r="P93" s="399"/>
      <c r="Q93" s="399"/>
      <c r="R93" s="399"/>
      <c r="S93" s="399"/>
      <c r="T93" s="399"/>
      <c r="U93" s="399"/>
      <c r="V93" s="399"/>
      <c r="W93" s="399"/>
      <c r="X93" s="399"/>
      <c r="Y93" s="399"/>
      <c r="Z93" s="399"/>
      <c r="AA93" s="399"/>
      <c r="AB93" s="399"/>
      <c r="AC93" s="399"/>
      <c r="AD93" s="399"/>
      <c r="AE93" s="399"/>
    </row>
    <row r="94" spans="3:31" ht="14.25" customHeight="1" x14ac:dyDescent="0.3">
      <c r="C94" s="398"/>
      <c r="D94" s="399"/>
      <c r="E94" s="1610" t="s">
        <v>923</v>
      </c>
      <c r="F94" s="1606" t="s">
        <v>1411</v>
      </c>
      <c r="G94" s="1606" t="s">
        <v>2134</v>
      </c>
      <c r="H94" s="1608" t="s">
        <v>1604</v>
      </c>
      <c r="I94" s="399"/>
      <c r="J94" s="399"/>
      <c r="K94" s="399"/>
      <c r="L94" s="425"/>
      <c r="M94" s="399"/>
      <c r="N94" s="399"/>
      <c r="O94" s="399"/>
      <c r="P94" s="399"/>
      <c r="Q94" s="399"/>
      <c r="R94" s="399"/>
      <c r="S94" s="399"/>
      <c r="T94" s="399"/>
      <c r="U94" s="399"/>
      <c r="V94" s="399"/>
      <c r="W94" s="399"/>
      <c r="X94" s="399"/>
      <c r="Y94" s="399"/>
      <c r="Z94" s="399"/>
      <c r="AA94" s="399"/>
      <c r="AB94" s="399"/>
      <c r="AC94" s="399"/>
      <c r="AD94" s="399"/>
      <c r="AE94" s="399"/>
    </row>
    <row r="95" spans="3:31" ht="26.25" customHeight="1" x14ac:dyDescent="0.3">
      <c r="C95" s="398"/>
      <c r="D95" s="399"/>
      <c r="E95" s="1611"/>
      <c r="F95" s="1607"/>
      <c r="G95" s="1607"/>
      <c r="H95" s="1609"/>
      <c r="I95" s="1155"/>
      <c r="J95" s="693"/>
      <c r="K95" s="399"/>
      <c r="L95" s="425"/>
      <c r="M95" s="399"/>
      <c r="N95" s="399"/>
      <c r="O95" s="399"/>
      <c r="P95" s="399"/>
      <c r="Q95" s="399"/>
      <c r="R95" s="399"/>
      <c r="S95" s="399"/>
      <c r="T95" s="399"/>
      <c r="U95" s="399"/>
      <c r="V95" s="399"/>
      <c r="W95" s="399"/>
      <c r="X95" s="399"/>
      <c r="Y95" s="399"/>
      <c r="Z95" s="399"/>
      <c r="AA95" s="399"/>
      <c r="AB95" s="399"/>
      <c r="AC95" s="399"/>
      <c r="AD95" s="399"/>
      <c r="AE95" s="399"/>
    </row>
    <row r="96" spans="3:31" ht="15.75" customHeight="1" x14ac:dyDescent="0.3">
      <c r="C96" s="398"/>
      <c r="D96" s="399"/>
      <c r="E96" s="1196"/>
      <c r="F96" s="1053" t="str">
        <f t="shared" ref="F96:F100" si="0">IF(F18="","",F18)</f>
        <v/>
      </c>
      <c r="G96" s="1158"/>
      <c r="H96" s="1158"/>
      <c r="I96" s="1222"/>
      <c r="J96" s="399"/>
      <c r="K96" s="399"/>
      <c r="L96" s="425"/>
      <c r="M96" s="399"/>
      <c r="N96" s="399"/>
      <c r="O96" s="399"/>
      <c r="P96" s="399"/>
      <c r="Q96" s="399"/>
      <c r="R96" s="399"/>
      <c r="S96" s="399"/>
      <c r="T96" s="399"/>
      <c r="U96" s="399"/>
      <c r="V96" s="399"/>
      <c r="W96" s="399"/>
      <c r="X96" s="399"/>
      <c r="Y96" s="399"/>
      <c r="Z96" s="399"/>
      <c r="AA96" s="399"/>
      <c r="AB96" s="399"/>
      <c r="AC96" s="399"/>
      <c r="AD96" s="399"/>
      <c r="AE96" s="399"/>
    </row>
    <row r="97" spans="3:31" ht="15.75" customHeight="1" x14ac:dyDescent="0.3">
      <c r="C97" s="398"/>
      <c r="D97" s="399"/>
      <c r="E97" s="1196"/>
      <c r="F97" s="1053" t="str">
        <f t="shared" si="0"/>
        <v/>
      </c>
      <c r="G97" s="1158"/>
      <c r="H97" s="1158"/>
      <c r="I97" s="399"/>
      <c r="J97" s="399"/>
      <c r="K97" s="399"/>
      <c r="L97" s="425"/>
      <c r="M97" s="399"/>
      <c r="N97" s="399"/>
      <c r="O97" s="399"/>
      <c r="P97" s="399"/>
      <c r="Q97" s="399"/>
      <c r="R97" s="399"/>
      <c r="S97" s="399"/>
      <c r="T97" s="399"/>
      <c r="U97" s="399"/>
      <c r="V97" s="399"/>
      <c r="W97" s="399"/>
      <c r="X97" s="399"/>
      <c r="Y97" s="399"/>
      <c r="Z97" s="399"/>
      <c r="AA97" s="399"/>
      <c r="AB97" s="399"/>
      <c r="AC97" s="399"/>
      <c r="AD97" s="399"/>
      <c r="AE97" s="399"/>
    </row>
    <row r="98" spans="3:31" ht="15.75" customHeight="1" x14ac:dyDescent="0.3">
      <c r="C98" s="398"/>
      <c r="D98" s="399"/>
      <c r="E98" s="1196"/>
      <c r="F98" s="1053" t="str">
        <f t="shared" si="0"/>
        <v/>
      </c>
      <c r="G98" s="1158"/>
      <c r="H98" s="1158"/>
      <c r="I98" s="399"/>
      <c r="J98" s="399"/>
      <c r="K98" s="399"/>
      <c r="L98" s="425"/>
      <c r="M98" s="399"/>
      <c r="N98" s="399"/>
      <c r="O98" s="399"/>
      <c r="P98" s="399"/>
      <c r="Q98" s="399"/>
      <c r="R98" s="399"/>
      <c r="S98" s="399"/>
      <c r="T98" s="399"/>
      <c r="U98" s="399"/>
      <c r="V98" s="399"/>
      <c r="W98" s="399"/>
      <c r="X98" s="399"/>
      <c r="Y98" s="399"/>
      <c r="Z98" s="399"/>
      <c r="AA98" s="399"/>
      <c r="AB98" s="399"/>
      <c r="AC98" s="399"/>
      <c r="AD98" s="399"/>
      <c r="AE98" s="399"/>
    </row>
    <row r="99" spans="3:31" ht="15.75" customHeight="1" x14ac:dyDescent="0.3">
      <c r="C99" s="398"/>
      <c r="D99" s="399"/>
      <c r="E99" s="1196"/>
      <c r="F99" s="1053" t="str">
        <f t="shared" si="0"/>
        <v/>
      </c>
      <c r="G99" s="1158"/>
      <c r="H99" s="1158"/>
      <c r="I99" s="399"/>
      <c r="J99" s="399"/>
      <c r="K99" s="399"/>
      <c r="L99" s="425"/>
      <c r="M99" s="399"/>
      <c r="N99" s="399"/>
      <c r="O99" s="399"/>
      <c r="P99" s="399"/>
      <c r="Q99" s="399"/>
      <c r="R99" s="399"/>
      <c r="S99" s="399"/>
      <c r="T99" s="399"/>
      <c r="U99" s="399"/>
      <c r="V99" s="399"/>
      <c r="W99" s="399"/>
      <c r="X99" s="399"/>
      <c r="Y99" s="399"/>
      <c r="Z99" s="399"/>
      <c r="AA99" s="399"/>
      <c r="AB99" s="399"/>
      <c r="AC99" s="399"/>
      <c r="AD99" s="399"/>
      <c r="AE99" s="399"/>
    </row>
    <row r="100" spans="3:31" ht="15.75" customHeight="1" x14ac:dyDescent="0.3">
      <c r="C100" s="398"/>
      <c r="D100" s="399"/>
      <c r="E100" s="1196"/>
      <c r="F100" s="1053" t="str">
        <f t="shared" si="0"/>
        <v/>
      </c>
      <c r="G100" s="1158"/>
      <c r="H100" s="1158"/>
      <c r="I100" s="399"/>
      <c r="J100" s="399"/>
      <c r="K100" s="399"/>
      <c r="L100" s="425"/>
      <c r="M100" s="399"/>
      <c r="N100" s="399"/>
      <c r="O100" s="399"/>
      <c r="P100" s="399"/>
      <c r="Q100" s="399"/>
      <c r="R100" s="399"/>
      <c r="S100" s="399"/>
      <c r="T100" s="399"/>
      <c r="U100" s="399"/>
      <c r="V100" s="399"/>
      <c r="W100" s="399"/>
      <c r="X100" s="399"/>
      <c r="Y100" s="399"/>
      <c r="Z100" s="399"/>
      <c r="AA100" s="399"/>
      <c r="AB100" s="399"/>
      <c r="AC100" s="399"/>
      <c r="AD100" s="399"/>
      <c r="AE100" s="399"/>
    </row>
    <row r="101" spans="3:31" ht="15.75" customHeight="1" x14ac:dyDescent="0.3">
      <c r="C101" s="398"/>
      <c r="D101" s="399"/>
      <c r="E101" s="1196"/>
      <c r="F101" s="1053" t="str">
        <f>IF(F23="","",F23)</f>
        <v/>
      </c>
      <c r="G101" s="1158"/>
      <c r="H101" s="1158"/>
      <c r="I101" s="399"/>
      <c r="J101" s="399"/>
      <c r="K101" s="399"/>
      <c r="L101" s="425"/>
      <c r="M101" s="399"/>
      <c r="N101" s="399"/>
      <c r="O101" s="399"/>
      <c r="P101" s="399"/>
      <c r="Q101" s="399"/>
      <c r="R101" s="399"/>
      <c r="S101" s="399"/>
      <c r="T101" s="399"/>
      <c r="U101" s="399"/>
      <c r="V101" s="399"/>
      <c r="W101" s="399"/>
      <c r="X101" s="399"/>
      <c r="Y101" s="399"/>
      <c r="Z101" s="399"/>
      <c r="AA101" s="399"/>
      <c r="AB101" s="399"/>
      <c r="AC101" s="399"/>
      <c r="AD101" s="399"/>
      <c r="AE101" s="399"/>
    </row>
    <row r="102" spans="3:31" ht="15.75" customHeight="1" x14ac:dyDescent="0.3">
      <c r="C102" s="398"/>
      <c r="D102" s="399"/>
      <c r="E102" s="399"/>
      <c r="F102" s="399"/>
      <c r="G102" s="399"/>
      <c r="H102" s="399"/>
      <c r="I102" s="399"/>
      <c r="J102" s="399"/>
      <c r="K102" s="399"/>
      <c r="L102" s="399"/>
      <c r="M102" s="399"/>
      <c r="N102" s="399"/>
      <c r="O102" s="399"/>
      <c r="P102" s="399"/>
      <c r="Q102" s="399"/>
      <c r="R102" s="399"/>
      <c r="S102" s="399"/>
      <c r="T102" s="399"/>
      <c r="U102" s="399"/>
      <c r="V102" s="399"/>
      <c r="W102" s="399"/>
      <c r="X102" s="399"/>
      <c r="Y102" s="399"/>
      <c r="Z102" s="399"/>
      <c r="AA102" s="399"/>
      <c r="AB102" s="399"/>
      <c r="AC102" s="399"/>
      <c r="AD102" s="399"/>
      <c r="AE102" s="399"/>
    </row>
    <row r="103" spans="3:31" ht="15.75" customHeight="1" x14ac:dyDescent="0.3">
      <c r="C103" s="398"/>
      <c r="D103" s="399"/>
      <c r="E103" s="399"/>
      <c r="F103" s="399"/>
      <c r="G103" s="399"/>
      <c r="H103" s="399"/>
      <c r="I103" s="399"/>
      <c r="J103" s="399"/>
      <c r="K103" s="399"/>
      <c r="L103" s="399"/>
      <c r="M103" s="399"/>
      <c r="N103" s="399"/>
      <c r="O103" s="399"/>
      <c r="P103" s="399"/>
      <c r="Q103" s="399"/>
      <c r="R103" s="399"/>
      <c r="S103" s="399"/>
      <c r="T103" s="399"/>
      <c r="U103" s="399"/>
      <c r="V103" s="399"/>
      <c r="W103" s="399"/>
      <c r="X103" s="399"/>
      <c r="Y103" s="399"/>
      <c r="Z103" s="399"/>
      <c r="AA103" s="399"/>
      <c r="AB103" s="399"/>
      <c r="AC103" s="399"/>
      <c r="AD103" s="399"/>
      <c r="AE103" s="399"/>
    </row>
    <row r="104" spans="3:31" ht="15.75" customHeight="1" x14ac:dyDescent="0.3">
      <c r="C104" s="398"/>
      <c r="D104" s="399"/>
      <c r="E104" s="399"/>
      <c r="F104" s="399"/>
      <c r="G104" s="399"/>
      <c r="H104" s="399"/>
      <c r="I104" s="399"/>
      <c r="J104" s="399"/>
      <c r="K104" s="399"/>
      <c r="L104" s="399"/>
      <c r="M104" s="399"/>
      <c r="N104" s="399"/>
      <c r="O104" s="399"/>
      <c r="P104" s="399"/>
      <c r="Q104" s="399"/>
      <c r="R104" s="399"/>
      <c r="S104" s="399"/>
      <c r="T104" s="399"/>
      <c r="U104" s="399"/>
      <c r="V104" s="399"/>
      <c r="W104" s="399"/>
      <c r="X104" s="399"/>
      <c r="Y104" s="399"/>
      <c r="Z104" s="399"/>
      <c r="AA104" s="399"/>
      <c r="AB104" s="399"/>
      <c r="AC104" s="399"/>
      <c r="AD104" s="399"/>
      <c r="AE104" s="399"/>
    </row>
    <row r="105" spans="3:31" ht="15.75" customHeight="1" x14ac:dyDescent="0.3">
      <c r="C105" s="398"/>
      <c r="D105" s="399"/>
      <c r="E105" s="399"/>
      <c r="F105" s="399"/>
      <c r="G105" s="399"/>
      <c r="H105" s="399"/>
      <c r="I105" s="399"/>
      <c r="J105" s="399"/>
      <c r="K105" s="399"/>
      <c r="L105" s="399"/>
      <c r="M105" s="399"/>
      <c r="N105" s="399"/>
      <c r="O105" s="399"/>
      <c r="P105" s="399"/>
      <c r="Q105" s="399"/>
      <c r="R105" s="399"/>
      <c r="S105" s="399"/>
      <c r="T105" s="399"/>
      <c r="U105" s="399"/>
      <c r="V105" s="399"/>
      <c r="W105" s="399"/>
      <c r="X105" s="399"/>
      <c r="Y105" s="399"/>
      <c r="Z105" s="399"/>
      <c r="AA105" s="399"/>
      <c r="AB105" s="399"/>
      <c r="AC105" s="399"/>
      <c r="AD105" s="399"/>
      <c r="AE105" s="399"/>
    </row>
    <row r="106" spans="3:31" ht="15.75" customHeight="1" x14ac:dyDescent="0.3">
      <c r="C106" s="398"/>
      <c r="D106" s="399"/>
      <c r="E106" s="399"/>
      <c r="F106" s="399"/>
      <c r="G106" s="399"/>
      <c r="H106" s="399"/>
      <c r="I106" s="399"/>
      <c r="J106" s="399"/>
      <c r="K106" s="399"/>
      <c r="L106" s="399"/>
      <c r="M106" s="399"/>
      <c r="N106" s="399"/>
      <c r="O106" s="399"/>
      <c r="P106" s="399"/>
      <c r="Q106" s="399"/>
      <c r="R106" s="399"/>
      <c r="S106" s="399"/>
      <c r="T106" s="399"/>
      <c r="U106" s="399"/>
      <c r="V106" s="399"/>
      <c r="W106" s="399"/>
      <c r="X106" s="399"/>
      <c r="Y106" s="399"/>
      <c r="Z106" s="399"/>
      <c r="AA106" s="399"/>
      <c r="AB106" s="399"/>
      <c r="AC106" s="399"/>
      <c r="AD106" s="399"/>
      <c r="AE106" s="399"/>
    </row>
    <row r="107" spans="3:31" ht="15.75" customHeight="1" x14ac:dyDescent="0.3">
      <c r="C107" s="398"/>
      <c r="D107" s="399"/>
      <c r="E107" s="399"/>
      <c r="F107" s="399"/>
      <c r="G107" s="399"/>
      <c r="H107" s="399"/>
      <c r="I107" s="399"/>
      <c r="J107" s="399"/>
      <c r="K107" s="399"/>
      <c r="L107" s="399"/>
      <c r="M107" s="399"/>
      <c r="N107" s="399"/>
      <c r="O107" s="399"/>
      <c r="P107" s="399"/>
      <c r="Q107" s="399"/>
      <c r="R107" s="399"/>
      <c r="S107" s="399"/>
      <c r="T107" s="399"/>
      <c r="U107" s="399"/>
      <c r="V107" s="399"/>
      <c r="W107" s="399"/>
      <c r="X107" s="399"/>
      <c r="Y107" s="399"/>
      <c r="Z107" s="399"/>
      <c r="AA107" s="399"/>
      <c r="AB107" s="399"/>
      <c r="AC107" s="399"/>
      <c r="AD107" s="399"/>
      <c r="AE107" s="399"/>
    </row>
    <row r="108" spans="3:31" ht="15.75" customHeight="1" x14ac:dyDescent="0.3">
      <c r="C108" s="398"/>
      <c r="D108" s="399"/>
      <c r="E108" s="399"/>
      <c r="F108" s="399"/>
      <c r="G108" s="399"/>
      <c r="H108" s="399"/>
      <c r="I108" s="399"/>
      <c r="J108" s="399"/>
      <c r="K108" s="399"/>
      <c r="L108" s="399"/>
      <c r="M108" s="399"/>
      <c r="N108" s="399"/>
      <c r="O108" s="399"/>
      <c r="P108" s="399"/>
      <c r="Q108" s="399"/>
      <c r="R108" s="399"/>
      <c r="S108" s="399"/>
      <c r="T108" s="399"/>
      <c r="U108" s="399"/>
      <c r="V108" s="399"/>
      <c r="W108" s="399"/>
      <c r="X108" s="399"/>
      <c r="Y108" s="399"/>
      <c r="Z108" s="399"/>
      <c r="AA108" s="399"/>
      <c r="AB108" s="399"/>
      <c r="AC108" s="399"/>
      <c r="AD108" s="399"/>
      <c r="AE108" s="399"/>
    </row>
    <row r="109" spans="3:31" ht="15.75" customHeight="1" x14ac:dyDescent="0.3">
      <c r="C109" s="398"/>
      <c r="D109" s="399"/>
      <c r="E109" s="399"/>
      <c r="F109" s="399"/>
      <c r="G109" s="399"/>
      <c r="H109" s="399"/>
      <c r="I109" s="399"/>
      <c r="J109" s="399"/>
      <c r="K109" s="399"/>
      <c r="L109" s="399"/>
      <c r="M109" s="399"/>
      <c r="N109" s="399"/>
      <c r="O109" s="399"/>
      <c r="P109" s="399"/>
      <c r="Q109" s="399"/>
      <c r="R109" s="399"/>
      <c r="S109" s="399"/>
      <c r="T109" s="399"/>
      <c r="U109" s="399"/>
      <c r="V109" s="399"/>
      <c r="W109" s="399"/>
      <c r="X109" s="399"/>
      <c r="Y109" s="399"/>
      <c r="Z109" s="399"/>
      <c r="AA109" s="399"/>
      <c r="AB109" s="399"/>
      <c r="AC109" s="399"/>
      <c r="AD109" s="399"/>
      <c r="AE109" s="399"/>
    </row>
    <row r="110" spans="3:31" ht="15.75" customHeight="1" x14ac:dyDescent="0.3">
      <c r="C110" s="398"/>
      <c r="D110" s="399"/>
      <c r="E110" s="399"/>
      <c r="F110" s="399"/>
      <c r="G110" s="399"/>
      <c r="H110" s="399"/>
      <c r="I110" s="399"/>
      <c r="J110" s="399"/>
      <c r="K110" s="399"/>
      <c r="L110" s="399"/>
      <c r="M110" s="399"/>
      <c r="N110" s="399"/>
      <c r="O110" s="399"/>
      <c r="P110" s="399"/>
      <c r="Q110" s="399"/>
      <c r="R110" s="399"/>
      <c r="S110" s="399"/>
      <c r="T110" s="399"/>
      <c r="U110" s="399"/>
      <c r="V110" s="399"/>
      <c r="W110" s="399"/>
      <c r="X110" s="399"/>
      <c r="Y110" s="399"/>
      <c r="Z110" s="399"/>
      <c r="AA110" s="399"/>
      <c r="AB110" s="399"/>
      <c r="AC110" s="399"/>
      <c r="AD110" s="399"/>
      <c r="AE110" s="399"/>
    </row>
    <row r="111" spans="3:31" ht="15.75" customHeight="1" x14ac:dyDescent="0.3">
      <c r="C111" s="398"/>
      <c r="D111" s="399"/>
      <c r="E111" s="399"/>
      <c r="F111" s="399"/>
      <c r="G111" s="399"/>
      <c r="H111" s="399"/>
      <c r="I111" s="399"/>
      <c r="J111" s="399"/>
      <c r="K111" s="399"/>
      <c r="L111" s="399"/>
      <c r="M111" s="399"/>
      <c r="N111" s="399"/>
      <c r="O111" s="399"/>
      <c r="P111" s="399"/>
      <c r="Q111" s="399"/>
      <c r="R111" s="399"/>
      <c r="S111" s="399"/>
      <c r="T111" s="399"/>
      <c r="U111" s="399"/>
      <c r="V111" s="399"/>
      <c r="W111" s="399"/>
      <c r="X111" s="399"/>
      <c r="Y111" s="399"/>
      <c r="Z111" s="399"/>
      <c r="AA111" s="399"/>
      <c r="AB111" s="399"/>
      <c r="AC111" s="399"/>
      <c r="AD111" s="399"/>
      <c r="AE111" s="399"/>
    </row>
    <row r="112" spans="3:31" ht="15.75" customHeight="1" x14ac:dyDescent="0.3">
      <c r="C112" s="398"/>
      <c r="D112" s="399"/>
      <c r="E112" s="399"/>
      <c r="F112" s="399"/>
      <c r="G112" s="399"/>
      <c r="H112" s="399"/>
      <c r="I112" s="399"/>
      <c r="J112" s="399"/>
      <c r="K112" s="399"/>
      <c r="L112" s="399"/>
      <c r="M112" s="399"/>
      <c r="N112" s="399"/>
      <c r="O112" s="399"/>
      <c r="P112" s="399"/>
      <c r="Q112" s="399"/>
      <c r="R112" s="399"/>
      <c r="S112" s="399"/>
      <c r="T112" s="399"/>
      <c r="U112" s="399"/>
      <c r="V112" s="399"/>
      <c r="W112" s="399"/>
      <c r="X112" s="399"/>
      <c r="Y112" s="399"/>
      <c r="Z112" s="399"/>
      <c r="AA112" s="399"/>
      <c r="AB112" s="399"/>
      <c r="AC112" s="399"/>
      <c r="AD112" s="399"/>
      <c r="AE112" s="399"/>
    </row>
    <row r="113" spans="3:31" ht="15.75" customHeight="1" x14ac:dyDescent="0.3">
      <c r="C113" s="398"/>
      <c r="D113" s="399"/>
      <c r="E113" s="399"/>
      <c r="F113" s="399"/>
      <c r="G113" s="399"/>
      <c r="H113" s="399"/>
      <c r="I113" s="399"/>
      <c r="J113" s="399"/>
      <c r="K113" s="399"/>
      <c r="L113" s="399"/>
      <c r="M113" s="399"/>
      <c r="N113" s="399"/>
      <c r="O113" s="399"/>
      <c r="P113" s="399"/>
      <c r="Q113" s="399"/>
      <c r="R113" s="399"/>
      <c r="S113" s="399"/>
      <c r="T113" s="399"/>
      <c r="U113" s="399"/>
      <c r="V113" s="399"/>
      <c r="W113" s="399"/>
      <c r="X113" s="399"/>
      <c r="Y113" s="399"/>
      <c r="Z113" s="399"/>
      <c r="AA113" s="399"/>
      <c r="AB113" s="399"/>
      <c r="AC113" s="399"/>
      <c r="AD113" s="399"/>
      <c r="AE113" s="399"/>
    </row>
    <row r="114" spans="3:31" ht="15.75" customHeight="1" x14ac:dyDescent="0.3">
      <c r="C114" s="398"/>
      <c r="D114" s="399"/>
      <c r="E114" s="399"/>
      <c r="F114" s="399"/>
      <c r="G114" s="399"/>
      <c r="H114" s="399"/>
      <c r="I114" s="399"/>
      <c r="J114" s="399"/>
      <c r="K114" s="399"/>
      <c r="L114" s="399"/>
      <c r="M114" s="399"/>
      <c r="N114" s="399"/>
      <c r="O114" s="399"/>
      <c r="P114" s="399"/>
      <c r="Q114" s="399"/>
      <c r="R114" s="399"/>
      <c r="S114" s="399"/>
      <c r="T114" s="399"/>
      <c r="U114" s="399"/>
      <c r="V114" s="399"/>
      <c r="W114" s="399"/>
      <c r="X114" s="399"/>
      <c r="Y114" s="399"/>
      <c r="Z114" s="399"/>
      <c r="AA114" s="399"/>
      <c r="AB114" s="399"/>
      <c r="AC114" s="399"/>
      <c r="AD114" s="399"/>
      <c r="AE114" s="399"/>
    </row>
    <row r="115" spans="3:31" ht="15.75" customHeight="1" x14ac:dyDescent="0.3">
      <c r="C115" s="398"/>
      <c r="D115" s="399"/>
      <c r="E115" s="399"/>
      <c r="F115" s="399"/>
      <c r="G115" s="399"/>
      <c r="H115" s="399"/>
      <c r="I115" s="399"/>
      <c r="J115" s="399"/>
      <c r="K115" s="399"/>
      <c r="L115" s="399"/>
      <c r="M115" s="399"/>
      <c r="N115" s="399"/>
      <c r="O115" s="399"/>
      <c r="P115" s="399"/>
      <c r="Q115" s="399"/>
      <c r="R115" s="399"/>
      <c r="S115" s="399"/>
      <c r="T115" s="399"/>
      <c r="U115" s="399"/>
      <c r="V115" s="399"/>
      <c r="W115" s="399"/>
      <c r="X115" s="399"/>
      <c r="Y115" s="399"/>
      <c r="Z115" s="399"/>
      <c r="AA115" s="399"/>
      <c r="AB115" s="399"/>
      <c r="AC115" s="399"/>
      <c r="AD115" s="399"/>
      <c r="AE115" s="399"/>
    </row>
    <row r="116" spans="3:31" ht="15.75" customHeight="1" x14ac:dyDescent="0.3">
      <c r="C116" s="398"/>
      <c r="D116" s="399"/>
      <c r="E116" s="399"/>
      <c r="F116" s="399"/>
      <c r="G116" s="399"/>
      <c r="H116" s="399"/>
      <c r="I116" s="399"/>
      <c r="J116" s="399"/>
      <c r="K116" s="399"/>
      <c r="L116" s="399"/>
      <c r="M116" s="399"/>
      <c r="N116" s="399"/>
      <c r="O116" s="399"/>
      <c r="P116" s="399"/>
      <c r="Q116" s="399"/>
      <c r="R116" s="399"/>
      <c r="S116" s="399"/>
      <c r="T116" s="399"/>
      <c r="U116" s="399"/>
      <c r="V116" s="399"/>
      <c r="W116" s="399"/>
      <c r="X116" s="399"/>
      <c r="Y116" s="399"/>
      <c r="Z116" s="399"/>
      <c r="AA116" s="399"/>
      <c r="AB116" s="399"/>
      <c r="AC116" s="399"/>
      <c r="AD116" s="399"/>
      <c r="AE116" s="399"/>
    </row>
    <row r="117" spans="3:31" ht="15.75" customHeight="1" x14ac:dyDescent="0.3">
      <c r="C117" s="398"/>
      <c r="D117" s="399"/>
      <c r="E117" s="399"/>
      <c r="F117" s="399"/>
      <c r="G117" s="399"/>
      <c r="H117" s="399"/>
      <c r="I117" s="399"/>
      <c r="J117" s="399"/>
      <c r="K117" s="399"/>
      <c r="L117" s="399"/>
      <c r="M117" s="399"/>
      <c r="N117" s="399"/>
      <c r="O117" s="399"/>
      <c r="P117" s="399"/>
      <c r="Q117" s="399"/>
      <c r="R117" s="399"/>
      <c r="S117" s="399"/>
      <c r="T117" s="399"/>
      <c r="U117" s="399"/>
      <c r="V117" s="399"/>
      <c r="W117" s="399"/>
      <c r="X117" s="399"/>
      <c r="Y117" s="399"/>
      <c r="Z117" s="399"/>
      <c r="AA117" s="399"/>
      <c r="AB117" s="399"/>
      <c r="AC117" s="399"/>
      <c r="AD117" s="399"/>
      <c r="AE117" s="399"/>
    </row>
    <row r="118" spans="3:31" ht="15.75" customHeight="1" x14ac:dyDescent="0.3">
      <c r="C118" s="398"/>
      <c r="D118" s="399"/>
      <c r="E118" s="399"/>
      <c r="F118" s="399"/>
      <c r="G118" s="399"/>
      <c r="H118" s="399"/>
      <c r="I118" s="399"/>
      <c r="J118" s="399"/>
      <c r="K118" s="399"/>
      <c r="L118" s="399"/>
      <c r="M118" s="399"/>
      <c r="N118" s="399"/>
      <c r="O118" s="399"/>
      <c r="P118" s="399"/>
      <c r="Q118" s="399"/>
      <c r="R118" s="399"/>
      <c r="S118" s="399"/>
      <c r="T118" s="399"/>
      <c r="U118" s="399"/>
      <c r="V118" s="399"/>
      <c r="W118" s="399"/>
      <c r="X118" s="399"/>
      <c r="Y118" s="399"/>
      <c r="Z118" s="399"/>
      <c r="AA118" s="399"/>
      <c r="AB118" s="399"/>
      <c r="AC118" s="399"/>
      <c r="AD118" s="399"/>
      <c r="AE118" s="399"/>
    </row>
    <row r="119" spans="3:31" ht="15.75" customHeight="1" x14ac:dyDescent="0.3">
      <c r="C119" s="398"/>
      <c r="D119" s="399"/>
      <c r="E119" s="399"/>
      <c r="F119" s="399"/>
      <c r="G119" s="399"/>
      <c r="H119" s="399"/>
      <c r="I119" s="399"/>
      <c r="J119" s="399"/>
      <c r="K119" s="399"/>
      <c r="L119" s="399"/>
      <c r="M119" s="399"/>
      <c r="N119" s="399"/>
      <c r="O119" s="399"/>
      <c r="P119" s="399"/>
      <c r="Q119" s="399"/>
      <c r="R119" s="399"/>
      <c r="S119" s="399"/>
      <c r="T119" s="399"/>
      <c r="U119" s="399"/>
      <c r="V119" s="399"/>
      <c r="W119" s="399"/>
      <c r="X119" s="399"/>
      <c r="Y119" s="399"/>
      <c r="Z119" s="399"/>
      <c r="AA119" s="399"/>
      <c r="AB119" s="399"/>
      <c r="AC119" s="399"/>
      <c r="AD119" s="399"/>
      <c r="AE119" s="399"/>
    </row>
    <row r="120" spans="3:31" ht="15.75" customHeight="1" x14ac:dyDescent="0.3">
      <c r="C120" s="398"/>
      <c r="D120" s="399"/>
      <c r="E120" s="399"/>
      <c r="F120" s="399"/>
      <c r="G120" s="399"/>
      <c r="H120" s="399"/>
      <c r="I120" s="399"/>
      <c r="J120" s="399"/>
      <c r="K120" s="399"/>
      <c r="L120" s="399"/>
      <c r="M120" s="399"/>
      <c r="N120" s="399"/>
      <c r="O120" s="399"/>
      <c r="P120" s="399"/>
      <c r="Q120" s="399"/>
      <c r="R120" s="399"/>
      <c r="S120" s="399"/>
      <c r="T120" s="399"/>
      <c r="U120" s="399"/>
      <c r="V120" s="399"/>
      <c r="W120" s="399"/>
      <c r="X120" s="399"/>
      <c r="Y120" s="399"/>
      <c r="Z120" s="399"/>
      <c r="AA120" s="399"/>
      <c r="AB120" s="399"/>
      <c r="AC120" s="399"/>
      <c r="AD120" s="399"/>
      <c r="AE120" s="399"/>
    </row>
    <row r="121" spans="3:31" ht="15.75" customHeight="1" x14ac:dyDescent="0.3">
      <c r="C121" s="398"/>
      <c r="D121" s="399"/>
      <c r="E121" s="399"/>
      <c r="F121" s="399"/>
      <c r="G121" s="399"/>
      <c r="H121" s="399"/>
      <c r="I121" s="399"/>
      <c r="J121" s="399"/>
      <c r="K121" s="399"/>
      <c r="L121" s="399"/>
      <c r="M121" s="399"/>
      <c r="N121" s="399"/>
      <c r="O121" s="399"/>
      <c r="P121" s="399"/>
      <c r="Q121" s="399"/>
      <c r="R121" s="399"/>
      <c r="S121" s="399"/>
      <c r="T121" s="399"/>
      <c r="U121" s="399"/>
      <c r="V121" s="399"/>
      <c r="W121" s="399"/>
      <c r="X121" s="399"/>
      <c r="Y121" s="399"/>
      <c r="Z121" s="399"/>
      <c r="AA121" s="399"/>
      <c r="AB121" s="399"/>
      <c r="AC121" s="399"/>
      <c r="AD121" s="399"/>
      <c r="AE121" s="399"/>
    </row>
    <row r="122" spans="3:31" ht="15.75" customHeight="1" x14ac:dyDescent="0.3">
      <c r="C122" s="398"/>
      <c r="D122" s="399"/>
      <c r="E122" s="399"/>
      <c r="F122" s="399"/>
      <c r="G122" s="399"/>
      <c r="H122" s="399"/>
      <c r="I122" s="399"/>
      <c r="J122" s="399"/>
      <c r="K122" s="399"/>
      <c r="L122" s="399"/>
      <c r="M122" s="399"/>
      <c r="N122" s="399"/>
      <c r="O122" s="399"/>
      <c r="P122" s="399"/>
      <c r="Q122" s="399"/>
      <c r="R122" s="399"/>
      <c r="S122" s="399"/>
      <c r="T122" s="399"/>
      <c r="U122" s="399"/>
      <c r="V122" s="399"/>
      <c r="W122" s="399"/>
      <c r="X122" s="399"/>
      <c r="Y122" s="399"/>
      <c r="Z122" s="399"/>
      <c r="AA122" s="399"/>
      <c r="AB122" s="399"/>
      <c r="AC122" s="399"/>
      <c r="AD122" s="399"/>
      <c r="AE122" s="399"/>
    </row>
    <row r="123" spans="3:31" ht="15.75" customHeight="1" x14ac:dyDescent="0.3">
      <c r="C123" s="398"/>
      <c r="D123" s="399"/>
      <c r="E123" s="399"/>
      <c r="F123" s="399"/>
      <c r="G123" s="399"/>
      <c r="H123" s="399"/>
      <c r="I123" s="399"/>
      <c r="J123" s="399"/>
      <c r="K123" s="399"/>
      <c r="L123" s="399"/>
      <c r="M123" s="399"/>
      <c r="N123" s="399"/>
      <c r="O123" s="399"/>
      <c r="P123" s="399"/>
      <c r="Q123" s="399"/>
      <c r="R123" s="399"/>
      <c r="S123" s="399"/>
      <c r="T123" s="399"/>
      <c r="U123" s="399"/>
      <c r="V123" s="399"/>
      <c r="W123" s="399"/>
      <c r="X123" s="399"/>
      <c r="Y123" s="399"/>
      <c r="Z123" s="399"/>
      <c r="AA123" s="399"/>
      <c r="AB123" s="399"/>
      <c r="AC123" s="399"/>
      <c r="AD123" s="399"/>
      <c r="AE123" s="399"/>
    </row>
    <row r="124" spans="3:31" ht="15.75" customHeight="1" x14ac:dyDescent="0.3">
      <c r="C124" s="398"/>
      <c r="D124" s="399"/>
      <c r="E124" s="399"/>
      <c r="F124" s="399"/>
      <c r="G124" s="399"/>
      <c r="H124" s="399"/>
      <c r="I124" s="399"/>
      <c r="J124" s="399"/>
      <c r="K124" s="399"/>
      <c r="L124" s="399"/>
      <c r="M124" s="399"/>
      <c r="N124" s="399"/>
      <c r="O124" s="399"/>
      <c r="P124" s="399"/>
      <c r="Q124" s="399"/>
      <c r="R124" s="399"/>
      <c r="S124" s="399"/>
      <c r="T124" s="399"/>
      <c r="U124" s="399"/>
      <c r="V124" s="399"/>
      <c r="W124" s="399"/>
      <c r="X124" s="399"/>
      <c r="Y124" s="399"/>
      <c r="Z124" s="399"/>
      <c r="AA124" s="399"/>
      <c r="AB124" s="399"/>
      <c r="AC124" s="399"/>
      <c r="AD124" s="399"/>
      <c r="AE124" s="399"/>
    </row>
    <row r="125" spans="3:31" ht="15.75" customHeight="1" x14ac:dyDescent="0.3">
      <c r="C125" s="398"/>
      <c r="D125" s="399"/>
      <c r="E125" s="399"/>
      <c r="F125" s="399"/>
      <c r="G125" s="399"/>
      <c r="H125" s="399"/>
      <c r="I125" s="399"/>
      <c r="J125" s="399"/>
      <c r="K125" s="399"/>
      <c r="L125" s="399"/>
      <c r="M125" s="399"/>
      <c r="N125" s="399"/>
      <c r="O125" s="399"/>
      <c r="P125" s="399"/>
      <c r="Q125" s="399"/>
      <c r="R125" s="399"/>
      <c r="S125" s="399"/>
      <c r="T125" s="399"/>
      <c r="U125" s="399"/>
      <c r="V125" s="399"/>
      <c r="W125" s="399"/>
      <c r="X125" s="399"/>
      <c r="Y125" s="399"/>
      <c r="Z125" s="399"/>
      <c r="AA125" s="399"/>
      <c r="AB125" s="399"/>
      <c r="AC125" s="399"/>
      <c r="AD125" s="399"/>
      <c r="AE125" s="399"/>
    </row>
    <row r="126" spans="3:31" ht="15.75" customHeight="1" x14ac:dyDescent="0.3">
      <c r="C126" s="398"/>
      <c r="D126" s="399"/>
      <c r="E126" s="399"/>
      <c r="F126" s="399"/>
      <c r="G126" s="399"/>
      <c r="H126" s="399"/>
      <c r="I126" s="399"/>
      <c r="J126" s="399"/>
      <c r="K126" s="399"/>
      <c r="L126" s="399"/>
      <c r="M126" s="399"/>
      <c r="N126" s="399"/>
      <c r="O126" s="399"/>
      <c r="P126" s="399"/>
      <c r="Q126" s="399"/>
      <c r="R126" s="399"/>
      <c r="S126" s="399"/>
      <c r="T126" s="399"/>
      <c r="U126" s="399"/>
      <c r="V126" s="399"/>
      <c r="W126" s="399"/>
      <c r="X126" s="399"/>
      <c r="Y126" s="399"/>
      <c r="Z126" s="399"/>
      <c r="AA126" s="399"/>
      <c r="AB126" s="399"/>
      <c r="AC126" s="399"/>
      <c r="AD126" s="399"/>
      <c r="AE126" s="399"/>
    </row>
    <row r="127" spans="3:31" ht="15.75" customHeight="1" x14ac:dyDescent="0.3">
      <c r="C127" s="398"/>
      <c r="D127" s="399"/>
      <c r="E127" s="399"/>
      <c r="F127" s="399"/>
      <c r="G127" s="399"/>
      <c r="H127" s="399"/>
      <c r="I127" s="399"/>
      <c r="J127" s="399"/>
      <c r="K127" s="399"/>
      <c r="L127" s="399"/>
      <c r="M127" s="399"/>
      <c r="N127" s="399"/>
      <c r="O127" s="399"/>
      <c r="P127" s="399"/>
      <c r="Q127" s="399"/>
      <c r="R127" s="399"/>
      <c r="S127" s="399"/>
      <c r="T127" s="399"/>
      <c r="U127" s="399"/>
      <c r="V127" s="399"/>
      <c r="W127" s="399"/>
      <c r="X127" s="399"/>
      <c r="Y127" s="399"/>
      <c r="Z127" s="399"/>
      <c r="AA127" s="399"/>
      <c r="AB127" s="399"/>
      <c r="AC127" s="399"/>
      <c r="AD127" s="399"/>
      <c r="AE127" s="399"/>
    </row>
    <row r="128" spans="3:31" ht="15.75" customHeight="1" x14ac:dyDescent="0.3">
      <c r="C128" s="398"/>
      <c r="D128" s="399"/>
      <c r="E128" s="399"/>
      <c r="F128" s="399"/>
      <c r="G128" s="399"/>
      <c r="H128" s="399"/>
      <c r="I128" s="399"/>
      <c r="J128" s="399"/>
      <c r="K128" s="399"/>
      <c r="L128" s="399"/>
      <c r="M128" s="399"/>
      <c r="N128" s="399"/>
      <c r="O128" s="399"/>
      <c r="P128" s="399"/>
      <c r="Q128" s="399"/>
      <c r="R128" s="399"/>
      <c r="S128" s="399"/>
      <c r="T128" s="399"/>
      <c r="U128" s="399"/>
      <c r="V128" s="399"/>
      <c r="W128" s="399"/>
      <c r="X128" s="399"/>
      <c r="Y128" s="399"/>
      <c r="Z128" s="399"/>
      <c r="AA128" s="399"/>
      <c r="AB128" s="399"/>
      <c r="AC128" s="399"/>
      <c r="AD128" s="399"/>
      <c r="AE128" s="399"/>
    </row>
    <row r="129" spans="3:31" ht="15.75" customHeight="1" x14ac:dyDescent="0.3">
      <c r="C129" s="398"/>
      <c r="D129" s="399"/>
      <c r="E129" s="399"/>
      <c r="F129" s="399"/>
      <c r="G129" s="399"/>
      <c r="H129" s="399"/>
      <c r="I129" s="399"/>
      <c r="J129" s="399"/>
      <c r="K129" s="399"/>
      <c r="L129" s="399"/>
      <c r="M129" s="399"/>
      <c r="N129" s="399"/>
      <c r="O129" s="399"/>
      <c r="P129" s="399"/>
      <c r="Q129" s="399"/>
      <c r="R129" s="399"/>
      <c r="S129" s="399"/>
      <c r="T129" s="399"/>
      <c r="U129" s="399"/>
      <c r="V129" s="399"/>
      <c r="W129" s="399"/>
      <c r="X129" s="399"/>
      <c r="Y129" s="399"/>
      <c r="Z129" s="399"/>
      <c r="AA129" s="399"/>
      <c r="AB129" s="399"/>
      <c r="AC129" s="399"/>
      <c r="AD129" s="399"/>
      <c r="AE129" s="399"/>
    </row>
    <row r="130" spans="3:31" ht="15.75" customHeight="1" x14ac:dyDescent="0.3">
      <c r="C130" s="398"/>
      <c r="D130" s="399"/>
      <c r="E130" s="399"/>
      <c r="F130" s="399"/>
      <c r="G130" s="399"/>
      <c r="H130" s="399"/>
      <c r="I130" s="399"/>
      <c r="J130" s="399"/>
      <c r="K130" s="399"/>
      <c r="L130" s="399"/>
      <c r="M130" s="399"/>
      <c r="N130" s="399"/>
      <c r="O130" s="399"/>
      <c r="P130" s="399"/>
      <c r="Q130" s="399"/>
      <c r="R130" s="399"/>
      <c r="S130" s="399"/>
      <c r="T130" s="399"/>
      <c r="U130" s="399"/>
      <c r="V130" s="399"/>
      <c r="W130" s="399"/>
      <c r="X130" s="399"/>
      <c r="Y130" s="399"/>
      <c r="Z130" s="399"/>
      <c r="AA130" s="399"/>
      <c r="AB130" s="399"/>
      <c r="AC130" s="399"/>
      <c r="AD130" s="399"/>
      <c r="AE130" s="399"/>
    </row>
    <row r="131" spans="3:31" ht="15.75" customHeight="1" x14ac:dyDescent="0.3">
      <c r="C131" s="398"/>
      <c r="D131" s="399"/>
      <c r="E131" s="399"/>
      <c r="F131" s="399"/>
      <c r="G131" s="399"/>
      <c r="H131" s="399"/>
      <c r="I131" s="399"/>
      <c r="J131" s="399"/>
      <c r="K131" s="399"/>
      <c r="L131" s="399"/>
      <c r="M131" s="399"/>
      <c r="N131" s="399"/>
      <c r="O131" s="399"/>
      <c r="P131" s="399"/>
      <c r="Q131" s="399"/>
      <c r="R131" s="399"/>
      <c r="S131" s="399"/>
      <c r="T131" s="399"/>
      <c r="U131" s="399"/>
      <c r="V131" s="399"/>
      <c r="W131" s="399"/>
      <c r="X131" s="399"/>
      <c r="Y131" s="399"/>
      <c r="Z131" s="399"/>
      <c r="AA131" s="399"/>
      <c r="AB131" s="399"/>
      <c r="AC131" s="399"/>
      <c r="AD131" s="399"/>
      <c r="AE131" s="399"/>
    </row>
    <row r="132" spans="3:31" ht="15.75" customHeight="1" x14ac:dyDescent="0.3">
      <c r="C132" s="398"/>
      <c r="D132" s="399"/>
      <c r="E132" s="399"/>
      <c r="F132" s="399"/>
      <c r="G132" s="399"/>
      <c r="H132" s="399"/>
      <c r="I132" s="399"/>
      <c r="J132" s="399"/>
      <c r="K132" s="399"/>
      <c r="L132" s="399"/>
      <c r="M132" s="399"/>
      <c r="N132" s="399"/>
      <c r="O132" s="399"/>
      <c r="P132" s="399"/>
      <c r="Q132" s="399"/>
      <c r="R132" s="399"/>
      <c r="S132" s="399"/>
      <c r="T132" s="399"/>
      <c r="U132" s="399"/>
      <c r="V132" s="399"/>
      <c r="W132" s="399"/>
      <c r="X132" s="399"/>
      <c r="Y132" s="399"/>
      <c r="Z132" s="399"/>
      <c r="AA132" s="399"/>
      <c r="AB132" s="399"/>
      <c r="AC132" s="399"/>
      <c r="AD132" s="399"/>
      <c r="AE132" s="399"/>
    </row>
    <row r="133" spans="3:31" ht="15.75" customHeight="1" x14ac:dyDescent="0.3">
      <c r="C133" s="398"/>
      <c r="D133" s="399"/>
      <c r="E133" s="399"/>
      <c r="F133" s="399"/>
      <c r="G133" s="399"/>
      <c r="H133" s="399"/>
      <c r="I133" s="399"/>
      <c r="J133" s="399"/>
      <c r="K133" s="399"/>
      <c r="L133" s="399"/>
      <c r="M133" s="399"/>
      <c r="N133" s="399"/>
      <c r="O133" s="399"/>
      <c r="P133" s="399"/>
      <c r="Q133" s="399"/>
      <c r="R133" s="399"/>
      <c r="S133" s="399"/>
      <c r="T133" s="399"/>
      <c r="U133" s="399"/>
      <c r="V133" s="399"/>
      <c r="W133" s="399"/>
      <c r="X133" s="399"/>
      <c r="Y133" s="399"/>
      <c r="Z133" s="399"/>
      <c r="AA133" s="399"/>
      <c r="AB133" s="399"/>
      <c r="AC133" s="399"/>
      <c r="AD133" s="399"/>
      <c r="AE133" s="399"/>
    </row>
    <row r="134" spans="3:31" ht="15.75" customHeight="1" x14ac:dyDescent="0.3">
      <c r="C134" s="398"/>
      <c r="D134" s="399"/>
      <c r="E134" s="399"/>
      <c r="F134" s="399"/>
      <c r="G134" s="399"/>
      <c r="H134" s="399"/>
      <c r="I134" s="399"/>
      <c r="J134" s="399"/>
      <c r="K134" s="399"/>
      <c r="L134" s="399"/>
      <c r="M134" s="399"/>
      <c r="N134" s="399"/>
      <c r="O134" s="399"/>
      <c r="P134" s="399"/>
      <c r="Q134" s="399"/>
      <c r="R134" s="399"/>
      <c r="S134" s="399"/>
      <c r="T134" s="399"/>
      <c r="U134" s="399"/>
      <c r="V134" s="399"/>
      <c r="W134" s="399"/>
      <c r="X134" s="399"/>
      <c r="Y134" s="399"/>
      <c r="Z134" s="399"/>
      <c r="AA134" s="399"/>
      <c r="AB134" s="399"/>
      <c r="AC134" s="399"/>
      <c r="AD134" s="399"/>
      <c r="AE134" s="399"/>
    </row>
    <row r="135" spans="3:31" ht="15.75" customHeight="1" x14ac:dyDescent="0.3">
      <c r="C135" s="398"/>
      <c r="D135" s="399"/>
      <c r="E135" s="399"/>
      <c r="F135" s="399"/>
      <c r="G135" s="399"/>
      <c r="H135" s="399"/>
      <c r="I135" s="399"/>
      <c r="J135" s="399"/>
      <c r="K135" s="399"/>
      <c r="L135" s="399"/>
      <c r="M135" s="399"/>
      <c r="N135" s="399"/>
      <c r="O135" s="399"/>
      <c r="P135" s="399"/>
      <c r="Q135" s="399"/>
      <c r="R135" s="399"/>
      <c r="S135" s="399"/>
      <c r="T135" s="399"/>
      <c r="U135" s="399"/>
      <c r="V135" s="399"/>
      <c r="W135" s="399"/>
      <c r="X135" s="399"/>
      <c r="Y135" s="399"/>
      <c r="Z135" s="399"/>
      <c r="AA135" s="399"/>
      <c r="AB135" s="399"/>
      <c r="AC135" s="399"/>
      <c r="AD135" s="399"/>
      <c r="AE135" s="399"/>
    </row>
    <row r="136" spans="3:31" ht="15.75" customHeight="1" x14ac:dyDescent="0.3">
      <c r="C136" s="398"/>
      <c r="D136" s="399"/>
      <c r="E136" s="399"/>
      <c r="F136" s="399"/>
      <c r="G136" s="399"/>
      <c r="H136" s="399"/>
      <c r="I136" s="399"/>
      <c r="J136" s="399"/>
      <c r="K136" s="399"/>
      <c r="L136" s="399"/>
      <c r="M136" s="399"/>
      <c r="N136" s="399"/>
      <c r="O136" s="399"/>
      <c r="P136" s="399"/>
      <c r="Q136" s="399"/>
      <c r="R136" s="399"/>
      <c r="S136" s="399"/>
      <c r="T136" s="399"/>
      <c r="U136" s="399"/>
      <c r="V136" s="399"/>
      <c r="W136" s="399"/>
      <c r="X136" s="399"/>
      <c r="Y136" s="399"/>
      <c r="Z136" s="399"/>
      <c r="AA136" s="399"/>
      <c r="AB136" s="399"/>
      <c r="AC136" s="399"/>
      <c r="AD136" s="399"/>
      <c r="AE136" s="399"/>
    </row>
    <row r="137" spans="3:31" ht="15.75" customHeight="1" x14ac:dyDescent="0.3">
      <c r="C137" s="398"/>
      <c r="D137" s="399"/>
      <c r="E137" s="399"/>
      <c r="F137" s="399"/>
      <c r="G137" s="399"/>
      <c r="H137" s="399"/>
      <c r="I137" s="399"/>
      <c r="J137" s="399"/>
      <c r="K137" s="399"/>
      <c r="L137" s="399"/>
      <c r="M137" s="399"/>
      <c r="N137" s="399"/>
      <c r="O137" s="399"/>
      <c r="P137" s="399"/>
      <c r="Q137" s="399"/>
      <c r="R137" s="399"/>
      <c r="S137" s="399"/>
      <c r="T137" s="399"/>
      <c r="U137" s="399"/>
      <c r="V137" s="399"/>
      <c r="W137" s="399"/>
      <c r="X137" s="399"/>
      <c r="Y137" s="399"/>
      <c r="Z137" s="399"/>
      <c r="AA137" s="399"/>
      <c r="AB137" s="399"/>
      <c r="AC137" s="399"/>
      <c r="AD137" s="399"/>
      <c r="AE137" s="399"/>
    </row>
    <row r="138" spans="3:31" ht="15.75" customHeight="1" x14ac:dyDescent="0.3">
      <c r="C138" s="398"/>
      <c r="D138" s="399"/>
      <c r="E138" s="399"/>
      <c r="F138" s="399"/>
      <c r="G138" s="399"/>
      <c r="H138" s="399"/>
      <c r="I138" s="399"/>
      <c r="J138" s="399"/>
      <c r="K138" s="399"/>
      <c r="L138" s="399"/>
      <c r="M138" s="399"/>
      <c r="N138" s="399"/>
      <c r="O138" s="399"/>
      <c r="P138" s="399"/>
      <c r="Q138" s="399"/>
      <c r="R138" s="399"/>
      <c r="S138" s="399"/>
      <c r="T138" s="399"/>
      <c r="U138" s="399"/>
      <c r="V138" s="399"/>
      <c r="W138" s="399"/>
      <c r="X138" s="399"/>
      <c r="Y138" s="399"/>
      <c r="Z138" s="399"/>
      <c r="AA138" s="399"/>
      <c r="AB138" s="399"/>
      <c r="AC138" s="399"/>
      <c r="AD138" s="399"/>
      <c r="AE138" s="399"/>
    </row>
    <row r="139" spans="3:31" ht="15.75" customHeight="1" x14ac:dyDescent="0.3">
      <c r="C139" s="398"/>
      <c r="D139" s="399"/>
      <c r="E139" s="399"/>
      <c r="F139" s="399"/>
      <c r="G139" s="399"/>
      <c r="H139" s="399"/>
      <c r="I139" s="399"/>
      <c r="J139" s="399"/>
      <c r="K139" s="399"/>
      <c r="L139" s="399"/>
      <c r="M139" s="399"/>
      <c r="N139" s="399"/>
      <c r="O139" s="399"/>
      <c r="P139" s="399"/>
      <c r="Q139" s="399"/>
      <c r="R139" s="399"/>
      <c r="S139" s="399"/>
      <c r="T139" s="399"/>
      <c r="U139" s="399"/>
      <c r="V139" s="399"/>
      <c r="W139" s="399"/>
      <c r="X139" s="399"/>
      <c r="Y139" s="399"/>
      <c r="Z139" s="399"/>
      <c r="AA139" s="399"/>
      <c r="AB139" s="399"/>
      <c r="AC139" s="399"/>
      <c r="AD139" s="399"/>
      <c r="AE139" s="399"/>
    </row>
    <row r="140" spans="3:31" ht="15.75" customHeight="1" x14ac:dyDescent="0.3">
      <c r="C140" s="398"/>
      <c r="D140" s="399"/>
      <c r="E140" s="399"/>
      <c r="F140" s="399"/>
      <c r="G140" s="399"/>
      <c r="H140" s="399"/>
      <c r="I140" s="399"/>
      <c r="J140" s="399"/>
      <c r="K140" s="399"/>
      <c r="L140" s="399"/>
      <c r="M140" s="399"/>
      <c r="N140" s="399"/>
      <c r="O140" s="399"/>
      <c r="P140" s="399"/>
      <c r="Q140" s="399"/>
      <c r="R140" s="399"/>
      <c r="S140" s="399"/>
      <c r="T140" s="399"/>
      <c r="U140" s="399"/>
      <c r="V140" s="399"/>
      <c r="W140" s="399"/>
      <c r="X140" s="399"/>
      <c r="Y140" s="399"/>
      <c r="Z140" s="399"/>
      <c r="AA140" s="399"/>
      <c r="AB140" s="399"/>
      <c r="AC140" s="399"/>
      <c r="AD140" s="399"/>
      <c r="AE140" s="399"/>
    </row>
    <row r="141" spans="3:31" ht="15.75" customHeight="1" x14ac:dyDescent="0.3">
      <c r="C141" s="398"/>
      <c r="D141" s="399"/>
      <c r="E141" s="399"/>
      <c r="F141" s="399"/>
      <c r="G141" s="399"/>
      <c r="H141" s="399"/>
      <c r="I141" s="399"/>
      <c r="J141" s="399"/>
      <c r="K141" s="399"/>
      <c r="L141" s="399"/>
      <c r="M141" s="399"/>
      <c r="N141" s="399"/>
      <c r="O141" s="399"/>
      <c r="P141" s="399"/>
      <c r="Q141" s="399"/>
      <c r="R141" s="399"/>
      <c r="S141" s="399"/>
      <c r="T141" s="399"/>
      <c r="U141" s="399"/>
      <c r="V141" s="399"/>
      <c r="W141" s="399"/>
      <c r="X141" s="399"/>
      <c r="Y141" s="399"/>
      <c r="Z141" s="399"/>
      <c r="AA141" s="399"/>
      <c r="AB141" s="399"/>
      <c r="AC141" s="399"/>
      <c r="AD141" s="399"/>
      <c r="AE141" s="399"/>
    </row>
    <row r="142" spans="3:31" ht="15.75" customHeight="1" x14ac:dyDescent="0.3">
      <c r="C142" s="398"/>
      <c r="D142" s="399"/>
      <c r="E142" s="399"/>
      <c r="F142" s="399"/>
      <c r="G142" s="399"/>
      <c r="H142" s="399"/>
      <c r="I142" s="399"/>
      <c r="J142" s="399"/>
      <c r="K142" s="399"/>
      <c r="L142" s="399"/>
      <c r="M142" s="399"/>
      <c r="N142" s="399"/>
      <c r="O142" s="399"/>
      <c r="P142" s="399"/>
      <c r="Q142" s="399"/>
      <c r="R142" s="399"/>
      <c r="S142" s="399"/>
      <c r="T142" s="399"/>
      <c r="U142" s="399"/>
      <c r="V142" s="399"/>
      <c r="W142" s="399"/>
      <c r="X142" s="399"/>
      <c r="Y142" s="399"/>
      <c r="Z142" s="399"/>
      <c r="AA142" s="399"/>
      <c r="AB142" s="399"/>
      <c r="AC142" s="399"/>
      <c r="AD142" s="399"/>
      <c r="AE142" s="399"/>
    </row>
    <row r="143" spans="3:31" ht="15.75" customHeight="1" x14ac:dyDescent="0.3">
      <c r="C143" s="398"/>
      <c r="D143" s="399"/>
      <c r="E143" s="399"/>
      <c r="F143" s="399"/>
      <c r="G143" s="399"/>
      <c r="H143" s="399"/>
      <c r="I143" s="399"/>
      <c r="J143" s="399"/>
      <c r="K143" s="399"/>
      <c r="L143" s="399"/>
      <c r="M143" s="399"/>
      <c r="N143" s="399"/>
      <c r="O143" s="399"/>
      <c r="P143" s="399"/>
      <c r="Q143" s="399"/>
      <c r="R143" s="399"/>
      <c r="S143" s="399"/>
      <c r="T143" s="399"/>
      <c r="U143" s="399"/>
      <c r="V143" s="399"/>
      <c r="W143" s="399"/>
      <c r="X143" s="399"/>
      <c r="Y143" s="399"/>
      <c r="Z143" s="399"/>
      <c r="AA143" s="399"/>
      <c r="AB143" s="399"/>
      <c r="AC143" s="399"/>
      <c r="AD143" s="399"/>
      <c r="AE143" s="399"/>
    </row>
    <row r="144" spans="3:31" ht="15.75" customHeight="1" x14ac:dyDescent="0.3">
      <c r="C144" s="398"/>
      <c r="D144" s="399"/>
      <c r="E144" s="399"/>
      <c r="F144" s="399"/>
      <c r="G144" s="399"/>
      <c r="H144" s="399"/>
      <c r="I144" s="399"/>
      <c r="J144" s="399"/>
      <c r="K144" s="399"/>
      <c r="L144" s="399"/>
      <c r="M144" s="399"/>
      <c r="N144" s="399"/>
      <c r="O144" s="399"/>
      <c r="P144" s="399"/>
      <c r="Q144" s="399"/>
      <c r="R144" s="399"/>
      <c r="S144" s="399"/>
      <c r="T144" s="399"/>
      <c r="U144" s="399"/>
      <c r="V144" s="399"/>
      <c r="W144" s="399"/>
      <c r="X144" s="399"/>
      <c r="Y144" s="399"/>
      <c r="Z144" s="399"/>
      <c r="AA144" s="399"/>
      <c r="AB144" s="399"/>
      <c r="AC144" s="399"/>
      <c r="AD144" s="399"/>
      <c r="AE144" s="399"/>
    </row>
    <row r="145" spans="3:31" ht="15.75" customHeight="1" x14ac:dyDescent="0.3">
      <c r="C145" s="398"/>
      <c r="D145" s="399"/>
      <c r="E145" s="399"/>
      <c r="F145" s="399"/>
      <c r="G145" s="399"/>
      <c r="H145" s="399"/>
      <c r="I145" s="399"/>
      <c r="J145" s="399"/>
      <c r="K145" s="399"/>
      <c r="L145" s="399"/>
      <c r="M145" s="399"/>
      <c r="N145" s="399"/>
      <c r="O145" s="399"/>
      <c r="P145" s="399"/>
      <c r="Q145" s="399"/>
      <c r="R145" s="399"/>
      <c r="S145" s="399"/>
      <c r="T145" s="399"/>
      <c r="U145" s="399"/>
      <c r="V145" s="399"/>
      <c r="W145" s="399"/>
      <c r="X145" s="399"/>
      <c r="Y145" s="399"/>
      <c r="Z145" s="399"/>
      <c r="AA145" s="399"/>
      <c r="AB145" s="399"/>
      <c r="AC145" s="399"/>
      <c r="AD145" s="399"/>
      <c r="AE145" s="399"/>
    </row>
    <row r="146" spans="3:31" ht="15.75" customHeight="1" x14ac:dyDescent="0.3">
      <c r="C146" s="398"/>
      <c r="D146" s="399"/>
      <c r="E146" s="399"/>
      <c r="F146" s="399"/>
      <c r="G146" s="399"/>
      <c r="H146" s="399"/>
      <c r="I146" s="399"/>
      <c r="J146" s="399"/>
      <c r="K146" s="399"/>
      <c r="L146" s="399"/>
      <c r="M146" s="399"/>
      <c r="N146" s="399"/>
      <c r="O146" s="399"/>
      <c r="P146" s="399"/>
      <c r="Q146" s="399"/>
      <c r="R146" s="399"/>
      <c r="S146" s="399"/>
      <c r="T146" s="399"/>
      <c r="U146" s="399"/>
      <c r="V146" s="399"/>
      <c r="W146" s="399"/>
      <c r="X146" s="399"/>
      <c r="Y146" s="399"/>
      <c r="Z146" s="399"/>
      <c r="AA146" s="399"/>
      <c r="AB146" s="399"/>
      <c r="AC146" s="399"/>
      <c r="AD146" s="399"/>
      <c r="AE146" s="399"/>
    </row>
    <row r="147" spans="3:31" ht="15.75" customHeight="1" x14ac:dyDescent="0.3">
      <c r="C147" s="398"/>
      <c r="D147" s="399"/>
      <c r="E147" s="399"/>
      <c r="F147" s="399"/>
      <c r="G147" s="399"/>
      <c r="H147" s="399"/>
      <c r="I147" s="399"/>
      <c r="J147" s="399"/>
      <c r="K147" s="399"/>
      <c r="L147" s="399"/>
      <c r="M147" s="399"/>
      <c r="N147" s="399"/>
      <c r="O147" s="399"/>
      <c r="P147" s="399"/>
      <c r="Q147" s="399"/>
      <c r="R147" s="399"/>
      <c r="S147" s="399"/>
      <c r="T147" s="399"/>
      <c r="U147" s="399"/>
      <c r="V147" s="399"/>
      <c r="W147" s="399"/>
      <c r="X147" s="399"/>
      <c r="Y147" s="399"/>
      <c r="Z147" s="399"/>
      <c r="AA147" s="399"/>
      <c r="AB147" s="399"/>
      <c r="AC147" s="399"/>
      <c r="AD147" s="399"/>
      <c r="AE147" s="399"/>
    </row>
    <row r="148" spans="3:31" ht="15.75" customHeight="1" x14ac:dyDescent="0.3">
      <c r="C148" s="398"/>
      <c r="D148" s="399"/>
      <c r="E148" s="399"/>
      <c r="F148" s="399"/>
      <c r="G148" s="399"/>
      <c r="H148" s="399"/>
      <c r="I148" s="399"/>
      <c r="J148" s="399"/>
      <c r="K148" s="399"/>
      <c r="L148" s="399"/>
      <c r="M148" s="399"/>
      <c r="N148" s="399"/>
      <c r="O148" s="399"/>
      <c r="P148" s="399"/>
      <c r="Q148" s="399"/>
      <c r="R148" s="399"/>
      <c r="S148" s="399"/>
      <c r="T148" s="399"/>
      <c r="U148" s="399"/>
      <c r="V148" s="399"/>
      <c r="W148" s="399"/>
      <c r="X148" s="399"/>
      <c r="Y148" s="399"/>
      <c r="Z148" s="399"/>
      <c r="AA148" s="399"/>
      <c r="AB148" s="399"/>
      <c r="AC148" s="399"/>
      <c r="AD148" s="399"/>
      <c r="AE148" s="399"/>
    </row>
    <row r="149" spans="3:31" ht="15.75" customHeight="1" x14ac:dyDescent="0.3">
      <c r="C149" s="398"/>
      <c r="D149" s="399"/>
      <c r="E149" s="399"/>
      <c r="F149" s="399"/>
      <c r="G149" s="399"/>
      <c r="H149" s="399"/>
      <c r="I149" s="399"/>
      <c r="J149" s="399"/>
      <c r="K149" s="399"/>
      <c r="L149" s="399"/>
      <c r="M149" s="399"/>
      <c r="N149" s="399"/>
      <c r="O149" s="399"/>
      <c r="P149" s="399"/>
      <c r="Q149" s="399"/>
      <c r="R149" s="399"/>
      <c r="S149" s="399"/>
      <c r="T149" s="399"/>
      <c r="U149" s="399"/>
      <c r="V149" s="399"/>
      <c r="W149" s="399"/>
      <c r="X149" s="399"/>
      <c r="Y149" s="399"/>
      <c r="Z149" s="399"/>
      <c r="AA149" s="399"/>
      <c r="AB149" s="399"/>
      <c r="AC149" s="399"/>
      <c r="AD149" s="399"/>
      <c r="AE149" s="399"/>
    </row>
    <row r="150" spans="3:31" ht="15.75" customHeight="1" x14ac:dyDescent="0.3">
      <c r="C150" s="398"/>
      <c r="D150" s="399"/>
      <c r="E150" s="399"/>
      <c r="F150" s="399"/>
      <c r="G150" s="399"/>
      <c r="H150" s="399"/>
      <c r="I150" s="399"/>
      <c r="J150" s="399"/>
      <c r="K150" s="399"/>
      <c r="L150" s="399"/>
      <c r="M150" s="399"/>
      <c r="N150" s="399"/>
      <c r="O150" s="399"/>
      <c r="P150" s="399"/>
      <c r="Q150" s="399"/>
      <c r="R150" s="399"/>
      <c r="S150" s="399"/>
      <c r="T150" s="399"/>
      <c r="U150" s="399"/>
      <c r="V150" s="399"/>
      <c r="W150" s="399"/>
      <c r="X150" s="399"/>
      <c r="Y150" s="399"/>
      <c r="Z150" s="399"/>
      <c r="AA150" s="399"/>
      <c r="AB150" s="399"/>
      <c r="AC150" s="399"/>
      <c r="AD150" s="399"/>
      <c r="AE150" s="399"/>
    </row>
    <row r="151" spans="3:31" ht="15.75" customHeight="1" x14ac:dyDescent="0.3">
      <c r="C151" s="398"/>
      <c r="D151" s="399"/>
      <c r="E151" s="399"/>
      <c r="F151" s="399"/>
      <c r="G151" s="399"/>
      <c r="H151" s="399"/>
      <c r="I151" s="399"/>
      <c r="J151" s="399"/>
      <c r="K151" s="399"/>
      <c r="L151" s="399"/>
      <c r="M151" s="399"/>
      <c r="N151" s="399"/>
      <c r="O151" s="399"/>
      <c r="P151" s="399"/>
      <c r="Q151" s="399"/>
      <c r="R151" s="399"/>
      <c r="S151" s="399"/>
      <c r="T151" s="399"/>
      <c r="U151" s="399"/>
      <c r="V151" s="399"/>
      <c r="W151" s="399"/>
      <c r="X151" s="399"/>
      <c r="Y151" s="399"/>
      <c r="Z151" s="399"/>
      <c r="AA151" s="399"/>
      <c r="AB151" s="399"/>
      <c r="AC151" s="399"/>
      <c r="AD151" s="399"/>
      <c r="AE151" s="399"/>
    </row>
    <row r="152" spans="3:31" ht="15.75" customHeight="1" x14ac:dyDescent="0.3">
      <c r="C152" s="398"/>
      <c r="D152" s="399"/>
      <c r="E152" s="399"/>
      <c r="F152" s="399"/>
      <c r="G152" s="399"/>
      <c r="H152" s="399"/>
      <c r="I152" s="399"/>
      <c r="J152" s="399"/>
      <c r="K152" s="399"/>
      <c r="L152" s="399"/>
      <c r="M152" s="399"/>
      <c r="N152" s="399"/>
      <c r="O152" s="399"/>
      <c r="P152" s="399"/>
      <c r="Q152" s="399"/>
      <c r="R152" s="399"/>
      <c r="S152" s="399"/>
      <c r="T152" s="399"/>
      <c r="U152" s="399"/>
      <c r="V152" s="399"/>
      <c r="W152" s="399"/>
      <c r="X152" s="399"/>
      <c r="Y152" s="399"/>
      <c r="Z152" s="399"/>
      <c r="AA152" s="399"/>
      <c r="AB152" s="399"/>
      <c r="AC152" s="399"/>
      <c r="AD152" s="399"/>
      <c r="AE152" s="399"/>
    </row>
    <row r="153" spans="3:31" ht="15.75" customHeight="1" x14ac:dyDescent="0.3">
      <c r="C153" s="398"/>
      <c r="D153" s="399"/>
      <c r="E153" s="399"/>
      <c r="F153" s="399"/>
      <c r="G153" s="399"/>
      <c r="H153" s="399"/>
      <c r="I153" s="399"/>
      <c r="J153" s="399"/>
      <c r="K153" s="399"/>
      <c r="L153" s="399"/>
      <c r="M153" s="399"/>
      <c r="N153" s="399"/>
      <c r="O153" s="399"/>
      <c r="P153" s="399"/>
      <c r="Q153" s="399"/>
      <c r="R153" s="399"/>
      <c r="S153" s="399"/>
      <c r="T153" s="399"/>
      <c r="U153" s="399"/>
      <c r="V153" s="399"/>
      <c r="W153" s="399"/>
      <c r="X153" s="399"/>
      <c r="Y153" s="399"/>
      <c r="Z153" s="399"/>
      <c r="AA153" s="399"/>
      <c r="AB153" s="399"/>
      <c r="AC153" s="399"/>
      <c r="AD153" s="399"/>
      <c r="AE153" s="399"/>
    </row>
    <row r="154" spans="3:31" ht="15.75" customHeight="1" x14ac:dyDescent="0.3">
      <c r="C154" s="398"/>
      <c r="D154" s="399"/>
      <c r="E154" s="399"/>
      <c r="F154" s="399"/>
      <c r="G154" s="399"/>
      <c r="H154" s="399"/>
      <c r="I154" s="399"/>
      <c r="J154" s="399"/>
      <c r="K154" s="399"/>
      <c r="L154" s="399"/>
      <c r="M154" s="399"/>
      <c r="N154" s="399"/>
      <c r="O154" s="399"/>
      <c r="P154" s="399"/>
      <c r="Q154" s="399"/>
      <c r="R154" s="399"/>
      <c r="S154" s="399"/>
      <c r="T154" s="399"/>
      <c r="U154" s="399"/>
      <c r="V154" s="399"/>
      <c r="W154" s="399"/>
      <c r="X154" s="399"/>
      <c r="Y154" s="399"/>
      <c r="Z154" s="399"/>
      <c r="AA154" s="399"/>
      <c r="AB154" s="399"/>
      <c r="AC154" s="399"/>
      <c r="AD154" s="399"/>
      <c r="AE154" s="399"/>
    </row>
    <row r="155" spans="3:31" ht="15.75" customHeight="1" x14ac:dyDescent="0.3">
      <c r="C155" s="398"/>
      <c r="D155" s="399"/>
      <c r="E155" s="399"/>
      <c r="F155" s="399"/>
      <c r="G155" s="399"/>
      <c r="H155" s="399"/>
      <c r="I155" s="399"/>
      <c r="J155" s="399"/>
      <c r="K155" s="399"/>
      <c r="L155" s="399"/>
      <c r="M155" s="399"/>
      <c r="N155" s="399"/>
      <c r="O155" s="399"/>
      <c r="P155" s="399"/>
      <c r="Q155" s="399"/>
      <c r="R155" s="399"/>
      <c r="S155" s="399"/>
      <c r="T155" s="399"/>
      <c r="U155" s="399"/>
      <c r="V155" s="399"/>
      <c r="W155" s="399"/>
      <c r="X155" s="399"/>
      <c r="Y155" s="399"/>
      <c r="Z155" s="399"/>
      <c r="AA155" s="399"/>
      <c r="AB155" s="399"/>
      <c r="AC155" s="399"/>
      <c r="AD155" s="399"/>
      <c r="AE155" s="399"/>
    </row>
    <row r="156" spans="3:31" ht="15.75" customHeight="1" x14ac:dyDescent="0.3">
      <c r="C156" s="398"/>
      <c r="D156" s="399"/>
      <c r="E156" s="399"/>
      <c r="F156" s="399"/>
      <c r="G156" s="399"/>
      <c r="H156" s="399"/>
      <c r="I156" s="399"/>
      <c r="J156" s="399"/>
      <c r="K156" s="399"/>
      <c r="L156" s="399"/>
      <c r="M156" s="399"/>
      <c r="N156" s="399"/>
      <c r="O156" s="399"/>
      <c r="P156" s="399"/>
      <c r="Q156" s="399"/>
      <c r="R156" s="399"/>
      <c r="S156" s="399"/>
      <c r="T156" s="399"/>
      <c r="U156" s="399"/>
      <c r="V156" s="399"/>
      <c r="W156" s="399"/>
      <c r="X156" s="399"/>
      <c r="Y156" s="399"/>
      <c r="Z156" s="399"/>
      <c r="AA156" s="399"/>
      <c r="AB156" s="399"/>
      <c r="AC156" s="399"/>
      <c r="AD156" s="399"/>
      <c r="AE156" s="399"/>
    </row>
    <row r="157" spans="3:31" ht="15.75" customHeight="1" x14ac:dyDescent="0.3">
      <c r="C157" s="398"/>
      <c r="D157" s="399"/>
      <c r="E157" s="399"/>
      <c r="F157" s="399"/>
      <c r="G157" s="399"/>
      <c r="H157" s="399"/>
      <c r="I157" s="399"/>
      <c r="J157" s="399"/>
      <c r="K157" s="399"/>
      <c r="L157" s="399"/>
      <c r="M157" s="399"/>
      <c r="N157" s="399"/>
      <c r="O157" s="399"/>
      <c r="P157" s="399"/>
      <c r="Q157" s="399"/>
      <c r="R157" s="399"/>
      <c r="S157" s="399"/>
      <c r="T157" s="399"/>
      <c r="U157" s="399"/>
      <c r="V157" s="399"/>
      <c r="W157" s="399"/>
      <c r="X157" s="399"/>
      <c r="Y157" s="399"/>
      <c r="Z157" s="399"/>
      <c r="AA157" s="399"/>
      <c r="AB157" s="399"/>
      <c r="AC157" s="399"/>
      <c r="AD157" s="399"/>
      <c r="AE157" s="399"/>
    </row>
    <row r="158" spans="3:31" ht="15.75" customHeight="1" x14ac:dyDescent="0.3">
      <c r="C158" s="398"/>
      <c r="D158" s="399"/>
      <c r="E158" s="399"/>
      <c r="F158" s="399"/>
      <c r="G158" s="399"/>
      <c r="H158" s="399"/>
      <c r="I158" s="399"/>
      <c r="J158" s="399"/>
      <c r="K158" s="399"/>
      <c r="L158" s="399"/>
      <c r="M158" s="399"/>
      <c r="N158" s="399"/>
      <c r="O158" s="399"/>
      <c r="P158" s="399"/>
      <c r="Q158" s="399"/>
      <c r="R158" s="399"/>
      <c r="S158" s="399"/>
      <c r="T158" s="399"/>
      <c r="U158" s="399"/>
      <c r="V158" s="399"/>
      <c r="W158" s="399"/>
      <c r="X158" s="399"/>
      <c r="Y158" s="399"/>
      <c r="Z158" s="399"/>
      <c r="AA158" s="399"/>
      <c r="AB158" s="399"/>
      <c r="AC158" s="399"/>
      <c r="AD158" s="399"/>
      <c r="AE158" s="399"/>
    </row>
    <row r="159" spans="3:31" ht="15.75" customHeight="1" x14ac:dyDescent="0.3">
      <c r="C159" s="398"/>
      <c r="D159" s="399"/>
      <c r="E159" s="399"/>
      <c r="F159" s="399"/>
      <c r="G159" s="399"/>
      <c r="H159" s="399"/>
      <c r="I159" s="399"/>
      <c r="J159" s="399"/>
      <c r="K159" s="399"/>
      <c r="L159" s="399"/>
      <c r="M159" s="399"/>
      <c r="N159" s="399"/>
      <c r="O159" s="399"/>
      <c r="P159" s="399"/>
      <c r="Q159" s="399"/>
      <c r="R159" s="399"/>
      <c r="S159" s="399"/>
      <c r="T159" s="399"/>
      <c r="U159" s="399"/>
      <c r="V159" s="399"/>
      <c r="W159" s="399"/>
      <c r="X159" s="399"/>
      <c r="Y159" s="399"/>
      <c r="Z159" s="399"/>
      <c r="AA159" s="399"/>
      <c r="AB159" s="399"/>
      <c r="AC159" s="399"/>
      <c r="AD159" s="399"/>
      <c r="AE159" s="399"/>
    </row>
    <row r="160" spans="3:31" ht="15.75" customHeight="1" x14ac:dyDescent="0.3">
      <c r="C160" s="398"/>
      <c r="D160" s="399"/>
      <c r="E160" s="399"/>
      <c r="F160" s="399"/>
      <c r="G160" s="399"/>
      <c r="H160" s="399"/>
      <c r="I160" s="399"/>
      <c r="J160" s="399"/>
      <c r="K160" s="399"/>
      <c r="L160" s="399"/>
      <c r="M160" s="399"/>
      <c r="N160" s="399"/>
      <c r="O160" s="399"/>
      <c r="P160" s="399"/>
      <c r="Q160" s="399"/>
      <c r="R160" s="399"/>
      <c r="S160" s="399"/>
      <c r="T160" s="399"/>
      <c r="U160" s="399"/>
      <c r="V160" s="399"/>
      <c r="W160" s="399"/>
      <c r="X160" s="399"/>
      <c r="Y160" s="399"/>
      <c r="Z160" s="399"/>
      <c r="AA160" s="399"/>
      <c r="AB160" s="399"/>
      <c r="AC160" s="399"/>
      <c r="AD160" s="399"/>
      <c r="AE160" s="399"/>
    </row>
    <row r="161" spans="3:31" ht="15.75" customHeight="1" x14ac:dyDescent="0.3">
      <c r="C161" s="398"/>
      <c r="D161" s="399"/>
      <c r="E161" s="399"/>
      <c r="F161" s="399"/>
      <c r="G161" s="399"/>
      <c r="H161" s="399"/>
      <c r="I161" s="399"/>
      <c r="J161" s="399"/>
      <c r="K161" s="399"/>
      <c r="L161" s="399"/>
      <c r="M161" s="399"/>
      <c r="N161" s="399"/>
      <c r="O161" s="399"/>
      <c r="P161" s="399"/>
      <c r="Q161" s="399"/>
      <c r="R161" s="399"/>
      <c r="S161" s="399"/>
      <c r="T161" s="399"/>
      <c r="U161" s="399"/>
      <c r="V161" s="399"/>
      <c r="W161" s="399"/>
      <c r="X161" s="399"/>
      <c r="Y161" s="399"/>
      <c r="Z161" s="399"/>
      <c r="AA161" s="399"/>
      <c r="AB161" s="399"/>
      <c r="AC161" s="399"/>
      <c r="AD161" s="399"/>
      <c r="AE161" s="399"/>
    </row>
    <row r="162" spans="3:31" ht="15.75" customHeight="1" x14ac:dyDescent="0.3">
      <c r="C162" s="398"/>
      <c r="D162" s="399"/>
      <c r="E162" s="399"/>
      <c r="F162" s="438"/>
      <c r="G162" s="438"/>
      <c r="H162" s="438"/>
      <c r="I162" s="438"/>
      <c r="J162" s="438"/>
      <c r="K162" s="438"/>
      <c r="L162" s="438"/>
      <c r="M162" s="438"/>
      <c r="N162" s="438"/>
      <c r="O162" s="399"/>
      <c r="P162" s="399"/>
      <c r="Q162" s="399"/>
      <c r="R162" s="399"/>
      <c r="S162" s="399"/>
      <c r="T162" s="399"/>
      <c r="U162" s="399"/>
      <c r="V162" s="399"/>
      <c r="W162" s="399"/>
      <c r="X162" s="399"/>
      <c r="Y162" s="399"/>
      <c r="Z162" s="399"/>
      <c r="AA162" s="399"/>
      <c r="AB162" s="399"/>
      <c r="AC162" s="399"/>
      <c r="AD162" s="399"/>
      <c r="AE162" s="399"/>
    </row>
    <row r="163" spans="3:31" ht="15.75" customHeight="1" x14ac:dyDescent="0.3">
      <c r="C163" s="398"/>
      <c r="D163" s="399"/>
      <c r="E163" s="399"/>
      <c r="F163" s="438"/>
      <c r="G163" s="438"/>
      <c r="H163" s="438"/>
      <c r="I163" s="438"/>
      <c r="J163" s="438"/>
      <c r="K163" s="438"/>
      <c r="L163" s="438"/>
      <c r="M163" s="438"/>
      <c r="N163" s="438"/>
      <c r="O163" s="399"/>
      <c r="P163" s="399"/>
      <c r="Q163" s="399"/>
      <c r="R163" s="399"/>
      <c r="S163" s="399"/>
      <c r="T163" s="399"/>
      <c r="U163" s="399"/>
      <c r="V163" s="399"/>
      <c r="W163" s="399"/>
      <c r="X163" s="399"/>
      <c r="Y163" s="399"/>
      <c r="Z163" s="399"/>
      <c r="AA163" s="399"/>
      <c r="AB163" s="399"/>
      <c r="AC163" s="399"/>
      <c r="AD163" s="399"/>
      <c r="AE163" s="399"/>
    </row>
    <row r="164" spans="3:31" ht="15.75" customHeight="1" x14ac:dyDescent="0.3">
      <c r="C164" s="398"/>
      <c r="D164" s="399"/>
      <c r="E164" s="399"/>
      <c r="F164" s="399"/>
      <c r="G164" s="399"/>
      <c r="H164" s="399"/>
      <c r="I164" s="399"/>
      <c r="J164" s="399"/>
      <c r="K164" s="399"/>
      <c r="L164" s="399"/>
      <c r="M164" s="399"/>
      <c r="N164" s="399"/>
      <c r="O164" s="399"/>
      <c r="P164" s="399"/>
      <c r="Q164" s="399"/>
      <c r="R164" s="399"/>
      <c r="S164" s="399"/>
      <c r="T164" s="399"/>
      <c r="U164" s="399"/>
      <c r="V164" s="399"/>
      <c r="W164" s="399"/>
      <c r="X164" s="399"/>
      <c r="Y164" s="399"/>
      <c r="Z164" s="399"/>
      <c r="AA164" s="399"/>
      <c r="AB164" s="399"/>
      <c r="AC164" s="399"/>
      <c r="AD164" s="399"/>
      <c r="AE164" s="399"/>
    </row>
    <row r="165" spans="3:31" ht="15.75" customHeight="1" x14ac:dyDescent="0.3">
      <c r="C165" s="398"/>
      <c r="D165" s="399"/>
      <c r="E165" s="399"/>
      <c r="F165" s="399"/>
      <c r="G165" s="399"/>
      <c r="H165" s="399"/>
      <c r="I165" s="399"/>
      <c r="J165" s="399"/>
      <c r="K165" s="399"/>
      <c r="L165" s="399"/>
      <c r="M165" s="399"/>
      <c r="N165" s="399"/>
      <c r="O165" s="399"/>
      <c r="P165" s="399"/>
      <c r="Q165" s="399"/>
      <c r="R165" s="399"/>
      <c r="S165" s="399"/>
      <c r="T165" s="399"/>
      <c r="U165" s="399"/>
      <c r="V165" s="399"/>
      <c r="W165" s="399"/>
      <c r="X165" s="399"/>
      <c r="Y165" s="399"/>
      <c r="Z165" s="399"/>
      <c r="AA165" s="399"/>
      <c r="AB165" s="399"/>
      <c r="AC165" s="399"/>
      <c r="AD165" s="399"/>
      <c r="AE165" s="399"/>
    </row>
    <row r="166" spans="3:31" ht="15.75" customHeight="1" x14ac:dyDescent="0.3">
      <c r="C166" s="398"/>
      <c r="D166" s="399"/>
      <c r="E166" s="399"/>
      <c r="F166" s="399"/>
      <c r="G166" s="399"/>
      <c r="H166" s="399"/>
      <c r="I166" s="399"/>
      <c r="J166" s="399"/>
      <c r="K166" s="399"/>
      <c r="L166" s="399"/>
      <c r="M166" s="399"/>
      <c r="N166" s="399"/>
      <c r="O166" s="399"/>
      <c r="P166" s="399"/>
      <c r="Q166" s="399"/>
      <c r="R166" s="399"/>
      <c r="S166" s="399"/>
      <c r="T166" s="399"/>
      <c r="U166" s="399"/>
      <c r="V166" s="399"/>
      <c r="W166" s="399"/>
      <c r="X166" s="399"/>
      <c r="Y166" s="399"/>
      <c r="Z166" s="399"/>
      <c r="AA166" s="399"/>
      <c r="AB166" s="399"/>
      <c r="AC166" s="399"/>
      <c r="AD166" s="399"/>
      <c r="AE166" s="399"/>
    </row>
    <row r="167" spans="3:31" ht="15.75" customHeight="1" x14ac:dyDescent="0.3">
      <c r="C167" s="398"/>
      <c r="D167" s="399"/>
      <c r="E167" s="399"/>
      <c r="F167" s="399"/>
      <c r="G167" s="399"/>
      <c r="H167" s="399"/>
      <c r="I167" s="399"/>
      <c r="J167" s="399"/>
      <c r="K167" s="399"/>
      <c r="L167" s="399"/>
      <c r="M167" s="399"/>
      <c r="N167" s="399"/>
      <c r="O167" s="399"/>
      <c r="P167" s="399"/>
      <c r="Q167" s="399"/>
      <c r="R167" s="399"/>
      <c r="S167" s="399"/>
      <c r="T167" s="399"/>
      <c r="U167" s="399"/>
      <c r="V167" s="399"/>
      <c r="W167" s="399"/>
      <c r="X167" s="399"/>
      <c r="Y167" s="399"/>
      <c r="Z167" s="399"/>
      <c r="AA167" s="399"/>
      <c r="AB167" s="399"/>
      <c r="AC167" s="399"/>
      <c r="AD167" s="399"/>
      <c r="AE167" s="399"/>
    </row>
    <row r="168" spans="3:31" ht="15.75" customHeight="1" x14ac:dyDescent="0.3">
      <c r="C168" s="398"/>
      <c r="D168" s="399"/>
      <c r="E168" s="399"/>
      <c r="F168" s="399"/>
      <c r="G168" s="399"/>
      <c r="H168" s="399"/>
      <c r="I168" s="399"/>
      <c r="J168" s="399"/>
      <c r="K168" s="399"/>
      <c r="L168" s="399"/>
      <c r="M168" s="399"/>
      <c r="N168" s="399"/>
      <c r="O168" s="399"/>
      <c r="P168" s="399"/>
      <c r="Q168" s="399"/>
      <c r="R168" s="399"/>
      <c r="S168" s="399"/>
      <c r="T168" s="399"/>
      <c r="U168" s="399"/>
      <c r="V168" s="399"/>
      <c r="W168" s="399"/>
      <c r="X168" s="399"/>
      <c r="Y168" s="399"/>
      <c r="Z168" s="399"/>
      <c r="AA168" s="399"/>
      <c r="AB168" s="399"/>
      <c r="AC168" s="399"/>
      <c r="AD168" s="399"/>
      <c r="AE168" s="399"/>
    </row>
    <row r="169" spans="3:31" ht="15.75" customHeight="1" x14ac:dyDescent="0.3">
      <c r="C169" s="398"/>
      <c r="D169" s="399"/>
      <c r="E169" s="399"/>
      <c r="F169" s="399"/>
      <c r="G169" s="399"/>
      <c r="H169" s="399"/>
      <c r="I169" s="399"/>
      <c r="J169" s="399"/>
      <c r="K169" s="399"/>
      <c r="L169" s="399"/>
      <c r="M169" s="399"/>
      <c r="N169" s="399"/>
      <c r="O169" s="399"/>
      <c r="P169" s="399"/>
      <c r="Q169" s="399"/>
      <c r="R169" s="399"/>
      <c r="S169" s="399"/>
      <c r="T169" s="399"/>
      <c r="U169" s="399"/>
      <c r="V169" s="399"/>
      <c r="W169" s="399"/>
      <c r="X169" s="399"/>
      <c r="Y169" s="399"/>
      <c r="Z169" s="399"/>
      <c r="AA169" s="399"/>
      <c r="AB169" s="399"/>
      <c r="AC169" s="399"/>
      <c r="AD169" s="399"/>
      <c r="AE169" s="399"/>
    </row>
    <row r="170" spans="3:31" ht="15.75" customHeight="1" x14ac:dyDescent="0.3">
      <c r="C170" s="398"/>
      <c r="D170" s="399"/>
      <c r="E170" s="399"/>
      <c r="F170" s="399"/>
      <c r="G170" s="399"/>
      <c r="H170" s="399"/>
      <c r="I170" s="399"/>
      <c r="J170" s="399"/>
      <c r="K170" s="399"/>
      <c r="L170" s="399"/>
      <c r="M170" s="399"/>
      <c r="N170" s="399"/>
      <c r="O170" s="399"/>
      <c r="P170" s="399"/>
      <c r="Q170" s="399"/>
      <c r="R170" s="399"/>
      <c r="S170" s="399"/>
      <c r="T170" s="399"/>
      <c r="U170" s="399"/>
      <c r="V170" s="399"/>
      <c r="W170" s="399"/>
      <c r="X170" s="399"/>
      <c r="Y170" s="399"/>
      <c r="Z170" s="399"/>
      <c r="AA170" s="399"/>
      <c r="AB170" s="399"/>
      <c r="AC170" s="399"/>
      <c r="AD170" s="399"/>
      <c r="AE170" s="399"/>
    </row>
    <row r="171" spans="3:31" ht="15.75" customHeight="1" x14ac:dyDescent="0.3">
      <c r="C171" s="398"/>
      <c r="D171" s="399"/>
      <c r="E171" s="399"/>
      <c r="F171" s="399"/>
      <c r="G171" s="399"/>
      <c r="H171" s="399"/>
      <c r="I171" s="399"/>
      <c r="J171" s="399"/>
      <c r="K171" s="399"/>
      <c r="L171" s="399"/>
      <c r="M171" s="399"/>
      <c r="N171" s="399"/>
      <c r="O171" s="399"/>
      <c r="P171" s="399"/>
      <c r="Q171" s="399"/>
      <c r="R171" s="399"/>
      <c r="S171" s="399"/>
      <c r="T171" s="399"/>
      <c r="U171" s="399"/>
      <c r="V171" s="399"/>
      <c r="W171" s="399"/>
      <c r="X171" s="399"/>
      <c r="Y171" s="399"/>
      <c r="Z171" s="399"/>
      <c r="AA171" s="399"/>
      <c r="AB171" s="399"/>
      <c r="AC171" s="399"/>
      <c r="AD171" s="399"/>
      <c r="AE171" s="399"/>
    </row>
    <row r="172" spans="3:31" ht="15.75" customHeight="1" x14ac:dyDescent="0.3">
      <c r="C172" s="398"/>
      <c r="D172" s="399"/>
      <c r="E172" s="399"/>
      <c r="F172" s="399"/>
      <c r="G172" s="399"/>
      <c r="H172" s="399"/>
      <c r="I172" s="399"/>
      <c r="J172" s="399"/>
      <c r="K172" s="399"/>
      <c r="L172" s="399"/>
      <c r="M172" s="399"/>
      <c r="N172" s="399"/>
      <c r="O172" s="399"/>
      <c r="P172" s="399"/>
      <c r="Q172" s="399"/>
      <c r="R172" s="399"/>
      <c r="S172" s="399"/>
      <c r="T172" s="399"/>
      <c r="U172" s="399"/>
      <c r="V172" s="399"/>
      <c r="W172" s="399"/>
      <c r="X172" s="399"/>
      <c r="Y172" s="399"/>
      <c r="Z172" s="399"/>
      <c r="AA172" s="399"/>
      <c r="AB172" s="399"/>
      <c r="AC172" s="399"/>
      <c r="AD172" s="399"/>
      <c r="AE172" s="399"/>
    </row>
    <row r="173" spans="3:31" ht="15.75" customHeight="1" x14ac:dyDescent="0.3">
      <c r="C173" s="398"/>
      <c r="D173" s="399"/>
      <c r="E173" s="399"/>
      <c r="F173" s="399"/>
      <c r="G173" s="399"/>
      <c r="H173" s="399"/>
      <c r="I173" s="399"/>
      <c r="J173" s="399"/>
      <c r="K173" s="399"/>
      <c r="L173" s="399"/>
      <c r="M173" s="399"/>
      <c r="N173" s="399"/>
      <c r="O173" s="399"/>
      <c r="P173" s="399"/>
      <c r="Q173" s="399"/>
      <c r="R173" s="399"/>
      <c r="S173" s="399"/>
      <c r="T173" s="399"/>
      <c r="U173" s="399"/>
      <c r="V173" s="399"/>
      <c r="W173" s="399"/>
      <c r="X173" s="399"/>
      <c r="Y173" s="399"/>
      <c r="Z173" s="399"/>
      <c r="AA173" s="399"/>
      <c r="AB173" s="399"/>
      <c r="AC173" s="399"/>
      <c r="AD173" s="399"/>
      <c r="AE173" s="399"/>
    </row>
    <row r="174" spans="3:31" ht="15.75" customHeight="1" x14ac:dyDescent="0.3">
      <c r="C174" s="398"/>
      <c r="D174" s="399"/>
      <c r="E174" s="399"/>
      <c r="F174" s="399"/>
      <c r="G174" s="399"/>
      <c r="H174" s="399"/>
      <c r="I174" s="399"/>
      <c r="J174" s="399"/>
      <c r="K174" s="399"/>
      <c r="L174" s="399"/>
      <c r="M174" s="399"/>
      <c r="N174" s="399"/>
      <c r="O174" s="399"/>
      <c r="P174" s="399"/>
      <c r="Q174" s="399"/>
      <c r="R174" s="399"/>
      <c r="S174" s="399"/>
      <c r="T174" s="399"/>
      <c r="U174" s="399"/>
      <c r="V174" s="399"/>
      <c r="W174" s="399"/>
      <c r="X174" s="399"/>
      <c r="Y174" s="399"/>
      <c r="Z174" s="399"/>
      <c r="AA174" s="399"/>
      <c r="AB174" s="399"/>
      <c r="AC174" s="399"/>
      <c r="AD174" s="399"/>
      <c r="AE174" s="399"/>
    </row>
    <row r="175" spans="3:31" ht="15.75" customHeight="1" x14ac:dyDescent="0.3">
      <c r="C175" s="398"/>
      <c r="D175" s="399"/>
      <c r="E175" s="399"/>
      <c r="F175" s="399"/>
      <c r="G175" s="399"/>
      <c r="H175" s="399"/>
      <c r="I175" s="399"/>
      <c r="J175" s="399"/>
      <c r="K175" s="399"/>
      <c r="L175" s="399"/>
      <c r="M175" s="399"/>
      <c r="N175" s="399"/>
      <c r="O175" s="399"/>
      <c r="P175" s="399"/>
      <c r="Q175" s="399"/>
      <c r="R175" s="399"/>
      <c r="S175" s="399"/>
      <c r="T175" s="399"/>
      <c r="U175" s="399"/>
      <c r="V175" s="399"/>
      <c r="W175" s="399"/>
      <c r="X175" s="399"/>
      <c r="Y175" s="399"/>
      <c r="Z175" s="399"/>
      <c r="AA175" s="399"/>
      <c r="AB175" s="399"/>
      <c r="AC175" s="399"/>
      <c r="AD175" s="399"/>
      <c r="AE175" s="399"/>
    </row>
    <row r="176" spans="3:31" ht="15.75" customHeight="1" x14ac:dyDescent="0.3">
      <c r="C176" s="398"/>
      <c r="D176" s="399"/>
      <c r="E176" s="399"/>
      <c r="F176" s="399"/>
      <c r="G176" s="399"/>
      <c r="H176" s="399"/>
      <c r="I176" s="399"/>
      <c r="J176" s="399"/>
      <c r="K176" s="399"/>
      <c r="L176" s="399"/>
      <c r="M176" s="399"/>
      <c r="N176" s="399"/>
      <c r="O176" s="399"/>
      <c r="P176" s="399"/>
      <c r="Q176" s="399"/>
      <c r="R176" s="399"/>
      <c r="S176" s="399"/>
      <c r="T176" s="399"/>
      <c r="U176" s="399"/>
      <c r="V176" s="399"/>
      <c r="W176" s="399"/>
      <c r="X176" s="399"/>
      <c r="Y176" s="399"/>
      <c r="Z176" s="399"/>
      <c r="AA176" s="399"/>
      <c r="AB176" s="399"/>
      <c r="AC176" s="399"/>
      <c r="AD176" s="399"/>
      <c r="AE176" s="399"/>
    </row>
    <row r="177" spans="3:31" ht="15.75" customHeight="1" x14ac:dyDescent="0.3">
      <c r="C177" s="398"/>
      <c r="D177" s="399"/>
      <c r="E177" s="399"/>
      <c r="F177" s="399"/>
      <c r="G177" s="399"/>
      <c r="H177" s="399"/>
      <c r="I177" s="399"/>
      <c r="J177" s="399"/>
      <c r="K177" s="399"/>
      <c r="L177" s="399"/>
      <c r="M177" s="399"/>
      <c r="N177" s="399"/>
      <c r="O177" s="399"/>
      <c r="P177" s="399"/>
      <c r="Q177" s="399"/>
      <c r="R177" s="399"/>
      <c r="S177" s="399"/>
      <c r="T177" s="399"/>
      <c r="U177" s="399"/>
      <c r="V177" s="399"/>
      <c r="W177" s="399"/>
      <c r="X177" s="399"/>
      <c r="Y177" s="399"/>
      <c r="Z177" s="399"/>
      <c r="AA177" s="399"/>
      <c r="AB177" s="399"/>
      <c r="AC177" s="399"/>
      <c r="AD177" s="399"/>
      <c r="AE177" s="399"/>
    </row>
    <row r="178" spans="3:31" ht="15.75" customHeight="1" x14ac:dyDescent="0.3">
      <c r="C178" s="398"/>
      <c r="D178" s="399"/>
      <c r="E178" s="399"/>
      <c r="F178" s="399"/>
      <c r="G178" s="399"/>
      <c r="H178" s="399"/>
      <c r="I178" s="399"/>
      <c r="J178" s="399"/>
      <c r="K178" s="399"/>
      <c r="L178" s="399"/>
      <c r="M178" s="399"/>
      <c r="N178" s="399"/>
      <c r="O178" s="399"/>
      <c r="P178" s="399"/>
      <c r="Q178" s="399"/>
      <c r="R178" s="399"/>
      <c r="S178" s="399"/>
      <c r="T178" s="399"/>
      <c r="U178" s="399"/>
      <c r="V178" s="399"/>
      <c r="W178" s="399"/>
      <c r="X178" s="399"/>
      <c r="Y178" s="399"/>
      <c r="Z178" s="399"/>
      <c r="AA178" s="399"/>
      <c r="AB178" s="399"/>
      <c r="AC178" s="399"/>
      <c r="AD178" s="399"/>
      <c r="AE178" s="399"/>
    </row>
    <row r="179" spans="3:31" ht="15.75" customHeight="1" x14ac:dyDescent="0.3">
      <c r="C179" s="398"/>
      <c r="D179" s="399"/>
      <c r="E179" s="399"/>
      <c r="F179" s="399"/>
      <c r="G179" s="399"/>
      <c r="H179" s="399"/>
      <c r="I179" s="399"/>
      <c r="J179" s="399"/>
      <c r="K179" s="399"/>
      <c r="L179" s="399"/>
      <c r="M179" s="399"/>
      <c r="N179" s="399"/>
      <c r="O179" s="399"/>
      <c r="P179" s="399"/>
      <c r="Q179" s="399"/>
      <c r="R179" s="399"/>
      <c r="S179" s="399"/>
      <c r="T179" s="399"/>
      <c r="U179" s="399"/>
      <c r="V179" s="399"/>
      <c r="W179" s="399"/>
      <c r="X179" s="399"/>
      <c r="Y179" s="399"/>
      <c r="Z179" s="399"/>
      <c r="AA179" s="399"/>
      <c r="AB179" s="399"/>
      <c r="AC179" s="399"/>
      <c r="AD179" s="399"/>
      <c r="AE179" s="399"/>
    </row>
    <row r="180" spans="3:31" ht="15.75" customHeight="1" x14ac:dyDescent="0.3">
      <c r="C180" s="398"/>
      <c r="D180" s="399"/>
      <c r="E180" s="399"/>
      <c r="F180" s="399"/>
      <c r="G180" s="399"/>
      <c r="H180" s="399"/>
      <c r="I180" s="399"/>
      <c r="J180" s="399"/>
      <c r="K180" s="399"/>
      <c r="L180" s="399"/>
      <c r="M180" s="399"/>
      <c r="N180" s="399"/>
      <c r="O180" s="399"/>
      <c r="P180" s="399"/>
      <c r="Q180" s="399"/>
      <c r="R180" s="399"/>
      <c r="S180" s="399"/>
      <c r="T180" s="399"/>
      <c r="U180" s="399"/>
      <c r="V180" s="399"/>
      <c r="W180" s="399"/>
      <c r="X180" s="399"/>
      <c r="Y180" s="399"/>
      <c r="Z180" s="399"/>
      <c r="AA180" s="399"/>
      <c r="AB180" s="399"/>
      <c r="AC180" s="399"/>
      <c r="AD180" s="399"/>
      <c r="AE180" s="399"/>
    </row>
    <row r="181" spans="3:31" ht="15.75" customHeight="1" x14ac:dyDescent="0.3">
      <c r="C181" s="398"/>
      <c r="D181" s="399"/>
      <c r="E181" s="399"/>
      <c r="F181" s="399"/>
      <c r="G181" s="399"/>
      <c r="H181" s="399"/>
      <c r="I181" s="399"/>
      <c r="J181" s="399"/>
      <c r="K181" s="399"/>
      <c r="L181" s="399"/>
      <c r="M181" s="399"/>
      <c r="N181" s="399"/>
      <c r="O181" s="399"/>
      <c r="P181" s="399"/>
      <c r="Q181" s="399"/>
      <c r="R181" s="399"/>
      <c r="S181" s="399"/>
      <c r="T181" s="399"/>
      <c r="U181" s="399"/>
      <c r="V181" s="399"/>
      <c r="W181" s="399"/>
      <c r="X181" s="399"/>
      <c r="Y181" s="399"/>
      <c r="Z181" s="399"/>
      <c r="AA181" s="399"/>
      <c r="AB181" s="399"/>
      <c r="AC181" s="399"/>
      <c r="AD181" s="399"/>
      <c r="AE181" s="399"/>
    </row>
    <row r="182" spans="3:31" ht="15.75" customHeight="1" x14ac:dyDescent="0.3">
      <c r="C182" s="398"/>
      <c r="D182" s="399"/>
      <c r="E182" s="399"/>
      <c r="F182" s="399"/>
      <c r="G182" s="399"/>
      <c r="H182" s="399"/>
      <c r="I182" s="399"/>
      <c r="J182" s="399"/>
      <c r="K182" s="399"/>
      <c r="L182" s="399"/>
      <c r="M182" s="399"/>
      <c r="N182" s="399"/>
      <c r="O182" s="399"/>
      <c r="P182" s="399"/>
      <c r="Q182" s="399"/>
      <c r="R182" s="399"/>
      <c r="S182" s="399"/>
      <c r="T182" s="399"/>
      <c r="U182" s="399"/>
      <c r="V182" s="399"/>
      <c r="W182" s="399"/>
      <c r="X182" s="399"/>
      <c r="Y182" s="399"/>
      <c r="Z182" s="399"/>
      <c r="AA182" s="399"/>
      <c r="AB182" s="399"/>
      <c r="AC182" s="399"/>
      <c r="AD182" s="399"/>
      <c r="AE182" s="399"/>
    </row>
    <row r="183" spans="3:31" ht="15.75" customHeight="1" x14ac:dyDescent="0.3">
      <c r="C183" s="398"/>
      <c r="D183" s="399"/>
      <c r="E183" s="399"/>
      <c r="F183" s="399"/>
      <c r="G183" s="399"/>
      <c r="H183" s="399"/>
      <c r="I183" s="399"/>
      <c r="J183" s="399"/>
      <c r="K183" s="399"/>
      <c r="L183" s="399"/>
      <c r="M183" s="399"/>
      <c r="N183" s="399"/>
      <c r="O183" s="399"/>
      <c r="P183" s="399"/>
      <c r="Q183" s="399"/>
      <c r="R183" s="399"/>
      <c r="S183" s="399"/>
      <c r="T183" s="399"/>
      <c r="U183" s="399"/>
      <c r="V183" s="399"/>
      <c r="W183" s="399"/>
      <c r="X183" s="399"/>
      <c r="Y183" s="399"/>
      <c r="Z183" s="399"/>
      <c r="AA183" s="399"/>
      <c r="AB183" s="399"/>
      <c r="AC183" s="399"/>
      <c r="AD183" s="399"/>
      <c r="AE183" s="399"/>
    </row>
    <row r="184" spans="3:31" ht="15.75" customHeight="1" x14ac:dyDescent="0.3">
      <c r="C184" s="398"/>
      <c r="D184" s="399"/>
      <c r="E184" s="399"/>
      <c r="F184" s="399"/>
      <c r="G184" s="399"/>
      <c r="H184" s="399"/>
      <c r="I184" s="399"/>
      <c r="J184" s="399"/>
      <c r="K184" s="399"/>
      <c r="L184" s="399"/>
      <c r="M184" s="399"/>
      <c r="N184" s="399"/>
      <c r="O184" s="399"/>
      <c r="P184" s="399"/>
      <c r="Q184" s="399"/>
      <c r="R184" s="399"/>
      <c r="S184" s="399"/>
      <c r="T184" s="399"/>
      <c r="U184" s="399"/>
      <c r="V184" s="399"/>
      <c r="W184" s="399"/>
      <c r="X184" s="399"/>
      <c r="Y184" s="399"/>
      <c r="Z184" s="399"/>
      <c r="AA184" s="399"/>
      <c r="AB184" s="399"/>
      <c r="AC184" s="399"/>
      <c r="AD184" s="399"/>
      <c r="AE184" s="399"/>
    </row>
    <row r="185" spans="3:31" ht="15.75" customHeight="1" x14ac:dyDescent="0.3">
      <c r="C185" s="398"/>
      <c r="D185" s="399"/>
      <c r="E185" s="399"/>
      <c r="F185" s="399"/>
      <c r="G185" s="399"/>
      <c r="H185" s="399"/>
      <c r="I185" s="399"/>
      <c r="J185" s="399"/>
      <c r="K185" s="399"/>
      <c r="L185" s="399"/>
      <c r="M185" s="399"/>
      <c r="N185" s="399"/>
      <c r="O185" s="399"/>
      <c r="P185" s="399"/>
      <c r="Q185" s="399"/>
      <c r="R185" s="399"/>
      <c r="S185" s="399"/>
      <c r="T185" s="399"/>
      <c r="U185" s="399"/>
      <c r="V185" s="399"/>
      <c r="W185" s="399"/>
      <c r="X185" s="399"/>
      <c r="Y185" s="399"/>
      <c r="Z185" s="399"/>
      <c r="AA185" s="399"/>
      <c r="AB185" s="399"/>
      <c r="AC185" s="399"/>
      <c r="AD185" s="399"/>
      <c r="AE185" s="399"/>
    </row>
    <row r="186" spans="3:31" ht="15.75" customHeight="1" x14ac:dyDescent="0.3">
      <c r="C186" s="398"/>
      <c r="D186" s="399"/>
      <c r="E186" s="399"/>
      <c r="F186" s="399"/>
      <c r="G186" s="399"/>
      <c r="H186" s="399"/>
      <c r="I186" s="399"/>
      <c r="J186" s="399"/>
      <c r="K186" s="399"/>
      <c r="L186" s="399"/>
      <c r="M186" s="399"/>
      <c r="N186" s="399"/>
      <c r="O186" s="399"/>
      <c r="P186" s="399"/>
      <c r="Q186" s="399"/>
      <c r="R186" s="399"/>
      <c r="S186" s="399"/>
      <c r="T186" s="399"/>
      <c r="U186" s="399"/>
      <c r="V186" s="399"/>
      <c r="W186" s="399"/>
      <c r="X186" s="399"/>
      <c r="Y186" s="399"/>
      <c r="Z186" s="399"/>
      <c r="AA186" s="399"/>
      <c r="AB186" s="399"/>
      <c r="AC186" s="399"/>
      <c r="AD186" s="399"/>
      <c r="AE186" s="399"/>
    </row>
    <row r="187" spans="3:31" ht="15.75" customHeight="1" x14ac:dyDescent="0.3">
      <c r="C187" s="398"/>
      <c r="D187" s="399"/>
      <c r="E187" s="399"/>
      <c r="F187" s="399"/>
      <c r="G187" s="399"/>
      <c r="H187" s="399"/>
      <c r="I187" s="399"/>
      <c r="J187" s="399"/>
      <c r="K187" s="399"/>
      <c r="L187" s="399"/>
      <c r="M187" s="399"/>
      <c r="N187" s="399"/>
      <c r="O187" s="399"/>
      <c r="P187" s="399"/>
      <c r="Q187" s="399"/>
      <c r="R187" s="399"/>
      <c r="S187" s="399"/>
      <c r="T187" s="399"/>
      <c r="U187" s="399"/>
      <c r="V187" s="399"/>
      <c r="W187" s="399"/>
      <c r="X187" s="399"/>
      <c r="Y187" s="399"/>
      <c r="Z187" s="399"/>
      <c r="AA187" s="399"/>
      <c r="AB187" s="399"/>
      <c r="AC187" s="399"/>
      <c r="AD187" s="399"/>
      <c r="AE187" s="399"/>
    </row>
    <row r="188" spans="3:31" ht="15.75" customHeight="1" x14ac:dyDescent="0.3">
      <c r="C188" s="398"/>
      <c r="D188" s="399"/>
      <c r="E188" s="399"/>
      <c r="F188" s="399"/>
      <c r="G188" s="399"/>
      <c r="H188" s="399"/>
      <c r="I188" s="399"/>
      <c r="J188" s="399"/>
      <c r="K188" s="399"/>
      <c r="L188" s="399"/>
      <c r="M188" s="399"/>
      <c r="N188" s="399"/>
      <c r="O188" s="399"/>
      <c r="P188" s="399"/>
      <c r="Q188" s="399"/>
      <c r="R188" s="399"/>
      <c r="S188" s="399"/>
      <c r="T188" s="399"/>
      <c r="U188" s="399"/>
      <c r="V188" s="399"/>
      <c r="W188" s="399"/>
      <c r="X188" s="399"/>
      <c r="Y188" s="399"/>
      <c r="Z188" s="399"/>
      <c r="AA188" s="399"/>
      <c r="AB188" s="399"/>
      <c r="AC188" s="399"/>
      <c r="AD188" s="399"/>
      <c r="AE188" s="399"/>
    </row>
    <row r="189" spans="3:31" ht="15.75" customHeight="1" x14ac:dyDescent="0.3">
      <c r="C189" s="398"/>
      <c r="D189" s="399"/>
      <c r="E189" s="399"/>
      <c r="F189" s="399"/>
      <c r="G189" s="399"/>
      <c r="H189" s="399"/>
      <c r="I189" s="399"/>
      <c r="J189" s="399"/>
      <c r="K189" s="399"/>
      <c r="L189" s="399"/>
      <c r="M189" s="399"/>
      <c r="N189" s="399"/>
      <c r="O189" s="399"/>
      <c r="P189" s="399"/>
      <c r="Q189" s="399"/>
      <c r="R189" s="399"/>
      <c r="S189" s="399"/>
      <c r="T189" s="399"/>
      <c r="U189" s="399"/>
      <c r="V189" s="399"/>
      <c r="W189" s="399"/>
      <c r="X189" s="399"/>
      <c r="Y189" s="399"/>
      <c r="Z189" s="399"/>
      <c r="AA189" s="399"/>
      <c r="AB189" s="399"/>
      <c r="AC189" s="399"/>
      <c r="AD189" s="399"/>
      <c r="AE189" s="399"/>
    </row>
    <row r="190" spans="3:31" ht="15.75" customHeight="1" x14ac:dyDescent="0.3">
      <c r="C190" s="398"/>
      <c r="D190" s="399"/>
      <c r="E190" s="399"/>
      <c r="F190" s="399"/>
      <c r="G190" s="399"/>
      <c r="H190" s="399"/>
      <c r="I190" s="399"/>
      <c r="J190" s="399"/>
      <c r="K190" s="399"/>
      <c r="L190" s="399"/>
      <c r="M190" s="399"/>
      <c r="N190" s="399"/>
      <c r="O190" s="399"/>
      <c r="P190" s="399"/>
      <c r="Q190" s="399"/>
      <c r="R190" s="399"/>
      <c r="S190" s="399"/>
      <c r="T190" s="399"/>
      <c r="U190" s="399"/>
      <c r="V190" s="399"/>
      <c r="W190" s="399"/>
      <c r="X190" s="399"/>
      <c r="Y190" s="399"/>
      <c r="Z190" s="399"/>
      <c r="AA190" s="399"/>
      <c r="AB190" s="399"/>
      <c r="AC190" s="399"/>
      <c r="AD190" s="399"/>
      <c r="AE190" s="399"/>
    </row>
    <row r="191" spans="3:31" ht="15.75" customHeight="1" x14ac:dyDescent="0.3">
      <c r="C191" s="398"/>
      <c r="D191" s="399"/>
      <c r="E191" s="399"/>
      <c r="F191" s="399"/>
      <c r="G191" s="399"/>
      <c r="H191" s="399"/>
      <c r="I191" s="399"/>
      <c r="J191" s="399"/>
      <c r="K191" s="399"/>
      <c r="L191" s="399"/>
      <c r="M191" s="399"/>
      <c r="N191" s="399"/>
      <c r="O191" s="399"/>
      <c r="P191" s="399"/>
      <c r="Q191" s="399"/>
      <c r="R191" s="399"/>
      <c r="S191" s="399"/>
      <c r="T191" s="399"/>
      <c r="U191" s="399"/>
      <c r="V191" s="399"/>
      <c r="W191" s="399"/>
      <c r="X191" s="399"/>
      <c r="Y191" s="399"/>
      <c r="Z191" s="399"/>
      <c r="AA191" s="399"/>
      <c r="AB191" s="399"/>
      <c r="AC191" s="399"/>
      <c r="AD191" s="399"/>
      <c r="AE191" s="399"/>
    </row>
    <row r="192" spans="3:31" ht="15.75" customHeight="1" x14ac:dyDescent="0.3">
      <c r="C192" s="398"/>
      <c r="D192" s="399"/>
      <c r="E192" s="399"/>
      <c r="F192" s="399"/>
      <c r="G192" s="399"/>
      <c r="H192" s="399"/>
      <c r="I192" s="399"/>
      <c r="J192" s="399"/>
      <c r="K192" s="399"/>
      <c r="L192" s="399"/>
      <c r="M192" s="399"/>
      <c r="N192" s="399"/>
      <c r="O192" s="399"/>
      <c r="P192" s="399"/>
      <c r="Q192" s="399"/>
      <c r="R192" s="399"/>
      <c r="S192" s="399"/>
      <c r="T192" s="399"/>
      <c r="U192" s="399"/>
      <c r="V192" s="399"/>
      <c r="W192" s="399"/>
      <c r="X192" s="399"/>
      <c r="Y192" s="399"/>
      <c r="Z192" s="399"/>
      <c r="AA192" s="399"/>
      <c r="AB192" s="399"/>
      <c r="AC192" s="399"/>
      <c r="AD192" s="399"/>
      <c r="AE192" s="399"/>
    </row>
    <row r="193" spans="3:31" ht="15.75" customHeight="1" x14ac:dyDescent="0.3">
      <c r="C193" s="398"/>
      <c r="D193" s="399"/>
      <c r="E193" s="399"/>
      <c r="F193" s="399"/>
      <c r="G193" s="399"/>
      <c r="H193" s="399"/>
      <c r="I193" s="399"/>
      <c r="J193" s="399"/>
      <c r="K193" s="399"/>
      <c r="L193" s="399"/>
      <c r="M193" s="399"/>
      <c r="N193" s="399"/>
      <c r="O193" s="399"/>
      <c r="P193" s="399"/>
      <c r="Q193" s="399"/>
      <c r="R193" s="399"/>
      <c r="S193" s="399"/>
      <c r="T193" s="399"/>
      <c r="U193" s="399"/>
      <c r="V193" s="399"/>
      <c r="W193" s="399"/>
      <c r="X193" s="399"/>
      <c r="Y193" s="399"/>
      <c r="Z193" s="399"/>
      <c r="AA193" s="399"/>
      <c r="AB193" s="399"/>
      <c r="AC193" s="399"/>
      <c r="AD193" s="399"/>
      <c r="AE193" s="399"/>
    </row>
    <row r="194" spans="3:31" ht="15.75" customHeight="1" x14ac:dyDescent="0.3">
      <c r="C194" s="398"/>
      <c r="D194" s="399"/>
      <c r="E194" s="399"/>
      <c r="F194" s="399"/>
      <c r="G194" s="399"/>
      <c r="H194" s="399"/>
      <c r="I194" s="399"/>
      <c r="J194" s="399"/>
      <c r="K194" s="399"/>
      <c r="L194" s="399"/>
      <c r="M194" s="399"/>
      <c r="N194" s="399"/>
      <c r="O194" s="399"/>
      <c r="P194" s="399"/>
      <c r="Q194" s="399"/>
      <c r="R194" s="399"/>
      <c r="S194" s="399"/>
      <c r="T194" s="399"/>
      <c r="U194" s="399"/>
      <c r="V194" s="399"/>
      <c r="W194" s="399"/>
      <c r="X194" s="399"/>
      <c r="Y194" s="399"/>
      <c r="Z194" s="399"/>
      <c r="AA194" s="399"/>
      <c r="AB194" s="399"/>
      <c r="AC194" s="399"/>
      <c r="AD194" s="399"/>
      <c r="AE194" s="399"/>
    </row>
    <row r="195" spans="3:31" ht="15.75" customHeight="1" x14ac:dyDescent="0.3">
      <c r="C195" s="398"/>
      <c r="D195" s="399"/>
      <c r="E195" s="399"/>
      <c r="F195" s="399"/>
      <c r="G195" s="399"/>
      <c r="H195" s="399"/>
      <c r="I195" s="399"/>
      <c r="J195" s="399"/>
      <c r="K195" s="399"/>
      <c r="L195" s="399"/>
      <c r="M195" s="399"/>
      <c r="N195" s="399"/>
      <c r="O195" s="399"/>
      <c r="P195" s="399"/>
      <c r="Q195" s="399"/>
      <c r="R195" s="399"/>
      <c r="S195" s="399"/>
      <c r="T195" s="399"/>
      <c r="U195" s="399"/>
      <c r="V195" s="399"/>
      <c r="W195" s="399"/>
      <c r="X195" s="399"/>
      <c r="Y195" s="399"/>
      <c r="Z195" s="399"/>
      <c r="AA195" s="399"/>
      <c r="AB195" s="399"/>
      <c r="AC195" s="399"/>
      <c r="AD195" s="399"/>
      <c r="AE195" s="399"/>
    </row>
    <row r="196" spans="3:31" ht="15.75" customHeight="1" x14ac:dyDescent="0.3">
      <c r="C196" s="398"/>
      <c r="D196" s="399"/>
      <c r="E196" s="399"/>
      <c r="F196" s="399"/>
      <c r="G196" s="399"/>
      <c r="H196" s="399"/>
      <c r="I196" s="399"/>
      <c r="J196" s="399"/>
      <c r="K196" s="399"/>
      <c r="L196" s="399"/>
      <c r="M196" s="399"/>
      <c r="N196" s="399"/>
      <c r="O196" s="399"/>
      <c r="P196" s="399"/>
      <c r="Q196" s="399"/>
      <c r="R196" s="399"/>
      <c r="S196" s="399"/>
      <c r="T196" s="399"/>
      <c r="U196" s="399"/>
      <c r="V196" s="399"/>
      <c r="W196" s="399"/>
      <c r="X196" s="399"/>
      <c r="Y196" s="399"/>
      <c r="Z196" s="399"/>
      <c r="AA196" s="399"/>
      <c r="AB196" s="399"/>
      <c r="AC196" s="399"/>
      <c r="AD196" s="399"/>
      <c r="AE196" s="399"/>
    </row>
    <row r="197" spans="3:31" ht="15.75" customHeight="1" x14ac:dyDescent="0.3">
      <c r="C197" s="398"/>
      <c r="D197" s="399"/>
      <c r="E197" s="399"/>
      <c r="F197" s="399"/>
      <c r="G197" s="399"/>
      <c r="H197" s="399"/>
      <c r="I197" s="399"/>
      <c r="J197" s="399"/>
      <c r="K197" s="399"/>
      <c r="L197" s="399"/>
      <c r="M197" s="399"/>
      <c r="N197" s="399"/>
      <c r="O197" s="399"/>
      <c r="P197" s="399"/>
      <c r="Q197" s="399"/>
      <c r="R197" s="399"/>
      <c r="S197" s="399"/>
      <c r="T197" s="399"/>
      <c r="U197" s="399"/>
      <c r="V197" s="399"/>
      <c r="W197" s="399"/>
      <c r="X197" s="399"/>
      <c r="Y197" s="399"/>
      <c r="Z197" s="399"/>
      <c r="AA197" s="399"/>
      <c r="AB197" s="399"/>
      <c r="AC197" s="399"/>
      <c r="AD197" s="399"/>
      <c r="AE197" s="399"/>
    </row>
    <row r="198" spans="3:31" ht="15.75" customHeight="1" x14ac:dyDescent="0.3">
      <c r="C198" s="398"/>
      <c r="D198" s="399"/>
      <c r="E198" s="399"/>
      <c r="F198" s="399"/>
      <c r="G198" s="399"/>
      <c r="H198" s="399"/>
      <c r="I198" s="399"/>
      <c r="J198" s="399"/>
      <c r="K198" s="399"/>
      <c r="L198" s="399"/>
      <c r="M198" s="399"/>
      <c r="N198" s="399"/>
      <c r="O198" s="399"/>
      <c r="P198" s="399"/>
      <c r="Q198" s="399"/>
      <c r="R198" s="399"/>
      <c r="S198" s="399"/>
      <c r="T198" s="399"/>
      <c r="U198" s="399"/>
      <c r="V198" s="399"/>
      <c r="W198" s="399"/>
      <c r="X198" s="399"/>
      <c r="Y198" s="399"/>
      <c r="Z198" s="399"/>
      <c r="AA198" s="399"/>
      <c r="AB198" s="399"/>
      <c r="AC198" s="399"/>
      <c r="AD198" s="399"/>
      <c r="AE198" s="399"/>
    </row>
    <row r="199" spans="3:31" ht="15.75" customHeight="1" x14ac:dyDescent="0.3">
      <c r="C199" s="398"/>
      <c r="D199" s="399"/>
      <c r="E199" s="399"/>
      <c r="F199" s="399"/>
      <c r="G199" s="399"/>
      <c r="H199" s="399"/>
      <c r="I199" s="399"/>
      <c r="J199" s="399"/>
      <c r="K199" s="399"/>
      <c r="L199" s="399"/>
      <c r="M199" s="399"/>
      <c r="N199" s="399"/>
      <c r="O199" s="399"/>
      <c r="P199" s="399"/>
      <c r="Q199" s="399"/>
      <c r="R199" s="399"/>
      <c r="S199" s="399"/>
      <c r="T199" s="399"/>
      <c r="U199" s="399"/>
      <c r="V199" s="399"/>
      <c r="W199" s="399"/>
      <c r="X199" s="399"/>
      <c r="Y199" s="399"/>
      <c r="Z199" s="399"/>
      <c r="AA199" s="399"/>
      <c r="AB199" s="399"/>
      <c r="AC199" s="399"/>
      <c r="AD199" s="399"/>
      <c r="AE199" s="399"/>
    </row>
    <row r="200" spans="3:31" ht="15.75" customHeight="1" x14ac:dyDescent="0.3">
      <c r="C200" s="398"/>
      <c r="D200" s="399"/>
      <c r="E200" s="399"/>
      <c r="F200" s="399"/>
      <c r="G200" s="399"/>
      <c r="H200" s="399"/>
      <c r="I200" s="399"/>
      <c r="J200" s="399"/>
      <c r="K200" s="399"/>
      <c r="L200" s="399"/>
      <c r="M200" s="399"/>
      <c r="N200" s="399"/>
      <c r="O200" s="399"/>
      <c r="P200" s="399"/>
      <c r="Q200" s="399"/>
      <c r="R200" s="399"/>
      <c r="S200" s="399"/>
      <c r="T200" s="399"/>
      <c r="U200" s="399"/>
      <c r="V200" s="399"/>
      <c r="W200" s="399"/>
      <c r="X200" s="399"/>
      <c r="Y200" s="399"/>
      <c r="Z200" s="399"/>
      <c r="AA200" s="399"/>
      <c r="AB200" s="399"/>
      <c r="AC200" s="399"/>
      <c r="AD200" s="399"/>
      <c r="AE200" s="399"/>
    </row>
    <row r="201" spans="3:31" ht="15.75" customHeight="1" x14ac:dyDescent="0.3">
      <c r="C201" s="398"/>
      <c r="D201" s="399"/>
      <c r="E201" s="399"/>
      <c r="F201" s="399"/>
      <c r="G201" s="399"/>
      <c r="H201" s="399"/>
      <c r="I201" s="399"/>
      <c r="J201" s="399"/>
      <c r="K201" s="399"/>
      <c r="L201" s="399"/>
      <c r="M201" s="399"/>
      <c r="N201" s="399"/>
      <c r="O201" s="399"/>
      <c r="P201" s="399"/>
      <c r="Q201" s="399"/>
      <c r="R201" s="399"/>
      <c r="S201" s="399"/>
      <c r="T201" s="399"/>
      <c r="U201" s="399"/>
      <c r="V201" s="399"/>
      <c r="W201" s="399"/>
      <c r="X201" s="399"/>
      <c r="Y201" s="399"/>
      <c r="Z201" s="399"/>
      <c r="AA201" s="399"/>
      <c r="AB201" s="399"/>
      <c r="AC201" s="399"/>
      <c r="AD201" s="399"/>
      <c r="AE201" s="399"/>
    </row>
    <row r="202" spans="3:31" ht="15.75" customHeight="1" x14ac:dyDescent="0.3">
      <c r="C202" s="398"/>
      <c r="D202" s="399"/>
      <c r="E202" s="399"/>
      <c r="F202" s="399"/>
      <c r="G202" s="399"/>
      <c r="H202" s="399"/>
      <c r="I202" s="399"/>
      <c r="J202" s="399"/>
      <c r="K202" s="399"/>
      <c r="L202" s="399"/>
      <c r="M202" s="399"/>
      <c r="N202" s="399"/>
      <c r="O202" s="399"/>
      <c r="P202" s="399"/>
      <c r="Q202" s="399"/>
      <c r="R202" s="399"/>
      <c r="S202" s="399"/>
      <c r="T202" s="399"/>
      <c r="U202" s="399"/>
      <c r="V202" s="399"/>
      <c r="W202" s="399"/>
      <c r="X202" s="399"/>
      <c r="Y202" s="399"/>
      <c r="Z202" s="399"/>
      <c r="AA202" s="399"/>
      <c r="AB202" s="399"/>
      <c r="AC202" s="399"/>
      <c r="AD202" s="399"/>
      <c r="AE202" s="399"/>
    </row>
    <row r="203" spans="3:31" ht="15.75" customHeight="1" x14ac:dyDescent="0.3">
      <c r="C203" s="398"/>
      <c r="D203" s="399"/>
      <c r="E203" s="399"/>
      <c r="F203" s="399"/>
      <c r="G203" s="399"/>
      <c r="H203" s="399"/>
      <c r="I203" s="399"/>
      <c r="J203" s="399"/>
      <c r="K203" s="399"/>
      <c r="L203" s="399"/>
      <c r="M203" s="399"/>
      <c r="N203" s="399"/>
      <c r="O203" s="399"/>
      <c r="P203" s="399"/>
      <c r="Q203" s="399"/>
      <c r="R203" s="399"/>
      <c r="S203" s="399"/>
      <c r="T203" s="399"/>
      <c r="U203" s="399"/>
      <c r="V203" s="399"/>
      <c r="W203" s="399"/>
      <c r="X203" s="399"/>
      <c r="Y203" s="399"/>
      <c r="Z203" s="399"/>
      <c r="AA203" s="399"/>
      <c r="AB203" s="399"/>
      <c r="AC203" s="399"/>
      <c r="AD203" s="399"/>
      <c r="AE203" s="399"/>
    </row>
    <row r="204" spans="3:31" ht="15.75" customHeight="1" x14ac:dyDescent="0.3">
      <c r="C204" s="398"/>
      <c r="D204" s="399"/>
      <c r="E204" s="399"/>
      <c r="F204" s="399"/>
      <c r="G204" s="399"/>
      <c r="H204" s="399"/>
      <c r="I204" s="399"/>
      <c r="J204" s="399"/>
      <c r="K204" s="399"/>
      <c r="L204" s="399"/>
      <c r="M204" s="399"/>
      <c r="N204" s="399"/>
      <c r="O204" s="399"/>
      <c r="P204" s="399"/>
      <c r="Q204" s="399"/>
      <c r="R204" s="399"/>
      <c r="S204" s="399"/>
      <c r="T204" s="399"/>
      <c r="U204" s="399"/>
      <c r="V204" s="399"/>
      <c r="W204" s="399"/>
      <c r="X204" s="399"/>
      <c r="Y204" s="399"/>
      <c r="Z204" s="399"/>
      <c r="AA204" s="399"/>
      <c r="AB204" s="399"/>
      <c r="AC204" s="399"/>
      <c r="AD204" s="399"/>
      <c r="AE204" s="399"/>
    </row>
    <row r="205" spans="3:31" ht="15.75" customHeight="1" x14ac:dyDescent="0.3">
      <c r="C205" s="398"/>
      <c r="D205" s="399"/>
      <c r="E205" s="399"/>
      <c r="F205" s="399"/>
      <c r="G205" s="399"/>
      <c r="H205" s="399"/>
      <c r="I205" s="399"/>
      <c r="J205" s="399"/>
      <c r="K205" s="399"/>
      <c r="L205" s="399"/>
      <c r="M205" s="399"/>
      <c r="N205" s="399"/>
      <c r="O205" s="399"/>
      <c r="P205" s="399"/>
      <c r="Q205" s="399"/>
      <c r="R205" s="399"/>
      <c r="S205" s="399"/>
      <c r="T205" s="399"/>
      <c r="U205" s="399"/>
      <c r="V205" s="399"/>
      <c r="W205" s="399"/>
      <c r="X205" s="399"/>
      <c r="Y205" s="399"/>
      <c r="Z205" s="399"/>
      <c r="AA205" s="399"/>
      <c r="AB205" s="399"/>
      <c r="AC205" s="399"/>
      <c r="AD205" s="399"/>
      <c r="AE205" s="399"/>
    </row>
    <row r="206" spans="3:31" ht="15.75" customHeight="1" x14ac:dyDescent="0.3">
      <c r="C206" s="398"/>
      <c r="D206" s="399"/>
      <c r="E206" s="399"/>
      <c r="F206" s="399"/>
      <c r="G206" s="399"/>
      <c r="H206" s="399"/>
      <c r="I206" s="399"/>
      <c r="J206" s="399"/>
      <c r="K206" s="399"/>
      <c r="L206" s="399"/>
      <c r="M206" s="399"/>
      <c r="N206" s="399"/>
      <c r="O206" s="399"/>
      <c r="P206" s="399"/>
      <c r="Q206" s="399"/>
      <c r="R206" s="399"/>
      <c r="S206" s="399"/>
      <c r="T206" s="399"/>
      <c r="U206" s="399"/>
      <c r="V206" s="399"/>
      <c r="W206" s="399"/>
      <c r="X206" s="399"/>
      <c r="Y206" s="399"/>
      <c r="Z206" s="399"/>
      <c r="AA206" s="399"/>
      <c r="AB206" s="399"/>
      <c r="AC206" s="399"/>
      <c r="AD206" s="399"/>
      <c r="AE206" s="399"/>
    </row>
    <row r="207" spans="3:31" ht="15.75" customHeight="1" x14ac:dyDescent="0.3">
      <c r="C207" s="398"/>
      <c r="D207" s="399"/>
      <c r="E207" s="399"/>
      <c r="F207" s="399"/>
      <c r="G207" s="399"/>
      <c r="H207" s="399"/>
      <c r="I207" s="399"/>
      <c r="J207" s="399"/>
      <c r="K207" s="399"/>
      <c r="L207" s="399"/>
      <c r="M207" s="399"/>
      <c r="N207" s="399"/>
      <c r="O207" s="399"/>
      <c r="P207" s="399"/>
      <c r="Q207" s="399"/>
      <c r="R207" s="399"/>
      <c r="S207" s="399"/>
      <c r="T207" s="399"/>
      <c r="U207" s="399"/>
      <c r="V207" s="399"/>
      <c r="W207" s="399"/>
      <c r="X207" s="399"/>
      <c r="Y207" s="399"/>
      <c r="Z207" s="399"/>
      <c r="AA207" s="399"/>
      <c r="AB207" s="399"/>
      <c r="AC207" s="399"/>
      <c r="AD207" s="399"/>
      <c r="AE207" s="399"/>
    </row>
    <row r="208" spans="3:31" ht="15.75" customHeight="1" x14ac:dyDescent="0.3">
      <c r="C208" s="398"/>
      <c r="D208" s="399"/>
      <c r="E208" s="399"/>
      <c r="F208" s="399"/>
      <c r="G208" s="399"/>
      <c r="H208" s="399"/>
      <c r="I208" s="399"/>
      <c r="J208" s="399"/>
      <c r="K208" s="399"/>
      <c r="L208" s="399"/>
      <c r="M208" s="399"/>
      <c r="N208" s="399"/>
      <c r="O208" s="399"/>
      <c r="P208" s="399"/>
      <c r="Q208" s="399"/>
      <c r="R208" s="399"/>
      <c r="S208" s="399"/>
      <c r="T208" s="399"/>
      <c r="U208" s="399"/>
      <c r="V208" s="399"/>
      <c r="W208" s="399"/>
      <c r="X208" s="399"/>
      <c r="Y208" s="399"/>
      <c r="Z208" s="399"/>
      <c r="AA208" s="399"/>
      <c r="AB208" s="399"/>
      <c r="AC208" s="399"/>
      <c r="AD208" s="399"/>
      <c r="AE208" s="399"/>
    </row>
    <row r="209" spans="3:31" ht="15.75" customHeight="1" x14ac:dyDescent="0.3">
      <c r="C209" s="398"/>
      <c r="D209" s="399"/>
      <c r="E209" s="399"/>
      <c r="F209" s="399"/>
      <c r="G209" s="399"/>
      <c r="H209" s="399"/>
      <c r="I209" s="399"/>
      <c r="J209" s="399"/>
      <c r="K209" s="399"/>
      <c r="L209" s="399"/>
      <c r="M209" s="399"/>
      <c r="N209" s="399"/>
      <c r="O209" s="399"/>
      <c r="P209" s="399"/>
      <c r="Q209" s="399"/>
      <c r="R209" s="399"/>
      <c r="S209" s="399"/>
      <c r="T209" s="399"/>
      <c r="U209" s="399"/>
      <c r="V209" s="399"/>
      <c r="W209" s="399"/>
      <c r="X209" s="399"/>
      <c r="Y209" s="399"/>
      <c r="Z209" s="399"/>
      <c r="AA209" s="399"/>
      <c r="AB209" s="399"/>
      <c r="AC209" s="399"/>
      <c r="AD209" s="399"/>
      <c r="AE209" s="399"/>
    </row>
    <row r="210" spans="3:31" ht="15.75" customHeight="1" x14ac:dyDescent="0.3">
      <c r="C210" s="398"/>
      <c r="D210" s="399"/>
      <c r="E210" s="399"/>
      <c r="F210" s="399"/>
      <c r="G210" s="399"/>
      <c r="H210" s="399"/>
      <c r="I210" s="399"/>
      <c r="J210" s="399"/>
      <c r="K210" s="399"/>
      <c r="L210" s="399"/>
      <c r="M210" s="399"/>
      <c r="N210" s="399"/>
      <c r="O210" s="399"/>
      <c r="P210" s="399"/>
      <c r="Q210" s="399"/>
      <c r="R210" s="399"/>
      <c r="S210" s="399"/>
      <c r="T210" s="399"/>
      <c r="U210" s="399"/>
      <c r="V210" s="399"/>
      <c r="W210" s="399"/>
      <c r="X210" s="399"/>
      <c r="Y210" s="399"/>
      <c r="Z210" s="399"/>
      <c r="AA210" s="399"/>
      <c r="AB210" s="399"/>
      <c r="AC210" s="399"/>
      <c r="AD210" s="399"/>
      <c r="AE210" s="399"/>
    </row>
    <row r="211" spans="3:31" ht="15.75" customHeight="1" x14ac:dyDescent="0.3">
      <c r="C211" s="398"/>
      <c r="D211" s="399"/>
      <c r="E211" s="399"/>
      <c r="F211" s="399"/>
      <c r="G211" s="399"/>
      <c r="H211" s="399"/>
      <c r="I211" s="399"/>
      <c r="J211" s="399"/>
      <c r="K211" s="399"/>
      <c r="L211" s="399"/>
      <c r="M211" s="399"/>
      <c r="N211" s="399"/>
      <c r="O211" s="399"/>
      <c r="P211" s="399"/>
      <c r="Q211" s="399"/>
      <c r="R211" s="399"/>
      <c r="S211" s="399"/>
      <c r="T211" s="399"/>
      <c r="U211" s="399"/>
      <c r="V211" s="399"/>
      <c r="W211" s="399"/>
      <c r="X211" s="399"/>
      <c r="Y211" s="399"/>
      <c r="Z211" s="399"/>
      <c r="AA211" s="399"/>
      <c r="AB211" s="399"/>
      <c r="AC211" s="399"/>
      <c r="AD211" s="399"/>
      <c r="AE211" s="399"/>
    </row>
    <row r="212" spans="3:31" ht="15.75" customHeight="1" x14ac:dyDescent="0.3">
      <c r="C212" s="398"/>
      <c r="D212" s="399"/>
      <c r="E212" s="399"/>
      <c r="F212" s="399"/>
      <c r="G212" s="399"/>
      <c r="H212" s="399"/>
      <c r="I212" s="399"/>
      <c r="J212" s="399"/>
      <c r="K212" s="399"/>
      <c r="L212" s="399"/>
      <c r="M212" s="399"/>
      <c r="N212" s="399"/>
      <c r="O212" s="399"/>
      <c r="P212" s="399"/>
      <c r="Q212" s="399"/>
      <c r="R212" s="399"/>
      <c r="S212" s="399"/>
      <c r="T212" s="399"/>
      <c r="U212" s="399"/>
      <c r="V212" s="399"/>
      <c r="W212" s="399"/>
      <c r="X212" s="399"/>
      <c r="Y212" s="399"/>
      <c r="Z212" s="399"/>
      <c r="AA212" s="399"/>
      <c r="AB212" s="399"/>
      <c r="AC212" s="399"/>
      <c r="AD212" s="399"/>
      <c r="AE212" s="399"/>
    </row>
    <row r="213" spans="3:31" ht="15.75" customHeight="1" x14ac:dyDescent="0.3">
      <c r="C213" s="398"/>
      <c r="D213" s="399"/>
      <c r="E213" s="399"/>
      <c r="F213" s="399"/>
      <c r="G213" s="399"/>
      <c r="H213" s="399"/>
      <c r="I213" s="399"/>
      <c r="J213" s="399"/>
      <c r="K213" s="399"/>
      <c r="L213" s="399"/>
      <c r="M213" s="399"/>
      <c r="N213" s="399"/>
      <c r="O213" s="399"/>
      <c r="P213" s="399"/>
      <c r="Q213" s="399"/>
      <c r="R213" s="399"/>
      <c r="S213" s="399"/>
      <c r="T213" s="399"/>
      <c r="U213" s="399"/>
      <c r="V213" s="399"/>
      <c r="W213" s="399"/>
      <c r="X213" s="399"/>
      <c r="Y213" s="399"/>
      <c r="Z213" s="399"/>
      <c r="AA213" s="399"/>
      <c r="AB213" s="399"/>
      <c r="AC213" s="399"/>
      <c r="AD213" s="399"/>
      <c r="AE213" s="399"/>
    </row>
    <row r="214" spans="3:31" ht="15.75" customHeight="1" x14ac:dyDescent="0.3">
      <c r="C214" s="398"/>
      <c r="D214" s="399"/>
      <c r="E214" s="399"/>
      <c r="F214" s="399"/>
      <c r="G214" s="399"/>
      <c r="H214" s="399"/>
      <c r="I214" s="399"/>
      <c r="J214" s="399"/>
      <c r="K214" s="399"/>
      <c r="L214" s="399"/>
      <c r="M214" s="399"/>
      <c r="N214" s="399"/>
      <c r="O214" s="399"/>
      <c r="P214" s="399"/>
      <c r="Q214" s="399"/>
      <c r="R214" s="399"/>
      <c r="S214" s="399"/>
      <c r="T214" s="399"/>
      <c r="U214" s="399"/>
      <c r="V214" s="399"/>
      <c r="W214" s="399"/>
      <c r="X214" s="399"/>
      <c r="Y214" s="399"/>
      <c r="Z214" s="399"/>
      <c r="AA214" s="399"/>
      <c r="AB214" s="399"/>
      <c r="AC214" s="399"/>
      <c r="AD214" s="399"/>
      <c r="AE214" s="399"/>
    </row>
    <row r="215" spans="3:31" ht="15.75" customHeight="1" x14ac:dyDescent="0.3">
      <c r="C215" s="398"/>
      <c r="D215" s="399"/>
      <c r="E215" s="399"/>
      <c r="F215" s="399"/>
      <c r="G215" s="399"/>
      <c r="H215" s="399"/>
      <c r="I215" s="399"/>
      <c r="J215" s="399"/>
      <c r="K215" s="399"/>
      <c r="L215" s="399"/>
      <c r="M215" s="399"/>
      <c r="N215" s="399"/>
      <c r="O215" s="399"/>
      <c r="P215" s="399"/>
      <c r="Q215" s="399"/>
      <c r="R215" s="399"/>
      <c r="S215" s="399"/>
      <c r="T215" s="399"/>
      <c r="U215" s="399"/>
      <c r="V215" s="399"/>
      <c r="W215" s="399"/>
      <c r="X215" s="399"/>
      <c r="Y215" s="399"/>
      <c r="Z215" s="399"/>
      <c r="AA215" s="399"/>
      <c r="AB215" s="399"/>
      <c r="AC215" s="399"/>
      <c r="AD215" s="399"/>
      <c r="AE215" s="399"/>
    </row>
    <row r="216" spans="3:31" ht="15.75" customHeight="1" x14ac:dyDescent="0.3">
      <c r="C216" s="398"/>
      <c r="D216" s="399"/>
      <c r="E216" s="399"/>
      <c r="F216" s="399"/>
      <c r="G216" s="399"/>
      <c r="H216" s="399"/>
      <c r="I216" s="399"/>
      <c r="J216" s="399"/>
      <c r="K216" s="399"/>
      <c r="L216" s="399"/>
      <c r="M216" s="399"/>
      <c r="N216" s="399"/>
      <c r="O216" s="399"/>
      <c r="P216" s="399"/>
      <c r="Q216" s="399"/>
      <c r="R216" s="399"/>
      <c r="S216" s="399"/>
      <c r="T216" s="399"/>
      <c r="U216" s="399"/>
      <c r="V216" s="399"/>
      <c r="W216" s="399"/>
      <c r="X216" s="399"/>
      <c r="Y216" s="399"/>
      <c r="Z216" s="399"/>
      <c r="AA216" s="399"/>
      <c r="AB216" s="399"/>
      <c r="AC216" s="399"/>
      <c r="AD216" s="399"/>
      <c r="AE216" s="399"/>
    </row>
    <row r="217" spans="3:31" ht="15.75" customHeight="1" x14ac:dyDescent="0.3">
      <c r="C217" s="398"/>
      <c r="D217" s="399"/>
      <c r="E217" s="399"/>
      <c r="F217" s="399"/>
      <c r="G217" s="399"/>
      <c r="H217" s="399"/>
      <c r="I217" s="399"/>
      <c r="J217" s="399"/>
      <c r="K217" s="399"/>
      <c r="L217" s="399"/>
      <c r="M217" s="399"/>
      <c r="N217" s="399"/>
      <c r="O217" s="399"/>
      <c r="P217" s="399"/>
      <c r="Q217" s="399"/>
      <c r="R217" s="399"/>
      <c r="S217" s="399"/>
      <c r="T217" s="399"/>
      <c r="U217" s="399"/>
      <c r="V217" s="399"/>
      <c r="W217" s="399"/>
      <c r="X217" s="399"/>
      <c r="Y217" s="399"/>
      <c r="Z217" s="399"/>
      <c r="AA217" s="399"/>
      <c r="AB217" s="399"/>
      <c r="AC217" s="399"/>
      <c r="AD217" s="399"/>
      <c r="AE217" s="399"/>
    </row>
    <row r="218" spans="3:31" ht="15.75" customHeight="1" x14ac:dyDescent="0.3">
      <c r="C218" s="398"/>
      <c r="D218" s="399"/>
      <c r="E218" s="399"/>
      <c r="F218" s="399"/>
      <c r="G218" s="399"/>
      <c r="H218" s="399"/>
      <c r="I218" s="399"/>
      <c r="J218" s="399"/>
      <c r="K218" s="399"/>
      <c r="L218" s="399"/>
      <c r="M218" s="399"/>
      <c r="N218" s="399"/>
      <c r="O218" s="399"/>
      <c r="P218" s="399"/>
      <c r="Q218" s="399"/>
      <c r="R218" s="399"/>
      <c r="S218" s="399"/>
      <c r="T218" s="399"/>
      <c r="U218" s="399"/>
      <c r="V218" s="399"/>
      <c r="W218" s="399"/>
      <c r="X218" s="399"/>
      <c r="Y218" s="399"/>
      <c r="Z218" s="399"/>
      <c r="AA218" s="399"/>
      <c r="AB218" s="399"/>
      <c r="AC218" s="399"/>
      <c r="AD218" s="399"/>
      <c r="AE218" s="399"/>
    </row>
    <row r="219" spans="3:31" ht="15.75" customHeight="1" x14ac:dyDescent="0.3">
      <c r="C219" s="398"/>
      <c r="D219" s="399"/>
      <c r="E219" s="399"/>
      <c r="F219" s="399"/>
      <c r="G219" s="399"/>
      <c r="H219" s="399"/>
      <c r="I219" s="399"/>
      <c r="J219" s="399"/>
      <c r="K219" s="399"/>
      <c r="L219" s="399"/>
      <c r="M219" s="399"/>
      <c r="N219" s="399"/>
      <c r="O219" s="399"/>
      <c r="P219" s="399"/>
      <c r="Q219" s="399"/>
      <c r="R219" s="399"/>
      <c r="S219" s="399"/>
      <c r="T219" s="399"/>
      <c r="U219" s="399"/>
      <c r="V219" s="399"/>
      <c r="W219" s="399"/>
      <c r="X219" s="399"/>
      <c r="Y219" s="399"/>
      <c r="Z219" s="399"/>
      <c r="AA219" s="399"/>
      <c r="AB219" s="399"/>
      <c r="AC219" s="399"/>
      <c r="AD219" s="399"/>
      <c r="AE219" s="399"/>
    </row>
    <row r="220" spans="3:31" ht="15.75" customHeight="1" x14ac:dyDescent="0.3">
      <c r="C220" s="398"/>
      <c r="D220" s="399"/>
      <c r="E220" s="399"/>
      <c r="F220" s="399"/>
      <c r="G220" s="399"/>
      <c r="H220" s="399"/>
      <c r="I220" s="399"/>
      <c r="J220" s="399"/>
      <c r="K220" s="399"/>
      <c r="L220" s="399"/>
      <c r="M220" s="399"/>
      <c r="N220" s="399"/>
      <c r="O220" s="399"/>
      <c r="P220" s="399"/>
      <c r="Q220" s="399"/>
      <c r="R220" s="399"/>
      <c r="S220" s="399"/>
      <c r="T220" s="399"/>
      <c r="U220" s="399"/>
      <c r="V220" s="399"/>
      <c r="W220" s="399"/>
      <c r="X220" s="399"/>
      <c r="Y220" s="399"/>
      <c r="Z220" s="399"/>
      <c r="AA220" s="399"/>
      <c r="AB220" s="399"/>
      <c r="AC220" s="399"/>
      <c r="AD220" s="399"/>
      <c r="AE220" s="399"/>
    </row>
    <row r="221" spans="3:31" ht="15.75" customHeight="1" x14ac:dyDescent="0.3">
      <c r="C221" s="398"/>
      <c r="D221" s="399"/>
      <c r="E221" s="399"/>
      <c r="F221" s="399"/>
      <c r="G221" s="399"/>
      <c r="H221" s="399"/>
      <c r="I221" s="399"/>
      <c r="J221" s="399"/>
      <c r="K221" s="399"/>
      <c r="L221" s="399"/>
      <c r="M221" s="399"/>
      <c r="N221" s="399"/>
      <c r="O221" s="399"/>
      <c r="P221" s="399"/>
      <c r="Q221" s="399"/>
      <c r="R221" s="399"/>
      <c r="S221" s="399"/>
      <c r="T221" s="399"/>
      <c r="U221" s="399"/>
      <c r="V221" s="399"/>
      <c r="W221" s="399"/>
      <c r="X221" s="399"/>
      <c r="Y221" s="399"/>
      <c r="Z221" s="399"/>
      <c r="AA221" s="399"/>
      <c r="AB221" s="399"/>
      <c r="AC221" s="399"/>
      <c r="AD221" s="399"/>
      <c r="AE221" s="399"/>
    </row>
    <row r="222" spans="3:31" ht="15.75" customHeight="1" x14ac:dyDescent="0.3">
      <c r="C222" s="398"/>
      <c r="D222" s="399"/>
      <c r="E222" s="399"/>
      <c r="F222" s="399"/>
      <c r="G222" s="399"/>
      <c r="H222" s="399"/>
      <c r="I222" s="399"/>
      <c r="J222" s="399"/>
      <c r="K222" s="399"/>
      <c r="L222" s="399"/>
      <c r="M222" s="399"/>
      <c r="N222" s="399"/>
      <c r="O222" s="399"/>
      <c r="P222" s="399"/>
      <c r="Q222" s="399"/>
      <c r="R222" s="399"/>
      <c r="S222" s="399"/>
      <c r="T222" s="399"/>
      <c r="U222" s="399"/>
      <c r="V222" s="399"/>
      <c r="W222" s="399"/>
      <c r="X222" s="399"/>
      <c r="Y222" s="399"/>
      <c r="Z222" s="399"/>
      <c r="AA222" s="399"/>
      <c r="AB222" s="399"/>
      <c r="AC222" s="399"/>
      <c r="AD222" s="399"/>
      <c r="AE222" s="399"/>
    </row>
    <row r="223" spans="3:31" ht="15.75" customHeight="1" x14ac:dyDescent="0.3">
      <c r="C223" s="398"/>
      <c r="D223" s="399"/>
      <c r="E223" s="399"/>
      <c r="F223" s="399"/>
      <c r="G223" s="399"/>
      <c r="H223" s="399"/>
      <c r="I223" s="399"/>
      <c r="J223" s="399"/>
      <c r="K223" s="399"/>
      <c r="L223" s="399"/>
      <c r="M223" s="399"/>
      <c r="N223" s="399"/>
      <c r="O223" s="399"/>
      <c r="P223" s="399"/>
      <c r="Q223" s="399"/>
      <c r="R223" s="399"/>
      <c r="S223" s="399"/>
      <c r="T223" s="399"/>
      <c r="U223" s="399"/>
      <c r="V223" s="399"/>
      <c r="W223" s="399"/>
      <c r="X223" s="399"/>
      <c r="Y223" s="399"/>
      <c r="Z223" s="399"/>
      <c r="AA223" s="399"/>
      <c r="AB223" s="399"/>
      <c r="AC223" s="399"/>
      <c r="AD223" s="399"/>
      <c r="AE223" s="399"/>
    </row>
    <row r="224" spans="3:31" ht="15.75" customHeight="1" x14ac:dyDescent="0.3">
      <c r="C224" s="398"/>
      <c r="D224" s="399"/>
      <c r="E224" s="399"/>
      <c r="F224" s="399"/>
      <c r="G224" s="399"/>
      <c r="H224" s="399"/>
      <c r="I224" s="399"/>
      <c r="J224" s="399"/>
      <c r="K224" s="399"/>
      <c r="L224" s="399"/>
      <c r="M224" s="399"/>
      <c r="N224" s="399"/>
      <c r="O224" s="399"/>
      <c r="P224" s="399"/>
      <c r="Q224" s="399"/>
      <c r="R224" s="399"/>
      <c r="S224" s="399"/>
      <c r="T224" s="399"/>
      <c r="U224" s="399"/>
      <c r="V224" s="399"/>
      <c r="W224" s="399"/>
      <c r="X224" s="399"/>
      <c r="Y224" s="399"/>
      <c r="Z224" s="399"/>
      <c r="AA224" s="399"/>
      <c r="AB224" s="399"/>
      <c r="AC224" s="399"/>
      <c r="AD224" s="399"/>
      <c r="AE224" s="399"/>
    </row>
    <row r="225" spans="3:31" ht="15.75" customHeight="1" x14ac:dyDescent="0.3">
      <c r="C225" s="398"/>
      <c r="D225" s="399"/>
      <c r="E225" s="399"/>
      <c r="F225" s="399"/>
      <c r="G225" s="399"/>
      <c r="H225" s="399"/>
      <c r="I225" s="399"/>
      <c r="J225" s="399"/>
      <c r="K225" s="399"/>
      <c r="L225" s="399"/>
      <c r="M225" s="399"/>
      <c r="N225" s="399"/>
      <c r="O225" s="399"/>
      <c r="P225" s="399"/>
      <c r="Q225" s="399"/>
      <c r="R225" s="399"/>
      <c r="S225" s="399"/>
      <c r="T225" s="399"/>
      <c r="U225" s="399"/>
      <c r="V225" s="399"/>
      <c r="W225" s="399"/>
      <c r="X225" s="399"/>
      <c r="Y225" s="399"/>
      <c r="Z225" s="399"/>
      <c r="AA225" s="399"/>
      <c r="AB225" s="399"/>
      <c r="AC225" s="399"/>
      <c r="AD225" s="399"/>
      <c r="AE225" s="399"/>
    </row>
    <row r="226" spans="3:31" ht="15.75" customHeight="1" x14ac:dyDescent="0.3">
      <c r="C226" s="398"/>
      <c r="D226" s="399"/>
      <c r="E226" s="399"/>
      <c r="F226" s="399"/>
      <c r="G226" s="399"/>
      <c r="H226" s="399"/>
      <c r="I226" s="399"/>
      <c r="J226" s="399"/>
      <c r="K226" s="399"/>
      <c r="L226" s="399"/>
      <c r="M226" s="399"/>
      <c r="N226" s="399"/>
      <c r="O226" s="399"/>
      <c r="P226" s="399"/>
      <c r="Q226" s="399"/>
      <c r="R226" s="399"/>
      <c r="S226" s="399"/>
      <c r="T226" s="399"/>
      <c r="U226" s="399"/>
      <c r="V226" s="399"/>
      <c r="W226" s="399"/>
      <c r="X226" s="399"/>
      <c r="Y226" s="399"/>
      <c r="Z226" s="399"/>
      <c r="AA226" s="399"/>
      <c r="AB226" s="399"/>
      <c r="AC226" s="399"/>
      <c r="AD226" s="399"/>
      <c r="AE226" s="399"/>
    </row>
    <row r="227" spans="3:31" ht="15.75" customHeight="1" x14ac:dyDescent="0.3">
      <c r="C227" s="398"/>
      <c r="D227" s="399"/>
      <c r="E227" s="399"/>
      <c r="F227" s="399"/>
      <c r="G227" s="399"/>
      <c r="H227" s="399"/>
      <c r="I227" s="399"/>
      <c r="J227" s="399"/>
      <c r="K227" s="399"/>
      <c r="L227" s="399"/>
      <c r="M227" s="399"/>
      <c r="N227" s="399"/>
      <c r="O227" s="399"/>
      <c r="P227" s="399"/>
      <c r="Q227" s="399"/>
      <c r="R227" s="399"/>
      <c r="S227" s="399"/>
      <c r="T227" s="399"/>
      <c r="U227" s="399"/>
      <c r="V227" s="399"/>
      <c r="W227" s="399"/>
      <c r="X227" s="399"/>
      <c r="Y227" s="399"/>
      <c r="Z227" s="399"/>
      <c r="AA227" s="399"/>
      <c r="AB227" s="399"/>
      <c r="AC227" s="399"/>
      <c r="AD227" s="399"/>
      <c r="AE227" s="399"/>
    </row>
    <row r="228" spans="3:31" ht="15.75" customHeight="1" x14ac:dyDescent="0.3">
      <c r="C228" s="398"/>
      <c r="D228" s="399"/>
      <c r="E228" s="399"/>
      <c r="F228" s="399"/>
      <c r="G228" s="399"/>
      <c r="H228" s="399"/>
      <c r="I228" s="399"/>
      <c r="J228" s="399"/>
      <c r="K228" s="399"/>
      <c r="L228" s="399"/>
      <c r="M228" s="399"/>
      <c r="N228" s="399"/>
      <c r="O228" s="399"/>
      <c r="P228" s="399"/>
      <c r="Q228" s="399"/>
      <c r="R228" s="399"/>
      <c r="S228" s="399"/>
      <c r="T228" s="399"/>
      <c r="U228" s="399"/>
      <c r="V228" s="399"/>
      <c r="W228" s="399"/>
      <c r="X228" s="399"/>
      <c r="Y228" s="399"/>
      <c r="Z228" s="399"/>
      <c r="AA228" s="399"/>
      <c r="AB228" s="399"/>
      <c r="AC228" s="399"/>
      <c r="AD228" s="399"/>
      <c r="AE228" s="399"/>
    </row>
    <row r="229" spans="3:31" ht="15.75" customHeight="1" x14ac:dyDescent="0.3">
      <c r="C229" s="398"/>
      <c r="D229" s="399"/>
      <c r="E229" s="399"/>
      <c r="F229" s="399"/>
      <c r="G229" s="399"/>
      <c r="H229" s="399"/>
      <c r="I229" s="399"/>
      <c r="J229" s="399"/>
      <c r="K229" s="399"/>
      <c r="L229" s="399"/>
      <c r="M229" s="399"/>
      <c r="N229" s="399"/>
      <c r="O229" s="399"/>
      <c r="P229" s="399"/>
      <c r="Q229" s="399"/>
      <c r="R229" s="399"/>
      <c r="S229" s="399"/>
      <c r="T229" s="399"/>
      <c r="U229" s="399"/>
      <c r="V229" s="399"/>
      <c r="W229" s="399"/>
      <c r="X229" s="399"/>
      <c r="Y229" s="399"/>
      <c r="Z229" s="399"/>
      <c r="AA229" s="399"/>
      <c r="AB229" s="399"/>
      <c r="AC229" s="399"/>
      <c r="AD229" s="399"/>
      <c r="AE229" s="399"/>
    </row>
    <row r="230" spans="3:31" ht="15.75" customHeight="1" x14ac:dyDescent="0.3">
      <c r="C230" s="398"/>
      <c r="D230" s="399"/>
      <c r="E230" s="399"/>
      <c r="F230" s="399"/>
      <c r="G230" s="399"/>
      <c r="H230" s="399"/>
      <c r="I230" s="399"/>
      <c r="J230" s="399"/>
      <c r="K230" s="399"/>
      <c r="L230" s="399"/>
      <c r="M230" s="399"/>
      <c r="N230" s="399"/>
      <c r="O230" s="399"/>
      <c r="P230" s="399"/>
      <c r="Q230" s="399"/>
      <c r="R230" s="399"/>
      <c r="S230" s="399"/>
      <c r="T230" s="399"/>
      <c r="U230" s="399"/>
      <c r="V230" s="399"/>
      <c r="W230" s="399"/>
      <c r="X230" s="399"/>
      <c r="Y230" s="399"/>
      <c r="Z230" s="399"/>
      <c r="AA230" s="399"/>
      <c r="AB230" s="399"/>
      <c r="AC230" s="399"/>
      <c r="AD230" s="399"/>
      <c r="AE230" s="399"/>
    </row>
    <row r="231" spans="3:31" ht="15.75" customHeight="1" x14ac:dyDescent="0.3">
      <c r="C231" s="398"/>
      <c r="D231" s="399"/>
      <c r="E231" s="399"/>
      <c r="F231" s="399"/>
      <c r="G231" s="399"/>
      <c r="H231" s="399"/>
      <c r="I231" s="399"/>
      <c r="J231" s="399"/>
      <c r="K231" s="399"/>
      <c r="L231" s="399"/>
      <c r="M231" s="399"/>
      <c r="N231" s="399"/>
      <c r="O231" s="399"/>
      <c r="P231" s="399"/>
      <c r="Q231" s="399"/>
      <c r="R231" s="399"/>
      <c r="S231" s="399"/>
      <c r="T231" s="399"/>
      <c r="U231" s="399"/>
      <c r="V231" s="399"/>
      <c r="W231" s="399"/>
      <c r="X231" s="399"/>
      <c r="Y231" s="399"/>
      <c r="Z231" s="399"/>
      <c r="AA231" s="399"/>
      <c r="AB231" s="399"/>
      <c r="AC231" s="399"/>
      <c r="AD231" s="399"/>
      <c r="AE231" s="399"/>
    </row>
    <row r="232" spans="3:31" ht="15.75" customHeight="1" x14ac:dyDescent="0.3">
      <c r="C232" s="398"/>
      <c r="D232" s="399"/>
      <c r="E232" s="399"/>
      <c r="F232" s="399"/>
      <c r="G232" s="399"/>
      <c r="H232" s="399"/>
      <c r="I232" s="399"/>
      <c r="J232" s="399"/>
      <c r="K232" s="399"/>
      <c r="L232" s="399"/>
      <c r="M232" s="399"/>
      <c r="N232" s="399"/>
      <c r="O232" s="399"/>
      <c r="P232" s="399"/>
      <c r="Q232" s="399"/>
      <c r="R232" s="399"/>
      <c r="S232" s="399"/>
      <c r="T232" s="399"/>
      <c r="U232" s="399"/>
      <c r="V232" s="399"/>
      <c r="W232" s="399"/>
      <c r="X232" s="399"/>
      <c r="Y232" s="399"/>
      <c r="Z232" s="399"/>
      <c r="AA232" s="399"/>
      <c r="AB232" s="399"/>
      <c r="AC232" s="399"/>
      <c r="AD232" s="399"/>
      <c r="AE232" s="399"/>
    </row>
    <row r="233" spans="3:31" ht="15.75" customHeight="1" x14ac:dyDescent="0.3">
      <c r="C233" s="398"/>
      <c r="D233" s="399"/>
      <c r="E233" s="399"/>
      <c r="F233" s="399"/>
      <c r="G233" s="399"/>
      <c r="H233" s="399"/>
      <c r="I233" s="399"/>
      <c r="J233" s="399"/>
      <c r="K233" s="399"/>
      <c r="L233" s="399"/>
      <c r="M233" s="399"/>
      <c r="N233" s="399"/>
      <c r="O233" s="399"/>
      <c r="P233" s="399"/>
      <c r="Q233" s="399"/>
      <c r="R233" s="399"/>
      <c r="S233" s="399"/>
      <c r="T233" s="399"/>
      <c r="U233" s="399"/>
      <c r="V233" s="399"/>
      <c r="W233" s="399"/>
      <c r="X233" s="399"/>
      <c r="Y233" s="399"/>
      <c r="Z233" s="399"/>
      <c r="AA233" s="399"/>
      <c r="AB233" s="399"/>
      <c r="AC233" s="399"/>
      <c r="AD233" s="399"/>
      <c r="AE233" s="399"/>
    </row>
    <row r="234" spans="3:31" ht="15.75" customHeight="1" x14ac:dyDescent="0.3">
      <c r="C234" s="398"/>
      <c r="D234" s="399"/>
      <c r="E234" s="399"/>
      <c r="F234" s="399"/>
      <c r="G234" s="399"/>
      <c r="H234" s="399"/>
      <c r="I234" s="399"/>
      <c r="J234" s="399"/>
      <c r="K234" s="399"/>
      <c r="L234" s="399"/>
      <c r="M234" s="399"/>
      <c r="N234" s="399"/>
      <c r="O234" s="399"/>
      <c r="P234" s="399"/>
      <c r="Q234" s="399"/>
      <c r="R234" s="399"/>
      <c r="S234" s="399"/>
      <c r="T234" s="399"/>
      <c r="U234" s="399"/>
      <c r="V234" s="399"/>
      <c r="W234" s="399"/>
      <c r="X234" s="399"/>
      <c r="Y234" s="399"/>
      <c r="Z234" s="399"/>
      <c r="AA234" s="399"/>
      <c r="AB234" s="399"/>
      <c r="AC234" s="399"/>
      <c r="AD234" s="399"/>
      <c r="AE234" s="399"/>
    </row>
    <row r="235" spans="3:31" ht="15.75" customHeight="1" x14ac:dyDescent="0.3">
      <c r="C235" s="398"/>
      <c r="D235" s="399"/>
      <c r="E235" s="399"/>
      <c r="F235" s="399"/>
      <c r="G235" s="399"/>
      <c r="H235" s="399"/>
      <c r="I235" s="399"/>
      <c r="J235" s="399"/>
      <c r="K235" s="399"/>
      <c r="L235" s="399"/>
      <c r="M235" s="399"/>
      <c r="N235" s="399"/>
      <c r="O235" s="399"/>
      <c r="P235" s="399"/>
      <c r="Q235" s="399"/>
      <c r="R235" s="399"/>
      <c r="S235" s="399"/>
      <c r="T235" s="399"/>
      <c r="U235" s="399"/>
      <c r="V235" s="399"/>
      <c r="W235" s="399"/>
      <c r="X235" s="399"/>
      <c r="Y235" s="399"/>
      <c r="Z235" s="399"/>
      <c r="AA235" s="399"/>
      <c r="AB235" s="399"/>
      <c r="AC235" s="399"/>
      <c r="AD235" s="399"/>
      <c r="AE235" s="399"/>
    </row>
    <row r="236" spans="3:31" ht="15.75" customHeight="1" x14ac:dyDescent="0.3">
      <c r="C236" s="398"/>
      <c r="D236" s="399"/>
      <c r="E236" s="399"/>
      <c r="F236" s="399"/>
      <c r="G236" s="399"/>
      <c r="H236" s="399"/>
      <c r="I236" s="399"/>
      <c r="J236" s="399"/>
      <c r="K236" s="399"/>
      <c r="L236" s="399"/>
      <c r="M236" s="399"/>
      <c r="N236" s="399"/>
      <c r="O236" s="399"/>
      <c r="P236" s="399"/>
      <c r="Q236" s="399"/>
      <c r="R236" s="399"/>
      <c r="S236" s="399"/>
      <c r="T236" s="399"/>
      <c r="U236" s="399"/>
      <c r="V236" s="399"/>
      <c r="W236" s="399"/>
      <c r="X236" s="399"/>
      <c r="Y236" s="399"/>
      <c r="Z236" s="399"/>
      <c r="AA236" s="399"/>
      <c r="AB236" s="399"/>
      <c r="AC236" s="399"/>
      <c r="AD236" s="399"/>
      <c r="AE236" s="399"/>
    </row>
    <row r="237" spans="3:31" ht="15.75" customHeight="1" x14ac:dyDescent="0.3">
      <c r="C237" s="398"/>
      <c r="D237" s="399"/>
      <c r="E237" s="399"/>
      <c r="F237" s="399"/>
      <c r="G237" s="399"/>
      <c r="H237" s="399"/>
      <c r="I237" s="399"/>
      <c r="J237" s="399"/>
      <c r="K237" s="399"/>
      <c r="L237" s="399"/>
      <c r="M237" s="399"/>
      <c r="N237" s="399"/>
      <c r="O237" s="399"/>
      <c r="P237" s="399"/>
      <c r="Q237" s="399"/>
      <c r="R237" s="399"/>
      <c r="S237" s="399"/>
      <c r="T237" s="399"/>
      <c r="U237" s="399"/>
      <c r="V237" s="399"/>
      <c r="W237" s="399"/>
      <c r="X237" s="399"/>
      <c r="Y237" s="399"/>
      <c r="Z237" s="399"/>
      <c r="AA237" s="399"/>
      <c r="AB237" s="399"/>
      <c r="AC237" s="399"/>
      <c r="AD237" s="399"/>
      <c r="AE237" s="399"/>
    </row>
    <row r="238" spans="3:31" ht="15.75" customHeight="1" x14ac:dyDescent="0.3">
      <c r="C238" s="398"/>
      <c r="D238" s="399"/>
      <c r="E238" s="399"/>
      <c r="F238" s="399"/>
      <c r="G238" s="399"/>
      <c r="H238" s="399"/>
      <c r="I238" s="399"/>
      <c r="J238" s="399"/>
      <c r="K238" s="399"/>
      <c r="L238" s="399"/>
      <c r="M238" s="399"/>
      <c r="N238" s="399"/>
      <c r="O238" s="399"/>
      <c r="P238" s="399"/>
      <c r="Q238" s="399"/>
      <c r="R238" s="399"/>
      <c r="S238" s="399"/>
      <c r="T238" s="399"/>
      <c r="U238" s="399"/>
      <c r="V238" s="399"/>
      <c r="W238" s="399"/>
      <c r="X238" s="399"/>
      <c r="Y238" s="399"/>
      <c r="Z238" s="399"/>
      <c r="AA238" s="399"/>
      <c r="AB238" s="399"/>
      <c r="AC238" s="399"/>
      <c r="AD238" s="399"/>
      <c r="AE238" s="399"/>
    </row>
    <row r="239" spans="3:31" ht="15.75" customHeight="1" x14ac:dyDescent="0.3">
      <c r="C239" s="398"/>
      <c r="D239" s="399"/>
      <c r="E239" s="399"/>
      <c r="F239" s="399"/>
      <c r="G239" s="399"/>
      <c r="H239" s="399"/>
      <c r="I239" s="399"/>
      <c r="J239" s="399"/>
      <c r="K239" s="399"/>
      <c r="L239" s="399"/>
      <c r="M239" s="399"/>
      <c r="N239" s="399"/>
      <c r="O239" s="399"/>
      <c r="P239" s="399"/>
      <c r="Q239" s="399"/>
      <c r="R239" s="399"/>
      <c r="S239" s="399"/>
      <c r="T239" s="399"/>
      <c r="U239" s="399"/>
      <c r="V239" s="399"/>
      <c r="W239" s="399"/>
      <c r="X239" s="399"/>
      <c r="Y239" s="399"/>
      <c r="Z239" s="399"/>
      <c r="AA239" s="399"/>
      <c r="AB239" s="399"/>
      <c r="AC239" s="399"/>
      <c r="AD239" s="399"/>
      <c r="AE239" s="399"/>
    </row>
    <row r="240" spans="3:31" ht="15.75" customHeight="1" x14ac:dyDescent="0.3">
      <c r="C240" s="398"/>
      <c r="D240" s="399"/>
      <c r="E240" s="399"/>
      <c r="F240" s="399"/>
      <c r="G240" s="399"/>
      <c r="H240" s="399"/>
      <c r="I240" s="399"/>
      <c r="J240" s="399"/>
      <c r="K240" s="399"/>
      <c r="L240" s="399"/>
      <c r="M240" s="399"/>
      <c r="N240" s="399"/>
      <c r="O240" s="399"/>
      <c r="P240" s="399"/>
      <c r="Q240" s="399"/>
      <c r="R240" s="399"/>
      <c r="S240" s="399"/>
      <c r="T240" s="399"/>
      <c r="U240" s="399"/>
      <c r="V240" s="399"/>
      <c r="W240" s="399"/>
      <c r="X240" s="399"/>
      <c r="Y240" s="399"/>
      <c r="Z240" s="399"/>
      <c r="AA240" s="399"/>
      <c r="AB240" s="399"/>
      <c r="AC240" s="399"/>
      <c r="AD240" s="399"/>
      <c r="AE240" s="399"/>
    </row>
    <row r="241" spans="3:31" ht="15.75" customHeight="1" x14ac:dyDescent="0.3">
      <c r="C241" s="398"/>
      <c r="D241" s="399"/>
      <c r="E241" s="399"/>
      <c r="F241" s="399"/>
      <c r="G241" s="399"/>
      <c r="H241" s="399"/>
      <c r="I241" s="399"/>
      <c r="J241" s="399"/>
      <c r="K241" s="399"/>
      <c r="L241" s="399"/>
      <c r="M241" s="399"/>
      <c r="N241" s="399"/>
      <c r="O241" s="399"/>
      <c r="P241" s="399"/>
      <c r="Q241" s="399"/>
      <c r="R241" s="399"/>
      <c r="S241" s="399"/>
      <c r="T241" s="399"/>
      <c r="U241" s="399"/>
      <c r="V241" s="399"/>
      <c r="W241" s="399"/>
      <c r="X241" s="399"/>
      <c r="Y241" s="399"/>
      <c r="Z241" s="399"/>
      <c r="AA241" s="399"/>
      <c r="AB241" s="399"/>
      <c r="AC241" s="399"/>
      <c r="AD241" s="399"/>
      <c r="AE241" s="399"/>
    </row>
    <row r="242" spans="3:31" ht="15.75" customHeight="1" x14ac:dyDescent="0.3">
      <c r="C242" s="398"/>
      <c r="D242" s="399"/>
      <c r="E242" s="399"/>
      <c r="F242" s="399"/>
      <c r="G242" s="399"/>
      <c r="H242" s="399"/>
      <c r="I242" s="399"/>
      <c r="J242" s="399"/>
      <c r="K242" s="399"/>
      <c r="L242" s="399"/>
      <c r="M242" s="399"/>
      <c r="N242" s="399"/>
      <c r="O242" s="399"/>
      <c r="P242" s="399"/>
      <c r="Q242" s="399"/>
      <c r="R242" s="399"/>
      <c r="S242" s="399"/>
      <c r="T242" s="399"/>
      <c r="U242" s="399"/>
      <c r="V242" s="399"/>
      <c r="W242" s="399"/>
      <c r="X242" s="399"/>
      <c r="Y242" s="399"/>
      <c r="Z242" s="399"/>
      <c r="AA242" s="399"/>
      <c r="AB242" s="399"/>
      <c r="AC242" s="399"/>
      <c r="AD242" s="399"/>
      <c r="AE242" s="399"/>
    </row>
    <row r="243" spans="3:31" ht="15.75" customHeight="1" x14ac:dyDescent="0.3">
      <c r="C243" s="398"/>
      <c r="D243" s="399"/>
      <c r="E243" s="399"/>
      <c r="F243" s="399"/>
      <c r="G243" s="399"/>
      <c r="H243" s="399"/>
      <c r="I243" s="399"/>
      <c r="J243" s="399"/>
      <c r="K243" s="399"/>
      <c r="L243" s="399"/>
      <c r="M243" s="399"/>
      <c r="N243" s="399"/>
      <c r="O243" s="399"/>
      <c r="P243" s="399"/>
      <c r="Q243" s="399"/>
      <c r="R243" s="399"/>
      <c r="S243" s="399"/>
      <c r="T243" s="399"/>
      <c r="U243" s="399"/>
      <c r="V243" s="399"/>
      <c r="W243" s="399"/>
      <c r="X243" s="399"/>
      <c r="Y243" s="399"/>
      <c r="Z243" s="399"/>
      <c r="AA243" s="399"/>
      <c r="AB243" s="399"/>
      <c r="AC243" s="399"/>
      <c r="AD243" s="399"/>
      <c r="AE243" s="399"/>
    </row>
    <row r="244" spans="3:31" ht="15.75" customHeight="1" x14ac:dyDescent="0.3">
      <c r="C244" s="398"/>
      <c r="D244" s="399"/>
      <c r="E244" s="399"/>
      <c r="F244" s="399"/>
      <c r="G244" s="399"/>
      <c r="H244" s="399"/>
      <c r="I244" s="399"/>
      <c r="J244" s="399"/>
      <c r="K244" s="399"/>
      <c r="L244" s="399"/>
      <c r="M244" s="399"/>
      <c r="N244" s="399"/>
      <c r="O244" s="399"/>
      <c r="P244" s="399"/>
      <c r="Q244" s="399"/>
      <c r="R244" s="399"/>
      <c r="S244" s="399"/>
      <c r="T244" s="399"/>
      <c r="U244" s="399"/>
      <c r="V244" s="399"/>
      <c r="W244" s="399"/>
      <c r="X244" s="399"/>
      <c r="Y244" s="399"/>
      <c r="Z244" s="399"/>
      <c r="AA244" s="399"/>
      <c r="AB244" s="399"/>
      <c r="AC244" s="399"/>
      <c r="AD244" s="399"/>
      <c r="AE244" s="399"/>
    </row>
    <row r="245" spans="3:31" ht="15.75" customHeight="1" x14ac:dyDescent="0.3">
      <c r="C245" s="398"/>
      <c r="D245" s="399"/>
      <c r="E245" s="399"/>
      <c r="F245" s="399"/>
      <c r="G245" s="399"/>
      <c r="H245" s="399"/>
      <c r="I245" s="399"/>
      <c r="J245" s="399"/>
      <c r="K245" s="399"/>
      <c r="L245" s="399"/>
      <c r="M245" s="399"/>
      <c r="N245" s="399"/>
      <c r="O245" s="399"/>
      <c r="P245" s="399"/>
      <c r="Q245" s="399"/>
      <c r="R245" s="399"/>
      <c r="S245" s="399"/>
      <c r="T245" s="399"/>
      <c r="U245" s="399"/>
      <c r="V245" s="399"/>
      <c r="W245" s="399"/>
      <c r="X245" s="399"/>
      <c r="Y245" s="399"/>
      <c r="Z245" s="399"/>
      <c r="AA245" s="399"/>
      <c r="AB245" s="399"/>
      <c r="AC245" s="399"/>
      <c r="AD245" s="399"/>
      <c r="AE245" s="399"/>
    </row>
    <row r="246" spans="3:31" ht="15.75" customHeight="1" x14ac:dyDescent="0.3">
      <c r="C246" s="398"/>
      <c r="D246" s="399"/>
      <c r="E246" s="399"/>
      <c r="F246" s="399"/>
      <c r="G246" s="399"/>
      <c r="H246" s="399"/>
      <c r="I246" s="399"/>
      <c r="J246" s="399"/>
      <c r="K246" s="399"/>
      <c r="L246" s="399"/>
      <c r="M246" s="399"/>
      <c r="N246" s="399"/>
      <c r="O246" s="399"/>
      <c r="P246" s="399"/>
      <c r="Q246" s="399"/>
      <c r="R246" s="399"/>
      <c r="S246" s="399"/>
      <c r="T246" s="399"/>
      <c r="U246" s="399"/>
      <c r="V246" s="399"/>
      <c r="W246" s="399"/>
      <c r="X246" s="399"/>
      <c r="Y246" s="399"/>
      <c r="Z246" s="399"/>
      <c r="AA246" s="399"/>
      <c r="AB246" s="399"/>
      <c r="AC246" s="399"/>
      <c r="AD246" s="399"/>
      <c r="AE246" s="399"/>
    </row>
    <row r="247" spans="3:31" ht="15.75" customHeight="1" x14ac:dyDescent="0.3">
      <c r="C247" s="398"/>
      <c r="D247" s="399"/>
      <c r="E247" s="399"/>
      <c r="F247" s="399"/>
      <c r="G247" s="399"/>
      <c r="H247" s="399"/>
      <c r="I247" s="399"/>
      <c r="J247" s="399"/>
      <c r="K247" s="399"/>
      <c r="L247" s="399"/>
      <c r="M247" s="399"/>
      <c r="N247" s="399"/>
      <c r="O247" s="399"/>
      <c r="P247" s="399"/>
      <c r="Q247" s="399"/>
      <c r="R247" s="399"/>
      <c r="S247" s="399"/>
      <c r="T247" s="399"/>
      <c r="U247" s="399"/>
      <c r="V247" s="399"/>
      <c r="W247" s="399"/>
      <c r="X247" s="399"/>
      <c r="Y247" s="399"/>
      <c r="Z247" s="399"/>
      <c r="AA247" s="399"/>
      <c r="AB247" s="399"/>
      <c r="AC247" s="399"/>
      <c r="AD247" s="399"/>
      <c r="AE247" s="399"/>
    </row>
    <row r="248" spans="3:31" ht="15.75" customHeight="1" x14ac:dyDescent="0.3">
      <c r="C248" s="398"/>
      <c r="D248" s="399"/>
      <c r="E248" s="399"/>
      <c r="F248" s="399"/>
      <c r="G248" s="399"/>
      <c r="H248" s="399"/>
      <c r="I248" s="399"/>
      <c r="J248" s="399"/>
      <c r="K248" s="399"/>
      <c r="L248" s="399"/>
      <c r="M248" s="399"/>
      <c r="N248" s="399"/>
      <c r="O248" s="399"/>
      <c r="P248" s="399"/>
      <c r="Q248" s="399"/>
      <c r="R248" s="399"/>
      <c r="S248" s="399"/>
      <c r="T248" s="399"/>
      <c r="U248" s="399"/>
      <c r="V248" s="399"/>
      <c r="W248" s="399"/>
      <c r="X248" s="399"/>
      <c r="Y248" s="399"/>
      <c r="Z248" s="399"/>
      <c r="AA248" s="399"/>
      <c r="AB248" s="399"/>
      <c r="AC248" s="399"/>
      <c r="AD248" s="399"/>
      <c r="AE248" s="399"/>
    </row>
    <row r="249" spans="3:31" ht="15.75" customHeight="1" x14ac:dyDescent="0.3">
      <c r="C249" s="398"/>
      <c r="D249" s="399"/>
      <c r="E249" s="399"/>
      <c r="F249" s="399"/>
      <c r="G249" s="399"/>
      <c r="H249" s="399"/>
      <c r="I249" s="399"/>
      <c r="J249" s="399"/>
      <c r="K249" s="399"/>
      <c r="L249" s="399"/>
      <c r="M249" s="399"/>
      <c r="N249" s="399"/>
      <c r="O249" s="399"/>
      <c r="P249" s="399"/>
      <c r="Q249" s="399"/>
      <c r="R249" s="399"/>
      <c r="S249" s="399"/>
      <c r="T249" s="399"/>
      <c r="U249" s="399"/>
      <c r="V249" s="399"/>
      <c r="W249" s="399"/>
      <c r="X249" s="399"/>
      <c r="Y249" s="399"/>
      <c r="Z249" s="399"/>
      <c r="AA249" s="399"/>
      <c r="AB249" s="399"/>
      <c r="AC249" s="399"/>
      <c r="AD249" s="399"/>
      <c r="AE249" s="399"/>
    </row>
    <row r="250" spans="3:31" ht="15.75" customHeight="1" x14ac:dyDescent="0.3">
      <c r="C250" s="398"/>
      <c r="D250" s="399"/>
      <c r="E250" s="399"/>
      <c r="F250" s="399"/>
      <c r="G250" s="399"/>
      <c r="H250" s="399"/>
      <c r="I250" s="399"/>
      <c r="J250" s="399"/>
      <c r="K250" s="399"/>
      <c r="L250" s="399"/>
      <c r="M250" s="399"/>
      <c r="N250" s="399"/>
      <c r="O250" s="399"/>
      <c r="P250" s="399"/>
      <c r="Q250" s="399"/>
      <c r="R250" s="399"/>
      <c r="S250" s="399"/>
      <c r="T250" s="399"/>
      <c r="U250" s="399"/>
      <c r="V250" s="399"/>
      <c r="W250" s="399"/>
      <c r="X250" s="399"/>
      <c r="Y250" s="399"/>
      <c r="Z250" s="399"/>
      <c r="AA250" s="399"/>
      <c r="AB250" s="399"/>
      <c r="AC250" s="399"/>
      <c r="AD250" s="399"/>
      <c r="AE250" s="399"/>
    </row>
    <row r="251" spans="3:31" ht="15.75" customHeight="1" x14ac:dyDescent="0.3">
      <c r="C251" s="398"/>
      <c r="D251" s="399"/>
      <c r="E251" s="399"/>
      <c r="F251" s="399"/>
      <c r="G251" s="399"/>
      <c r="H251" s="399"/>
      <c r="I251" s="399"/>
      <c r="J251" s="399"/>
      <c r="K251" s="399"/>
      <c r="L251" s="399"/>
      <c r="M251" s="399"/>
      <c r="N251" s="399"/>
      <c r="O251" s="399"/>
      <c r="P251" s="399"/>
      <c r="Q251" s="399"/>
      <c r="R251" s="399"/>
      <c r="S251" s="399"/>
      <c r="T251" s="399"/>
      <c r="U251" s="399"/>
      <c r="V251" s="399"/>
      <c r="W251" s="399"/>
      <c r="X251" s="399"/>
      <c r="Y251" s="399"/>
      <c r="Z251" s="399"/>
      <c r="AA251" s="399"/>
      <c r="AB251" s="399"/>
      <c r="AC251" s="399"/>
      <c r="AD251" s="399"/>
      <c r="AE251" s="399"/>
    </row>
    <row r="252" spans="3:31" ht="15.75" customHeight="1" x14ac:dyDescent="0.3">
      <c r="C252" s="398"/>
      <c r="D252" s="399"/>
      <c r="E252" s="399"/>
      <c r="F252" s="399"/>
      <c r="G252" s="399"/>
      <c r="H252" s="399"/>
      <c r="I252" s="399"/>
      <c r="J252" s="399"/>
      <c r="K252" s="399"/>
      <c r="L252" s="399"/>
      <c r="M252" s="399"/>
      <c r="N252" s="399"/>
      <c r="O252" s="399"/>
      <c r="P252" s="399"/>
      <c r="Q252" s="399"/>
      <c r="R252" s="399"/>
      <c r="S252" s="399"/>
      <c r="T252" s="399"/>
      <c r="U252" s="399"/>
      <c r="V252" s="399"/>
      <c r="W252" s="399"/>
      <c r="X252" s="399"/>
      <c r="Y252" s="399"/>
      <c r="Z252" s="399"/>
      <c r="AA252" s="399"/>
      <c r="AB252" s="399"/>
      <c r="AC252" s="399"/>
      <c r="AD252" s="399"/>
      <c r="AE252" s="399"/>
    </row>
    <row r="253" spans="3:31" ht="15.75" customHeight="1" x14ac:dyDescent="0.3">
      <c r="C253" s="398"/>
      <c r="D253" s="399"/>
      <c r="E253" s="399"/>
      <c r="F253" s="399"/>
      <c r="G253" s="399"/>
      <c r="H253" s="399"/>
      <c r="I253" s="399"/>
      <c r="J253" s="399"/>
      <c r="K253" s="399"/>
      <c r="L253" s="399"/>
      <c r="M253" s="399"/>
      <c r="N253" s="399"/>
      <c r="O253" s="399"/>
      <c r="P253" s="399"/>
      <c r="Q253" s="399"/>
      <c r="R253" s="399"/>
      <c r="S253" s="399"/>
      <c r="T253" s="399"/>
      <c r="U253" s="399"/>
      <c r="V253" s="399"/>
      <c r="W253" s="399"/>
      <c r="X253" s="399"/>
      <c r="Y253" s="399"/>
      <c r="Z253" s="399"/>
      <c r="AA253" s="399"/>
      <c r="AB253" s="399"/>
      <c r="AC253" s="399"/>
      <c r="AD253" s="399"/>
      <c r="AE253" s="399"/>
    </row>
    <row r="254" spans="3:31" ht="15.75" customHeight="1" x14ac:dyDescent="0.3">
      <c r="C254" s="398"/>
      <c r="D254" s="399"/>
      <c r="E254" s="399"/>
      <c r="F254" s="399"/>
      <c r="G254" s="399"/>
      <c r="H254" s="399"/>
      <c r="I254" s="399"/>
      <c r="J254" s="399"/>
      <c r="K254" s="399"/>
      <c r="L254" s="399"/>
      <c r="M254" s="399"/>
      <c r="N254" s="399"/>
      <c r="O254" s="399"/>
      <c r="P254" s="399"/>
      <c r="Q254" s="399"/>
      <c r="R254" s="399"/>
      <c r="S254" s="399"/>
      <c r="T254" s="399"/>
      <c r="U254" s="399"/>
      <c r="V254" s="399"/>
      <c r="W254" s="399"/>
      <c r="X254" s="399"/>
      <c r="Y254" s="399"/>
      <c r="Z254" s="399"/>
      <c r="AA254" s="399"/>
      <c r="AB254" s="399"/>
      <c r="AC254" s="399"/>
      <c r="AD254" s="399"/>
      <c r="AE254" s="399"/>
    </row>
    <row r="255" spans="3:31" ht="15.75" customHeight="1" x14ac:dyDescent="0.3">
      <c r="C255" s="398"/>
      <c r="D255" s="399"/>
      <c r="E255" s="399"/>
      <c r="F255" s="399"/>
      <c r="G255" s="399"/>
      <c r="H255" s="399"/>
      <c r="I255" s="399"/>
      <c r="J255" s="399"/>
      <c r="K255" s="399"/>
      <c r="L255" s="399"/>
      <c r="M255" s="399"/>
      <c r="N255" s="399"/>
      <c r="O255" s="399"/>
      <c r="P255" s="399"/>
      <c r="Q255" s="399"/>
      <c r="R255" s="399"/>
      <c r="S255" s="399"/>
      <c r="T255" s="399"/>
      <c r="U255" s="399"/>
      <c r="V255" s="399"/>
      <c r="W255" s="399"/>
      <c r="X255" s="399"/>
      <c r="Y255" s="399"/>
      <c r="Z255" s="399"/>
      <c r="AA255" s="399"/>
      <c r="AB255" s="399"/>
      <c r="AC255" s="399"/>
      <c r="AD255" s="399"/>
      <c r="AE255" s="399"/>
    </row>
    <row r="256" spans="3:31" ht="15.75" customHeight="1" x14ac:dyDescent="0.3">
      <c r="C256" s="398"/>
      <c r="D256" s="399"/>
      <c r="E256" s="399"/>
      <c r="F256" s="399"/>
      <c r="G256" s="399"/>
      <c r="H256" s="399"/>
      <c r="I256" s="399"/>
      <c r="J256" s="399"/>
      <c r="K256" s="399"/>
      <c r="L256" s="399"/>
      <c r="M256" s="399"/>
      <c r="N256" s="399"/>
      <c r="O256" s="399"/>
      <c r="P256" s="399"/>
      <c r="Q256" s="399"/>
      <c r="R256" s="399"/>
      <c r="S256" s="399"/>
      <c r="T256" s="399"/>
      <c r="U256" s="399"/>
      <c r="V256" s="399"/>
      <c r="W256" s="399"/>
      <c r="X256" s="399"/>
      <c r="Y256" s="399"/>
      <c r="Z256" s="399"/>
      <c r="AA256" s="399"/>
      <c r="AB256" s="399"/>
      <c r="AC256" s="399"/>
      <c r="AD256" s="399"/>
      <c r="AE256" s="399"/>
    </row>
    <row r="257" spans="3:31" ht="15.75" customHeight="1" x14ac:dyDescent="0.3">
      <c r="C257" s="398"/>
      <c r="D257" s="399"/>
      <c r="E257" s="399"/>
      <c r="F257" s="399"/>
      <c r="G257" s="399"/>
      <c r="H257" s="399"/>
      <c r="I257" s="399"/>
      <c r="J257" s="399"/>
      <c r="K257" s="399"/>
      <c r="L257" s="399"/>
      <c r="M257" s="399"/>
      <c r="N257" s="399"/>
      <c r="O257" s="399"/>
      <c r="P257" s="399"/>
      <c r="Q257" s="399"/>
      <c r="R257" s="399"/>
      <c r="S257" s="399"/>
      <c r="T257" s="399"/>
      <c r="U257" s="399"/>
      <c r="V257" s="399"/>
      <c r="W257" s="399"/>
      <c r="X257" s="399"/>
      <c r="Y257" s="399"/>
      <c r="Z257" s="399"/>
      <c r="AA257" s="399"/>
      <c r="AB257" s="399"/>
      <c r="AC257" s="399"/>
      <c r="AD257" s="399"/>
      <c r="AE257" s="399"/>
    </row>
    <row r="258" spans="3:31" ht="15.75" customHeight="1" x14ac:dyDescent="0.3">
      <c r="C258" s="398"/>
      <c r="D258" s="399"/>
      <c r="E258" s="399"/>
      <c r="F258" s="399"/>
      <c r="G258" s="399"/>
      <c r="H258" s="399"/>
      <c r="I258" s="399"/>
      <c r="J258" s="399"/>
      <c r="K258" s="399"/>
      <c r="L258" s="399"/>
      <c r="M258" s="399"/>
      <c r="N258" s="399"/>
      <c r="O258" s="399"/>
      <c r="P258" s="399"/>
      <c r="Q258" s="399"/>
      <c r="R258" s="399"/>
      <c r="S258" s="399"/>
      <c r="T258" s="399"/>
      <c r="U258" s="399"/>
      <c r="V258" s="399"/>
      <c r="W258" s="399"/>
      <c r="X258" s="399"/>
      <c r="Y258" s="399"/>
      <c r="Z258" s="399"/>
      <c r="AA258" s="399"/>
      <c r="AB258" s="399"/>
      <c r="AC258" s="399"/>
      <c r="AD258" s="399"/>
      <c r="AE258" s="399"/>
    </row>
    <row r="259" spans="3:31" ht="15.75" customHeight="1" x14ac:dyDescent="0.3">
      <c r="C259" s="398"/>
      <c r="D259" s="399"/>
      <c r="E259" s="399"/>
      <c r="F259" s="399"/>
      <c r="G259" s="399"/>
      <c r="H259" s="399"/>
      <c r="I259" s="399"/>
      <c r="J259" s="399"/>
      <c r="K259" s="399"/>
      <c r="L259" s="399"/>
      <c r="M259" s="399"/>
      <c r="N259" s="399"/>
      <c r="O259" s="399"/>
      <c r="P259" s="399"/>
      <c r="Q259" s="399"/>
      <c r="R259" s="399"/>
      <c r="S259" s="399"/>
      <c r="T259" s="399"/>
      <c r="U259" s="399"/>
      <c r="V259" s="399"/>
      <c r="W259" s="399"/>
      <c r="X259" s="399"/>
      <c r="Y259" s="399"/>
      <c r="Z259" s="399"/>
      <c r="AA259" s="399"/>
      <c r="AB259" s="399"/>
      <c r="AC259" s="399"/>
      <c r="AD259" s="399"/>
      <c r="AE259" s="399"/>
    </row>
    <row r="260" spans="3:31" ht="15.75" customHeight="1" x14ac:dyDescent="0.3">
      <c r="C260" s="398"/>
      <c r="D260" s="399"/>
      <c r="E260" s="399"/>
      <c r="F260" s="399"/>
      <c r="G260" s="399"/>
      <c r="H260" s="399"/>
      <c r="I260" s="399"/>
      <c r="J260" s="399"/>
      <c r="K260" s="399"/>
      <c r="L260" s="399"/>
      <c r="M260" s="399"/>
      <c r="N260" s="399"/>
      <c r="O260" s="399"/>
      <c r="P260" s="399"/>
      <c r="Q260" s="399"/>
      <c r="R260" s="399"/>
      <c r="S260" s="399"/>
      <c r="T260" s="399"/>
      <c r="U260" s="399"/>
      <c r="V260" s="399"/>
      <c r="W260" s="399"/>
      <c r="X260" s="399"/>
      <c r="Y260" s="399"/>
      <c r="Z260" s="399"/>
      <c r="AA260" s="399"/>
      <c r="AB260" s="399"/>
      <c r="AC260" s="399"/>
      <c r="AD260" s="399"/>
      <c r="AE260" s="399"/>
    </row>
    <row r="261" spans="3:31" ht="15.75" customHeight="1" x14ac:dyDescent="0.3">
      <c r="C261" s="398"/>
      <c r="D261" s="399"/>
      <c r="E261" s="399"/>
      <c r="F261" s="399"/>
      <c r="G261" s="399"/>
      <c r="H261" s="399"/>
      <c r="I261" s="399"/>
      <c r="J261" s="399"/>
      <c r="K261" s="399"/>
      <c r="L261" s="399"/>
      <c r="M261" s="399"/>
      <c r="N261" s="399"/>
      <c r="O261" s="399"/>
      <c r="P261" s="399"/>
      <c r="Q261" s="399"/>
      <c r="R261" s="399"/>
      <c r="S261" s="399"/>
      <c r="T261" s="399"/>
      <c r="U261" s="399"/>
      <c r="V261" s="399"/>
      <c r="W261" s="399"/>
      <c r="X261" s="399"/>
      <c r="Y261" s="399"/>
      <c r="Z261" s="399"/>
      <c r="AA261" s="399"/>
      <c r="AB261" s="399"/>
      <c r="AC261" s="399"/>
      <c r="AD261" s="399"/>
      <c r="AE261" s="399"/>
    </row>
    <row r="262" spans="3:31" ht="15.75" customHeight="1" x14ac:dyDescent="0.3">
      <c r="C262" s="398"/>
      <c r="D262" s="399"/>
      <c r="E262" s="399"/>
      <c r="F262" s="399"/>
      <c r="G262" s="399"/>
      <c r="H262" s="399"/>
      <c r="I262" s="399"/>
      <c r="J262" s="399"/>
      <c r="K262" s="399"/>
      <c r="L262" s="399"/>
      <c r="M262" s="399"/>
      <c r="N262" s="399"/>
      <c r="O262" s="399"/>
      <c r="P262" s="399"/>
      <c r="Q262" s="399"/>
      <c r="R262" s="399"/>
      <c r="S262" s="399"/>
      <c r="T262" s="399"/>
      <c r="U262" s="399"/>
      <c r="V262" s="399"/>
      <c r="W262" s="399"/>
      <c r="X262" s="399"/>
      <c r="Y262" s="399"/>
      <c r="Z262" s="399"/>
      <c r="AA262" s="399"/>
      <c r="AB262" s="399"/>
      <c r="AC262" s="399"/>
      <c r="AD262" s="399"/>
      <c r="AE262" s="399"/>
    </row>
    <row r="263" spans="3:31" ht="15.75" customHeight="1" x14ac:dyDescent="0.3">
      <c r="C263" s="398"/>
      <c r="D263" s="399"/>
      <c r="E263" s="399"/>
      <c r="F263" s="399"/>
      <c r="G263" s="399"/>
      <c r="H263" s="399"/>
      <c r="I263" s="399"/>
      <c r="J263" s="399"/>
      <c r="K263" s="399"/>
      <c r="L263" s="399"/>
      <c r="M263" s="399"/>
      <c r="N263" s="399"/>
      <c r="O263" s="399"/>
      <c r="P263" s="399"/>
      <c r="Q263" s="399"/>
      <c r="R263" s="399"/>
      <c r="S263" s="399"/>
      <c r="T263" s="399"/>
      <c r="U263" s="399"/>
      <c r="V263" s="399"/>
      <c r="W263" s="399"/>
      <c r="X263" s="399"/>
      <c r="Y263" s="399"/>
      <c r="Z263" s="399"/>
      <c r="AA263" s="399"/>
      <c r="AB263" s="399"/>
      <c r="AC263" s="399"/>
      <c r="AD263" s="399"/>
      <c r="AE263" s="399"/>
    </row>
    <row r="264" spans="3:31" ht="15.75" customHeight="1" x14ac:dyDescent="0.3">
      <c r="C264" s="398"/>
      <c r="D264" s="399"/>
      <c r="E264" s="399"/>
      <c r="F264" s="399"/>
      <c r="G264" s="399"/>
      <c r="H264" s="399"/>
      <c r="I264" s="399"/>
      <c r="J264" s="399"/>
      <c r="K264" s="399"/>
      <c r="L264" s="399"/>
      <c r="M264" s="399"/>
      <c r="N264" s="399"/>
      <c r="O264" s="399"/>
      <c r="P264" s="399"/>
      <c r="Q264" s="399"/>
      <c r="R264" s="399"/>
      <c r="S264" s="399"/>
      <c r="T264" s="399"/>
      <c r="U264" s="399"/>
      <c r="V264" s="399"/>
      <c r="W264" s="399"/>
      <c r="X264" s="399"/>
      <c r="Y264" s="399"/>
      <c r="Z264" s="399"/>
      <c r="AA264" s="399"/>
      <c r="AB264" s="399"/>
      <c r="AC264" s="399"/>
      <c r="AD264" s="399"/>
      <c r="AE264" s="399"/>
    </row>
    <row r="265" spans="3:31" ht="15.75" customHeight="1" x14ac:dyDescent="0.3">
      <c r="C265" s="398"/>
      <c r="D265" s="399"/>
      <c r="E265" s="399"/>
      <c r="F265" s="399"/>
      <c r="G265" s="399"/>
      <c r="H265" s="399"/>
      <c r="I265" s="399"/>
      <c r="J265" s="399"/>
      <c r="K265" s="399"/>
      <c r="L265" s="399"/>
      <c r="M265" s="399"/>
      <c r="N265" s="399"/>
      <c r="O265" s="399"/>
      <c r="P265" s="399"/>
      <c r="Q265" s="399"/>
      <c r="R265" s="399"/>
      <c r="S265" s="399"/>
      <c r="T265" s="399"/>
      <c r="U265" s="399"/>
      <c r="V265" s="399"/>
      <c r="W265" s="399"/>
      <c r="X265" s="399"/>
      <c r="Y265" s="399"/>
      <c r="Z265" s="399"/>
      <c r="AA265" s="399"/>
      <c r="AB265" s="399"/>
      <c r="AC265" s="399"/>
      <c r="AD265" s="399"/>
      <c r="AE265" s="399"/>
    </row>
    <row r="266" spans="3:31" ht="15.75" customHeight="1" x14ac:dyDescent="0.3">
      <c r="C266" s="398"/>
      <c r="D266" s="399"/>
      <c r="E266" s="399"/>
      <c r="F266" s="399"/>
      <c r="G266" s="399"/>
      <c r="H266" s="399"/>
      <c r="I266" s="399"/>
      <c r="J266" s="399"/>
      <c r="K266" s="399"/>
      <c r="L266" s="399"/>
      <c r="M266" s="399"/>
      <c r="N266" s="399"/>
      <c r="O266" s="399"/>
      <c r="P266" s="399"/>
      <c r="Q266" s="399"/>
      <c r="R266" s="399"/>
      <c r="S266" s="399"/>
      <c r="T266" s="399"/>
      <c r="U266" s="399"/>
      <c r="V266" s="399"/>
      <c r="W266" s="399"/>
      <c r="X266" s="399"/>
      <c r="Y266" s="399"/>
      <c r="Z266" s="399"/>
      <c r="AA266" s="399"/>
      <c r="AB266" s="399"/>
      <c r="AC266" s="399"/>
      <c r="AD266" s="399"/>
      <c r="AE266" s="399"/>
    </row>
    <row r="267" spans="3:31" ht="15.75" customHeight="1" x14ac:dyDescent="0.3">
      <c r="C267" s="398"/>
      <c r="D267" s="399"/>
      <c r="E267" s="399"/>
      <c r="F267" s="399"/>
      <c r="G267" s="399"/>
      <c r="H267" s="399"/>
      <c r="I267" s="399"/>
      <c r="J267" s="399"/>
      <c r="K267" s="399"/>
      <c r="L267" s="399"/>
      <c r="M267" s="399"/>
      <c r="N267" s="399"/>
      <c r="O267" s="399"/>
      <c r="P267" s="399"/>
      <c r="Q267" s="399"/>
      <c r="R267" s="399"/>
      <c r="S267" s="399"/>
      <c r="T267" s="399"/>
      <c r="U267" s="399"/>
      <c r="V267" s="399"/>
      <c r="W267" s="399"/>
      <c r="X267" s="399"/>
      <c r="Y267" s="399"/>
      <c r="Z267" s="399"/>
      <c r="AA267" s="399"/>
      <c r="AB267" s="399"/>
      <c r="AC267" s="399"/>
      <c r="AD267" s="399"/>
      <c r="AE267" s="399"/>
    </row>
    <row r="268" spans="3:31" ht="15.75" customHeight="1" x14ac:dyDescent="0.3">
      <c r="C268" s="398"/>
      <c r="D268" s="399"/>
      <c r="E268" s="399"/>
      <c r="F268" s="399"/>
      <c r="G268" s="399"/>
      <c r="H268" s="399"/>
      <c r="I268" s="399"/>
      <c r="J268" s="399"/>
      <c r="K268" s="399"/>
      <c r="L268" s="399"/>
      <c r="M268" s="399"/>
      <c r="N268" s="399"/>
      <c r="O268" s="399"/>
      <c r="P268" s="399"/>
      <c r="Q268" s="399"/>
      <c r="R268" s="399"/>
      <c r="S268" s="399"/>
      <c r="T268" s="399"/>
      <c r="U268" s="399"/>
      <c r="V268" s="399"/>
      <c r="W268" s="399"/>
      <c r="X268" s="399"/>
      <c r="Y268" s="399"/>
      <c r="Z268" s="399"/>
      <c r="AA268" s="399"/>
      <c r="AB268" s="399"/>
      <c r="AC268" s="399"/>
      <c r="AD268" s="399"/>
      <c r="AE268" s="399"/>
    </row>
    <row r="269" spans="3:31" ht="15.75" customHeight="1" x14ac:dyDescent="0.3">
      <c r="C269" s="398"/>
      <c r="D269" s="399"/>
      <c r="E269" s="399"/>
      <c r="F269" s="399"/>
      <c r="G269" s="399"/>
      <c r="H269" s="399"/>
      <c r="I269" s="399"/>
      <c r="J269" s="399"/>
      <c r="K269" s="399"/>
      <c r="L269" s="399"/>
      <c r="M269" s="399"/>
      <c r="N269" s="399"/>
      <c r="O269" s="399"/>
      <c r="P269" s="399"/>
      <c r="Q269" s="399"/>
      <c r="R269" s="399"/>
      <c r="S269" s="399"/>
      <c r="T269" s="399"/>
      <c r="U269" s="399"/>
      <c r="V269" s="399"/>
      <c r="W269" s="399"/>
      <c r="X269" s="399"/>
      <c r="Y269" s="399"/>
      <c r="Z269" s="399"/>
      <c r="AA269" s="399"/>
      <c r="AB269" s="399"/>
      <c r="AC269" s="399"/>
      <c r="AD269" s="399"/>
      <c r="AE269" s="399"/>
    </row>
    <row r="270" spans="3:31" ht="15.75" customHeight="1" x14ac:dyDescent="0.3">
      <c r="C270" s="398"/>
      <c r="D270" s="399"/>
      <c r="E270" s="399"/>
      <c r="F270" s="399"/>
      <c r="G270" s="399"/>
      <c r="H270" s="399"/>
      <c r="I270" s="399"/>
      <c r="J270" s="399"/>
      <c r="K270" s="399"/>
      <c r="L270" s="399"/>
      <c r="M270" s="399"/>
      <c r="N270" s="399"/>
      <c r="O270" s="399"/>
      <c r="P270" s="399"/>
      <c r="Q270" s="399"/>
      <c r="R270" s="399"/>
      <c r="S270" s="399"/>
      <c r="T270" s="399"/>
      <c r="U270" s="399"/>
      <c r="V270" s="399"/>
      <c r="W270" s="399"/>
      <c r="X270" s="399"/>
      <c r="Y270" s="399"/>
      <c r="Z270" s="399"/>
      <c r="AA270" s="399"/>
      <c r="AB270" s="399"/>
      <c r="AC270" s="399"/>
      <c r="AD270" s="399"/>
      <c r="AE270" s="399"/>
    </row>
    <row r="271" spans="3:31" ht="15.75" customHeight="1" x14ac:dyDescent="0.3">
      <c r="C271" s="398"/>
      <c r="D271" s="399"/>
      <c r="E271" s="399"/>
      <c r="F271" s="399"/>
      <c r="G271" s="399"/>
      <c r="H271" s="399"/>
      <c r="I271" s="399"/>
      <c r="J271" s="399"/>
      <c r="K271" s="399"/>
      <c r="L271" s="399"/>
      <c r="M271" s="399"/>
      <c r="N271" s="399"/>
      <c r="O271" s="399"/>
      <c r="P271" s="399"/>
      <c r="Q271" s="399"/>
      <c r="R271" s="399"/>
      <c r="S271" s="399"/>
      <c r="T271" s="399"/>
      <c r="U271" s="399"/>
      <c r="V271" s="399"/>
      <c r="W271" s="399"/>
      <c r="X271" s="399"/>
      <c r="Y271" s="399"/>
      <c r="Z271" s="399"/>
      <c r="AA271" s="399"/>
      <c r="AB271" s="399"/>
      <c r="AC271" s="399"/>
      <c r="AD271" s="399"/>
      <c r="AE271" s="399"/>
    </row>
    <row r="272" spans="3:31" ht="15.75" customHeight="1" x14ac:dyDescent="0.3">
      <c r="C272" s="398"/>
      <c r="D272" s="399"/>
      <c r="E272" s="399"/>
      <c r="F272" s="399"/>
      <c r="G272" s="399"/>
      <c r="H272" s="399"/>
      <c r="I272" s="399"/>
      <c r="J272" s="399"/>
      <c r="K272" s="399"/>
      <c r="L272" s="399"/>
      <c r="M272" s="399"/>
      <c r="N272" s="399"/>
      <c r="O272" s="399"/>
      <c r="P272" s="399"/>
      <c r="Q272" s="399"/>
      <c r="R272" s="399"/>
      <c r="S272" s="399"/>
      <c r="T272" s="399"/>
      <c r="U272" s="399"/>
      <c r="V272" s="399"/>
      <c r="W272" s="399"/>
      <c r="X272" s="399"/>
      <c r="Y272" s="399"/>
      <c r="Z272" s="399"/>
      <c r="AA272" s="399"/>
      <c r="AB272" s="399"/>
      <c r="AC272" s="399"/>
      <c r="AD272" s="399"/>
      <c r="AE272" s="399"/>
    </row>
    <row r="273" spans="3:31" ht="15.75" customHeight="1" x14ac:dyDescent="0.3">
      <c r="C273" s="398"/>
      <c r="D273" s="399"/>
      <c r="E273" s="399"/>
      <c r="F273" s="399"/>
      <c r="G273" s="399"/>
      <c r="H273" s="399"/>
      <c r="I273" s="399"/>
      <c r="J273" s="399"/>
      <c r="K273" s="399"/>
      <c r="L273" s="399"/>
      <c r="M273" s="399"/>
      <c r="N273" s="399"/>
      <c r="O273" s="399"/>
      <c r="P273" s="399"/>
      <c r="Q273" s="399"/>
      <c r="R273" s="399"/>
      <c r="S273" s="399"/>
      <c r="T273" s="399"/>
      <c r="U273" s="399"/>
      <c r="V273" s="399"/>
      <c r="W273" s="399"/>
      <c r="X273" s="399"/>
      <c r="Y273" s="399"/>
      <c r="Z273" s="399"/>
      <c r="AA273" s="399"/>
      <c r="AB273" s="399"/>
      <c r="AC273" s="399"/>
      <c r="AD273" s="399"/>
      <c r="AE273" s="399"/>
    </row>
    <row r="274" spans="3:31" ht="15.75" customHeight="1" x14ac:dyDescent="0.3">
      <c r="C274" s="398"/>
      <c r="D274" s="399"/>
      <c r="E274" s="399"/>
      <c r="F274" s="399"/>
      <c r="G274" s="399"/>
      <c r="H274" s="399"/>
      <c r="I274" s="399"/>
      <c r="J274" s="399"/>
      <c r="K274" s="399"/>
      <c r="L274" s="399"/>
      <c r="M274" s="399"/>
      <c r="N274" s="399"/>
      <c r="O274" s="399"/>
      <c r="P274" s="399"/>
      <c r="Q274" s="399"/>
      <c r="R274" s="399"/>
      <c r="S274" s="399"/>
      <c r="T274" s="399"/>
      <c r="U274" s="399"/>
      <c r="V274" s="399"/>
      <c r="W274" s="399"/>
      <c r="X274" s="399"/>
      <c r="Y274" s="399"/>
      <c r="Z274" s="399"/>
      <c r="AA274" s="399"/>
      <c r="AB274" s="399"/>
      <c r="AC274" s="399"/>
      <c r="AD274" s="399"/>
      <c r="AE274" s="399"/>
    </row>
    <row r="275" spans="3:31" ht="15.75" customHeight="1" x14ac:dyDescent="0.3">
      <c r="C275" s="398"/>
      <c r="D275" s="399"/>
      <c r="E275" s="399"/>
      <c r="F275" s="399"/>
      <c r="G275" s="399"/>
      <c r="H275" s="399"/>
      <c r="I275" s="399"/>
      <c r="J275" s="399"/>
      <c r="K275" s="399"/>
      <c r="L275" s="399"/>
      <c r="M275" s="399"/>
      <c r="N275" s="399"/>
      <c r="O275" s="399"/>
      <c r="P275" s="399"/>
      <c r="Q275" s="399"/>
      <c r="R275" s="399"/>
      <c r="S275" s="399"/>
      <c r="T275" s="399"/>
      <c r="U275" s="399"/>
      <c r="V275" s="399"/>
      <c r="W275" s="399"/>
      <c r="X275" s="399"/>
      <c r="Y275" s="399"/>
      <c r="Z275" s="399"/>
      <c r="AA275" s="399"/>
      <c r="AB275" s="399"/>
      <c r="AC275" s="399"/>
      <c r="AD275" s="399"/>
      <c r="AE275" s="399"/>
    </row>
    <row r="276" spans="3:31" ht="15.75" customHeight="1" x14ac:dyDescent="0.3">
      <c r="C276" s="398"/>
      <c r="D276" s="399"/>
      <c r="E276" s="399"/>
      <c r="F276" s="399"/>
      <c r="G276" s="399"/>
      <c r="H276" s="399"/>
      <c r="I276" s="399"/>
      <c r="J276" s="399"/>
      <c r="K276" s="399"/>
      <c r="L276" s="399"/>
      <c r="M276" s="399"/>
      <c r="N276" s="399"/>
      <c r="O276" s="399"/>
      <c r="P276" s="399"/>
      <c r="Q276" s="399"/>
      <c r="R276" s="399"/>
      <c r="S276" s="399"/>
      <c r="T276" s="399"/>
      <c r="U276" s="399"/>
      <c r="V276" s="399"/>
      <c r="W276" s="399"/>
      <c r="X276" s="399"/>
      <c r="Y276" s="399"/>
      <c r="Z276" s="399"/>
      <c r="AA276" s="399"/>
      <c r="AB276" s="399"/>
      <c r="AC276" s="399"/>
      <c r="AD276" s="399"/>
      <c r="AE276" s="399"/>
    </row>
    <row r="277" spans="3:31" ht="15.75" customHeight="1" x14ac:dyDescent="0.3">
      <c r="C277" s="398"/>
      <c r="D277" s="399"/>
      <c r="E277" s="399"/>
      <c r="F277" s="399"/>
      <c r="G277" s="399"/>
      <c r="H277" s="399"/>
      <c r="I277" s="399"/>
      <c r="J277" s="399"/>
      <c r="K277" s="399"/>
      <c r="L277" s="399"/>
      <c r="M277" s="399"/>
      <c r="N277" s="399"/>
      <c r="O277" s="399"/>
      <c r="P277" s="399"/>
      <c r="Q277" s="399"/>
      <c r="R277" s="399"/>
      <c r="S277" s="399"/>
      <c r="T277" s="399"/>
      <c r="U277" s="399"/>
      <c r="V277" s="399"/>
      <c r="W277" s="399"/>
      <c r="X277" s="399"/>
      <c r="Y277" s="399"/>
      <c r="Z277" s="399"/>
      <c r="AA277" s="399"/>
      <c r="AB277" s="399"/>
      <c r="AC277" s="399"/>
      <c r="AD277" s="399"/>
      <c r="AE277" s="399"/>
    </row>
    <row r="278" spans="3:31" ht="15.75" customHeight="1" x14ac:dyDescent="0.3">
      <c r="C278" s="398"/>
      <c r="D278" s="399"/>
      <c r="E278" s="399"/>
      <c r="F278" s="399"/>
      <c r="G278" s="399"/>
      <c r="H278" s="399"/>
      <c r="I278" s="399"/>
      <c r="J278" s="399"/>
      <c r="K278" s="399"/>
      <c r="L278" s="399"/>
      <c r="M278" s="399"/>
      <c r="N278" s="399"/>
      <c r="O278" s="399"/>
      <c r="P278" s="399"/>
      <c r="Q278" s="399"/>
      <c r="R278" s="399"/>
      <c r="S278" s="399"/>
      <c r="T278" s="399"/>
      <c r="U278" s="399"/>
      <c r="V278" s="399"/>
      <c r="W278" s="399"/>
      <c r="X278" s="399"/>
      <c r="Y278" s="399"/>
      <c r="Z278" s="399"/>
      <c r="AA278" s="399"/>
      <c r="AB278" s="399"/>
      <c r="AC278" s="399"/>
      <c r="AD278" s="399"/>
      <c r="AE278" s="399"/>
    </row>
    <row r="279" spans="3:31" ht="15.75" customHeight="1" x14ac:dyDescent="0.3">
      <c r="C279" s="398"/>
      <c r="D279" s="399"/>
      <c r="E279" s="399"/>
      <c r="F279" s="399"/>
      <c r="G279" s="399"/>
      <c r="H279" s="399"/>
      <c r="I279" s="399"/>
      <c r="J279" s="399"/>
      <c r="K279" s="399"/>
      <c r="L279" s="399"/>
      <c r="M279" s="399"/>
      <c r="N279" s="399"/>
      <c r="O279" s="399"/>
      <c r="P279" s="399"/>
      <c r="Q279" s="399"/>
      <c r="R279" s="399"/>
      <c r="S279" s="399"/>
      <c r="T279" s="399"/>
      <c r="U279" s="399"/>
      <c r="V279" s="399"/>
      <c r="W279" s="399"/>
      <c r="X279" s="399"/>
      <c r="Y279" s="399"/>
      <c r="Z279" s="399"/>
      <c r="AA279" s="399"/>
      <c r="AB279" s="399"/>
      <c r="AC279" s="399"/>
      <c r="AD279" s="399"/>
      <c r="AE279" s="399"/>
    </row>
    <row r="280" spans="3:31" ht="15.75" customHeight="1" x14ac:dyDescent="0.3">
      <c r="C280" s="398"/>
      <c r="D280" s="399"/>
      <c r="E280" s="399"/>
      <c r="F280" s="399"/>
      <c r="G280" s="399"/>
      <c r="H280" s="399"/>
      <c r="I280" s="399"/>
      <c r="J280" s="399"/>
      <c r="K280" s="399"/>
      <c r="L280" s="399"/>
      <c r="M280" s="399"/>
      <c r="N280" s="399"/>
      <c r="O280" s="399"/>
      <c r="P280" s="399"/>
      <c r="Q280" s="399"/>
      <c r="R280" s="399"/>
      <c r="S280" s="399"/>
      <c r="T280" s="399"/>
      <c r="U280" s="399"/>
      <c r="V280" s="399"/>
      <c r="W280" s="399"/>
      <c r="X280" s="399"/>
      <c r="Y280" s="399"/>
      <c r="Z280" s="399"/>
      <c r="AA280" s="399"/>
      <c r="AB280" s="399"/>
      <c r="AC280" s="399"/>
      <c r="AD280" s="399"/>
      <c r="AE280" s="399"/>
    </row>
    <row r="281" spans="3:31" ht="15.75" customHeight="1" x14ac:dyDescent="0.3">
      <c r="C281" s="398"/>
      <c r="D281" s="399"/>
      <c r="E281" s="399"/>
      <c r="F281" s="399"/>
      <c r="G281" s="399"/>
      <c r="H281" s="399"/>
      <c r="I281" s="399"/>
      <c r="J281" s="399"/>
      <c r="K281" s="399"/>
      <c r="L281" s="399"/>
      <c r="M281" s="399"/>
      <c r="N281" s="399"/>
      <c r="O281" s="399"/>
      <c r="P281" s="399"/>
      <c r="Q281" s="399"/>
      <c r="R281" s="399"/>
      <c r="S281" s="399"/>
      <c r="T281" s="399"/>
      <c r="U281" s="399"/>
      <c r="V281" s="399"/>
      <c r="W281" s="399"/>
      <c r="X281" s="399"/>
      <c r="Y281" s="399"/>
      <c r="Z281" s="399"/>
      <c r="AA281" s="399"/>
      <c r="AB281" s="399"/>
      <c r="AC281" s="399"/>
      <c r="AD281" s="399"/>
      <c r="AE281" s="399"/>
    </row>
    <row r="282" spans="3:31" ht="15.75" customHeight="1" x14ac:dyDescent="0.3">
      <c r="C282" s="398"/>
      <c r="D282" s="399"/>
      <c r="E282" s="399"/>
      <c r="F282" s="399"/>
      <c r="G282" s="399"/>
      <c r="H282" s="399"/>
      <c r="I282" s="399"/>
      <c r="J282" s="399"/>
      <c r="K282" s="399"/>
      <c r="L282" s="399"/>
      <c r="M282" s="399"/>
      <c r="N282" s="399"/>
      <c r="O282" s="399"/>
      <c r="P282" s="399"/>
      <c r="Q282" s="399"/>
      <c r="R282" s="399"/>
      <c r="S282" s="399"/>
      <c r="T282" s="399"/>
      <c r="U282" s="399"/>
      <c r="V282" s="399"/>
      <c r="W282" s="399"/>
      <c r="X282" s="399"/>
      <c r="Y282" s="399"/>
      <c r="Z282" s="399"/>
      <c r="AA282" s="399"/>
      <c r="AB282" s="399"/>
      <c r="AC282" s="399"/>
      <c r="AD282" s="399"/>
      <c r="AE282" s="399"/>
    </row>
    <row r="283" spans="3:31" ht="15.75" customHeight="1" x14ac:dyDescent="0.3">
      <c r="C283" s="398"/>
      <c r="D283" s="399"/>
      <c r="E283" s="399"/>
      <c r="F283" s="399"/>
      <c r="G283" s="399"/>
      <c r="H283" s="399"/>
      <c r="I283" s="399"/>
      <c r="J283" s="399"/>
      <c r="K283" s="399"/>
      <c r="L283" s="399"/>
      <c r="M283" s="399"/>
      <c r="N283" s="399"/>
      <c r="O283" s="399"/>
      <c r="P283" s="399"/>
      <c r="Q283" s="399"/>
      <c r="R283" s="399"/>
      <c r="S283" s="399"/>
      <c r="T283" s="399"/>
      <c r="U283" s="399"/>
      <c r="V283" s="399"/>
      <c r="W283" s="399"/>
      <c r="X283" s="399"/>
      <c r="Y283" s="399"/>
      <c r="Z283" s="399"/>
      <c r="AA283" s="399"/>
      <c r="AB283" s="399"/>
      <c r="AC283" s="399"/>
      <c r="AD283" s="399"/>
      <c r="AE283" s="399"/>
    </row>
    <row r="284" spans="3:31" ht="15.75" customHeight="1" x14ac:dyDescent="0.3">
      <c r="C284" s="398"/>
      <c r="D284" s="399"/>
      <c r="E284" s="399"/>
      <c r="F284" s="399"/>
      <c r="G284" s="399"/>
      <c r="H284" s="399"/>
      <c r="I284" s="399"/>
      <c r="J284" s="399"/>
      <c r="K284" s="399"/>
      <c r="L284" s="399"/>
      <c r="M284" s="399"/>
      <c r="N284" s="399"/>
      <c r="O284" s="399"/>
      <c r="P284" s="399"/>
      <c r="Q284" s="399"/>
      <c r="R284" s="399"/>
      <c r="S284" s="399"/>
      <c r="T284" s="399"/>
      <c r="U284" s="399"/>
      <c r="V284" s="399"/>
      <c r="W284" s="399"/>
      <c r="X284" s="399"/>
      <c r="Y284" s="399"/>
      <c r="Z284" s="399"/>
      <c r="AA284" s="399"/>
      <c r="AB284" s="399"/>
      <c r="AC284" s="399"/>
      <c r="AD284" s="399"/>
      <c r="AE284" s="399"/>
    </row>
    <row r="285" spans="3:31" ht="15.75" customHeight="1" x14ac:dyDescent="0.3">
      <c r="C285" s="398"/>
      <c r="D285" s="399"/>
      <c r="E285" s="399"/>
      <c r="F285" s="399"/>
      <c r="G285" s="399"/>
      <c r="H285" s="399"/>
      <c r="I285" s="399"/>
      <c r="J285" s="399"/>
      <c r="K285" s="399"/>
      <c r="L285" s="399"/>
      <c r="M285" s="399"/>
      <c r="N285" s="399"/>
      <c r="O285" s="399"/>
      <c r="P285" s="399"/>
      <c r="Q285" s="399"/>
      <c r="R285" s="399"/>
      <c r="S285" s="399"/>
      <c r="T285" s="399"/>
      <c r="U285" s="399"/>
      <c r="V285" s="399"/>
      <c r="W285" s="399"/>
      <c r="X285" s="399"/>
      <c r="Y285" s="399"/>
      <c r="Z285" s="399"/>
      <c r="AA285" s="399"/>
      <c r="AB285" s="399"/>
      <c r="AC285" s="399"/>
      <c r="AD285" s="399"/>
      <c r="AE285" s="399"/>
    </row>
    <row r="286" spans="3:31" ht="15.75" customHeight="1" x14ac:dyDescent="0.3">
      <c r="C286" s="398"/>
      <c r="D286" s="399"/>
      <c r="E286" s="399"/>
      <c r="F286" s="399"/>
      <c r="G286" s="399"/>
      <c r="H286" s="399"/>
      <c r="I286" s="399"/>
      <c r="J286" s="399"/>
      <c r="K286" s="399"/>
      <c r="L286" s="399"/>
      <c r="M286" s="399"/>
      <c r="N286" s="399"/>
      <c r="O286" s="399"/>
      <c r="P286" s="399"/>
      <c r="Q286" s="399"/>
      <c r="R286" s="399"/>
      <c r="S286" s="399"/>
      <c r="T286" s="399"/>
      <c r="U286" s="399"/>
      <c r="V286" s="399"/>
      <c r="W286" s="399"/>
      <c r="X286" s="399"/>
      <c r="Y286" s="399"/>
      <c r="Z286" s="399"/>
      <c r="AA286" s="399"/>
      <c r="AB286" s="399"/>
      <c r="AC286" s="399"/>
      <c r="AD286" s="399"/>
      <c r="AE286" s="399"/>
    </row>
    <row r="287" spans="3:31" ht="15.75" customHeight="1" x14ac:dyDescent="0.3">
      <c r="C287" s="398"/>
      <c r="D287" s="399"/>
      <c r="E287" s="399"/>
      <c r="F287" s="399"/>
      <c r="G287" s="399"/>
      <c r="H287" s="399"/>
      <c r="I287" s="399"/>
      <c r="J287" s="399"/>
      <c r="K287" s="399"/>
      <c r="L287" s="399"/>
      <c r="M287" s="399"/>
      <c r="N287" s="399"/>
      <c r="O287" s="399"/>
      <c r="P287" s="399"/>
      <c r="Q287" s="399"/>
      <c r="R287" s="399"/>
      <c r="S287" s="399"/>
      <c r="T287" s="399"/>
      <c r="U287" s="399"/>
      <c r="V287" s="399"/>
      <c r="W287" s="399"/>
      <c r="X287" s="399"/>
      <c r="Y287" s="399"/>
      <c r="Z287" s="399"/>
      <c r="AA287" s="399"/>
      <c r="AB287" s="399"/>
      <c r="AC287" s="399"/>
      <c r="AD287" s="399"/>
      <c r="AE287" s="399"/>
    </row>
    <row r="288" spans="3:31" ht="15.75" customHeight="1" x14ac:dyDescent="0.3">
      <c r="C288" s="398"/>
      <c r="D288" s="399"/>
      <c r="E288" s="399"/>
      <c r="F288" s="399"/>
      <c r="G288" s="399"/>
      <c r="H288" s="399"/>
      <c r="I288" s="399"/>
      <c r="J288" s="399"/>
      <c r="K288" s="399"/>
      <c r="L288" s="399"/>
      <c r="M288" s="399"/>
      <c r="N288" s="399"/>
      <c r="O288" s="399"/>
      <c r="P288" s="399"/>
      <c r="Q288" s="399"/>
      <c r="R288" s="399"/>
      <c r="S288" s="399"/>
      <c r="T288" s="399"/>
      <c r="U288" s="399"/>
      <c r="V288" s="399"/>
      <c r="W288" s="399"/>
      <c r="X288" s="399"/>
      <c r="Y288" s="399"/>
      <c r="Z288" s="399"/>
      <c r="AA288" s="399"/>
      <c r="AB288" s="399"/>
      <c r="AC288" s="399"/>
      <c r="AD288" s="399"/>
      <c r="AE288" s="399"/>
    </row>
    <row r="289" spans="3:31" ht="15.75" customHeight="1" x14ac:dyDescent="0.3">
      <c r="C289" s="398"/>
      <c r="D289" s="399"/>
      <c r="E289" s="399"/>
      <c r="F289" s="399"/>
      <c r="G289" s="399"/>
      <c r="H289" s="399"/>
      <c r="I289" s="399"/>
      <c r="J289" s="399"/>
      <c r="K289" s="399"/>
      <c r="L289" s="399"/>
      <c r="M289" s="399"/>
      <c r="N289" s="399"/>
      <c r="O289" s="399"/>
      <c r="P289" s="399"/>
      <c r="Q289" s="399"/>
      <c r="R289" s="399"/>
      <c r="S289" s="399"/>
      <c r="T289" s="399"/>
      <c r="U289" s="399"/>
      <c r="V289" s="399"/>
      <c r="W289" s="399"/>
      <c r="X289" s="399"/>
      <c r="Y289" s="399"/>
      <c r="Z289" s="399"/>
      <c r="AA289" s="399"/>
      <c r="AB289" s="399"/>
      <c r="AC289" s="399"/>
      <c r="AD289" s="399"/>
      <c r="AE289" s="399"/>
    </row>
    <row r="290" spans="3:31" ht="15.75" customHeight="1" x14ac:dyDescent="0.3">
      <c r="C290" s="398"/>
      <c r="D290" s="399"/>
      <c r="E290" s="399"/>
      <c r="F290" s="399"/>
      <c r="G290" s="399"/>
      <c r="H290" s="399"/>
      <c r="I290" s="399"/>
      <c r="J290" s="399"/>
      <c r="K290" s="399"/>
      <c r="L290" s="399"/>
      <c r="M290" s="399"/>
      <c r="N290" s="399"/>
      <c r="O290" s="399"/>
      <c r="P290" s="399"/>
      <c r="Q290" s="399"/>
      <c r="R290" s="399"/>
      <c r="S290" s="399"/>
      <c r="T290" s="399"/>
      <c r="U290" s="399"/>
      <c r="V290" s="399"/>
      <c r="W290" s="399"/>
      <c r="X290" s="399"/>
      <c r="Y290" s="399"/>
      <c r="Z290" s="399"/>
      <c r="AA290" s="399"/>
      <c r="AB290" s="399"/>
      <c r="AC290" s="399"/>
      <c r="AD290" s="399"/>
      <c r="AE290" s="399"/>
    </row>
    <row r="291" spans="3:31" ht="15.75" customHeight="1" x14ac:dyDescent="0.3">
      <c r="C291" s="398"/>
      <c r="D291" s="399"/>
      <c r="E291" s="399"/>
      <c r="F291" s="399"/>
      <c r="G291" s="399"/>
      <c r="H291" s="399"/>
      <c r="I291" s="399"/>
      <c r="J291" s="399"/>
      <c r="K291" s="399"/>
      <c r="L291" s="399"/>
      <c r="M291" s="399"/>
      <c r="N291" s="399"/>
      <c r="O291" s="399"/>
      <c r="P291" s="399"/>
      <c r="Q291" s="399"/>
      <c r="R291" s="399"/>
      <c r="S291" s="399"/>
      <c r="T291" s="399"/>
      <c r="U291" s="399"/>
      <c r="V291" s="399"/>
      <c r="W291" s="399"/>
      <c r="X291" s="399"/>
      <c r="Y291" s="399"/>
      <c r="Z291" s="399"/>
      <c r="AA291" s="399"/>
      <c r="AB291" s="399"/>
      <c r="AC291" s="399"/>
      <c r="AD291" s="399"/>
      <c r="AE291" s="399"/>
    </row>
    <row r="292" spans="3:31" ht="15.75" customHeight="1" x14ac:dyDescent="0.3">
      <c r="C292" s="398"/>
      <c r="D292" s="399"/>
      <c r="E292" s="399"/>
      <c r="F292" s="399"/>
      <c r="G292" s="399"/>
      <c r="H292" s="399"/>
      <c r="I292" s="399"/>
      <c r="J292" s="399"/>
      <c r="K292" s="399"/>
      <c r="L292" s="399"/>
      <c r="M292" s="399"/>
      <c r="N292" s="399"/>
      <c r="O292" s="399"/>
      <c r="P292" s="399"/>
      <c r="Q292" s="399"/>
      <c r="R292" s="399"/>
      <c r="S292" s="399"/>
      <c r="T292" s="399"/>
      <c r="U292" s="399"/>
      <c r="V292" s="399"/>
      <c r="W292" s="399"/>
      <c r="X292" s="399"/>
      <c r="Y292" s="399"/>
      <c r="Z292" s="399"/>
      <c r="AA292" s="399"/>
      <c r="AB292" s="399"/>
      <c r="AC292" s="399"/>
      <c r="AD292" s="399"/>
      <c r="AE292" s="399"/>
    </row>
    <row r="293" spans="3:31" ht="15.75" customHeight="1" x14ac:dyDescent="0.3">
      <c r="C293" s="398"/>
      <c r="D293" s="399"/>
      <c r="E293" s="399"/>
      <c r="F293" s="399"/>
      <c r="G293" s="399"/>
      <c r="H293" s="399"/>
      <c r="I293" s="399"/>
      <c r="J293" s="399"/>
      <c r="K293" s="399"/>
      <c r="L293" s="399"/>
      <c r="M293" s="399"/>
      <c r="N293" s="399"/>
      <c r="O293" s="399"/>
      <c r="P293" s="399"/>
      <c r="Q293" s="399"/>
      <c r="R293" s="399"/>
      <c r="S293" s="399"/>
      <c r="T293" s="399"/>
      <c r="U293" s="399"/>
      <c r="V293" s="399"/>
      <c r="W293" s="399"/>
      <c r="X293" s="399"/>
      <c r="Y293" s="399"/>
      <c r="Z293" s="399"/>
      <c r="AA293" s="399"/>
      <c r="AB293" s="399"/>
      <c r="AC293" s="399"/>
      <c r="AD293" s="399"/>
      <c r="AE293" s="399"/>
    </row>
    <row r="294" spans="3:31" ht="15.75" customHeight="1" x14ac:dyDescent="0.3">
      <c r="C294" s="398"/>
      <c r="D294" s="399"/>
      <c r="E294" s="399"/>
      <c r="F294" s="399"/>
      <c r="G294" s="399"/>
      <c r="H294" s="399"/>
      <c r="I294" s="399"/>
      <c r="J294" s="399"/>
      <c r="K294" s="399"/>
      <c r="L294" s="399"/>
      <c r="M294" s="399"/>
      <c r="N294" s="399"/>
      <c r="O294" s="399"/>
      <c r="P294" s="399"/>
      <c r="Q294" s="399"/>
      <c r="R294" s="399"/>
      <c r="S294" s="399"/>
      <c r="T294" s="399"/>
      <c r="U294" s="399"/>
      <c r="V294" s="399"/>
      <c r="W294" s="399"/>
      <c r="X294" s="399"/>
      <c r="Y294" s="399"/>
      <c r="Z294" s="399"/>
      <c r="AA294" s="399"/>
      <c r="AB294" s="399"/>
      <c r="AC294" s="399"/>
      <c r="AD294" s="399"/>
      <c r="AE294" s="399"/>
    </row>
    <row r="295" spans="3:31" ht="15.75" customHeight="1" x14ac:dyDescent="0.3">
      <c r="C295" s="398"/>
      <c r="D295" s="399"/>
      <c r="E295" s="399"/>
      <c r="F295" s="399"/>
      <c r="G295" s="399"/>
      <c r="H295" s="399"/>
      <c r="I295" s="399"/>
      <c r="J295" s="399"/>
      <c r="K295" s="399"/>
      <c r="L295" s="399"/>
      <c r="M295" s="399"/>
      <c r="N295" s="399"/>
      <c r="O295" s="399"/>
      <c r="P295" s="399"/>
      <c r="Q295" s="399"/>
      <c r="R295" s="399"/>
      <c r="S295" s="399"/>
      <c r="T295" s="399"/>
      <c r="U295" s="399"/>
      <c r="V295" s="399"/>
      <c r="W295" s="399"/>
      <c r="X295" s="399"/>
      <c r="Y295" s="399"/>
      <c r="Z295" s="399"/>
      <c r="AA295" s="399"/>
      <c r="AB295" s="399"/>
      <c r="AC295" s="399"/>
      <c r="AD295" s="399"/>
      <c r="AE295" s="399"/>
    </row>
    <row r="296" spans="3:31" ht="15.75" customHeight="1" x14ac:dyDescent="0.3">
      <c r="C296" s="398"/>
      <c r="D296" s="399"/>
      <c r="E296" s="399"/>
      <c r="F296" s="399"/>
      <c r="G296" s="399"/>
      <c r="H296" s="399"/>
      <c r="I296" s="399"/>
      <c r="J296" s="399"/>
      <c r="K296" s="399"/>
      <c r="L296" s="399"/>
      <c r="M296" s="399"/>
      <c r="N296" s="399"/>
      <c r="O296" s="399"/>
      <c r="P296" s="399"/>
      <c r="Q296" s="399"/>
      <c r="R296" s="399"/>
      <c r="S296" s="399"/>
      <c r="T296" s="399"/>
      <c r="U296" s="399"/>
      <c r="V296" s="399"/>
      <c r="W296" s="399"/>
      <c r="X296" s="399"/>
      <c r="Y296" s="399"/>
      <c r="Z296" s="399"/>
      <c r="AA296" s="399"/>
      <c r="AB296" s="399"/>
      <c r="AC296" s="399"/>
      <c r="AD296" s="399"/>
      <c r="AE296" s="399"/>
    </row>
    <row r="297" spans="3:31" ht="15.75" customHeight="1" x14ac:dyDescent="0.3">
      <c r="C297" s="398"/>
      <c r="D297" s="399"/>
      <c r="E297" s="399"/>
      <c r="F297" s="399"/>
      <c r="G297" s="399"/>
      <c r="H297" s="399"/>
      <c r="I297" s="399"/>
      <c r="J297" s="399"/>
      <c r="K297" s="399"/>
      <c r="L297" s="399"/>
      <c r="M297" s="399"/>
      <c r="N297" s="399"/>
      <c r="O297" s="399"/>
      <c r="P297" s="399"/>
      <c r="Q297" s="399"/>
      <c r="R297" s="399"/>
      <c r="S297" s="399"/>
      <c r="T297" s="399"/>
      <c r="U297" s="399"/>
      <c r="V297" s="399"/>
      <c r="W297" s="399"/>
      <c r="X297" s="399"/>
      <c r="Y297" s="399"/>
      <c r="Z297" s="399"/>
      <c r="AA297" s="399"/>
      <c r="AB297" s="399"/>
      <c r="AC297" s="399"/>
      <c r="AD297" s="399"/>
      <c r="AE297" s="399"/>
    </row>
    <row r="298" spans="3:31" ht="15.75" customHeight="1" x14ac:dyDescent="0.3">
      <c r="C298" s="398"/>
      <c r="D298" s="399"/>
      <c r="E298" s="399"/>
      <c r="F298" s="399"/>
      <c r="G298" s="399"/>
      <c r="H298" s="399"/>
      <c r="I298" s="399"/>
      <c r="J298" s="399"/>
      <c r="K298" s="399"/>
      <c r="L298" s="399"/>
      <c r="M298" s="399"/>
      <c r="N298" s="399"/>
      <c r="O298" s="399"/>
      <c r="P298" s="399"/>
      <c r="Q298" s="399"/>
      <c r="R298" s="399"/>
      <c r="S298" s="399"/>
      <c r="T298" s="399"/>
      <c r="U298" s="399"/>
      <c r="V298" s="399"/>
      <c r="W298" s="399"/>
      <c r="X298" s="399"/>
      <c r="Y298" s="399"/>
      <c r="Z298" s="399"/>
      <c r="AA298" s="399"/>
      <c r="AB298" s="399"/>
      <c r="AC298" s="399"/>
      <c r="AD298" s="399"/>
      <c r="AE298" s="399"/>
    </row>
    <row r="299" spans="3:31" ht="15.75" customHeight="1" x14ac:dyDescent="0.3">
      <c r="C299" s="398"/>
      <c r="D299" s="399"/>
      <c r="E299" s="399"/>
      <c r="F299" s="399"/>
      <c r="G299" s="399"/>
      <c r="H299" s="399"/>
      <c r="I299" s="399"/>
      <c r="J299" s="399"/>
      <c r="K299" s="399"/>
      <c r="L299" s="399"/>
      <c r="M299" s="399"/>
      <c r="N299" s="399"/>
      <c r="O299" s="399"/>
      <c r="P299" s="399"/>
      <c r="Q299" s="399"/>
      <c r="R299" s="399"/>
      <c r="S299" s="399"/>
      <c r="T299" s="399"/>
      <c r="U299" s="399"/>
      <c r="V299" s="399"/>
      <c r="W299" s="399"/>
      <c r="X299" s="399"/>
      <c r="Y299" s="399"/>
      <c r="Z299" s="399"/>
      <c r="AA299" s="399"/>
      <c r="AB299" s="399"/>
      <c r="AC299" s="399"/>
      <c r="AD299" s="399"/>
      <c r="AE299" s="399"/>
    </row>
    <row r="300" spans="3:31" ht="15.75" customHeight="1" x14ac:dyDescent="0.3">
      <c r="C300" s="398"/>
      <c r="D300" s="399"/>
      <c r="E300" s="399"/>
      <c r="F300" s="399"/>
      <c r="G300" s="399"/>
      <c r="H300" s="399"/>
      <c r="I300" s="399"/>
      <c r="J300" s="399"/>
      <c r="K300" s="399"/>
      <c r="L300" s="399"/>
      <c r="M300" s="399"/>
      <c r="N300" s="399"/>
      <c r="O300" s="399"/>
      <c r="P300" s="399"/>
      <c r="Q300" s="399"/>
      <c r="R300" s="399"/>
      <c r="S300" s="399"/>
      <c r="T300" s="399"/>
      <c r="U300" s="399"/>
      <c r="V300" s="399"/>
      <c r="W300" s="399"/>
      <c r="X300" s="399"/>
      <c r="Y300" s="399"/>
      <c r="Z300" s="399"/>
      <c r="AA300" s="399"/>
      <c r="AB300" s="399"/>
      <c r="AC300" s="399"/>
      <c r="AD300" s="399"/>
      <c r="AE300" s="399"/>
    </row>
    <row r="301" spans="3:31" ht="15.75" customHeight="1" x14ac:dyDescent="0.3">
      <c r="C301" s="398"/>
      <c r="D301" s="399"/>
      <c r="E301" s="399"/>
      <c r="F301" s="399"/>
      <c r="G301" s="399"/>
      <c r="H301" s="399"/>
      <c r="I301" s="399"/>
      <c r="J301" s="399"/>
      <c r="K301" s="399"/>
      <c r="L301" s="399"/>
      <c r="M301" s="399"/>
      <c r="N301" s="399"/>
      <c r="O301" s="399"/>
      <c r="P301" s="399"/>
      <c r="Q301" s="399"/>
      <c r="R301" s="399"/>
      <c r="S301" s="399"/>
      <c r="T301" s="399"/>
      <c r="U301" s="399"/>
      <c r="V301" s="399"/>
      <c r="W301" s="399"/>
      <c r="X301" s="399"/>
      <c r="Y301" s="399"/>
      <c r="Z301" s="399"/>
      <c r="AA301" s="399"/>
      <c r="AB301" s="399"/>
      <c r="AC301" s="399"/>
      <c r="AD301" s="399"/>
      <c r="AE301" s="399"/>
    </row>
    <row r="302" spans="3:31" ht="15.75" customHeight="1" x14ac:dyDescent="0.3">
      <c r="C302" s="398"/>
      <c r="D302" s="399"/>
      <c r="E302" s="399"/>
      <c r="F302" s="399"/>
      <c r="G302" s="399"/>
      <c r="H302" s="399"/>
      <c r="I302" s="399"/>
      <c r="J302" s="399"/>
      <c r="K302" s="399"/>
      <c r="L302" s="399"/>
      <c r="M302" s="399"/>
      <c r="N302" s="399"/>
      <c r="O302" s="399"/>
      <c r="P302" s="399"/>
      <c r="Q302" s="399"/>
      <c r="R302" s="399"/>
      <c r="S302" s="399"/>
      <c r="T302" s="399"/>
      <c r="U302" s="399"/>
      <c r="V302" s="399"/>
      <c r="W302" s="399"/>
      <c r="X302" s="399"/>
      <c r="Y302" s="399"/>
      <c r="Z302" s="399"/>
      <c r="AA302" s="399"/>
      <c r="AB302" s="399"/>
      <c r="AC302" s="399"/>
      <c r="AD302" s="399"/>
      <c r="AE302" s="399"/>
    </row>
    <row r="303" spans="3:31" ht="15.75" customHeight="1" x14ac:dyDescent="0.3">
      <c r="C303" s="398"/>
      <c r="D303" s="399"/>
      <c r="E303" s="399"/>
      <c r="F303" s="399"/>
      <c r="G303" s="399"/>
      <c r="H303" s="399"/>
      <c r="I303" s="399"/>
      <c r="J303" s="399"/>
      <c r="K303" s="399"/>
      <c r="L303" s="399"/>
      <c r="M303" s="399"/>
      <c r="N303" s="399"/>
      <c r="O303" s="399"/>
      <c r="P303" s="399"/>
      <c r="Q303" s="399"/>
      <c r="R303" s="399"/>
      <c r="S303" s="399"/>
      <c r="T303" s="399"/>
      <c r="U303" s="399"/>
      <c r="V303" s="399"/>
      <c r="W303" s="399"/>
      <c r="X303" s="399"/>
      <c r="Y303" s="399"/>
      <c r="Z303" s="399"/>
      <c r="AA303" s="399"/>
      <c r="AB303" s="399"/>
      <c r="AC303" s="399"/>
      <c r="AD303" s="399"/>
      <c r="AE303" s="399"/>
    </row>
    <row r="304" spans="3:31" ht="15.75" customHeight="1" x14ac:dyDescent="0.3">
      <c r="C304" s="398"/>
      <c r="D304" s="399"/>
      <c r="E304" s="399"/>
      <c r="F304" s="399"/>
      <c r="G304" s="399"/>
      <c r="H304" s="399"/>
      <c r="I304" s="399"/>
      <c r="J304" s="399"/>
      <c r="K304" s="399"/>
      <c r="L304" s="399"/>
      <c r="M304" s="399"/>
      <c r="N304" s="399"/>
      <c r="O304" s="399"/>
      <c r="P304" s="399"/>
      <c r="Q304" s="399"/>
      <c r="R304" s="399"/>
      <c r="S304" s="399"/>
      <c r="T304" s="399"/>
      <c r="U304" s="399"/>
      <c r="V304" s="399"/>
      <c r="W304" s="399"/>
      <c r="X304" s="399"/>
      <c r="Y304" s="399"/>
      <c r="Z304" s="399"/>
      <c r="AA304" s="399"/>
      <c r="AB304" s="399"/>
      <c r="AC304" s="399"/>
      <c r="AD304" s="399"/>
      <c r="AE304" s="399"/>
    </row>
    <row r="305" spans="3:31" ht="15.75" customHeight="1" x14ac:dyDescent="0.3">
      <c r="C305" s="398"/>
      <c r="D305" s="399"/>
      <c r="E305" s="399"/>
      <c r="F305" s="399"/>
      <c r="G305" s="399"/>
      <c r="H305" s="399"/>
      <c r="I305" s="399"/>
      <c r="J305" s="399"/>
      <c r="K305" s="399"/>
      <c r="L305" s="399"/>
      <c r="M305" s="399"/>
      <c r="N305" s="399"/>
      <c r="O305" s="399"/>
      <c r="P305" s="399"/>
      <c r="Q305" s="399"/>
      <c r="R305" s="399"/>
      <c r="S305" s="399"/>
      <c r="T305" s="399"/>
      <c r="U305" s="399"/>
      <c r="V305" s="399"/>
      <c r="W305" s="399"/>
      <c r="X305" s="399"/>
      <c r="Y305" s="399"/>
      <c r="Z305" s="399"/>
      <c r="AA305" s="399"/>
      <c r="AB305" s="399"/>
      <c r="AC305" s="399"/>
      <c r="AD305" s="399"/>
      <c r="AE305" s="399"/>
    </row>
    <row r="306" spans="3:31" ht="15.75" customHeight="1" x14ac:dyDescent="0.3">
      <c r="C306" s="398"/>
      <c r="D306" s="399"/>
      <c r="E306" s="399"/>
      <c r="F306" s="399"/>
      <c r="G306" s="399"/>
      <c r="H306" s="399"/>
      <c r="I306" s="399"/>
      <c r="J306" s="399"/>
      <c r="K306" s="399"/>
      <c r="L306" s="399"/>
      <c r="M306" s="399"/>
      <c r="N306" s="399"/>
      <c r="O306" s="399"/>
      <c r="P306" s="399"/>
      <c r="Q306" s="399"/>
      <c r="R306" s="399"/>
      <c r="S306" s="399"/>
      <c r="T306" s="399"/>
      <c r="U306" s="399"/>
      <c r="V306" s="399"/>
      <c r="W306" s="399"/>
      <c r="X306" s="399"/>
      <c r="Y306" s="399"/>
      <c r="Z306" s="399"/>
      <c r="AA306" s="399"/>
      <c r="AB306" s="399"/>
      <c r="AC306" s="399"/>
      <c r="AD306" s="399"/>
      <c r="AE306" s="399"/>
    </row>
    <row r="307" spans="3:31" ht="15.75" customHeight="1" x14ac:dyDescent="0.3">
      <c r="C307" s="398"/>
      <c r="D307" s="399"/>
      <c r="E307" s="399"/>
      <c r="F307" s="399"/>
      <c r="G307" s="399"/>
      <c r="H307" s="399"/>
      <c r="I307" s="399"/>
      <c r="J307" s="399"/>
      <c r="K307" s="399"/>
      <c r="L307" s="399"/>
      <c r="M307" s="399"/>
      <c r="N307" s="399"/>
      <c r="O307" s="399"/>
      <c r="P307" s="399"/>
      <c r="Q307" s="399"/>
      <c r="R307" s="399"/>
      <c r="S307" s="399"/>
      <c r="T307" s="399"/>
      <c r="U307" s="399"/>
      <c r="V307" s="399"/>
      <c r="W307" s="399"/>
      <c r="X307" s="399"/>
      <c r="Y307" s="399"/>
      <c r="Z307" s="399"/>
      <c r="AA307" s="399"/>
      <c r="AB307" s="399"/>
      <c r="AC307" s="399"/>
      <c r="AD307" s="399"/>
      <c r="AE307" s="399"/>
    </row>
    <row r="308" spans="3:31" ht="15.75" customHeight="1" x14ac:dyDescent="0.3">
      <c r="C308" s="398"/>
      <c r="D308" s="399"/>
      <c r="E308" s="399"/>
      <c r="F308" s="399"/>
      <c r="G308" s="399"/>
      <c r="H308" s="399"/>
      <c r="I308" s="399"/>
      <c r="J308" s="399"/>
      <c r="K308" s="399"/>
      <c r="L308" s="399"/>
      <c r="M308" s="399"/>
      <c r="N308" s="399"/>
      <c r="O308" s="399"/>
      <c r="P308" s="399"/>
      <c r="Q308" s="399"/>
      <c r="R308" s="399"/>
      <c r="S308" s="399"/>
      <c r="T308" s="399"/>
      <c r="U308" s="399"/>
      <c r="V308" s="399"/>
      <c r="W308" s="399"/>
      <c r="X308" s="399"/>
      <c r="Y308" s="399"/>
      <c r="Z308" s="399"/>
      <c r="AA308" s="399"/>
      <c r="AB308" s="399"/>
      <c r="AC308" s="399"/>
      <c r="AD308" s="399"/>
      <c r="AE308" s="399"/>
    </row>
    <row r="309" spans="3:31" ht="15.75" customHeight="1" x14ac:dyDescent="0.3">
      <c r="C309" s="398"/>
      <c r="D309" s="399"/>
      <c r="E309" s="399"/>
      <c r="F309" s="399"/>
      <c r="G309" s="399"/>
      <c r="H309" s="399"/>
      <c r="I309" s="399"/>
      <c r="J309" s="399"/>
      <c r="K309" s="399"/>
      <c r="L309" s="399"/>
      <c r="M309" s="399"/>
      <c r="N309" s="399"/>
      <c r="O309" s="399"/>
      <c r="P309" s="399"/>
      <c r="Q309" s="399"/>
      <c r="R309" s="399"/>
      <c r="S309" s="399"/>
      <c r="T309" s="399"/>
      <c r="U309" s="399"/>
      <c r="V309" s="399"/>
      <c r="W309" s="399"/>
      <c r="X309" s="399"/>
      <c r="Y309" s="399"/>
      <c r="Z309" s="399"/>
      <c r="AA309" s="399"/>
      <c r="AB309" s="399"/>
      <c r="AC309" s="399"/>
      <c r="AD309" s="399"/>
      <c r="AE309" s="399"/>
    </row>
    <row r="310" spans="3:31" ht="15.75" customHeight="1" x14ac:dyDescent="0.3">
      <c r="C310" s="398"/>
      <c r="D310" s="399"/>
      <c r="E310" s="399"/>
      <c r="F310" s="399"/>
      <c r="G310" s="399"/>
      <c r="H310" s="399"/>
      <c r="I310" s="399"/>
      <c r="J310" s="399"/>
      <c r="K310" s="399"/>
      <c r="L310" s="399"/>
      <c r="M310" s="399"/>
      <c r="N310" s="399"/>
      <c r="O310" s="399"/>
      <c r="P310" s="399"/>
      <c r="Q310" s="399"/>
      <c r="R310" s="399"/>
      <c r="S310" s="399"/>
      <c r="T310" s="399"/>
      <c r="U310" s="399"/>
      <c r="V310" s="399"/>
      <c r="W310" s="399"/>
      <c r="X310" s="399"/>
      <c r="Y310" s="399"/>
      <c r="Z310" s="399"/>
      <c r="AA310" s="399"/>
      <c r="AB310" s="399"/>
      <c r="AC310" s="399"/>
      <c r="AD310" s="399"/>
      <c r="AE310" s="399"/>
    </row>
    <row r="311" spans="3:31" ht="15.75" customHeight="1" x14ac:dyDescent="0.3">
      <c r="C311" s="398"/>
      <c r="D311" s="399"/>
      <c r="E311" s="399"/>
      <c r="F311" s="399"/>
      <c r="G311" s="399"/>
      <c r="H311" s="399"/>
      <c r="I311" s="399"/>
      <c r="J311" s="399"/>
      <c r="K311" s="399"/>
      <c r="L311" s="399"/>
      <c r="M311" s="399"/>
      <c r="N311" s="399"/>
      <c r="O311" s="399"/>
      <c r="P311" s="399"/>
      <c r="Q311" s="399"/>
      <c r="R311" s="399"/>
      <c r="S311" s="399"/>
      <c r="T311" s="399"/>
      <c r="U311" s="399"/>
      <c r="V311" s="399"/>
      <c r="W311" s="399"/>
      <c r="X311" s="399"/>
      <c r="Y311" s="399"/>
      <c r="Z311" s="399"/>
      <c r="AA311" s="399"/>
      <c r="AB311" s="399"/>
      <c r="AC311" s="399"/>
      <c r="AD311" s="399"/>
      <c r="AE311" s="399"/>
    </row>
    <row r="312" spans="3:31" ht="15.75" customHeight="1" x14ac:dyDescent="0.3">
      <c r="C312" s="398"/>
      <c r="D312" s="399"/>
      <c r="E312" s="399"/>
      <c r="F312" s="399"/>
      <c r="G312" s="399"/>
      <c r="H312" s="399"/>
      <c r="I312" s="399"/>
      <c r="J312" s="399"/>
      <c r="K312" s="399"/>
      <c r="L312" s="399"/>
      <c r="M312" s="399"/>
      <c r="N312" s="399"/>
      <c r="O312" s="399"/>
      <c r="P312" s="399"/>
      <c r="Q312" s="399"/>
      <c r="R312" s="399"/>
      <c r="S312" s="399"/>
      <c r="T312" s="399"/>
      <c r="U312" s="399"/>
      <c r="V312" s="399"/>
      <c r="W312" s="399"/>
      <c r="X312" s="399"/>
      <c r="Y312" s="399"/>
      <c r="Z312" s="399"/>
      <c r="AA312" s="399"/>
      <c r="AB312" s="399"/>
      <c r="AC312" s="399"/>
      <c r="AD312" s="399"/>
      <c r="AE312" s="399"/>
    </row>
    <row r="313" spans="3:31" ht="15.75" customHeight="1" x14ac:dyDescent="0.3">
      <c r="C313" s="398"/>
      <c r="D313" s="399"/>
      <c r="E313" s="399"/>
      <c r="F313" s="399"/>
      <c r="G313" s="399"/>
      <c r="H313" s="399"/>
      <c r="I313" s="399"/>
      <c r="J313" s="399"/>
      <c r="K313" s="399"/>
      <c r="L313" s="399"/>
      <c r="M313" s="399"/>
      <c r="N313" s="399"/>
      <c r="O313" s="399"/>
      <c r="P313" s="399"/>
      <c r="Q313" s="399"/>
      <c r="R313" s="399"/>
      <c r="S313" s="399"/>
      <c r="T313" s="399"/>
      <c r="U313" s="399"/>
      <c r="V313" s="399"/>
      <c r="W313" s="399"/>
      <c r="X313" s="399"/>
      <c r="Y313" s="399"/>
      <c r="Z313" s="399"/>
      <c r="AA313" s="399"/>
      <c r="AB313" s="399"/>
      <c r="AC313" s="399"/>
      <c r="AD313" s="399"/>
      <c r="AE313" s="399"/>
    </row>
    <row r="314" spans="3:31" ht="15.75" customHeight="1" x14ac:dyDescent="0.3">
      <c r="C314" s="398"/>
      <c r="D314" s="399"/>
      <c r="E314" s="399"/>
      <c r="F314" s="399"/>
      <c r="G314" s="399"/>
      <c r="H314" s="399"/>
      <c r="I314" s="399"/>
      <c r="J314" s="399"/>
      <c r="K314" s="399"/>
      <c r="L314" s="399"/>
      <c r="M314" s="399"/>
      <c r="N314" s="399"/>
      <c r="O314" s="399"/>
      <c r="P314" s="399"/>
      <c r="Q314" s="399"/>
      <c r="R314" s="399"/>
      <c r="S314" s="399"/>
      <c r="T314" s="399"/>
      <c r="U314" s="399"/>
      <c r="V314" s="399"/>
      <c r="W314" s="399"/>
      <c r="X314" s="399"/>
      <c r="Y314" s="399"/>
      <c r="Z314" s="399"/>
      <c r="AA314" s="399"/>
      <c r="AB314" s="399"/>
      <c r="AC314" s="399"/>
      <c r="AD314" s="399"/>
      <c r="AE314" s="399"/>
    </row>
    <row r="315" spans="3:31" ht="15.75" customHeight="1" x14ac:dyDescent="0.3">
      <c r="C315" s="398"/>
      <c r="D315" s="399"/>
      <c r="E315" s="399"/>
      <c r="F315" s="399"/>
      <c r="G315" s="399"/>
      <c r="H315" s="399"/>
      <c r="I315" s="399"/>
      <c r="J315" s="399"/>
      <c r="K315" s="399"/>
      <c r="L315" s="399"/>
      <c r="M315" s="399"/>
      <c r="N315" s="399"/>
      <c r="O315" s="399"/>
      <c r="P315" s="399"/>
      <c r="Q315" s="399"/>
      <c r="R315" s="399"/>
      <c r="S315" s="399"/>
      <c r="T315" s="399"/>
      <c r="U315" s="399"/>
      <c r="V315" s="399"/>
      <c r="W315" s="399"/>
      <c r="X315" s="399"/>
      <c r="Y315" s="399"/>
      <c r="Z315" s="399"/>
      <c r="AA315" s="399"/>
      <c r="AB315" s="399"/>
      <c r="AC315" s="399"/>
      <c r="AD315" s="399"/>
      <c r="AE315" s="399"/>
    </row>
    <row r="316" spans="3:31" ht="15.75" customHeight="1" x14ac:dyDescent="0.3">
      <c r="C316" s="398"/>
      <c r="D316" s="399"/>
      <c r="E316" s="399"/>
      <c r="F316" s="399"/>
      <c r="G316" s="399"/>
      <c r="H316" s="399"/>
      <c r="I316" s="399"/>
      <c r="J316" s="399"/>
      <c r="K316" s="399"/>
      <c r="L316" s="399"/>
      <c r="M316" s="399"/>
      <c r="N316" s="399"/>
      <c r="O316" s="399"/>
      <c r="P316" s="399"/>
      <c r="Q316" s="399"/>
      <c r="R316" s="399"/>
      <c r="S316" s="399"/>
      <c r="T316" s="399"/>
      <c r="U316" s="399"/>
      <c r="V316" s="399"/>
      <c r="W316" s="399"/>
      <c r="X316" s="399"/>
      <c r="Y316" s="399"/>
      <c r="Z316" s="399"/>
      <c r="AA316" s="399"/>
      <c r="AB316" s="399"/>
      <c r="AC316" s="399"/>
      <c r="AD316" s="399"/>
      <c r="AE316" s="399"/>
    </row>
    <row r="317" spans="3:31" ht="15.75" customHeight="1" x14ac:dyDescent="0.3">
      <c r="C317" s="398"/>
      <c r="D317" s="399"/>
      <c r="E317" s="399"/>
      <c r="F317" s="399"/>
      <c r="G317" s="399"/>
      <c r="H317" s="399"/>
      <c r="I317" s="399"/>
      <c r="J317" s="399"/>
      <c r="K317" s="399"/>
      <c r="L317" s="399"/>
      <c r="M317" s="399"/>
      <c r="N317" s="399"/>
      <c r="O317" s="399"/>
      <c r="P317" s="399"/>
      <c r="Q317" s="399"/>
      <c r="R317" s="399"/>
      <c r="S317" s="399"/>
      <c r="T317" s="399"/>
      <c r="U317" s="399"/>
      <c r="V317" s="399"/>
      <c r="W317" s="399"/>
      <c r="X317" s="399"/>
      <c r="Y317" s="399"/>
      <c r="Z317" s="399"/>
      <c r="AA317" s="399"/>
      <c r="AB317" s="399"/>
      <c r="AC317" s="399"/>
      <c r="AD317" s="399"/>
      <c r="AE317" s="399"/>
    </row>
    <row r="318" spans="3:31" ht="15.75" customHeight="1" x14ac:dyDescent="0.3">
      <c r="C318" s="398"/>
      <c r="D318" s="399"/>
      <c r="E318" s="399"/>
      <c r="F318" s="399"/>
      <c r="G318" s="399"/>
      <c r="H318" s="399"/>
      <c r="I318" s="399"/>
      <c r="J318" s="399"/>
      <c r="K318" s="399"/>
      <c r="L318" s="399"/>
      <c r="M318" s="399"/>
      <c r="N318" s="399"/>
      <c r="O318" s="399"/>
      <c r="P318" s="399"/>
      <c r="Q318" s="399"/>
      <c r="R318" s="399"/>
      <c r="S318" s="399"/>
      <c r="T318" s="399"/>
      <c r="U318" s="399"/>
      <c r="V318" s="399"/>
      <c r="W318" s="399"/>
      <c r="X318" s="399"/>
      <c r="Y318" s="399"/>
      <c r="Z318" s="399"/>
      <c r="AA318" s="399"/>
      <c r="AB318" s="399"/>
      <c r="AC318" s="399"/>
      <c r="AD318" s="399"/>
      <c r="AE318" s="399"/>
    </row>
    <row r="319" spans="3:31" ht="15.75" customHeight="1" x14ac:dyDescent="0.3">
      <c r="C319" s="398"/>
      <c r="D319" s="399"/>
      <c r="E319" s="399"/>
      <c r="F319" s="399"/>
      <c r="G319" s="399"/>
      <c r="H319" s="399"/>
      <c r="I319" s="399"/>
      <c r="J319" s="399"/>
      <c r="K319" s="399"/>
      <c r="L319" s="399"/>
      <c r="M319" s="399"/>
      <c r="N319" s="399"/>
      <c r="O319" s="399"/>
      <c r="P319" s="399"/>
      <c r="Q319" s="399"/>
      <c r="R319" s="399"/>
      <c r="S319" s="399"/>
      <c r="T319" s="399"/>
      <c r="U319" s="399"/>
      <c r="V319" s="399"/>
      <c r="W319" s="399"/>
      <c r="X319" s="399"/>
      <c r="Y319" s="399"/>
      <c r="Z319" s="399"/>
      <c r="AA319" s="399"/>
      <c r="AB319" s="399"/>
      <c r="AC319" s="399"/>
      <c r="AD319" s="399"/>
      <c r="AE319" s="399"/>
    </row>
    <row r="320" spans="3:31" ht="15.75" customHeight="1" x14ac:dyDescent="0.3">
      <c r="C320" s="398"/>
      <c r="D320" s="399"/>
      <c r="E320" s="399"/>
      <c r="F320" s="399"/>
      <c r="G320" s="399"/>
      <c r="H320" s="399"/>
      <c r="I320" s="399"/>
      <c r="J320" s="399"/>
      <c r="K320" s="399"/>
      <c r="L320" s="399"/>
      <c r="M320" s="399"/>
      <c r="N320" s="399"/>
      <c r="O320" s="399"/>
      <c r="P320" s="399"/>
      <c r="Q320" s="399"/>
      <c r="R320" s="399"/>
      <c r="S320" s="399"/>
      <c r="T320" s="399"/>
      <c r="U320" s="399"/>
      <c r="V320" s="399"/>
      <c r="W320" s="399"/>
      <c r="X320" s="399"/>
      <c r="Y320" s="399"/>
      <c r="Z320" s="399"/>
      <c r="AA320" s="399"/>
      <c r="AB320" s="399"/>
      <c r="AC320" s="399"/>
      <c r="AD320" s="399"/>
      <c r="AE320" s="399"/>
    </row>
    <row r="321" spans="3:31" ht="15.75" customHeight="1" x14ac:dyDescent="0.3">
      <c r="C321" s="398"/>
      <c r="D321" s="399"/>
      <c r="E321" s="399"/>
      <c r="F321" s="399"/>
      <c r="G321" s="399"/>
      <c r="H321" s="399"/>
      <c r="I321" s="399"/>
      <c r="J321" s="399"/>
      <c r="K321" s="399"/>
      <c r="L321" s="399"/>
      <c r="M321" s="399"/>
      <c r="N321" s="399"/>
      <c r="O321" s="399"/>
      <c r="P321" s="399"/>
      <c r="Q321" s="399"/>
      <c r="R321" s="399"/>
      <c r="S321" s="399"/>
      <c r="T321" s="399"/>
      <c r="U321" s="399"/>
      <c r="V321" s="399"/>
      <c r="W321" s="399"/>
      <c r="X321" s="399"/>
      <c r="Y321" s="399"/>
      <c r="Z321" s="399"/>
      <c r="AA321" s="399"/>
      <c r="AB321" s="399"/>
      <c r="AC321" s="399"/>
      <c r="AD321" s="399"/>
      <c r="AE321" s="399"/>
    </row>
    <row r="322" spans="3:31" ht="15.75" customHeight="1" x14ac:dyDescent="0.3">
      <c r="C322" s="398"/>
      <c r="D322" s="399"/>
      <c r="E322" s="399"/>
      <c r="F322" s="399"/>
      <c r="G322" s="399"/>
      <c r="H322" s="399"/>
      <c r="I322" s="399"/>
      <c r="J322" s="399"/>
      <c r="K322" s="399"/>
      <c r="L322" s="399"/>
      <c r="M322" s="399"/>
      <c r="N322" s="399"/>
      <c r="O322" s="399"/>
      <c r="P322" s="399"/>
      <c r="Q322" s="399"/>
      <c r="R322" s="399"/>
      <c r="S322" s="399"/>
      <c r="T322" s="399"/>
      <c r="U322" s="399"/>
      <c r="V322" s="399"/>
      <c r="W322" s="399"/>
      <c r="X322" s="399"/>
      <c r="Y322" s="399"/>
      <c r="Z322" s="399"/>
      <c r="AA322" s="399"/>
      <c r="AB322" s="399"/>
      <c r="AC322" s="399"/>
      <c r="AD322" s="399"/>
      <c r="AE322" s="399"/>
    </row>
    <row r="323" spans="3:31" ht="15.75" customHeight="1" x14ac:dyDescent="0.3">
      <c r="C323" s="398"/>
      <c r="D323" s="399"/>
      <c r="E323" s="399"/>
      <c r="F323" s="399"/>
      <c r="G323" s="399"/>
      <c r="H323" s="399"/>
      <c r="I323" s="399"/>
      <c r="J323" s="399"/>
      <c r="K323" s="399"/>
      <c r="L323" s="399"/>
      <c r="M323" s="399"/>
      <c r="N323" s="399"/>
      <c r="O323" s="399"/>
      <c r="P323" s="399"/>
      <c r="Q323" s="399"/>
      <c r="R323" s="399"/>
      <c r="S323" s="399"/>
      <c r="T323" s="399"/>
      <c r="U323" s="399"/>
      <c r="V323" s="399"/>
      <c r="W323" s="399"/>
      <c r="X323" s="399"/>
      <c r="Y323" s="399"/>
      <c r="Z323" s="399"/>
      <c r="AA323" s="399"/>
      <c r="AB323" s="399"/>
      <c r="AC323" s="399"/>
      <c r="AD323" s="399"/>
      <c r="AE323" s="399"/>
    </row>
    <row r="324" spans="3:31" ht="15.75" customHeight="1" x14ac:dyDescent="0.3">
      <c r="C324" s="398"/>
      <c r="D324" s="399"/>
      <c r="E324" s="399"/>
      <c r="F324" s="399"/>
      <c r="G324" s="399"/>
      <c r="H324" s="399"/>
      <c r="I324" s="399"/>
      <c r="J324" s="399"/>
      <c r="K324" s="399"/>
      <c r="L324" s="399"/>
      <c r="M324" s="399"/>
      <c r="N324" s="399"/>
      <c r="O324" s="399"/>
      <c r="P324" s="399"/>
      <c r="Q324" s="399"/>
      <c r="R324" s="399"/>
      <c r="S324" s="399"/>
      <c r="T324" s="399"/>
      <c r="U324" s="399"/>
      <c r="V324" s="399"/>
      <c r="W324" s="399"/>
      <c r="X324" s="399"/>
      <c r="Y324" s="399"/>
      <c r="Z324" s="399"/>
      <c r="AA324" s="399"/>
      <c r="AB324" s="399"/>
      <c r="AC324" s="399"/>
      <c r="AD324" s="399"/>
      <c r="AE324" s="399"/>
    </row>
    <row r="325" spans="3:31" ht="15.75" customHeight="1" x14ac:dyDescent="0.3">
      <c r="C325" s="398"/>
      <c r="D325" s="399"/>
      <c r="E325" s="399"/>
      <c r="F325" s="399"/>
      <c r="G325" s="399"/>
      <c r="H325" s="399"/>
      <c r="I325" s="399"/>
      <c r="J325" s="399"/>
      <c r="K325" s="399"/>
      <c r="L325" s="399"/>
      <c r="M325" s="399"/>
      <c r="N325" s="399"/>
      <c r="O325" s="399"/>
      <c r="P325" s="399"/>
      <c r="Q325" s="399"/>
      <c r="R325" s="399"/>
      <c r="S325" s="399"/>
      <c r="T325" s="399"/>
      <c r="U325" s="399"/>
      <c r="V325" s="399"/>
      <c r="W325" s="399"/>
      <c r="X325" s="399"/>
      <c r="Y325" s="399"/>
      <c r="Z325" s="399"/>
      <c r="AA325" s="399"/>
      <c r="AB325" s="399"/>
      <c r="AC325" s="399"/>
      <c r="AD325" s="399"/>
      <c r="AE325" s="399"/>
    </row>
    <row r="326" spans="3:31" ht="15.75" customHeight="1" x14ac:dyDescent="0.3">
      <c r="C326" s="398"/>
      <c r="D326" s="399"/>
      <c r="E326" s="399"/>
      <c r="F326" s="399"/>
      <c r="G326" s="399"/>
      <c r="H326" s="399"/>
      <c r="I326" s="399"/>
      <c r="J326" s="399"/>
      <c r="K326" s="399"/>
      <c r="L326" s="399"/>
      <c r="M326" s="399"/>
      <c r="N326" s="399"/>
      <c r="O326" s="399"/>
      <c r="P326" s="399"/>
      <c r="Q326" s="399"/>
      <c r="R326" s="399"/>
      <c r="S326" s="399"/>
      <c r="T326" s="399"/>
      <c r="U326" s="399"/>
      <c r="V326" s="399"/>
      <c r="W326" s="399"/>
      <c r="X326" s="399"/>
      <c r="Y326" s="399"/>
      <c r="Z326" s="399"/>
      <c r="AA326" s="399"/>
      <c r="AB326" s="399"/>
      <c r="AC326" s="399"/>
      <c r="AD326" s="399"/>
      <c r="AE326" s="399"/>
    </row>
    <row r="327" spans="3:31" ht="15.75" customHeight="1" x14ac:dyDescent="0.3">
      <c r="C327" s="398"/>
      <c r="D327" s="399"/>
      <c r="E327" s="399"/>
      <c r="F327" s="399"/>
      <c r="G327" s="399"/>
      <c r="H327" s="399"/>
      <c r="I327" s="399"/>
      <c r="J327" s="399"/>
      <c r="K327" s="399"/>
      <c r="L327" s="399"/>
      <c r="M327" s="399"/>
      <c r="N327" s="399"/>
      <c r="O327" s="399"/>
      <c r="P327" s="399"/>
      <c r="Q327" s="399"/>
      <c r="R327" s="399"/>
      <c r="S327" s="399"/>
      <c r="T327" s="399"/>
      <c r="U327" s="399"/>
      <c r="V327" s="399"/>
      <c r="W327" s="399"/>
      <c r="X327" s="399"/>
      <c r="Y327" s="399"/>
      <c r="Z327" s="399"/>
      <c r="AA327" s="399"/>
      <c r="AB327" s="399"/>
      <c r="AC327" s="399"/>
      <c r="AD327" s="399"/>
      <c r="AE327" s="399"/>
    </row>
    <row r="328" spans="3:31" ht="15.75" customHeight="1" x14ac:dyDescent="0.3">
      <c r="C328" s="398"/>
      <c r="D328" s="399"/>
      <c r="E328" s="399"/>
      <c r="F328" s="399"/>
      <c r="G328" s="399"/>
      <c r="H328" s="399"/>
      <c r="I328" s="399"/>
      <c r="J328" s="399"/>
      <c r="K328" s="399"/>
      <c r="L328" s="399"/>
      <c r="M328" s="399"/>
      <c r="N328" s="399"/>
      <c r="O328" s="399"/>
      <c r="P328" s="399"/>
      <c r="Q328" s="399"/>
      <c r="R328" s="399"/>
      <c r="S328" s="399"/>
      <c r="T328" s="399"/>
      <c r="U328" s="399"/>
      <c r="V328" s="399"/>
      <c r="W328" s="399"/>
      <c r="X328" s="399"/>
      <c r="Y328" s="399"/>
      <c r="Z328" s="399"/>
      <c r="AA328" s="399"/>
      <c r="AB328" s="399"/>
      <c r="AC328" s="399"/>
      <c r="AD328" s="399"/>
      <c r="AE328" s="399"/>
    </row>
    <row r="329" spans="3:31" ht="15.75" customHeight="1" x14ac:dyDescent="0.3">
      <c r="C329" s="398"/>
      <c r="D329" s="399"/>
      <c r="E329" s="399"/>
      <c r="F329" s="399"/>
      <c r="G329" s="399"/>
      <c r="H329" s="399"/>
      <c r="I329" s="399"/>
      <c r="J329" s="399"/>
      <c r="K329" s="399"/>
      <c r="L329" s="399"/>
      <c r="M329" s="399"/>
      <c r="N329" s="399"/>
      <c r="O329" s="399"/>
      <c r="P329" s="399"/>
      <c r="Q329" s="399"/>
      <c r="R329" s="399"/>
      <c r="S329" s="399"/>
      <c r="T329" s="399"/>
      <c r="U329" s="399"/>
      <c r="V329" s="399"/>
      <c r="W329" s="399"/>
      <c r="X329" s="399"/>
      <c r="Y329" s="399"/>
      <c r="Z329" s="399"/>
      <c r="AA329" s="399"/>
      <c r="AB329" s="399"/>
      <c r="AC329" s="399"/>
      <c r="AD329" s="399"/>
      <c r="AE329" s="399"/>
    </row>
    <row r="330" spans="3:31" ht="15.75" customHeight="1" x14ac:dyDescent="0.3">
      <c r="C330" s="398"/>
      <c r="D330" s="399"/>
      <c r="E330" s="399"/>
      <c r="F330" s="399"/>
      <c r="G330" s="399"/>
      <c r="H330" s="399"/>
      <c r="I330" s="399"/>
      <c r="J330" s="399"/>
      <c r="K330" s="399"/>
      <c r="L330" s="399"/>
      <c r="M330" s="399"/>
      <c r="N330" s="399"/>
      <c r="O330" s="399"/>
      <c r="P330" s="399"/>
      <c r="Q330" s="399"/>
      <c r="R330" s="399"/>
      <c r="S330" s="399"/>
      <c r="T330" s="399"/>
      <c r="U330" s="399"/>
      <c r="V330" s="399"/>
      <c r="W330" s="399"/>
      <c r="X330" s="399"/>
      <c r="Y330" s="399"/>
      <c r="Z330" s="399"/>
      <c r="AA330" s="399"/>
      <c r="AB330" s="399"/>
      <c r="AC330" s="399"/>
      <c r="AD330" s="399"/>
      <c r="AE330" s="399"/>
    </row>
    <row r="331" spans="3:31" ht="15.75" customHeight="1" x14ac:dyDescent="0.3">
      <c r="C331" s="398"/>
      <c r="D331" s="399"/>
      <c r="E331" s="399"/>
      <c r="F331" s="399"/>
      <c r="G331" s="399"/>
      <c r="H331" s="399"/>
      <c r="I331" s="399"/>
      <c r="J331" s="399"/>
      <c r="K331" s="399"/>
      <c r="L331" s="399"/>
      <c r="M331" s="399"/>
      <c r="N331" s="399"/>
      <c r="O331" s="399"/>
      <c r="P331" s="399"/>
      <c r="Q331" s="399"/>
      <c r="R331" s="399"/>
      <c r="S331" s="399"/>
      <c r="T331" s="399"/>
      <c r="U331" s="399"/>
      <c r="V331" s="399"/>
      <c r="W331" s="399"/>
      <c r="X331" s="399"/>
      <c r="Y331" s="399"/>
      <c r="Z331" s="399"/>
      <c r="AA331" s="399"/>
      <c r="AB331" s="399"/>
      <c r="AC331" s="399"/>
      <c r="AD331" s="399"/>
      <c r="AE331" s="399"/>
    </row>
    <row r="332" spans="3:31" ht="15.75" customHeight="1" x14ac:dyDescent="0.3">
      <c r="C332" s="398"/>
      <c r="D332" s="399"/>
      <c r="E332" s="399"/>
      <c r="F332" s="399"/>
      <c r="G332" s="399"/>
      <c r="H332" s="399"/>
      <c r="I332" s="399"/>
      <c r="J332" s="399"/>
      <c r="K332" s="399"/>
      <c r="L332" s="399"/>
      <c r="M332" s="399"/>
      <c r="N332" s="399"/>
      <c r="O332" s="399"/>
      <c r="P332" s="399"/>
      <c r="Q332" s="399"/>
      <c r="R332" s="399"/>
      <c r="S332" s="399"/>
      <c r="T332" s="399"/>
      <c r="U332" s="399"/>
      <c r="V332" s="399"/>
      <c r="W332" s="399"/>
      <c r="X332" s="399"/>
      <c r="Y332" s="399"/>
      <c r="Z332" s="399"/>
      <c r="AA332" s="399"/>
      <c r="AB332" s="399"/>
      <c r="AC332" s="399"/>
      <c r="AD332" s="399"/>
      <c r="AE332" s="399"/>
    </row>
    <row r="333" spans="3:31" ht="15.75" customHeight="1" x14ac:dyDescent="0.3">
      <c r="C333" s="398"/>
      <c r="D333" s="399"/>
      <c r="E333" s="399"/>
      <c r="F333" s="399"/>
      <c r="G333" s="399"/>
      <c r="H333" s="399"/>
      <c r="I333" s="399"/>
      <c r="J333" s="399"/>
      <c r="K333" s="399"/>
      <c r="L333" s="399"/>
      <c r="M333" s="399"/>
      <c r="N333" s="399"/>
      <c r="O333" s="399"/>
      <c r="P333" s="399"/>
      <c r="Q333" s="399"/>
      <c r="R333" s="399"/>
      <c r="S333" s="399"/>
      <c r="T333" s="399"/>
      <c r="U333" s="399"/>
      <c r="V333" s="399"/>
      <c r="W333" s="399"/>
      <c r="X333" s="399"/>
      <c r="Y333" s="399"/>
      <c r="Z333" s="399"/>
      <c r="AA333" s="399"/>
      <c r="AB333" s="399"/>
      <c r="AC333" s="399"/>
      <c r="AD333" s="399"/>
      <c r="AE333" s="399"/>
    </row>
    <row r="334" spans="3:31" ht="15.75" customHeight="1" x14ac:dyDescent="0.3">
      <c r="C334" s="398"/>
      <c r="D334" s="399"/>
      <c r="E334" s="399"/>
      <c r="F334" s="399"/>
      <c r="G334" s="399"/>
      <c r="H334" s="399"/>
      <c r="I334" s="399"/>
      <c r="J334" s="399"/>
      <c r="K334" s="399"/>
      <c r="L334" s="399"/>
      <c r="M334" s="399"/>
      <c r="N334" s="399"/>
      <c r="O334" s="399"/>
      <c r="P334" s="399"/>
      <c r="Q334" s="399"/>
      <c r="R334" s="399"/>
      <c r="S334" s="399"/>
      <c r="T334" s="399"/>
      <c r="U334" s="399"/>
      <c r="V334" s="399"/>
      <c r="W334" s="399"/>
      <c r="X334" s="399"/>
      <c r="Y334" s="399"/>
      <c r="Z334" s="399"/>
      <c r="AA334" s="399"/>
      <c r="AB334" s="399"/>
      <c r="AC334" s="399"/>
      <c r="AD334" s="399"/>
      <c r="AE334" s="399"/>
    </row>
    <row r="335" spans="3:31" ht="15.75" customHeight="1" x14ac:dyDescent="0.3">
      <c r="C335" s="398"/>
      <c r="D335" s="399"/>
      <c r="E335" s="399"/>
      <c r="F335" s="399"/>
      <c r="G335" s="399"/>
      <c r="H335" s="399"/>
      <c r="I335" s="399"/>
      <c r="J335" s="399"/>
      <c r="K335" s="399"/>
      <c r="L335" s="399"/>
      <c r="M335" s="399"/>
      <c r="N335" s="399"/>
      <c r="O335" s="399"/>
      <c r="P335" s="399"/>
      <c r="Q335" s="399"/>
      <c r="R335" s="399"/>
      <c r="S335" s="399"/>
      <c r="T335" s="399"/>
      <c r="U335" s="399"/>
      <c r="V335" s="399"/>
      <c r="W335" s="399"/>
      <c r="X335" s="399"/>
      <c r="Y335" s="399"/>
      <c r="Z335" s="399"/>
      <c r="AA335" s="399"/>
      <c r="AB335" s="399"/>
      <c r="AC335" s="399"/>
      <c r="AD335" s="399"/>
      <c r="AE335" s="399"/>
    </row>
    <row r="336" spans="3:31" ht="15.75" customHeight="1" x14ac:dyDescent="0.3">
      <c r="C336" s="398"/>
      <c r="D336" s="399"/>
      <c r="E336" s="399"/>
      <c r="F336" s="399"/>
      <c r="G336" s="399"/>
      <c r="H336" s="399"/>
      <c r="I336" s="399"/>
      <c r="J336" s="399"/>
      <c r="K336" s="399"/>
      <c r="L336" s="399"/>
      <c r="M336" s="399"/>
      <c r="N336" s="399"/>
      <c r="O336" s="399"/>
      <c r="P336" s="399"/>
      <c r="Q336" s="399"/>
      <c r="R336" s="399"/>
      <c r="S336" s="399"/>
      <c r="T336" s="399"/>
      <c r="U336" s="399"/>
      <c r="V336" s="399"/>
      <c r="W336" s="399"/>
      <c r="X336" s="399"/>
      <c r="Y336" s="399"/>
      <c r="Z336" s="399"/>
      <c r="AA336" s="399"/>
      <c r="AB336" s="399"/>
      <c r="AC336" s="399"/>
      <c r="AD336" s="399"/>
      <c r="AE336" s="399"/>
    </row>
    <row r="337" spans="3:31" ht="15.75" customHeight="1" x14ac:dyDescent="0.3">
      <c r="C337" s="398"/>
      <c r="D337" s="399"/>
      <c r="E337" s="399"/>
      <c r="F337" s="399"/>
      <c r="G337" s="399"/>
      <c r="H337" s="399"/>
      <c r="I337" s="399"/>
      <c r="J337" s="399"/>
      <c r="K337" s="399"/>
      <c r="L337" s="399"/>
      <c r="M337" s="399"/>
      <c r="N337" s="399"/>
      <c r="O337" s="399"/>
      <c r="P337" s="399"/>
      <c r="Q337" s="399"/>
      <c r="R337" s="399"/>
      <c r="S337" s="399"/>
      <c r="T337" s="399"/>
      <c r="U337" s="399"/>
      <c r="V337" s="399"/>
      <c r="W337" s="399"/>
      <c r="X337" s="399"/>
      <c r="Y337" s="399"/>
      <c r="Z337" s="399"/>
      <c r="AA337" s="399"/>
      <c r="AB337" s="399"/>
      <c r="AC337" s="399"/>
      <c r="AD337" s="399"/>
      <c r="AE337" s="399"/>
    </row>
    <row r="338" spans="3:31" ht="15.75" customHeight="1" x14ac:dyDescent="0.3">
      <c r="C338" s="398"/>
      <c r="D338" s="399"/>
      <c r="E338" s="399"/>
      <c r="F338" s="399"/>
      <c r="G338" s="399"/>
      <c r="H338" s="399"/>
      <c r="I338" s="399"/>
      <c r="J338" s="399"/>
      <c r="K338" s="399"/>
      <c r="L338" s="399"/>
      <c r="M338" s="399"/>
      <c r="N338" s="399"/>
      <c r="O338" s="399"/>
      <c r="P338" s="399"/>
      <c r="Q338" s="399"/>
      <c r="R338" s="399"/>
      <c r="S338" s="399"/>
      <c r="T338" s="399"/>
      <c r="U338" s="399"/>
      <c r="V338" s="399"/>
      <c r="W338" s="399"/>
      <c r="X338" s="399"/>
      <c r="Y338" s="399"/>
      <c r="Z338" s="399"/>
      <c r="AA338" s="399"/>
      <c r="AB338" s="399"/>
      <c r="AC338" s="399"/>
      <c r="AD338" s="399"/>
      <c r="AE338" s="399"/>
    </row>
    <row r="339" spans="3:31" ht="15.75" customHeight="1" x14ac:dyDescent="0.3">
      <c r="C339" s="398"/>
      <c r="D339" s="399"/>
      <c r="E339" s="399"/>
      <c r="F339" s="399"/>
      <c r="G339" s="399"/>
      <c r="H339" s="399"/>
      <c r="I339" s="399"/>
      <c r="J339" s="399"/>
      <c r="K339" s="399"/>
      <c r="L339" s="399"/>
      <c r="M339" s="399"/>
      <c r="N339" s="399"/>
      <c r="O339" s="399"/>
      <c r="P339" s="399"/>
      <c r="Q339" s="399"/>
      <c r="R339" s="399"/>
      <c r="S339" s="399"/>
      <c r="T339" s="399"/>
      <c r="U339" s="399"/>
      <c r="V339" s="399"/>
      <c r="W339" s="399"/>
      <c r="X339" s="399"/>
      <c r="Y339" s="399"/>
      <c r="Z339" s="399"/>
      <c r="AA339" s="399"/>
      <c r="AB339" s="399"/>
      <c r="AC339" s="399"/>
      <c r="AD339" s="399"/>
      <c r="AE339" s="399"/>
    </row>
    <row r="340" spans="3:31" ht="15.75" customHeight="1" x14ac:dyDescent="0.3">
      <c r="C340" s="398"/>
      <c r="D340" s="399"/>
      <c r="E340" s="399"/>
      <c r="F340" s="399"/>
      <c r="G340" s="399"/>
      <c r="H340" s="399"/>
      <c r="I340" s="399"/>
      <c r="J340" s="399"/>
      <c r="K340" s="399"/>
      <c r="L340" s="399"/>
      <c r="M340" s="399"/>
      <c r="N340" s="399"/>
      <c r="O340" s="399"/>
      <c r="P340" s="399"/>
      <c r="Q340" s="399"/>
      <c r="R340" s="399"/>
      <c r="S340" s="399"/>
      <c r="T340" s="399"/>
      <c r="U340" s="399"/>
      <c r="V340" s="399"/>
      <c r="W340" s="399"/>
      <c r="X340" s="399"/>
      <c r="Y340" s="399"/>
      <c r="Z340" s="399"/>
      <c r="AA340" s="399"/>
      <c r="AB340" s="399"/>
      <c r="AC340" s="399"/>
      <c r="AD340" s="399"/>
      <c r="AE340" s="399"/>
    </row>
    <row r="341" spans="3:31" ht="15.75" customHeight="1" x14ac:dyDescent="0.3">
      <c r="C341" s="398"/>
      <c r="D341" s="399"/>
      <c r="E341" s="399"/>
      <c r="F341" s="399"/>
      <c r="G341" s="399"/>
      <c r="H341" s="399"/>
      <c r="I341" s="399"/>
      <c r="J341" s="399"/>
      <c r="K341" s="399"/>
      <c r="L341" s="399"/>
      <c r="M341" s="399"/>
      <c r="N341" s="399"/>
      <c r="O341" s="399"/>
      <c r="P341" s="399"/>
      <c r="Q341" s="399"/>
      <c r="R341" s="399"/>
      <c r="S341" s="399"/>
      <c r="T341" s="399"/>
      <c r="U341" s="399"/>
      <c r="V341" s="399"/>
      <c r="W341" s="399"/>
      <c r="X341" s="399"/>
      <c r="Y341" s="399"/>
      <c r="Z341" s="399"/>
      <c r="AA341" s="399"/>
      <c r="AB341" s="399"/>
      <c r="AC341" s="399"/>
      <c r="AD341" s="399"/>
      <c r="AE341" s="399"/>
    </row>
    <row r="342" spans="3:31" ht="15.75" customHeight="1" x14ac:dyDescent="0.3">
      <c r="C342" s="398"/>
      <c r="D342" s="399"/>
      <c r="E342" s="399"/>
      <c r="F342" s="399"/>
      <c r="G342" s="399"/>
      <c r="H342" s="399"/>
      <c r="I342" s="399"/>
      <c r="J342" s="399"/>
      <c r="K342" s="399"/>
      <c r="L342" s="399"/>
      <c r="M342" s="399"/>
      <c r="N342" s="399"/>
      <c r="O342" s="399"/>
      <c r="P342" s="399"/>
      <c r="Q342" s="399"/>
      <c r="R342" s="399"/>
      <c r="S342" s="399"/>
      <c r="T342" s="399"/>
      <c r="U342" s="399"/>
      <c r="V342" s="399"/>
      <c r="W342" s="399"/>
      <c r="X342" s="399"/>
      <c r="Y342" s="399"/>
      <c r="Z342" s="399"/>
      <c r="AA342" s="399"/>
      <c r="AB342" s="399"/>
      <c r="AC342" s="399"/>
      <c r="AD342" s="399"/>
      <c r="AE342" s="399"/>
    </row>
    <row r="343" spans="3:31" ht="15.75" customHeight="1" x14ac:dyDescent="0.3">
      <c r="C343" s="398"/>
      <c r="D343" s="399"/>
      <c r="E343" s="399"/>
      <c r="F343" s="399"/>
      <c r="G343" s="399"/>
      <c r="H343" s="399"/>
      <c r="I343" s="399"/>
      <c r="J343" s="399"/>
      <c r="K343" s="399"/>
      <c r="L343" s="399"/>
      <c r="M343" s="399"/>
      <c r="N343" s="399"/>
      <c r="O343" s="399"/>
      <c r="P343" s="399"/>
      <c r="Q343" s="399"/>
      <c r="R343" s="399"/>
      <c r="S343" s="399"/>
      <c r="T343" s="399"/>
      <c r="U343" s="399"/>
      <c r="V343" s="399"/>
      <c r="W343" s="399"/>
      <c r="X343" s="399"/>
      <c r="Y343" s="399"/>
      <c r="Z343" s="399"/>
      <c r="AA343" s="399"/>
      <c r="AB343" s="399"/>
      <c r="AC343" s="399"/>
      <c r="AD343" s="399"/>
      <c r="AE343" s="399"/>
    </row>
    <row r="344" spans="3:31" ht="15.75" customHeight="1" x14ac:dyDescent="0.3">
      <c r="C344" s="398"/>
      <c r="D344" s="399"/>
      <c r="E344" s="399"/>
      <c r="F344" s="399"/>
      <c r="G344" s="399"/>
      <c r="H344" s="399"/>
      <c r="I344" s="399"/>
      <c r="J344" s="399"/>
      <c r="K344" s="399"/>
      <c r="L344" s="399"/>
      <c r="M344" s="399"/>
      <c r="N344" s="399"/>
      <c r="O344" s="399"/>
      <c r="P344" s="399"/>
      <c r="Q344" s="399"/>
      <c r="R344" s="399"/>
      <c r="S344" s="399"/>
      <c r="T344" s="399"/>
      <c r="U344" s="399"/>
      <c r="V344" s="399"/>
      <c r="W344" s="399"/>
      <c r="X344" s="399"/>
      <c r="Y344" s="399"/>
      <c r="Z344" s="399"/>
      <c r="AA344" s="399"/>
      <c r="AB344" s="399"/>
      <c r="AC344" s="399"/>
      <c r="AD344" s="399"/>
      <c r="AE344" s="399"/>
    </row>
    <row r="345" spans="3:31" ht="15.75" customHeight="1" x14ac:dyDescent="0.3">
      <c r="C345" s="398"/>
      <c r="D345" s="399"/>
      <c r="E345" s="399"/>
      <c r="F345" s="399"/>
      <c r="G345" s="399"/>
      <c r="H345" s="399"/>
      <c r="I345" s="399"/>
      <c r="J345" s="399"/>
      <c r="K345" s="399"/>
      <c r="L345" s="399"/>
      <c r="M345" s="399"/>
      <c r="N345" s="399"/>
      <c r="O345" s="399"/>
      <c r="P345" s="399"/>
      <c r="Q345" s="399"/>
      <c r="R345" s="399"/>
      <c r="S345" s="399"/>
      <c r="T345" s="399"/>
      <c r="U345" s="399"/>
      <c r="V345" s="399"/>
      <c r="W345" s="399"/>
      <c r="X345" s="399"/>
      <c r="Y345" s="399"/>
      <c r="Z345" s="399"/>
      <c r="AA345" s="399"/>
      <c r="AB345" s="399"/>
      <c r="AC345" s="399"/>
      <c r="AD345" s="399"/>
      <c r="AE345" s="399"/>
    </row>
    <row r="346" spans="3:31" ht="15.75" customHeight="1" x14ac:dyDescent="0.3">
      <c r="C346" s="398"/>
      <c r="D346" s="399"/>
      <c r="E346" s="399"/>
      <c r="F346" s="399"/>
      <c r="G346" s="399"/>
      <c r="H346" s="399"/>
      <c r="I346" s="399"/>
      <c r="J346" s="399"/>
      <c r="K346" s="399"/>
      <c r="L346" s="399"/>
      <c r="M346" s="399"/>
      <c r="N346" s="399"/>
      <c r="O346" s="399"/>
      <c r="P346" s="399"/>
      <c r="Q346" s="399"/>
      <c r="R346" s="399"/>
      <c r="S346" s="399"/>
      <c r="T346" s="399"/>
      <c r="U346" s="399"/>
      <c r="V346" s="399"/>
      <c r="W346" s="399"/>
      <c r="X346" s="399"/>
      <c r="Y346" s="399"/>
      <c r="Z346" s="399"/>
      <c r="AA346" s="399"/>
      <c r="AB346" s="399"/>
      <c r="AC346" s="399"/>
      <c r="AD346" s="399"/>
      <c r="AE346" s="399"/>
    </row>
    <row r="347" spans="3:31" ht="15.75" customHeight="1" x14ac:dyDescent="0.3">
      <c r="C347" s="398"/>
      <c r="D347" s="399"/>
      <c r="E347" s="399"/>
      <c r="F347" s="399"/>
      <c r="G347" s="399"/>
      <c r="H347" s="399"/>
      <c r="I347" s="399"/>
      <c r="J347" s="399"/>
      <c r="K347" s="399"/>
      <c r="L347" s="399"/>
      <c r="M347" s="399"/>
      <c r="N347" s="399"/>
      <c r="O347" s="399"/>
      <c r="P347" s="399"/>
      <c r="Q347" s="399"/>
      <c r="R347" s="399"/>
      <c r="S347" s="399"/>
      <c r="T347" s="399"/>
      <c r="U347" s="399"/>
      <c r="V347" s="399"/>
      <c r="W347" s="399"/>
      <c r="X347" s="399"/>
      <c r="Y347" s="399"/>
      <c r="Z347" s="399"/>
      <c r="AA347" s="399"/>
      <c r="AB347" s="399"/>
      <c r="AC347" s="399"/>
      <c r="AD347" s="399"/>
      <c r="AE347" s="399"/>
    </row>
    <row r="348" spans="3:31" ht="15.75" customHeight="1" x14ac:dyDescent="0.3">
      <c r="C348" s="398"/>
      <c r="D348" s="399"/>
      <c r="E348" s="399"/>
      <c r="F348" s="399"/>
      <c r="G348" s="399"/>
      <c r="H348" s="399"/>
      <c r="I348" s="399"/>
      <c r="J348" s="399"/>
      <c r="K348" s="399"/>
      <c r="L348" s="399"/>
      <c r="M348" s="399"/>
      <c r="N348" s="399"/>
      <c r="O348" s="399"/>
      <c r="P348" s="399"/>
      <c r="Q348" s="399"/>
      <c r="R348" s="399"/>
      <c r="S348" s="399"/>
      <c r="T348" s="399"/>
      <c r="U348" s="399"/>
      <c r="V348" s="399"/>
      <c r="W348" s="399"/>
      <c r="X348" s="399"/>
      <c r="Y348" s="399"/>
      <c r="Z348" s="399"/>
      <c r="AA348" s="399"/>
      <c r="AB348" s="399"/>
      <c r="AC348" s="399"/>
      <c r="AD348" s="399"/>
      <c r="AE348" s="399"/>
    </row>
    <row r="349" spans="3:31" ht="15.75" customHeight="1" x14ac:dyDescent="0.3">
      <c r="C349" s="398"/>
      <c r="D349" s="399"/>
      <c r="E349" s="399"/>
      <c r="F349" s="399"/>
      <c r="G349" s="399"/>
      <c r="H349" s="399"/>
      <c r="I349" s="399"/>
      <c r="J349" s="399"/>
      <c r="K349" s="399"/>
      <c r="L349" s="399"/>
      <c r="M349" s="399"/>
      <c r="N349" s="399"/>
      <c r="O349" s="399"/>
      <c r="P349" s="399"/>
      <c r="Q349" s="399"/>
      <c r="R349" s="399"/>
      <c r="S349" s="399"/>
      <c r="T349" s="399"/>
      <c r="U349" s="399"/>
      <c r="V349" s="399"/>
      <c r="W349" s="399"/>
      <c r="X349" s="399"/>
      <c r="Y349" s="399"/>
      <c r="Z349" s="399"/>
      <c r="AA349" s="399"/>
      <c r="AB349" s="399"/>
      <c r="AC349" s="399"/>
      <c r="AD349" s="399"/>
      <c r="AE349" s="399"/>
    </row>
    <row r="350" spans="3:31" ht="15.75" customHeight="1" x14ac:dyDescent="0.3">
      <c r="C350" s="398"/>
      <c r="D350" s="399"/>
      <c r="E350" s="399"/>
      <c r="F350" s="399"/>
      <c r="G350" s="399"/>
      <c r="H350" s="399"/>
      <c r="I350" s="399"/>
      <c r="J350" s="399"/>
      <c r="K350" s="399"/>
      <c r="L350" s="399"/>
      <c r="M350" s="399"/>
      <c r="N350" s="399"/>
      <c r="O350" s="399"/>
      <c r="P350" s="399"/>
      <c r="Q350" s="399"/>
      <c r="R350" s="399"/>
      <c r="S350" s="399"/>
      <c r="T350" s="399"/>
      <c r="U350" s="399"/>
      <c r="V350" s="399"/>
      <c r="W350" s="399"/>
      <c r="X350" s="399"/>
      <c r="Y350" s="399"/>
      <c r="Z350" s="399"/>
      <c r="AA350" s="399"/>
      <c r="AB350" s="399"/>
      <c r="AC350" s="399"/>
      <c r="AD350" s="399"/>
      <c r="AE350" s="399"/>
    </row>
    <row r="351" spans="3:31" ht="15.75" customHeight="1" x14ac:dyDescent="0.3">
      <c r="C351" s="398"/>
      <c r="D351" s="399"/>
      <c r="E351" s="399"/>
      <c r="F351" s="399"/>
      <c r="G351" s="399"/>
      <c r="H351" s="399"/>
      <c r="I351" s="399"/>
      <c r="J351" s="399"/>
      <c r="K351" s="399"/>
      <c r="L351" s="399"/>
      <c r="M351" s="399"/>
      <c r="N351" s="399"/>
      <c r="O351" s="399"/>
      <c r="P351" s="399"/>
      <c r="Q351" s="399"/>
      <c r="R351" s="399"/>
      <c r="S351" s="399"/>
      <c r="T351" s="399"/>
      <c r="U351" s="399"/>
      <c r="V351" s="399"/>
      <c r="W351" s="399"/>
      <c r="X351" s="399"/>
      <c r="Y351" s="399"/>
      <c r="Z351" s="399"/>
      <c r="AA351" s="399"/>
      <c r="AB351" s="399"/>
      <c r="AC351" s="399"/>
      <c r="AD351" s="399"/>
      <c r="AE351" s="399"/>
    </row>
    <row r="352" spans="3:31" ht="15.75" customHeight="1" x14ac:dyDescent="0.3">
      <c r="C352" s="398"/>
      <c r="D352" s="399"/>
      <c r="E352" s="399"/>
      <c r="F352" s="399"/>
      <c r="G352" s="399"/>
      <c r="H352" s="399"/>
      <c r="I352" s="399"/>
      <c r="J352" s="399"/>
      <c r="K352" s="399"/>
      <c r="L352" s="399"/>
      <c r="M352" s="399"/>
      <c r="N352" s="399"/>
      <c r="O352" s="399"/>
      <c r="P352" s="399"/>
      <c r="Q352" s="399"/>
      <c r="R352" s="399"/>
      <c r="S352" s="399"/>
      <c r="T352" s="399"/>
      <c r="U352" s="399"/>
      <c r="V352" s="399"/>
      <c r="W352" s="399"/>
      <c r="X352" s="399"/>
      <c r="Y352" s="399"/>
      <c r="Z352" s="399"/>
      <c r="AA352" s="399"/>
      <c r="AB352" s="399"/>
      <c r="AC352" s="399"/>
      <c r="AD352" s="399"/>
      <c r="AE352" s="399"/>
    </row>
    <row r="353" spans="3:31" ht="15.75" customHeight="1" x14ac:dyDescent="0.3">
      <c r="C353" s="398"/>
      <c r="D353" s="399"/>
      <c r="E353" s="399"/>
      <c r="F353" s="399"/>
      <c r="G353" s="399"/>
      <c r="H353" s="399"/>
      <c r="I353" s="399"/>
      <c r="J353" s="399"/>
      <c r="K353" s="399"/>
      <c r="L353" s="399"/>
      <c r="M353" s="399"/>
      <c r="N353" s="399"/>
      <c r="O353" s="399"/>
      <c r="P353" s="399"/>
      <c r="Q353" s="399"/>
      <c r="R353" s="399"/>
      <c r="S353" s="399"/>
      <c r="T353" s="399"/>
      <c r="U353" s="399"/>
      <c r="V353" s="399"/>
      <c r="W353" s="399"/>
      <c r="X353" s="399"/>
      <c r="Y353" s="399"/>
      <c r="Z353" s="399"/>
      <c r="AA353" s="399"/>
      <c r="AB353" s="399"/>
      <c r="AC353" s="399"/>
      <c r="AD353" s="399"/>
      <c r="AE353" s="399"/>
    </row>
    <row r="354" spans="3:31" ht="15.75" customHeight="1" x14ac:dyDescent="0.3">
      <c r="C354" s="398"/>
      <c r="D354" s="399"/>
      <c r="E354" s="399"/>
      <c r="F354" s="399"/>
      <c r="G354" s="399"/>
      <c r="H354" s="399"/>
      <c r="I354" s="399"/>
      <c r="J354" s="399"/>
      <c r="K354" s="399"/>
      <c r="L354" s="399"/>
      <c r="M354" s="399"/>
      <c r="N354" s="399"/>
      <c r="O354" s="399"/>
      <c r="P354" s="399"/>
      <c r="Q354" s="399"/>
      <c r="R354" s="399"/>
      <c r="S354" s="399"/>
      <c r="T354" s="399"/>
      <c r="U354" s="399"/>
      <c r="V354" s="399"/>
      <c r="W354" s="399"/>
      <c r="X354" s="399"/>
      <c r="Y354" s="399"/>
      <c r="Z354" s="399"/>
      <c r="AA354" s="399"/>
      <c r="AB354" s="399"/>
      <c r="AC354" s="399"/>
      <c r="AD354" s="399"/>
      <c r="AE354" s="399"/>
    </row>
    <row r="355" spans="3:31" ht="15.75" customHeight="1" x14ac:dyDescent="0.3">
      <c r="C355" s="398"/>
      <c r="D355" s="399"/>
      <c r="E355" s="399"/>
      <c r="F355" s="399"/>
      <c r="G355" s="399"/>
      <c r="H355" s="399"/>
      <c r="I355" s="399"/>
      <c r="J355" s="399"/>
      <c r="K355" s="399"/>
      <c r="L355" s="399"/>
      <c r="M355" s="399"/>
      <c r="N355" s="399"/>
      <c r="O355" s="399"/>
      <c r="P355" s="399"/>
      <c r="Q355" s="399"/>
      <c r="R355" s="399"/>
      <c r="S355" s="399"/>
      <c r="T355" s="399"/>
      <c r="U355" s="399"/>
      <c r="V355" s="399"/>
      <c r="W355" s="399"/>
      <c r="X355" s="399"/>
      <c r="Y355" s="399"/>
      <c r="Z355" s="399"/>
      <c r="AA355" s="399"/>
      <c r="AB355" s="399"/>
      <c r="AC355" s="399"/>
      <c r="AD355" s="399"/>
      <c r="AE355" s="399"/>
    </row>
    <row r="356" spans="3:31" ht="15.75" customHeight="1" x14ac:dyDescent="0.3">
      <c r="C356" s="398"/>
      <c r="D356" s="399"/>
      <c r="E356" s="399"/>
      <c r="F356" s="399"/>
      <c r="G356" s="399"/>
      <c r="H356" s="399"/>
      <c r="I356" s="399"/>
      <c r="J356" s="399"/>
      <c r="K356" s="399"/>
      <c r="L356" s="399"/>
      <c r="M356" s="399"/>
      <c r="N356" s="399"/>
      <c r="O356" s="399"/>
      <c r="P356" s="399"/>
      <c r="Q356" s="399"/>
      <c r="R356" s="399"/>
      <c r="S356" s="399"/>
      <c r="T356" s="399"/>
      <c r="U356" s="399"/>
      <c r="V356" s="399"/>
      <c r="W356" s="399"/>
      <c r="X356" s="399"/>
      <c r="Y356" s="399"/>
      <c r="Z356" s="399"/>
      <c r="AA356" s="399"/>
      <c r="AB356" s="399"/>
      <c r="AC356" s="399"/>
      <c r="AD356" s="399"/>
      <c r="AE356" s="399"/>
    </row>
    <row r="357" spans="3:31" ht="15.75" customHeight="1" x14ac:dyDescent="0.3">
      <c r="C357" s="398"/>
      <c r="D357" s="399"/>
      <c r="E357" s="399"/>
      <c r="F357" s="399"/>
      <c r="G357" s="399"/>
      <c r="H357" s="399"/>
      <c r="I357" s="399"/>
      <c r="J357" s="399"/>
      <c r="K357" s="399"/>
      <c r="L357" s="399"/>
      <c r="M357" s="399"/>
      <c r="N357" s="399"/>
      <c r="O357" s="399"/>
      <c r="P357" s="399"/>
      <c r="Q357" s="399"/>
      <c r="R357" s="399"/>
      <c r="S357" s="399"/>
      <c r="T357" s="399"/>
      <c r="U357" s="399"/>
      <c r="V357" s="399"/>
      <c r="W357" s="399"/>
      <c r="X357" s="399"/>
      <c r="Y357" s="399"/>
      <c r="Z357" s="399"/>
      <c r="AA357" s="399"/>
      <c r="AB357" s="399"/>
      <c r="AC357" s="399"/>
      <c r="AD357" s="399"/>
      <c r="AE357" s="399"/>
    </row>
    <row r="358" spans="3:31" ht="15.75" customHeight="1" x14ac:dyDescent="0.3">
      <c r="C358" s="398"/>
      <c r="D358" s="399"/>
      <c r="E358" s="399"/>
      <c r="F358" s="399"/>
      <c r="G358" s="399"/>
      <c r="H358" s="399"/>
      <c r="I358" s="399"/>
      <c r="J358" s="399"/>
      <c r="K358" s="399"/>
      <c r="L358" s="399"/>
      <c r="M358" s="399"/>
      <c r="N358" s="399"/>
      <c r="O358" s="399"/>
      <c r="P358" s="399"/>
      <c r="Q358" s="399"/>
      <c r="R358" s="399"/>
      <c r="S358" s="399"/>
      <c r="T358" s="399"/>
      <c r="U358" s="399"/>
      <c r="V358" s="399"/>
      <c r="W358" s="399"/>
      <c r="X358" s="399"/>
      <c r="Y358" s="399"/>
      <c r="Z358" s="399"/>
      <c r="AA358" s="399"/>
      <c r="AB358" s="399"/>
      <c r="AC358" s="399"/>
      <c r="AD358" s="399"/>
      <c r="AE358" s="399"/>
    </row>
    <row r="359" spans="3:31" ht="15.75" customHeight="1" x14ac:dyDescent="0.3">
      <c r="C359" s="398"/>
      <c r="D359" s="399"/>
      <c r="E359" s="399"/>
      <c r="F359" s="399"/>
      <c r="G359" s="399"/>
      <c r="H359" s="399"/>
      <c r="I359" s="399"/>
      <c r="J359" s="399"/>
      <c r="K359" s="399"/>
      <c r="L359" s="399"/>
      <c r="M359" s="399"/>
      <c r="N359" s="399"/>
      <c r="O359" s="399"/>
      <c r="P359" s="399"/>
      <c r="Q359" s="399"/>
      <c r="R359" s="399"/>
      <c r="S359" s="399"/>
      <c r="T359" s="399"/>
      <c r="U359" s="399"/>
      <c r="V359" s="399"/>
      <c r="W359" s="399"/>
      <c r="X359" s="399"/>
      <c r="Y359" s="399"/>
      <c r="Z359" s="399"/>
      <c r="AA359" s="399"/>
      <c r="AB359" s="399"/>
      <c r="AC359" s="399"/>
      <c r="AD359" s="399"/>
      <c r="AE359" s="399"/>
    </row>
    <row r="360" spans="3:31" ht="15.75" customHeight="1" x14ac:dyDescent="0.3">
      <c r="C360" s="398"/>
      <c r="D360" s="399"/>
      <c r="E360" s="399"/>
      <c r="F360" s="399"/>
      <c r="G360" s="399"/>
      <c r="H360" s="399"/>
      <c r="I360" s="399"/>
      <c r="J360" s="399"/>
      <c r="K360" s="399"/>
      <c r="L360" s="399"/>
      <c r="M360" s="399"/>
      <c r="N360" s="399"/>
      <c r="O360" s="399"/>
      <c r="P360" s="399"/>
      <c r="Q360" s="399"/>
      <c r="R360" s="399"/>
      <c r="S360" s="399"/>
      <c r="T360" s="399"/>
      <c r="U360" s="399"/>
      <c r="V360" s="399"/>
      <c r="W360" s="399"/>
      <c r="X360" s="399"/>
      <c r="Y360" s="399"/>
      <c r="Z360" s="399"/>
      <c r="AA360" s="399"/>
      <c r="AB360" s="399"/>
      <c r="AC360" s="399"/>
      <c r="AD360" s="399"/>
      <c r="AE360" s="399"/>
    </row>
    <row r="361" spans="3:31" ht="15.75" customHeight="1" x14ac:dyDescent="0.3">
      <c r="C361" s="398"/>
      <c r="D361" s="399"/>
      <c r="E361" s="399"/>
      <c r="F361" s="399"/>
      <c r="G361" s="399"/>
      <c r="H361" s="399"/>
      <c r="I361" s="399"/>
      <c r="J361" s="399"/>
      <c r="K361" s="399"/>
      <c r="L361" s="399"/>
      <c r="M361" s="399"/>
      <c r="N361" s="399"/>
      <c r="O361" s="399"/>
      <c r="P361" s="399"/>
      <c r="Q361" s="399"/>
      <c r="R361" s="399"/>
      <c r="S361" s="399"/>
      <c r="T361" s="399"/>
      <c r="U361" s="399"/>
      <c r="V361" s="399"/>
      <c r="W361" s="399"/>
      <c r="X361" s="399"/>
      <c r="Y361" s="399"/>
      <c r="Z361" s="399"/>
      <c r="AA361" s="399"/>
      <c r="AB361" s="399"/>
      <c r="AC361" s="399"/>
      <c r="AD361" s="399"/>
      <c r="AE361" s="399"/>
    </row>
    <row r="362" spans="3:31" ht="15.75" customHeight="1" x14ac:dyDescent="0.3">
      <c r="C362" s="398"/>
      <c r="D362" s="399"/>
      <c r="E362" s="399"/>
      <c r="F362" s="399"/>
      <c r="G362" s="399"/>
      <c r="H362" s="399"/>
      <c r="I362" s="399"/>
      <c r="J362" s="399"/>
      <c r="K362" s="399"/>
      <c r="L362" s="399"/>
      <c r="M362" s="399"/>
      <c r="N362" s="399"/>
      <c r="O362" s="399"/>
      <c r="P362" s="399"/>
      <c r="Q362" s="399"/>
      <c r="R362" s="399"/>
      <c r="S362" s="399"/>
      <c r="T362" s="399"/>
      <c r="U362" s="399"/>
      <c r="V362" s="399"/>
      <c r="W362" s="399"/>
      <c r="X362" s="399"/>
      <c r="Y362" s="399"/>
      <c r="Z362" s="399"/>
      <c r="AA362" s="399"/>
      <c r="AB362" s="399"/>
      <c r="AC362" s="399"/>
      <c r="AD362" s="399"/>
      <c r="AE362" s="399"/>
    </row>
    <row r="363" spans="3:31" ht="15.75" customHeight="1" x14ac:dyDescent="0.3">
      <c r="C363" s="398"/>
      <c r="D363" s="399"/>
      <c r="E363" s="399"/>
      <c r="F363" s="399"/>
      <c r="G363" s="399"/>
      <c r="H363" s="399"/>
      <c r="I363" s="399"/>
      <c r="J363" s="399"/>
      <c r="K363" s="399"/>
      <c r="L363" s="399"/>
      <c r="M363" s="399"/>
      <c r="N363" s="399"/>
      <c r="O363" s="399"/>
      <c r="P363" s="399"/>
      <c r="Q363" s="399"/>
      <c r="R363" s="399"/>
      <c r="S363" s="399"/>
      <c r="T363" s="399"/>
      <c r="U363" s="399"/>
      <c r="V363" s="399"/>
      <c r="W363" s="399"/>
      <c r="X363" s="399"/>
      <c r="Y363" s="399"/>
      <c r="Z363" s="399"/>
      <c r="AA363" s="399"/>
      <c r="AB363" s="399"/>
      <c r="AC363" s="399"/>
      <c r="AD363" s="399"/>
      <c r="AE363" s="399"/>
    </row>
    <row r="364" spans="3:31" ht="15.75" customHeight="1" x14ac:dyDescent="0.3">
      <c r="C364" s="398"/>
      <c r="D364" s="399"/>
      <c r="E364" s="399"/>
      <c r="F364" s="399"/>
      <c r="G364" s="399"/>
      <c r="H364" s="399"/>
      <c r="I364" s="399"/>
      <c r="J364" s="399"/>
      <c r="K364" s="399"/>
      <c r="L364" s="399"/>
      <c r="M364" s="399"/>
      <c r="N364" s="399"/>
      <c r="O364" s="399"/>
      <c r="P364" s="399"/>
      <c r="Q364" s="399"/>
      <c r="R364" s="399"/>
      <c r="S364" s="399"/>
      <c r="T364" s="399"/>
      <c r="U364" s="399"/>
      <c r="V364" s="399"/>
      <c r="W364" s="399"/>
      <c r="X364" s="399"/>
      <c r="Y364" s="399"/>
      <c r="Z364" s="399"/>
      <c r="AA364" s="399"/>
      <c r="AB364" s="399"/>
      <c r="AC364" s="399"/>
      <c r="AD364" s="399"/>
      <c r="AE364" s="399"/>
    </row>
    <row r="365" spans="3:31" ht="15.75" customHeight="1" x14ac:dyDescent="0.3">
      <c r="C365" s="398"/>
      <c r="D365" s="399"/>
      <c r="E365" s="399"/>
      <c r="F365" s="399"/>
      <c r="G365" s="399"/>
      <c r="H365" s="399"/>
      <c r="I365" s="399"/>
      <c r="J365" s="399"/>
      <c r="K365" s="399"/>
      <c r="L365" s="399"/>
      <c r="M365" s="399"/>
      <c r="N365" s="399"/>
      <c r="O365" s="399"/>
      <c r="P365" s="399"/>
      <c r="Q365" s="399"/>
      <c r="R365" s="399"/>
      <c r="S365" s="399"/>
      <c r="T365" s="399"/>
      <c r="U365" s="399"/>
      <c r="V365" s="399"/>
      <c r="W365" s="399"/>
      <c r="X365" s="399"/>
      <c r="Y365" s="399"/>
      <c r="Z365" s="399"/>
      <c r="AA365" s="399"/>
      <c r="AB365" s="399"/>
      <c r="AC365" s="399"/>
      <c r="AD365" s="399"/>
      <c r="AE365" s="399"/>
    </row>
    <row r="366" spans="3:31" ht="15.75" customHeight="1" x14ac:dyDescent="0.3">
      <c r="C366" s="398"/>
      <c r="D366" s="399"/>
      <c r="E366" s="399"/>
      <c r="F366" s="399"/>
      <c r="G366" s="399"/>
      <c r="H366" s="399"/>
      <c r="I366" s="399"/>
      <c r="J366" s="399"/>
      <c r="K366" s="399"/>
      <c r="L366" s="399"/>
      <c r="M366" s="399"/>
      <c r="N366" s="399"/>
      <c r="O366" s="399"/>
      <c r="P366" s="399"/>
      <c r="Q366" s="399"/>
      <c r="R366" s="399"/>
      <c r="S366" s="399"/>
      <c r="T366" s="399"/>
      <c r="U366" s="399"/>
      <c r="V366" s="399"/>
      <c r="W366" s="399"/>
      <c r="X366" s="399"/>
      <c r="Y366" s="399"/>
      <c r="Z366" s="399"/>
      <c r="AA366" s="399"/>
      <c r="AB366" s="399"/>
      <c r="AC366" s="399"/>
      <c r="AD366" s="399"/>
      <c r="AE366" s="399"/>
    </row>
    <row r="367" spans="3:31" ht="15.75" customHeight="1" x14ac:dyDescent="0.3">
      <c r="C367" s="398"/>
      <c r="D367" s="399"/>
      <c r="E367" s="399"/>
      <c r="F367" s="399"/>
      <c r="G367" s="399"/>
      <c r="H367" s="399"/>
      <c r="I367" s="399"/>
      <c r="J367" s="399"/>
      <c r="K367" s="399"/>
      <c r="L367" s="399"/>
      <c r="M367" s="399"/>
      <c r="N367" s="399"/>
      <c r="O367" s="399"/>
      <c r="P367" s="399"/>
      <c r="Q367" s="399"/>
      <c r="R367" s="399"/>
      <c r="S367" s="399"/>
      <c r="T367" s="399"/>
      <c r="U367" s="399"/>
      <c r="V367" s="399"/>
      <c r="W367" s="399"/>
      <c r="X367" s="399"/>
      <c r="Y367" s="399"/>
      <c r="Z367" s="399"/>
      <c r="AA367" s="399"/>
      <c r="AB367" s="399"/>
      <c r="AC367" s="399"/>
      <c r="AD367" s="399"/>
      <c r="AE367" s="399"/>
    </row>
    <row r="368" spans="3:31" ht="15.75" customHeight="1" x14ac:dyDescent="0.3">
      <c r="C368" s="398"/>
      <c r="D368" s="399"/>
      <c r="E368" s="399"/>
      <c r="F368" s="399"/>
      <c r="G368" s="399"/>
      <c r="H368" s="399"/>
      <c r="I368" s="399"/>
      <c r="J368" s="399"/>
      <c r="K368" s="399"/>
      <c r="L368" s="399"/>
      <c r="M368" s="399"/>
      <c r="N368" s="399"/>
      <c r="O368" s="399"/>
      <c r="P368" s="399"/>
      <c r="Q368" s="399"/>
      <c r="R368" s="399"/>
      <c r="S368" s="399"/>
      <c r="T368" s="399"/>
      <c r="U368" s="399"/>
      <c r="V368" s="399"/>
      <c r="W368" s="399"/>
      <c r="X368" s="399"/>
      <c r="Y368" s="399"/>
      <c r="Z368" s="399"/>
      <c r="AA368" s="399"/>
      <c r="AB368" s="399"/>
      <c r="AC368" s="399"/>
      <c r="AD368" s="399"/>
      <c r="AE368" s="399"/>
    </row>
    <row r="369" spans="3:31" ht="15.75" customHeight="1" x14ac:dyDescent="0.3">
      <c r="C369" s="398"/>
      <c r="D369" s="399"/>
      <c r="E369" s="399"/>
      <c r="F369" s="399"/>
      <c r="G369" s="399"/>
      <c r="H369" s="399"/>
      <c r="I369" s="399"/>
      <c r="J369" s="399"/>
      <c r="K369" s="399"/>
      <c r="L369" s="399"/>
      <c r="M369" s="399"/>
      <c r="N369" s="399"/>
      <c r="O369" s="399"/>
      <c r="P369" s="399"/>
      <c r="Q369" s="399"/>
      <c r="R369" s="399"/>
      <c r="S369" s="399"/>
      <c r="T369" s="399"/>
      <c r="U369" s="399"/>
      <c r="V369" s="399"/>
      <c r="W369" s="399"/>
      <c r="X369" s="399"/>
      <c r="Y369" s="399"/>
      <c r="Z369" s="399"/>
      <c r="AA369" s="399"/>
      <c r="AB369" s="399"/>
      <c r="AC369" s="399"/>
      <c r="AD369" s="399"/>
      <c r="AE369" s="399"/>
    </row>
    <row r="370" spans="3:31" ht="15.75" customHeight="1" x14ac:dyDescent="0.3">
      <c r="C370" s="398"/>
      <c r="D370" s="399"/>
      <c r="E370" s="399"/>
      <c r="F370" s="399"/>
      <c r="G370" s="399"/>
      <c r="H370" s="399"/>
      <c r="I370" s="399"/>
      <c r="J370" s="399"/>
      <c r="K370" s="399"/>
      <c r="L370" s="399"/>
      <c r="M370" s="399"/>
      <c r="N370" s="399"/>
      <c r="O370" s="399"/>
      <c r="P370" s="399"/>
      <c r="Q370" s="399"/>
      <c r="R370" s="399"/>
      <c r="S370" s="399"/>
      <c r="T370" s="399"/>
      <c r="U370" s="399"/>
      <c r="V370" s="399"/>
      <c r="W370" s="399"/>
      <c r="X370" s="399"/>
      <c r="Y370" s="399"/>
      <c r="Z370" s="399"/>
      <c r="AA370" s="399"/>
      <c r="AB370" s="399"/>
      <c r="AC370" s="399"/>
      <c r="AD370" s="399"/>
      <c r="AE370" s="399"/>
    </row>
    <row r="371" spans="3:31" ht="15.75" customHeight="1" x14ac:dyDescent="0.3">
      <c r="C371" s="398"/>
      <c r="D371" s="399"/>
      <c r="E371" s="399"/>
      <c r="F371" s="399"/>
      <c r="G371" s="399"/>
      <c r="H371" s="399"/>
      <c r="I371" s="399"/>
      <c r="J371" s="399"/>
      <c r="K371" s="399"/>
      <c r="L371" s="399"/>
      <c r="M371" s="399"/>
      <c r="N371" s="399"/>
      <c r="O371" s="399"/>
      <c r="P371" s="399"/>
      <c r="Q371" s="399"/>
      <c r="R371" s="399"/>
      <c r="S371" s="399"/>
      <c r="T371" s="399"/>
      <c r="U371" s="399"/>
      <c r="V371" s="399"/>
      <c r="W371" s="399"/>
      <c r="X371" s="399"/>
      <c r="Y371" s="399"/>
      <c r="Z371" s="399"/>
      <c r="AA371" s="399"/>
      <c r="AB371" s="399"/>
      <c r="AC371" s="399"/>
      <c r="AD371" s="399"/>
      <c r="AE371" s="399"/>
    </row>
    <row r="372" spans="3:31" ht="15.75" customHeight="1" x14ac:dyDescent="0.3">
      <c r="C372" s="398"/>
      <c r="D372" s="399"/>
      <c r="E372" s="399"/>
      <c r="F372" s="399"/>
      <c r="G372" s="399"/>
      <c r="H372" s="399"/>
      <c r="I372" s="399"/>
      <c r="J372" s="399"/>
      <c r="K372" s="399"/>
      <c r="L372" s="399"/>
      <c r="M372" s="399"/>
      <c r="N372" s="399"/>
      <c r="O372" s="399"/>
      <c r="P372" s="399"/>
      <c r="Q372" s="399"/>
      <c r="R372" s="399"/>
      <c r="S372" s="399"/>
      <c r="T372" s="399"/>
      <c r="U372" s="399"/>
      <c r="V372" s="399"/>
      <c r="W372" s="399"/>
      <c r="X372" s="399"/>
      <c r="Y372" s="399"/>
      <c r="Z372" s="399"/>
      <c r="AA372" s="399"/>
      <c r="AB372" s="399"/>
      <c r="AC372" s="399"/>
      <c r="AD372" s="399"/>
      <c r="AE372" s="399"/>
    </row>
    <row r="373" spans="3:31" ht="15.75" customHeight="1" x14ac:dyDescent="0.3">
      <c r="C373" s="398"/>
      <c r="D373" s="399"/>
      <c r="E373" s="399"/>
      <c r="F373" s="399"/>
      <c r="G373" s="399"/>
      <c r="H373" s="399"/>
      <c r="I373" s="399"/>
      <c r="J373" s="399"/>
      <c r="K373" s="399"/>
      <c r="L373" s="399"/>
      <c r="M373" s="399"/>
      <c r="N373" s="399"/>
      <c r="O373" s="399"/>
      <c r="P373" s="399"/>
      <c r="Q373" s="399"/>
      <c r="R373" s="399"/>
      <c r="S373" s="399"/>
      <c r="T373" s="399"/>
      <c r="U373" s="399"/>
      <c r="V373" s="399"/>
      <c r="W373" s="399"/>
      <c r="X373" s="399"/>
      <c r="Y373" s="399"/>
      <c r="Z373" s="399"/>
      <c r="AA373" s="399"/>
      <c r="AB373" s="399"/>
      <c r="AC373" s="399"/>
      <c r="AD373" s="399"/>
      <c r="AE373" s="399"/>
    </row>
    <row r="374" spans="3:31" ht="15.75" customHeight="1" x14ac:dyDescent="0.3">
      <c r="C374" s="398"/>
      <c r="D374" s="399"/>
      <c r="E374" s="399"/>
      <c r="F374" s="399"/>
      <c r="G374" s="399"/>
      <c r="H374" s="399"/>
      <c r="I374" s="399"/>
      <c r="J374" s="399"/>
      <c r="K374" s="399"/>
      <c r="L374" s="399"/>
      <c r="M374" s="399"/>
      <c r="N374" s="399"/>
      <c r="O374" s="399"/>
      <c r="P374" s="399"/>
      <c r="Q374" s="399"/>
      <c r="R374" s="399"/>
      <c r="S374" s="399"/>
      <c r="T374" s="399"/>
      <c r="U374" s="399"/>
      <c r="V374" s="399"/>
      <c r="W374" s="399"/>
      <c r="X374" s="399"/>
      <c r="Y374" s="399"/>
      <c r="Z374" s="399"/>
      <c r="AA374" s="399"/>
      <c r="AB374" s="399"/>
      <c r="AC374" s="399"/>
      <c r="AD374" s="399"/>
      <c r="AE374" s="399"/>
    </row>
    <row r="375" spans="3:31" ht="15.75" customHeight="1" x14ac:dyDescent="0.3">
      <c r="C375" s="398"/>
      <c r="D375" s="399"/>
      <c r="E375" s="399"/>
      <c r="F375" s="399"/>
      <c r="G375" s="399"/>
      <c r="H375" s="399"/>
      <c r="I375" s="399"/>
      <c r="J375" s="399"/>
      <c r="K375" s="399"/>
      <c r="L375" s="399"/>
      <c r="M375" s="399"/>
      <c r="N375" s="399"/>
      <c r="O375" s="399"/>
      <c r="P375" s="399"/>
      <c r="Q375" s="399"/>
      <c r="R375" s="399"/>
      <c r="S375" s="399"/>
      <c r="T375" s="399"/>
      <c r="U375" s="399"/>
      <c r="V375" s="399"/>
      <c r="W375" s="399"/>
      <c r="X375" s="399"/>
      <c r="Y375" s="399"/>
      <c r="Z375" s="399"/>
      <c r="AA375" s="399"/>
      <c r="AB375" s="399"/>
      <c r="AC375" s="399"/>
      <c r="AD375" s="399"/>
      <c r="AE375" s="399"/>
    </row>
    <row r="376" spans="3:31" ht="15.75" customHeight="1" x14ac:dyDescent="0.3">
      <c r="C376" s="398"/>
      <c r="D376" s="399"/>
      <c r="E376" s="399"/>
      <c r="F376" s="399"/>
      <c r="G376" s="399"/>
      <c r="H376" s="399"/>
      <c r="I376" s="399"/>
      <c r="J376" s="399"/>
      <c r="K376" s="399"/>
      <c r="L376" s="399"/>
      <c r="M376" s="399"/>
      <c r="N376" s="399"/>
      <c r="O376" s="399"/>
      <c r="P376" s="399"/>
      <c r="Q376" s="399"/>
      <c r="R376" s="399"/>
      <c r="S376" s="399"/>
      <c r="T376" s="399"/>
      <c r="U376" s="399"/>
      <c r="V376" s="399"/>
      <c r="W376" s="399"/>
      <c r="X376" s="399"/>
      <c r="Y376" s="399"/>
      <c r="Z376" s="399"/>
      <c r="AA376" s="399"/>
      <c r="AB376" s="399"/>
      <c r="AC376" s="399"/>
      <c r="AD376" s="399"/>
      <c r="AE376" s="399"/>
    </row>
    <row r="377" spans="3:31" ht="15.75" customHeight="1" x14ac:dyDescent="0.3">
      <c r="C377" s="398"/>
      <c r="D377" s="399"/>
      <c r="E377" s="399"/>
      <c r="F377" s="399"/>
      <c r="G377" s="399"/>
      <c r="H377" s="399"/>
      <c r="I377" s="399"/>
      <c r="J377" s="399"/>
      <c r="K377" s="399"/>
      <c r="L377" s="399"/>
      <c r="M377" s="399"/>
      <c r="N377" s="399"/>
      <c r="O377" s="399"/>
      <c r="P377" s="399"/>
      <c r="Q377" s="399"/>
      <c r="R377" s="399"/>
      <c r="S377" s="399"/>
      <c r="T377" s="399"/>
      <c r="U377" s="399"/>
      <c r="V377" s="399"/>
      <c r="W377" s="399"/>
      <c r="X377" s="399"/>
      <c r="Y377" s="399"/>
      <c r="Z377" s="399"/>
      <c r="AA377" s="399"/>
      <c r="AB377" s="399"/>
      <c r="AC377" s="399"/>
      <c r="AD377" s="399"/>
      <c r="AE377" s="399"/>
    </row>
    <row r="378" spans="3:31" ht="15.75" customHeight="1" x14ac:dyDescent="0.3">
      <c r="C378" s="398"/>
      <c r="D378" s="399"/>
      <c r="E378" s="399"/>
      <c r="F378" s="399"/>
      <c r="G378" s="399"/>
      <c r="H378" s="399"/>
      <c r="I378" s="399"/>
      <c r="J378" s="399"/>
      <c r="K378" s="399"/>
      <c r="L378" s="399"/>
      <c r="M378" s="399"/>
      <c r="N378" s="399"/>
      <c r="O378" s="399"/>
      <c r="P378" s="399"/>
      <c r="Q378" s="399"/>
      <c r="R378" s="399"/>
      <c r="S378" s="399"/>
      <c r="T378" s="399"/>
      <c r="U378" s="399"/>
      <c r="V378" s="399"/>
      <c r="W378" s="399"/>
      <c r="X378" s="399"/>
      <c r="Y378" s="399"/>
      <c r="Z378" s="399"/>
      <c r="AA378" s="399"/>
      <c r="AB378" s="399"/>
      <c r="AC378" s="399"/>
      <c r="AD378" s="399"/>
      <c r="AE378" s="399"/>
    </row>
    <row r="379" spans="3:31" ht="15.75" customHeight="1" x14ac:dyDescent="0.3">
      <c r="C379" s="398"/>
      <c r="D379" s="399"/>
      <c r="E379" s="399"/>
      <c r="F379" s="399"/>
      <c r="G379" s="399"/>
      <c r="H379" s="399"/>
      <c r="I379" s="399"/>
      <c r="J379" s="399"/>
      <c r="K379" s="399"/>
      <c r="L379" s="399"/>
      <c r="M379" s="399"/>
      <c r="N379" s="399"/>
      <c r="O379" s="399"/>
      <c r="P379" s="399"/>
      <c r="Q379" s="399"/>
      <c r="R379" s="399"/>
      <c r="S379" s="399"/>
      <c r="T379" s="399"/>
      <c r="U379" s="399"/>
      <c r="V379" s="399"/>
      <c r="W379" s="399"/>
      <c r="X379" s="399"/>
      <c r="Y379" s="399"/>
      <c r="Z379" s="399"/>
      <c r="AA379" s="399"/>
      <c r="AB379" s="399"/>
      <c r="AC379" s="399"/>
      <c r="AD379" s="399"/>
      <c r="AE379" s="399"/>
    </row>
    <row r="380" spans="3:31" ht="15.75" customHeight="1" x14ac:dyDescent="0.3">
      <c r="C380" s="398"/>
      <c r="D380" s="399"/>
      <c r="E380" s="399"/>
      <c r="F380" s="399"/>
      <c r="G380" s="399"/>
      <c r="H380" s="399"/>
      <c r="I380" s="399"/>
      <c r="J380" s="399"/>
      <c r="K380" s="399"/>
      <c r="L380" s="399"/>
      <c r="M380" s="399"/>
      <c r="N380" s="399"/>
      <c r="O380" s="399"/>
      <c r="P380" s="399"/>
      <c r="Q380" s="399"/>
      <c r="R380" s="399"/>
      <c r="S380" s="399"/>
      <c r="T380" s="399"/>
      <c r="U380" s="399"/>
      <c r="V380" s="399"/>
      <c r="W380" s="399"/>
      <c r="X380" s="399"/>
      <c r="Y380" s="399"/>
      <c r="Z380" s="399"/>
      <c r="AA380" s="399"/>
      <c r="AB380" s="399"/>
      <c r="AC380" s="399"/>
      <c r="AD380" s="399"/>
      <c r="AE380" s="399"/>
    </row>
    <row r="381" spans="3:31" ht="15.75" customHeight="1" x14ac:dyDescent="0.3">
      <c r="C381" s="398"/>
      <c r="D381" s="399"/>
      <c r="E381" s="399"/>
      <c r="F381" s="399"/>
      <c r="G381" s="399"/>
      <c r="H381" s="399"/>
      <c r="I381" s="399"/>
      <c r="J381" s="399"/>
      <c r="K381" s="399"/>
      <c r="L381" s="399"/>
      <c r="M381" s="399"/>
      <c r="N381" s="399"/>
      <c r="O381" s="399"/>
      <c r="P381" s="399"/>
      <c r="Q381" s="399"/>
      <c r="R381" s="399"/>
      <c r="S381" s="399"/>
      <c r="T381" s="399"/>
      <c r="U381" s="399"/>
      <c r="V381" s="399"/>
      <c r="W381" s="399"/>
      <c r="X381" s="399"/>
      <c r="Y381" s="399"/>
      <c r="Z381" s="399"/>
      <c r="AA381" s="399"/>
      <c r="AB381" s="399"/>
      <c r="AC381" s="399"/>
      <c r="AD381" s="399"/>
      <c r="AE381" s="399"/>
    </row>
    <row r="382" spans="3:31" ht="15.75" customHeight="1" x14ac:dyDescent="0.3">
      <c r="C382" s="398"/>
      <c r="D382" s="399"/>
      <c r="E382" s="399"/>
      <c r="F382" s="399"/>
      <c r="G382" s="399"/>
      <c r="H382" s="399"/>
      <c r="I382" s="399"/>
      <c r="J382" s="399"/>
      <c r="K382" s="399"/>
      <c r="L382" s="399"/>
      <c r="M382" s="399"/>
      <c r="N382" s="399"/>
      <c r="O382" s="399"/>
      <c r="P382" s="399"/>
      <c r="Q382" s="399"/>
      <c r="R382" s="399"/>
      <c r="S382" s="399"/>
      <c r="T382" s="399"/>
      <c r="U382" s="399"/>
      <c r="V382" s="399"/>
      <c r="W382" s="399"/>
      <c r="X382" s="399"/>
      <c r="Y382" s="399"/>
      <c r="Z382" s="399"/>
      <c r="AA382" s="399"/>
      <c r="AB382" s="399"/>
      <c r="AC382" s="399"/>
      <c r="AD382" s="399"/>
      <c r="AE382" s="399"/>
    </row>
    <row r="383" spans="3:31" ht="15.75" customHeight="1" x14ac:dyDescent="0.3">
      <c r="C383" s="398"/>
      <c r="D383" s="399"/>
      <c r="E383" s="399"/>
      <c r="F383" s="399"/>
      <c r="G383" s="399"/>
      <c r="H383" s="399"/>
      <c r="I383" s="399"/>
      <c r="J383" s="399"/>
      <c r="K383" s="399"/>
      <c r="L383" s="399"/>
      <c r="M383" s="399"/>
      <c r="N383" s="399"/>
      <c r="O383" s="399"/>
      <c r="P383" s="399"/>
      <c r="Q383" s="399"/>
      <c r="R383" s="399"/>
      <c r="S383" s="399"/>
      <c r="T383" s="399"/>
      <c r="U383" s="399"/>
      <c r="V383" s="399"/>
      <c r="W383" s="399"/>
      <c r="X383" s="399"/>
      <c r="Y383" s="399"/>
      <c r="Z383" s="399"/>
      <c r="AA383" s="399"/>
      <c r="AB383" s="399"/>
      <c r="AC383" s="399"/>
      <c r="AD383" s="399"/>
      <c r="AE383" s="399"/>
    </row>
    <row r="384" spans="3:31" ht="15.75" customHeight="1" x14ac:dyDescent="0.3">
      <c r="C384" s="398"/>
      <c r="D384" s="399"/>
      <c r="E384" s="399"/>
      <c r="F384" s="399"/>
      <c r="G384" s="399"/>
      <c r="H384" s="399"/>
      <c r="I384" s="399"/>
      <c r="J384" s="399"/>
      <c r="K384" s="399"/>
      <c r="L384" s="399"/>
      <c r="M384" s="399"/>
      <c r="N384" s="399"/>
      <c r="O384" s="399"/>
      <c r="P384" s="399"/>
      <c r="Q384" s="399"/>
      <c r="R384" s="399"/>
      <c r="S384" s="399"/>
      <c r="T384" s="399"/>
      <c r="U384" s="399"/>
      <c r="V384" s="399"/>
      <c r="W384" s="399"/>
      <c r="X384" s="399"/>
      <c r="Y384" s="399"/>
      <c r="Z384" s="399"/>
      <c r="AA384" s="399"/>
      <c r="AB384" s="399"/>
      <c r="AC384" s="399"/>
      <c r="AD384" s="399"/>
      <c r="AE384" s="399"/>
    </row>
    <row r="385" spans="3:31" ht="15.75" customHeight="1" x14ac:dyDescent="0.3">
      <c r="C385" s="398"/>
      <c r="D385" s="399"/>
      <c r="E385" s="399"/>
      <c r="F385" s="399"/>
      <c r="G385" s="399"/>
      <c r="H385" s="399"/>
      <c r="I385" s="399"/>
      <c r="J385" s="399"/>
      <c r="K385" s="399"/>
      <c r="L385" s="399"/>
      <c r="M385" s="399"/>
      <c r="N385" s="399"/>
      <c r="O385" s="399"/>
      <c r="P385" s="399"/>
      <c r="Q385" s="399"/>
      <c r="R385" s="399"/>
      <c r="S385" s="399"/>
      <c r="T385" s="399"/>
      <c r="U385" s="399"/>
      <c r="V385" s="399"/>
      <c r="W385" s="399"/>
      <c r="X385" s="399"/>
      <c r="Y385" s="399"/>
      <c r="Z385" s="399"/>
      <c r="AA385" s="399"/>
      <c r="AB385" s="399"/>
      <c r="AC385" s="399"/>
      <c r="AD385" s="399"/>
      <c r="AE385" s="399"/>
    </row>
    <row r="386" spans="3:31" ht="15.75" customHeight="1" x14ac:dyDescent="0.3">
      <c r="C386" s="398"/>
      <c r="D386" s="399"/>
      <c r="E386" s="399"/>
      <c r="F386" s="399"/>
      <c r="G386" s="399"/>
      <c r="H386" s="399"/>
      <c r="I386" s="399"/>
      <c r="J386" s="399"/>
      <c r="K386" s="399"/>
      <c r="L386" s="399"/>
      <c r="M386" s="399"/>
      <c r="N386" s="399"/>
      <c r="O386" s="399"/>
      <c r="P386" s="399"/>
      <c r="Q386" s="399"/>
      <c r="R386" s="399"/>
      <c r="S386" s="399"/>
      <c r="T386" s="399"/>
      <c r="U386" s="399"/>
      <c r="V386" s="399"/>
      <c r="W386" s="399"/>
      <c r="X386" s="399"/>
      <c r="Y386" s="399"/>
      <c r="Z386" s="399"/>
      <c r="AA386" s="399"/>
      <c r="AB386" s="399"/>
      <c r="AC386" s="399"/>
      <c r="AD386" s="399"/>
      <c r="AE386" s="399"/>
    </row>
    <row r="387" spans="3:31" ht="15.75" customHeight="1" x14ac:dyDescent="0.3">
      <c r="C387" s="398"/>
      <c r="D387" s="399"/>
      <c r="E387" s="399"/>
      <c r="F387" s="399"/>
      <c r="G387" s="399"/>
      <c r="H387" s="399"/>
      <c r="I387" s="399"/>
      <c r="J387" s="399"/>
      <c r="K387" s="399"/>
      <c r="L387" s="399"/>
      <c r="M387" s="399"/>
      <c r="N387" s="399"/>
      <c r="O387" s="399"/>
      <c r="P387" s="399"/>
      <c r="Q387" s="399"/>
      <c r="R387" s="399"/>
      <c r="S387" s="399"/>
      <c r="T387" s="399"/>
      <c r="U387" s="399"/>
      <c r="V387" s="399"/>
      <c r="W387" s="399"/>
      <c r="X387" s="399"/>
      <c r="Y387" s="399"/>
      <c r="Z387" s="399"/>
      <c r="AA387" s="399"/>
      <c r="AB387" s="399"/>
      <c r="AC387" s="399"/>
      <c r="AD387" s="399"/>
      <c r="AE387" s="399"/>
    </row>
    <row r="388" spans="3:31" ht="15.75" customHeight="1" x14ac:dyDescent="0.3">
      <c r="C388" s="398"/>
      <c r="D388" s="399"/>
      <c r="E388" s="399"/>
      <c r="F388" s="399"/>
      <c r="G388" s="399"/>
      <c r="H388" s="399"/>
      <c r="I388" s="399"/>
      <c r="J388" s="399"/>
      <c r="K388" s="399"/>
      <c r="L388" s="399"/>
      <c r="M388" s="399"/>
      <c r="N388" s="399"/>
      <c r="O388" s="399"/>
      <c r="P388" s="399"/>
      <c r="Q388" s="399"/>
      <c r="R388" s="399"/>
      <c r="S388" s="399"/>
      <c r="T388" s="399"/>
      <c r="U388" s="399"/>
      <c r="V388" s="399"/>
      <c r="W388" s="399"/>
      <c r="X388" s="399"/>
      <c r="Y388" s="399"/>
      <c r="Z388" s="399"/>
      <c r="AA388" s="399"/>
      <c r="AB388" s="399"/>
      <c r="AC388" s="399"/>
      <c r="AD388" s="399"/>
      <c r="AE388" s="399"/>
    </row>
    <row r="389" spans="3:31" ht="15.75" customHeight="1" x14ac:dyDescent="0.3">
      <c r="C389" s="398"/>
      <c r="D389" s="399"/>
      <c r="E389" s="399"/>
      <c r="F389" s="399"/>
      <c r="G389" s="399"/>
      <c r="H389" s="399"/>
      <c r="I389" s="399"/>
      <c r="J389" s="399"/>
      <c r="K389" s="399"/>
      <c r="L389" s="399"/>
      <c r="M389" s="399"/>
      <c r="N389" s="399"/>
      <c r="O389" s="399"/>
      <c r="P389" s="399"/>
      <c r="Q389" s="399"/>
      <c r="R389" s="399"/>
      <c r="S389" s="399"/>
      <c r="T389" s="399"/>
      <c r="U389" s="399"/>
      <c r="V389" s="399"/>
      <c r="W389" s="399"/>
      <c r="X389" s="399"/>
      <c r="Y389" s="399"/>
      <c r="Z389" s="399"/>
      <c r="AA389" s="399"/>
      <c r="AB389" s="399"/>
      <c r="AC389" s="399"/>
      <c r="AD389" s="399"/>
      <c r="AE389" s="399"/>
    </row>
    <row r="390" spans="3:31" ht="15.75" customHeight="1" x14ac:dyDescent="0.3">
      <c r="C390" s="398"/>
      <c r="D390" s="399"/>
      <c r="E390" s="399"/>
      <c r="F390" s="399"/>
      <c r="G390" s="399"/>
      <c r="H390" s="399"/>
      <c r="I390" s="399"/>
      <c r="J390" s="399"/>
      <c r="K390" s="399"/>
      <c r="L390" s="399"/>
      <c r="M390" s="399"/>
      <c r="N390" s="399"/>
      <c r="O390" s="399"/>
      <c r="P390" s="399"/>
      <c r="Q390" s="399"/>
      <c r="R390" s="399"/>
      <c r="S390" s="399"/>
      <c r="T390" s="399"/>
      <c r="U390" s="399"/>
      <c r="V390" s="399"/>
      <c r="W390" s="399"/>
      <c r="X390" s="399"/>
      <c r="Y390" s="399"/>
      <c r="Z390" s="399"/>
      <c r="AA390" s="399"/>
      <c r="AB390" s="399"/>
      <c r="AC390" s="399"/>
      <c r="AD390" s="399"/>
      <c r="AE390" s="399"/>
    </row>
    <row r="391" spans="3:31" ht="15.75" customHeight="1" x14ac:dyDescent="0.3">
      <c r="C391" s="398"/>
      <c r="D391" s="399"/>
      <c r="E391" s="399"/>
      <c r="F391" s="399"/>
      <c r="G391" s="399"/>
      <c r="H391" s="399"/>
      <c r="I391" s="399"/>
      <c r="J391" s="399"/>
      <c r="K391" s="399"/>
      <c r="L391" s="399"/>
      <c r="M391" s="399"/>
      <c r="N391" s="399"/>
      <c r="O391" s="399"/>
      <c r="P391" s="399"/>
      <c r="Q391" s="399"/>
      <c r="R391" s="399"/>
      <c r="S391" s="399"/>
      <c r="T391" s="399"/>
      <c r="U391" s="399"/>
      <c r="V391" s="399"/>
      <c r="W391" s="399"/>
      <c r="X391" s="399"/>
      <c r="Y391" s="399"/>
      <c r="Z391" s="399"/>
      <c r="AA391" s="399"/>
      <c r="AB391" s="399"/>
      <c r="AC391" s="399"/>
      <c r="AD391" s="399"/>
      <c r="AE391" s="399"/>
    </row>
    <row r="392" spans="3:31" ht="15.75" customHeight="1" x14ac:dyDescent="0.3">
      <c r="C392" s="398"/>
      <c r="D392" s="399"/>
      <c r="E392" s="399"/>
      <c r="F392" s="399"/>
      <c r="G392" s="399"/>
      <c r="H392" s="399"/>
      <c r="I392" s="399"/>
      <c r="J392" s="399"/>
      <c r="K392" s="399"/>
      <c r="L392" s="399"/>
      <c r="M392" s="399"/>
      <c r="N392" s="399"/>
      <c r="O392" s="399"/>
      <c r="P392" s="399"/>
      <c r="Q392" s="399"/>
      <c r="R392" s="399"/>
      <c r="S392" s="399"/>
      <c r="T392" s="399"/>
      <c r="U392" s="399"/>
      <c r="V392" s="399"/>
      <c r="W392" s="399"/>
      <c r="X392" s="399"/>
      <c r="Y392" s="399"/>
      <c r="Z392" s="399"/>
      <c r="AA392" s="399"/>
      <c r="AB392" s="399"/>
      <c r="AC392" s="399"/>
      <c r="AD392" s="399"/>
      <c r="AE392" s="399"/>
    </row>
    <row r="393" spans="3:31" ht="15.75" customHeight="1" x14ac:dyDescent="0.3">
      <c r="C393" s="398"/>
      <c r="D393" s="399"/>
      <c r="E393" s="399"/>
      <c r="F393" s="399"/>
      <c r="G393" s="399"/>
      <c r="H393" s="399"/>
      <c r="I393" s="399"/>
      <c r="J393" s="399"/>
      <c r="K393" s="399"/>
      <c r="L393" s="399"/>
      <c r="M393" s="399"/>
      <c r="N393" s="399"/>
      <c r="O393" s="399"/>
      <c r="P393" s="399"/>
      <c r="Q393" s="399"/>
      <c r="R393" s="399"/>
      <c r="S393" s="399"/>
      <c r="T393" s="399"/>
      <c r="U393" s="399"/>
      <c r="V393" s="399"/>
      <c r="W393" s="399"/>
      <c r="X393" s="399"/>
      <c r="Y393" s="399"/>
      <c r="Z393" s="399"/>
      <c r="AA393" s="399"/>
      <c r="AB393" s="399"/>
      <c r="AC393" s="399"/>
      <c r="AD393" s="399"/>
      <c r="AE393" s="399"/>
    </row>
    <row r="394" spans="3:31" ht="15.75" customHeight="1" x14ac:dyDescent="0.3">
      <c r="C394" s="398"/>
      <c r="D394" s="399"/>
      <c r="E394" s="399"/>
      <c r="F394" s="399"/>
      <c r="G394" s="399"/>
      <c r="H394" s="399"/>
      <c r="I394" s="399"/>
      <c r="J394" s="399"/>
      <c r="K394" s="399"/>
      <c r="L394" s="399"/>
      <c r="M394" s="399"/>
      <c r="N394" s="399"/>
      <c r="O394" s="399"/>
      <c r="P394" s="399"/>
      <c r="Q394" s="399"/>
      <c r="R394" s="399"/>
      <c r="S394" s="399"/>
      <c r="T394" s="399"/>
      <c r="U394" s="399"/>
      <c r="V394" s="399"/>
      <c r="W394" s="399"/>
      <c r="X394" s="399"/>
      <c r="Y394" s="399"/>
      <c r="Z394" s="399"/>
      <c r="AA394" s="399"/>
      <c r="AB394" s="399"/>
      <c r="AC394" s="399"/>
      <c r="AD394" s="399"/>
      <c r="AE394" s="399"/>
    </row>
    <row r="395" spans="3:31" ht="15.75" customHeight="1" x14ac:dyDescent="0.3">
      <c r="C395" s="398"/>
      <c r="D395" s="399"/>
      <c r="E395" s="399"/>
      <c r="F395" s="399"/>
      <c r="G395" s="399"/>
      <c r="H395" s="399"/>
      <c r="I395" s="399"/>
      <c r="J395" s="399"/>
      <c r="K395" s="399"/>
      <c r="L395" s="399"/>
      <c r="M395" s="399"/>
      <c r="N395" s="399"/>
      <c r="O395" s="399"/>
      <c r="P395" s="399"/>
      <c r="Q395" s="399"/>
      <c r="R395" s="399"/>
      <c r="S395" s="399"/>
      <c r="T395" s="399"/>
      <c r="U395" s="399"/>
      <c r="V395" s="399"/>
      <c r="W395" s="399"/>
      <c r="X395" s="399"/>
      <c r="Y395" s="399"/>
      <c r="Z395" s="399"/>
      <c r="AA395" s="399"/>
      <c r="AB395" s="399"/>
      <c r="AC395" s="399"/>
      <c r="AD395" s="399"/>
      <c r="AE395" s="399"/>
    </row>
    <row r="396" spans="3:31" ht="15.75" customHeight="1" x14ac:dyDescent="0.3">
      <c r="C396" s="398"/>
      <c r="D396" s="399"/>
      <c r="E396" s="399"/>
      <c r="F396" s="399"/>
      <c r="G396" s="399"/>
      <c r="H396" s="399"/>
      <c r="I396" s="399"/>
      <c r="J396" s="399"/>
      <c r="K396" s="399"/>
      <c r="L396" s="399"/>
      <c r="M396" s="399"/>
      <c r="N396" s="399"/>
      <c r="O396" s="399"/>
      <c r="P396" s="399"/>
      <c r="Q396" s="399"/>
      <c r="R396" s="399"/>
      <c r="S396" s="399"/>
      <c r="T396" s="399"/>
      <c r="U396" s="399"/>
      <c r="V396" s="399"/>
      <c r="W396" s="399"/>
      <c r="X396" s="399"/>
      <c r="Y396" s="399"/>
      <c r="Z396" s="399"/>
      <c r="AA396" s="399"/>
      <c r="AB396" s="399"/>
      <c r="AC396" s="399"/>
      <c r="AD396" s="399"/>
      <c r="AE396" s="399"/>
    </row>
    <row r="397" spans="3:31" ht="15.75" customHeight="1" x14ac:dyDescent="0.3">
      <c r="C397" s="398"/>
      <c r="D397" s="399"/>
      <c r="E397" s="399"/>
      <c r="F397" s="399"/>
      <c r="G397" s="399"/>
      <c r="H397" s="399"/>
      <c r="I397" s="399"/>
      <c r="J397" s="399"/>
      <c r="K397" s="399"/>
      <c r="L397" s="399"/>
      <c r="M397" s="399"/>
      <c r="N397" s="399"/>
      <c r="O397" s="399"/>
      <c r="P397" s="399"/>
      <c r="Q397" s="399"/>
      <c r="R397" s="399"/>
      <c r="S397" s="399"/>
      <c r="T397" s="399"/>
      <c r="U397" s="399"/>
      <c r="V397" s="399"/>
      <c r="W397" s="399"/>
      <c r="X397" s="399"/>
      <c r="Y397" s="399"/>
      <c r="Z397" s="399"/>
      <c r="AA397" s="399"/>
      <c r="AB397" s="399"/>
      <c r="AC397" s="399"/>
      <c r="AD397" s="399"/>
      <c r="AE397" s="399"/>
    </row>
    <row r="398" spans="3:31" ht="15.75" customHeight="1" x14ac:dyDescent="0.3">
      <c r="C398" s="398"/>
      <c r="D398" s="399"/>
      <c r="E398" s="399"/>
      <c r="F398" s="399"/>
      <c r="G398" s="399"/>
      <c r="H398" s="399"/>
      <c r="I398" s="399"/>
      <c r="J398" s="399"/>
      <c r="K398" s="399"/>
      <c r="L398" s="399"/>
      <c r="M398" s="399"/>
      <c r="N398" s="399"/>
      <c r="O398" s="399"/>
      <c r="P398" s="399"/>
      <c r="Q398" s="399"/>
      <c r="R398" s="399"/>
      <c r="S398" s="399"/>
      <c r="T398" s="399"/>
      <c r="U398" s="399"/>
      <c r="V398" s="399"/>
      <c r="W398" s="399"/>
      <c r="X398" s="399"/>
      <c r="Y398" s="399"/>
      <c r="Z398" s="399"/>
      <c r="AA398" s="399"/>
      <c r="AB398" s="399"/>
      <c r="AC398" s="399"/>
      <c r="AD398" s="399"/>
      <c r="AE398" s="399"/>
    </row>
    <row r="399" spans="3:31" ht="15.75" customHeight="1" x14ac:dyDescent="0.3">
      <c r="C399" s="398"/>
      <c r="D399" s="399"/>
      <c r="E399" s="399"/>
      <c r="F399" s="399"/>
      <c r="G399" s="399"/>
      <c r="H399" s="399"/>
      <c r="I399" s="399"/>
      <c r="J399" s="399"/>
      <c r="K399" s="399"/>
      <c r="L399" s="399"/>
      <c r="M399" s="399"/>
      <c r="N399" s="399"/>
      <c r="O399" s="399"/>
      <c r="P399" s="399"/>
      <c r="Q399" s="399"/>
      <c r="R399" s="399"/>
      <c r="S399" s="399"/>
      <c r="T399" s="399"/>
      <c r="U399" s="399"/>
      <c r="V399" s="399"/>
      <c r="W399" s="399"/>
      <c r="X399" s="399"/>
      <c r="Y399" s="399"/>
      <c r="Z399" s="399"/>
      <c r="AA399" s="399"/>
      <c r="AB399" s="399"/>
      <c r="AC399" s="399"/>
      <c r="AD399" s="399"/>
      <c r="AE399" s="399"/>
    </row>
    <row r="400" spans="3:31" ht="15.75" customHeight="1" x14ac:dyDescent="0.3">
      <c r="C400" s="398"/>
      <c r="D400" s="399"/>
      <c r="E400" s="399"/>
      <c r="F400" s="399"/>
      <c r="G400" s="399"/>
      <c r="H400" s="399"/>
      <c r="I400" s="399"/>
      <c r="J400" s="399"/>
      <c r="K400" s="399"/>
      <c r="L400" s="399"/>
      <c r="M400" s="399"/>
      <c r="N400" s="399"/>
      <c r="O400" s="399"/>
      <c r="P400" s="399"/>
      <c r="Q400" s="399"/>
      <c r="R400" s="399"/>
      <c r="S400" s="399"/>
      <c r="T400" s="399"/>
      <c r="U400" s="399"/>
      <c r="V400" s="399"/>
      <c r="W400" s="399"/>
      <c r="X400" s="399"/>
      <c r="Y400" s="399"/>
      <c r="Z400" s="399"/>
      <c r="AA400" s="399"/>
      <c r="AB400" s="399"/>
      <c r="AC400" s="399"/>
      <c r="AD400" s="399"/>
      <c r="AE400" s="399"/>
    </row>
    <row r="401" spans="3:31" ht="15.75" customHeight="1" x14ac:dyDescent="0.3">
      <c r="C401" s="398"/>
      <c r="D401" s="399"/>
      <c r="E401" s="399"/>
      <c r="F401" s="399"/>
      <c r="G401" s="399"/>
      <c r="H401" s="399"/>
      <c r="I401" s="399"/>
      <c r="J401" s="399"/>
      <c r="K401" s="399"/>
      <c r="L401" s="399"/>
      <c r="M401" s="399"/>
      <c r="N401" s="399"/>
      <c r="O401" s="399"/>
      <c r="P401" s="399"/>
      <c r="Q401" s="399"/>
      <c r="R401" s="399"/>
      <c r="S401" s="399"/>
      <c r="T401" s="399"/>
      <c r="U401" s="399"/>
      <c r="V401" s="399"/>
      <c r="W401" s="399"/>
      <c r="X401" s="399"/>
      <c r="Y401" s="399"/>
      <c r="Z401" s="399"/>
      <c r="AA401" s="399"/>
      <c r="AB401" s="399"/>
      <c r="AC401" s="399"/>
      <c r="AD401" s="399"/>
      <c r="AE401" s="399"/>
    </row>
    <row r="402" spans="3:31" ht="15.75" customHeight="1" x14ac:dyDescent="0.3">
      <c r="C402" s="398"/>
      <c r="D402" s="399"/>
      <c r="E402" s="399"/>
      <c r="F402" s="399"/>
      <c r="G402" s="399"/>
      <c r="H402" s="399"/>
      <c r="I402" s="399"/>
      <c r="J402" s="399"/>
      <c r="K402" s="399"/>
      <c r="L402" s="399"/>
      <c r="M402" s="399"/>
      <c r="N402" s="399"/>
      <c r="O402" s="399"/>
      <c r="P402" s="399"/>
      <c r="Q402" s="399"/>
      <c r="R402" s="399"/>
      <c r="S402" s="399"/>
      <c r="T402" s="399"/>
      <c r="U402" s="399"/>
      <c r="V402" s="399"/>
      <c r="W402" s="399"/>
      <c r="X402" s="399"/>
      <c r="Y402" s="399"/>
      <c r="Z402" s="399"/>
      <c r="AA402" s="399"/>
      <c r="AB402" s="399"/>
      <c r="AC402" s="399"/>
      <c r="AD402" s="399"/>
      <c r="AE402" s="399"/>
    </row>
    <row r="403" spans="3:31" ht="15.75" customHeight="1" x14ac:dyDescent="0.3">
      <c r="C403" s="398"/>
      <c r="D403" s="399"/>
      <c r="E403" s="399"/>
      <c r="F403" s="399"/>
      <c r="G403" s="399"/>
      <c r="H403" s="399"/>
      <c r="I403" s="399"/>
      <c r="J403" s="399"/>
      <c r="K403" s="399"/>
      <c r="L403" s="399"/>
      <c r="M403" s="399"/>
      <c r="N403" s="399"/>
      <c r="O403" s="399"/>
      <c r="P403" s="399"/>
      <c r="Q403" s="399"/>
      <c r="R403" s="399"/>
      <c r="S403" s="399"/>
      <c r="T403" s="399"/>
      <c r="U403" s="399"/>
      <c r="V403" s="399"/>
      <c r="W403" s="399"/>
      <c r="X403" s="399"/>
      <c r="Y403" s="399"/>
      <c r="Z403" s="399"/>
      <c r="AA403" s="399"/>
      <c r="AB403" s="399"/>
      <c r="AC403" s="399"/>
      <c r="AD403" s="399"/>
      <c r="AE403" s="399"/>
    </row>
    <row r="404" spans="3:31" ht="15.75" customHeight="1" x14ac:dyDescent="0.3">
      <c r="C404" s="398"/>
      <c r="D404" s="399"/>
      <c r="E404" s="399"/>
      <c r="F404" s="399"/>
      <c r="G404" s="399"/>
      <c r="H404" s="399"/>
      <c r="I404" s="399"/>
      <c r="J404" s="399"/>
      <c r="K404" s="399"/>
      <c r="L404" s="399"/>
      <c r="M404" s="399"/>
      <c r="N404" s="399"/>
      <c r="O404" s="399"/>
      <c r="P404" s="399"/>
      <c r="Q404" s="399"/>
      <c r="R404" s="399"/>
      <c r="S404" s="399"/>
      <c r="T404" s="399"/>
      <c r="U404" s="399"/>
      <c r="V404" s="399"/>
      <c r="W404" s="399"/>
      <c r="X404" s="399"/>
      <c r="Y404" s="399"/>
      <c r="Z404" s="399"/>
      <c r="AA404" s="399"/>
      <c r="AB404" s="399"/>
      <c r="AC404" s="399"/>
      <c r="AD404" s="399"/>
      <c r="AE404" s="399"/>
    </row>
    <row r="405" spans="3:31" ht="15.75" customHeight="1" x14ac:dyDescent="0.3">
      <c r="C405" s="398"/>
      <c r="D405" s="399"/>
      <c r="E405" s="399"/>
      <c r="F405" s="399"/>
      <c r="G405" s="399"/>
      <c r="H405" s="399"/>
      <c r="I405" s="399"/>
      <c r="J405" s="399"/>
      <c r="K405" s="399"/>
      <c r="L405" s="399"/>
      <c r="M405" s="399"/>
      <c r="N405" s="399"/>
      <c r="O405" s="399"/>
      <c r="P405" s="399"/>
      <c r="Q405" s="399"/>
      <c r="R405" s="399"/>
      <c r="S405" s="399"/>
      <c r="T405" s="399"/>
      <c r="U405" s="399"/>
      <c r="V405" s="399"/>
      <c r="W405" s="399"/>
      <c r="X405" s="399"/>
      <c r="Y405" s="399"/>
      <c r="Z405" s="399"/>
      <c r="AA405" s="399"/>
      <c r="AB405" s="399"/>
      <c r="AC405" s="399"/>
      <c r="AD405" s="399"/>
      <c r="AE405" s="399"/>
    </row>
    <row r="406" spans="3:31" ht="15.75" customHeight="1" x14ac:dyDescent="0.3">
      <c r="C406" s="398"/>
      <c r="D406" s="399"/>
      <c r="E406" s="399"/>
      <c r="F406" s="399"/>
      <c r="G406" s="399"/>
      <c r="H406" s="399"/>
      <c r="I406" s="399"/>
      <c r="J406" s="399"/>
      <c r="K406" s="399"/>
      <c r="L406" s="399"/>
      <c r="M406" s="399"/>
      <c r="N406" s="399"/>
      <c r="O406" s="399"/>
      <c r="P406" s="399"/>
      <c r="Q406" s="399"/>
      <c r="R406" s="399"/>
      <c r="S406" s="399"/>
      <c r="T406" s="399"/>
      <c r="U406" s="399"/>
      <c r="V406" s="399"/>
      <c r="W406" s="399"/>
      <c r="X406" s="399"/>
      <c r="Y406" s="399"/>
      <c r="Z406" s="399"/>
      <c r="AA406" s="399"/>
      <c r="AB406" s="399"/>
      <c r="AC406" s="399"/>
      <c r="AD406" s="399"/>
      <c r="AE406" s="399"/>
    </row>
    <row r="407" spans="3:31" ht="15.75" customHeight="1" x14ac:dyDescent="0.3">
      <c r="C407" s="398"/>
      <c r="D407" s="399"/>
      <c r="E407" s="399"/>
      <c r="F407" s="399"/>
      <c r="G407" s="399"/>
      <c r="H407" s="399"/>
      <c r="I407" s="399"/>
      <c r="J407" s="399"/>
      <c r="K407" s="399"/>
      <c r="L407" s="399"/>
      <c r="M407" s="399"/>
      <c r="N407" s="399"/>
      <c r="O407" s="399"/>
      <c r="P407" s="399"/>
      <c r="Q407" s="399"/>
      <c r="R407" s="399"/>
      <c r="S407" s="399"/>
      <c r="T407" s="399"/>
      <c r="U407" s="399"/>
      <c r="V407" s="399"/>
      <c r="W407" s="399"/>
      <c r="X407" s="399"/>
      <c r="Y407" s="399"/>
      <c r="Z407" s="399"/>
      <c r="AA407" s="399"/>
      <c r="AB407" s="399"/>
      <c r="AC407" s="399"/>
      <c r="AD407" s="399"/>
      <c r="AE407" s="399"/>
    </row>
    <row r="408" spans="3:31" ht="15.75" customHeight="1" x14ac:dyDescent="0.3">
      <c r="C408" s="398"/>
      <c r="D408" s="399"/>
      <c r="E408" s="399"/>
      <c r="F408" s="399"/>
      <c r="G408" s="399"/>
      <c r="H408" s="399"/>
      <c r="I408" s="399"/>
      <c r="J408" s="399"/>
      <c r="K408" s="399"/>
      <c r="L408" s="399"/>
      <c r="M408" s="399"/>
      <c r="N408" s="399"/>
      <c r="O408" s="399"/>
      <c r="P408" s="399"/>
      <c r="Q408" s="399"/>
      <c r="R408" s="399"/>
      <c r="S408" s="399"/>
      <c r="T408" s="399"/>
      <c r="U408" s="399"/>
      <c r="V408" s="399"/>
      <c r="W408" s="399"/>
      <c r="X408" s="399"/>
      <c r="Y408" s="399"/>
      <c r="Z408" s="399"/>
      <c r="AA408" s="399"/>
      <c r="AB408" s="399"/>
      <c r="AC408" s="399"/>
      <c r="AD408" s="399"/>
      <c r="AE408" s="399"/>
    </row>
    <row r="409" spans="3:31" ht="15.75" customHeight="1" x14ac:dyDescent="0.3">
      <c r="C409" s="398"/>
      <c r="D409" s="399"/>
      <c r="E409" s="399"/>
      <c r="F409" s="399"/>
      <c r="G409" s="399"/>
      <c r="H409" s="399"/>
      <c r="I409" s="399"/>
      <c r="J409" s="399"/>
      <c r="K409" s="399"/>
      <c r="L409" s="399"/>
      <c r="M409" s="399"/>
      <c r="N409" s="399"/>
      <c r="O409" s="399"/>
      <c r="P409" s="399"/>
      <c r="Q409" s="399"/>
      <c r="R409" s="399"/>
      <c r="S409" s="399"/>
      <c r="T409" s="399"/>
      <c r="U409" s="399"/>
      <c r="V409" s="399"/>
      <c r="W409" s="399"/>
      <c r="X409" s="399"/>
      <c r="Y409" s="399"/>
      <c r="Z409" s="399"/>
      <c r="AA409" s="399"/>
      <c r="AB409" s="399"/>
      <c r="AC409" s="399"/>
      <c r="AD409" s="399"/>
      <c r="AE409" s="399"/>
    </row>
    <row r="410" spans="3:31" ht="15.75" customHeight="1" x14ac:dyDescent="0.3">
      <c r="C410" s="398"/>
      <c r="D410" s="399"/>
      <c r="E410" s="399"/>
      <c r="F410" s="399"/>
      <c r="G410" s="399"/>
      <c r="H410" s="399"/>
      <c r="I410" s="399"/>
      <c r="J410" s="399"/>
      <c r="K410" s="399"/>
      <c r="L410" s="399"/>
      <c r="M410" s="399"/>
      <c r="N410" s="399"/>
      <c r="O410" s="399"/>
      <c r="P410" s="399"/>
      <c r="Q410" s="399"/>
      <c r="R410" s="399"/>
      <c r="S410" s="399"/>
      <c r="T410" s="399"/>
      <c r="U410" s="399"/>
      <c r="V410" s="399"/>
      <c r="W410" s="399"/>
      <c r="X410" s="399"/>
      <c r="Y410" s="399"/>
      <c r="Z410" s="399"/>
      <c r="AA410" s="399"/>
      <c r="AB410" s="399"/>
      <c r="AC410" s="399"/>
      <c r="AD410" s="399"/>
      <c r="AE410" s="399"/>
    </row>
    <row r="411" spans="3:31" ht="15.75" customHeight="1" x14ac:dyDescent="0.3">
      <c r="C411" s="398"/>
      <c r="D411" s="399"/>
      <c r="E411" s="399"/>
      <c r="F411" s="399"/>
      <c r="G411" s="399"/>
      <c r="H411" s="399"/>
      <c r="I411" s="399"/>
      <c r="J411" s="399"/>
      <c r="K411" s="399"/>
      <c r="L411" s="399"/>
      <c r="M411" s="399"/>
      <c r="N411" s="399"/>
      <c r="O411" s="399"/>
      <c r="P411" s="399"/>
      <c r="Q411" s="399"/>
      <c r="R411" s="399"/>
      <c r="S411" s="399"/>
      <c r="T411" s="399"/>
      <c r="U411" s="399"/>
      <c r="V411" s="399"/>
      <c r="W411" s="399"/>
      <c r="X411" s="399"/>
      <c r="Y411" s="399"/>
      <c r="Z411" s="399"/>
      <c r="AA411" s="399"/>
      <c r="AB411" s="399"/>
      <c r="AC411" s="399"/>
      <c r="AD411" s="399"/>
      <c r="AE411" s="399"/>
    </row>
    <row r="412" spans="3:31" ht="15.75" customHeight="1" x14ac:dyDescent="0.3">
      <c r="C412" s="398"/>
      <c r="D412" s="399"/>
      <c r="E412" s="399"/>
      <c r="F412" s="399"/>
      <c r="G412" s="399"/>
      <c r="H412" s="399"/>
      <c r="I412" s="399"/>
      <c r="J412" s="399"/>
      <c r="K412" s="399"/>
      <c r="L412" s="399"/>
      <c r="M412" s="399"/>
      <c r="N412" s="399"/>
      <c r="O412" s="399"/>
      <c r="P412" s="399"/>
      <c r="Q412" s="399"/>
      <c r="R412" s="399"/>
      <c r="S412" s="399"/>
      <c r="T412" s="399"/>
      <c r="U412" s="399"/>
      <c r="V412" s="399"/>
      <c r="W412" s="399"/>
      <c r="X412" s="399"/>
      <c r="Y412" s="399"/>
      <c r="Z412" s="399"/>
      <c r="AA412" s="399"/>
      <c r="AB412" s="399"/>
      <c r="AC412" s="399"/>
      <c r="AD412" s="399"/>
      <c r="AE412" s="399"/>
    </row>
    <row r="413" spans="3:31" ht="15.75" customHeight="1" x14ac:dyDescent="0.3">
      <c r="C413" s="398"/>
      <c r="D413" s="399"/>
      <c r="E413" s="399"/>
      <c r="F413" s="399"/>
      <c r="G413" s="399"/>
      <c r="H413" s="399"/>
      <c r="I413" s="399"/>
      <c r="J413" s="399"/>
      <c r="K413" s="399"/>
      <c r="L413" s="399"/>
      <c r="M413" s="399"/>
      <c r="N413" s="399"/>
      <c r="O413" s="399"/>
      <c r="P413" s="399"/>
      <c r="Q413" s="399"/>
      <c r="R413" s="399"/>
      <c r="S413" s="399"/>
      <c r="T413" s="399"/>
      <c r="U413" s="399"/>
      <c r="V413" s="399"/>
      <c r="W413" s="399"/>
      <c r="X413" s="399"/>
      <c r="Y413" s="399"/>
      <c r="Z413" s="399"/>
      <c r="AA413" s="399"/>
      <c r="AB413" s="399"/>
      <c r="AC413" s="399"/>
      <c r="AD413" s="399"/>
      <c r="AE413" s="399"/>
    </row>
    <row r="414" spans="3:31" ht="15.75" customHeight="1" x14ac:dyDescent="0.3">
      <c r="C414" s="398"/>
      <c r="D414" s="399"/>
      <c r="E414" s="399"/>
      <c r="F414" s="399"/>
      <c r="G414" s="399"/>
      <c r="H414" s="399"/>
      <c r="I414" s="399"/>
      <c r="J414" s="399"/>
      <c r="K414" s="399"/>
      <c r="L414" s="399"/>
      <c r="M414" s="399"/>
      <c r="N414" s="399"/>
      <c r="O414" s="399"/>
      <c r="P414" s="399"/>
      <c r="Q414" s="399"/>
      <c r="R414" s="399"/>
      <c r="S414" s="399"/>
      <c r="T414" s="399"/>
      <c r="U414" s="399"/>
      <c r="V414" s="399"/>
      <c r="W414" s="399"/>
      <c r="X414" s="399"/>
      <c r="Y414" s="399"/>
      <c r="Z414" s="399"/>
      <c r="AA414" s="399"/>
      <c r="AB414" s="399"/>
      <c r="AC414" s="399"/>
      <c r="AD414" s="399"/>
      <c r="AE414" s="399"/>
    </row>
    <row r="415" spans="3:31" ht="15.75" customHeight="1" x14ac:dyDescent="0.3">
      <c r="C415" s="398"/>
      <c r="D415" s="399"/>
      <c r="E415" s="399"/>
      <c r="F415" s="399"/>
      <c r="G415" s="399"/>
      <c r="H415" s="399"/>
      <c r="I415" s="399"/>
      <c r="J415" s="399"/>
      <c r="K415" s="399"/>
      <c r="L415" s="399"/>
      <c r="M415" s="399"/>
      <c r="N415" s="399"/>
      <c r="O415" s="399"/>
      <c r="P415" s="399"/>
      <c r="Q415" s="399"/>
      <c r="R415" s="399"/>
      <c r="S415" s="399"/>
      <c r="T415" s="399"/>
      <c r="U415" s="399"/>
      <c r="V415" s="399"/>
      <c r="W415" s="399"/>
      <c r="X415" s="399"/>
      <c r="Y415" s="399"/>
      <c r="Z415" s="399"/>
      <c r="AA415" s="399"/>
      <c r="AB415" s="399"/>
      <c r="AC415" s="399"/>
      <c r="AD415" s="399"/>
      <c r="AE415" s="399"/>
    </row>
    <row r="416" spans="3:31" ht="15.75" customHeight="1" x14ac:dyDescent="0.3">
      <c r="C416" s="398"/>
      <c r="D416" s="399"/>
      <c r="E416" s="399"/>
      <c r="F416" s="399"/>
      <c r="G416" s="399"/>
      <c r="H416" s="399"/>
      <c r="I416" s="399"/>
      <c r="J416" s="399"/>
      <c r="K416" s="399"/>
      <c r="L416" s="399"/>
      <c r="M416" s="399"/>
      <c r="N416" s="399"/>
      <c r="O416" s="399"/>
      <c r="P416" s="399"/>
      <c r="Q416" s="399"/>
      <c r="R416" s="399"/>
      <c r="S416" s="399"/>
      <c r="T416" s="399"/>
      <c r="U416" s="399"/>
      <c r="V416" s="399"/>
      <c r="W416" s="399"/>
      <c r="X416" s="399"/>
      <c r="Y416" s="399"/>
      <c r="Z416" s="399"/>
      <c r="AA416" s="399"/>
      <c r="AB416" s="399"/>
      <c r="AC416" s="399"/>
      <c r="AD416" s="399"/>
      <c r="AE416" s="399"/>
    </row>
    <row r="417" spans="3:31" ht="15.75" customHeight="1" x14ac:dyDescent="0.3">
      <c r="C417" s="398"/>
      <c r="D417" s="399"/>
      <c r="E417" s="399"/>
      <c r="F417" s="399"/>
      <c r="G417" s="399"/>
      <c r="H417" s="399"/>
      <c r="I417" s="399"/>
      <c r="J417" s="399"/>
      <c r="K417" s="399"/>
      <c r="L417" s="399"/>
      <c r="M417" s="399"/>
      <c r="N417" s="399"/>
      <c r="O417" s="399"/>
      <c r="P417" s="399"/>
      <c r="Q417" s="399"/>
      <c r="R417" s="399"/>
      <c r="S417" s="399"/>
      <c r="T417" s="399"/>
      <c r="U417" s="399"/>
      <c r="V417" s="399"/>
      <c r="W417" s="399"/>
      <c r="X417" s="399"/>
      <c r="Y417" s="399"/>
      <c r="Z417" s="399"/>
      <c r="AA417" s="399"/>
      <c r="AB417" s="399"/>
      <c r="AC417" s="399"/>
      <c r="AD417" s="399"/>
      <c r="AE417" s="399"/>
    </row>
    <row r="418" spans="3:31" ht="15.75" customHeight="1" x14ac:dyDescent="0.3">
      <c r="C418" s="398"/>
      <c r="D418" s="399"/>
      <c r="E418" s="399"/>
      <c r="F418" s="399"/>
      <c r="G418" s="399"/>
      <c r="H418" s="399"/>
      <c r="I418" s="399"/>
      <c r="J418" s="399"/>
      <c r="K418" s="399"/>
      <c r="L418" s="399"/>
      <c r="M418" s="399"/>
      <c r="N418" s="399"/>
      <c r="O418" s="399"/>
      <c r="P418" s="399"/>
      <c r="Q418" s="399"/>
      <c r="R418" s="399"/>
      <c r="S418" s="399"/>
      <c r="T418" s="399"/>
      <c r="U418" s="399"/>
      <c r="V418" s="399"/>
      <c r="W418" s="399"/>
      <c r="X418" s="399"/>
      <c r="Y418" s="399"/>
      <c r="Z418" s="399"/>
      <c r="AA418" s="399"/>
      <c r="AB418" s="399"/>
      <c r="AC418" s="399"/>
      <c r="AD418" s="399"/>
      <c r="AE418" s="399"/>
    </row>
    <row r="419" spans="3:31" ht="15.75" customHeight="1" x14ac:dyDescent="0.3">
      <c r="C419" s="398"/>
      <c r="D419" s="399"/>
      <c r="E419" s="399"/>
      <c r="F419" s="399"/>
      <c r="G419" s="399"/>
      <c r="H419" s="399"/>
      <c r="I419" s="399"/>
      <c r="J419" s="399"/>
      <c r="K419" s="399"/>
      <c r="L419" s="399"/>
      <c r="M419" s="399"/>
      <c r="N419" s="399"/>
      <c r="O419" s="399"/>
      <c r="P419" s="399"/>
      <c r="Q419" s="399"/>
      <c r="R419" s="399"/>
      <c r="S419" s="399"/>
      <c r="T419" s="399"/>
      <c r="U419" s="399"/>
      <c r="V419" s="399"/>
      <c r="W419" s="399"/>
      <c r="X419" s="399"/>
      <c r="Y419" s="399"/>
      <c r="Z419" s="399"/>
      <c r="AA419" s="399"/>
      <c r="AB419" s="399"/>
      <c r="AC419" s="399"/>
      <c r="AD419" s="399"/>
      <c r="AE419" s="399"/>
    </row>
    <row r="420" spans="3:31" ht="15.75" customHeight="1" x14ac:dyDescent="0.3">
      <c r="C420" s="398"/>
      <c r="D420" s="399"/>
      <c r="E420" s="399"/>
      <c r="F420" s="399"/>
      <c r="G420" s="399"/>
      <c r="H420" s="399"/>
      <c r="I420" s="399"/>
      <c r="J420" s="399"/>
      <c r="K420" s="399"/>
      <c r="L420" s="399"/>
      <c r="M420" s="399"/>
      <c r="N420" s="399"/>
      <c r="O420" s="399"/>
      <c r="P420" s="399"/>
      <c r="Q420" s="399"/>
      <c r="R420" s="399"/>
      <c r="S420" s="399"/>
      <c r="T420" s="399"/>
      <c r="U420" s="399"/>
      <c r="V420" s="399"/>
      <c r="W420" s="399"/>
      <c r="X420" s="399"/>
      <c r="Y420" s="399"/>
      <c r="Z420" s="399"/>
      <c r="AA420" s="399"/>
      <c r="AB420" s="399"/>
      <c r="AC420" s="399"/>
      <c r="AD420" s="399"/>
      <c r="AE420" s="399"/>
    </row>
    <row r="421" spans="3:31" ht="15.75" customHeight="1" x14ac:dyDescent="0.3">
      <c r="C421" s="398"/>
      <c r="D421" s="399"/>
      <c r="E421" s="399"/>
      <c r="F421" s="399"/>
      <c r="G421" s="399"/>
      <c r="H421" s="399"/>
      <c r="I421" s="399"/>
      <c r="J421" s="399"/>
      <c r="K421" s="399"/>
      <c r="L421" s="399"/>
      <c r="M421" s="399"/>
      <c r="N421" s="399"/>
      <c r="O421" s="399"/>
      <c r="P421" s="399"/>
      <c r="Q421" s="399"/>
      <c r="R421" s="399"/>
      <c r="S421" s="399"/>
      <c r="T421" s="399"/>
      <c r="U421" s="399"/>
      <c r="V421" s="399"/>
      <c r="W421" s="399"/>
      <c r="X421" s="399"/>
      <c r="Y421" s="399"/>
      <c r="Z421" s="399"/>
      <c r="AA421" s="399"/>
      <c r="AB421" s="399"/>
      <c r="AC421" s="399"/>
      <c r="AD421" s="399"/>
      <c r="AE421" s="399"/>
    </row>
    <row r="422" spans="3:31" ht="15.75" customHeight="1" x14ac:dyDescent="0.3">
      <c r="C422" s="398"/>
      <c r="D422" s="399"/>
      <c r="E422" s="399"/>
      <c r="F422" s="399"/>
      <c r="G422" s="399"/>
      <c r="H422" s="399"/>
      <c r="I422" s="399"/>
      <c r="J422" s="399"/>
      <c r="K422" s="399"/>
      <c r="L422" s="399"/>
      <c r="M422" s="399"/>
      <c r="N422" s="399"/>
      <c r="O422" s="399"/>
      <c r="P422" s="399"/>
      <c r="Q422" s="399"/>
      <c r="R422" s="399"/>
      <c r="S422" s="399"/>
      <c r="T422" s="399"/>
      <c r="U422" s="399"/>
      <c r="V422" s="399"/>
      <c r="W422" s="399"/>
      <c r="X422" s="399"/>
      <c r="Y422" s="399"/>
      <c r="Z422" s="399"/>
      <c r="AA422" s="399"/>
      <c r="AB422" s="399"/>
      <c r="AC422" s="399"/>
      <c r="AD422" s="399"/>
      <c r="AE422" s="399"/>
    </row>
    <row r="423" spans="3:31" ht="15.75" customHeight="1" x14ac:dyDescent="0.3">
      <c r="C423" s="398"/>
      <c r="D423" s="399"/>
      <c r="E423" s="399"/>
      <c r="F423" s="399"/>
      <c r="G423" s="399"/>
      <c r="H423" s="399"/>
      <c r="I423" s="399"/>
      <c r="J423" s="399"/>
      <c r="K423" s="399"/>
      <c r="L423" s="399"/>
      <c r="M423" s="399"/>
      <c r="N423" s="399"/>
      <c r="O423" s="399"/>
      <c r="P423" s="399"/>
      <c r="Q423" s="399"/>
      <c r="R423" s="399"/>
      <c r="S423" s="399"/>
      <c r="T423" s="399"/>
      <c r="U423" s="399"/>
      <c r="V423" s="399"/>
      <c r="W423" s="399"/>
      <c r="X423" s="399"/>
      <c r="Y423" s="399"/>
      <c r="Z423" s="399"/>
      <c r="AA423" s="399"/>
      <c r="AB423" s="399"/>
      <c r="AC423" s="399"/>
      <c r="AD423" s="399"/>
      <c r="AE423" s="399"/>
    </row>
    <row r="424" spans="3:31" ht="15.75" customHeight="1" x14ac:dyDescent="0.3">
      <c r="C424" s="398"/>
      <c r="D424" s="399"/>
      <c r="E424" s="399"/>
      <c r="F424" s="399"/>
      <c r="G424" s="399"/>
      <c r="H424" s="399"/>
      <c r="I424" s="399"/>
      <c r="J424" s="399"/>
      <c r="K424" s="399"/>
      <c r="L424" s="399"/>
      <c r="M424" s="399"/>
      <c r="N424" s="399"/>
      <c r="O424" s="399"/>
      <c r="P424" s="399"/>
      <c r="Q424" s="399"/>
      <c r="R424" s="399"/>
      <c r="S424" s="399"/>
      <c r="T424" s="399"/>
      <c r="U424" s="399"/>
      <c r="V424" s="399"/>
      <c r="W424" s="399"/>
      <c r="X424" s="399"/>
      <c r="Y424" s="399"/>
      <c r="Z424" s="399"/>
      <c r="AA424" s="399"/>
      <c r="AB424" s="399"/>
      <c r="AC424" s="399"/>
      <c r="AD424" s="399"/>
      <c r="AE424" s="399"/>
    </row>
    <row r="425" spans="3:31" ht="15.75" customHeight="1" x14ac:dyDescent="0.3">
      <c r="C425" s="398"/>
      <c r="D425" s="399"/>
      <c r="E425" s="399"/>
      <c r="F425" s="399"/>
      <c r="G425" s="399"/>
      <c r="H425" s="399"/>
      <c r="I425" s="399"/>
      <c r="J425" s="399"/>
      <c r="K425" s="399"/>
      <c r="L425" s="399"/>
      <c r="M425" s="399"/>
      <c r="N425" s="399"/>
      <c r="O425" s="399"/>
      <c r="P425" s="399"/>
      <c r="Q425" s="399"/>
      <c r="R425" s="399"/>
      <c r="S425" s="399"/>
      <c r="T425" s="399"/>
      <c r="U425" s="399"/>
      <c r="V425" s="399"/>
      <c r="W425" s="399"/>
      <c r="X425" s="399"/>
      <c r="Y425" s="399"/>
      <c r="Z425" s="399"/>
      <c r="AA425" s="399"/>
      <c r="AB425" s="399"/>
      <c r="AC425" s="399"/>
      <c r="AD425" s="399"/>
      <c r="AE425" s="399"/>
    </row>
    <row r="426" spans="3:31" ht="15.75" customHeight="1" x14ac:dyDescent="0.3">
      <c r="C426" s="398"/>
      <c r="D426" s="399"/>
      <c r="E426" s="399"/>
      <c r="F426" s="399"/>
      <c r="G426" s="399"/>
      <c r="H426" s="399"/>
      <c r="I426" s="399"/>
      <c r="J426" s="399"/>
      <c r="K426" s="399"/>
      <c r="L426" s="399"/>
      <c r="M426" s="399"/>
      <c r="N426" s="399"/>
      <c r="O426" s="399"/>
      <c r="P426" s="399"/>
      <c r="Q426" s="399"/>
      <c r="R426" s="399"/>
      <c r="S426" s="399"/>
      <c r="T426" s="399"/>
      <c r="U426" s="399"/>
      <c r="V426" s="399"/>
      <c r="W426" s="399"/>
      <c r="X426" s="399"/>
      <c r="Y426" s="399"/>
      <c r="Z426" s="399"/>
      <c r="AA426" s="399"/>
      <c r="AB426" s="399"/>
      <c r="AC426" s="399"/>
      <c r="AD426" s="399"/>
      <c r="AE426" s="399"/>
    </row>
    <row r="427" spans="3:31" ht="15.75" customHeight="1" x14ac:dyDescent="0.3">
      <c r="C427" s="398"/>
      <c r="D427" s="399"/>
      <c r="E427" s="399"/>
      <c r="F427" s="399"/>
      <c r="G427" s="399"/>
      <c r="H427" s="399"/>
      <c r="I427" s="399"/>
      <c r="J427" s="399"/>
      <c r="K427" s="399"/>
      <c r="L427" s="399"/>
      <c r="M427" s="399"/>
      <c r="N427" s="399"/>
      <c r="O427" s="399"/>
      <c r="P427" s="399"/>
      <c r="Q427" s="399"/>
      <c r="R427" s="399"/>
      <c r="S427" s="399"/>
      <c r="T427" s="399"/>
      <c r="U427" s="399"/>
      <c r="V427" s="399"/>
      <c r="W427" s="399"/>
      <c r="X427" s="399"/>
      <c r="Y427" s="399"/>
      <c r="Z427" s="399"/>
      <c r="AA427" s="399"/>
      <c r="AB427" s="399"/>
      <c r="AC427" s="399"/>
      <c r="AD427" s="399"/>
      <c r="AE427" s="399"/>
    </row>
    <row r="428" spans="3:31" ht="15.75" customHeight="1" x14ac:dyDescent="0.3">
      <c r="C428" s="398"/>
      <c r="D428" s="399"/>
      <c r="E428" s="399"/>
      <c r="F428" s="399"/>
      <c r="G428" s="399"/>
      <c r="H428" s="399"/>
      <c r="I428" s="399"/>
      <c r="J428" s="399"/>
      <c r="K428" s="399"/>
      <c r="L428" s="399"/>
      <c r="M428" s="399"/>
      <c r="N428" s="399"/>
      <c r="O428" s="399"/>
      <c r="P428" s="399"/>
      <c r="Q428" s="399"/>
      <c r="R428" s="399"/>
      <c r="S428" s="399"/>
      <c r="T428" s="399"/>
      <c r="U428" s="399"/>
      <c r="V428" s="399"/>
      <c r="W428" s="399"/>
      <c r="X428" s="399"/>
      <c r="Y428" s="399"/>
      <c r="Z428" s="399"/>
      <c r="AA428" s="399"/>
      <c r="AB428" s="399"/>
      <c r="AC428" s="399"/>
      <c r="AD428" s="399"/>
      <c r="AE428" s="399"/>
    </row>
    <row r="429" spans="3:31" ht="15.75" customHeight="1" x14ac:dyDescent="0.3">
      <c r="C429" s="398"/>
      <c r="D429" s="399"/>
      <c r="E429" s="399"/>
      <c r="F429" s="399"/>
      <c r="G429" s="399"/>
      <c r="H429" s="399"/>
      <c r="I429" s="399"/>
      <c r="J429" s="399"/>
      <c r="K429" s="399"/>
      <c r="L429" s="399"/>
      <c r="M429" s="399"/>
      <c r="N429" s="399"/>
      <c r="O429" s="399"/>
      <c r="P429" s="399"/>
      <c r="Q429" s="399"/>
      <c r="R429" s="399"/>
      <c r="S429" s="399"/>
      <c r="T429" s="399"/>
      <c r="U429" s="399"/>
      <c r="V429" s="399"/>
      <c r="W429" s="399"/>
      <c r="X429" s="399"/>
      <c r="Y429" s="399"/>
      <c r="Z429" s="399"/>
      <c r="AA429" s="399"/>
      <c r="AB429" s="399"/>
      <c r="AC429" s="399"/>
      <c r="AD429" s="399"/>
      <c r="AE429" s="399"/>
    </row>
    <row r="430" spans="3:31" ht="15.75" customHeight="1" x14ac:dyDescent="0.3">
      <c r="C430" s="398"/>
      <c r="D430" s="399"/>
      <c r="E430" s="399"/>
      <c r="F430" s="399"/>
      <c r="G430" s="399"/>
      <c r="H430" s="399"/>
      <c r="I430" s="399"/>
      <c r="J430" s="399"/>
      <c r="K430" s="399"/>
      <c r="L430" s="399"/>
      <c r="M430" s="399"/>
      <c r="N430" s="399"/>
      <c r="O430" s="399"/>
      <c r="P430" s="399"/>
      <c r="Q430" s="399"/>
      <c r="R430" s="399"/>
      <c r="S430" s="399"/>
      <c r="T430" s="399"/>
      <c r="U430" s="399"/>
      <c r="V430" s="399"/>
      <c r="W430" s="399"/>
      <c r="X430" s="399"/>
      <c r="Y430" s="399"/>
      <c r="Z430" s="399"/>
      <c r="AA430" s="399"/>
      <c r="AB430" s="399"/>
      <c r="AC430" s="399"/>
      <c r="AD430" s="399"/>
      <c r="AE430" s="399"/>
    </row>
    <row r="431" spans="3:31" ht="15.75" customHeight="1" x14ac:dyDescent="0.3">
      <c r="C431" s="398"/>
      <c r="D431" s="399"/>
      <c r="E431" s="399"/>
      <c r="F431" s="399"/>
      <c r="G431" s="399"/>
      <c r="H431" s="399"/>
      <c r="I431" s="399"/>
      <c r="J431" s="399"/>
      <c r="K431" s="399"/>
      <c r="L431" s="399"/>
      <c r="M431" s="399"/>
      <c r="N431" s="399"/>
      <c r="O431" s="399"/>
      <c r="P431" s="399"/>
      <c r="Q431" s="399"/>
      <c r="R431" s="399"/>
      <c r="S431" s="399"/>
      <c r="T431" s="399"/>
      <c r="U431" s="399"/>
      <c r="V431" s="399"/>
      <c r="W431" s="399"/>
      <c r="X431" s="399"/>
      <c r="Y431" s="399"/>
      <c r="Z431" s="399"/>
      <c r="AA431" s="399"/>
      <c r="AB431" s="399"/>
      <c r="AC431" s="399"/>
      <c r="AD431" s="399"/>
      <c r="AE431" s="399"/>
    </row>
    <row r="432" spans="3:31" ht="15.75" customHeight="1" x14ac:dyDescent="0.3">
      <c r="C432" s="398"/>
      <c r="D432" s="399"/>
      <c r="E432" s="399"/>
      <c r="F432" s="399"/>
      <c r="G432" s="399"/>
      <c r="H432" s="399"/>
      <c r="I432" s="399"/>
      <c r="J432" s="399"/>
      <c r="K432" s="399"/>
      <c r="L432" s="399"/>
      <c r="M432" s="399"/>
      <c r="N432" s="399"/>
      <c r="O432" s="399"/>
      <c r="P432" s="399"/>
      <c r="Q432" s="399"/>
      <c r="R432" s="399"/>
      <c r="S432" s="399"/>
      <c r="T432" s="399"/>
      <c r="U432" s="399"/>
      <c r="V432" s="399"/>
      <c r="W432" s="399"/>
      <c r="X432" s="399"/>
      <c r="Y432" s="399"/>
      <c r="Z432" s="399"/>
      <c r="AA432" s="399"/>
      <c r="AB432" s="399"/>
      <c r="AC432" s="399"/>
      <c r="AD432" s="399"/>
      <c r="AE432" s="399"/>
    </row>
    <row r="433" spans="3:31" ht="15.75" customHeight="1" x14ac:dyDescent="0.3">
      <c r="C433" s="398"/>
      <c r="D433" s="399"/>
      <c r="E433" s="399"/>
      <c r="F433" s="399"/>
      <c r="G433" s="399"/>
      <c r="H433" s="399"/>
      <c r="I433" s="399"/>
      <c r="J433" s="399"/>
      <c r="K433" s="399"/>
      <c r="L433" s="399"/>
      <c r="M433" s="399"/>
      <c r="N433" s="399"/>
      <c r="O433" s="399"/>
      <c r="P433" s="399"/>
      <c r="Q433" s="399"/>
      <c r="R433" s="399"/>
      <c r="S433" s="399"/>
      <c r="T433" s="399"/>
      <c r="U433" s="399"/>
      <c r="V433" s="399"/>
      <c r="W433" s="399"/>
      <c r="X433" s="399"/>
      <c r="Y433" s="399"/>
      <c r="Z433" s="399"/>
      <c r="AA433" s="399"/>
      <c r="AB433" s="399"/>
      <c r="AC433" s="399"/>
      <c r="AD433" s="399"/>
      <c r="AE433" s="399"/>
    </row>
    <row r="434" spans="3:31" ht="15.75" customHeight="1" x14ac:dyDescent="0.3">
      <c r="C434" s="398"/>
      <c r="D434" s="399"/>
      <c r="E434" s="399"/>
      <c r="F434" s="399"/>
      <c r="G434" s="399"/>
      <c r="H434" s="399"/>
      <c r="I434" s="399"/>
      <c r="J434" s="399"/>
      <c r="K434" s="399"/>
      <c r="L434" s="399"/>
      <c r="M434" s="399"/>
      <c r="N434" s="399"/>
      <c r="O434" s="399"/>
      <c r="P434" s="399"/>
      <c r="Q434" s="399"/>
      <c r="R434" s="399"/>
      <c r="S434" s="399"/>
      <c r="T434" s="399"/>
      <c r="U434" s="399"/>
      <c r="V434" s="399"/>
      <c r="W434" s="399"/>
      <c r="X434" s="399"/>
      <c r="Y434" s="399"/>
      <c r="Z434" s="399"/>
      <c r="AA434" s="399"/>
      <c r="AB434" s="399"/>
      <c r="AC434" s="399"/>
      <c r="AD434" s="399"/>
      <c r="AE434" s="399"/>
    </row>
    <row r="435" spans="3:31" ht="15.75" customHeight="1" x14ac:dyDescent="0.3">
      <c r="C435" s="398"/>
      <c r="D435" s="399"/>
      <c r="E435" s="399"/>
      <c r="F435" s="399"/>
      <c r="G435" s="399"/>
      <c r="H435" s="399"/>
      <c r="I435" s="399"/>
      <c r="J435" s="399"/>
      <c r="K435" s="399"/>
      <c r="L435" s="399"/>
      <c r="M435" s="399"/>
      <c r="N435" s="399"/>
      <c r="O435" s="399"/>
      <c r="P435" s="399"/>
      <c r="Q435" s="399"/>
      <c r="R435" s="399"/>
      <c r="S435" s="399"/>
      <c r="T435" s="399"/>
      <c r="U435" s="399"/>
      <c r="V435" s="399"/>
      <c r="W435" s="399"/>
      <c r="X435" s="399"/>
      <c r="Y435" s="399"/>
      <c r="Z435" s="399"/>
      <c r="AA435" s="399"/>
      <c r="AB435" s="399"/>
      <c r="AC435" s="399"/>
      <c r="AD435" s="399"/>
      <c r="AE435" s="399"/>
    </row>
    <row r="436" spans="3:31" ht="15.75" customHeight="1" x14ac:dyDescent="0.3">
      <c r="C436" s="398"/>
      <c r="D436" s="399"/>
      <c r="E436" s="399"/>
      <c r="F436" s="399"/>
      <c r="G436" s="399"/>
      <c r="H436" s="399"/>
      <c r="I436" s="399"/>
      <c r="J436" s="399"/>
      <c r="K436" s="399"/>
      <c r="L436" s="399"/>
      <c r="M436" s="399"/>
      <c r="N436" s="399"/>
      <c r="O436" s="399"/>
      <c r="P436" s="399"/>
      <c r="Q436" s="399"/>
      <c r="R436" s="399"/>
      <c r="S436" s="399"/>
      <c r="T436" s="399"/>
      <c r="U436" s="399"/>
      <c r="V436" s="399"/>
      <c r="W436" s="399"/>
      <c r="X436" s="399"/>
      <c r="Y436" s="399"/>
      <c r="Z436" s="399"/>
      <c r="AA436" s="399"/>
      <c r="AB436" s="399"/>
      <c r="AC436" s="399"/>
      <c r="AD436" s="399"/>
      <c r="AE436" s="399"/>
    </row>
    <row r="437" spans="3:31" ht="15.75" customHeight="1" x14ac:dyDescent="0.3">
      <c r="C437" s="398"/>
      <c r="D437" s="399"/>
      <c r="E437" s="399"/>
      <c r="F437" s="399"/>
      <c r="G437" s="399"/>
      <c r="H437" s="399"/>
      <c r="I437" s="399"/>
      <c r="J437" s="399"/>
      <c r="K437" s="399"/>
      <c r="L437" s="399"/>
      <c r="M437" s="399"/>
      <c r="N437" s="399"/>
      <c r="O437" s="399"/>
      <c r="P437" s="399"/>
      <c r="Q437" s="399"/>
      <c r="R437" s="399"/>
      <c r="S437" s="399"/>
      <c r="T437" s="399"/>
      <c r="U437" s="399"/>
      <c r="V437" s="399"/>
      <c r="W437" s="399"/>
      <c r="X437" s="399"/>
      <c r="Y437" s="399"/>
      <c r="Z437" s="399"/>
      <c r="AA437" s="399"/>
      <c r="AB437" s="399"/>
      <c r="AC437" s="399"/>
      <c r="AD437" s="399"/>
      <c r="AE437" s="399"/>
    </row>
    <row r="438" spans="3:31" ht="15.75" customHeight="1" x14ac:dyDescent="0.3">
      <c r="C438" s="398"/>
      <c r="D438" s="399"/>
      <c r="E438" s="399"/>
      <c r="F438" s="399"/>
      <c r="G438" s="399"/>
      <c r="H438" s="399"/>
      <c r="I438" s="399"/>
      <c r="J438" s="399"/>
      <c r="K438" s="399"/>
      <c r="L438" s="399"/>
      <c r="M438" s="399"/>
      <c r="N438" s="399"/>
      <c r="O438" s="399"/>
      <c r="P438" s="399"/>
      <c r="Q438" s="399"/>
      <c r="R438" s="399"/>
      <c r="S438" s="399"/>
      <c r="T438" s="399"/>
      <c r="U438" s="399"/>
      <c r="V438" s="399"/>
      <c r="W438" s="399"/>
      <c r="X438" s="399"/>
      <c r="Y438" s="399"/>
      <c r="Z438" s="399"/>
      <c r="AA438" s="399"/>
      <c r="AB438" s="399"/>
      <c r="AC438" s="399"/>
      <c r="AD438" s="399"/>
      <c r="AE438" s="399"/>
    </row>
    <row r="439" spans="3:31" ht="15.75" customHeight="1" x14ac:dyDescent="0.3">
      <c r="C439" s="398"/>
      <c r="D439" s="399"/>
      <c r="E439" s="399"/>
      <c r="F439" s="399"/>
      <c r="G439" s="399"/>
      <c r="H439" s="399"/>
      <c r="I439" s="399"/>
      <c r="J439" s="399"/>
      <c r="K439" s="399"/>
      <c r="L439" s="399"/>
      <c r="M439" s="399"/>
      <c r="N439" s="399"/>
      <c r="O439" s="399"/>
      <c r="P439" s="399"/>
      <c r="Q439" s="399"/>
      <c r="R439" s="399"/>
      <c r="S439" s="399"/>
      <c r="T439" s="399"/>
      <c r="U439" s="399"/>
      <c r="V439" s="399"/>
      <c r="W439" s="399"/>
      <c r="X439" s="399"/>
      <c r="Y439" s="399"/>
      <c r="Z439" s="399"/>
      <c r="AA439" s="399"/>
      <c r="AB439" s="399"/>
      <c r="AC439" s="399"/>
      <c r="AD439" s="399"/>
      <c r="AE439" s="399"/>
    </row>
    <row r="440" spans="3:31" ht="15.75" customHeight="1" x14ac:dyDescent="0.3">
      <c r="C440" s="398"/>
      <c r="D440" s="399"/>
      <c r="E440" s="399"/>
      <c r="F440" s="399"/>
      <c r="G440" s="399"/>
      <c r="H440" s="399"/>
      <c r="I440" s="399"/>
      <c r="J440" s="399"/>
      <c r="K440" s="399"/>
      <c r="L440" s="399"/>
      <c r="M440" s="399"/>
      <c r="N440" s="399"/>
      <c r="O440" s="399"/>
      <c r="P440" s="399"/>
      <c r="Q440" s="399"/>
      <c r="R440" s="399"/>
      <c r="S440" s="399"/>
      <c r="T440" s="399"/>
      <c r="U440" s="399"/>
      <c r="V440" s="399"/>
      <c r="W440" s="399"/>
      <c r="X440" s="399"/>
      <c r="Y440" s="399"/>
      <c r="Z440" s="399"/>
      <c r="AA440" s="399"/>
      <c r="AB440" s="399"/>
      <c r="AC440" s="399"/>
      <c r="AD440" s="399"/>
      <c r="AE440" s="399"/>
    </row>
    <row r="441" spans="3:31" ht="15.75" customHeight="1" x14ac:dyDescent="0.3">
      <c r="C441" s="398"/>
      <c r="D441" s="399"/>
      <c r="E441" s="399"/>
      <c r="F441" s="399"/>
      <c r="G441" s="399"/>
      <c r="H441" s="399"/>
      <c r="I441" s="399"/>
      <c r="J441" s="399"/>
      <c r="K441" s="399"/>
      <c r="L441" s="399"/>
      <c r="M441" s="399"/>
      <c r="N441" s="399"/>
      <c r="O441" s="399"/>
      <c r="P441" s="399"/>
      <c r="Q441" s="399"/>
      <c r="R441" s="399"/>
      <c r="S441" s="399"/>
      <c r="T441" s="399"/>
      <c r="U441" s="399"/>
      <c r="V441" s="399"/>
      <c r="W441" s="399"/>
      <c r="X441" s="399"/>
      <c r="Y441" s="399"/>
      <c r="Z441" s="399"/>
      <c r="AA441" s="399"/>
      <c r="AB441" s="399"/>
      <c r="AC441" s="399"/>
      <c r="AD441" s="399"/>
      <c r="AE441" s="399"/>
    </row>
    <row r="442" spans="3:31" ht="15.75" customHeight="1" x14ac:dyDescent="0.3">
      <c r="C442" s="398"/>
      <c r="D442" s="399"/>
      <c r="E442" s="399"/>
      <c r="F442" s="399"/>
      <c r="G442" s="399"/>
      <c r="H442" s="399"/>
      <c r="I442" s="399"/>
      <c r="J442" s="399"/>
      <c r="K442" s="399"/>
      <c r="L442" s="399"/>
      <c r="M442" s="399"/>
      <c r="N442" s="399"/>
      <c r="O442" s="399"/>
      <c r="P442" s="399"/>
      <c r="Q442" s="399"/>
      <c r="R442" s="399"/>
      <c r="S442" s="399"/>
      <c r="T442" s="399"/>
      <c r="U442" s="399"/>
      <c r="V442" s="399"/>
      <c r="W442" s="399"/>
      <c r="X442" s="399"/>
      <c r="Y442" s="399"/>
      <c r="Z442" s="399"/>
      <c r="AA442" s="399"/>
      <c r="AB442" s="399"/>
      <c r="AC442" s="399"/>
      <c r="AD442" s="399"/>
      <c r="AE442" s="399"/>
    </row>
    <row r="443" spans="3:31" ht="15.75" customHeight="1" x14ac:dyDescent="0.3">
      <c r="C443" s="398"/>
      <c r="D443" s="399"/>
      <c r="E443" s="399"/>
      <c r="F443" s="399"/>
      <c r="G443" s="399"/>
      <c r="H443" s="399"/>
      <c r="I443" s="399"/>
      <c r="J443" s="399"/>
      <c r="K443" s="399"/>
      <c r="L443" s="399"/>
      <c r="M443" s="399"/>
      <c r="N443" s="399"/>
      <c r="O443" s="399"/>
      <c r="P443" s="399"/>
      <c r="Q443" s="399"/>
      <c r="R443" s="399"/>
      <c r="S443" s="399"/>
      <c r="T443" s="399"/>
      <c r="U443" s="399"/>
      <c r="V443" s="399"/>
      <c r="W443" s="399"/>
      <c r="X443" s="399"/>
      <c r="Y443" s="399"/>
      <c r="Z443" s="399"/>
      <c r="AA443" s="399"/>
      <c r="AB443" s="399"/>
      <c r="AC443" s="399"/>
      <c r="AD443" s="399"/>
      <c r="AE443" s="399"/>
    </row>
    <row r="444" spans="3:31" ht="15.75" customHeight="1" x14ac:dyDescent="0.3">
      <c r="C444" s="398"/>
      <c r="D444" s="399"/>
      <c r="E444" s="399"/>
      <c r="F444" s="399"/>
      <c r="G444" s="399"/>
      <c r="H444" s="399"/>
      <c r="I444" s="399"/>
      <c r="J444" s="399"/>
      <c r="K444" s="399"/>
      <c r="L444" s="399"/>
      <c r="M444" s="399"/>
      <c r="N444" s="399"/>
      <c r="O444" s="399"/>
      <c r="P444" s="399"/>
      <c r="Q444" s="399"/>
      <c r="R444" s="399"/>
      <c r="S444" s="399"/>
      <c r="T444" s="399"/>
      <c r="U444" s="399"/>
      <c r="V444" s="399"/>
      <c r="W444" s="399"/>
      <c r="X444" s="399"/>
      <c r="Y444" s="399"/>
      <c r="Z444" s="399"/>
      <c r="AA444" s="399"/>
      <c r="AB444" s="399"/>
      <c r="AC444" s="399"/>
      <c r="AD444" s="399"/>
      <c r="AE444" s="399"/>
    </row>
    <row r="445" spans="3:31" ht="15.75" customHeight="1" x14ac:dyDescent="0.3">
      <c r="C445" s="398"/>
      <c r="D445" s="399"/>
      <c r="E445" s="399"/>
      <c r="F445" s="399"/>
      <c r="G445" s="399"/>
      <c r="H445" s="399"/>
      <c r="I445" s="399"/>
      <c r="J445" s="399"/>
      <c r="K445" s="399"/>
      <c r="L445" s="399"/>
      <c r="M445" s="399"/>
      <c r="N445" s="399"/>
      <c r="O445" s="399"/>
      <c r="P445" s="399"/>
      <c r="Q445" s="399"/>
      <c r="R445" s="399"/>
      <c r="S445" s="399"/>
      <c r="T445" s="399"/>
      <c r="U445" s="399"/>
      <c r="V445" s="399"/>
      <c r="W445" s="399"/>
      <c r="X445" s="399"/>
      <c r="Y445" s="399"/>
      <c r="Z445" s="399"/>
      <c r="AA445" s="399"/>
      <c r="AB445" s="399"/>
      <c r="AC445" s="399"/>
      <c r="AD445" s="399"/>
      <c r="AE445" s="399"/>
    </row>
    <row r="446" spans="3:31" ht="15.75" customHeight="1" x14ac:dyDescent="0.3">
      <c r="C446" s="398"/>
      <c r="D446" s="399"/>
      <c r="E446" s="399"/>
      <c r="F446" s="399"/>
      <c r="G446" s="399"/>
      <c r="H446" s="399"/>
      <c r="I446" s="399"/>
      <c r="J446" s="399"/>
      <c r="K446" s="399"/>
      <c r="L446" s="399"/>
      <c r="M446" s="399"/>
      <c r="N446" s="399"/>
      <c r="O446" s="399"/>
      <c r="P446" s="399"/>
      <c r="Q446" s="399"/>
      <c r="R446" s="399"/>
      <c r="S446" s="399"/>
      <c r="T446" s="399"/>
      <c r="U446" s="399"/>
      <c r="V446" s="399"/>
      <c r="W446" s="399"/>
      <c r="X446" s="399"/>
      <c r="Y446" s="399"/>
      <c r="Z446" s="399"/>
      <c r="AA446" s="399"/>
      <c r="AB446" s="399"/>
      <c r="AC446" s="399"/>
      <c r="AD446" s="399"/>
      <c r="AE446" s="399"/>
    </row>
    <row r="447" spans="3:31" ht="15.75" customHeight="1" x14ac:dyDescent="0.3">
      <c r="C447" s="398"/>
      <c r="D447" s="399"/>
      <c r="E447" s="399"/>
      <c r="F447" s="399"/>
      <c r="G447" s="399"/>
      <c r="H447" s="399"/>
      <c r="I447" s="399"/>
      <c r="J447" s="399"/>
      <c r="K447" s="399"/>
      <c r="L447" s="399"/>
      <c r="M447" s="399"/>
      <c r="N447" s="399"/>
      <c r="O447" s="399"/>
      <c r="P447" s="399"/>
      <c r="Q447" s="399"/>
      <c r="R447" s="399"/>
      <c r="S447" s="399"/>
      <c r="T447" s="399"/>
      <c r="U447" s="399"/>
      <c r="V447" s="399"/>
      <c r="W447" s="399"/>
      <c r="X447" s="399"/>
      <c r="Y447" s="399"/>
      <c r="Z447" s="399"/>
      <c r="AA447" s="399"/>
      <c r="AB447" s="399"/>
      <c r="AC447" s="399"/>
      <c r="AD447" s="399"/>
      <c r="AE447" s="399"/>
    </row>
    <row r="448" spans="3:31" ht="15.75" customHeight="1" x14ac:dyDescent="0.3">
      <c r="C448" s="398"/>
      <c r="D448" s="399"/>
      <c r="E448" s="399"/>
      <c r="F448" s="399"/>
      <c r="G448" s="399"/>
      <c r="H448" s="399"/>
      <c r="I448" s="399"/>
      <c r="J448" s="399"/>
      <c r="K448" s="399"/>
      <c r="L448" s="399"/>
      <c r="M448" s="399"/>
      <c r="N448" s="399"/>
      <c r="O448" s="399"/>
      <c r="P448" s="399"/>
      <c r="Q448" s="399"/>
      <c r="R448" s="399"/>
      <c r="S448" s="399"/>
      <c r="T448" s="399"/>
      <c r="U448" s="399"/>
      <c r="V448" s="399"/>
      <c r="W448" s="399"/>
      <c r="X448" s="399"/>
      <c r="Y448" s="399"/>
      <c r="Z448" s="399"/>
      <c r="AA448" s="399"/>
      <c r="AB448" s="399"/>
      <c r="AC448" s="399"/>
      <c r="AD448" s="399"/>
      <c r="AE448" s="399"/>
    </row>
    <row r="449" spans="3:31" ht="15.75" customHeight="1" x14ac:dyDescent="0.3">
      <c r="C449" s="398"/>
      <c r="D449" s="399"/>
      <c r="E449" s="399"/>
      <c r="F449" s="399"/>
      <c r="G449" s="399"/>
      <c r="H449" s="399"/>
      <c r="I449" s="399"/>
      <c r="J449" s="399"/>
      <c r="K449" s="399"/>
      <c r="L449" s="399"/>
      <c r="M449" s="399"/>
      <c r="N449" s="399"/>
      <c r="O449" s="399"/>
      <c r="P449" s="399"/>
      <c r="Q449" s="399"/>
      <c r="R449" s="399"/>
      <c r="S449" s="399"/>
      <c r="T449" s="399"/>
      <c r="U449" s="399"/>
      <c r="V449" s="399"/>
      <c r="W449" s="399"/>
      <c r="X449" s="399"/>
      <c r="Y449" s="399"/>
      <c r="Z449" s="399"/>
      <c r="AA449" s="399"/>
      <c r="AB449" s="399"/>
      <c r="AC449" s="399"/>
      <c r="AD449" s="399"/>
      <c r="AE449" s="399"/>
    </row>
    <row r="450" spans="3:31" ht="15.75" customHeight="1" x14ac:dyDescent="0.3">
      <c r="C450" s="398"/>
      <c r="D450" s="399"/>
      <c r="E450" s="399"/>
      <c r="F450" s="399"/>
      <c r="G450" s="399"/>
      <c r="H450" s="399"/>
      <c r="I450" s="399"/>
      <c r="J450" s="399"/>
      <c r="K450" s="399"/>
      <c r="L450" s="399"/>
      <c r="M450" s="399"/>
      <c r="N450" s="399"/>
      <c r="O450" s="399"/>
      <c r="P450" s="399"/>
      <c r="Q450" s="399"/>
      <c r="R450" s="399"/>
      <c r="S450" s="399"/>
      <c r="T450" s="399"/>
      <c r="U450" s="399"/>
      <c r="V450" s="399"/>
      <c r="W450" s="399"/>
      <c r="X450" s="399"/>
      <c r="Y450" s="399"/>
      <c r="Z450" s="399"/>
      <c r="AA450" s="399"/>
      <c r="AB450" s="399"/>
      <c r="AC450" s="399"/>
      <c r="AD450" s="399"/>
      <c r="AE450" s="399"/>
    </row>
    <row r="451" spans="3:31" ht="15.75" customHeight="1" x14ac:dyDescent="0.3">
      <c r="C451" s="398"/>
      <c r="D451" s="399"/>
      <c r="E451" s="399"/>
      <c r="F451" s="399"/>
      <c r="G451" s="399"/>
      <c r="H451" s="399"/>
      <c r="I451" s="399"/>
      <c r="J451" s="399"/>
      <c r="K451" s="399"/>
      <c r="L451" s="399"/>
      <c r="M451" s="399"/>
      <c r="N451" s="399"/>
      <c r="O451" s="399"/>
      <c r="P451" s="399"/>
      <c r="Q451" s="399"/>
      <c r="R451" s="399"/>
      <c r="S451" s="399"/>
      <c r="T451" s="399"/>
      <c r="U451" s="399"/>
      <c r="V451" s="399"/>
      <c r="W451" s="399"/>
      <c r="X451" s="399"/>
      <c r="Y451" s="399"/>
      <c r="Z451" s="399"/>
      <c r="AA451" s="399"/>
      <c r="AB451" s="399"/>
      <c r="AC451" s="399"/>
      <c r="AD451" s="399"/>
      <c r="AE451" s="399"/>
    </row>
    <row r="452" spans="3:31" ht="15.75" customHeight="1" x14ac:dyDescent="0.3">
      <c r="C452" s="398"/>
      <c r="D452" s="399"/>
      <c r="E452" s="399"/>
      <c r="F452" s="399"/>
      <c r="G452" s="399"/>
      <c r="H452" s="399"/>
      <c r="I452" s="399"/>
      <c r="J452" s="399"/>
      <c r="K452" s="399"/>
      <c r="L452" s="399"/>
      <c r="M452" s="399"/>
      <c r="N452" s="399"/>
      <c r="O452" s="399"/>
      <c r="P452" s="399"/>
      <c r="Q452" s="399"/>
      <c r="R452" s="399"/>
      <c r="S452" s="399"/>
      <c r="T452" s="399"/>
      <c r="U452" s="399"/>
      <c r="V452" s="399"/>
      <c r="W452" s="399"/>
      <c r="X452" s="399"/>
      <c r="Y452" s="399"/>
      <c r="Z452" s="399"/>
      <c r="AA452" s="399"/>
      <c r="AB452" s="399"/>
      <c r="AC452" s="399"/>
      <c r="AD452" s="399"/>
      <c r="AE452" s="399"/>
    </row>
    <row r="453" spans="3:31" ht="15.75" customHeight="1" x14ac:dyDescent="0.3">
      <c r="C453" s="398"/>
      <c r="D453" s="399"/>
      <c r="E453" s="399"/>
      <c r="F453" s="399"/>
      <c r="G453" s="399"/>
      <c r="H453" s="399"/>
      <c r="I453" s="399"/>
      <c r="J453" s="399"/>
      <c r="K453" s="399"/>
      <c r="L453" s="399"/>
      <c r="M453" s="399"/>
      <c r="N453" s="399"/>
      <c r="O453" s="399"/>
      <c r="P453" s="399"/>
      <c r="Q453" s="399"/>
      <c r="R453" s="399"/>
      <c r="S453" s="399"/>
      <c r="T453" s="399"/>
      <c r="U453" s="399"/>
      <c r="V453" s="399"/>
      <c r="W453" s="399"/>
      <c r="X453" s="399"/>
      <c r="Y453" s="399"/>
      <c r="Z453" s="399"/>
      <c r="AA453" s="399"/>
      <c r="AB453" s="399"/>
      <c r="AC453" s="399"/>
      <c r="AD453" s="399"/>
      <c r="AE453" s="399"/>
    </row>
    <row r="454" spans="3:31" ht="15.75" customHeight="1" x14ac:dyDescent="0.3">
      <c r="C454" s="398"/>
      <c r="D454" s="399"/>
      <c r="E454" s="399"/>
      <c r="F454" s="399"/>
      <c r="G454" s="399"/>
      <c r="H454" s="399"/>
      <c r="I454" s="399"/>
      <c r="J454" s="399"/>
      <c r="K454" s="399"/>
      <c r="L454" s="399"/>
      <c r="M454" s="399"/>
      <c r="N454" s="399"/>
      <c r="O454" s="399"/>
      <c r="P454" s="399"/>
      <c r="Q454" s="399"/>
      <c r="R454" s="399"/>
      <c r="S454" s="399"/>
      <c r="T454" s="399"/>
      <c r="U454" s="399"/>
      <c r="V454" s="399"/>
      <c r="W454" s="399"/>
      <c r="X454" s="399"/>
      <c r="Y454" s="399"/>
      <c r="Z454" s="399"/>
      <c r="AA454" s="399"/>
      <c r="AB454" s="399"/>
      <c r="AC454" s="399"/>
      <c r="AD454" s="399"/>
      <c r="AE454" s="399"/>
    </row>
    <row r="455" spans="3:31" ht="15.75" customHeight="1" x14ac:dyDescent="0.3">
      <c r="C455" s="398"/>
      <c r="D455" s="399"/>
      <c r="E455" s="399"/>
      <c r="F455" s="399"/>
      <c r="G455" s="399"/>
      <c r="H455" s="399"/>
      <c r="I455" s="399"/>
      <c r="J455" s="399"/>
      <c r="K455" s="399"/>
      <c r="L455" s="399"/>
      <c r="M455" s="399"/>
      <c r="N455" s="399"/>
      <c r="O455" s="399"/>
      <c r="P455" s="399"/>
      <c r="Q455" s="399"/>
      <c r="R455" s="399"/>
      <c r="S455" s="399"/>
      <c r="T455" s="399"/>
      <c r="U455" s="399"/>
      <c r="V455" s="399"/>
      <c r="W455" s="399"/>
      <c r="X455" s="399"/>
      <c r="Y455" s="399"/>
      <c r="Z455" s="399"/>
      <c r="AA455" s="399"/>
      <c r="AB455" s="399"/>
      <c r="AC455" s="399"/>
      <c r="AD455" s="399"/>
      <c r="AE455" s="399"/>
    </row>
    <row r="456" spans="3:31" ht="15.75" customHeight="1" x14ac:dyDescent="0.3">
      <c r="C456" s="398"/>
      <c r="D456" s="399"/>
      <c r="E456" s="399"/>
      <c r="F456" s="399"/>
      <c r="G456" s="399"/>
      <c r="H456" s="399"/>
      <c r="I456" s="399"/>
      <c r="J456" s="399"/>
      <c r="K456" s="399"/>
      <c r="L456" s="399"/>
      <c r="M456" s="399"/>
      <c r="N456" s="399"/>
      <c r="O456" s="399"/>
      <c r="P456" s="399"/>
      <c r="Q456" s="399"/>
      <c r="R456" s="399"/>
      <c r="S456" s="399"/>
      <c r="T456" s="399"/>
      <c r="U456" s="399"/>
      <c r="V456" s="399"/>
      <c r="W456" s="399"/>
      <c r="X456" s="399"/>
      <c r="Y456" s="399"/>
      <c r="Z456" s="399"/>
      <c r="AA456" s="399"/>
      <c r="AB456" s="399"/>
      <c r="AC456" s="399"/>
      <c r="AD456" s="399"/>
      <c r="AE456" s="399"/>
    </row>
    <row r="457" spans="3:31" ht="15.75" customHeight="1" x14ac:dyDescent="0.3">
      <c r="C457" s="398"/>
      <c r="D457" s="399"/>
      <c r="E457" s="399"/>
      <c r="F457" s="399"/>
      <c r="G457" s="399"/>
      <c r="H457" s="399"/>
      <c r="I457" s="399"/>
      <c r="J457" s="399"/>
      <c r="K457" s="399"/>
      <c r="L457" s="399"/>
      <c r="M457" s="399"/>
      <c r="N457" s="399"/>
      <c r="O457" s="399"/>
      <c r="P457" s="399"/>
      <c r="Q457" s="399"/>
      <c r="R457" s="399"/>
      <c r="S457" s="399"/>
      <c r="T457" s="399"/>
      <c r="U457" s="399"/>
      <c r="V457" s="399"/>
      <c r="W457" s="399"/>
      <c r="X457" s="399"/>
      <c r="Y457" s="399"/>
      <c r="Z457" s="399"/>
      <c r="AA457" s="399"/>
      <c r="AB457" s="399"/>
      <c r="AC457" s="399"/>
      <c r="AD457" s="399"/>
      <c r="AE457" s="399"/>
    </row>
    <row r="458" spans="3:31" ht="15.75" customHeight="1" x14ac:dyDescent="0.3">
      <c r="C458" s="398"/>
      <c r="D458" s="399"/>
      <c r="E458" s="399"/>
      <c r="F458" s="399"/>
      <c r="G458" s="399"/>
      <c r="H458" s="399"/>
      <c r="I458" s="399"/>
      <c r="J458" s="399"/>
      <c r="K458" s="399"/>
      <c r="L458" s="399"/>
      <c r="M458" s="399"/>
      <c r="N458" s="399"/>
      <c r="O458" s="399"/>
      <c r="P458" s="399"/>
      <c r="Q458" s="399"/>
      <c r="R458" s="399"/>
      <c r="S458" s="399"/>
      <c r="T458" s="399"/>
      <c r="U458" s="399"/>
      <c r="V458" s="399"/>
      <c r="W458" s="399"/>
      <c r="X458" s="399"/>
      <c r="Y458" s="399"/>
      <c r="Z458" s="399"/>
      <c r="AA458" s="399"/>
      <c r="AB458" s="399"/>
      <c r="AC458" s="399"/>
      <c r="AD458" s="399"/>
      <c r="AE458" s="399"/>
    </row>
    <row r="459" spans="3:31" ht="15.75" customHeight="1" x14ac:dyDescent="0.3">
      <c r="C459" s="398"/>
      <c r="D459" s="399"/>
      <c r="E459" s="399"/>
      <c r="F459" s="399"/>
      <c r="G459" s="399"/>
      <c r="H459" s="399"/>
      <c r="I459" s="399"/>
      <c r="J459" s="399"/>
      <c r="K459" s="399"/>
      <c r="L459" s="399"/>
      <c r="M459" s="399"/>
      <c r="N459" s="399"/>
      <c r="O459" s="399"/>
      <c r="P459" s="399"/>
      <c r="Q459" s="399"/>
      <c r="R459" s="399"/>
      <c r="S459" s="399"/>
      <c r="T459" s="399"/>
      <c r="U459" s="399"/>
      <c r="V459" s="399"/>
      <c r="W459" s="399"/>
      <c r="X459" s="399"/>
      <c r="Y459" s="399"/>
      <c r="Z459" s="399"/>
      <c r="AA459" s="399"/>
      <c r="AB459" s="399"/>
      <c r="AC459" s="399"/>
      <c r="AD459" s="399"/>
      <c r="AE459" s="399"/>
    </row>
    <row r="460" spans="3:31" ht="15.75" customHeight="1" x14ac:dyDescent="0.3">
      <c r="C460" s="398"/>
      <c r="D460" s="399"/>
      <c r="E460" s="399"/>
      <c r="F460" s="399"/>
      <c r="G460" s="399"/>
      <c r="H460" s="399"/>
      <c r="I460" s="399"/>
      <c r="J460" s="399"/>
      <c r="K460" s="399"/>
      <c r="L460" s="399"/>
      <c r="M460" s="399"/>
      <c r="N460" s="399"/>
      <c r="O460" s="399"/>
      <c r="P460" s="399"/>
      <c r="Q460" s="399"/>
      <c r="R460" s="399"/>
      <c r="S460" s="399"/>
      <c r="T460" s="399"/>
      <c r="U460" s="399"/>
      <c r="V460" s="399"/>
      <c r="W460" s="399"/>
      <c r="X460" s="399"/>
      <c r="Y460" s="399"/>
      <c r="Z460" s="399"/>
      <c r="AA460" s="399"/>
      <c r="AB460" s="399"/>
      <c r="AC460" s="399"/>
      <c r="AD460" s="399"/>
      <c r="AE460" s="399"/>
    </row>
    <row r="461" spans="3:31" ht="15.75" customHeight="1" x14ac:dyDescent="0.3">
      <c r="C461" s="398"/>
      <c r="D461" s="399"/>
      <c r="E461" s="399"/>
      <c r="F461" s="399"/>
      <c r="G461" s="399"/>
      <c r="H461" s="399"/>
      <c r="I461" s="399"/>
      <c r="J461" s="399"/>
      <c r="K461" s="399"/>
      <c r="L461" s="399"/>
      <c r="M461" s="399"/>
      <c r="N461" s="399"/>
      <c r="O461" s="399"/>
      <c r="P461" s="399"/>
      <c r="Q461" s="399"/>
      <c r="R461" s="399"/>
      <c r="S461" s="399"/>
      <c r="T461" s="399"/>
      <c r="U461" s="399"/>
      <c r="V461" s="399"/>
      <c r="W461" s="399"/>
      <c r="X461" s="399"/>
      <c r="Y461" s="399"/>
      <c r="Z461" s="399"/>
      <c r="AA461" s="399"/>
      <c r="AB461" s="399"/>
      <c r="AC461" s="399"/>
      <c r="AD461" s="399"/>
      <c r="AE461" s="399"/>
    </row>
    <row r="462" spans="3:31" ht="15.75" customHeight="1" x14ac:dyDescent="0.3">
      <c r="C462" s="398"/>
      <c r="D462" s="399"/>
      <c r="E462" s="399"/>
      <c r="F462" s="399"/>
      <c r="G462" s="399"/>
      <c r="H462" s="399"/>
      <c r="I462" s="399"/>
      <c r="J462" s="399"/>
      <c r="K462" s="399"/>
      <c r="L462" s="399"/>
      <c r="M462" s="399"/>
      <c r="N462" s="399"/>
      <c r="O462" s="399"/>
      <c r="P462" s="399"/>
      <c r="Q462" s="399"/>
      <c r="R462" s="399"/>
      <c r="S462" s="399"/>
      <c r="T462" s="399"/>
      <c r="U462" s="399"/>
      <c r="V462" s="399"/>
      <c r="W462" s="399"/>
      <c r="X462" s="399"/>
      <c r="Y462" s="399"/>
      <c r="Z462" s="399"/>
      <c r="AA462" s="399"/>
      <c r="AB462" s="399"/>
      <c r="AC462" s="399"/>
      <c r="AD462" s="399"/>
      <c r="AE462" s="399"/>
    </row>
    <row r="463" spans="3:31" ht="15.75" customHeight="1" x14ac:dyDescent="0.3">
      <c r="C463" s="398"/>
      <c r="D463" s="399"/>
      <c r="E463" s="399"/>
      <c r="F463" s="399"/>
      <c r="G463" s="399"/>
      <c r="H463" s="399"/>
      <c r="I463" s="399"/>
      <c r="J463" s="399"/>
      <c r="K463" s="399"/>
      <c r="L463" s="399"/>
      <c r="M463" s="399"/>
      <c r="N463" s="399"/>
      <c r="O463" s="399"/>
      <c r="P463" s="399"/>
      <c r="Q463" s="399"/>
      <c r="R463" s="399"/>
      <c r="S463" s="399"/>
      <c r="T463" s="399"/>
      <c r="U463" s="399"/>
      <c r="V463" s="399"/>
      <c r="W463" s="399"/>
      <c r="X463" s="399"/>
      <c r="Y463" s="399"/>
      <c r="Z463" s="399"/>
      <c r="AA463" s="399"/>
      <c r="AB463" s="399"/>
      <c r="AC463" s="399"/>
      <c r="AD463" s="399"/>
      <c r="AE463" s="399"/>
    </row>
    <row r="464" spans="3:31" ht="15.75" customHeight="1" x14ac:dyDescent="0.3">
      <c r="C464" s="398"/>
      <c r="D464" s="399"/>
      <c r="E464" s="399"/>
      <c r="F464" s="399"/>
      <c r="G464" s="399"/>
      <c r="H464" s="399"/>
      <c r="I464" s="399"/>
      <c r="J464" s="399"/>
      <c r="K464" s="399"/>
      <c r="L464" s="399"/>
      <c r="M464" s="399"/>
      <c r="N464" s="399"/>
      <c r="O464" s="399"/>
      <c r="P464" s="399"/>
      <c r="Q464" s="399"/>
      <c r="R464" s="399"/>
      <c r="S464" s="399"/>
      <c r="T464" s="399"/>
      <c r="U464" s="399"/>
      <c r="V464" s="399"/>
      <c r="W464" s="399"/>
      <c r="X464" s="399"/>
      <c r="Y464" s="399"/>
      <c r="Z464" s="399"/>
      <c r="AA464" s="399"/>
      <c r="AB464" s="399"/>
      <c r="AC464" s="399"/>
      <c r="AD464" s="399"/>
      <c r="AE464" s="399"/>
    </row>
    <row r="465" spans="3:31" ht="15.75" customHeight="1" x14ac:dyDescent="0.3">
      <c r="C465" s="398"/>
      <c r="D465" s="399"/>
      <c r="E465" s="399"/>
      <c r="F465" s="399"/>
      <c r="G465" s="399"/>
      <c r="H465" s="399"/>
      <c r="I465" s="399"/>
      <c r="J465" s="399"/>
      <c r="K465" s="399"/>
      <c r="L465" s="399"/>
      <c r="M465" s="399"/>
      <c r="N465" s="399"/>
      <c r="O465" s="399"/>
      <c r="P465" s="399"/>
      <c r="Q465" s="399"/>
      <c r="R465" s="399"/>
      <c r="S465" s="399"/>
      <c r="T465" s="399"/>
      <c r="U465" s="399"/>
      <c r="V465" s="399"/>
      <c r="W465" s="399"/>
      <c r="X465" s="399"/>
      <c r="Y465" s="399"/>
      <c r="Z465" s="399"/>
      <c r="AA465" s="399"/>
      <c r="AB465" s="399"/>
      <c r="AC465" s="399"/>
      <c r="AD465" s="399"/>
      <c r="AE465" s="399"/>
    </row>
    <row r="466" spans="3:31" ht="15.75" customHeight="1" x14ac:dyDescent="0.3">
      <c r="C466" s="398"/>
      <c r="D466" s="399"/>
      <c r="E466" s="399"/>
      <c r="F466" s="399"/>
      <c r="G466" s="399"/>
      <c r="H466" s="399"/>
      <c r="I466" s="399"/>
      <c r="J466" s="399"/>
      <c r="K466" s="399"/>
      <c r="L466" s="399"/>
      <c r="M466" s="399"/>
      <c r="N466" s="399"/>
      <c r="O466" s="399"/>
      <c r="P466" s="399"/>
      <c r="Q466" s="399"/>
      <c r="R466" s="399"/>
      <c r="S466" s="399"/>
      <c r="T466" s="399"/>
      <c r="U466" s="399"/>
      <c r="V466" s="399"/>
      <c r="W466" s="399"/>
      <c r="X466" s="399"/>
      <c r="Y466" s="399"/>
      <c r="Z466" s="399"/>
      <c r="AA466" s="399"/>
      <c r="AB466" s="399"/>
      <c r="AC466" s="399"/>
      <c r="AD466" s="399"/>
      <c r="AE466" s="399"/>
    </row>
    <row r="467" spans="3:31" ht="15.75" customHeight="1" x14ac:dyDescent="0.3">
      <c r="C467" s="398"/>
      <c r="D467" s="399"/>
      <c r="E467" s="399"/>
      <c r="F467" s="399"/>
      <c r="G467" s="399"/>
      <c r="H467" s="399"/>
      <c r="I467" s="399"/>
      <c r="J467" s="399"/>
      <c r="K467" s="399"/>
      <c r="L467" s="399"/>
      <c r="M467" s="399"/>
      <c r="N467" s="399"/>
      <c r="O467" s="399"/>
      <c r="P467" s="399"/>
      <c r="Q467" s="399"/>
      <c r="R467" s="399"/>
      <c r="S467" s="399"/>
      <c r="T467" s="399"/>
      <c r="U467" s="399"/>
      <c r="V467" s="399"/>
      <c r="W467" s="399"/>
      <c r="X467" s="399"/>
      <c r="Y467" s="399"/>
      <c r="Z467" s="399"/>
      <c r="AA467" s="399"/>
      <c r="AB467" s="399"/>
      <c r="AC467" s="399"/>
      <c r="AD467" s="399"/>
      <c r="AE467" s="399"/>
    </row>
    <row r="468" spans="3:31" ht="15.75" customHeight="1" x14ac:dyDescent="0.3">
      <c r="C468" s="398"/>
      <c r="D468" s="399"/>
      <c r="E468" s="399"/>
      <c r="F468" s="399"/>
      <c r="G468" s="399"/>
      <c r="H468" s="399"/>
      <c r="I468" s="399"/>
      <c r="J468" s="399"/>
      <c r="K468" s="399"/>
      <c r="L468" s="399"/>
      <c r="M468" s="399"/>
      <c r="N468" s="399"/>
      <c r="O468" s="399"/>
      <c r="P468" s="399"/>
      <c r="Q468" s="399"/>
      <c r="R468" s="399"/>
      <c r="S468" s="399"/>
      <c r="T468" s="399"/>
      <c r="U468" s="399"/>
      <c r="V468" s="399"/>
      <c r="W468" s="399"/>
      <c r="X468" s="399"/>
      <c r="Y468" s="399"/>
      <c r="Z468" s="399"/>
      <c r="AA468" s="399"/>
      <c r="AB468" s="399"/>
      <c r="AC468" s="399"/>
      <c r="AD468" s="399"/>
      <c r="AE468" s="399"/>
    </row>
    <row r="469" spans="3:31" ht="15.75" customHeight="1" x14ac:dyDescent="0.3">
      <c r="C469" s="398"/>
      <c r="D469" s="399"/>
      <c r="E469" s="399"/>
      <c r="F469" s="399"/>
      <c r="G469" s="399"/>
      <c r="H469" s="399"/>
      <c r="I469" s="399"/>
      <c r="J469" s="399"/>
      <c r="K469" s="399"/>
      <c r="L469" s="399"/>
      <c r="M469" s="399"/>
      <c r="N469" s="399"/>
      <c r="O469" s="399"/>
      <c r="P469" s="399"/>
      <c r="Q469" s="399"/>
      <c r="R469" s="399"/>
      <c r="S469" s="399"/>
      <c r="T469" s="399"/>
      <c r="U469" s="399"/>
      <c r="V469" s="399"/>
      <c r="W469" s="399"/>
      <c r="X469" s="399"/>
      <c r="Y469" s="399"/>
      <c r="Z469" s="399"/>
      <c r="AA469" s="399"/>
      <c r="AB469" s="399"/>
      <c r="AC469" s="399"/>
      <c r="AD469" s="399"/>
      <c r="AE469" s="399"/>
    </row>
    <row r="470" spans="3:31" ht="15.75" customHeight="1" x14ac:dyDescent="0.3">
      <c r="C470" s="398"/>
      <c r="D470" s="399"/>
      <c r="E470" s="399"/>
      <c r="F470" s="399"/>
      <c r="G470" s="399"/>
      <c r="H470" s="399"/>
      <c r="I470" s="399"/>
      <c r="J470" s="399"/>
      <c r="K470" s="399"/>
      <c r="L470" s="399"/>
      <c r="M470" s="399"/>
      <c r="N470" s="399"/>
      <c r="O470" s="399"/>
      <c r="P470" s="399"/>
      <c r="Q470" s="399"/>
      <c r="R470" s="399"/>
      <c r="S470" s="399"/>
      <c r="T470" s="399"/>
      <c r="U470" s="399"/>
      <c r="V470" s="399"/>
      <c r="W470" s="399"/>
      <c r="X470" s="399"/>
      <c r="Y470" s="399"/>
      <c r="Z470" s="399"/>
      <c r="AA470" s="399"/>
      <c r="AB470" s="399"/>
      <c r="AC470" s="399"/>
      <c r="AD470" s="399"/>
      <c r="AE470" s="399"/>
    </row>
    <row r="471" spans="3:31" ht="15.75" customHeight="1" x14ac:dyDescent="0.3">
      <c r="C471" s="398"/>
      <c r="D471" s="399"/>
      <c r="E471" s="399"/>
      <c r="F471" s="399"/>
      <c r="G471" s="399"/>
      <c r="H471" s="399"/>
      <c r="I471" s="399"/>
      <c r="J471" s="399"/>
      <c r="K471" s="399"/>
      <c r="L471" s="399"/>
      <c r="M471" s="399"/>
      <c r="N471" s="399"/>
      <c r="O471" s="399"/>
      <c r="P471" s="399"/>
      <c r="Q471" s="399"/>
      <c r="R471" s="399"/>
      <c r="S471" s="399"/>
      <c r="T471" s="399"/>
      <c r="U471" s="399"/>
      <c r="V471" s="399"/>
      <c r="W471" s="399"/>
      <c r="X471" s="399"/>
      <c r="Y471" s="399"/>
      <c r="Z471" s="399"/>
      <c r="AA471" s="399"/>
      <c r="AB471" s="399"/>
      <c r="AC471" s="399"/>
      <c r="AD471" s="399"/>
      <c r="AE471" s="399"/>
    </row>
    <row r="472" spans="3:31" ht="15.75" customHeight="1" x14ac:dyDescent="0.3">
      <c r="C472" s="398"/>
      <c r="D472" s="399"/>
      <c r="E472" s="399"/>
      <c r="F472" s="399"/>
      <c r="G472" s="399"/>
      <c r="H472" s="399"/>
      <c r="I472" s="399"/>
      <c r="J472" s="399"/>
      <c r="K472" s="399"/>
      <c r="L472" s="399"/>
      <c r="M472" s="399"/>
      <c r="N472" s="399"/>
      <c r="O472" s="399"/>
      <c r="P472" s="399"/>
      <c r="Q472" s="399"/>
      <c r="R472" s="399"/>
      <c r="S472" s="399"/>
      <c r="T472" s="399"/>
      <c r="U472" s="399"/>
      <c r="V472" s="399"/>
      <c r="W472" s="399"/>
      <c r="X472" s="399"/>
      <c r="Y472" s="399"/>
      <c r="Z472" s="399"/>
      <c r="AA472" s="399"/>
      <c r="AB472" s="399"/>
      <c r="AC472" s="399"/>
      <c r="AD472" s="399"/>
      <c r="AE472" s="399"/>
    </row>
    <row r="473" spans="3:31" ht="15.75" customHeight="1" x14ac:dyDescent="0.3">
      <c r="C473" s="398"/>
      <c r="D473" s="399"/>
      <c r="E473" s="399"/>
      <c r="F473" s="399"/>
      <c r="G473" s="399"/>
      <c r="H473" s="399"/>
      <c r="I473" s="399"/>
      <c r="J473" s="399"/>
      <c r="K473" s="399"/>
      <c r="L473" s="399"/>
      <c r="M473" s="399"/>
      <c r="N473" s="399"/>
      <c r="O473" s="399"/>
      <c r="P473" s="399"/>
      <c r="Q473" s="399"/>
      <c r="R473" s="399"/>
      <c r="S473" s="399"/>
      <c r="T473" s="399"/>
      <c r="U473" s="399"/>
      <c r="V473" s="399"/>
      <c r="W473" s="399"/>
      <c r="X473" s="399"/>
      <c r="Y473" s="399"/>
      <c r="Z473" s="399"/>
      <c r="AA473" s="399"/>
      <c r="AB473" s="399"/>
      <c r="AC473" s="399"/>
      <c r="AD473" s="399"/>
      <c r="AE473" s="399"/>
    </row>
    <row r="474" spans="3:31" ht="15.75" customHeight="1" x14ac:dyDescent="0.3">
      <c r="C474" s="398"/>
      <c r="D474" s="399"/>
      <c r="E474" s="399"/>
      <c r="F474" s="399"/>
      <c r="G474" s="399"/>
      <c r="H474" s="399"/>
      <c r="I474" s="399"/>
      <c r="J474" s="399"/>
      <c r="K474" s="399"/>
      <c r="L474" s="399"/>
      <c r="M474" s="399"/>
      <c r="N474" s="399"/>
      <c r="O474" s="399"/>
      <c r="P474" s="399"/>
      <c r="Q474" s="399"/>
      <c r="R474" s="399"/>
      <c r="S474" s="399"/>
      <c r="T474" s="399"/>
      <c r="U474" s="399"/>
      <c r="V474" s="399"/>
      <c r="W474" s="399"/>
      <c r="X474" s="399"/>
      <c r="Y474" s="399"/>
      <c r="Z474" s="399"/>
      <c r="AA474" s="399"/>
      <c r="AB474" s="399"/>
      <c r="AC474" s="399"/>
      <c r="AD474" s="399"/>
      <c r="AE474" s="399"/>
    </row>
    <row r="475" spans="3:31" ht="15.75" customHeight="1" x14ac:dyDescent="0.3">
      <c r="C475" s="398"/>
      <c r="D475" s="399"/>
      <c r="E475" s="399"/>
      <c r="F475" s="399"/>
      <c r="G475" s="399"/>
      <c r="H475" s="399"/>
      <c r="I475" s="399"/>
      <c r="J475" s="399"/>
      <c r="K475" s="399"/>
      <c r="L475" s="399"/>
      <c r="M475" s="399"/>
      <c r="N475" s="399"/>
      <c r="O475" s="399"/>
      <c r="P475" s="399"/>
      <c r="Q475" s="399"/>
      <c r="R475" s="399"/>
      <c r="S475" s="399"/>
      <c r="T475" s="399"/>
      <c r="U475" s="399"/>
      <c r="V475" s="399"/>
      <c r="W475" s="399"/>
      <c r="X475" s="399"/>
      <c r="Y475" s="399"/>
      <c r="Z475" s="399"/>
      <c r="AA475" s="399"/>
      <c r="AB475" s="399"/>
      <c r="AC475" s="399"/>
      <c r="AD475" s="399"/>
      <c r="AE475" s="399"/>
    </row>
    <row r="476" spans="3:31" ht="15.75" customHeight="1" x14ac:dyDescent="0.3">
      <c r="C476" s="398"/>
      <c r="D476" s="399"/>
      <c r="E476" s="399"/>
      <c r="F476" s="399"/>
      <c r="G476" s="399"/>
      <c r="H476" s="399"/>
      <c r="I476" s="399"/>
      <c r="J476" s="399"/>
      <c r="K476" s="399"/>
      <c r="L476" s="399"/>
      <c r="M476" s="399"/>
      <c r="N476" s="399"/>
      <c r="O476" s="399"/>
      <c r="P476" s="399"/>
      <c r="Q476" s="399"/>
      <c r="R476" s="399"/>
      <c r="S476" s="399"/>
      <c r="T476" s="399"/>
      <c r="U476" s="399"/>
      <c r="V476" s="399"/>
      <c r="W476" s="399"/>
      <c r="X476" s="399"/>
      <c r="Y476" s="399"/>
      <c r="Z476" s="399"/>
      <c r="AA476" s="399"/>
      <c r="AB476" s="399"/>
      <c r="AC476" s="399"/>
      <c r="AD476" s="399"/>
      <c r="AE476" s="399"/>
    </row>
    <row r="477" spans="3:31" ht="15.75" customHeight="1" x14ac:dyDescent="0.3">
      <c r="C477" s="398"/>
      <c r="D477" s="399"/>
      <c r="E477" s="399"/>
      <c r="F477" s="399"/>
      <c r="G477" s="399"/>
      <c r="H477" s="399"/>
      <c r="I477" s="399"/>
      <c r="J477" s="399"/>
      <c r="K477" s="399"/>
      <c r="L477" s="399"/>
      <c r="M477" s="399"/>
      <c r="N477" s="399"/>
      <c r="O477" s="399"/>
      <c r="P477" s="399"/>
      <c r="Q477" s="399"/>
      <c r="R477" s="399"/>
      <c r="S477" s="399"/>
      <c r="T477" s="399"/>
      <c r="U477" s="399"/>
      <c r="V477" s="399"/>
      <c r="W477" s="399"/>
      <c r="X477" s="399"/>
      <c r="Y477" s="399"/>
      <c r="Z477" s="399"/>
      <c r="AA477" s="399"/>
      <c r="AB477" s="399"/>
      <c r="AC477" s="399"/>
      <c r="AD477" s="399"/>
      <c r="AE477" s="399"/>
    </row>
    <row r="478" spans="3:31" ht="15.75" customHeight="1" x14ac:dyDescent="0.3">
      <c r="C478" s="398"/>
      <c r="D478" s="399"/>
      <c r="E478" s="399"/>
      <c r="F478" s="399"/>
      <c r="G478" s="399"/>
      <c r="H478" s="399"/>
      <c r="I478" s="399"/>
      <c r="J478" s="399"/>
      <c r="K478" s="399"/>
      <c r="L478" s="399"/>
      <c r="M478" s="399"/>
      <c r="N478" s="399"/>
      <c r="O478" s="399"/>
      <c r="P478" s="399"/>
      <c r="Q478" s="399"/>
      <c r="R478" s="399"/>
      <c r="S478" s="399"/>
      <c r="T478" s="399"/>
      <c r="U478" s="399"/>
      <c r="V478" s="399"/>
      <c r="W478" s="399"/>
      <c r="X478" s="399"/>
      <c r="Y478" s="399"/>
      <c r="Z478" s="399"/>
      <c r="AA478" s="399"/>
      <c r="AB478" s="399"/>
      <c r="AC478" s="399"/>
      <c r="AD478" s="399"/>
      <c r="AE478" s="399"/>
    </row>
    <row r="479" spans="3:31" ht="15.75" customHeight="1" x14ac:dyDescent="0.3">
      <c r="C479" s="398"/>
      <c r="D479" s="399"/>
      <c r="E479" s="399"/>
      <c r="F479" s="399"/>
      <c r="G479" s="399"/>
      <c r="H479" s="399"/>
      <c r="I479" s="399"/>
      <c r="J479" s="399"/>
      <c r="K479" s="399"/>
      <c r="L479" s="399"/>
      <c r="M479" s="399"/>
      <c r="N479" s="399"/>
      <c r="O479" s="399"/>
      <c r="P479" s="399"/>
      <c r="Q479" s="399"/>
      <c r="R479" s="399"/>
      <c r="S479" s="399"/>
      <c r="T479" s="399"/>
      <c r="U479" s="399"/>
      <c r="V479" s="399"/>
      <c r="W479" s="399"/>
      <c r="X479" s="399"/>
      <c r="Y479" s="399"/>
      <c r="Z479" s="399"/>
      <c r="AA479" s="399"/>
      <c r="AB479" s="399"/>
      <c r="AC479" s="399"/>
      <c r="AD479" s="399"/>
      <c r="AE479" s="399"/>
    </row>
    <row r="480" spans="3:31" ht="15.75" customHeight="1" x14ac:dyDescent="0.3">
      <c r="C480" s="398"/>
      <c r="D480" s="399"/>
      <c r="E480" s="399"/>
      <c r="F480" s="399"/>
      <c r="G480" s="399"/>
      <c r="H480" s="399"/>
      <c r="I480" s="399"/>
      <c r="J480" s="399"/>
      <c r="K480" s="399"/>
      <c r="L480" s="399"/>
      <c r="M480" s="399"/>
      <c r="N480" s="399"/>
      <c r="O480" s="399"/>
      <c r="P480" s="399"/>
      <c r="Q480" s="399"/>
      <c r="R480" s="399"/>
      <c r="S480" s="399"/>
      <c r="T480" s="399"/>
      <c r="U480" s="399"/>
      <c r="V480" s="399"/>
      <c r="W480" s="399"/>
      <c r="X480" s="399"/>
      <c r="Y480" s="399"/>
      <c r="Z480" s="399"/>
      <c r="AA480" s="399"/>
      <c r="AB480" s="399"/>
      <c r="AC480" s="399"/>
      <c r="AD480" s="399"/>
      <c r="AE480" s="399"/>
    </row>
    <row r="481" spans="3:31" ht="15.75" customHeight="1" x14ac:dyDescent="0.3">
      <c r="C481" s="398"/>
      <c r="D481" s="399"/>
      <c r="E481" s="399"/>
      <c r="F481" s="399"/>
      <c r="G481" s="399"/>
      <c r="H481" s="399"/>
      <c r="I481" s="399"/>
      <c r="J481" s="399"/>
      <c r="K481" s="399"/>
      <c r="L481" s="399"/>
      <c r="M481" s="399"/>
      <c r="N481" s="399"/>
      <c r="O481" s="399"/>
      <c r="P481" s="399"/>
      <c r="Q481" s="399"/>
      <c r="R481" s="399"/>
      <c r="S481" s="399"/>
      <c r="T481" s="399"/>
      <c r="U481" s="399"/>
      <c r="V481" s="399"/>
      <c r="W481" s="399"/>
      <c r="X481" s="399"/>
      <c r="Y481" s="399"/>
      <c r="Z481" s="399"/>
      <c r="AA481" s="399"/>
      <c r="AB481" s="399"/>
      <c r="AC481" s="399"/>
      <c r="AD481" s="399"/>
      <c r="AE481" s="399"/>
    </row>
    <row r="482" spans="3:31" ht="15.75" customHeight="1" x14ac:dyDescent="0.3">
      <c r="C482" s="398"/>
      <c r="D482" s="399"/>
      <c r="E482" s="399"/>
      <c r="F482" s="399"/>
      <c r="G482" s="399"/>
      <c r="H482" s="399"/>
      <c r="I482" s="399"/>
      <c r="J482" s="399"/>
      <c r="K482" s="399"/>
      <c r="L482" s="399"/>
      <c r="M482" s="399"/>
      <c r="N482" s="399"/>
      <c r="O482" s="399"/>
      <c r="P482" s="399"/>
      <c r="Q482" s="399"/>
      <c r="R482" s="399"/>
      <c r="S482" s="399"/>
      <c r="T482" s="399"/>
      <c r="U482" s="399"/>
      <c r="V482" s="399"/>
      <c r="W482" s="399"/>
      <c r="X482" s="399"/>
      <c r="Y482" s="399"/>
      <c r="Z482" s="399"/>
      <c r="AA482" s="399"/>
      <c r="AB482" s="399"/>
      <c r="AC482" s="399"/>
      <c r="AD482" s="399"/>
      <c r="AE482" s="399"/>
    </row>
    <row r="483" spans="3:31" ht="15.75" customHeight="1" x14ac:dyDescent="0.3">
      <c r="C483" s="398"/>
      <c r="D483" s="399"/>
      <c r="E483" s="399"/>
      <c r="F483" s="399"/>
      <c r="G483" s="399"/>
      <c r="H483" s="399"/>
      <c r="I483" s="399"/>
      <c r="J483" s="399"/>
      <c r="K483" s="399"/>
      <c r="L483" s="399"/>
      <c r="M483" s="399"/>
      <c r="N483" s="399"/>
      <c r="O483" s="399"/>
      <c r="P483" s="399"/>
      <c r="Q483" s="399"/>
      <c r="R483" s="399"/>
      <c r="S483" s="399"/>
      <c r="T483" s="399"/>
      <c r="U483" s="399"/>
      <c r="V483" s="399"/>
      <c r="W483" s="399"/>
      <c r="X483" s="399"/>
      <c r="Y483" s="399"/>
      <c r="Z483" s="399"/>
      <c r="AA483" s="399"/>
      <c r="AB483" s="399"/>
      <c r="AC483" s="399"/>
      <c r="AD483" s="399"/>
      <c r="AE483" s="399"/>
    </row>
    <row r="484" spans="3:31" ht="15.75" customHeight="1" x14ac:dyDescent="0.3">
      <c r="C484" s="398"/>
      <c r="D484" s="399"/>
      <c r="E484" s="399"/>
      <c r="F484" s="399"/>
      <c r="G484" s="399"/>
      <c r="H484" s="399"/>
      <c r="I484" s="399"/>
      <c r="J484" s="399"/>
      <c r="K484" s="399"/>
      <c r="L484" s="399"/>
      <c r="M484" s="399"/>
      <c r="N484" s="399"/>
      <c r="O484" s="399"/>
      <c r="P484" s="399"/>
      <c r="Q484" s="399"/>
      <c r="R484" s="399"/>
      <c r="S484" s="399"/>
      <c r="T484" s="399"/>
      <c r="U484" s="399"/>
      <c r="V484" s="399"/>
      <c r="W484" s="399"/>
      <c r="X484" s="399"/>
      <c r="Y484" s="399"/>
      <c r="Z484" s="399"/>
      <c r="AA484" s="399"/>
      <c r="AB484" s="399"/>
      <c r="AC484" s="399"/>
      <c r="AD484" s="399"/>
      <c r="AE484" s="399"/>
    </row>
    <row r="485" spans="3:31" ht="15.75" customHeight="1" x14ac:dyDescent="0.3">
      <c r="C485" s="398"/>
      <c r="D485" s="399"/>
      <c r="E485" s="399"/>
      <c r="F485" s="399"/>
      <c r="G485" s="399"/>
      <c r="H485" s="399"/>
      <c r="I485" s="399"/>
      <c r="J485" s="399"/>
      <c r="K485" s="399"/>
      <c r="L485" s="399"/>
      <c r="M485" s="399"/>
      <c r="N485" s="399"/>
      <c r="O485" s="399"/>
      <c r="P485" s="399"/>
      <c r="Q485" s="399"/>
      <c r="R485" s="399"/>
      <c r="S485" s="399"/>
      <c r="T485" s="399"/>
      <c r="U485" s="399"/>
      <c r="V485" s="399"/>
      <c r="W485" s="399"/>
      <c r="X485" s="399"/>
      <c r="Y485" s="399"/>
      <c r="Z485" s="399"/>
      <c r="AA485" s="399"/>
      <c r="AB485" s="399"/>
      <c r="AC485" s="399"/>
      <c r="AD485" s="399"/>
      <c r="AE485" s="399"/>
    </row>
    <row r="486" spans="3:31" ht="15.75" customHeight="1" x14ac:dyDescent="0.3">
      <c r="C486" s="398"/>
      <c r="D486" s="399"/>
      <c r="E486" s="399"/>
      <c r="F486" s="399"/>
      <c r="G486" s="399"/>
      <c r="H486" s="399"/>
      <c r="I486" s="399"/>
      <c r="J486" s="399"/>
      <c r="K486" s="399"/>
      <c r="L486" s="399"/>
      <c r="M486" s="399"/>
      <c r="N486" s="399"/>
      <c r="O486" s="399"/>
      <c r="P486" s="399"/>
      <c r="Q486" s="399"/>
      <c r="R486" s="399"/>
      <c r="S486" s="399"/>
      <c r="T486" s="399"/>
      <c r="U486" s="399"/>
      <c r="V486" s="399"/>
      <c r="W486" s="399"/>
      <c r="X486" s="399"/>
      <c r="Y486" s="399"/>
      <c r="Z486" s="399"/>
      <c r="AA486" s="399"/>
      <c r="AB486" s="399"/>
      <c r="AC486" s="399"/>
      <c r="AD486" s="399"/>
      <c r="AE486" s="399"/>
    </row>
    <row r="487" spans="3:31" ht="15.75" customHeight="1" x14ac:dyDescent="0.3">
      <c r="C487" s="398"/>
      <c r="D487" s="399"/>
      <c r="E487" s="399"/>
      <c r="F487" s="399"/>
      <c r="G487" s="399"/>
      <c r="H487" s="399"/>
      <c r="I487" s="399"/>
      <c r="J487" s="399"/>
      <c r="K487" s="399"/>
      <c r="L487" s="399"/>
      <c r="M487" s="399"/>
      <c r="N487" s="399"/>
      <c r="O487" s="399"/>
      <c r="P487" s="399"/>
      <c r="Q487" s="399"/>
      <c r="R487" s="399"/>
      <c r="S487" s="399"/>
      <c r="T487" s="399"/>
      <c r="U487" s="399"/>
      <c r="V487" s="399"/>
      <c r="W487" s="399"/>
      <c r="X487" s="399"/>
      <c r="Y487" s="399"/>
      <c r="Z487" s="399"/>
      <c r="AA487" s="399"/>
      <c r="AB487" s="399"/>
      <c r="AC487" s="399"/>
      <c r="AD487" s="399"/>
      <c r="AE487" s="399"/>
    </row>
    <row r="488" spans="3:31" ht="15.75" customHeight="1" x14ac:dyDescent="0.3">
      <c r="C488" s="398"/>
      <c r="D488" s="399"/>
      <c r="E488" s="399"/>
      <c r="F488" s="399"/>
      <c r="G488" s="399"/>
      <c r="H488" s="399"/>
      <c r="I488" s="399"/>
      <c r="J488" s="399"/>
      <c r="K488" s="399"/>
      <c r="L488" s="399"/>
      <c r="M488" s="399"/>
      <c r="N488" s="399"/>
      <c r="O488" s="399"/>
      <c r="P488" s="399"/>
      <c r="Q488" s="399"/>
      <c r="R488" s="399"/>
      <c r="S488" s="399"/>
      <c r="T488" s="399"/>
      <c r="U488" s="399"/>
      <c r="V488" s="399"/>
      <c r="W488" s="399"/>
      <c r="X488" s="399"/>
      <c r="Y488" s="399"/>
      <c r="Z488" s="399"/>
      <c r="AA488" s="399"/>
      <c r="AB488" s="399"/>
      <c r="AC488" s="399"/>
      <c r="AD488" s="399"/>
      <c r="AE488" s="399"/>
    </row>
    <row r="489" spans="3:31" ht="15.75" customHeight="1" x14ac:dyDescent="0.3">
      <c r="C489" s="398"/>
      <c r="D489" s="399"/>
      <c r="E489" s="399"/>
      <c r="F489" s="399"/>
      <c r="G489" s="399"/>
      <c r="H489" s="399"/>
      <c r="I489" s="399"/>
      <c r="J489" s="399"/>
      <c r="K489" s="399"/>
      <c r="L489" s="399"/>
      <c r="M489" s="399"/>
      <c r="N489" s="399"/>
      <c r="O489" s="399"/>
      <c r="P489" s="399"/>
      <c r="Q489" s="399"/>
      <c r="R489" s="399"/>
      <c r="S489" s="399"/>
      <c r="T489" s="399"/>
      <c r="U489" s="399"/>
      <c r="V489" s="399"/>
      <c r="W489" s="399"/>
      <c r="X489" s="399"/>
      <c r="Y489" s="399"/>
      <c r="Z489" s="399"/>
      <c r="AA489" s="399"/>
      <c r="AB489" s="399"/>
      <c r="AC489" s="399"/>
      <c r="AD489" s="399"/>
      <c r="AE489" s="399"/>
    </row>
    <row r="490" spans="3:31" ht="15.75" customHeight="1" x14ac:dyDescent="0.3">
      <c r="C490" s="398"/>
      <c r="D490" s="399"/>
      <c r="E490" s="399"/>
      <c r="F490" s="399"/>
      <c r="G490" s="399"/>
      <c r="H490" s="399"/>
      <c r="I490" s="399"/>
      <c r="J490" s="399"/>
      <c r="K490" s="399"/>
      <c r="L490" s="399"/>
      <c r="M490" s="399"/>
      <c r="N490" s="399"/>
      <c r="O490" s="399"/>
      <c r="P490" s="399"/>
      <c r="Q490" s="399"/>
      <c r="R490" s="399"/>
      <c r="S490" s="399"/>
      <c r="T490" s="399"/>
      <c r="U490" s="399"/>
      <c r="V490" s="399"/>
      <c r="W490" s="399"/>
      <c r="X490" s="399"/>
      <c r="Y490" s="399"/>
      <c r="Z490" s="399"/>
      <c r="AA490" s="399"/>
      <c r="AB490" s="399"/>
      <c r="AC490" s="399"/>
      <c r="AD490" s="399"/>
      <c r="AE490" s="399"/>
    </row>
    <row r="491" spans="3:31" ht="15.75" customHeight="1" x14ac:dyDescent="0.3">
      <c r="C491" s="398"/>
      <c r="D491" s="399"/>
      <c r="E491" s="399"/>
      <c r="F491" s="399"/>
      <c r="G491" s="399"/>
      <c r="H491" s="399"/>
      <c r="I491" s="399"/>
      <c r="J491" s="399"/>
      <c r="K491" s="399"/>
      <c r="L491" s="399"/>
      <c r="M491" s="399"/>
      <c r="N491" s="399"/>
      <c r="O491" s="399"/>
      <c r="P491" s="399"/>
      <c r="Q491" s="399"/>
      <c r="R491" s="399"/>
      <c r="S491" s="399"/>
      <c r="T491" s="399"/>
      <c r="U491" s="399"/>
      <c r="V491" s="399"/>
      <c r="W491" s="399"/>
      <c r="X491" s="399"/>
      <c r="Y491" s="399"/>
      <c r="Z491" s="399"/>
      <c r="AA491" s="399"/>
      <c r="AB491" s="399"/>
      <c r="AC491" s="399"/>
      <c r="AD491" s="399"/>
      <c r="AE491" s="399"/>
    </row>
    <row r="492" spans="3:31" ht="15.75" customHeight="1" x14ac:dyDescent="0.3">
      <c r="C492" s="398"/>
      <c r="D492" s="399"/>
      <c r="E492" s="399"/>
      <c r="F492" s="399"/>
      <c r="G492" s="399"/>
      <c r="H492" s="399"/>
      <c r="I492" s="399"/>
      <c r="J492" s="399"/>
      <c r="K492" s="399"/>
      <c r="L492" s="399"/>
      <c r="M492" s="399"/>
      <c r="N492" s="399"/>
      <c r="O492" s="399"/>
      <c r="P492" s="399"/>
      <c r="Q492" s="399"/>
      <c r="R492" s="399"/>
      <c r="S492" s="399"/>
      <c r="T492" s="399"/>
      <c r="U492" s="399"/>
      <c r="V492" s="399"/>
      <c r="W492" s="399"/>
      <c r="X492" s="399"/>
      <c r="Y492" s="399"/>
      <c r="Z492" s="399"/>
      <c r="AA492" s="399"/>
      <c r="AB492" s="399"/>
      <c r="AC492" s="399"/>
      <c r="AD492" s="399"/>
      <c r="AE492" s="399"/>
    </row>
    <row r="493" spans="3:31" ht="15.75" customHeight="1" x14ac:dyDescent="0.3">
      <c r="C493" s="398"/>
      <c r="D493" s="399"/>
      <c r="E493" s="399"/>
      <c r="F493" s="399"/>
      <c r="G493" s="399"/>
      <c r="H493" s="399"/>
      <c r="I493" s="399"/>
      <c r="J493" s="399"/>
      <c r="K493" s="399"/>
      <c r="L493" s="399"/>
      <c r="M493" s="399"/>
      <c r="N493" s="399"/>
      <c r="O493" s="399"/>
      <c r="P493" s="399"/>
      <c r="Q493" s="399"/>
      <c r="R493" s="399"/>
      <c r="S493" s="399"/>
      <c r="T493" s="399"/>
      <c r="U493" s="399"/>
      <c r="V493" s="399"/>
      <c r="W493" s="399"/>
      <c r="X493" s="399"/>
      <c r="Y493" s="399"/>
      <c r="Z493" s="399"/>
      <c r="AA493" s="399"/>
      <c r="AB493" s="399"/>
      <c r="AC493" s="399"/>
      <c r="AD493" s="399"/>
      <c r="AE493" s="399"/>
    </row>
    <row r="494" spans="3:31" ht="15.75" customHeight="1" x14ac:dyDescent="0.3">
      <c r="C494" s="398"/>
      <c r="D494" s="399"/>
      <c r="E494" s="399"/>
      <c r="F494" s="399"/>
      <c r="G494" s="399"/>
      <c r="H494" s="399"/>
      <c r="I494" s="399"/>
      <c r="J494" s="399"/>
      <c r="K494" s="399"/>
      <c r="L494" s="399"/>
      <c r="M494" s="399"/>
      <c r="N494" s="399"/>
      <c r="O494" s="399"/>
      <c r="P494" s="399"/>
      <c r="Q494" s="399"/>
      <c r="R494" s="399"/>
      <c r="S494" s="399"/>
      <c r="T494" s="399"/>
      <c r="U494" s="399"/>
      <c r="V494" s="399"/>
      <c r="W494" s="399"/>
      <c r="X494" s="399"/>
      <c r="Y494" s="399"/>
      <c r="Z494" s="399"/>
      <c r="AA494" s="399"/>
      <c r="AB494" s="399"/>
      <c r="AC494" s="399"/>
      <c r="AD494" s="399"/>
      <c r="AE494" s="399"/>
    </row>
    <row r="495" spans="3:31" ht="15.75" customHeight="1" x14ac:dyDescent="0.3">
      <c r="C495" s="398"/>
      <c r="D495" s="399"/>
      <c r="E495" s="399"/>
      <c r="F495" s="399"/>
      <c r="G495" s="399"/>
      <c r="H495" s="399"/>
      <c r="I495" s="399"/>
      <c r="J495" s="399"/>
      <c r="K495" s="399"/>
      <c r="L495" s="399"/>
      <c r="M495" s="399"/>
      <c r="N495" s="399"/>
      <c r="O495" s="399"/>
      <c r="P495" s="399"/>
      <c r="Q495" s="399"/>
      <c r="R495" s="399"/>
      <c r="S495" s="399"/>
      <c r="T495" s="399"/>
      <c r="U495" s="399"/>
      <c r="V495" s="399"/>
      <c r="W495" s="399"/>
      <c r="X495" s="399"/>
      <c r="Y495" s="399"/>
      <c r="Z495" s="399"/>
      <c r="AA495" s="399"/>
      <c r="AB495" s="399"/>
      <c r="AC495" s="399"/>
      <c r="AD495" s="399"/>
      <c r="AE495" s="399"/>
    </row>
    <row r="496" spans="3:31" ht="15.75" customHeight="1" x14ac:dyDescent="0.3">
      <c r="C496" s="398"/>
      <c r="D496" s="399"/>
      <c r="E496" s="399"/>
      <c r="F496" s="399"/>
      <c r="G496" s="399"/>
      <c r="H496" s="399"/>
      <c r="I496" s="399"/>
      <c r="J496" s="399"/>
      <c r="K496" s="399"/>
      <c r="L496" s="399"/>
      <c r="M496" s="399"/>
      <c r="N496" s="399"/>
      <c r="O496" s="399"/>
      <c r="P496" s="399"/>
      <c r="Q496" s="399"/>
      <c r="R496" s="399"/>
      <c r="S496" s="399"/>
      <c r="T496" s="399"/>
      <c r="U496" s="399"/>
      <c r="V496" s="399"/>
      <c r="W496" s="399"/>
      <c r="X496" s="399"/>
      <c r="Y496" s="399"/>
      <c r="Z496" s="399"/>
      <c r="AA496" s="399"/>
      <c r="AB496" s="399"/>
      <c r="AC496" s="399"/>
      <c r="AD496" s="399"/>
      <c r="AE496" s="399"/>
    </row>
    <row r="497" spans="3:31" ht="15.75" customHeight="1" x14ac:dyDescent="0.3">
      <c r="C497" s="398"/>
      <c r="D497" s="399"/>
      <c r="E497" s="399"/>
      <c r="F497" s="399"/>
      <c r="G497" s="399"/>
      <c r="H497" s="399"/>
      <c r="I497" s="399"/>
      <c r="J497" s="399"/>
      <c r="K497" s="399"/>
      <c r="L497" s="399"/>
      <c r="M497" s="399"/>
      <c r="N497" s="399"/>
      <c r="O497" s="399"/>
      <c r="P497" s="399"/>
      <c r="Q497" s="399"/>
      <c r="R497" s="399"/>
      <c r="S497" s="399"/>
      <c r="T497" s="399"/>
      <c r="U497" s="399"/>
      <c r="V497" s="399"/>
      <c r="W497" s="399"/>
      <c r="X497" s="399"/>
      <c r="Y497" s="399"/>
      <c r="Z497" s="399"/>
      <c r="AA497" s="399"/>
      <c r="AB497" s="399"/>
      <c r="AC497" s="399"/>
      <c r="AD497" s="399"/>
      <c r="AE497" s="399"/>
    </row>
    <row r="498" spans="3:31" ht="15.75" customHeight="1" x14ac:dyDescent="0.3">
      <c r="C498" s="398"/>
      <c r="D498" s="399"/>
      <c r="E498" s="399"/>
      <c r="F498" s="399"/>
      <c r="G498" s="399"/>
      <c r="H498" s="399"/>
      <c r="I498" s="399"/>
      <c r="J498" s="399"/>
      <c r="K498" s="399"/>
      <c r="L498" s="399"/>
      <c r="M498" s="399"/>
      <c r="N498" s="399"/>
      <c r="O498" s="399"/>
      <c r="P498" s="399"/>
      <c r="Q498" s="399"/>
      <c r="R498" s="399"/>
      <c r="S498" s="399"/>
      <c r="T498" s="399"/>
      <c r="U498" s="399"/>
      <c r="V498" s="399"/>
      <c r="W498" s="399"/>
      <c r="X498" s="399"/>
      <c r="Y498" s="399"/>
      <c r="Z498" s="399"/>
      <c r="AA498" s="399"/>
      <c r="AB498" s="399"/>
      <c r="AC498" s="399"/>
      <c r="AD498" s="399"/>
      <c r="AE498" s="399"/>
    </row>
    <row r="499" spans="3:31" ht="15.75" customHeight="1" x14ac:dyDescent="0.3">
      <c r="C499" s="398"/>
      <c r="D499" s="399"/>
      <c r="E499" s="399"/>
      <c r="F499" s="399"/>
      <c r="G499" s="399"/>
      <c r="H499" s="399"/>
      <c r="I499" s="399"/>
      <c r="J499" s="399"/>
      <c r="K499" s="399"/>
      <c r="L499" s="399"/>
      <c r="M499" s="399"/>
      <c r="N499" s="399"/>
      <c r="O499" s="399"/>
      <c r="P499" s="399"/>
      <c r="Q499" s="399"/>
      <c r="R499" s="399"/>
      <c r="S499" s="399"/>
      <c r="T499" s="399"/>
      <c r="U499" s="399"/>
      <c r="V499" s="399"/>
      <c r="W499" s="399"/>
      <c r="X499" s="399"/>
      <c r="Y499" s="399"/>
      <c r="Z499" s="399"/>
      <c r="AA499" s="399"/>
      <c r="AB499" s="399"/>
      <c r="AC499" s="399"/>
      <c r="AD499" s="399"/>
      <c r="AE499" s="399"/>
    </row>
    <row r="500" spans="3:31" ht="15.75" customHeight="1" x14ac:dyDescent="0.3">
      <c r="C500" s="398"/>
      <c r="D500" s="399"/>
      <c r="E500" s="399"/>
      <c r="F500" s="399"/>
      <c r="G500" s="399"/>
      <c r="H500" s="399"/>
      <c r="I500" s="399"/>
      <c r="J500" s="399"/>
      <c r="K500" s="399"/>
      <c r="L500" s="399"/>
      <c r="M500" s="399"/>
      <c r="N500" s="399"/>
      <c r="O500" s="399"/>
      <c r="P500" s="399"/>
      <c r="Q500" s="399"/>
      <c r="R500" s="399"/>
      <c r="S500" s="399"/>
      <c r="T500" s="399"/>
      <c r="U500" s="399"/>
      <c r="V500" s="399"/>
      <c r="W500" s="399"/>
      <c r="X500" s="399"/>
      <c r="Y500" s="399"/>
      <c r="Z500" s="399"/>
      <c r="AA500" s="399"/>
      <c r="AB500" s="399"/>
      <c r="AC500" s="399"/>
      <c r="AD500" s="399"/>
      <c r="AE500" s="399"/>
    </row>
    <row r="501" spans="3:31" ht="15.75" customHeight="1" x14ac:dyDescent="0.3">
      <c r="C501" s="398"/>
      <c r="D501" s="399"/>
      <c r="E501" s="399"/>
      <c r="F501" s="399"/>
      <c r="G501" s="399"/>
      <c r="H501" s="399"/>
      <c r="I501" s="399"/>
      <c r="J501" s="399"/>
      <c r="K501" s="399"/>
      <c r="L501" s="399"/>
      <c r="M501" s="399"/>
      <c r="N501" s="399"/>
      <c r="O501" s="399"/>
      <c r="P501" s="399"/>
      <c r="Q501" s="399"/>
      <c r="R501" s="399"/>
      <c r="S501" s="399"/>
      <c r="T501" s="399"/>
      <c r="U501" s="399"/>
      <c r="V501" s="399"/>
      <c r="W501" s="399"/>
      <c r="X501" s="399"/>
      <c r="Y501" s="399"/>
      <c r="Z501" s="399"/>
      <c r="AA501" s="399"/>
      <c r="AB501" s="399"/>
      <c r="AC501" s="399"/>
      <c r="AD501" s="399"/>
      <c r="AE501" s="399"/>
    </row>
    <row r="502" spans="3:31" ht="15.75" customHeight="1" x14ac:dyDescent="0.3">
      <c r="C502" s="398"/>
      <c r="D502" s="399"/>
      <c r="E502" s="399"/>
      <c r="F502" s="399"/>
      <c r="G502" s="399"/>
      <c r="H502" s="399"/>
      <c r="I502" s="399"/>
      <c r="J502" s="399"/>
      <c r="K502" s="399"/>
      <c r="L502" s="399"/>
      <c r="M502" s="399"/>
      <c r="N502" s="399"/>
      <c r="O502" s="399"/>
      <c r="P502" s="399"/>
      <c r="Q502" s="399"/>
      <c r="R502" s="399"/>
      <c r="S502" s="399"/>
      <c r="T502" s="399"/>
      <c r="U502" s="399"/>
      <c r="V502" s="399"/>
      <c r="W502" s="399"/>
      <c r="X502" s="399"/>
      <c r="Y502" s="399"/>
      <c r="Z502" s="399"/>
      <c r="AA502" s="399"/>
      <c r="AB502" s="399"/>
      <c r="AC502" s="399"/>
      <c r="AD502" s="399"/>
      <c r="AE502" s="399"/>
    </row>
    <row r="503" spans="3:31" ht="15.75" customHeight="1" x14ac:dyDescent="0.3">
      <c r="C503" s="398"/>
      <c r="D503" s="399"/>
      <c r="E503" s="399"/>
      <c r="F503" s="399"/>
      <c r="G503" s="399"/>
      <c r="H503" s="399"/>
      <c r="I503" s="399"/>
      <c r="J503" s="399"/>
      <c r="K503" s="399"/>
      <c r="L503" s="399"/>
      <c r="M503" s="399"/>
      <c r="N503" s="399"/>
      <c r="O503" s="399"/>
      <c r="P503" s="399"/>
      <c r="Q503" s="399"/>
      <c r="R503" s="399"/>
      <c r="S503" s="399"/>
      <c r="T503" s="399"/>
      <c r="U503" s="399"/>
      <c r="V503" s="399"/>
      <c r="W503" s="399"/>
      <c r="X503" s="399"/>
      <c r="Y503" s="399"/>
      <c r="Z503" s="399"/>
      <c r="AA503" s="399"/>
      <c r="AB503" s="399"/>
      <c r="AC503" s="399"/>
      <c r="AD503" s="399"/>
      <c r="AE503" s="399"/>
    </row>
    <row r="504" spans="3:31" ht="15.75" customHeight="1" x14ac:dyDescent="0.3">
      <c r="C504" s="398"/>
      <c r="D504" s="399"/>
      <c r="E504" s="399"/>
      <c r="F504" s="399"/>
      <c r="G504" s="399"/>
      <c r="H504" s="399"/>
      <c r="I504" s="399"/>
      <c r="J504" s="399"/>
      <c r="K504" s="399"/>
      <c r="L504" s="399"/>
      <c r="M504" s="399"/>
      <c r="N504" s="399"/>
      <c r="O504" s="399"/>
      <c r="P504" s="399"/>
      <c r="Q504" s="399"/>
      <c r="R504" s="399"/>
      <c r="S504" s="399"/>
      <c r="T504" s="399"/>
      <c r="U504" s="399"/>
      <c r="V504" s="399"/>
      <c r="W504" s="399"/>
      <c r="X504" s="399"/>
      <c r="Y504" s="399"/>
      <c r="Z504" s="399"/>
      <c r="AA504" s="399"/>
      <c r="AB504" s="399"/>
      <c r="AC504" s="399"/>
      <c r="AD504" s="399"/>
      <c r="AE504" s="399"/>
    </row>
    <row r="505" spans="3:31" ht="15.75" customHeight="1" x14ac:dyDescent="0.3">
      <c r="C505" s="398"/>
      <c r="D505" s="399"/>
      <c r="E505" s="399"/>
      <c r="F505" s="399"/>
      <c r="G505" s="399"/>
      <c r="H505" s="399"/>
      <c r="I505" s="399"/>
      <c r="J505" s="399"/>
      <c r="K505" s="399"/>
      <c r="L505" s="399"/>
      <c r="M505" s="399"/>
      <c r="N505" s="399"/>
      <c r="O505" s="399"/>
      <c r="P505" s="399"/>
      <c r="Q505" s="399"/>
      <c r="R505" s="399"/>
      <c r="S505" s="399"/>
      <c r="T505" s="399"/>
      <c r="U505" s="399"/>
      <c r="V505" s="399"/>
      <c r="W505" s="399"/>
      <c r="X505" s="399"/>
      <c r="Y505" s="399"/>
      <c r="Z505" s="399"/>
      <c r="AA505" s="399"/>
      <c r="AB505" s="399"/>
      <c r="AC505" s="399"/>
      <c r="AD505" s="399"/>
      <c r="AE505" s="399"/>
    </row>
    <row r="506" spans="3:31" ht="15.75" customHeight="1" x14ac:dyDescent="0.3">
      <c r="C506" s="398"/>
      <c r="D506" s="399"/>
      <c r="E506" s="399"/>
      <c r="F506" s="399"/>
      <c r="G506" s="399"/>
      <c r="H506" s="399"/>
      <c r="I506" s="399"/>
      <c r="J506" s="399"/>
      <c r="K506" s="399"/>
      <c r="L506" s="399"/>
      <c r="M506" s="399"/>
      <c r="N506" s="399"/>
      <c r="O506" s="399"/>
      <c r="P506" s="399"/>
      <c r="Q506" s="399"/>
      <c r="R506" s="399"/>
      <c r="S506" s="399"/>
      <c r="T506" s="399"/>
      <c r="U506" s="399"/>
      <c r="V506" s="399"/>
      <c r="W506" s="399"/>
      <c r="X506" s="399"/>
      <c r="Y506" s="399"/>
      <c r="Z506" s="399"/>
      <c r="AA506" s="399"/>
      <c r="AB506" s="399"/>
      <c r="AC506" s="399"/>
      <c r="AD506" s="399"/>
      <c r="AE506" s="399"/>
    </row>
    <row r="507" spans="3:31" ht="15.75" customHeight="1" x14ac:dyDescent="0.3">
      <c r="C507" s="398"/>
      <c r="D507" s="399"/>
      <c r="E507" s="399"/>
      <c r="F507" s="399"/>
      <c r="G507" s="399"/>
      <c r="H507" s="399"/>
      <c r="I507" s="399"/>
      <c r="J507" s="399"/>
      <c r="K507" s="399"/>
      <c r="L507" s="399"/>
      <c r="M507" s="399"/>
      <c r="N507" s="399"/>
      <c r="O507" s="399"/>
      <c r="P507" s="399"/>
      <c r="Q507" s="399"/>
      <c r="R507" s="399"/>
      <c r="S507" s="399"/>
      <c r="T507" s="399"/>
      <c r="U507" s="399"/>
      <c r="V507" s="399"/>
      <c r="W507" s="399"/>
      <c r="X507" s="399"/>
      <c r="Y507" s="399"/>
      <c r="Z507" s="399"/>
      <c r="AA507" s="399"/>
      <c r="AB507" s="399"/>
      <c r="AC507" s="399"/>
      <c r="AD507" s="399"/>
      <c r="AE507" s="399"/>
    </row>
    <row r="508" spans="3:31" ht="15.75" customHeight="1" x14ac:dyDescent="0.3">
      <c r="C508" s="398"/>
      <c r="D508" s="399"/>
      <c r="E508" s="399"/>
      <c r="F508" s="399"/>
      <c r="G508" s="399"/>
      <c r="H508" s="399"/>
      <c r="I508" s="399"/>
      <c r="J508" s="399"/>
      <c r="K508" s="399"/>
      <c r="L508" s="399"/>
      <c r="M508" s="399"/>
      <c r="N508" s="399"/>
      <c r="O508" s="399"/>
      <c r="P508" s="399"/>
      <c r="Q508" s="399"/>
      <c r="R508" s="399"/>
      <c r="S508" s="399"/>
      <c r="T508" s="399"/>
      <c r="U508" s="399"/>
      <c r="V508" s="399"/>
      <c r="W508" s="399"/>
      <c r="X508" s="399"/>
      <c r="Y508" s="399"/>
      <c r="Z508" s="399"/>
      <c r="AA508" s="399"/>
      <c r="AB508" s="399"/>
      <c r="AC508" s="399"/>
      <c r="AD508" s="399"/>
      <c r="AE508" s="399"/>
    </row>
    <row r="509" spans="3:31" ht="15.75" customHeight="1" x14ac:dyDescent="0.3">
      <c r="C509" s="398"/>
      <c r="D509" s="399"/>
      <c r="E509" s="399"/>
      <c r="F509" s="399"/>
      <c r="G509" s="399"/>
      <c r="H509" s="399"/>
      <c r="I509" s="399"/>
      <c r="J509" s="399"/>
      <c r="K509" s="399"/>
      <c r="L509" s="399"/>
      <c r="M509" s="399"/>
      <c r="N509" s="399"/>
      <c r="O509" s="399"/>
      <c r="P509" s="399"/>
      <c r="Q509" s="399"/>
      <c r="R509" s="399"/>
      <c r="S509" s="399"/>
      <c r="T509" s="399"/>
      <c r="U509" s="399"/>
      <c r="V509" s="399"/>
      <c r="W509" s="399"/>
      <c r="X509" s="399"/>
      <c r="Y509" s="399"/>
      <c r="Z509" s="399"/>
      <c r="AA509" s="399"/>
      <c r="AB509" s="399"/>
      <c r="AC509" s="399"/>
      <c r="AD509" s="399"/>
      <c r="AE509" s="399"/>
    </row>
    <row r="510" spans="3:31" ht="15.75" customHeight="1" x14ac:dyDescent="0.3">
      <c r="C510" s="398"/>
      <c r="D510" s="399"/>
      <c r="E510" s="399"/>
      <c r="F510" s="399"/>
      <c r="G510" s="399"/>
      <c r="H510" s="399"/>
      <c r="I510" s="399"/>
      <c r="J510" s="399"/>
      <c r="K510" s="399"/>
      <c r="L510" s="399"/>
      <c r="M510" s="399"/>
      <c r="N510" s="399"/>
      <c r="O510" s="399"/>
      <c r="P510" s="399"/>
      <c r="Q510" s="399"/>
      <c r="R510" s="399"/>
      <c r="S510" s="399"/>
      <c r="T510" s="399"/>
      <c r="U510" s="399"/>
      <c r="V510" s="399"/>
      <c r="W510" s="399"/>
      <c r="X510" s="399"/>
      <c r="Y510" s="399"/>
      <c r="Z510" s="399"/>
      <c r="AA510" s="399"/>
      <c r="AB510" s="399"/>
      <c r="AC510" s="399"/>
      <c r="AD510" s="399"/>
      <c r="AE510" s="399"/>
    </row>
    <row r="511" spans="3:31" ht="15.75" customHeight="1" x14ac:dyDescent="0.3">
      <c r="C511" s="398"/>
      <c r="D511" s="399"/>
      <c r="E511" s="399"/>
      <c r="F511" s="399"/>
      <c r="G511" s="399"/>
      <c r="H511" s="399"/>
      <c r="I511" s="399"/>
      <c r="J511" s="399"/>
      <c r="K511" s="399"/>
      <c r="L511" s="399"/>
      <c r="M511" s="399"/>
      <c r="N511" s="399"/>
      <c r="O511" s="399"/>
      <c r="P511" s="399"/>
      <c r="Q511" s="399"/>
      <c r="R511" s="399"/>
      <c r="S511" s="399"/>
      <c r="T511" s="399"/>
      <c r="U511" s="399"/>
      <c r="V511" s="399"/>
      <c r="W511" s="399"/>
      <c r="X511" s="399"/>
      <c r="Y511" s="399"/>
      <c r="Z511" s="399"/>
      <c r="AA511" s="399"/>
      <c r="AB511" s="399"/>
      <c r="AC511" s="399"/>
      <c r="AD511" s="399"/>
      <c r="AE511" s="399"/>
    </row>
    <row r="512" spans="3:31" ht="15.75" customHeight="1" x14ac:dyDescent="0.3">
      <c r="C512" s="398"/>
      <c r="D512" s="399"/>
      <c r="E512" s="399"/>
      <c r="F512" s="399"/>
      <c r="G512" s="399"/>
      <c r="H512" s="399"/>
      <c r="I512" s="399"/>
      <c r="J512" s="399"/>
      <c r="K512" s="399"/>
      <c r="L512" s="399"/>
      <c r="M512" s="399"/>
      <c r="N512" s="399"/>
      <c r="O512" s="399"/>
      <c r="P512" s="399"/>
      <c r="Q512" s="399"/>
      <c r="R512" s="399"/>
      <c r="S512" s="399"/>
      <c r="T512" s="399"/>
      <c r="U512" s="399"/>
      <c r="V512" s="399"/>
      <c r="W512" s="399"/>
      <c r="X512" s="399"/>
      <c r="Y512" s="399"/>
      <c r="Z512" s="399"/>
      <c r="AA512" s="399"/>
      <c r="AB512" s="399"/>
      <c r="AC512" s="399"/>
      <c r="AD512" s="399"/>
      <c r="AE512" s="399"/>
    </row>
    <row r="513" spans="3:31" ht="15.75" customHeight="1" x14ac:dyDescent="0.3">
      <c r="C513" s="398"/>
      <c r="D513" s="399"/>
      <c r="E513" s="399"/>
      <c r="F513" s="399"/>
      <c r="G513" s="399"/>
      <c r="H513" s="399"/>
      <c r="I513" s="399"/>
      <c r="J513" s="399"/>
      <c r="K513" s="399"/>
      <c r="L513" s="399"/>
      <c r="M513" s="399"/>
      <c r="N513" s="399"/>
      <c r="O513" s="399"/>
      <c r="P513" s="399"/>
      <c r="Q513" s="399"/>
      <c r="R513" s="399"/>
      <c r="S513" s="399"/>
      <c r="T513" s="399"/>
      <c r="U513" s="399"/>
      <c r="V513" s="399"/>
      <c r="W513" s="399"/>
      <c r="X513" s="399"/>
      <c r="Y513" s="399"/>
      <c r="Z513" s="399"/>
      <c r="AA513" s="399"/>
      <c r="AB513" s="399"/>
      <c r="AC513" s="399"/>
      <c r="AD513" s="399"/>
      <c r="AE513" s="399"/>
    </row>
    <row r="514" spans="3:31" ht="15.75" customHeight="1" x14ac:dyDescent="0.3">
      <c r="C514" s="398"/>
      <c r="D514" s="399"/>
      <c r="E514" s="399"/>
      <c r="F514" s="399"/>
      <c r="G514" s="399"/>
      <c r="H514" s="399"/>
      <c r="I514" s="399"/>
      <c r="J514" s="399"/>
      <c r="K514" s="399"/>
      <c r="L514" s="399"/>
      <c r="M514" s="399"/>
      <c r="N514" s="399"/>
      <c r="O514" s="399"/>
      <c r="P514" s="399"/>
      <c r="Q514" s="399"/>
      <c r="R514" s="399"/>
      <c r="S514" s="399"/>
      <c r="T514" s="399"/>
      <c r="U514" s="399"/>
      <c r="V514" s="399"/>
      <c r="W514" s="399"/>
      <c r="X514" s="399"/>
      <c r="Y514" s="399"/>
      <c r="Z514" s="399"/>
      <c r="AA514" s="399"/>
      <c r="AB514" s="399"/>
      <c r="AC514" s="399"/>
      <c r="AD514" s="399"/>
      <c r="AE514" s="399"/>
    </row>
    <row r="515" spans="3:31" ht="15.75" customHeight="1" x14ac:dyDescent="0.3">
      <c r="C515" s="398"/>
      <c r="D515" s="399"/>
      <c r="E515" s="399"/>
      <c r="F515" s="399"/>
      <c r="G515" s="399"/>
      <c r="H515" s="399"/>
      <c r="I515" s="399"/>
      <c r="J515" s="399"/>
      <c r="K515" s="399"/>
      <c r="L515" s="399"/>
      <c r="M515" s="399"/>
      <c r="N515" s="399"/>
      <c r="O515" s="399"/>
      <c r="P515" s="399"/>
      <c r="Q515" s="399"/>
      <c r="R515" s="399"/>
      <c r="S515" s="399"/>
      <c r="T515" s="399"/>
      <c r="U515" s="399"/>
      <c r="V515" s="399"/>
      <c r="W515" s="399"/>
      <c r="X515" s="399"/>
      <c r="Y515" s="399"/>
      <c r="Z515" s="399"/>
      <c r="AA515" s="399"/>
      <c r="AB515" s="399"/>
      <c r="AC515" s="399"/>
      <c r="AD515" s="399"/>
      <c r="AE515" s="399"/>
    </row>
    <row r="516" spans="3:31" ht="15.75" customHeight="1" x14ac:dyDescent="0.3">
      <c r="C516" s="398"/>
      <c r="D516" s="399"/>
      <c r="E516" s="399"/>
      <c r="F516" s="399"/>
      <c r="G516" s="399"/>
      <c r="H516" s="399"/>
      <c r="I516" s="399"/>
      <c r="J516" s="399"/>
      <c r="K516" s="399"/>
      <c r="L516" s="399"/>
      <c r="M516" s="399"/>
      <c r="N516" s="399"/>
      <c r="O516" s="399"/>
      <c r="P516" s="399"/>
      <c r="Q516" s="399"/>
      <c r="R516" s="399"/>
      <c r="S516" s="399"/>
      <c r="T516" s="399"/>
      <c r="U516" s="399"/>
      <c r="V516" s="399"/>
      <c r="W516" s="399"/>
      <c r="X516" s="399"/>
      <c r="Y516" s="399"/>
      <c r="Z516" s="399"/>
      <c r="AA516" s="399"/>
      <c r="AB516" s="399"/>
      <c r="AC516" s="399"/>
      <c r="AD516" s="399"/>
      <c r="AE516" s="399"/>
    </row>
    <row r="517" spans="3:31" ht="15.75" customHeight="1" x14ac:dyDescent="0.3">
      <c r="C517" s="398"/>
      <c r="D517" s="399"/>
      <c r="E517" s="399"/>
      <c r="F517" s="399"/>
      <c r="G517" s="399"/>
      <c r="H517" s="399"/>
      <c r="I517" s="399"/>
      <c r="J517" s="399"/>
      <c r="K517" s="399"/>
      <c r="L517" s="399"/>
      <c r="M517" s="399"/>
      <c r="N517" s="399"/>
      <c r="O517" s="399"/>
      <c r="P517" s="399"/>
      <c r="Q517" s="399"/>
      <c r="R517" s="399"/>
      <c r="S517" s="399"/>
      <c r="T517" s="399"/>
      <c r="U517" s="399"/>
      <c r="V517" s="399"/>
      <c r="W517" s="399"/>
      <c r="X517" s="399"/>
      <c r="Y517" s="399"/>
      <c r="Z517" s="399"/>
      <c r="AA517" s="399"/>
      <c r="AB517" s="399"/>
      <c r="AC517" s="399"/>
      <c r="AD517" s="399"/>
      <c r="AE517" s="399"/>
    </row>
    <row r="518" spans="3:31" ht="15.75" customHeight="1" x14ac:dyDescent="0.3">
      <c r="C518" s="398"/>
      <c r="D518" s="399"/>
      <c r="E518" s="399"/>
      <c r="F518" s="399"/>
      <c r="G518" s="399"/>
      <c r="H518" s="399"/>
      <c r="I518" s="399"/>
      <c r="J518" s="399"/>
      <c r="K518" s="399"/>
      <c r="L518" s="399"/>
      <c r="M518" s="399"/>
      <c r="N518" s="399"/>
      <c r="O518" s="399"/>
      <c r="P518" s="399"/>
      <c r="Q518" s="399"/>
      <c r="R518" s="399"/>
      <c r="S518" s="399"/>
      <c r="T518" s="399"/>
      <c r="U518" s="399"/>
      <c r="V518" s="399"/>
      <c r="W518" s="399"/>
      <c r="X518" s="399"/>
      <c r="Y518" s="399"/>
      <c r="Z518" s="399"/>
      <c r="AA518" s="399"/>
      <c r="AB518" s="399"/>
      <c r="AC518" s="399"/>
      <c r="AD518" s="399"/>
      <c r="AE518" s="399"/>
    </row>
    <row r="519" spans="3:31" ht="15.75" customHeight="1" x14ac:dyDescent="0.3">
      <c r="C519" s="398"/>
      <c r="D519" s="399"/>
      <c r="E519" s="399"/>
      <c r="F519" s="399"/>
      <c r="G519" s="399"/>
      <c r="H519" s="399"/>
      <c r="I519" s="399"/>
      <c r="J519" s="399"/>
      <c r="K519" s="399"/>
      <c r="L519" s="399"/>
      <c r="M519" s="399"/>
      <c r="N519" s="399"/>
      <c r="O519" s="399"/>
      <c r="P519" s="399"/>
      <c r="Q519" s="399"/>
      <c r="R519" s="399"/>
      <c r="S519" s="399"/>
      <c r="T519" s="399"/>
      <c r="U519" s="399"/>
      <c r="V519" s="399"/>
      <c r="W519" s="399"/>
      <c r="X519" s="399"/>
      <c r="Y519" s="399"/>
      <c r="Z519" s="399"/>
      <c r="AA519" s="399"/>
      <c r="AB519" s="399"/>
      <c r="AC519" s="399"/>
      <c r="AD519" s="399"/>
      <c r="AE519" s="399"/>
    </row>
    <row r="520" spans="3:31" ht="15.75" customHeight="1" x14ac:dyDescent="0.3">
      <c r="C520" s="398"/>
      <c r="D520" s="399"/>
      <c r="E520" s="399"/>
      <c r="F520" s="399"/>
      <c r="G520" s="399"/>
      <c r="H520" s="399"/>
      <c r="I520" s="399"/>
      <c r="J520" s="399"/>
      <c r="K520" s="399"/>
      <c r="L520" s="399"/>
      <c r="M520" s="399"/>
      <c r="N520" s="399"/>
      <c r="O520" s="399"/>
      <c r="P520" s="399"/>
      <c r="Q520" s="399"/>
      <c r="R520" s="399"/>
      <c r="S520" s="399"/>
      <c r="T520" s="399"/>
      <c r="U520" s="399"/>
      <c r="V520" s="399"/>
      <c r="W520" s="399"/>
      <c r="X520" s="399"/>
      <c r="Y520" s="399"/>
      <c r="Z520" s="399"/>
      <c r="AA520" s="399"/>
      <c r="AB520" s="399"/>
      <c r="AC520" s="399"/>
      <c r="AD520" s="399"/>
      <c r="AE520" s="399"/>
    </row>
    <row r="521" spans="3:31" ht="15.75" customHeight="1" x14ac:dyDescent="0.3">
      <c r="C521" s="398"/>
      <c r="D521" s="399"/>
      <c r="E521" s="399"/>
      <c r="F521" s="399"/>
      <c r="G521" s="399"/>
      <c r="H521" s="399"/>
      <c r="I521" s="399"/>
      <c r="J521" s="399"/>
      <c r="K521" s="399"/>
      <c r="L521" s="399"/>
      <c r="M521" s="399"/>
      <c r="N521" s="399"/>
      <c r="O521" s="399"/>
      <c r="P521" s="399"/>
      <c r="Q521" s="399"/>
      <c r="R521" s="399"/>
      <c r="S521" s="399"/>
      <c r="T521" s="399"/>
      <c r="U521" s="399"/>
      <c r="V521" s="399"/>
      <c r="W521" s="399"/>
      <c r="X521" s="399"/>
      <c r="Y521" s="399"/>
      <c r="Z521" s="399"/>
      <c r="AA521" s="399"/>
      <c r="AB521" s="399"/>
      <c r="AC521" s="399"/>
      <c r="AD521" s="399"/>
      <c r="AE521" s="399"/>
    </row>
    <row r="522" spans="3:31" ht="15.75" customHeight="1" x14ac:dyDescent="0.3">
      <c r="C522" s="398"/>
      <c r="D522" s="399"/>
      <c r="E522" s="399"/>
      <c r="F522" s="399"/>
      <c r="G522" s="399"/>
      <c r="H522" s="399"/>
      <c r="I522" s="399"/>
      <c r="J522" s="399"/>
      <c r="K522" s="399"/>
      <c r="L522" s="399"/>
      <c r="M522" s="399"/>
      <c r="N522" s="399"/>
      <c r="O522" s="399"/>
      <c r="P522" s="399"/>
      <c r="Q522" s="399"/>
      <c r="R522" s="399"/>
      <c r="S522" s="399"/>
      <c r="T522" s="399"/>
      <c r="U522" s="399"/>
      <c r="V522" s="399"/>
      <c r="W522" s="399"/>
      <c r="X522" s="399"/>
      <c r="Y522" s="399"/>
      <c r="Z522" s="399"/>
      <c r="AA522" s="399"/>
      <c r="AB522" s="399"/>
      <c r="AC522" s="399"/>
      <c r="AD522" s="399"/>
      <c r="AE522" s="399"/>
    </row>
    <row r="523" spans="3:31" ht="15.75" customHeight="1" x14ac:dyDescent="0.3">
      <c r="C523" s="398"/>
      <c r="D523" s="399"/>
      <c r="E523" s="399"/>
      <c r="F523" s="399"/>
      <c r="G523" s="399"/>
      <c r="H523" s="399"/>
      <c r="I523" s="399"/>
      <c r="J523" s="399"/>
      <c r="K523" s="399"/>
      <c r="L523" s="399"/>
      <c r="M523" s="399"/>
      <c r="N523" s="399"/>
      <c r="O523" s="399"/>
      <c r="P523" s="399"/>
      <c r="Q523" s="399"/>
      <c r="R523" s="399"/>
      <c r="S523" s="399"/>
      <c r="T523" s="399"/>
      <c r="U523" s="399"/>
      <c r="V523" s="399"/>
      <c r="W523" s="399"/>
      <c r="X523" s="399"/>
      <c r="Y523" s="399"/>
      <c r="Z523" s="399"/>
      <c r="AA523" s="399"/>
      <c r="AB523" s="399"/>
      <c r="AC523" s="399"/>
      <c r="AD523" s="399"/>
      <c r="AE523" s="399"/>
    </row>
    <row r="524" spans="3:31" ht="15.75" customHeight="1" x14ac:dyDescent="0.3">
      <c r="C524" s="398"/>
      <c r="D524" s="399"/>
      <c r="E524" s="399"/>
      <c r="F524" s="399"/>
      <c r="G524" s="399"/>
      <c r="H524" s="399"/>
      <c r="I524" s="399"/>
      <c r="J524" s="399"/>
      <c r="K524" s="399"/>
      <c r="L524" s="399"/>
      <c r="M524" s="399"/>
      <c r="N524" s="399"/>
      <c r="O524" s="399"/>
      <c r="P524" s="399"/>
      <c r="Q524" s="399"/>
      <c r="R524" s="399"/>
      <c r="S524" s="399"/>
      <c r="T524" s="399"/>
      <c r="U524" s="399"/>
      <c r="V524" s="399"/>
      <c r="W524" s="399"/>
      <c r="X524" s="399"/>
      <c r="Y524" s="399"/>
      <c r="Z524" s="399"/>
      <c r="AA524" s="399"/>
      <c r="AB524" s="399"/>
      <c r="AC524" s="399"/>
      <c r="AD524" s="399"/>
      <c r="AE524" s="399"/>
    </row>
    <row r="525" spans="3:31" ht="15.75" customHeight="1" x14ac:dyDescent="0.3">
      <c r="C525" s="398"/>
      <c r="D525" s="399"/>
      <c r="E525" s="399"/>
      <c r="F525" s="399"/>
      <c r="G525" s="399"/>
      <c r="H525" s="399"/>
      <c r="I525" s="399"/>
      <c r="J525" s="399"/>
      <c r="K525" s="399"/>
      <c r="L525" s="399"/>
      <c r="M525" s="399"/>
      <c r="N525" s="399"/>
      <c r="O525" s="399"/>
      <c r="P525" s="399"/>
      <c r="Q525" s="399"/>
      <c r="R525" s="399"/>
      <c r="S525" s="399"/>
      <c r="T525" s="399"/>
      <c r="U525" s="399"/>
      <c r="V525" s="399"/>
      <c r="W525" s="399"/>
      <c r="X525" s="399"/>
      <c r="Y525" s="399"/>
      <c r="Z525" s="399"/>
      <c r="AA525" s="399"/>
      <c r="AB525" s="399"/>
      <c r="AC525" s="399"/>
      <c r="AD525" s="399"/>
      <c r="AE525" s="399"/>
    </row>
    <row r="526" spans="3:31" ht="15.75" customHeight="1" x14ac:dyDescent="0.3">
      <c r="C526" s="398"/>
      <c r="D526" s="399"/>
      <c r="E526" s="399"/>
      <c r="F526" s="399"/>
      <c r="G526" s="399"/>
      <c r="H526" s="399"/>
      <c r="I526" s="399"/>
      <c r="J526" s="399"/>
      <c r="K526" s="399"/>
      <c r="L526" s="399"/>
      <c r="M526" s="399"/>
      <c r="N526" s="399"/>
      <c r="O526" s="399"/>
      <c r="P526" s="399"/>
      <c r="Q526" s="399"/>
      <c r="R526" s="399"/>
      <c r="S526" s="399"/>
      <c r="T526" s="399"/>
      <c r="U526" s="399"/>
      <c r="V526" s="399"/>
      <c r="W526" s="399"/>
      <c r="X526" s="399"/>
      <c r="Y526" s="399"/>
      <c r="Z526" s="399"/>
      <c r="AA526" s="399"/>
      <c r="AB526" s="399"/>
      <c r="AC526" s="399"/>
      <c r="AD526" s="399"/>
      <c r="AE526" s="399"/>
    </row>
    <row r="527" spans="3:31" ht="15.75" customHeight="1" x14ac:dyDescent="0.3">
      <c r="C527" s="398"/>
      <c r="D527" s="399"/>
      <c r="E527" s="399"/>
      <c r="F527" s="399"/>
      <c r="G527" s="399"/>
      <c r="H527" s="399"/>
      <c r="I527" s="399"/>
      <c r="J527" s="399"/>
      <c r="K527" s="399"/>
      <c r="L527" s="399"/>
      <c r="M527" s="399"/>
      <c r="N527" s="399"/>
      <c r="O527" s="399"/>
      <c r="P527" s="399"/>
      <c r="Q527" s="399"/>
      <c r="R527" s="399"/>
      <c r="S527" s="399"/>
      <c r="T527" s="399"/>
      <c r="U527" s="399"/>
      <c r="V527" s="399"/>
      <c r="W527" s="399"/>
      <c r="X527" s="399"/>
      <c r="Y527" s="399"/>
      <c r="Z527" s="399"/>
      <c r="AA527" s="399"/>
      <c r="AB527" s="399"/>
      <c r="AC527" s="399"/>
      <c r="AD527" s="399"/>
      <c r="AE527" s="399"/>
    </row>
    <row r="528" spans="3:31" ht="15.75" customHeight="1" x14ac:dyDescent="0.3">
      <c r="C528" s="398"/>
      <c r="D528" s="399"/>
      <c r="E528" s="399"/>
      <c r="F528" s="399"/>
      <c r="G528" s="399"/>
      <c r="H528" s="399"/>
      <c r="I528" s="399"/>
      <c r="J528" s="399"/>
      <c r="K528" s="399"/>
      <c r="L528" s="399"/>
      <c r="M528" s="399"/>
      <c r="N528" s="399"/>
      <c r="O528" s="399"/>
      <c r="P528" s="399"/>
      <c r="Q528" s="399"/>
      <c r="R528" s="399"/>
      <c r="S528" s="399"/>
      <c r="T528" s="399"/>
      <c r="U528" s="399"/>
      <c r="V528" s="399"/>
      <c r="W528" s="399"/>
      <c r="X528" s="399"/>
      <c r="Y528" s="399"/>
      <c r="Z528" s="399"/>
      <c r="AA528" s="399"/>
      <c r="AB528" s="399"/>
      <c r="AC528" s="399"/>
      <c r="AD528" s="399"/>
      <c r="AE528" s="399"/>
    </row>
    <row r="529" spans="3:31" ht="15.75" customHeight="1" x14ac:dyDescent="0.3">
      <c r="C529" s="398"/>
      <c r="D529" s="399"/>
      <c r="E529" s="399"/>
      <c r="F529" s="399"/>
      <c r="G529" s="399"/>
      <c r="H529" s="399"/>
      <c r="I529" s="399"/>
      <c r="J529" s="399"/>
      <c r="K529" s="399"/>
      <c r="L529" s="399"/>
      <c r="M529" s="399"/>
      <c r="N529" s="399"/>
      <c r="O529" s="399"/>
      <c r="P529" s="399"/>
      <c r="Q529" s="399"/>
      <c r="R529" s="399"/>
      <c r="S529" s="399"/>
      <c r="T529" s="399"/>
      <c r="U529" s="399"/>
      <c r="V529" s="399"/>
      <c r="W529" s="399"/>
      <c r="X529" s="399"/>
      <c r="Y529" s="399"/>
      <c r="Z529" s="399"/>
      <c r="AA529" s="399"/>
      <c r="AB529" s="399"/>
      <c r="AC529" s="399"/>
      <c r="AD529" s="399"/>
      <c r="AE529" s="399"/>
    </row>
    <row r="530" spans="3:31" ht="15.75" customHeight="1" x14ac:dyDescent="0.3">
      <c r="C530" s="398"/>
      <c r="D530" s="399"/>
      <c r="E530" s="399"/>
      <c r="F530" s="399"/>
      <c r="G530" s="399"/>
      <c r="H530" s="399"/>
      <c r="I530" s="399"/>
      <c r="J530" s="399"/>
      <c r="K530" s="399"/>
      <c r="L530" s="399"/>
      <c r="M530" s="399"/>
      <c r="N530" s="399"/>
      <c r="O530" s="399"/>
      <c r="P530" s="399"/>
      <c r="Q530" s="399"/>
      <c r="R530" s="399"/>
      <c r="S530" s="399"/>
      <c r="T530" s="399"/>
      <c r="U530" s="399"/>
      <c r="V530" s="399"/>
      <c r="W530" s="399"/>
      <c r="X530" s="399"/>
      <c r="Y530" s="399"/>
      <c r="Z530" s="399"/>
      <c r="AA530" s="399"/>
      <c r="AB530" s="399"/>
      <c r="AC530" s="399"/>
      <c r="AD530" s="399"/>
      <c r="AE530" s="399"/>
    </row>
    <row r="531" spans="3:31" ht="15.75" customHeight="1" x14ac:dyDescent="0.3">
      <c r="C531" s="398"/>
      <c r="D531" s="399"/>
      <c r="E531" s="399"/>
      <c r="F531" s="399"/>
      <c r="G531" s="399"/>
      <c r="H531" s="399"/>
      <c r="I531" s="399"/>
      <c r="J531" s="399"/>
      <c r="K531" s="399"/>
      <c r="L531" s="399"/>
      <c r="M531" s="399"/>
      <c r="N531" s="399"/>
      <c r="O531" s="399"/>
      <c r="P531" s="399"/>
      <c r="Q531" s="399"/>
      <c r="R531" s="399"/>
      <c r="S531" s="399"/>
      <c r="T531" s="399"/>
      <c r="U531" s="399"/>
      <c r="V531" s="399"/>
      <c r="W531" s="399"/>
      <c r="X531" s="399"/>
      <c r="Y531" s="399"/>
      <c r="Z531" s="399"/>
      <c r="AA531" s="399"/>
      <c r="AB531" s="399"/>
      <c r="AC531" s="399"/>
      <c r="AD531" s="399"/>
      <c r="AE531" s="399"/>
    </row>
    <row r="532" spans="3:31" ht="15.75" customHeight="1" x14ac:dyDescent="0.3">
      <c r="C532" s="398"/>
      <c r="D532" s="399"/>
      <c r="E532" s="399"/>
      <c r="F532" s="399"/>
      <c r="G532" s="399"/>
      <c r="H532" s="399"/>
      <c r="I532" s="399"/>
      <c r="J532" s="399"/>
      <c r="K532" s="399"/>
      <c r="L532" s="399"/>
      <c r="M532" s="399"/>
      <c r="N532" s="399"/>
      <c r="O532" s="399"/>
      <c r="P532" s="399"/>
      <c r="Q532" s="399"/>
      <c r="R532" s="399"/>
      <c r="S532" s="399"/>
      <c r="T532" s="399"/>
      <c r="U532" s="399"/>
      <c r="V532" s="399"/>
      <c r="W532" s="399"/>
      <c r="X532" s="399"/>
      <c r="Y532" s="399"/>
      <c r="Z532" s="399"/>
      <c r="AA532" s="399"/>
      <c r="AB532" s="399"/>
      <c r="AC532" s="399"/>
      <c r="AD532" s="399"/>
      <c r="AE532" s="399"/>
    </row>
    <row r="533" spans="3:31" ht="15.75" customHeight="1" x14ac:dyDescent="0.3">
      <c r="C533" s="398"/>
      <c r="D533" s="399"/>
      <c r="E533" s="399"/>
      <c r="F533" s="399"/>
      <c r="G533" s="399"/>
      <c r="H533" s="399"/>
      <c r="I533" s="399"/>
      <c r="J533" s="399"/>
      <c r="K533" s="399"/>
      <c r="L533" s="399"/>
      <c r="M533" s="399"/>
      <c r="N533" s="399"/>
      <c r="O533" s="399"/>
      <c r="P533" s="399"/>
      <c r="Q533" s="399"/>
      <c r="R533" s="399"/>
      <c r="S533" s="399"/>
      <c r="T533" s="399"/>
      <c r="U533" s="399"/>
      <c r="V533" s="399"/>
      <c r="W533" s="399"/>
      <c r="X533" s="399"/>
      <c r="Y533" s="399"/>
      <c r="Z533" s="399"/>
      <c r="AA533" s="399"/>
      <c r="AB533" s="399"/>
      <c r="AC533" s="399"/>
      <c r="AD533" s="399"/>
      <c r="AE533" s="399"/>
    </row>
    <row r="534" spans="3:31" ht="15.75" customHeight="1" x14ac:dyDescent="0.3">
      <c r="C534" s="398"/>
      <c r="D534" s="399"/>
      <c r="E534" s="399"/>
      <c r="F534" s="399"/>
      <c r="G534" s="399"/>
      <c r="H534" s="399"/>
      <c r="I534" s="399"/>
      <c r="J534" s="399"/>
      <c r="K534" s="399"/>
      <c r="L534" s="399"/>
      <c r="M534" s="399"/>
      <c r="N534" s="399"/>
      <c r="O534" s="399"/>
      <c r="P534" s="399"/>
      <c r="Q534" s="399"/>
      <c r="R534" s="399"/>
      <c r="S534" s="399"/>
      <c r="T534" s="399"/>
      <c r="U534" s="399"/>
      <c r="V534" s="399"/>
      <c r="W534" s="399"/>
      <c r="X534" s="399"/>
      <c r="Y534" s="399"/>
      <c r="Z534" s="399"/>
      <c r="AA534" s="399"/>
      <c r="AB534" s="399"/>
      <c r="AC534" s="399"/>
      <c r="AD534" s="399"/>
      <c r="AE534" s="399"/>
    </row>
    <row r="535" spans="3:31" ht="15.75" customHeight="1" x14ac:dyDescent="0.3">
      <c r="C535" s="398"/>
      <c r="D535" s="399"/>
      <c r="E535" s="399"/>
      <c r="F535" s="399"/>
      <c r="G535" s="399"/>
      <c r="H535" s="399"/>
      <c r="I535" s="399"/>
      <c r="J535" s="399"/>
      <c r="K535" s="399"/>
      <c r="L535" s="399"/>
      <c r="M535" s="399"/>
      <c r="N535" s="399"/>
      <c r="O535" s="399"/>
      <c r="P535" s="399"/>
      <c r="Q535" s="399"/>
      <c r="R535" s="399"/>
      <c r="S535" s="399"/>
      <c r="T535" s="399"/>
      <c r="U535" s="399"/>
      <c r="V535" s="399"/>
      <c r="W535" s="399"/>
      <c r="X535" s="399"/>
      <c r="Y535" s="399"/>
      <c r="Z535" s="399"/>
      <c r="AA535" s="399"/>
      <c r="AB535" s="399"/>
      <c r="AC535" s="399"/>
      <c r="AD535" s="399"/>
      <c r="AE535" s="399"/>
    </row>
    <row r="536" spans="3:31" ht="15.75" customHeight="1" x14ac:dyDescent="0.3">
      <c r="C536" s="398"/>
      <c r="D536" s="399"/>
      <c r="E536" s="399"/>
      <c r="F536" s="399"/>
      <c r="G536" s="399"/>
      <c r="H536" s="399"/>
      <c r="I536" s="399"/>
      <c r="J536" s="399"/>
      <c r="K536" s="399"/>
      <c r="L536" s="399"/>
      <c r="M536" s="399"/>
      <c r="N536" s="399"/>
      <c r="O536" s="399"/>
      <c r="P536" s="399"/>
      <c r="Q536" s="399"/>
      <c r="R536" s="399"/>
      <c r="S536" s="399"/>
      <c r="T536" s="399"/>
      <c r="U536" s="399"/>
      <c r="V536" s="399"/>
      <c r="W536" s="399"/>
      <c r="X536" s="399"/>
      <c r="Y536" s="399"/>
      <c r="Z536" s="399"/>
      <c r="AA536" s="399"/>
      <c r="AB536" s="399"/>
      <c r="AC536" s="399"/>
      <c r="AD536" s="399"/>
      <c r="AE536" s="399"/>
    </row>
    <row r="537" spans="3:31" ht="15.75" customHeight="1" x14ac:dyDescent="0.3">
      <c r="C537" s="398"/>
      <c r="D537" s="399"/>
      <c r="E537" s="399"/>
      <c r="F537" s="399"/>
      <c r="G537" s="399"/>
      <c r="H537" s="399"/>
      <c r="I537" s="399"/>
      <c r="J537" s="399"/>
      <c r="K537" s="399"/>
      <c r="L537" s="399"/>
      <c r="M537" s="399"/>
      <c r="N537" s="399"/>
      <c r="O537" s="399"/>
      <c r="P537" s="399"/>
      <c r="Q537" s="399"/>
      <c r="R537" s="399"/>
      <c r="S537" s="399"/>
      <c r="T537" s="399"/>
      <c r="U537" s="399"/>
      <c r="V537" s="399"/>
      <c r="W537" s="399"/>
      <c r="X537" s="399"/>
      <c r="Y537" s="399"/>
      <c r="Z537" s="399"/>
      <c r="AA537" s="399"/>
      <c r="AB537" s="399"/>
      <c r="AC537" s="399"/>
      <c r="AD537" s="399"/>
      <c r="AE537" s="399"/>
    </row>
    <row r="538" spans="3:31" ht="15.75" customHeight="1" x14ac:dyDescent="0.3">
      <c r="C538" s="398"/>
      <c r="D538" s="399"/>
      <c r="E538" s="399"/>
      <c r="F538" s="399"/>
      <c r="G538" s="399"/>
      <c r="H538" s="399"/>
      <c r="I538" s="399"/>
      <c r="J538" s="399"/>
      <c r="K538" s="399"/>
      <c r="L538" s="399"/>
      <c r="M538" s="399"/>
      <c r="N538" s="399"/>
      <c r="O538" s="399"/>
      <c r="P538" s="399"/>
      <c r="Q538" s="399"/>
      <c r="R538" s="399"/>
      <c r="S538" s="399"/>
      <c r="T538" s="399"/>
      <c r="U538" s="399"/>
      <c r="V538" s="399"/>
      <c r="W538" s="399"/>
      <c r="X538" s="399"/>
      <c r="Y538" s="399"/>
      <c r="Z538" s="399"/>
      <c r="AA538" s="399"/>
      <c r="AB538" s="399"/>
      <c r="AC538" s="399"/>
      <c r="AD538" s="399"/>
      <c r="AE538" s="399"/>
    </row>
    <row r="539" spans="3:31" ht="15.75" customHeight="1" x14ac:dyDescent="0.3">
      <c r="C539" s="398"/>
      <c r="D539" s="399"/>
      <c r="E539" s="399"/>
      <c r="F539" s="399"/>
      <c r="G539" s="399"/>
      <c r="H539" s="399"/>
      <c r="I539" s="399"/>
      <c r="J539" s="399"/>
      <c r="K539" s="399"/>
      <c r="L539" s="399"/>
      <c r="M539" s="399"/>
      <c r="N539" s="399"/>
      <c r="O539" s="399"/>
      <c r="P539" s="399"/>
      <c r="Q539" s="399"/>
      <c r="R539" s="399"/>
      <c r="S539" s="399"/>
      <c r="T539" s="399"/>
      <c r="U539" s="399"/>
      <c r="V539" s="399"/>
      <c r="W539" s="399"/>
      <c r="X539" s="399"/>
      <c r="Y539" s="399"/>
      <c r="Z539" s="399"/>
      <c r="AA539" s="399"/>
      <c r="AB539" s="399"/>
      <c r="AC539" s="399"/>
      <c r="AD539" s="399"/>
      <c r="AE539" s="399"/>
    </row>
    <row r="540" spans="3:31" ht="15.75" customHeight="1" x14ac:dyDescent="0.3">
      <c r="C540" s="398"/>
      <c r="D540" s="399"/>
      <c r="E540" s="399"/>
      <c r="F540" s="399"/>
      <c r="G540" s="399"/>
      <c r="H540" s="399"/>
      <c r="I540" s="399"/>
      <c r="J540" s="399"/>
      <c r="K540" s="399"/>
      <c r="L540" s="399"/>
      <c r="M540" s="399"/>
      <c r="N540" s="399"/>
      <c r="O540" s="399"/>
      <c r="P540" s="399"/>
      <c r="Q540" s="399"/>
      <c r="R540" s="399"/>
      <c r="S540" s="399"/>
      <c r="T540" s="399"/>
      <c r="U540" s="399"/>
      <c r="V540" s="399"/>
      <c r="W540" s="399"/>
      <c r="X540" s="399"/>
      <c r="Y540" s="399"/>
      <c r="Z540" s="399"/>
      <c r="AA540" s="399"/>
      <c r="AB540" s="399"/>
      <c r="AC540" s="399"/>
      <c r="AD540" s="399"/>
      <c r="AE540" s="399"/>
    </row>
    <row r="541" spans="3:31" ht="15.75" customHeight="1" x14ac:dyDescent="0.3">
      <c r="C541" s="398"/>
      <c r="D541" s="399"/>
      <c r="E541" s="399"/>
      <c r="F541" s="399"/>
      <c r="G541" s="399"/>
      <c r="H541" s="399"/>
      <c r="I541" s="399"/>
      <c r="J541" s="399"/>
      <c r="K541" s="399"/>
      <c r="L541" s="399"/>
      <c r="M541" s="399"/>
      <c r="N541" s="399"/>
      <c r="O541" s="399"/>
      <c r="P541" s="399"/>
      <c r="Q541" s="399"/>
      <c r="R541" s="399"/>
      <c r="S541" s="399"/>
      <c r="T541" s="399"/>
      <c r="U541" s="399"/>
      <c r="V541" s="399"/>
      <c r="W541" s="399"/>
      <c r="X541" s="399"/>
      <c r="Y541" s="399"/>
      <c r="Z541" s="399"/>
      <c r="AA541" s="399"/>
      <c r="AB541" s="399"/>
      <c r="AC541" s="399"/>
      <c r="AD541" s="399"/>
      <c r="AE541" s="399"/>
    </row>
    <row r="542" spans="3:31" ht="15.75" customHeight="1" x14ac:dyDescent="0.3">
      <c r="C542" s="398"/>
      <c r="D542" s="399"/>
      <c r="E542" s="399"/>
      <c r="F542" s="399"/>
      <c r="G542" s="399"/>
      <c r="H542" s="399"/>
      <c r="I542" s="399"/>
      <c r="J542" s="399"/>
      <c r="K542" s="399"/>
      <c r="L542" s="399"/>
      <c r="M542" s="399"/>
      <c r="N542" s="399"/>
      <c r="O542" s="399"/>
      <c r="P542" s="399"/>
      <c r="Q542" s="399"/>
      <c r="R542" s="399"/>
      <c r="S542" s="399"/>
      <c r="T542" s="399"/>
      <c r="U542" s="399"/>
      <c r="V542" s="399"/>
      <c r="W542" s="399"/>
      <c r="X542" s="399"/>
      <c r="Y542" s="399"/>
      <c r="Z542" s="399"/>
      <c r="AA542" s="399"/>
      <c r="AB542" s="399"/>
      <c r="AC542" s="399"/>
      <c r="AD542" s="399"/>
      <c r="AE542" s="399"/>
    </row>
    <row r="543" spans="3:31" ht="15.75" customHeight="1" x14ac:dyDescent="0.3">
      <c r="C543" s="398"/>
      <c r="D543" s="399"/>
      <c r="E543" s="399"/>
      <c r="F543" s="399"/>
      <c r="G543" s="399"/>
      <c r="H543" s="399"/>
      <c r="I543" s="399"/>
      <c r="J543" s="399"/>
      <c r="K543" s="399"/>
      <c r="L543" s="399"/>
      <c r="M543" s="399"/>
      <c r="N543" s="399"/>
      <c r="O543" s="399"/>
      <c r="P543" s="399"/>
      <c r="Q543" s="399"/>
      <c r="R543" s="399"/>
      <c r="S543" s="399"/>
      <c r="T543" s="399"/>
      <c r="U543" s="399"/>
      <c r="V543" s="399"/>
      <c r="W543" s="399"/>
      <c r="X543" s="399"/>
      <c r="Y543" s="399"/>
      <c r="Z543" s="399"/>
      <c r="AA543" s="399"/>
      <c r="AB543" s="399"/>
      <c r="AC543" s="399"/>
      <c r="AD543" s="399"/>
      <c r="AE543" s="399"/>
    </row>
    <row r="544" spans="3:31" ht="15.75" customHeight="1" x14ac:dyDescent="0.3">
      <c r="C544" s="398"/>
      <c r="D544" s="399"/>
      <c r="E544" s="399"/>
      <c r="F544" s="399"/>
      <c r="G544" s="399"/>
      <c r="H544" s="399"/>
      <c r="I544" s="399"/>
      <c r="J544" s="399"/>
      <c r="K544" s="399"/>
      <c r="L544" s="399"/>
      <c r="M544" s="399"/>
      <c r="N544" s="399"/>
      <c r="O544" s="399"/>
      <c r="P544" s="399"/>
      <c r="Q544" s="399"/>
      <c r="R544" s="399"/>
      <c r="S544" s="399"/>
      <c r="T544" s="399"/>
      <c r="U544" s="399"/>
      <c r="V544" s="399"/>
      <c r="W544" s="399"/>
      <c r="X544" s="399"/>
      <c r="Y544" s="399"/>
      <c r="Z544" s="399"/>
      <c r="AA544" s="399"/>
      <c r="AB544" s="399"/>
      <c r="AC544" s="399"/>
      <c r="AD544" s="399"/>
      <c r="AE544" s="399"/>
    </row>
    <row r="545" spans="3:31" ht="15.75" customHeight="1" x14ac:dyDescent="0.3">
      <c r="C545" s="398"/>
      <c r="D545" s="399"/>
      <c r="E545" s="399"/>
      <c r="F545" s="399"/>
      <c r="G545" s="399"/>
      <c r="H545" s="399"/>
      <c r="I545" s="399"/>
      <c r="J545" s="399"/>
      <c r="K545" s="399"/>
      <c r="L545" s="399"/>
      <c r="M545" s="399"/>
      <c r="N545" s="399"/>
      <c r="O545" s="399"/>
      <c r="P545" s="399"/>
      <c r="Q545" s="399"/>
      <c r="R545" s="399"/>
      <c r="S545" s="399"/>
      <c r="T545" s="399"/>
      <c r="U545" s="399"/>
      <c r="V545" s="399"/>
      <c r="W545" s="399"/>
      <c r="X545" s="399"/>
      <c r="Y545" s="399"/>
      <c r="Z545" s="399"/>
      <c r="AA545" s="399"/>
      <c r="AB545" s="399"/>
      <c r="AC545" s="399"/>
      <c r="AD545" s="399"/>
      <c r="AE545" s="399"/>
    </row>
    <row r="546" spans="3:31" ht="15.75" customHeight="1" x14ac:dyDescent="0.3">
      <c r="C546" s="398"/>
      <c r="D546" s="399"/>
      <c r="E546" s="399"/>
      <c r="F546" s="399"/>
      <c r="G546" s="399"/>
      <c r="H546" s="399"/>
      <c r="I546" s="399"/>
      <c r="J546" s="399"/>
      <c r="K546" s="399"/>
      <c r="L546" s="399"/>
      <c r="M546" s="399"/>
      <c r="N546" s="399"/>
      <c r="O546" s="399"/>
      <c r="P546" s="399"/>
      <c r="Q546" s="399"/>
      <c r="R546" s="399"/>
      <c r="S546" s="399"/>
      <c r="T546" s="399"/>
      <c r="U546" s="399"/>
      <c r="V546" s="399"/>
      <c r="W546" s="399"/>
      <c r="X546" s="399"/>
      <c r="Y546" s="399"/>
      <c r="Z546" s="399"/>
      <c r="AA546" s="399"/>
      <c r="AB546" s="399"/>
      <c r="AC546" s="399"/>
      <c r="AD546" s="399"/>
      <c r="AE546" s="399"/>
    </row>
    <row r="547" spans="3:31" ht="15.75" customHeight="1" x14ac:dyDescent="0.3">
      <c r="C547" s="398"/>
      <c r="D547" s="399"/>
      <c r="E547" s="399"/>
      <c r="F547" s="399"/>
      <c r="G547" s="399"/>
      <c r="H547" s="399"/>
      <c r="I547" s="399"/>
      <c r="J547" s="399"/>
      <c r="K547" s="399"/>
      <c r="L547" s="399"/>
      <c r="M547" s="399"/>
      <c r="N547" s="399"/>
      <c r="O547" s="399"/>
      <c r="P547" s="399"/>
      <c r="Q547" s="399"/>
      <c r="R547" s="399"/>
      <c r="S547" s="399"/>
      <c r="T547" s="399"/>
      <c r="U547" s="399"/>
      <c r="V547" s="399"/>
      <c r="W547" s="399"/>
      <c r="X547" s="399"/>
      <c r="Y547" s="399"/>
      <c r="Z547" s="399"/>
      <c r="AA547" s="399"/>
      <c r="AB547" s="399"/>
      <c r="AC547" s="399"/>
      <c r="AD547" s="399"/>
      <c r="AE547" s="399"/>
    </row>
    <row r="548" spans="3:31" ht="15.75" customHeight="1" x14ac:dyDescent="0.3">
      <c r="C548" s="398"/>
      <c r="D548" s="399"/>
      <c r="E548" s="399"/>
      <c r="F548" s="399"/>
      <c r="G548" s="399"/>
      <c r="H548" s="399"/>
      <c r="I548" s="399"/>
      <c r="J548" s="399"/>
      <c r="K548" s="399"/>
      <c r="L548" s="399"/>
      <c r="M548" s="399"/>
      <c r="N548" s="399"/>
      <c r="O548" s="399"/>
      <c r="P548" s="399"/>
      <c r="Q548" s="399"/>
      <c r="R548" s="399"/>
      <c r="S548" s="399"/>
      <c r="T548" s="399"/>
      <c r="U548" s="399"/>
      <c r="V548" s="399"/>
      <c r="W548" s="399"/>
      <c r="X548" s="399"/>
      <c r="Y548" s="399"/>
      <c r="Z548" s="399"/>
      <c r="AA548" s="399"/>
      <c r="AB548" s="399"/>
      <c r="AC548" s="399"/>
      <c r="AD548" s="399"/>
      <c r="AE548" s="399"/>
    </row>
    <row r="549" spans="3:31" ht="15.75" customHeight="1" x14ac:dyDescent="0.3">
      <c r="C549" s="398"/>
      <c r="D549" s="399"/>
      <c r="E549" s="399"/>
      <c r="F549" s="399"/>
      <c r="G549" s="399"/>
      <c r="H549" s="399"/>
      <c r="I549" s="399"/>
      <c r="J549" s="399"/>
      <c r="K549" s="399"/>
      <c r="L549" s="399"/>
      <c r="M549" s="399"/>
      <c r="N549" s="399"/>
      <c r="O549" s="399"/>
      <c r="P549" s="399"/>
      <c r="Q549" s="399"/>
      <c r="R549" s="399"/>
      <c r="S549" s="399"/>
      <c r="T549" s="399"/>
      <c r="U549" s="399"/>
      <c r="V549" s="399"/>
      <c r="W549" s="399"/>
      <c r="X549" s="399"/>
      <c r="Y549" s="399"/>
      <c r="Z549" s="399"/>
      <c r="AA549" s="399"/>
      <c r="AB549" s="399"/>
      <c r="AC549" s="399"/>
      <c r="AD549" s="399"/>
      <c r="AE549" s="399"/>
    </row>
    <row r="550" spans="3:31" ht="15.75" customHeight="1" x14ac:dyDescent="0.3">
      <c r="C550" s="398"/>
      <c r="D550" s="399"/>
      <c r="E550" s="399"/>
      <c r="F550" s="399"/>
      <c r="G550" s="399"/>
      <c r="H550" s="399"/>
      <c r="I550" s="399"/>
      <c r="J550" s="399"/>
      <c r="K550" s="399"/>
      <c r="L550" s="399"/>
      <c r="M550" s="399"/>
      <c r="N550" s="399"/>
      <c r="O550" s="399"/>
      <c r="P550" s="399"/>
      <c r="Q550" s="399"/>
      <c r="R550" s="399"/>
      <c r="S550" s="399"/>
      <c r="T550" s="399"/>
      <c r="U550" s="399"/>
      <c r="V550" s="399"/>
      <c r="W550" s="399"/>
      <c r="X550" s="399"/>
      <c r="Y550" s="399"/>
      <c r="Z550" s="399"/>
      <c r="AA550" s="399"/>
      <c r="AB550" s="399"/>
      <c r="AC550" s="399"/>
      <c r="AD550" s="399"/>
      <c r="AE550" s="399"/>
    </row>
    <row r="551" spans="3:31" ht="15.75" customHeight="1" x14ac:dyDescent="0.3">
      <c r="C551" s="398"/>
      <c r="D551" s="399"/>
      <c r="E551" s="399"/>
      <c r="F551" s="399"/>
      <c r="G551" s="399"/>
      <c r="H551" s="399"/>
      <c r="I551" s="399"/>
      <c r="J551" s="399"/>
      <c r="K551" s="399"/>
      <c r="L551" s="399"/>
      <c r="M551" s="399"/>
      <c r="N551" s="399"/>
      <c r="O551" s="399"/>
      <c r="P551" s="399"/>
      <c r="Q551" s="399"/>
      <c r="R551" s="399"/>
      <c r="S551" s="399"/>
      <c r="T551" s="399"/>
      <c r="U551" s="399"/>
      <c r="V551" s="399"/>
      <c r="W551" s="399"/>
      <c r="X551" s="399"/>
      <c r="Y551" s="399"/>
      <c r="Z551" s="399"/>
      <c r="AA551" s="399"/>
      <c r="AB551" s="399"/>
      <c r="AC551" s="399"/>
      <c r="AD551" s="399"/>
      <c r="AE551" s="399"/>
    </row>
    <row r="552" spans="3:31" ht="15.75" customHeight="1" x14ac:dyDescent="0.3">
      <c r="C552" s="398"/>
      <c r="D552" s="399"/>
      <c r="E552" s="399"/>
      <c r="F552" s="399"/>
      <c r="G552" s="399"/>
      <c r="H552" s="399"/>
      <c r="I552" s="399"/>
      <c r="J552" s="399"/>
      <c r="K552" s="399"/>
      <c r="L552" s="399"/>
      <c r="M552" s="399"/>
      <c r="N552" s="399"/>
      <c r="O552" s="399"/>
      <c r="P552" s="399"/>
      <c r="Q552" s="399"/>
      <c r="R552" s="399"/>
      <c r="S552" s="399"/>
      <c r="T552" s="399"/>
      <c r="U552" s="399"/>
      <c r="V552" s="399"/>
      <c r="W552" s="399"/>
      <c r="X552" s="399"/>
      <c r="Y552" s="399"/>
      <c r="Z552" s="399"/>
      <c r="AA552" s="399"/>
      <c r="AB552" s="399"/>
      <c r="AC552" s="399"/>
      <c r="AD552" s="399"/>
      <c r="AE552" s="399"/>
    </row>
    <row r="553" spans="3:31" ht="15.75" customHeight="1" x14ac:dyDescent="0.3">
      <c r="C553" s="398"/>
      <c r="D553" s="399"/>
      <c r="E553" s="399"/>
      <c r="F553" s="399"/>
      <c r="G553" s="399"/>
      <c r="H553" s="399"/>
      <c r="I553" s="399"/>
      <c r="J553" s="399"/>
      <c r="K553" s="399"/>
      <c r="L553" s="399"/>
      <c r="M553" s="399"/>
      <c r="N553" s="399"/>
      <c r="O553" s="399"/>
      <c r="P553" s="399"/>
      <c r="Q553" s="399"/>
      <c r="R553" s="399"/>
      <c r="S553" s="399"/>
      <c r="T553" s="399"/>
      <c r="U553" s="399"/>
      <c r="V553" s="399"/>
      <c r="W553" s="399"/>
      <c r="X553" s="399"/>
      <c r="Y553" s="399"/>
      <c r="Z553" s="399"/>
      <c r="AA553" s="399"/>
      <c r="AB553" s="399"/>
      <c r="AC553" s="399"/>
      <c r="AD553" s="399"/>
      <c r="AE553" s="399"/>
    </row>
    <row r="554" spans="3:31" ht="15.75" customHeight="1" x14ac:dyDescent="0.3">
      <c r="C554" s="398"/>
      <c r="D554" s="399"/>
      <c r="E554" s="399"/>
      <c r="F554" s="399"/>
      <c r="G554" s="399"/>
      <c r="H554" s="399"/>
      <c r="I554" s="399"/>
      <c r="J554" s="399"/>
      <c r="K554" s="399"/>
      <c r="L554" s="399"/>
      <c r="M554" s="399"/>
      <c r="N554" s="399"/>
      <c r="O554" s="399"/>
      <c r="P554" s="399"/>
      <c r="Q554" s="399"/>
      <c r="R554" s="399"/>
      <c r="S554" s="399"/>
      <c r="T554" s="399"/>
      <c r="U554" s="399"/>
      <c r="V554" s="399"/>
      <c r="W554" s="399"/>
      <c r="X554" s="399"/>
      <c r="Y554" s="399"/>
      <c r="Z554" s="399"/>
      <c r="AA554" s="399"/>
      <c r="AB554" s="399"/>
      <c r="AC554" s="399"/>
      <c r="AD554" s="399"/>
      <c r="AE554" s="399"/>
    </row>
    <row r="555" spans="3:31" ht="15.75" customHeight="1" x14ac:dyDescent="0.3">
      <c r="C555" s="398"/>
      <c r="D555" s="399"/>
      <c r="E555" s="399"/>
      <c r="F555" s="399"/>
      <c r="G555" s="399"/>
      <c r="H555" s="399"/>
      <c r="I555" s="399"/>
      <c r="J555" s="399"/>
      <c r="K555" s="399"/>
      <c r="L555" s="399"/>
      <c r="M555" s="399"/>
      <c r="N555" s="399"/>
      <c r="O555" s="399"/>
      <c r="P555" s="399"/>
      <c r="Q555" s="399"/>
      <c r="R555" s="399"/>
      <c r="S555" s="399"/>
      <c r="T555" s="399"/>
      <c r="U555" s="399"/>
      <c r="V555" s="399"/>
      <c r="W555" s="399"/>
      <c r="X555" s="399"/>
      <c r="Y555" s="399"/>
      <c r="Z555" s="399"/>
      <c r="AA555" s="399"/>
      <c r="AB555" s="399"/>
      <c r="AC555" s="399"/>
      <c r="AD555" s="399"/>
      <c r="AE555" s="399"/>
    </row>
    <row r="556" spans="3:31" ht="15.75" customHeight="1" x14ac:dyDescent="0.3">
      <c r="C556" s="398"/>
      <c r="D556" s="399"/>
      <c r="E556" s="399"/>
      <c r="F556" s="399"/>
      <c r="G556" s="399"/>
      <c r="H556" s="399"/>
      <c r="I556" s="399"/>
      <c r="J556" s="399"/>
      <c r="K556" s="399"/>
      <c r="L556" s="399"/>
      <c r="M556" s="399"/>
      <c r="N556" s="399"/>
      <c r="O556" s="399"/>
      <c r="P556" s="399"/>
      <c r="Q556" s="399"/>
      <c r="R556" s="399"/>
      <c r="S556" s="399"/>
      <c r="T556" s="399"/>
      <c r="U556" s="399"/>
      <c r="V556" s="399"/>
      <c r="W556" s="399"/>
      <c r="X556" s="399"/>
      <c r="Y556" s="399"/>
      <c r="Z556" s="399"/>
      <c r="AA556" s="399"/>
      <c r="AB556" s="399"/>
      <c r="AC556" s="399"/>
      <c r="AD556" s="399"/>
      <c r="AE556" s="399"/>
    </row>
    <row r="557" spans="3:31" ht="15.75" customHeight="1" x14ac:dyDescent="0.3">
      <c r="C557" s="398"/>
      <c r="D557" s="399"/>
      <c r="E557" s="399"/>
      <c r="F557" s="399"/>
      <c r="G557" s="399"/>
      <c r="H557" s="399"/>
      <c r="I557" s="399"/>
      <c r="J557" s="399"/>
      <c r="K557" s="399"/>
      <c r="L557" s="399"/>
      <c r="M557" s="399"/>
      <c r="N557" s="399"/>
      <c r="O557" s="399"/>
      <c r="P557" s="399"/>
      <c r="Q557" s="399"/>
      <c r="R557" s="399"/>
      <c r="S557" s="399"/>
      <c r="T557" s="399"/>
      <c r="U557" s="399"/>
      <c r="V557" s="399"/>
      <c r="W557" s="399"/>
      <c r="X557" s="399"/>
      <c r="Y557" s="399"/>
      <c r="Z557" s="399"/>
      <c r="AA557" s="399"/>
      <c r="AB557" s="399"/>
      <c r="AC557" s="399"/>
      <c r="AD557" s="399"/>
      <c r="AE557" s="399"/>
    </row>
    <row r="558" spans="3:31" ht="15.75" customHeight="1" x14ac:dyDescent="0.3">
      <c r="C558" s="398"/>
      <c r="D558" s="399"/>
      <c r="E558" s="399"/>
      <c r="F558" s="399"/>
      <c r="G558" s="399"/>
      <c r="H558" s="399"/>
      <c r="I558" s="399"/>
      <c r="J558" s="399"/>
      <c r="K558" s="399"/>
      <c r="L558" s="399"/>
      <c r="M558" s="399"/>
      <c r="N558" s="399"/>
      <c r="O558" s="399"/>
      <c r="P558" s="399"/>
      <c r="Q558" s="399"/>
      <c r="R558" s="399"/>
      <c r="S558" s="399"/>
      <c r="T558" s="399"/>
      <c r="U558" s="399"/>
      <c r="V558" s="399"/>
      <c r="W558" s="399"/>
      <c r="X558" s="399"/>
      <c r="Y558" s="399"/>
      <c r="Z558" s="399"/>
      <c r="AA558" s="399"/>
      <c r="AB558" s="399"/>
      <c r="AC558" s="399"/>
      <c r="AD558" s="399"/>
      <c r="AE558" s="399"/>
    </row>
    <row r="559" spans="3:31" ht="15.75" customHeight="1" x14ac:dyDescent="0.3">
      <c r="C559" s="398"/>
      <c r="D559" s="399"/>
      <c r="E559" s="399"/>
      <c r="F559" s="399"/>
      <c r="G559" s="399"/>
      <c r="H559" s="399"/>
      <c r="I559" s="399"/>
      <c r="J559" s="399"/>
      <c r="K559" s="399"/>
      <c r="L559" s="399"/>
      <c r="M559" s="399"/>
      <c r="N559" s="399"/>
      <c r="O559" s="399"/>
      <c r="P559" s="399"/>
      <c r="Q559" s="399"/>
      <c r="R559" s="399"/>
      <c r="S559" s="399"/>
      <c r="T559" s="399"/>
      <c r="U559" s="399"/>
      <c r="V559" s="399"/>
      <c r="W559" s="399"/>
      <c r="X559" s="399"/>
      <c r="Y559" s="399"/>
      <c r="Z559" s="399"/>
      <c r="AA559" s="399"/>
      <c r="AB559" s="399"/>
      <c r="AC559" s="399"/>
      <c r="AD559" s="399"/>
      <c r="AE559" s="399"/>
    </row>
    <row r="560" spans="3:31" ht="15.75" customHeight="1" x14ac:dyDescent="0.3">
      <c r="C560" s="398"/>
      <c r="D560" s="399"/>
      <c r="E560" s="399"/>
      <c r="F560" s="399"/>
      <c r="G560" s="399"/>
      <c r="H560" s="399"/>
      <c r="I560" s="399"/>
      <c r="J560" s="399"/>
      <c r="K560" s="399"/>
      <c r="L560" s="399"/>
      <c r="M560" s="399"/>
      <c r="N560" s="399"/>
      <c r="O560" s="399"/>
      <c r="P560" s="399"/>
      <c r="Q560" s="399"/>
      <c r="R560" s="399"/>
      <c r="S560" s="399"/>
      <c r="T560" s="399"/>
      <c r="U560" s="399"/>
      <c r="V560" s="399"/>
      <c r="W560" s="399"/>
      <c r="X560" s="399"/>
      <c r="Y560" s="399"/>
      <c r="Z560" s="399"/>
      <c r="AA560" s="399"/>
      <c r="AB560" s="399"/>
      <c r="AC560" s="399"/>
      <c r="AD560" s="399"/>
      <c r="AE560" s="399"/>
    </row>
    <row r="561" spans="3:31" ht="15.75" customHeight="1" x14ac:dyDescent="0.3">
      <c r="C561" s="398"/>
      <c r="D561" s="399"/>
      <c r="E561" s="399"/>
      <c r="F561" s="399"/>
      <c r="G561" s="399"/>
      <c r="H561" s="399"/>
      <c r="I561" s="399"/>
      <c r="J561" s="399"/>
      <c r="K561" s="399"/>
      <c r="L561" s="399"/>
      <c r="M561" s="399"/>
      <c r="N561" s="399"/>
      <c r="O561" s="399"/>
      <c r="P561" s="399"/>
      <c r="Q561" s="399"/>
      <c r="R561" s="399"/>
      <c r="S561" s="399"/>
      <c r="T561" s="399"/>
      <c r="U561" s="399"/>
      <c r="V561" s="399"/>
      <c r="W561" s="399"/>
      <c r="X561" s="399"/>
      <c r="Y561" s="399"/>
      <c r="Z561" s="399"/>
      <c r="AA561" s="399"/>
      <c r="AB561" s="399"/>
      <c r="AC561" s="399"/>
      <c r="AD561" s="399"/>
      <c r="AE561" s="399"/>
    </row>
    <row r="562" spans="3:31" ht="15.75" customHeight="1" x14ac:dyDescent="0.3">
      <c r="C562" s="398"/>
      <c r="D562" s="399"/>
      <c r="E562" s="399"/>
      <c r="F562" s="399"/>
      <c r="G562" s="399"/>
      <c r="H562" s="399"/>
      <c r="I562" s="399"/>
      <c r="J562" s="399"/>
      <c r="K562" s="399"/>
      <c r="L562" s="399"/>
      <c r="M562" s="399"/>
      <c r="N562" s="399"/>
      <c r="O562" s="399"/>
      <c r="P562" s="399"/>
      <c r="Q562" s="399"/>
      <c r="R562" s="399"/>
      <c r="S562" s="399"/>
      <c r="T562" s="399"/>
      <c r="U562" s="399"/>
      <c r="V562" s="399"/>
      <c r="W562" s="399"/>
      <c r="X562" s="399"/>
      <c r="Y562" s="399"/>
      <c r="Z562" s="399"/>
      <c r="AA562" s="399"/>
      <c r="AB562" s="399"/>
      <c r="AC562" s="399"/>
      <c r="AD562" s="399"/>
      <c r="AE562" s="399"/>
    </row>
    <row r="563" spans="3:31" ht="15.75" customHeight="1" x14ac:dyDescent="0.3">
      <c r="C563" s="398"/>
      <c r="D563" s="399"/>
      <c r="E563" s="399"/>
      <c r="F563" s="399"/>
      <c r="G563" s="399"/>
      <c r="H563" s="399"/>
      <c r="I563" s="399"/>
      <c r="J563" s="399"/>
      <c r="K563" s="399"/>
      <c r="L563" s="399"/>
      <c r="M563" s="399"/>
      <c r="N563" s="399"/>
      <c r="O563" s="399"/>
      <c r="P563" s="399"/>
      <c r="Q563" s="399"/>
      <c r="R563" s="399"/>
      <c r="S563" s="399"/>
      <c r="T563" s="399"/>
      <c r="U563" s="399"/>
      <c r="V563" s="399"/>
      <c r="W563" s="399"/>
      <c r="X563" s="399"/>
      <c r="Y563" s="399"/>
      <c r="Z563" s="399"/>
      <c r="AA563" s="399"/>
      <c r="AB563" s="399"/>
      <c r="AC563" s="399"/>
      <c r="AD563" s="399"/>
      <c r="AE563" s="399"/>
    </row>
    <row r="564" spans="3:31" ht="15.75" customHeight="1" x14ac:dyDescent="0.3">
      <c r="C564" s="398"/>
      <c r="D564" s="399"/>
      <c r="E564" s="399"/>
      <c r="F564" s="399"/>
      <c r="G564" s="399"/>
      <c r="H564" s="399"/>
      <c r="I564" s="399"/>
      <c r="J564" s="399"/>
      <c r="K564" s="399"/>
      <c r="L564" s="399"/>
      <c r="M564" s="399"/>
      <c r="N564" s="399"/>
      <c r="O564" s="399"/>
      <c r="P564" s="399"/>
      <c r="Q564" s="399"/>
      <c r="R564" s="399"/>
      <c r="S564" s="399"/>
      <c r="T564" s="399"/>
      <c r="U564" s="399"/>
      <c r="V564" s="399"/>
      <c r="W564" s="399"/>
      <c r="X564" s="399"/>
      <c r="Y564" s="399"/>
      <c r="Z564" s="399"/>
      <c r="AA564" s="399"/>
      <c r="AB564" s="399"/>
      <c r="AC564" s="399"/>
      <c r="AD564" s="399"/>
      <c r="AE564" s="399"/>
    </row>
    <row r="565" spans="3:31" ht="15.75" customHeight="1" x14ac:dyDescent="0.3">
      <c r="C565" s="398"/>
      <c r="D565" s="399"/>
      <c r="E565" s="399"/>
      <c r="F565" s="399"/>
      <c r="G565" s="399"/>
      <c r="H565" s="399"/>
      <c r="I565" s="399"/>
      <c r="J565" s="399"/>
      <c r="K565" s="399"/>
      <c r="L565" s="399"/>
      <c r="M565" s="399"/>
      <c r="N565" s="399"/>
      <c r="O565" s="399"/>
      <c r="P565" s="399"/>
      <c r="Q565" s="399"/>
      <c r="R565" s="399"/>
      <c r="S565" s="399"/>
      <c r="T565" s="399"/>
      <c r="U565" s="399"/>
      <c r="V565" s="399"/>
      <c r="W565" s="399"/>
      <c r="X565" s="399"/>
      <c r="Y565" s="399"/>
      <c r="Z565" s="399"/>
      <c r="AA565" s="399"/>
      <c r="AB565" s="399"/>
      <c r="AC565" s="399"/>
      <c r="AD565" s="399"/>
      <c r="AE565" s="399"/>
    </row>
    <row r="566" spans="3:31" ht="15.75" customHeight="1" x14ac:dyDescent="0.3">
      <c r="C566" s="398"/>
      <c r="D566" s="399"/>
      <c r="E566" s="399"/>
      <c r="F566" s="399"/>
      <c r="G566" s="399"/>
      <c r="H566" s="399"/>
      <c r="I566" s="399"/>
      <c r="J566" s="399"/>
      <c r="K566" s="399"/>
      <c r="L566" s="399"/>
      <c r="M566" s="399"/>
      <c r="N566" s="399"/>
      <c r="O566" s="399"/>
      <c r="P566" s="399"/>
      <c r="Q566" s="399"/>
      <c r="R566" s="399"/>
      <c r="S566" s="399"/>
      <c r="T566" s="399"/>
      <c r="U566" s="399"/>
      <c r="V566" s="399"/>
      <c r="W566" s="399"/>
      <c r="X566" s="399"/>
      <c r="Y566" s="399"/>
      <c r="Z566" s="399"/>
      <c r="AA566" s="399"/>
      <c r="AB566" s="399"/>
      <c r="AC566" s="399"/>
      <c r="AD566" s="399"/>
      <c r="AE566" s="399"/>
    </row>
    <row r="567" spans="3:31" ht="15.75" customHeight="1" x14ac:dyDescent="0.3">
      <c r="C567" s="398"/>
      <c r="D567" s="399"/>
      <c r="E567" s="399"/>
      <c r="F567" s="399"/>
      <c r="G567" s="399"/>
      <c r="H567" s="399"/>
      <c r="I567" s="399"/>
      <c r="J567" s="399"/>
      <c r="K567" s="399"/>
      <c r="L567" s="399"/>
      <c r="M567" s="399"/>
      <c r="N567" s="399"/>
      <c r="O567" s="399"/>
      <c r="P567" s="399"/>
      <c r="Q567" s="399"/>
      <c r="R567" s="399"/>
      <c r="S567" s="399"/>
      <c r="T567" s="399"/>
      <c r="U567" s="399"/>
      <c r="V567" s="399"/>
      <c r="W567" s="399"/>
      <c r="X567" s="399"/>
      <c r="Y567" s="399"/>
      <c r="Z567" s="399"/>
      <c r="AA567" s="399"/>
      <c r="AB567" s="399"/>
      <c r="AC567" s="399"/>
      <c r="AD567" s="399"/>
      <c r="AE567" s="399"/>
    </row>
    <row r="568" spans="3:31" ht="15.75" customHeight="1" x14ac:dyDescent="0.3">
      <c r="C568" s="398"/>
      <c r="D568" s="399"/>
      <c r="E568" s="399"/>
      <c r="F568" s="399"/>
      <c r="G568" s="399"/>
      <c r="H568" s="399"/>
      <c r="I568" s="399"/>
      <c r="J568" s="399"/>
      <c r="K568" s="399"/>
      <c r="L568" s="399"/>
      <c r="M568" s="399"/>
      <c r="N568" s="399"/>
      <c r="O568" s="399"/>
      <c r="P568" s="399"/>
      <c r="Q568" s="399"/>
      <c r="R568" s="399"/>
      <c r="S568" s="399"/>
      <c r="T568" s="399"/>
      <c r="U568" s="399"/>
      <c r="V568" s="399"/>
      <c r="W568" s="399"/>
      <c r="X568" s="399"/>
      <c r="Y568" s="399"/>
      <c r="Z568" s="399"/>
      <c r="AA568" s="399"/>
      <c r="AB568" s="399"/>
      <c r="AC568" s="399"/>
      <c r="AD568" s="399"/>
      <c r="AE568" s="399"/>
    </row>
    <row r="569" spans="3:31" ht="15.75" customHeight="1" x14ac:dyDescent="0.3">
      <c r="C569" s="398"/>
      <c r="D569" s="399"/>
      <c r="E569" s="399"/>
      <c r="F569" s="399"/>
      <c r="G569" s="399"/>
      <c r="H569" s="399"/>
      <c r="I569" s="399"/>
      <c r="J569" s="399"/>
      <c r="K569" s="399"/>
      <c r="L569" s="399"/>
      <c r="M569" s="399"/>
      <c r="N569" s="399"/>
      <c r="O569" s="399"/>
      <c r="P569" s="399"/>
      <c r="Q569" s="399"/>
      <c r="R569" s="399"/>
      <c r="S569" s="399"/>
      <c r="T569" s="399"/>
      <c r="U569" s="399"/>
      <c r="V569" s="399"/>
      <c r="W569" s="399"/>
      <c r="X569" s="399"/>
      <c r="Y569" s="399"/>
      <c r="Z569" s="399"/>
      <c r="AA569" s="399"/>
      <c r="AB569" s="399"/>
      <c r="AC569" s="399"/>
      <c r="AD569" s="399"/>
      <c r="AE569" s="399"/>
    </row>
    <row r="570" spans="3:31" ht="15.75" customHeight="1" x14ac:dyDescent="0.3">
      <c r="C570" s="398"/>
      <c r="D570" s="399"/>
      <c r="E570" s="399"/>
      <c r="F570" s="399"/>
      <c r="G570" s="399"/>
      <c r="H570" s="399"/>
      <c r="I570" s="399"/>
      <c r="J570" s="399"/>
      <c r="K570" s="399"/>
      <c r="L570" s="399"/>
      <c r="M570" s="399"/>
      <c r="N570" s="399"/>
      <c r="O570" s="399"/>
      <c r="P570" s="399"/>
      <c r="Q570" s="399"/>
      <c r="R570" s="399"/>
      <c r="S570" s="399"/>
      <c r="T570" s="399"/>
      <c r="U570" s="399"/>
      <c r="V570" s="399"/>
      <c r="W570" s="399"/>
      <c r="X570" s="399"/>
      <c r="Y570" s="399"/>
      <c r="Z570" s="399"/>
      <c r="AA570" s="399"/>
      <c r="AB570" s="399"/>
      <c r="AC570" s="399"/>
      <c r="AD570" s="399"/>
      <c r="AE570" s="399"/>
    </row>
    <row r="571" spans="3:31" ht="15.75" customHeight="1" x14ac:dyDescent="0.3">
      <c r="C571" s="398"/>
      <c r="D571" s="399"/>
      <c r="E571" s="399"/>
      <c r="F571" s="399"/>
      <c r="G571" s="399"/>
      <c r="H571" s="399"/>
      <c r="I571" s="399"/>
      <c r="J571" s="399"/>
      <c r="K571" s="399"/>
      <c r="L571" s="399"/>
      <c r="M571" s="399"/>
      <c r="N571" s="399"/>
      <c r="O571" s="399"/>
      <c r="P571" s="399"/>
      <c r="Q571" s="399"/>
      <c r="R571" s="399"/>
      <c r="S571" s="399"/>
      <c r="T571" s="399"/>
      <c r="U571" s="399"/>
      <c r="V571" s="399"/>
      <c r="W571" s="399"/>
      <c r="X571" s="399"/>
      <c r="Y571" s="399"/>
      <c r="Z571" s="399"/>
      <c r="AA571" s="399"/>
      <c r="AB571" s="399"/>
      <c r="AC571" s="399"/>
      <c r="AD571" s="399"/>
      <c r="AE571" s="399"/>
    </row>
    <row r="572" spans="3:31" ht="15.75" customHeight="1" x14ac:dyDescent="0.3">
      <c r="C572" s="398"/>
      <c r="D572" s="399"/>
      <c r="E572" s="399"/>
      <c r="F572" s="399"/>
      <c r="G572" s="399"/>
      <c r="H572" s="399"/>
      <c r="I572" s="399"/>
      <c r="J572" s="399"/>
      <c r="K572" s="399"/>
      <c r="L572" s="399"/>
      <c r="M572" s="399"/>
      <c r="N572" s="399"/>
      <c r="O572" s="399"/>
      <c r="P572" s="399"/>
      <c r="Q572" s="399"/>
      <c r="R572" s="399"/>
      <c r="S572" s="399"/>
      <c r="T572" s="399"/>
      <c r="U572" s="399"/>
      <c r="V572" s="399"/>
      <c r="W572" s="399"/>
      <c r="X572" s="399"/>
      <c r="Y572" s="399"/>
      <c r="Z572" s="399"/>
      <c r="AA572" s="399"/>
      <c r="AB572" s="399"/>
      <c r="AC572" s="399"/>
      <c r="AD572" s="399"/>
      <c r="AE572" s="399"/>
    </row>
    <row r="573" spans="3:31" ht="15.75" customHeight="1" x14ac:dyDescent="0.3">
      <c r="C573" s="398"/>
      <c r="D573" s="399"/>
      <c r="E573" s="399"/>
      <c r="F573" s="399"/>
      <c r="G573" s="399"/>
      <c r="H573" s="399"/>
      <c r="I573" s="399"/>
      <c r="J573" s="399"/>
      <c r="K573" s="399"/>
      <c r="L573" s="399"/>
      <c r="M573" s="399"/>
      <c r="N573" s="399"/>
      <c r="O573" s="399"/>
      <c r="P573" s="399"/>
      <c r="Q573" s="399"/>
      <c r="R573" s="399"/>
      <c r="S573" s="399"/>
      <c r="T573" s="399"/>
      <c r="U573" s="399"/>
      <c r="V573" s="399"/>
      <c r="W573" s="399"/>
      <c r="X573" s="399"/>
      <c r="Y573" s="399"/>
      <c r="Z573" s="399"/>
      <c r="AA573" s="399"/>
      <c r="AB573" s="399"/>
      <c r="AC573" s="399"/>
      <c r="AD573" s="399"/>
      <c r="AE573" s="399"/>
    </row>
    <row r="574" spans="3:31" ht="15.75" customHeight="1" x14ac:dyDescent="0.3">
      <c r="C574" s="398"/>
      <c r="D574" s="399"/>
      <c r="E574" s="399"/>
      <c r="F574" s="399"/>
      <c r="G574" s="399"/>
      <c r="H574" s="399"/>
      <c r="I574" s="399"/>
      <c r="J574" s="399"/>
      <c r="K574" s="399"/>
      <c r="L574" s="399"/>
      <c r="M574" s="399"/>
      <c r="N574" s="399"/>
      <c r="O574" s="399"/>
      <c r="P574" s="399"/>
      <c r="Q574" s="399"/>
      <c r="R574" s="399"/>
      <c r="S574" s="399"/>
      <c r="T574" s="399"/>
      <c r="U574" s="399"/>
      <c r="V574" s="399"/>
      <c r="W574" s="399"/>
      <c r="X574" s="399"/>
      <c r="Y574" s="399"/>
      <c r="Z574" s="399"/>
      <c r="AA574" s="399"/>
      <c r="AB574" s="399"/>
      <c r="AC574" s="399"/>
      <c r="AD574" s="399"/>
      <c r="AE574" s="399"/>
    </row>
    <row r="575" spans="3:31" ht="15.75" customHeight="1" x14ac:dyDescent="0.3">
      <c r="C575" s="398"/>
      <c r="D575" s="399"/>
      <c r="E575" s="399"/>
      <c r="F575" s="399"/>
      <c r="G575" s="399"/>
      <c r="H575" s="399"/>
      <c r="I575" s="399"/>
      <c r="J575" s="399"/>
      <c r="K575" s="399"/>
      <c r="L575" s="399"/>
      <c r="M575" s="399"/>
      <c r="N575" s="399"/>
      <c r="O575" s="399"/>
      <c r="P575" s="399"/>
      <c r="Q575" s="399"/>
      <c r="R575" s="399"/>
      <c r="S575" s="399"/>
      <c r="T575" s="399"/>
      <c r="U575" s="399"/>
      <c r="V575" s="399"/>
      <c r="W575" s="399"/>
      <c r="X575" s="399"/>
      <c r="Y575" s="399"/>
      <c r="Z575" s="399"/>
      <c r="AA575" s="399"/>
      <c r="AB575" s="399"/>
      <c r="AC575" s="399"/>
      <c r="AD575" s="399"/>
      <c r="AE575" s="399"/>
    </row>
    <row r="576" spans="3:31" ht="15.75" customHeight="1" x14ac:dyDescent="0.3">
      <c r="C576" s="398"/>
      <c r="D576" s="399"/>
      <c r="E576" s="399"/>
      <c r="F576" s="399"/>
      <c r="G576" s="399"/>
      <c r="H576" s="399"/>
      <c r="I576" s="399"/>
      <c r="J576" s="399"/>
      <c r="K576" s="399"/>
      <c r="L576" s="399"/>
      <c r="M576" s="399"/>
      <c r="N576" s="399"/>
      <c r="O576" s="399"/>
      <c r="P576" s="399"/>
      <c r="Q576" s="399"/>
      <c r="R576" s="399"/>
      <c r="S576" s="399"/>
      <c r="T576" s="399"/>
      <c r="U576" s="399"/>
      <c r="V576" s="399"/>
      <c r="W576" s="399"/>
      <c r="X576" s="399"/>
      <c r="Y576" s="399"/>
      <c r="Z576" s="399"/>
      <c r="AA576" s="399"/>
      <c r="AB576" s="399"/>
      <c r="AC576" s="399"/>
      <c r="AD576" s="399"/>
      <c r="AE576" s="399"/>
    </row>
    <row r="577" spans="3:31" ht="15.75" customHeight="1" x14ac:dyDescent="0.3">
      <c r="C577" s="398"/>
      <c r="D577" s="399"/>
      <c r="E577" s="399"/>
      <c r="F577" s="399"/>
      <c r="G577" s="399"/>
      <c r="H577" s="399"/>
      <c r="I577" s="399"/>
      <c r="J577" s="399"/>
      <c r="K577" s="399"/>
      <c r="L577" s="399"/>
      <c r="M577" s="399"/>
      <c r="N577" s="399"/>
      <c r="O577" s="399"/>
      <c r="P577" s="399"/>
      <c r="Q577" s="399"/>
      <c r="R577" s="399"/>
      <c r="S577" s="399"/>
      <c r="T577" s="399"/>
      <c r="U577" s="399"/>
      <c r="V577" s="399"/>
      <c r="W577" s="399"/>
      <c r="X577" s="399"/>
      <c r="Y577" s="399"/>
      <c r="Z577" s="399"/>
      <c r="AA577" s="399"/>
      <c r="AB577" s="399"/>
      <c r="AC577" s="399"/>
      <c r="AD577" s="399"/>
      <c r="AE577" s="399"/>
    </row>
    <row r="578" spans="3:31" ht="15.75" customHeight="1" x14ac:dyDescent="0.3">
      <c r="C578" s="398"/>
      <c r="D578" s="399"/>
      <c r="E578" s="399"/>
      <c r="F578" s="399"/>
      <c r="G578" s="399"/>
      <c r="H578" s="399"/>
      <c r="I578" s="399"/>
      <c r="J578" s="399"/>
      <c r="K578" s="399"/>
      <c r="L578" s="399"/>
      <c r="M578" s="399"/>
      <c r="N578" s="399"/>
      <c r="O578" s="399"/>
      <c r="P578" s="399"/>
      <c r="Q578" s="399"/>
      <c r="R578" s="399"/>
      <c r="S578" s="399"/>
      <c r="T578" s="399"/>
      <c r="U578" s="399"/>
      <c r="V578" s="399"/>
      <c r="W578" s="399"/>
      <c r="X578" s="399"/>
      <c r="Y578" s="399"/>
      <c r="Z578" s="399"/>
      <c r="AA578" s="399"/>
      <c r="AB578" s="399"/>
      <c r="AC578" s="399"/>
      <c r="AD578" s="399"/>
      <c r="AE578" s="399"/>
    </row>
    <row r="579" spans="3:31" ht="15.75" customHeight="1" x14ac:dyDescent="0.3">
      <c r="C579" s="398"/>
      <c r="D579" s="399"/>
      <c r="E579" s="399"/>
      <c r="F579" s="399"/>
      <c r="G579" s="399"/>
      <c r="H579" s="399"/>
      <c r="I579" s="399"/>
      <c r="J579" s="399"/>
      <c r="K579" s="399"/>
      <c r="L579" s="399"/>
      <c r="M579" s="399"/>
      <c r="N579" s="399"/>
      <c r="O579" s="399"/>
      <c r="P579" s="399"/>
      <c r="Q579" s="399"/>
      <c r="R579" s="399"/>
      <c r="S579" s="399"/>
      <c r="T579" s="399"/>
      <c r="U579" s="399"/>
      <c r="V579" s="399"/>
      <c r="W579" s="399"/>
      <c r="X579" s="399"/>
      <c r="Y579" s="399"/>
      <c r="Z579" s="399"/>
      <c r="AA579" s="399"/>
      <c r="AB579" s="399"/>
      <c r="AC579" s="399"/>
      <c r="AD579" s="399"/>
      <c r="AE579" s="399"/>
    </row>
    <row r="580" spans="3:31" ht="15.75" customHeight="1" x14ac:dyDescent="0.3">
      <c r="C580" s="398"/>
      <c r="D580" s="399"/>
      <c r="E580" s="399"/>
      <c r="F580" s="399"/>
      <c r="G580" s="399"/>
      <c r="H580" s="399"/>
      <c r="I580" s="399"/>
      <c r="J580" s="399"/>
      <c r="K580" s="399"/>
      <c r="L580" s="399"/>
      <c r="M580" s="399"/>
      <c r="N580" s="399"/>
      <c r="O580" s="399"/>
      <c r="P580" s="399"/>
      <c r="Q580" s="399"/>
      <c r="R580" s="399"/>
      <c r="S580" s="399"/>
      <c r="T580" s="399"/>
      <c r="U580" s="399"/>
      <c r="V580" s="399"/>
      <c r="W580" s="399"/>
      <c r="X580" s="399"/>
      <c r="Y580" s="399"/>
      <c r="Z580" s="399"/>
      <c r="AA580" s="399"/>
      <c r="AB580" s="399"/>
      <c r="AC580" s="399"/>
      <c r="AD580" s="399"/>
      <c r="AE580" s="399"/>
    </row>
    <row r="581" spans="3:31" ht="15.75" customHeight="1" x14ac:dyDescent="0.3">
      <c r="C581" s="398"/>
      <c r="D581" s="399"/>
      <c r="E581" s="399"/>
      <c r="F581" s="399"/>
      <c r="G581" s="399"/>
      <c r="H581" s="399"/>
      <c r="I581" s="399"/>
      <c r="J581" s="399"/>
      <c r="K581" s="399"/>
      <c r="L581" s="399"/>
      <c r="M581" s="399"/>
      <c r="N581" s="399"/>
      <c r="O581" s="399"/>
      <c r="P581" s="399"/>
      <c r="Q581" s="399"/>
      <c r="R581" s="399"/>
      <c r="S581" s="399"/>
      <c r="T581" s="399"/>
      <c r="U581" s="399"/>
      <c r="V581" s="399"/>
      <c r="W581" s="399"/>
      <c r="X581" s="399"/>
      <c r="Y581" s="399"/>
      <c r="Z581" s="399"/>
      <c r="AA581" s="399"/>
      <c r="AB581" s="399"/>
      <c r="AC581" s="399"/>
      <c r="AD581" s="399"/>
      <c r="AE581" s="399"/>
    </row>
    <row r="582" spans="3:31" ht="15.75" customHeight="1" x14ac:dyDescent="0.3">
      <c r="C582" s="398"/>
      <c r="D582" s="399"/>
      <c r="E582" s="399"/>
      <c r="F582" s="399"/>
      <c r="G582" s="399"/>
      <c r="H582" s="399"/>
      <c r="I582" s="399"/>
      <c r="J582" s="399"/>
      <c r="K582" s="399"/>
      <c r="L582" s="399"/>
      <c r="M582" s="399"/>
      <c r="N582" s="399"/>
      <c r="O582" s="399"/>
      <c r="P582" s="399"/>
      <c r="Q582" s="399"/>
      <c r="R582" s="399"/>
      <c r="S582" s="399"/>
      <c r="T582" s="399"/>
      <c r="U582" s="399"/>
      <c r="V582" s="399"/>
      <c r="W582" s="399"/>
      <c r="X582" s="399"/>
      <c r="Y582" s="399"/>
      <c r="Z582" s="399"/>
      <c r="AA582" s="399"/>
      <c r="AB582" s="399"/>
      <c r="AC582" s="399"/>
      <c r="AD582" s="399"/>
      <c r="AE582" s="399"/>
    </row>
    <row r="583" spans="3:31" ht="15.75" customHeight="1" x14ac:dyDescent="0.3">
      <c r="C583" s="398"/>
      <c r="D583" s="399"/>
      <c r="E583" s="399"/>
      <c r="F583" s="399"/>
      <c r="G583" s="399"/>
      <c r="H583" s="399"/>
      <c r="I583" s="399"/>
      <c r="J583" s="399"/>
      <c r="K583" s="399"/>
      <c r="L583" s="399"/>
      <c r="M583" s="399"/>
      <c r="N583" s="399"/>
      <c r="O583" s="399"/>
      <c r="P583" s="399"/>
      <c r="Q583" s="399"/>
      <c r="R583" s="399"/>
      <c r="S583" s="399"/>
      <c r="T583" s="399"/>
      <c r="U583" s="399"/>
      <c r="V583" s="399"/>
      <c r="W583" s="399"/>
      <c r="X583" s="399"/>
      <c r="Y583" s="399"/>
      <c r="Z583" s="399"/>
      <c r="AA583" s="399"/>
      <c r="AB583" s="399"/>
      <c r="AC583" s="399"/>
      <c r="AD583" s="399"/>
      <c r="AE583" s="399"/>
    </row>
    <row r="584" spans="3:31" ht="15.75" customHeight="1" x14ac:dyDescent="0.3">
      <c r="C584" s="398"/>
      <c r="D584" s="399"/>
      <c r="E584" s="399"/>
      <c r="F584" s="399"/>
      <c r="G584" s="399"/>
      <c r="H584" s="399"/>
      <c r="I584" s="399"/>
      <c r="J584" s="399"/>
      <c r="K584" s="399"/>
      <c r="L584" s="399"/>
      <c r="M584" s="399"/>
      <c r="N584" s="399"/>
      <c r="O584" s="399"/>
      <c r="P584" s="399"/>
      <c r="Q584" s="399"/>
      <c r="R584" s="399"/>
      <c r="S584" s="399"/>
      <c r="T584" s="399"/>
      <c r="U584" s="399"/>
      <c r="V584" s="399"/>
      <c r="W584" s="399"/>
      <c r="X584" s="399"/>
      <c r="Y584" s="399"/>
      <c r="Z584" s="399"/>
      <c r="AA584" s="399"/>
      <c r="AB584" s="399"/>
      <c r="AC584" s="399"/>
      <c r="AD584" s="399"/>
      <c r="AE584" s="399"/>
    </row>
    <row r="585" spans="3:31" ht="15.75" customHeight="1" x14ac:dyDescent="0.3">
      <c r="C585" s="398"/>
      <c r="D585" s="399"/>
      <c r="E585" s="399"/>
      <c r="F585" s="399"/>
      <c r="G585" s="399"/>
      <c r="H585" s="399"/>
      <c r="I585" s="399"/>
      <c r="J585" s="399"/>
      <c r="K585" s="399"/>
      <c r="L585" s="399"/>
      <c r="M585" s="399"/>
      <c r="N585" s="399"/>
      <c r="O585" s="399"/>
      <c r="P585" s="399"/>
      <c r="Q585" s="399"/>
      <c r="R585" s="399"/>
      <c r="S585" s="399"/>
      <c r="T585" s="399"/>
      <c r="U585" s="399"/>
      <c r="V585" s="399"/>
      <c r="W585" s="399"/>
      <c r="X585" s="399"/>
      <c r="Y585" s="399"/>
      <c r="Z585" s="399"/>
      <c r="AA585" s="399"/>
      <c r="AB585" s="399"/>
      <c r="AC585" s="399"/>
      <c r="AD585" s="399"/>
      <c r="AE585" s="399"/>
    </row>
    <row r="586" spans="3:31" ht="15.75" customHeight="1" x14ac:dyDescent="0.3">
      <c r="C586" s="398"/>
      <c r="D586" s="399"/>
      <c r="E586" s="399"/>
      <c r="F586" s="399"/>
      <c r="G586" s="399"/>
      <c r="H586" s="399"/>
      <c r="I586" s="399"/>
      <c r="J586" s="399"/>
      <c r="K586" s="399"/>
      <c r="L586" s="399"/>
      <c r="M586" s="399"/>
      <c r="N586" s="399"/>
      <c r="O586" s="399"/>
      <c r="P586" s="399"/>
      <c r="Q586" s="399"/>
      <c r="R586" s="399"/>
      <c r="S586" s="399"/>
      <c r="T586" s="399"/>
      <c r="U586" s="399"/>
      <c r="V586" s="399"/>
      <c r="W586" s="399"/>
      <c r="X586" s="399"/>
      <c r="Y586" s="399"/>
      <c r="Z586" s="399"/>
      <c r="AA586" s="399"/>
      <c r="AB586" s="399"/>
      <c r="AC586" s="399"/>
      <c r="AD586" s="399"/>
      <c r="AE586" s="399"/>
    </row>
    <row r="587" spans="3:31" ht="15.75" customHeight="1" x14ac:dyDescent="0.3">
      <c r="C587" s="398"/>
      <c r="D587" s="399"/>
      <c r="E587" s="399"/>
      <c r="F587" s="399"/>
      <c r="G587" s="399"/>
      <c r="H587" s="399"/>
      <c r="I587" s="399"/>
      <c r="J587" s="399"/>
      <c r="K587" s="399"/>
      <c r="L587" s="399"/>
      <c r="M587" s="399"/>
      <c r="N587" s="399"/>
      <c r="O587" s="399"/>
      <c r="P587" s="399"/>
      <c r="Q587" s="399"/>
      <c r="R587" s="399"/>
      <c r="S587" s="399"/>
      <c r="T587" s="399"/>
      <c r="U587" s="399"/>
      <c r="V587" s="399"/>
      <c r="W587" s="399"/>
      <c r="X587" s="399"/>
      <c r="Y587" s="399"/>
      <c r="Z587" s="399"/>
      <c r="AA587" s="399"/>
      <c r="AB587" s="399"/>
      <c r="AC587" s="399"/>
      <c r="AD587" s="399"/>
      <c r="AE587" s="399"/>
    </row>
    <row r="588" spans="3:31" ht="15.75" customHeight="1" x14ac:dyDescent="0.3">
      <c r="C588" s="398"/>
      <c r="D588" s="399"/>
      <c r="E588" s="399"/>
      <c r="F588" s="399"/>
      <c r="G588" s="399"/>
      <c r="H588" s="399"/>
      <c r="I588" s="399"/>
      <c r="J588" s="399"/>
      <c r="K588" s="399"/>
      <c r="L588" s="399"/>
      <c r="M588" s="399"/>
      <c r="N588" s="399"/>
      <c r="O588" s="399"/>
      <c r="P588" s="399"/>
      <c r="Q588" s="399"/>
      <c r="R588" s="399"/>
      <c r="S588" s="399"/>
      <c r="T588" s="399"/>
      <c r="U588" s="399"/>
      <c r="V588" s="399"/>
      <c r="W588" s="399"/>
      <c r="X588" s="399"/>
      <c r="Y588" s="399"/>
      <c r="Z588" s="399"/>
      <c r="AA588" s="399"/>
      <c r="AB588" s="399"/>
      <c r="AC588" s="399"/>
      <c r="AD588" s="399"/>
      <c r="AE588" s="399"/>
    </row>
    <row r="589" spans="3:31" ht="15.75" customHeight="1" x14ac:dyDescent="0.3">
      <c r="C589" s="398"/>
      <c r="D589" s="399"/>
      <c r="E589" s="399"/>
      <c r="F589" s="399"/>
      <c r="G589" s="399"/>
      <c r="H589" s="399"/>
      <c r="I589" s="399"/>
      <c r="J589" s="399"/>
      <c r="K589" s="399"/>
      <c r="L589" s="399"/>
      <c r="M589" s="399"/>
      <c r="N589" s="399"/>
      <c r="O589" s="399"/>
      <c r="P589" s="399"/>
      <c r="Q589" s="399"/>
      <c r="R589" s="399"/>
      <c r="S589" s="399"/>
      <c r="T589" s="399"/>
      <c r="U589" s="399"/>
      <c r="V589" s="399"/>
      <c r="W589" s="399"/>
      <c r="X589" s="399"/>
      <c r="Y589" s="399"/>
      <c r="Z589" s="399"/>
      <c r="AA589" s="399"/>
      <c r="AB589" s="399"/>
      <c r="AC589" s="399"/>
      <c r="AD589" s="399"/>
      <c r="AE589" s="399"/>
    </row>
    <row r="590" spans="3:31" ht="15.75" customHeight="1" x14ac:dyDescent="0.3">
      <c r="C590" s="398"/>
      <c r="D590" s="399"/>
      <c r="E590" s="399"/>
      <c r="F590" s="399"/>
      <c r="G590" s="399"/>
      <c r="H590" s="399"/>
      <c r="I590" s="399"/>
      <c r="J590" s="399"/>
      <c r="K590" s="399"/>
      <c r="L590" s="399"/>
      <c r="M590" s="399"/>
      <c r="N590" s="399"/>
      <c r="O590" s="399"/>
      <c r="P590" s="399"/>
      <c r="Q590" s="399"/>
      <c r="R590" s="399"/>
      <c r="S590" s="399"/>
      <c r="T590" s="399"/>
      <c r="U590" s="399"/>
      <c r="V590" s="399"/>
      <c r="W590" s="399"/>
      <c r="X590" s="399"/>
      <c r="Y590" s="399"/>
      <c r="Z590" s="399"/>
      <c r="AA590" s="399"/>
      <c r="AB590" s="399"/>
      <c r="AC590" s="399"/>
      <c r="AD590" s="399"/>
      <c r="AE590" s="399"/>
    </row>
    <row r="591" spans="3:31" ht="15.75" customHeight="1" x14ac:dyDescent="0.3">
      <c r="C591" s="398"/>
      <c r="D591" s="399"/>
      <c r="E591" s="399"/>
      <c r="F591" s="399"/>
      <c r="G591" s="399"/>
      <c r="H591" s="399"/>
      <c r="I591" s="399"/>
      <c r="J591" s="399"/>
      <c r="K591" s="399"/>
      <c r="L591" s="399"/>
      <c r="M591" s="399"/>
      <c r="N591" s="399"/>
      <c r="O591" s="399"/>
      <c r="P591" s="399"/>
      <c r="Q591" s="399"/>
      <c r="R591" s="399"/>
      <c r="S591" s="399"/>
      <c r="T591" s="399"/>
      <c r="U591" s="399"/>
      <c r="V591" s="399"/>
      <c r="W591" s="399"/>
      <c r="X591" s="399"/>
      <c r="Y591" s="399"/>
      <c r="Z591" s="399"/>
      <c r="AA591" s="399"/>
      <c r="AB591" s="399"/>
      <c r="AC591" s="399"/>
      <c r="AD591" s="399"/>
      <c r="AE591" s="399"/>
    </row>
    <row r="592" spans="3:31" ht="15.75" customHeight="1" x14ac:dyDescent="0.3">
      <c r="C592" s="398"/>
      <c r="D592" s="399"/>
      <c r="E592" s="399"/>
      <c r="F592" s="399"/>
      <c r="G592" s="399"/>
      <c r="H592" s="399"/>
      <c r="I592" s="399"/>
      <c r="J592" s="399"/>
      <c r="K592" s="399"/>
      <c r="L592" s="399"/>
      <c r="M592" s="399"/>
      <c r="N592" s="399"/>
      <c r="O592" s="399"/>
      <c r="P592" s="399"/>
      <c r="Q592" s="399"/>
      <c r="R592" s="399"/>
      <c r="S592" s="399"/>
      <c r="T592" s="399"/>
      <c r="U592" s="399"/>
      <c r="V592" s="399"/>
      <c r="W592" s="399"/>
      <c r="X592" s="399"/>
      <c r="Y592" s="399"/>
      <c r="Z592" s="399"/>
      <c r="AA592" s="399"/>
      <c r="AB592" s="399"/>
      <c r="AC592" s="399"/>
      <c r="AD592" s="399"/>
      <c r="AE592" s="399"/>
    </row>
    <row r="593" spans="3:31" ht="15.75" customHeight="1" x14ac:dyDescent="0.3">
      <c r="C593" s="398"/>
      <c r="D593" s="399"/>
      <c r="E593" s="399"/>
      <c r="F593" s="399"/>
      <c r="G593" s="399"/>
      <c r="H593" s="399"/>
      <c r="I593" s="399"/>
      <c r="J593" s="399"/>
      <c r="K593" s="399"/>
      <c r="L593" s="399"/>
      <c r="M593" s="399"/>
      <c r="N593" s="399"/>
      <c r="O593" s="399"/>
      <c r="P593" s="399"/>
      <c r="Q593" s="399"/>
      <c r="R593" s="399"/>
      <c r="S593" s="399"/>
      <c r="T593" s="399"/>
      <c r="U593" s="399"/>
      <c r="V593" s="399"/>
      <c r="W593" s="399"/>
      <c r="X593" s="399"/>
      <c r="Y593" s="399"/>
      <c r="Z593" s="399"/>
      <c r="AA593" s="399"/>
      <c r="AB593" s="399"/>
      <c r="AC593" s="399"/>
      <c r="AD593" s="399"/>
      <c r="AE593" s="399"/>
    </row>
    <row r="594" spans="3:31" ht="15.75" customHeight="1" x14ac:dyDescent="0.3">
      <c r="C594" s="398"/>
      <c r="D594" s="399"/>
      <c r="E594" s="399"/>
      <c r="F594" s="399"/>
      <c r="G594" s="399"/>
      <c r="H594" s="399"/>
      <c r="I594" s="399"/>
      <c r="J594" s="399"/>
      <c r="K594" s="399"/>
      <c r="L594" s="399"/>
      <c r="M594" s="399"/>
      <c r="N594" s="399"/>
      <c r="O594" s="399"/>
      <c r="P594" s="399"/>
      <c r="Q594" s="399"/>
      <c r="R594" s="399"/>
      <c r="S594" s="399"/>
      <c r="T594" s="399"/>
      <c r="U594" s="399"/>
      <c r="V594" s="399"/>
      <c r="W594" s="399"/>
      <c r="X594" s="399"/>
      <c r="Y594" s="399"/>
      <c r="Z594" s="399"/>
      <c r="AA594" s="399"/>
      <c r="AB594" s="399"/>
      <c r="AC594" s="399"/>
      <c r="AD594" s="399"/>
      <c r="AE594" s="399"/>
    </row>
    <row r="595" spans="3:31" ht="15.75" customHeight="1" x14ac:dyDescent="0.3">
      <c r="C595" s="398"/>
      <c r="D595" s="399"/>
      <c r="E595" s="399"/>
      <c r="F595" s="399"/>
      <c r="G595" s="399"/>
      <c r="H595" s="399"/>
      <c r="I595" s="399"/>
      <c r="J595" s="399"/>
      <c r="K595" s="399"/>
      <c r="L595" s="399"/>
      <c r="M595" s="399"/>
      <c r="N595" s="399"/>
      <c r="O595" s="399"/>
      <c r="P595" s="399"/>
      <c r="Q595" s="399"/>
      <c r="R595" s="399"/>
      <c r="S595" s="399"/>
      <c r="T595" s="399"/>
      <c r="U595" s="399"/>
      <c r="V595" s="399"/>
      <c r="W595" s="399"/>
      <c r="X595" s="399"/>
      <c r="Y595" s="399"/>
      <c r="Z595" s="399"/>
      <c r="AA595" s="399"/>
      <c r="AB595" s="399"/>
      <c r="AC595" s="399"/>
      <c r="AD595" s="399"/>
      <c r="AE595" s="399"/>
    </row>
    <row r="596" spans="3:31" ht="15.75" customHeight="1" x14ac:dyDescent="0.3">
      <c r="C596" s="398"/>
      <c r="D596" s="399"/>
      <c r="E596" s="399"/>
      <c r="F596" s="399"/>
      <c r="G596" s="399"/>
      <c r="H596" s="399"/>
      <c r="I596" s="399"/>
      <c r="J596" s="399"/>
      <c r="K596" s="399"/>
      <c r="L596" s="399"/>
      <c r="M596" s="399"/>
      <c r="N596" s="399"/>
      <c r="O596" s="399"/>
      <c r="P596" s="399"/>
      <c r="Q596" s="399"/>
      <c r="R596" s="399"/>
      <c r="S596" s="399"/>
      <c r="T596" s="399"/>
      <c r="U596" s="399"/>
      <c r="V596" s="399"/>
      <c r="W596" s="399"/>
      <c r="X596" s="399"/>
      <c r="Y596" s="399"/>
      <c r="Z596" s="399"/>
      <c r="AA596" s="399"/>
      <c r="AB596" s="399"/>
      <c r="AC596" s="399"/>
      <c r="AD596" s="399"/>
      <c r="AE596" s="399"/>
    </row>
    <row r="597" spans="3:31" ht="15.75" customHeight="1" x14ac:dyDescent="0.3">
      <c r="C597" s="398"/>
      <c r="D597" s="399"/>
      <c r="E597" s="399"/>
      <c r="F597" s="399"/>
      <c r="G597" s="399"/>
      <c r="H597" s="399"/>
      <c r="I597" s="399"/>
      <c r="J597" s="399"/>
      <c r="K597" s="399"/>
      <c r="L597" s="399"/>
      <c r="M597" s="399"/>
      <c r="N597" s="399"/>
      <c r="O597" s="399"/>
      <c r="P597" s="399"/>
      <c r="Q597" s="399"/>
      <c r="R597" s="399"/>
      <c r="S597" s="399"/>
      <c r="T597" s="399"/>
      <c r="U597" s="399"/>
      <c r="V597" s="399"/>
      <c r="W597" s="399"/>
      <c r="X597" s="399"/>
      <c r="Y597" s="399"/>
      <c r="Z597" s="399"/>
      <c r="AA597" s="399"/>
      <c r="AB597" s="399"/>
      <c r="AC597" s="399"/>
      <c r="AD597" s="399"/>
      <c r="AE597" s="399"/>
    </row>
    <row r="598" spans="3:31" ht="15.75" customHeight="1" x14ac:dyDescent="0.3">
      <c r="C598" s="398"/>
      <c r="D598" s="399"/>
      <c r="E598" s="399"/>
      <c r="F598" s="399"/>
      <c r="G598" s="399"/>
      <c r="H598" s="399"/>
      <c r="I598" s="399"/>
      <c r="J598" s="399"/>
      <c r="K598" s="399"/>
      <c r="L598" s="399"/>
      <c r="M598" s="399"/>
      <c r="N598" s="399"/>
      <c r="O598" s="399"/>
      <c r="P598" s="399"/>
      <c r="Q598" s="399"/>
      <c r="R598" s="399"/>
      <c r="S598" s="399"/>
      <c r="T598" s="399"/>
      <c r="U598" s="399"/>
      <c r="V598" s="399"/>
      <c r="W598" s="399"/>
      <c r="X598" s="399"/>
      <c r="Y598" s="399"/>
      <c r="Z598" s="399"/>
      <c r="AA598" s="399"/>
      <c r="AB598" s="399"/>
      <c r="AC598" s="399"/>
      <c r="AD598" s="399"/>
      <c r="AE598" s="399"/>
    </row>
    <row r="599" spans="3:31" ht="15.75" customHeight="1" x14ac:dyDescent="0.3">
      <c r="C599" s="398"/>
      <c r="D599" s="399"/>
      <c r="E599" s="399"/>
      <c r="F599" s="399"/>
      <c r="G599" s="399"/>
      <c r="H599" s="399"/>
      <c r="I599" s="399"/>
      <c r="J599" s="399"/>
      <c r="K599" s="399"/>
      <c r="L599" s="399"/>
      <c r="M599" s="399"/>
      <c r="N599" s="399"/>
      <c r="O599" s="399"/>
      <c r="P599" s="399"/>
      <c r="Q599" s="399"/>
      <c r="R599" s="399"/>
      <c r="S599" s="399"/>
      <c r="T599" s="399"/>
      <c r="U599" s="399"/>
      <c r="V599" s="399"/>
      <c r="W599" s="399"/>
      <c r="X599" s="399"/>
      <c r="Y599" s="399"/>
      <c r="Z599" s="399"/>
      <c r="AA599" s="399"/>
      <c r="AB599" s="399"/>
      <c r="AC599" s="399"/>
      <c r="AD599" s="399"/>
      <c r="AE599" s="399"/>
    </row>
    <row r="600" spans="3:31" ht="15.75" customHeight="1" x14ac:dyDescent="0.3">
      <c r="C600" s="398"/>
      <c r="D600" s="399"/>
      <c r="E600" s="399"/>
      <c r="F600" s="399"/>
      <c r="G600" s="399"/>
      <c r="H600" s="399"/>
      <c r="I600" s="399"/>
      <c r="J600" s="399"/>
      <c r="K600" s="399"/>
      <c r="L600" s="399"/>
      <c r="M600" s="399"/>
      <c r="N600" s="399"/>
      <c r="O600" s="399"/>
      <c r="P600" s="399"/>
      <c r="Q600" s="399"/>
      <c r="R600" s="399"/>
      <c r="S600" s="399"/>
      <c r="T600" s="399"/>
      <c r="U600" s="399"/>
      <c r="V600" s="399"/>
      <c r="W600" s="399"/>
      <c r="X600" s="399"/>
      <c r="Y600" s="399"/>
      <c r="Z600" s="399"/>
      <c r="AA600" s="399"/>
      <c r="AB600" s="399"/>
      <c r="AC600" s="399"/>
      <c r="AD600" s="399"/>
      <c r="AE600" s="399"/>
    </row>
    <row r="601" spans="3:31" ht="15.75" customHeight="1" x14ac:dyDescent="0.3">
      <c r="C601" s="398"/>
      <c r="D601" s="399"/>
      <c r="E601" s="399"/>
      <c r="F601" s="399"/>
      <c r="G601" s="399"/>
      <c r="H601" s="399"/>
      <c r="I601" s="399"/>
      <c r="J601" s="399"/>
      <c r="K601" s="399"/>
      <c r="L601" s="399"/>
      <c r="M601" s="399"/>
      <c r="N601" s="399"/>
      <c r="O601" s="399"/>
      <c r="P601" s="399"/>
      <c r="Q601" s="399"/>
      <c r="R601" s="399"/>
      <c r="S601" s="399"/>
      <c r="T601" s="399"/>
      <c r="U601" s="399"/>
      <c r="V601" s="399"/>
      <c r="W601" s="399"/>
      <c r="X601" s="399"/>
      <c r="Y601" s="399"/>
      <c r="Z601" s="399"/>
      <c r="AA601" s="399"/>
      <c r="AB601" s="399"/>
      <c r="AC601" s="399"/>
      <c r="AD601" s="399"/>
      <c r="AE601" s="399"/>
    </row>
    <row r="602" spans="3:31" ht="15.75" customHeight="1" x14ac:dyDescent="0.3">
      <c r="C602" s="398"/>
      <c r="D602" s="399"/>
      <c r="E602" s="399"/>
      <c r="F602" s="399"/>
      <c r="G602" s="399"/>
      <c r="H602" s="399"/>
      <c r="I602" s="399"/>
      <c r="J602" s="399"/>
      <c r="K602" s="399"/>
      <c r="L602" s="399"/>
      <c r="M602" s="399"/>
      <c r="N602" s="399"/>
      <c r="O602" s="399"/>
      <c r="P602" s="399"/>
      <c r="Q602" s="399"/>
      <c r="R602" s="399"/>
      <c r="S602" s="399"/>
      <c r="T602" s="399"/>
      <c r="U602" s="399"/>
      <c r="V602" s="399"/>
      <c r="W602" s="399"/>
      <c r="X602" s="399"/>
      <c r="Y602" s="399"/>
      <c r="Z602" s="399"/>
      <c r="AA602" s="399"/>
      <c r="AB602" s="399"/>
      <c r="AC602" s="399"/>
      <c r="AD602" s="399"/>
      <c r="AE602" s="399"/>
    </row>
    <row r="603" spans="3:31" ht="15.75" customHeight="1" x14ac:dyDescent="0.3">
      <c r="C603" s="398"/>
      <c r="D603" s="399"/>
      <c r="E603" s="399"/>
      <c r="F603" s="399"/>
      <c r="G603" s="399"/>
      <c r="H603" s="399"/>
      <c r="I603" s="399"/>
      <c r="J603" s="399"/>
      <c r="K603" s="399"/>
      <c r="L603" s="399"/>
      <c r="M603" s="399"/>
      <c r="N603" s="399"/>
      <c r="O603" s="399"/>
      <c r="P603" s="399"/>
      <c r="Q603" s="399"/>
      <c r="R603" s="399"/>
      <c r="S603" s="399"/>
      <c r="T603" s="399"/>
      <c r="U603" s="399"/>
      <c r="V603" s="399"/>
      <c r="W603" s="399"/>
      <c r="X603" s="399"/>
      <c r="Y603" s="399"/>
      <c r="Z603" s="399"/>
      <c r="AA603" s="399"/>
      <c r="AB603" s="399"/>
      <c r="AC603" s="399"/>
      <c r="AD603" s="399"/>
      <c r="AE603" s="399"/>
    </row>
    <row r="604" spans="3:31" ht="15.75" customHeight="1" x14ac:dyDescent="0.3">
      <c r="C604" s="398"/>
      <c r="D604" s="399"/>
      <c r="E604" s="399"/>
      <c r="F604" s="399"/>
      <c r="G604" s="399"/>
      <c r="H604" s="399"/>
      <c r="I604" s="399"/>
      <c r="J604" s="399"/>
      <c r="K604" s="399"/>
      <c r="L604" s="399"/>
      <c r="M604" s="399"/>
      <c r="N604" s="399"/>
      <c r="O604" s="399"/>
      <c r="P604" s="399"/>
      <c r="Q604" s="399"/>
      <c r="R604" s="399"/>
      <c r="S604" s="399"/>
      <c r="T604" s="399"/>
      <c r="U604" s="399"/>
      <c r="V604" s="399"/>
      <c r="W604" s="399"/>
      <c r="X604" s="399"/>
      <c r="Y604" s="399"/>
      <c r="Z604" s="399"/>
      <c r="AA604" s="399"/>
      <c r="AB604" s="399"/>
      <c r="AC604" s="399"/>
      <c r="AD604" s="399"/>
      <c r="AE604" s="399"/>
    </row>
    <row r="605" spans="3:31" ht="15.75" customHeight="1" x14ac:dyDescent="0.3">
      <c r="C605" s="398"/>
      <c r="D605" s="399"/>
      <c r="E605" s="399"/>
      <c r="F605" s="399"/>
      <c r="G605" s="399"/>
      <c r="H605" s="399"/>
      <c r="I605" s="399"/>
      <c r="J605" s="399"/>
      <c r="K605" s="399"/>
      <c r="L605" s="399"/>
      <c r="M605" s="399"/>
      <c r="N605" s="399"/>
      <c r="O605" s="399"/>
      <c r="P605" s="399"/>
      <c r="Q605" s="399"/>
      <c r="R605" s="399"/>
      <c r="S605" s="399"/>
      <c r="T605" s="399"/>
      <c r="U605" s="399"/>
      <c r="V605" s="399"/>
      <c r="W605" s="399"/>
      <c r="X605" s="399"/>
      <c r="Y605" s="399"/>
      <c r="Z605" s="399"/>
      <c r="AA605" s="399"/>
      <c r="AB605" s="399"/>
      <c r="AC605" s="399"/>
      <c r="AD605" s="399"/>
      <c r="AE605" s="399"/>
    </row>
    <row r="606" spans="3:31" ht="15.75" customHeight="1" x14ac:dyDescent="0.3">
      <c r="C606" s="398"/>
      <c r="D606" s="399"/>
      <c r="E606" s="399"/>
      <c r="F606" s="399"/>
      <c r="G606" s="399"/>
      <c r="H606" s="399"/>
      <c r="I606" s="399"/>
      <c r="J606" s="399"/>
      <c r="K606" s="399"/>
      <c r="L606" s="399"/>
      <c r="M606" s="399"/>
      <c r="N606" s="399"/>
      <c r="O606" s="399"/>
      <c r="P606" s="399"/>
      <c r="Q606" s="399"/>
      <c r="R606" s="399"/>
      <c r="S606" s="399"/>
      <c r="T606" s="399"/>
      <c r="U606" s="399"/>
      <c r="V606" s="399"/>
      <c r="W606" s="399"/>
      <c r="X606" s="399"/>
      <c r="Y606" s="399"/>
      <c r="Z606" s="399"/>
      <c r="AA606" s="399"/>
      <c r="AB606" s="399"/>
      <c r="AC606" s="399"/>
      <c r="AD606" s="399"/>
      <c r="AE606" s="399"/>
    </row>
    <row r="607" spans="3:31" ht="15.75" customHeight="1" x14ac:dyDescent="0.3">
      <c r="C607" s="398"/>
      <c r="D607" s="399"/>
      <c r="E607" s="399"/>
      <c r="F607" s="399"/>
      <c r="G607" s="399"/>
      <c r="H607" s="399"/>
      <c r="I607" s="399"/>
      <c r="J607" s="399"/>
      <c r="K607" s="399"/>
      <c r="L607" s="399"/>
      <c r="M607" s="399"/>
      <c r="N607" s="399"/>
      <c r="O607" s="399"/>
      <c r="P607" s="399"/>
      <c r="Q607" s="399"/>
      <c r="R607" s="399"/>
      <c r="S607" s="399"/>
      <c r="T607" s="399"/>
      <c r="U607" s="399"/>
      <c r="V607" s="399"/>
      <c r="W607" s="399"/>
      <c r="X607" s="399"/>
      <c r="Y607" s="399"/>
      <c r="Z607" s="399"/>
      <c r="AA607" s="399"/>
      <c r="AB607" s="399"/>
      <c r="AC607" s="399"/>
      <c r="AD607" s="399"/>
      <c r="AE607" s="399"/>
    </row>
    <row r="608" spans="3:31" ht="15.75" customHeight="1" x14ac:dyDescent="0.3">
      <c r="C608" s="398"/>
      <c r="D608" s="399"/>
      <c r="E608" s="399"/>
      <c r="F608" s="399"/>
      <c r="G608" s="399"/>
      <c r="H608" s="399"/>
      <c r="I608" s="399"/>
      <c r="J608" s="399"/>
      <c r="K608" s="399"/>
      <c r="L608" s="399"/>
      <c r="M608" s="399"/>
      <c r="N608" s="399"/>
      <c r="O608" s="399"/>
      <c r="P608" s="399"/>
      <c r="Q608" s="399"/>
      <c r="R608" s="399"/>
      <c r="S608" s="399"/>
      <c r="T608" s="399"/>
      <c r="U608" s="399"/>
      <c r="V608" s="399"/>
      <c r="W608" s="399"/>
      <c r="X608" s="399"/>
      <c r="Y608" s="399"/>
      <c r="Z608" s="399"/>
      <c r="AA608" s="399"/>
      <c r="AB608" s="399"/>
      <c r="AC608" s="399"/>
      <c r="AD608" s="399"/>
      <c r="AE608" s="399"/>
    </row>
    <row r="609" spans="3:31" ht="15.75" customHeight="1" x14ac:dyDescent="0.3">
      <c r="C609" s="398"/>
      <c r="D609" s="399"/>
      <c r="E609" s="399"/>
      <c r="F609" s="399"/>
      <c r="G609" s="399"/>
      <c r="H609" s="399"/>
      <c r="I609" s="399"/>
      <c r="J609" s="399"/>
      <c r="K609" s="399"/>
      <c r="L609" s="399"/>
      <c r="M609" s="399"/>
      <c r="N609" s="399"/>
      <c r="O609" s="399"/>
      <c r="P609" s="399"/>
      <c r="Q609" s="399"/>
      <c r="R609" s="399"/>
      <c r="S609" s="399"/>
      <c r="T609" s="399"/>
      <c r="U609" s="399"/>
      <c r="V609" s="399"/>
      <c r="W609" s="399"/>
      <c r="X609" s="399"/>
      <c r="Y609" s="399"/>
      <c r="Z609" s="399"/>
      <c r="AA609" s="399"/>
      <c r="AB609" s="399"/>
      <c r="AC609" s="399"/>
      <c r="AD609" s="399"/>
      <c r="AE609" s="399"/>
    </row>
    <row r="610" spans="3:31" ht="15.75" customHeight="1" x14ac:dyDescent="0.3">
      <c r="C610" s="398"/>
      <c r="D610" s="399"/>
      <c r="E610" s="399"/>
      <c r="F610" s="399"/>
      <c r="G610" s="399"/>
      <c r="H610" s="399"/>
      <c r="I610" s="399"/>
      <c r="J610" s="399"/>
      <c r="K610" s="399"/>
      <c r="L610" s="399"/>
      <c r="M610" s="399"/>
      <c r="N610" s="399"/>
      <c r="O610" s="399"/>
      <c r="P610" s="399"/>
      <c r="Q610" s="399"/>
      <c r="R610" s="399"/>
      <c r="S610" s="399"/>
      <c r="T610" s="399"/>
      <c r="U610" s="399"/>
      <c r="V610" s="399"/>
      <c r="W610" s="399"/>
      <c r="X610" s="399"/>
      <c r="Y610" s="399"/>
      <c r="Z610" s="399"/>
      <c r="AA610" s="399"/>
      <c r="AB610" s="399"/>
      <c r="AC610" s="399"/>
      <c r="AD610" s="399"/>
      <c r="AE610" s="399"/>
    </row>
    <row r="611" spans="3:31" ht="15.75" customHeight="1" x14ac:dyDescent="0.3">
      <c r="C611" s="398"/>
      <c r="D611" s="399"/>
      <c r="E611" s="399"/>
      <c r="F611" s="399"/>
      <c r="G611" s="399"/>
      <c r="H611" s="399"/>
      <c r="I611" s="399"/>
      <c r="J611" s="399"/>
      <c r="K611" s="399"/>
      <c r="L611" s="399"/>
      <c r="M611" s="399"/>
      <c r="N611" s="399"/>
      <c r="O611" s="399"/>
      <c r="P611" s="399"/>
      <c r="Q611" s="399"/>
      <c r="R611" s="399"/>
      <c r="S611" s="399"/>
      <c r="T611" s="399"/>
      <c r="U611" s="399"/>
      <c r="V611" s="399"/>
      <c r="W611" s="399"/>
      <c r="X611" s="399"/>
      <c r="Y611" s="399"/>
      <c r="Z611" s="399"/>
      <c r="AA611" s="399"/>
      <c r="AB611" s="399"/>
      <c r="AC611" s="399"/>
      <c r="AD611" s="399"/>
      <c r="AE611" s="399"/>
    </row>
    <row r="612" spans="3:31" ht="15.75" customHeight="1" x14ac:dyDescent="0.3">
      <c r="C612" s="398"/>
      <c r="D612" s="399"/>
      <c r="E612" s="399"/>
      <c r="F612" s="399"/>
      <c r="G612" s="399"/>
      <c r="H612" s="399"/>
      <c r="I612" s="399"/>
      <c r="J612" s="399"/>
      <c r="K612" s="399"/>
      <c r="L612" s="399"/>
      <c r="M612" s="399"/>
      <c r="N612" s="399"/>
      <c r="O612" s="399"/>
      <c r="P612" s="399"/>
      <c r="Q612" s="399"/>
      <c r="R612" s="399"/>
      <c r="S612" s="399"/>
      <c r="T612" s="399"/>
      <c r="U612" s="399"/>
      <c r="V612" s="399"/>
      <c r="W612" s="399"/>
      <c r="X612" s="399"/>
      <c r="Y612" s="399"/>
      <c r="Z612" s="399"/>
      <c r="AA612" s="399"/>
      <c r="AB612" s="399"/>
      <c r="AC612" s="399"/>
      <c r="AD612" s="399"/>
      <c r="AE612" s="399"/>
    </row>
    <row r="613" spans="3:31" ht="15.75" customHeight="1" x14ac:dyDescent="0.3">
      <c r="C613" s="398"/>
      <c r="D613" s="399"/>
      <c r="E613" s="399"/>
      <c r="F613" s="399"/>
      <c r="G613" s="399"/>
      <c r="H613" s="399"/>
      <c r="I613" s="399"/>
      <c r="J613" s="399"/>
      <c r="K613" s="399"/>
      <c r="L613" s="399"/>
      <c r="M613" s="399"/>
      <c r="N613" s="399"/>
      <c r="O613" s="399"/>
      <c r="P613" s="399"/>
      <c r="Q613" s="399"/>
      <c r="R613" s="399"/>
      <c r="S613" s="399"/>
      <c r="T613" s="399"/>
      <c r="U613" s="399"/>
      <c r="V613" s="399"/>
      <c r="W613" s="399"/>
      <c r="X613" s="399"/>
      <c r="Y613" s="399"/>
      <c r="Z613" s="399"/>
      <c r="AA613" s="399"/>
      <c r="AB613" s="399"/>
      <c r="AC613" s="399"/>
      <c r="AD613" s="399"/>
      <c r="AE613" s="399"/>
    </row>
    <row r="614" spans="3:31" ht="15.75" customHeight="1" x14ac:dyDescent="0.3">
      <c r="C614" s="398"/>
      <c r="D614" s="399"/>
      <c r="E614" s="399"/>
      <c r="F614" s="399"/>
      <c r="G614" s="399"/>
      <c r="H614" s="399"/>
      <c r="I614" s="399"/>
      <c r="J614" s="399"/>
      <c r="K614" s="399"/>
      <c r="L614" s="399"/>
      <c r="M614" s="399"/>
      <c r="N614" s="399"/>
      <c r="O614" s="399"/>
      <c r="P614" s="399"/>
      <c r="Q614" s="399"/>
      <c r="R614" s="399"/>
      <c r="S614" s="399"/>
      <c r="T614" s="399"/>
      <c r="U614" s="399"/>
      <c r="V614" s="399"/>
      <c r="W614" s="399"/>
      <c r="X614" s="399"/>
      <c r="Y614" s="399"/>
      <c r="Z614" s="399"/>
      <c r="AA614" s="399"/>
      <c r="AB614" s="399"/>
      <c r="AC614" s="399"/>
      <c r="AD614" s="399"/>
      <c r="AE614" s="399"/>
    </row>
    <row r="615" spans="3:31" ht="15.75" customHeight="1" x14ac:dyDescent="0.3">
      <c r="C615" s="398"/>
      <c r="D615" s="399"/>
      <c r="E615" s="399"/>
      <c r="F615" s="399"/>
      <c r="G615" s="399"/>
      <c r="H615" s="399"/>
      <c r="I615" s="399"/>
      <c r="J615" s="399"/>
      <c r="K615" s="399"/>
      <c r="L615" s="399"/>
      <c r="M615" s="399"/>
      <c r="N615" s="399"/>
      <c r="O615" s="399"/>
      <c r="P615" s="399"/>
      <c r="Q615" s="399"/>
      <c r="R615" s="399"/>
      <c r="S615" s="399"/>
      <c r="T615" s="399"/>
      <c r="U615" s="399"/>
      <c r="V615" s="399"/>
      <c r="W615" s="399"/>
      <c r="X615" s="399"/>
      <c r="Y615" s="399"/>
      <c r="Z615" s="399"/>
      <c r="AA615" s="399"/>
      <c r="AB615" s="399"/>
      <c r="AC615" s="399"/>
      <c r="AD615" s="399"/>
      <c r="AE615" s="399"/>
    </row>
    <row r="616" spans="3:31" ht="15.75" customHeight="1" x14ac:dyDescent="0.3">
      <c r="C616" s="398"/>
      <c r="D616" s="399"/>
      <c r="E616" s="399"/>
      <c r="F616" s="399"/>
      <c r="G616" s="399"/>
      <c r="H616" s="399"/>
      <c r="I616" s="399"/>
      <c r="J616" s="399"/>
      <c r="K616" s="399"/>
      <c r="L616" s="399"/>
      <c r="M616" s="399"/>
      <c r="N616" s="399"/>
      <c r="O616" s="399"/>
      <c r="P616" s="399"/>
      <c r="Q616" s="399"/>
      <c r="R616" s="399"/>
      <c r="S616" s="399"/>
      <c r="T616" s="399"/>
      <c r="U616" s="399"/>
      <c r="V616" s="399"/>
      <c r="W616" s="399"/>
      <c r="X616" s="399"/>
      <c r="Y616" s="399"/>
      <c r="Z616" s="399"/>
      <c r="AA616" s="399"/>
      <c r="AB616" s="399"/>
      <c r="AC616" s="399"/>
      <c r="AD616" s="399"/>
      <c r="AE616" s="399"/>
    </row>
    <row r="617" spans="3:31" ht="15.75" customHeight="1" x14ac:dyDescent="0.3">
      <c r="C617" s="398"/>
      <c r="D617" s="399"/>
      <c r="E617" s="399"/>
      <c r="F617" s="399"/>
      <c r="G617" s="399"/>
      <c r="H617" s="399"/>
      <c r="I617" s="399"/>
      <c r="J617" s="399"/>
      <c r="K617" s="399"/>
      <c r="L617" s="399"/>
      <c r="M617" s="399"/>
      <c r="N617" s="399"/>
      <c r="O617" s="399"/>
      <c r="P617" s="399"/>
      <c r="Q617" s="399"/>
      <c r="R617" s="399"/>
      <c r="S617" s="399"/>
      <c r="T617" s="399"/>
      <c r="U617" s="399"/>
      <c r="V617" s="399"/>
      <c r="W617" s="399"/>
      <c r="X617" s="399"/>
      <c r="Y617" s="399"/>
      <c r="Z617" s="399"/>
      <c r="AA617" s="399"/>
      <c r="AB617" s="399"/>
      <c r="AC617" s="399"/>
      <c r="AD617" s="399"/>
      <c r="AE617" s="399"/>
    </row>
    <row r="618" spans="3:31" ht="15.75" customHeight="1" x14ac:dyDescent="0.3">
      <c r="C618" s="398"/>
      <c r="D618" s="399"/>
      <c r="E618" s="399"/>
      <c r="F618" s="399"/>
      <c r="G618" s="399"/>
      <c r="H618" s="399"/>
      <c r="I618" s="399"/>
      <c r="J618" s="399"/>
      <c r="K618" s="399"/>
      <c r="L618" s="399"/>
      <c r="M618" s="399"/>
      <c r="N618" s="399"/>
      <c r="O618" s="399"/>
      <c r="P618" s="399"/>
      <c r="Q618" s="399"/>
      <c r="R618" s="399"/>
      <c r="S618" s="399"/>
      <c r="T618" s="399"/>
      <c r="U618" s="399"/>
      <c r="V618" s="399"/>
      <c r="W618" s="399"/>
      <c r="X618" s="399"/>
      <c r="Y618" s="399"/>
      <c r="Z618" s="399"/>
      <c r="AA618" s="399"/>
      <c r="AB618" s="399"/>
      <c r="AC618" s="399"/>
      <c r="AD618" s="399"/>
      <c r="AE618" s="399"/>
    </row>
    <row r="619" spans="3:31" ht="15.75" customHeight="1" x14ac:dyDescent="0.3">
      <c r="C619" s="398"/>
      <c r="D619" s="399"/>
      <c r="E619" s="399"/>
      <c r="F619" s="399"/>
      <c r="G619" s="399"/>
      <c r="H619" s="399"/>
      <c r="I619" s="399"/>
      <c r="J619" s="399"/>
      <c r="K619" s="399"/>
      <c r="L619" s="399"/>
      <c r="M619" s="399"/>
      <c r="N619" s="399"/>
      <c r="O619" s="399"/>
      <c r="P619" s="399"/>
      <c r="Q619" s="399"/>
      <c r="R619" s="399"/>
      <c r="S619" s="399"/>
      <c r="T619" s="399"/>
      <c r="U619" s="399"/>
      <c r="V619" s="399"/>
      <c r="W619" s="399"/>
      <c r="X619" s="399"/>
      <c r="Y619" s="399"/>
      <c r="Z619" s="399"/>
      <c r="AA619" s="399"/>
      <c r="AB619" s="399"/>
      <c r="AC619" s="399"/>
      <c r="AD619" s="399"/>
      <c r="AE619" s="399"/>
    </row>
    <row r="620" spans="3:31" ht="15.75" customHeight="1" x14ac:dyDescent="0.3">
      <c r="C620" s="398"/>
      <c r="D620" s="399"/>
      <c r="E620" s="399"/>
      <c r="F620" s="399"/>
      <c r="G620" s="399"/>
      <c r="H620" s="399"/>
      <c r="I620" s="399"/>
      <c r="J620" s="399"/>
      <c r="K620" s="399"/>
      <c r="L620" s="399"/>
      <c r="M620" s="399"/>
      <c r="N620" s="399"/>
      <c r="O620" s="399"/>
      <c r="P620" s="399"/>
      <c r="Q620" s="399"/>
      <c r="R620" s="399"/>
      <c r="S620" s="399"/>
      <c r="T620" s="399"/>
      <c r="U620" s="399"/>
      <c r="V620" s="399"/>
      <c r="W620" s="399"/>
      <c r="X620" s="399"/>
      <c r="Y620" s="399"/>
      <c r="Z620" s="399"/>
      <c r="AA620" s="399"/>
      <c r="AB620" s="399"/>
      <c r="AC620" s="399"/>
      <c r="AD620" s="399"/>
      <c r="AE620" s="399"/>
    </row>
    <row r="621" spans="3:31" ht="15.75" customHeight="1" x14ac:dyDescent="0.3">
      <c r="C621" s="398"/>
      <c r="D621" s="399"/>
      <c r="E621" s="399"/>
      <c r="F621" s="399"/>
      <c r="G621" s="399"/>
      <c r="H621" s="399"/>
      <c r="I621" s="399"/>
      <c r="J621" s="399"/>
      <c r="K621" s="399"/>
      <c r="L621" s="399"/>
      <c r="M621" s="399"/>
      <c r="N621" s="399"/>
      <c r="O621" s="399"/>
      <c r="P621" s="399"/>
      <c r="Q621" s="399"/>
      <c r="R621" s="399"/>
      <c r="S621" s="399"/>
      <c r="T621" s="399"/>
      <c r="U621" s="399"/>
      <c r="V621" s="399"/>
      <c r="W621" s="399"/>
      <c r="X621" s="399"/>
      <c r="Y621" s="399"/>
      <c r="Z621" s="399"/>
      <c r="AA621" s="399"/>
      <c r="AB621" s="399"/>
      <c r="AC621" s="399"/>
      <c r="AD621" s="399"/>
      <c r="AE621" s="399"/>
    </row>
    <row r="622" spans="3:31" ht="15.75" customHeight="1" x14ac:dyDescent="0.3">
      <c r="C622" s="398"/>
      <c r="D622" s="399"/>
      <c r="E622" s="399"/>
      <c r="F622" s="399"/>
      <c r="G622" s="399"/>
      <c r="H622" s="399"/>
      <c r="I622" s="399"/>
      <c r="J622" s="399"/>
      <c r="K622" s="399"/>
      <c r="L622" s="399"/>
      <c r="M622" s="399"/>
      <c r="N622" s="399"/>
      <c r="O622" s="399"/>
      <c r="P622" s="399"/>
      <c r="Q622" s="399"/>
      <c r="R622" s="399"/>
      <c r="S622" s="399"/>
      <c r="T622" s="399"/>
      <c r="U622" s="399"/>
      <c r="V622" s="399"/>
      <c r="W622" s="399"/>
      <c r="X622" s="399"/>
      <c r="Y622" s="399"/>
      <c r="Z622" s="399"/>
      <c r="AA622" s="399"/>
      <c r="AB622" s="399"/>
      <c r="AC622" s="399"/>
      <c r="AD622" s="399"/>
      <c r="AE622" s="399"/>
    </row>
    <row r="623" spans="3:31" ht="15.75" customHeight="1" x14ac:dyDescent="0.3">
      <c r="C623" s="398"/>
      <c r="D623" s="399"/>
      <c r="E623" s="399"/>
      <c r="F623" s="399"/>
      <c r="G623" s="399"/>
      <c r="H623" s="399"/>
      <c r="I623" s="399"/>
      <c r="J623" s="399"/>
      <c r="K623" s="399"/>
      <c r="L623" s="399"/>
      <c r="M623" s="399"/>
      <c r="N623" s="399"/>
      <c r="O623" s="399"/>
      <c r="P623" s="399"/>
      <c r="Q623" s="399"/>
      <c r="R623" s="399"/>
      <c r="S623" s="399"/>
      <c r="T623" s="399"/>
      <c r="U623" s="399"/>
      <c r="V623" s="399"/>
      <c r="W623" s="399"/>
      <c r="X623" s="399"/>
      <c r="Y623" s="399"/>
      <c r="Z623" s="399"/>
      <c r="AA623" s="399"/>
      <c r="AB623" s="399"/>
      <c r="AC623" s="399"/>
      <c r="AD623" s="399"/>
      <c r="AE623" s="399"/>
    </row>
    <row r="624" spans="3:31" ht="15.75" customHeight="1" x14ac:dyDescent="0.3">
      <c r="C624" s="398"/>
      <c r="D624" s="399"/>
      <c r="E624" s="399"/>
      <c r="F624" s="399"/>
      <c r="G624" s="399"/>
      <c r="H624" s="399"/>
      <c r="I624" s="399"/>
      <c r="J624" s="399"/>
      <c r="K624" s="399"/>
      <c r="L624" s="399"/>
      <c r="M624" s="399"/>
      <c r="N624" s="399"/>
      <c r="O624" s="399"/>
      <c r="P624" s="399"/>
      <c r="Q624" s="399"/>
      <c r="R624" s="399"/>
      <c r="S624" s="399"/>
      <c r="T624" s="399"/>
      <c r="U624" s="399"/>
      <c r="V624" s="399"/>
      <c r="W624" s="399"/>
      <c r="X624" s="399"/>
      <c r="Y624" s="399"/>
      <c r="Z624" s="399"/>
      <c r="AA624" s="399"/>
      <c r="AB624" s="399"/>
      <c r="AC624" s="399"/>
      <c r="AD624" s="399"/>
      <c r="AE624" s="399"/>
    </row>
    <row r="625" spans="3:31" ht="15.75" customHeight="1" x14ac:dyDescent="0.3">
      <c r="C625" s="398"/>
      <c r="D625" s="399"/>
      <c r="E625" s="399"/>
      <c r="F625" s="399"/>
      <c r="G625" s="399"/>
      <c r="H625" s="399"/>
      <c r="I625" s="399"/>
      <c r="J625" s="399"/>
      <c r="K625" s="399"/>
      <c r="L625" s="399"/>
      <c r="M625" s="399"/>
      <c r="N625" s="399"/>
      <c r="O625" s="399"/>
      <c r="P625" s="399"/>
      <c r="Q625" s="399"/>
      <c r="R625" s="399"/>
      <c r="S625" s="399"/>
      <c r="T625" s="399"/>
      <c r="U625" s="399"/>
      <c r="V625" s="399"/>
      <c r="W625" s="399"/>
      <c r="X625" s="399"/>
      <c r="Y625" s="399"/>
      <c r="Z625" s="399"/>
      <c r="AA625" s="399"/>
      <c r="AB625" s="399"/>
      <c r="AC625" s="399"/>
      <c r="AD625" s="399"/>
      <c r="AE625" s="399"/>
    </row>
    <row r="626" spans="3:31" ht="15.75" customHeight="1" x14ac:dyDescent="0.3">
      <c r="C626" s="398"/>
      <c r="D626" s="399"/>
      <c r="E626" s="399"/>
      <c r="F626" s="399"/>
      <c r="G626" s="399"/>
      <c r="H626" s="399"/>
      <c r="I626" s="399"/>
      <c r="J626" s="399"/>
      <c r="K626" s="399"/>
      <c r="L626" s="399"/>
      <c r="M626" s="399"/>
      <c r="N626" s="399"/>
      <c r="O626" s="399"/>
      <c r="P626" s="399"/>
      <c r="Q626" s="399"/>
      <c r="R626" s="399"/>
      <c r="S626" s="399"/>
      <c r="T626" s="399"/>
      <c r="U626" s="399"/>
      <c r="V626" s="399"/>
      <c r="W626" s="399"/>
      <c r="X626" s="399"/>
      <c r="Y626" s="399"/>
      <c r="Z626" s="399"/>
      <c r="AA626" s="399"/>
      <c r="AB626" s="399"/>
      <c r="AC626" s="399"/>
      <c r="AD626" s="399"/>
      <c r="AE626" s="399"/>
    </row>
    <row r="627" spans="3:31" ht="15.75" customHeight="1" x14ac:dyDescent="0.3">
      <c r="C627" s="398"/>
      <c r="D627" s="399"/>
      <c r="E627" s="399"/>
      <c r="F627" s="399"/>
      <c r="G627" s="399"/>
      <c r="H627" s="399"/>
      <c r="I627" s="399"/>
      <c r="J627" s="399"/>
      <c r="K627" s="399"/>
      <c r="L627" s="399"/>
      <c r="M627" s="399"/>
      <c r="N627" s="399"/>
      <c r="O627" s="399"/>
      <c r="P627" s="399"/>
      <c r="Q627" s="399"/>
      <c r="R627" s="399"/>
      <c r="S627" s="399"/>
      <c r="T627" s="399"/>
      <c r="U627" s="399"/>
      <c r="V627" s="399"/>
      <c r="W627" s="399"/>
      <c r="X627" s="399"/>
      <c r="Y627" s="399"/>
      <c r="Z627" s="399"/>
      <c r="AA627" s="399"/>
      <c r="AB627" s="399"/>
      <c r="AC627" s="399"/>
      <c r="AD627" s="399"/>
      <c r="AE627" s="399"/>
    </row>
    <row r="628" spans="3:31" ht="15.75" customHeight="1" x14ac:dyDescent="0.3">
      <c r="C628" s="398"/>
      <c r="D628" s="399"/>
      <c r="E628" s="399"/>
      <c r="F628" s="399"/>
      <c r="G628" s="399"/>
      <c r="H628" s="399"/>
      <c r="I628" s="399"/>
      <c r="J628" s="399"/>
      <c r="K628" s="399"/>
      <c r="L628" s="399"/>
      <c r="M628" s="399"/>
      <c r="N628" s="399"/>
      <c r="O628" s="399"/>
      <c r="P628" s="399"/>
      <c r="Q628" s="399"/>
      <c r="R628" s="399"/>
      <c r="S628" s="399"/>
      <c r="T628" s="399"/>
      <c r="U628" s="399"/>
      <c r="V628" s="399"/>
      <c r="W628" s="399"/>
      <c r="X628" s="399"/>
      <c r="Y628" s="399"/>
      <c r="Z628" s="399"/>
      <c r="AA628" s="399"/>
      <c r="AB628" s="399"/>
      <c r="AC628" s="399"/>
      <c r="AD628" s="399"/>
      <c r="AE628" s="399"/>
    </row>
    <row r="629" spans="3:31" ht="15.75" customHeight="1" x14ac:dyDescent="0.3">
      <c r="C629" s="398"/>
      <c r="D629" s="399"/>
      <c r="E629" s="399"/>
      <c r="F629" s="399"/>
      <c r="G629" s="399"/>
      <c r="H629" s="399"/>
      <c r="I629" s="399"/>
      <c r="J629" s="399"/>
      <c r="K629" s="399"/>
      <c r="L629" s="399"/>
      <c r="M629" s="399"/>
      <c r="N629" s="399"/>
      <c r="O629" s="399"/>
      <c r="P629" s="399"/>
      <c r="Q629" s="399"/>
      <c r="R629" s="399"/>
      <c r="S629" s="399"/>
      <c r="T629" s="399"/>
      <c r="U629" s="399"/>
      <c r="V629" s="399"/>
      <c r="W629" s="399"/>
      <c r="X629" s="399"/>
      <c r="Y629" s="399"/>
      <c r="Z629" s="399"/>
      <c r="AA629" s="399"/>
      <c r="AB629" s="399"/>
      <c r="AC629" s="399"/>
      <c r="AD629" s="399"/>
      <c r="AE629" s="399"/>
    </row>
    <row r="630" spans="3:31" ht="15.75" customHeight="1" x14ac:dyDescent="0.3">
      <c r="C630" s="398"/>
      <c r="D630" s="399"/>
      <c r="E630" s="399"/>
      <c r="F630" s="399"/>
      <c r="G630" s="399"/>
      <c r="H630" s="399"/>
      <c r="I630" s="399"/>
      <c r="J630" s="399"/>
      <c r="K630" s="399"/>
      <c r="L630" s="399"/>
      <c r="M630" s="399"/>
      <c r="N630" s="399"/>
      <c r="O630" s="399"/>
      <c r="P630" s="399"/>
      <c r="Q630" s="399"/>
      <c r="R630" s="399"/>
      <c r="S630" s="399"/>
      <c r="T630" s="399"/>
      <c r="U630" s="399"/>
      <c r="V630" s="399"/>
      <c r="W630" s="399"/>
      <c r="X630" s="399"/>
      <c r="Y630" s="399"/>
      <c r="Z630" s="399"/>
      <c r="AA630" s="399"/>
      <c r="AB630" s="399"/>
      <c r="AC630" s="399"/>
      <c r="AD630" s="399"/>
      <c r="AE630" s="399"/>
    </row>
    <row r="631" spans="3:31" ht="15.75" customHeight="1" x14ac:dyDescent="0.3">
      <c r="C631" s="398"/>
      <c r="D631" s="399"/>
      <c r="E631" s="399"/>
      <c r="F631" s="399"/>
      <c r="G631" s="399"/>
      <c r="H631" s="399"/>
      <c r="I631" s="399"/>
      <c r="J631" s="399"/>
      <c r="K631" s="399"/>
      <c r="L631" s="399"/>
      <c r="M631" s="399"/>
      <c r="N631" s="399"/>
      <c r="O631" s="399"/>
      <c r="P631" s="399"/>
      <c r="Q631" s="399"/>
      <c r="R631" s="399"/>
      <c r="S631" s="399"/>
      <c r="T631" s="399"/>
      <c r="U631" s="399"/>
      <c r="V631" s="399"/>
      <c r="W631" s="399"/>
      <c r="X631" s="399"/>
      <c r="Y631" s="399"/>
      <c r="Z631" s="399"/>
      <c r="AA631" s="399"/>
      <c r="AB631" s="399"/>
      <c r="AC631" s="399"/>
      <c r="AD631" s="399"/>
      <c r="AE631" s="399"/>
    </row>
    <row r="632" spans="3:31" ht="15.75" customHeight="1" x14ac:dyDescent="0.3">
      <c r="C632" s="398"/>
      <c r="D632" s="399"/>
      <c r="E632" s="399"/>
      <c r="F632" s="399"/>
      <c r="G632" s="399"/>
      <c r="H632" s="399"/>
      <c r="I632" s="399"/>
      <c r="J632" s="399"/>
      <c r="K632" s="399"/>
      <c r="L632" s="399"/>
      <c r="M632" s="399"/>
      <c r="N632" s="399"/>
      <c r="O632" s="399"/>
      <c r="P632" s="399"/>
      <c r="Q632" s="399"/>
      <c r="R632" s="399"/>
      <c r="S632" s="399"/>
      <c r="T632" s="399"/>
      <c r="U632" s="399"/>
      <c r="V632" s="399"/>
      <c r="W632" s="399"/>
      <c r="X632" s="399"/>
      <c r="Y632" s="399"/>
      <c r="Z632" s="399"/>
      <c r="AA632" s="399"/>
      <c r="AB632" s="399"/>
      <c r="AC632" s="399"/>
      <c r="AD632" s="399"/>
      <c r="AE632" s="399"/>
    </row>
    <row r="633" spans="3:31" ht="15.75" customHeight="1" x14ac:dyDescent="0.3">
      <c r="C633" s="398"/>
      <c r="D633" s="399"/>
      <c r="E633" s="399"/>
      <c r="F633" s="399"/>
      <c r="G633" s="399"/>
      <c r="H633" s="399"/>
      <c r="I633" s="399"/>
      <c r="J633" s="399"/>
      <c r="K633" s="399"/>
      <c r="L633" s="399"/>
      <c r="M633" s="399"/>
      <c r="N633" s="399"/>
      <c r="O633" s="399"/>
      <c r="P633" s="399"/>
      <c r="Q633" s="399"/>
      <c r="R633" s="399"/>
      <c r="S633" s="399"/>
      <c r="T633" s="399"/>
      <c r="U633" s="399"/>
      <c r="V633" s="399"/>
      <c r="W633" s="399"/>
      <c r="X633" s="399"/>
      <c r="Y633" s="399"/>
      <c r="Z633" s="399"/>
      <c r="AA633" s="399"/>
      <c r="AB633" s="399"/>
      <c r="AC633" s="399"/>
      <c r="AD633" s="399"/>
      <c r="AE633" s="399"/>
    </row>
    <row r="634" spans="3:31" ht="15.75" customHeight="1" x14ac:dyDescent="0.3">
      <c r="C634" s="398"/>
      <c r="D634" s="399"/>
      <c r="E634" s="399"/>
      <c r="F634" s="399"/>
      <c r="G634" s="399"/>
      <c r="H634" s="399"/>
      <c r="I634" s="399"/>
      <c r="J634" s="399"/>
      <c r="K634" s="399"/>
      <c r="L634" s="399"/>
      <c r="M634" s="399"/>
      <c r="N634" s="399"/>
      <c r="O634" s="399"/>
      <c r="P634" s="399"/>
      <c r="Q634" s="399"/>
      <c r="R634" s="399"/>
      <c r="S634" s="399"/>
      <c r="T634" s="399"/>
      <c r="U634" s="399"/>
      <c r="V634" s="399"/>
      <c r="W634" s="399"/>
      <c r="X634" s="399"/>
      <c r="Y634" s="399"/>
      <c r="Z634" s="399"/>
      <c r="AA634" s="399"/>
      <c r="AB634" s="399"/>
      <c r="AC634" s="399"/>
      <c r="AD634" s="399"/>
      <c r="AE634" s="399"/>
    </row>
    <row r="635" spans="3:31" ht="15.75" customHeight="1" x14ac:dyDescent="0.3">
      <c r="C635" s="398"/>
      <c r="D635" s="399"/>
      <c r="E635" s="399"/>
      <c r="F635" s="399"/>
      <c r="G635" s="399"/>
      <c r="H635" s="399"/>
      <c r="I635" s="399"/>
      <c r="J635" s="399"/>
      <c r="K635" s="399"/>
      <c r="L635" s="399"/>
      <c r="M635" s="399"/>
      <c r="N635" s="399"/>
      <c r="O635" s="399"/>
      <c r="P635" s="399"/>
      <c r="Q635" s="399"/>
      <c r="R635" s="399"/>
      <c r="S635" s="399"/>
      <c r="T635" s="399"/>
      <c r="U635" s="399"/>
      <c r="V635" s="399"/>
      <c r="W635" s="399"/>
      <c r="X635" s="399"/>
      <c r="Y635" s="399"/>
      <c r="Z635" s="399"/>
      <c r="AA635" s="399"/>
      <c r="AB635" s="399"/>
      <c r="AC635" s="399"/>
      <c r="AD635" s="399"/>
      <c r="AE635" s="399"/>
    </row>
    <row r="636" spans="3:31" ht="15.75" customHeight="1" x14ac:dyDescent="0.3">
      <c r="C636" s="398"/>
      <c r="D636" s="399"/>
      <c r="E636" s="399"/>
      <c r="F636" s="399"/>
      <c r="G636" s="399"/>
      <c r="H636" s="399"/>
      <c r="I636" s="399"/>
      <c r="J636" s="399"/>
      <c r="K636" s="399"/>
      <c r="L636" s="399"/>
      <c r="M636" s="399"/>
      <c r="N636" s="399"/>
      <c r="O636" s="399"/>
      <c r="P636" s="399"/>
      <c r="Q636" s="399"/>
      <c r="R636" s="399"/>
      <c r="S636" s="399"/>
      <c r="T636" s="399"/>
      <c r="U636" s="399"/>
      <c r="V636" s="399"/>
      <c r="W636" s="399"/>
      <c r="X636" s="399"/>
      <c r="Y636" s="399"/>
      <c r="Z636" s="399"/>
      <c r="AA636" s="399"/>
      <c r="AB636" s="399"/>
      <c r="AC636" s="399"/>
      <c r="AD636" s="399"/>
      <c r="AE636" s="399"/>
    </row>
    <row r="637" spans="3:31" ht="15.75" customHeight="1" x14ac:dyDescent="0.3">
      <c r="C637" s="398"/>
      <c r="D637" s="399"/>
      <c r="E637" s="399"/>
      <c r="F637" s="399"/>
      <c r="G637" s="399"/>
      <c r="H637" s="399"/>
      <c r="I637" s="399"/>
      <c r="J637" s="399"/>
      <c r="K637" s="399"/>
      <c r="L637" s="399"/>
      <c r="M637" s="399"/>
      <c r="N637" s="399"/>
      <c r="O637" s="399"/>
      <c r="P637" s="399"/>
      <c r="Q637" s="399"/>
      <c r="R637" s="399"/>
      <c r="S637" s="399"/>
      <c r="T637" s="399"/>
      <c r="U637" s="399"/>
      <c r="V637" s="399"/>
      <c r="W637" s="399"/>
      <c r="X637" s="399"/>
      <c r="Y637" s="399"/>
      <c r="Z637" s="399"/>
      <c r="AA637" s="399"/>
      <c r="AB637" s="399"/>
      <c r="AC637" s="399"/>
      <c r="AD637" s="399"/>
      <c r="AE637" s="399"/>
    </row>
    <row r="638" spans="3:31" ht="15.75" customHeight="1" x14ac:dyDescent="0.3">
      <c r="C638" s="398"/>
      <c r="D638" s="399"/>
      <c r="E638" s="399"/>
      <c r="F638" s="399"/>
      <c r="G638" s="399"/>
      <c r="H638" s="399"/>
      <c r="I638" s="399"/>
      <c r="J638" s="399"/>
      <c r="K638" s="399"/>
      <c r="L638" s="399"/>
      <c r="M638" s="399"/>
      <c r="N638" s="399"/>
      <c r="O638" s="399"/>
      <c r="P638" s="399"/>
      <c r="Q638" s="399"/>
      <c r="R638" s="399"/>
      <c r="S638" s="399"/>
      <c r="T638" s="399"/>
      <c r="U638" s="399"/>
      <c r="V638" s="399"/>
      <c r="W638" s="399"/>
      <c r="X638" s="399"/>
      <c r="Y638" s="399"/>
      <c r="Z638" s="399"/>
      <c r="AA638" s="399"/>
      <c r="AB638" s="399"/>
      <c r="AC638" s="399"/>
      <c r="AD638" s="399"/>
      <c r="AE638" s="399"/>
    </row>
    <row r="639" spans="3:31" ht="15.75" customHeight="1" x14ac:dyDescent="0.3">
      <c r="C639" s="398"/>
      <c r="D639" s="399"/>
      <c r="E639" s="399"/>
      <c r="F639" s="399"/>
      <c r="G639" s="399"/>
      <c r="H639" s="399"/>
      <c r="I639" s="399"/>
      <c r="J639" s="399"/>
      <c r="K639" s="399"/>
      <c r="L639" s="399"/>
      <c r="M639" s="399"/>
      <c r="N639" s="399"/>
      <c r="O639" s="399"/>
      <c r="P639" s="399"/>
      <c r="Q639" s="399"/>
      <c r="R639" s="399"/>
      <c r="S639" s="399"/>
      <c r="T639" s="399"/>
      <c r="U639" s="399"/>
      <c r="V639" s="399"/>
      <c r="W639" s="399"/>
      <c r="X639" s="399"/>
      <c r="Y639" s="399"/>
      <c r="Z639" s="399"/>
      <c r="AA639" s="399"/>
      <c r="AB639" s="399"/>
      <c r="AC639" s="399"/>
      <c r="AD639" s="399"/>
      <c r="AE639" s="399"/>
    </row>
    <row r="640" spans="3:31" ht="15.75" customHeight="1" x14ac:dyDescent="0.3">
      <c r="C640" s="398"/>
      <c r="D640" s="399"/>
      <c r="E640" s="399"/>
      <c r="F640" s="399"/>
      <c r="G640" s="399"/>
      <c r="H640" s="399"/>
      <c r="I640" s="399"/>
      <c r="J640" s="399"/>
      <c r="K640" s="399"/>
      <c r="L640" s="399"/>
      <c r="M640" s="399"/>
      <c r="N640" s="399"/>
      <c r="O640" s="399"/>
      <c r="P640" s="399"/>
      <c r="Q640" s="399"/>
      <c r="R640" s="399"/>
      <c r="S640" s="399"/>
      <c r="T640" s="399"/>
      <c r="U640" s="399"/>
      <c r="V640" s="399"/>
      <c r="W640" s="399"/>
      <c r="X640" s="399"/>
      <c r="Y640" s="399"/>
      <c r="Z640" s="399"/>
      <c r="AA640" s="399"/>
      <c r="AB640" s="399"/>
      <c r="AC640" s="399"/>
      <c r="AD640" s="399"/>
      <c r="AE640" s="399"/>
    </row>
    <row r="641" spans="3:31" ht="15.75" customHeight="1" x14ac:dyDescent="0.3">
      <c r="C641" s="398"/>
      <c r="D641" s="399"/>
      <c r="E641" s="399"/>
      <c r="F641" s="399"/>
      <c r="G641" s="399"/>
      <c r="H641" s="399"/>
      <c r="I641" s="399"/>
      <c r="J641" s="399"/>
      <c r="K641" s="399"/>
      <c r="L641" s="399"/>
      <c r="M641" s="399"/>
      <c r="N641" s="399"/>
      <c r="O641" s="399"/>
      <c r="P641" s="399"/>
      <c r="Q641" s="399"/>
      <c r="R641" s="399"/>
      <c r="S641" s="399"/>
      <c r="T641" s="399"/>
      <c r="U641" s="399"/>
      <c r="V641" s="399"/>
      <c r="W641" s="399"/>
      <c r="X641" s="399"/>
      <c r="Y641" s="399"/>
      <c r="Z641" s="399"/>
      <c r="AA641" s="399"/>
      <c r="AB641" s="399"/>
      <c r="AC641" s="399"/>
      <c r="AD641" s="399"/>
      <c r="AE641" s="399"/>
    </row>
    <row r="642" spans="3:31" ht="15.75" customHeight="1" x14ac:dyDescent="0.3">
      <c r="C642" s="398"/>
      <c r="D642" s="399"/>
      <c r="E642" s="399"/>
      <c r="F642" s="399"/>
      <c r="G642" s="399"/>
      <c r="H642" s="399"/>
      <c r="I642" s="399"/>
      <c r="J642" s="399"/>
      <c r="K642" s="399"/>
      <c r="L642" s="399"/>
      <c r="M642" s="399"/>
      <c r="N642" s="399"/>
      <c r="O642" s="399"/>
      <c r="P642" s="399"/>
      <c r="Q642" s="399"/>
      <c r="R642" s="399"/>
      <c r="S642" s="399"/>
      <c r="T642" s="399"/>
      <c r="U642" s="399"/>
      <c r="V642" s="399"/>
      <c r="W642" s="399"/>
      <c r="X642" s="399"/>
      <c r="Y642" s="399"/>
      <c r="Z642" s="399"/>
      <c r="AA642" s="399"/>
      <c r="AB642" s="399"/>
      <c r="AC642" s="399"/>
      <c r="AD642" s="399"/>
      <c r="AE642" s="399"/>
    </row>
    <row r="643" spans="3:31" ht="15.75" customHeight="1" x14ac:dyDescent="0.3">
      <c r="C643" s="398"/>
      <c r="D643" s="399"/>
      <c r="E643" s="399"/>
      <c r="F643" s="399"/>
      <c r="G643" s="399"/>
      <c r="H643" s="399"/>
      <c r="I643" s="399"/>
      <c r="J643" s="399"/>
      <c r="K643" s="399"/>
      <c r="L643" s="399"/>
      <c r="M643" s="399"/>
      <c r="N643" s="399"/>
      <c r="O643" s="399"/>
      <c r="P643" s="399"/>
      <c r="Q643" s="399"/>
      <c r="R643" s="399"/>
      <c r="S643" s="399"/>
      <c r="T643" s="399"/>
      <c r="U643" s="399"/>
      <c r="V643" s="399"/>
      <c r="W643" s="399"/>
      <c r="X643" s="399"/>
      <c r="Y643" s="399"/>
      <c r="Z643" s="399"/>
      <c r="AA643" s="399"/>
      <c r="AB643" s="399"/>
      <c r="AC643" s="399"/>
      <c r="AD643" s="399"/>
      <c r="AE643" s="399"/>
    </row>
    <row r="644" spans="3:31" ht="15.75" customHeight="1" x14ac:dyDescent="0.3">
      <c r="C644" s="398"/>
      <c r="D644" s="399"/>
      <c r="E644" s="399"/>
      <c r="F644" s="399"/>
      <c r="G644" s="399"/>
      <c r="H644" s="399"/>
      <c r="I644" s="399"/>
      <c r="J644" s="399"/>
      <c r="K644" s="399"/>
      <c r="L644" s="399"/>
      <c r="M644" s="399"/>
      <c r="N644" s="399"/>
      <c r="O644" s="399"/>
      <c r="P644" s="399"/>
      <c r="Q644" s="399"/>
      <c r="R644" s="399"/>
      <c r="S644" s="399"/>
      <c r="T644" s="399"/>
      <c r="U644" s="399"/>
      <c r="V644" s="399"/>
      <c r="W644" s="399"/>
      <c r="X644" s="399"/>
      <c r="Y644" s="399"/>
      <c r="Z644" s="399"/>
      <c r="AA644" s="399"/>
      <c r="AB644" s="399"/>
      <c r="AC644" s="399"/>
      <c r="AD644" s="399"/>
      <c r="AE644" s="399"/>
    </row>
    <row r="645" spans="3:31" ht="15.75" customHeight="1" x14ac:dyDescent="0.3">
      <c r="C645" s="398"/>
      <c r="D645" s="399"/>
      <c r="E645" s="399"/>
      <c r="F645" s="399"/>
      <c r="G645" s="399"/>
      <c r="H645" s="399"/>
      <c r="I645" s="399"/>
      <c r="J645" s="399"/>
      <c r="K645" s="399"/>
      <c r="L645" s="399"/>
      <c r="M645" s="399"/>
      <c r="N645" s="399"/>
      <c r="O645" s="399"/>
      <c r="P645" s="399"/>
      <c r="Q645" s="399"/>
      <c r="R645" s="399"/>
      <c r="S645" s="399"/>
      <c r="T645" s="399"/>
      <c r="U645" s="399"/>
      <c r="V645" s="399"/>
      <c r="W645" s="399"/>
      <c r="X645" s="399"/>
      <c r="Y645" s="399"/>
      <c r="Z645" s="399"/>
      <c r="AA645" s="399"/>
      <c r="AB645" s="399"/>
      <c r="AC645" s="399"/>
      <c r="AD645" s="399"/>
      <c r="AE645" s="399"/>
    </row>
    <row r="646" spans="3:31" ht="15.75" customHeight="1" x14ac:dyDescent="0.3">
      <c r="C646" s="398"/>
      <c r="D646" s="399"/>
      <c r="E646" s="399"/>
      <c r="F646" s="399"/>
      <c r="G646" s="399"/>
      <c r="H646" s="399"/>
      <c r="I646" s="399"/>
      <c r="J646" s="399"/>
      <c r="K646" s="399"/>
      <c r="L646" s="399"/>
      <c r="M646" s="399"/>
      <c r="N646" s="399"/>
      <c r="O646" s="399"/>
      <c r="P646" s="399"/>
      <c r="Q646" s="399"/>
      <c r="R646" s="399"/>
      <c r="S646" s="399"/>
      <c r="T646" s="399"/>
      <c r="U646" s="399"/>
      <c r="V646" s="399"/>
      <c r="W646" s="399"/>
      <c r="X646" s="399"/>
      <c r="Y646" s="399"/>
      <c r="Z646" s="399"/>
      <c r="AA646" s="399"/>
      <c r="AB646" s="399"/>
      <c r="AC646" s="399"/>
      <c r="AD646" s="399"/>
      <c r="AE646" s="399"/>
    </row>
    <row r="647" spans="3:31" ht="15.75" customHeight="1" x14ac:dyDescent="0.3">
      <c r="C647" s="398"/>
      <c r="D647" s="399"/>
      <c r="E647" s="399"/>
      <c r="F647" s="399"/>
      <c r="G647" s="399"/>
      <c r="H647" s="399"/>
      <c r="I647" s="399"/>
      <c r="J647" s="399"/>
      <c r="K647" s="399"/>
      <c r="L647" s="399"/>
      <c r="M647" s="399"/>
      <c r="N647" s="399"/>
      <c r="O647" s="399"/>
      <c r="P647" s="399"/>
      <c r="Q647" s="399"/>
      <c r="R647" s="399"/>
      <c r="S647" s="399"/>
      <c r="T647" s="399"/>
      <c r="U647" s="399"/>
      <c r="V647" s="399"/>
      <c r="W647" s="399"/>
      <c r="X647" s="399"/>
      <c r="Y647" s="399"/>
      <c r="Z647" s="399"/>
      <c r="AA647" s="399"/>
      <c r="AB647" s="399"/>
      <c r="AC647" s="399"/>
      <c r="AD647" s="399"/>
      <c r="AE647" s="399"/>
    </row>
    <row r="648" spans="3:31" ht="15.75" customHeight="1" x14ac:dyDescent="0.3">
      <c r="C648" s="398"/>
      <c r="D648" s="399"/>
      <c r="E648" s="399"/>
      <c r="F648" s="399"/>
      <c r="G648" s="399"/>
      <c r="H648" s="399"/>
      <c r="I648" s="399"/>
      <c r="J648" s="399"/>
      <c r="K648" s="399"/>
      <c r="L648" s="399"/>
      <c r="M648" s="399"/>
      <c r="N648" s="399"/>
      <c r="O648" s="399"/>
      <c r="P648" s="399"/>
      <c r="Q648" s="399"/>
      <c r="R648" s="399"/>
      <c r="S648" s="399"/>
      <c r="T648" s="399"/>
      <c r="U648" s="399"/>
      <c r="V648" s="399"/>
      <c r="W648" s="399"/>
      <c r="X648" s="399"/>
      <c r="Y648" s="399"/>
      <c r="Z648" s="399"/>
      <c r="AA648" s="399"/>
      <c r="AB648" s="399"/>
      <c r="AC648" s="399"/>
      <c r="AD648" s="399"/>
      <c r="AE648" s="399"/>
    </row>
    <row r="649" spans="3:31" ht="15.75" customHeight="1" x14ac:dyDescent="0.3">
      <c r="C649" s="398"/>
      <c r="D649" s="399"/>
      <c r="E649" s="399"/>
      <c r="F649" s="399"/>
      <c r="G649" s="399"/>
      <c r="H649" s="399"/>
      <c r="I649" s="399"/>
      <c r="J649" s="399"/>
      <c r="K649" s="399"/>
      <c r="L649" s="399"/>
      <c r="M649" s="399"/>
      <c r="N649" s="399"/>
      <c r="O649" s="399"/>
      <c r="P649" s="399"/>
      <c r="Q649" s="399"/>
      <c r="R649" s="399"/>
      <c r="S649" s="399"/>
      <c r="T649" s="399"/>
      <c r="U649" s="399"/>
      <c r="V649" s="399"/>
      <c r="W649" s="399"/>
      <c r="X649" s="399"/>
      <c r="Y649" s="399"/>
      <c r="Z649" s="399"/>
      <c r="AA649" s="399"/>
      <c r="AB649" s="399"/>
      <c r="AC649" s="399"/>
      <c r="AD649" s="399"/>
      <c r="AE649" s="399"/>
    </row>
    <row r="650" spans="3:31" ht="15.75" customHeight="1" x14ac:dyDescent="0.3">
      <c r="C650" s="398"/>
      <c r="D650" s="399"/>
      <c r="E650" s="399"/>
      <c r="F650" s="399"/>
      <c r="G650" s="399"/>
      <c r="H650" s="399"/>
      <c r="I650" s="399"/>
      <c r="J650" s="399"/>
      <c r="K650" s="399"/>
      <c r="L650" s="399"/>
      <c r="M650" s="399"/>
      <c r="N650" s="399"/>
      <c r="O650" s="399"/>
      <c r="P650" s="399"/>
      <c r="Q650" s="399"/>
      <c r="R650" s="399"/>
      <c r="S650" s="399"/>
      <c r="T650" s="399"/>
      <c r="U650" s="399"/>
      <c r="V650" s="399"/>
      <c r="W650" s="399"/>
      <c r="X650" s="399"/>
      <c r="Y650" s="399"/>
      <c r="Z650" s="399"/>
      <c r="AA650" s="399"/>
      <c r="AB650" s="399"/>
      <c r="AC650" s="399"/>
      <c r="AD650" s="399"/>
      <c r="AE650" s="399"/>
    </row>
    <row r="651" spans="3:31" ht="15.75" customHeight="1" x14ac:dyDescent="0.3">
      <c r="C651" s="398"/>
      <c r="D651" s="399"/>
      <c r="E651" s="399"/>
      <c r="F651" s="399"/>
      <c r="G651" s="399"/>
      <c r="H651" s="399"/>
      <c r="I651" s="399"/>
      <c r="J651" s="399"/>
      <c r="K651" s="399"/>
      <c r="L651" s="399"/>
      <c r="M651" s="399"/>
      <c r="N651" s="399"/>
      <c r="O651" s="399"/>
      <c r="P651" s="399"/>
      <c r="Q651" s="399"/>
      <c r="R651" s="399"/>
      <c r="S651" s="399"/>
      <c r="T651" s="399"/>
      <c r="U651" s="399"/>
      <c r="V651" s="399"/>
      <c r="W651" s="399"/>
      <c r="X651" s="399"/>
      <c r="Y651" s="399"/>
      <c r="Z651" s="399"/>
      <c r="AA651" s="399"/>
      <c r="AB651" s="399"/>
      <c r="AC651" s="399"/>
      <c r="AD651" s="399"/>
      <c r="AE651" s="399"/>
    </row>
    <row r="652" spans="3:31" ht="15.75" customHeight="1" x14ac:dyDescent="0.3">
      <c r="C652" s="398"/>
      <c r="D652" s="399"/>
      <c r="E652" s="399"/>
      <c r="F652" s="399"/>
      <c r="G652" s="399"/>
      <c r="H652" s="399"/>
      <c r="I652" s="399"/>
      <c r="J652" s="399"/>
      <c r="K652" s="399"/>
      <c r="L652" s="399"/>
      <c r="M652" s="399"/>
      <c r="N652" s="399"/>
      <c r="O652" s="399"/>
      <c r="P652" s="399"/>
      <c r="Q652" s="399"/>
      <c r="R652" s="399"/>
      <c r="S652" s="399"/>
      <c r="T652" s="399"/>
      <c r="U652" s="399"/>
      <c r="V652" s="399"/>
      <c r="W652" s="399"/>
      <c r="X652" s="399"/>
      <c r="Y652" s="399"/>
      <c r="Z652" s="399"/>
      <c r="AA652" s="399"/>
      <c r="AB652" s="399"/>
      <c r="AC652" s="399"/>
      <c r="AD652" s="399"/>
      <c r="AE652" s="399"/>
    </row>
    <row r="653" spans="3:31" ht="15.75" customHeight="1" x14ac:dyDescent="0.3">
      <c r="C653" s="398"/>
      <c r="D653" s="399"/>
      <c r="E653" s="399"/>
      <c r="F653" s="399"/>
      <c r="G653" s="399"/>
      <c r="H653" s="399"/>
      <c r="I653" s="399"/>
      <c r="J653" s="399"/>
      <c r="K653" s="399"/>
      <c r="L653" s="399"/>
      <c r="M653" s="399"/>
      <c r="N653" s="399"/>
      <c r="O653" s="399"/>
      <c r="P653" s="399"/>
      <c r="Q653" s="399"/>
      <c r="R653" s="399"/>
      <c r="S653" s="399"/>
      <c r="T653" s="399"/>
      <c r="U653" s="399"/>
      <c r="V653" s="399"/>
      <c r="W653" s="399"/>
      <c r="X653" s="399"/>
      <c r="Y653" s="399"/>
      <c r="Z653" s="399"/>
      <c r="AA653" s="399"/>
      <c r="AB653" s="399"/>
      <c r="AC653" s="399"/>
      <c r="AD653" s="399"/>
      <c r="AE653" s="399"/>
    </row>
    <row r="654" spans="3:31" ht="15.75" customHeight="1" x14ac:dyDescent="0.3">
      <c r="C654" s="398"/>
      <c r="D654" s="399"/>
      <c r="E654" s="399"/>
      <c r="F654" s="399"/>
      <c r="G654" s="399"/>
      <c r="H654" s="399"/>
      <c r="I654" s="399"/>
      <c r="J654" s="399"/>
      <c r="K654" s="399"/>
      <c r="L654" s="399"/>
      <c r="M654" s="399"/>
      <c r="N654" s="399"/>
      <c r="O654" s="399"/>
      <c r="P654" s="399"/>
      <c r="Q654" s="399"/>
      <c r="R654" s="399"/>
      <c r="S654" s="399"/>
      <c r="T654" s="399"/>
      <c r="U654" s="399"/>
      <c r="V654" s="399"/>
      <c r="W654" s="399"/>
      <c r="X654" s="399"/>
      <c r="Y654" s="399"/>
      <c r="Z654" s="399"/>
      <c r="AA654" s="399"/>
      <c r="AB654" s="399"/>
      <c r="AC654" s="399"/>
      <c r="AD654" s="399"/>
      <c r="AE654" s="399"/>
    </row>
    <row r="655" spans="3:31" ht="15.75" customHeight="1" x14ac:dyDescent="0.3">
      <c r="C655" s="398"/>
      <c r="D655" s="399"/>
      <c r="E655" s="399"/>
      <c r="F655" s="399"/>
      <c r="G655" s="399"/>
      <c r="H655" s="399"/>
      <c r="I655" s="399"/>
      <c r="J655" s="399"/>
      <c r="K655" s="399"/>
      <c r="L655" s="399"/>
      <c r="M655" s="399"/>
      <c r="N655" s="399"/>
      <c r="O655" s="399"/>
      <c r="P655" s="399"/>
      <c r="Q655" s="399"/>
      <c r="R655" s="399"/>
      <c r="S655" s="399"/>
      <c r="T655" s="399"/>
      <c r="U655" s="399"/>
      <c r="V655" s="399"/>
      <c r="W655" s="399"/>
      <c r="X655" s="399"/>
      <c r="Y655" s="399"/>
      <c r="Z655" s="399"/>
      <c r="AA655" s="399"/>
      <c r="AB655" s="399"/>
      <c r="AC655" s="399"/>
      <c r="AD655" s="399"/>
      <c r="AE655" s="399"/>
    </row>
    <row r="656" spans="3:31" ht="15.75" customHeight="1" x14ac:dyDescent="0.3">
      <c r="C656" s="398"/>
      <c r="D656" s="399"/>
      <c r="E656" s="399"/>
      <c r="F656" s="399"/>
      <c r="G656" s="399"/>
      <c r="H656" s="399"/>
      <c r="I656" s="399"/>
      <c r="J656" s="399"/>
      <c r="K656" s="399"/>
      <c r="L656" s="399"/>
      <c r="M656" s="399"/>
      <c r="N656" s="399"/>
      <c r="O656" s="399"/>
      <c r="P656" s="399"/>
      <c r="Q656" s="399"/>
      <c r="R656" s="399"/>
      <c r="S656" s="399"/>
      <c r="T656" s="399"/>
      <c r="U656" s="399"/>
      <c r="V656" s="399"/>
      <c r="W656" s="399"/>
      <c r="X656" s="399"/>
      <c r="Y656" s="399"/>
      <c r="Z656" s="399"/>
      <c r="AA656" s="399"/>
      <c r="AB656" s="399"/>
      <c r="AC656" s="399"/>
      <c r="AD656" s="399"/>
      <c r="AE656" s="399"/>
    </row>
    <row r="657" spans="3:31" ht="15.75" customHeight="1" x14ac:dyDescent="0.3">
      <c r="C657" s="398"/>
      <c r="D657" s="399"/>
      <c r="E657" s="399"/>
      <c r="F657" s="399"/>
      <c r="G657" s="399"/>
      <c r="H657" s="399"/>
      <c r="I657" s="399"/>
      <c r="J657" s="399"/>
      <c r="K657" s="399"/>
      <c r="L657" s="399"/>
      <c r="M657" s="399"/>
      <c r="N657" s="399"/>
      <c r="O657" s="399"/>
      <c r="P657" s="399"/>
      <c r="Q657" s="399"/>
      <c r="R657" s="399"/>
      <c r="S657" s="399"/>
      <c r="T657" s="399"/>
      <c r="U657" s="399"/>
      <c r="V657" s="399"/>
      <c r="W657" s="399"/>
      <c r="X657" s="399"/>
      <c r="Y657" s="399"/>
      <c r="Z657" s="399"/>
      <c r="AA657" s="399"/>
      <c r="AB657" s="399"/>
      <c r="AC657" s="399"/>
      <c r="AD657" s="399"/>
      <c r="AE657" s="399"/>
    </row>
    <row r="658" spans="3:31" ht="15.75" customHeight="1" x14ac:dyDescent="0.3">
      <c r="C658" s="398"/>
      <c r="D658" s="399"/>
      <c r="E658" s="399"/>
      <c r="F658" s="399"/>
      <c r="G658" s="399"/>
      <c r="H658" s="399"/>
      <c r="I658" s="399"/>
      <c r="J658" s="399"/>
      <c r="K658" s="399"/>
      <c r="L658" s="399"/>
      <c r="M658" s="399"/>
      <c r="N658" s="399"/>
      <c r="O658" s="399"/>
      <c r="P658" s="399"/>
      <c r="Q658" s="399"/>
      <c r="R658" s="399"/>
      <c r="S658" s="399"/>
      <c r="T658" s="399"/>
      <c r="U658" s="399"/>
      <c r="V658" s="399"/>
      <c r="W658" s="399"/>
      <c r="X658" s="399"/>
      <c r="Y658" s="399"/>
      <c r="Z658" s="399"/>
      <c r="AA658" s="399"/>
      <c r="AB658" s="399"/>
      <c r="AC658" s="399"/>
      <c r="AD658" s="399"/>
      <c r="AE658" s="399"/>
    </row>
    <row r="659" spans="3:31" ht="15.75" customHeight="1" x14ac:dyDescent="0.3">
      <c r="C659" s="398"/>
      <c r="D659" s="399"/>
      <c r="E659" s="399"/>
      <c r="F659" s="399"/>
      <c r="G659" s="399"/>
      <c r="H659" s="399"/>
      <c r="I659" s="399"/>
      <c r="J659" s="399"/>
      <c r="K659" s="399"/>
      <c r="L659" s="399"/>
      <c r="M659" s="399"/>
      <c r="N659" s="399"/>
      <c r="O659" s="399"/>
      <c r="P659" s="399"/>
      <c r="Q659" s="399"/>
      <c r="R659" s="399"/>
      <c r="S659" s="399"/>
      <c r="T659" s="399"/>
      <c r="U659" s="399"/>
      <c r="V659" s="399"/>
      <c r="W659" s="399"/>
      <c r="X659" s="399"/>
      <c r="Y659" s="399"/>
      <c r="Z659" s="399"/>
      <c r="AA659" s="399"/>
      <c r="AB659" s="399"/>
      <c r="AC659" s="399"/>
      <c r="AD659" s="399"/>
      <c r="AE659" s="399"/>
    </row>
    <row r="660" spans="3:31" ht="15.75" customHeight="1" x14ac:dyDescent="0.3">
      <c r="C660" s="398"/>
      <c r="D660" s="399"/>
      <c r="E660" s="399"/>
      <c r="F660" s="399"/>
      <c r="G660" s="399"/>
      <c r="H660" s="399"/>
      <c r="I660" s="399"/>
      <c r="J660" s="399"/>
      <c r="K660" s="399"/>
      <c r="L660" s="399"/>
      <c r="M660" s="399"/>
      <c r="N660" s="399"/>
      <c r="O660" s="399"/>
      <c r="P660" s="399"/>
      <c r="Q660" s="399"/>
      <c r="R660" s="399"/>
      <c r="S660" s="399"/>
      <c r="T660" s="399"/>
      <c r="U660" s="399"/>
      <c r="V660" s="399"/>
      <c r="W660" s="399"/>
      <c r="X660" s="399"/>
      <c r="Y660" s="399"/>
      <c r="Z660" s="399"/>
      <c r="AA660" s="399"/>
      <c r="AB660" s="399"/>
      <c r="AC660" s="399"/>
      <c r="AD660" s="399"/>
      <c r="AE660" s="399"/>
    </row>
    <row r="661" spans="3:31" ht="15.75" customHeight="1" x14ac:dyDescent="0.3">
      <c r="C661" s="398"/>
      <c r="D661" s="399"/>
      <c r="E661" s="399"/>
      <c r="F661" s="399"/>
      <c r="G661" s="399"/>
      <c r="H661" s="399"/>
      <c r="I661" s="399"/>
      <c r="J661" s="399"/>
      <c r="K661" s="399"/>
      <c r="L661" s="399"/>
      <c r="M661" s="399"/>
      <c r="N661" s="399"/>
      <c r="O661" s="399"/>
      <c r="P661" s="399"/>
      <c r="Q661" s="399"/>
      <c r="R661" s="399"/>
      <c r="S661" s="399"/>
      <c r="T661" s="399"/>
      <c r="U661" s="399"/>
      <c r="V661" s="399"/>
      <c r="W661" s="399"/>
      <c r="X661" s="399"/>
      <c r="Y661" s="399"/>
      <c r="Z661" s="399"/>
      <c r="AA661" s="399"/>
      <c r="AB661" s="399"/>
      <c r="AC661" s="399"/>
      <c r="AD661" s="399"/>
      <c r="AE661" s="399"/>
    </row>
    <row r="662" spans="3:31" ht="15.75" customHeight="1" x14ac:dyDescent="0.3">
      <c r="C662" s="398"/>
      <c r="D662" s="399"/>
      <c r="E662" s="399"/>
      <c r="F662" s="399"/>
      <c r="G662" s="399"/>
      <c r="H662" s="399"/>
      <c r="I662" s="399"/>
      <c r="J662" s="399"/>
      <c r="K662" s="399"/>
      <c r="L662" s="399"/>
      <c r="M662" s="399"/>
      <c r="N662" s="399"/>
      <c r="O662" s="399"/>
      <c r="P662" s="399"/>
      <c r="Q662" s="399"/>
      <c r="R662" s="399"/>
      <c r="S662" s="399"/>
      <c r="T662" s="399"/>
      <c r="U662" s="399"/>
      <c r="V662" s="399"/>
      <c r="W662" s="399"/>
      <c r="X662" s="399"/>
      <c r="Y662" s="399"/>
      <c r="Z662" s="399"/>
      <c r="AA662" s="399"/>
      <c r="AB662" s="399"/>
      <c r="AC662" s="399"/>
      <c r="AD662" s="399"/>
      <c r="AE662" s="399"/>
    </row>
    <row r="663" spans="3:31" ht="15.75" customHeight="1" x14ac:dyDescent="0.3">
      <c r="C663" s="398"/>
      <c r="D663" s="399"/>
      <c r="E663" s="399"/>
      <c r="F663" s="399"/>
      <c r="G663" s="399"/>
      <c r="H663" s="399"/>
      <c r="I663" s="399"/>
      <c r="J663" s="399"/>
      <c r="K663" s="399"/>
      <c r="L663" s="399"/>
      <c r="M663" s="399"/>
      <c r="N663" s="399"/>
      <c r="O663" s="399"/>
      <c r="P663" s="399"/>
      <c r="Q663" s="399"/>
      <c r="R663" s="399"/>
      <c r="S663" s="399"/>
      <c r="T663" s="399"/>
      <c r="U663" s="399"/>
      <c r="V663" s="399"/>
      <c r="W663" s="399"/>
      <c r="X663" s="399"/>
      <c r="Y663" s="399"/>
      <c r="Z663" s="399"/>
      <c r="AA663" s="399"/>
      <c r="AB663" s="399"/>
      <c r="AC663" s="399"/>
      <c r="AD663" s="399"/>
      <c r="AE663" s="399"/>
    </row>
    <row r="664" spans="3:31" ht="15.75" customHeight="1" x14ac:dyDescent="0.3">
      <c r="C664" s="398"/>
      <c r="D664" s="399"/>
      <c r="E664" s="399"/>
      <c r="F664" s="399"/>
      <c r="G664" s="399"/>
      <c r="H664" s="399"/>
      <c r="I664" s="399"/>
      <c r="J664" s="399"/>
      <c r="K664" s="399"/>
      <c r="L664" s="399"/>
      <c r="M664" s="399"/>
      <c r="N664" s="399"/>
      <c r="O664" s="399"/>
      <c r="P664" s="399"/>
      <c r="Q664" s="399"/>
      <c r="R664" s="399"/>
      <c r="S664" s="399"/>
      <c r="T664" s="399"/>
      <c r="U664" s="399"/>
      <c r="V664" s="399"/>
      <c r="W664" s="399"/>
      <c r="X664" s="399"/>
      <c r="Y664" s="399"/>
      <c r="Z664" s="399"/>
      <c r="AA664" s="399"/>
      <c r="AB664" s="399"/>
      <c r="AC664" s="399"/>
      <c r="AD664" s="399"/>
      <c r="AE664" s="399"/>
    </row>
    <row r="665" spans="3:31" ht="15.75" customHeight="1" x14ac:dyDescent="0.3">
      <c r="C665" s="398"/>
      <c r="D665" s="399"/>
      <c r="E665" s="399"/>
      <c r="F665" s="399"/>
      <c r="G665" s="399"/>
      <c r="H665" s="399"/>
      <c r="I665" s="399"/>
      <c r="J665" s="399"/>
      <c r="K665" s="399"/>
      <c r="L665" s="399"/>
      <c r="M665" s="399"/>
      <c r="N665" s="399"/>
      <c r="O665" s="399"/>
      <c r="P665" s="399"/>
      <c r="Q665" s="399"/>
      <c r="R665" s="399"/>
      <c r="S665" s="399"/>
      <c r="T665" s="399"/>
      <c r="U665" s="399"/>
      <c r="V665" s="399"/>
      <c r="W665" s="399"/>
      <c r="X665" s="399"/>
      <c r="Y665" s="399"/>
      <c r="Z665" s="399"/>
      <c r="AA665" s="399"/>
      <c r="AB665" s="399"/>
      <c r="AC665" s="399"/>
      <c r="AD665" s="399"/>
      <c r="AE665" s="399"/>
    </row>
    <row r="666" spans="3:31" ht="15.75" customHeight="1" x14ac:dyDescent="0.3">
      <c r="C666" s="398"/>
      <c r="D666" s="399"/>
      <c r="E666" s="399"/>
      <c r="F666" s="399"/>
      <c r="G666" s="399"/>
      <c r="H666" s="399"/>
      <c r="I666" s="399"/>
      <c r="J666" s="399"/>
      <c r="K666" s="399"/>
      <c r="L666" s="399"/>
      <c r="M666" s="399"/>
      <c r="N666" s="399"/>
      <c r="O666" s="399"/>
      <c r="P666" s="399"/>
      <c r="Q666" s="399"/>
      <c r="R666" s="399"/>
      <c r="S666" s="399"/>
      <c r="T666" s="399"/>
      <c r="U666" s="399"/>
      <c r="V666" s="399"/>
      <c r="W666" s="399"/>
      <c r="X666" s="399"/>
      <c r="Y666" s="399"/>
      <c r="Z666" s="399"/>
      <c r="AA666" s="399"/>
      <c r="AB666" s="399"/>
      <c r="AC666" s="399"/>
      <c r="AD666" s="399"/>
      <c r="AE666" s="399"/>
    </row>
    <row r="667" spans="3:31" ht="15.75" customHeight="1" x14ac:dyDescent="0.3">
      <c r="C667" s="398"/>
      <c r="D667" s="399"/>
      <c r="E667" s="399"/>
      <c r="F667" s="399"/>
      <c r="G667" s="399"/>
      <c r="H667" s="399"/>
      <c r="I667" s="399"/>
      <c r="J667" s="399"/>
      <c r="K667" s="399"/>
      <c r="L667" s="399"/>
      <c r="M667" s="399"/>
      <c r="N667" s="399"/>
      <c r="O667" s="399"/>
      <c r="P667" s="399"/>
      <c r="Q667" s="399"/>
      <c r="R667" s="399"/>
      <c r="S667" s="399"/>
      <c r="T667" s="399"/>
      <c r="U667" s="399"/>
      <c r="V667" s="399"/>
      <c r="W667" s="399"/>
      <c r="X667" s="399"/>
      <c r="Y667" s="399"/>
      <c r="Z667" s="399"/>
      <c r="AA667" s="399"/>
      <c r="AB667" s="399"/>
      <c r="AC667" s="399"/>
      <c r="AD667" s="399"/>
      <c r="AE667" s="399"/>
    </row>
    <row r="668" spans="3:31" ht="15.75" customHeight="1" x14ac:dyDescent="0.3">
      <c r="C668" s="398"/>
      <c r="D668" s="399"/>
      <c r="E668" s="399"/>
      <c r="F668" s="399"/>
      <c r="G668" s="399"/>
      <c r="H668" s="399"/>
      <c r="I668" s="399"/>
      <c r="J668" s="399"/>
      <c r="K668" s="399"/>
      <c r="L668" s="399"/>
      <c r="M668" s="399"/>
      <c r="N668" s="399"/>
      <c r="O668" s="399"/>
      <c r="P668" s="399"/>
      <c r="Q668" s="399"/>
      <c r="R668" s="399"/>
      <c r="S668" s="399"/>
      <c r="T668" s="399"/>
      <c r="U668" s="399"/>
      <c r="V668" s="399"/>
      <c r="W668" s="399"/>
      <c r="X668" s="399"/>
      <c r="Y668" s="399"/>
      <c r="Z668" s="399"/>
      <c r="AA668" s="399"/>
      <c r="AB668" s="399"/>
      <c r="AC668" s="399"/>
      <c r="AD668" s="399"/>
      <c r="AE668" s="399"/>
    </row>
    <row r="669" spans="3:31" ht="15.75" customHeight="1" x14ac:dyDescent="0.3">
      <c r="C669" s="398"/>
      <c r="D669" s="399"/>
      <c r="E669" s="399"/>
      <c r="F669" s="399"/>
      <c r="G669" s="399"/>
      <c r="H669" s="399"/>
      <c r="I669" s="399"/>
      <c r="J669" s="399"/>
      <c r="K669" s="399"/>
      <c r="L669" s="399"/>
      <c r="M669" s="399"/>
      <c r="N669" s="399"/>
      <c r="O669" s="399"/>
      <c r="P669" s="399"/>
      <c r="Q669" s="399"/>
      <c r="R669" s="399"/>
      <c r="S669" s="399"/>
      <c r="T669" s="399"/>
      <c r="U669" s="399"/>
      <c r="V669" s="399"/>
      <c r="W669" s="399"/>
      <c r="X669" s="399"/>
      <c r="Y669" s="399"/>
      <c r="Z669" s="399"/>
      <c r="AA669" s="399"/>
      <c r="AB669" s="399"/>
      <c r="AC669" s="399"/>
      <c r="AD669" s="399"/>
      <c r="AE669" s="399"/>
    </row>
    <row r="670" spans="3:31" ht="15.75" customHeight="1" x14ac:dyDescent="0.3">
      <c r="C670" s="398"/>
      <c r="D670" s="399"/>
      <c r="E670" s="399"/>
      <c r="F670" s="399"/>
      <c r="G670" s="399"/>
      <c r="H670" s="399"/>
      <c r="I670" s="399"/>
      <c r="J670" s="399"/>
      <c r="K670" s="399"/>
      <c r="L670" s="399"/>
      <c r="M670" s="399"/>
      <c r="N670" s="399"/>
      <c r="O670" s="399"/>
      <c r="P670" s="399"/>
      <c r="Q670" s="399"/>
      <c r="R670" s="399"/>
      <c r="S670" s="399"/>
      <c r="T670" s="399"/>
      <c r="U670" s="399"/>
      <c r="V670" s="399"/>
      <c r="W670" s="399"/>
      <c r="X670" s="399"/>
      <c r="Y670" s="399"/>
      <c r="Z670" s="399"/>
      <c r="AA670" s="399"/>
      <c r="AB670" s="399"/>
      <c r="AC670" s="399"/>
      <c r="AD670" s="399"/>
      <c r="AE670" s="399"/>
    </row>
    <row r="671" spans="3:31" ht="15.75" customHeight="1" x14ac:dyDescent="0.3">
      <c r="C671" s="398"/>
      <c r="D671" s="399"/>
      <c r="E671" s="399"/>
      <c r="F671" s="399"/>
      <c r="G671" s="399"/>
      <c r="H671" s="399"/>
      <c r="I671" s="399"/>
      <c r="J671" s="399"/>
      <c r="K671" s="399"/>
      <c r="L671" s="399"/>
      <c r="M671" s="399"/>
      <c r="N671" s="399"/>
      <c r="O671" s="399"/>
      <c r="P671" s="399"/>
      <c r="Q671" s="399"/>
      <c r="R671" s="399"/>
      <c r="S671" s="399"/>
      <c r="T671" s="399"/>
      <c r="U671" s="399"/>
      <c r="V671" s="399"/>
      <c r="W671" s="399"/>
      <c r="X671" s="399"/>
      <c r="Y671" s="399"/>
      <c r="Z671" s="399"/>
      <c r="AA671" s="399"/>
      <c r="AB671" s="399"/>
      <c r="AC671" s="399"/>
      <c r="AD671" s="399"/>
      <c r="AE671" s="399"/>
    </row>
    <row r="672" spans="3:31" ht="15.75" customHeight="1" x14ac:dyDescent="0.3">
      <c r="C672" s="398"/>
      <c r="D672" s="399"/>
      <c r="E672" s="399"/>
      <c r="F672" s="399"/>
      <c r="G672" s="399"/>
      <c r="H672" s="399"/>
      <c r="I672" s="399"/>
      <c r="J672" s="399"/>
      <c r="K672" s="399"/>
      <c r="L672" s="399"/>
      <c r="M672" s="399"/>
      <c r="N672" s="399"/>
      <c r="O672" s="399"/>
      <c r="P672" s="399"/>
      <c r="Q672" s="399"/>
      <c r="R672" s="399"/>
      <c r="S672" s="399"/>
      <c r="T672" s="399"/>
      <c r="U672" s="399"/>
      <c r="V672" s="399"/>
      <c r="W672" s="399"/>
      <c r="X672" s="399"/>
      <c r="Y672" s="399"/>
      <c r="Z672" s="399"/>
      <c r="AA672" s="399"/>
      <c r="AB672" s="399"/>
      <c r="AC672" s="399"/>
      <c r="AD672" s="399"/>
      <c r="AE672" s="399"/>
    </row>
    <row r="673" spans="3:31" ht="15.75" customHeight="1" x14ac:dyDescent="0.3">
      <c r="C673" s="398"/>
      <c r="D673" s="399"/>
      <c r="E673" s="399"/>
      <c r="F673" s="399"/>
      <c r="G673" s="399"/>
      <c r="H673" s="399"/>
      <c r="I673" s="399"/>
      <c r="J673" s="399"/>
      <c r="K673" s="399"/>
      <c r="L673" s="399"/>
      <c r="M673" s="399"/>
      <c r="N673" s="399"/>
      <c r="O673" s="399"/>
      <c r="P673" s="399"/>
      <c r="Q673" s="399"/>
      <c r="R673" s="399"/>
      <c r="S673" s="399"/>
      <c r="T673" s="399"/>
      <c r="U673" s="399"/>
      <c r="V673" s="399"/>
      <c r="W673" s="399"/>
      <c r="X673" s="399"/>
      <c r="Y673" s="399"/>
      <c r="Z673" s="399"/>
      <c r="AA673" s="399"/>
      <c r="AB673" s="399"/>
      <c r="AC673" s="399"/>
      <c r="AD673" s="399"/>
      <c r="AE673" s="399"/>
    </row>
    <row r="674" spans="3:31" ht="15.75" customHeight="1" x14ac:dyDescent="0.3">
      <c r="C674" s="398"/>
      <c r="D674" s="399"/>
      <c r="E674" s="399"/>
      <c r="F674" s="399"/>
      <c r="G674" s="399"/>
      <c r="H674" s="399"/>
      <c r="I674" s="399"/>
      <c r="J674" s="399"/>
      <c r="K674" s="399"/>
      <c r="L674" s="399"/>
      <c r="M674" s="399"/>
      <c r="N674" s="399"/>
      <c r="O674" s="399"/>
      <c r="P674" s="399"/>
      <c r="Q674" s="399"/>
      <c r="R674" s="399"/>
      <c r="S674" s="399"/>
      <c r="T674" s="399"/>
      <c r="U674" s="399"/>
      <c r="V674" s="399"/>
      <c r="W674" s="399"/>
      <c r="X674" s="399"/>
      <c r="Y674" s="399"/>
      <c r="Z674" s="399"/>
      <c r="AA674" s="399"/>
      <c r="AB674" s="399"/>
      <c r="AC674" s="399"/>
      <c r="AD674" s="399"/>
      <c r="AE674" s="399"/>
    </row>
    <row r="675" spans="3:31" ht="15.75" customHeight="1" x14ac:dyDescent="0.3">
      <c r="C675" s="398"/>
      <c r="D675" s="399"/>
      <c r="E675" s="399"/>
      <c r="F675" s="399"/>
      <c r="G675" s="399"/>
      <c r="H675" s="399"/>
      <c r="I675" s="399"/>
      <c r="J675" s="399"/>
      <c r="K675" s="399"/>
      <c r="L675" s="399"/>
      <c r="M675" s="399"/>
      <c r="N675" s="399"/>
      <c r="O675" s="399"/>
      <c r="P675" s="399"/>
      <c r="Q675" s="399"/>
      <c r="R675" s="399"/>
      <c r="S675" s="399"/>
      <c r="T675" s="399"/>
      <c r="U675" s="399"/>
      <c r="V675" s="399"/>
      <c r="W675" s="399"/>
      <c r="X675" s="399"/>
      <c r="Y675" s="399"/>
      <c r="Z675" s="399"/>
      <c r="AA675" s="399"/>
      <c r="AB675" s="399"/>
      <c r="AC675" s="399"/>
      <c r="AD675" s="399"/>
      <c r="AE675" s="399"/>
    </row>
    <row r="676" spans="3:31" ht="15.75" customHeight="1" x14ac:dyDescent="0.3">
      <c r="C676" s="398"/>
      <c r="D676" s="399"/>
      <c r="E676" s="399"/>
      <c r="F676" s="399"/>
      <c r="G676" s="399"/>
      <c r="H676" s="399"/>
      <c r="I676" s="399"/>
      <c r="J676" s="399"/>
      <c r="K676" s="399"/>
      <c r="L676" s="399"/>
      <c r="M676" s="399"/>
      <c r="N676" s="399"/>
      <c r="O676" s="399"/>
      <c r="P676" s="399"/>
      <c r="Q676" s="399"/>
      <c r="R676" s="399"/>
      <c r="S676" s="399"/>
      <c r="T676" s="399"/>
      <c r="U676" s="399"/>
      <c r="V676" s="399"/>
      <c r="W676" s="399"/>
      <c r="X676" s="399"/>
      <c r="Y676" s="399"/>
      <c r="Z676" s="399"/>
      <c r="AA676" s="399"/>
      <c r="AB676" s="399"/>
      <c r="AC676" s="399"/>
      <c r="AD676" s="399"/>
      <c r="AE676" s="399"/>
    </row>
    <row r="677" spans="3:31" ht="15.75" customHeight="1" x14ac:dyDescent="0.3">
      <c r="C677" s="398"/>
      <c r="D677" s="399"/>
      <c r="E677" s="399"/>
      <c r="F677" s="399"/>
      <c r="G677" s="399"/>
      <c r="H677" s="399"/>
      <c r="I677" s="399"/>
      <c r="J677" s="399"/>
      <c r="K677" s="399"/>
      <c r="L677" s="399"/>
      <c r="M677" s="399"/>
      <c r="N677" s="399"/>
      <c r="O677" s="399"/>
      <c r="P677" s="399"/>
      <c r="Q677" s="399"/>
      <c r="R677" s="399"/>
      <c r="S677" s="399"/>
      <c r="T677" s="399"/>
      <c r="U677" s="399"/>
      <c r="V677" s="399"/>
      <c r="W677" s="399"/>
      <c r="X677" s="399"/>
      <c r="Y677" s="399"/>
      <c r="Z677" s="399"/>
      <c r="AA677" s="399"/>
      <c r="AB677" s="399"/>
      <c r="AC677" s="399"/>
      <c r="AD677" s="399"/>
      <c r="AE677" s="399"/>
    </row>
    <row r="678" spans="3:31" ht="15.75" customHeight="1" x14ac:dyDescent="0.3">
      <c r="C678" s="398"/>
      <c r="D678" s="399"/>
      <c r="E678" s="399"/>
      <c r="F678" s="399"/>
      <c r="G678" s="399"/>
      <c r="H678" s="399"/>
      <c r="I678" s="399"/>
      <c r="J678" s="399"/>
      <c r="K678" s="399"/>
      <c r="L678" s="399"/>
      <c r="M678" s="399"/>
      <c r="N678" s="399"/>
      <c r="O678" s="399"/>
      <c r="P678" s="399"/>
      <c r="Q678" s="399"/>
      <c r="R678" s="399"/>
      <c r="S678" s="399"/>
      <c r="T678" s="399"/>
      <c r="U678" s="399"/>
      <c r="V678" s="399"/>
      <c r="W678" s="399"/>
      <c r="X678" s="399"/>
      <c r="Y678" s="399"/>
      <c r="Z678" s="399"/>
      <c r="AA678" s="399"/>
      <c r="AB678" s="399"/>
      <c r="AC678" s="399"/>
      <c r="AD678" s="399"/>
      <c r="AE678" s="399"/>
    </row>
    <row r="679" spans="3:31" ht="15.75" customHeight="1" x14ac:dyDescent="0.3">
      <c r="C679" s="398"/>
      <c r="D679" s="399"/>
      <c r="E679" s="399"/>
      <c r="F679" s="399"/>
      <c r="G679" s="399"/>
      <c r="H679" s="399"/>
      <c r="I679" s="399"/>
      <c r="J679" s="399"/>
      <c r="K679" s="399"/>
      <c r="L679" s="399"/>
      <c r="M679" s="399"/>
      <c r="N679" s="399"/>
      <c r="O679" s="399"/>
      <c r="P679" s="399"/>
      <c r="Q679" s="399"/>
      <c r="R679" s="399"/>
      <c r="S679" s="399"/>
      <c r="T679" s="399"/>
      <c r="U679" s="399"/>
      <c r="V679" s="399"/>
      <c r="W679" s="399"/>
      <c r="X679" s="399"/>
      <c r="Y679" s="399"/>
      <c r="Z679" s="399"/>
      <c r="AA679" s="399"/>
      <c r="AB679" s="399"/>
      <c r="AC679" s="399"/>
      <c r="AD679" s="399"/>
      <c r="AE679" s="399"/>
    </row>
    <row r="680" spans="3:31" ht="15.75" customHeight="1" x14ac:dyDescent="0.3">
      <c r="C680" s="398"/>
      <c r="D680" s="399"/>
      <c r="E680" s="399"/>
      <c r="F680" s="399"/>
      <c r="G680" s="399"/>
      <c r="H680" s="399"/>
      <c r="I680" s="399"/>
      <c r="J680" s="399"/>
      <c r="K680" s="399"/>
      <c r="L680" s="399"/>
      <c r="M680" s="399"/>
      <c r="N680" s="399"/>
      <c r="O680" s="399"/>
      <c r="P680" s="399"/>
      <c r="Q680" s="399"/>
      <c r="R680" s="399"/>
      <c r="S680" s="399"/>
      <c r="T680" s="399"/>
      <c r="U680" s="399"/>
      <c r="V680" s="399"/>
      <c r="W680" s="399"/>
      <c r="X680" s="399"/>
      <c r="Y680" s="399"/>
      <c r="Z680" s="399"/>
      <c r="AA680" s="399"/>
      <c r="AB680" s="399"/>
      <c r="AC680" s="399"/>
      <c r="AD680" s="399"/>
      <c r="AE680" s="399"/>
    </row>
    <row r="681" spans="3:31" ht="15.75" customHeight="1" x14ac:dyDescent="0.3">
      <c r="C681" s="398"/>
      <c r="D681" s="399"/>
      <c r="E681" s="399"/>
      <c r="F681" s="399"/>
      <c r="G681" s="399"/>
      <c r="H681" s="399"/>
      <c r="I681" s="399"/>
      <c r="J681" s="399"/>
      <c r="K681" s="399"/>
      <c r="L681" s="399"/>
      <c r="M681" s="399"/>
      <c r="N681" s="399"/>
      <c r="O681" s="399"/>
      <c r="P681" s="399"/>
      <c r="Q681" s="399"/>
      <c r="R681" s="399"/>
      <c r="S681" s="399"/>
      <c r="T681" s="399"/>
      <c r="U681" s="399"/>
      <c r="V681" s="399"/>
      <c r="W681" s="399"/>
      <c r="X681" s="399"/>
      <c r="Y681" s="399"/>
      <c r="Z681" s="399"/>
      <c r="AA681" s="399"/>
      <c r="AB681" s="399"/>
      <c r="AC681" s="399"/>
      <c r="AD681" s="399"/>
      <c r="AE681" s="399"/>
    </row>
    <row r="682" spans="3:31" ht="15.75" customHeight="1" x14ac:dyDescent="0.3">
      <c r="C682" s="398"/>
      <c r="D682" s="399"/>
      <c r="E682" s="399"/>
      <c r="F682" s="399"/>
      <c r="G682" s="399"/>
      <c r="H682" s="399"/>
      <c r="I682" s="399"/>
      <c r="J682" s="399"/>
      <c r="K682" s="399"/>
      <c r="L682" s="399"/>
      <c r="M682" s="399"/>
      <c r="N682" s="399"/>
      <c r="O682" s="399"/>
      <c r="P682" s="399"/>
      <c r="Q682" s="399"/>
      <c r="R682" s="399"/>
      <c r="S682" s="399"/>
      <c r="T682" s="399"/>
      <c r="U682" s="399"/>
      <c r="V682" s="399"/>
      <c r="W682" s="399"/>
      <c r="X682" s="399"/>
      <c r="Y682" s="399"/>
      <c r="Z682" s="399"/>
      <c r="AA682" s="399"/>
      <c r="AB682" s="399"/>
      <c r="AC682" s="399"/>
      <c r="AD682" s="399"/>
      <c r="AE682" s="399"/>
    </row>
    <row r="683" spans="3:31" ht="15.75" customHeight="1" x14ac:dyDescent="0.3">
      <c r="C683" s="398"/>
      <c r="D683" s="399"/>
      <c r="E683" s="399"/>
      <c r="F683" s="399"/>
      <c r="G683" s="399"/>
      <c r="H683" s="399"/>
      <c r="I683" s="399"/>
      <c r="J683" s="399"/>
      <c r="K683" s="399"/>
      <c r="L683" s="399"/>
      <c r="M683" s="399"/>
      <c r="N683" s="399"/>
      <c r="O683" s="399"/>
      <c r="P683" s="399"/>
      <c r="Q683" s="399"/>
      <c r="R683" s="399"/>
      <c r="S683" s="399"/>
      <c r="T683" s="399"/>
      <c r="U683" s="399"/>
      <c r="V683" s="399"/>
      <c r="W683" s="399"/>
      <c r="X683" s="399"/>
      <c r="Y683" s="399"/>
      <c r="Z683" s="399"/>
      <c r="AA683" s="399"/>
      <c r="AB683" s="399"/>
      <c r="AC683" s="399"/>
      <c r="AD683" s="399"/>
      <c r="AE683" s="399"/>
    </row>
    <row r="684" spans="3:31" ht="15.75" customHeight="1" x14ac:dyDescent="0.3">
      <c r="C684" s="398"/>
      <c r="D684" s="399"/>
      <c r="E684" s="399"/>
      <c r="F684" s="399"/>
      <c r="G684" s="399"/>
      <c r="H684" s="399"/>
      <c r="I684" s="399"/>
      <c r="J684" s="399"/>
      <c r="K684" s="399"/>
      <c r="L684" s="399"/>
      <c r="M684" s="399"/>
      <c r="N684" s="399"/>
      <c r="O684" s="399"/>
      <c r="P684" s="399"/>
      <c r="Q684" s="399"/>
      <c r="R684" s="399"/>
      <c r="S684" s="399"/>
      <c r="T684" s="399"/>
      <c r="U684" s="399"/>
      <c r="V684" s="399"/>
      <c r="W684" s="399"/>
      <c r="X684" s="399"/>
      <c r="Y684" s="399"/>
      <c r="Z684" s="399"/>
      <c r="AA684" s="399"/>
      <c r="AB684" s="399"/>
      <c r="AC684" s="399"/>
      <c r="AD684" s="399"/>
      <c r="AE684" s="399"/>
    </row>
    <row r="685" spans="3:31" ht="15.75" customHeight="1" x14ac:dyDescent="0.3">
      <c r="C685" s="398"/>
      <c r="D685" s="399"/>
      <c r="E685" s="399"/>
      <c r="F685" s="399"/>
      <c r="G685" s="399"/>
      <c r="H685" s="399"/>
      <c r="I685" s="399"/>
      <c r="J685" s="399"/>
      <c r="K685" s="399"/>
      <c r="L685" s="399"/>
      <c r="M685" s="399"/>
      <c r="N685" s="399"/>
      <c r="O685" s="399"/>
      <c r="P685" s="399"/>
      <c r="Q685" s="399"/>
      <c r="R685" s="399"/>
      <c r="S685" s="399"/>
      <c r="T685" s="399"/>
      <c r="U685" s="399"/>
      <c r="V685" s="399"/>
      <c r="W685" s="399"/>
      <c r="X685" s="399"/>
      <c r="Y685" s="399"/>
      <c r="Z685" s="399"/>
      <c r="AA685" s="399"/>
      <c r="AB685" s="399"/>
      <c r="AC685" s="399"/>
      <c r="AD685" s="399"/>
      <c r="AE685" s="399"/>
    </row>
    <row r="686" spans="3:31" ht="15.75" customHeight="1" x14ac:dyDescent="0.3">
      <c r="C686" s="398"/>
      <c r="D686" s="399"/>
      <c r="E686" s="399"/>
      <c r="F686" s="399"/>
      <c r="G686" s="399"/>
      <c r="H686" s="399"/>
      <c r="I686" s="399"/>
      <c r="J686" s="399"/>
      <c r="K686" s="399"/>
      <c r="L686" s="399"/>
      <c r="M686" s="399"/>
      <c r="N686" s="399"/>
      <c r="O686" s="399"/>
      <c r="P686" s="399"/>
      <c r="Q686" s="399"/>
      <c r="R686" s="399"/>
      <c r="S686" s="399"/>
      <c r="T686" s="399"/>
      <c r="U686" s="399"/>
      <c r="V686" s="399"/>
      <c r="W686" s="399"/>
      <c r="X686" s="399"/>
      <c r="Y686" s="399"/>
      <c r="Z686" s="399"/>
      <c r="AA686" s="399"/>
      <c r="AB686" s="399"/>
      <c r="AC686" s="399"/>
      <c r="AD686" s="399"/>
      <c r="AE686" s="399"/>
    </row>
    <row r="687" spans="3:31" ht="15.75" customHeight="1" x14ac:dyDescent="0.3">
      <c r="C687" s="398"/>
      <c r="D687" s="399"/>
      <c r="E687" s="399"/>
      <c r="F687" s="399"/>
      <c r="G687" s="399"/>
      <c r="H687" s="399"/>
      <c r="I687" s="399"/>
      <c r="J687" s="399"/>
      <c r="K687" s="399"/>
      <c r="L687" s="399"/>
      <c r="M687" s="399"/>
      <c r="N687" s="399"/>
      <c r="O687" s="399"/>
      <c r="P687" s="399"/>
      <c r="Q687" s="399"/>
      <c r="R687" s="399"/>
      <c r="S687" s="399"/>
      <c r="T687" s="399"/>
      <c r="U687" s="399"/>
      <c r="V687" s="399"/>
      <c r="W687" s="399"/>
      <c r="X687" s="399"/>
      <c r="Y687" s="399"/>
      <c r="Z687" s="399"/>
      <c r="AA687" s="399"/>
      <c r="AB687" s="399"/>
      <c r="AC687" s="399"/>
      <c r="AD687" s="399"/>
      <c r="AE687" s="399"/>
    </row>
    <row r="688" spans="3:31" ht="15.75" customHeight="1" x14ac:dyDescent="0.3">
      <c r="C688" s="398"/>
      <c r="D688" s="399"/>
      <c r="E688" s="399"/>
      <c r="F688" s="399"/>
      <c r="G688" s="399"/>
      <c r="H688" s="399"/>
      <c r="I688" s="399"/>
      <c r="J688" s="399"/>
      <c r="K688" s="399"/>
      <c r="L688" s="399"/>
      <c r="M688" s="399"/>
      <c r="N688" s="399"/>
      <c r="O688" s="399"/>
      <c r="P688" s="399"/>
      <c r="Q688" s="399"/>
      <c r="R688" s="399"/>
      <c r="S688" s="399"/>
      <c r="T688" s="399"/>
      <c r="U688" s="399"/>
      <c r="V688" s="399"/>
      <c r="W688" s="399"/>
      <c r="X688" s="399"/>
      <c r="Y688" s="399"/>
      <c r="Z688" s="399"/>
      <c r="AA688" s="399"/>
      <c r="AB688" s="399"/>
      <c r="AC688" s="399"/>
      <c r="AD688" s="399"/>
      <c r="AE688" s="399"/>
    </row>
    <row r="689" spans="3:31" ht="15.75" customHeight="1" x14ac:dyDescent="0.3">
      <c r="C689" s="398"/>
      <c r="D689" s="399"/>
      <c r="E689" s="399"/>
      <c r="F689" s="399"/>
      <c r="G689" s="399"/>
      <c r="H689" s="399"/>
      <c r="I689" s="399"/>
      <c r="J689" s="399"/>
      <c r="K689" s="399"/>
      <c r="L689" s="399"/>
      <c r="M689" s="399"/>
      <c r="N689" s="399"/>
      <c r="O689" s="399"/>
      <c r="P689" s="399"/>
      <c r="Q689" s="399"/>
      <c r="R689" s="399"/>
      <c r="S689" s="399"/>
      <c r="T689" s="399"/>
      <c r="U689" s="399"/>
      <c r="V689" s="399"/>
      <c r="W689" s="399"/>
      <c r="X689" s="399"/>
      <c r="Y689" s="399"/>
      <c r="Z689" s="399"/>
      <c r="AA689" s="399"/>
      <c r="AB689" s="399"/>
      <c r="AC689" s="399"/>
      <c r="AD689" s="399"/>
      <c r="AE689" s="399"/>
    </row>
    <row r="690" spans="3:31" ht="15.75" customHeight="1" x14ac:dyDescent="0.3">
      <c r="C690" s="398"/>
      <c r="D690" s="399"/>
      <c r="E690" s="399"/>
      <c r="F690" s="399"/>
      <c r="G690" s="399"/>
      <c r="H690" s="399"/>
      <c r="I690" s="399"/>
      <c r="J690" s="399"/>
      <c r="K690" s="399"/>
      <c r="L690" s="399"/>
      <c r="M690" s="399"/>
      <c r="N690" s="399"/>
      <c r="O690" s="399"/>
      <c r="P690" s="399"/>
      <c r="Q690" s="399"/>
      <c r="R690" s="399"/>
      <c r="S690" s="399"/>
      <c r="T690" s="399"/>
      <c r="U690" s="399"/>
      <c r="V690" s="399"/>
      <c r="W690" s="399"/>
      <c r="X690" s="399"/>
      <c r="Y690" s="399"/>
      <c r="Z690" s="399"/>
      <c r="AA690" s="399"/>
      <c r="AB690" s="399"/>
      <c r="AC690" s="399"/>
      <c r="AD690" s="399"/>
      <c r="AE690" s="399"/>
    </row>
    <row r="691" spans="3:31" ht="15.75" customHeight="1" x14ac:dyDescent="0.3">
      <c r="C691" s="398"/>
      <c r="D691" s="399"/>
      <c r="E691" s="399"/>
      <c r="F691" s="399"/>
      <c r="G691" s="399"/>
      <c r="H691" s="399"/>
      <c r="I691" s="399"/>
      <c r="J691" s="399"/>
      <c r="K691" s="399"/>
      <c r="L691" s="399"/>
      <c r="M691" s="399"/>
      <c r="N691" s="399"/>
      <c r="O691" s="399"/>
      <c r="P691" s="399"/>
      <c r="Q691" s="399"/>
      <c r="R691" s="399"/>
      <c r="S691" s="399"/>
      <c r="T691" s="399"/>
      <c r="U691" s="399"/>
      <c r="V691" s="399"/>
      <c r="W691" s="399"/>
      <c r="X691" s="399"/>
      <c r="Y691" s="399"/>
      <c r="Z691" s="399"/>
      <c r="AA691" s="399"/>
      <c r="AB691" s="399"/>
      <c r="AC691" s="399"/>
      <c r="AD691" s="399"/>
      <c r="AE691" s="399"/>
    </row>
    <row r="692" spans="3:31" ht="15.75" customHeight="1" x14ac:dyDescent="0.3">
      <c r="C692" s="398"/>
      <c r="D692" s="399"/>
      <c r="E692" s="399"/>
      <c r="F692" s="399"/>
      <c r="G692" s="399"/>
      <c r="H692" s="399"/>
      <c r="I692" s="399"/>
      <c r="J692" s="399"/>
      <c r="K692" s="399"/>
      <c r="L692" s="399"/>
      <c r="M692" s="399"/>
      <c r="N692" s="399"/>
      <c r="O692" s="399"/>
      <c r="P692" s="399"/>
      <c r="Q692" s="399"/>
      <c r="R692" s="399"/>
      <c r="S692" s="399"/>
      <c r="T692" s="399"/>
      <c r="U692" s="399"/>
      <c r="V692" s="399"/>
      <c r="W692" s="399"/>
      <c r="X692" s="399"/>
      <c r="Y692" s="399"/>
      <c r="Z692" s="399"/>
      <c r="AA692" s="399"/>
      <c r="AB692" s="399"/>
      <c r="AC692" s="399"/>
      <c r="AD692" s="399"/>
      <c r="AE692" s="399"/>
    </row>
    <row r="693" spans="3:31" ht="15.75" customHeight="1" x14ac:dyDescent="0.3">
      <c r="C693" s="398"/>
      <c r="D693" s="399"/>
      <c r="E693" s="399"/>
      <c r="F693" s="399"/>
      <c r="G693" s="399"/>
      <c r="H693" s="399"/>
      <c r="I693" s="399"/>
      <c r="J693" s="399"/>
      <c r="K693" s="399"/>
      <c r="L693" s="399"/>
      <c r="M693" s="399"/>
      <c r="N693" s="399"/>
      <c r="O693" s="399"/>
      <c r="P693" s="399"/>
      <c r="Q693" s="399"/>
      <c r="R693" s="399"/>
      <c r="S693" s="399"/>
      <c r="T693" s="399"/>
      <c r="U693" s="399"/>
      <c r="V693" s="399"/>
      <c r="W693" s="399"/>
      <c r="X693" s="399"/>
      <c r="Y693" s="399"/>
      <c r="Z693" s="399"/>
      <c r="AA693" s="399"/>
      <c r="AB693" s="399"/>
      <c r="AC693" s="399"/>
      <c r="AD693" s="399"/>
      <c r="AE693" s="399"/>
    </row>
    <row r="694" spans="3:31" ht="15.75" customHeight="1" x14ac:dyDescent="0.3">
      <c r="C694" s="398"/>
      <c r="D694" s="399"/>
      <c r="E694" s="399"/>
      <c r="F694" s="399"/>
      <c r="G694" s="399"/>
      <c r="H694" s="399"/>
      <c r="I694" s="399"/>
      <c r="J694" s="399"/>
      <c r="K694" s="399"/>
      <c r="L694" s="399"/>
      <c r="M694" s="399"/>
      <c r="N694" s="399"/>
      <c r="O694" s="399"/>
      <c r="P694" s="399"/>
      <c r="Q694" s="399"/>
      <c r="R694" s="399"/>
      <c r="S694" s="399"/>
      <c r="T694" s="399"/>
      <c r="U694" s="399"/>
      <c r="V694" s="399"/>
      <c r="W694" s="399"/>
      <c r="X694" s="399"/>
      <c r="Y694" s="399"/>
      <c r="Z694" s="399"/>
      <c r="AA694" s="399"/>
      <c r="AB694" s="399"/>
      <c r="AC694" s="399"/>
      <c r="AD694" s="399"/>
      <c r="AE694" s="399"/>
    </row>
    <row r="695" spans="3:31" ht="15.75" customHeight="1" x14ac:dyDescent="0.3">
      <c r="C695" s="398"/>
      <c r="D695" s="399"/>
      <c r="E695" s="399"/>
      <c r="F695" s="399"/>
      <c r="G695" s="399"/>
      <c r="H695" s="399"/>
      <c r="I695" s="399"/>
      <c r="J695" s="399"/>
      <c r="K695" s="399"/>
      <c r="L695" s="399"/>
      <c r="M695" s="399"/>
      <c r="N695" s="399"/>
      <c r="O695" s="399"/>
      <c r="P695" s="399"/>
      <c r="Q695" s="399"/>
      <c r="R695" s="399"/>
      <c r="S695" s="399"/>
      <c r="T695" s="399"/>
      <c r="U695" s="399"/>
      <c r="V695" s="399"/>
      <c r="W695" s="399"/>
      <c r="X695" s="399"/>
      <c r="Y695" s="399"/>
      <c r="Z695" s="399"/>
      <c r="AA695" s="399"/>
      <c r="AB695" s="399"/>
      <c r="AC695" s="399"/>
      <c r="AD695" s="399"/>
      <c r="AE695" s="399"/>
    </row>
    <row r="696" spans="3:31" ht="15.75" customHeight="1" x14ac:dyDescent="0.3">
      <c r="C696" s="398"/>
      <c r="D696" s="399"/>
      <c r="E696" s="399"/>
      <c r="F696" s="399"/>
      <c r="G696" s="399"/>
      <c r="H696" s="399"/>
      <c r="I696" s="399"/>
      <c r="J696" s="399"/>
      <c r="K696" s="399"/>
      <c r="L696" s="399"/>
      <c r="M696" s="399"/>
      <c r="N696" s="399"/>
      <c r="O696" s="399"/>
      <c r="P696" s="399"/>
      <c r="Q696" s="399"/>
      <c r="R696" s="399"/>
      <c r="S696" s="399"/>
      <c r="T696" s="399"/>
      <c r="U696" s="399"/>
      <c r="V696" s="399"/>
      <c r="W696" s="399"/>
      <c r="X696" s="399"/>
      <c r="Y696" s="399"/>
      <c r="Z696" s="399"/>
      <c r="AA696" s="399"/>
      <c r="AB696" s="399"/>
      <c r="AC696" s="399"/>
      <c r="AD696" s="399"/>
      <c r="AE696" s="399"/>
    </row>
    <row r="697" spans="3:31" ht="15.75" customHeight="1" x14ac:dyDescent="0.3">
      <c r="C697" s="398"/>
      <c r="D697" s="399"/>
      <c r="E697" s="399"/>
      <c r="F697" s="399"/>
      <c r="G697" s="399"/>
      <c r="H697" s="399"/>
      <c r="I697" s="399"/>
      <c r="J697" s="399"/>
      <c r="K697" s="399"/>
      <c r="L697" s="399"/>
      <c r="M697" s="399"/>
      <c r="N697" s="399"/>
      <c r="O697" s="399"/>
      <c r="P697" s="399"/>
      <c r="Q697" s="399"/>
      <c r="R697" s="399"/>
      <c r="S697" s="399"/>
      <c r="T697" s="399"/>
      <c r="U697" s="399"/>
      <c r="V697" s="399"/>
      <c r="W697" s="399"/>
      <c r="X697" s="399"/>
      <c r="Y697" s="399"/>
      <c r="Z697" s="399"/>
      <c r="AA697" s="399"/>
      <c r="AB697" s="399"/>
      <c r="AC697" s="399"/>
      <c r="AD697" s="399"/>
      <c r="AE697" s="399"/>
    </row>
    <row r="698" spans="3:31" ht="15.75" customHeight="1" x14ac:dyDescent="0.3">
      <c r="C698" s="398"/>
      <c r="D698" s="399"/>
      <c r="E698" s="399"/>
      <c r="F698" s="399"/>
      <c r="G698" s="399"/>
      <c r="H698" s="399"/>
      <c r="I698" s="399"/>
      <c r="J698" s="399"/>
      <c r="K698" s="399"/>
      <c r="L698" s="399"/>
      <c r="M698" s="399"/>
      <c r="N698" s="399"/>
      <c r="O698" s="399"/>
      <c r="P698" s="399"/>
      <c r="Q698" s="399"/>
      <c r="R698" s="399"/>
      <c r="S698" s="399"/>
      <c r="T698" s="399"/>
      <c r="U698" s="399"/>
      <c r="V698" s="399"/>
      <c r="W698" s="399"/>
      <c r="X698" s="399"/>
      <c r="Y698" s="399"/>
      <c r="Z698" s="399"/>
      <c r="AA698" s="399"/>
      <c r="AB698" s="399"/>
      <c r="AC698" s="399"/>
      <c r="AD698" s="399"/>
      <c r="AE698" s="399"/>
    </row>
    <row r="699" spans="3:31" ht="15.75" customHeight="1" x14ac:dyDescent="0.3">
      <c r="C699" s="398"/>
      <c r="D699" s="399"/>
      <c r="E699" s="399"/>
      <c r="F699" s="399"/>
      <c r="G699" s="399"/>
      <c r="H699" s="399"/>
      <c r="I699" s="399"/>
      <c r="J699" s="399"/>
      <c r="K699" s="399"/>
      <c r="L699" s="399"/>
      <c r="M699" s="399"/>
      <c r="N699" s="399"/>
      <c r="O699" s="399"/>
      <c r="P699" s="399"/>
      <c r="Q699" s="399"/>
      <c r="R699" s="399"/>
      <c r="S699" s="399"/>
      <c r="T699" s="399"/>
      <c r="U699" s="399"/>
      <c r="V699" s="399"/>
      <c r="W699" s="399"/>
      <c r="X699" s="399"/>
      <c r="Y699" s="399"/>
      <c r="Z699" s="399"/>
      <c r="AA699" s="399"/>
      <c r="AB699" s="399"/>
      <c r="AC699" s="399"/>
      <c r="AD699" s="399"/>
      <c r="AE699" s="399"/>
    </row>
    <row r="700" spans="3:31" ht="15.75" customHeight="1" x14ac:dyDescent="0.3">
      <c r="C700" s="398"/>
      <c r="D700" s="399"/>
      <c r="E700" s="399"/>
      <c r="F700" s="399"/>
      <c r="G700" s="399"/>
      <c r="H700" s="399"/>
      <c r="I700" s="399"/>
      <c r="J700" s="399"/>
      <c r="K700" s="399"/>
      <c r="L700" s="399"/>
      <c r="M700" s="399"/>
      <c r="N700" s="399"/>
      <c r="O700" s="399"/>
      <c r="P700" s="399"/>
      <c r="Q700" s="399"/>
      <c r="R700" s="399"/>
      <c r="S700" s="399"/>
      <c r="T700" s="399"/>
      <c r="U700" s="399"/>
      <c r="V700" s="399"/>
      <c r="W700" s="399"/>
      <c r="X700" s="399"/>
      <c r="Y700" s="399"/>
      <c r="Z700" s="399"/>
      <c r="AA700" s="399"/>
      <c r="AB700" s="399"/>
      <c r="AC700" s="399"/>
      <c r="AD700" s="399"/>
      <c r="AE700" s="399"/>
    </row>
    <row r="701" spans="3:31" ht="15.75" customHeight="1" x14ac:dyDescent="0.3">
      <c r="C701" s="398"/>
      <c r="D701" s="399"/>
      <c r="E701" s="399"/>
      <c r="F701" s="399"/>
      <c r="G701" s="399"/>
      <c r="H701" s="399"/>
      <c r="I701" s="399"/>
      <c r="J701" s="399"/>
      <c r="K701" s="399"/>
      <c r="L701" s="399"/>
      <c r="M701" s="399"/>
      <c r="N701" s="399"/>
      <c r="O701" s="399"/>
      <c r="P701" s="399"/>
      <c r="Q701" s="399"/>
      <c r="R701" s="399"/>
      <c r="S701" s="399"/>
      <c r="T701" s="399"/>
      <c r="U701" s="399"/>
      <c r="V701" s="399"/>
      <c r="W701" s="399"/>
      <c r="X701" s="399"/>
      <c r="Y701" s="399"/>
      <c r="Z701" s="399"/>
      <c r="AA701" s="399"/>
      <c r="AB701" s="399"/>
      <c r="AC701" s="399"/>
      <c r="AD701" s="399"/>
      <c r="AE701" s="399"/>
    </row>
    <row r="702" spans="3:31" ht="15.75" customHeight="1" x14ac:dyDescent="0.3">
      <c r="C702" s="398"/>
      <c r="D702" s="399"/>
      <c r="E702" s="399"/>
      <c r="F702" s="399"/>
      <c r="G702" s="399"/>
      <c r="H702" s="399"/>
      <c r="I702" s="399"/>
      <c r="J702" s="399"/>
      <c r="K702" s="399"/>
      <c r="L702" s="399"/>
      <c r="M702" s="399"/>
      <c r="N702" s="399"/>
      <c r="O702" s="399"/>
      <c r="P702" s="399"/>
      <c r="Q702" s="399"/>
      <c r="R702" s="399"/>
      <c r="S702" s="399"/>
      <c r="T702" s="399"/>
      <c r="U702" s="399"/>
      <c r="V702" s="399"/>
      <c r="W702" s="399"/>
      <c r="X702" s="399"/>
      <c r="Y702" s="399"/>
      <c r="Z702" s="399"/>
      <c r="AA702" s="399"/>
      <c r="AB702" s="399"/>
      <c r="AC702" s="399"/>
      <c r="AD702" s="399"/>
      <c r="AE702" s="399"/>
    </row>
    <row r="703" spans="3:31" ht="15.75" customHeight="1" x14ac:dyDescent="0.3">
      <c r="C703" s="398"/>
      <c r="D703" s="399"/>
      <c r="E703" s="399"/>
      <c r="F703" s="399"/>
      <c r="G703" s="399"/>
      <c r="H703" s="399"/>
      <c r="I703" s="399"/>
      <c r="J703" s="399"/>
      <c r="K703" s="399"/>
      <c r="L703" s="399"/>
      <c r="M703" s="399"/>
      <c r="N703" s="399"/>
      <c r="O703" s="399"/>
      <c r="P703" s="399"/>
      <c r="Q703" s="399"/>
      <c r="R703" s="399"/>
      <c r="S703" s="399"/>
      <c r="T703" s="399"/>
      <c r="U703" s="399"/>
      <c r="V703" s="399"/>
      <c r="W703" s="399"/>
      <c r="X703" s="399"/>
      <c r="Y703" s="399"/>
      <c r="Z703" s="399"/>
      <c r="AA703" s="399"/>
      <c r="AB703" s="399"/>
      <c r="AC703" s="399"/>
      <c r="AD703" s="399"/>
      <c r="AE703" s="399"/>
    </row>
    <row r="704" spans="3:31" ht="15.75" customHeight="1" x14ac:dyDescent="0.3">
      <c r="C704" s="398"/>
      <c r="D704" s="399"/>
      <c r="E704" s="399"/>
      <c r="F704" s="399"/>
      <c r="G704" s="399"/>
      <c r="H704" s="399"/>
      <c r="I704" s="399"/>
      <c r="J704" s="399"/>
      <c r="K704" s="399"/>
      <c r="L704" s="399"/>
      <c r="M704" s="399"/>
      <c r="N704" s="399"/>
      <c r="O704" s="399"/>
      <c r="P704" s="399"/>
      <c r="Q704" s="399"/>
      <c r="R704" s="399"/>
      <c r="S704" s="399"/>
      <c r="T704" s="399"/>
      <c r="U704" s="399"/>
      <c r="V704" s="399"/>
      <c r="W704" s="399"/>
      <c r="X704" s="399"/>
      <c r="Y704" s="399"/>
      <c r="Z704" s="399"/>
      <c r="AA704" s="399"/>
      <c r="AB704" s="399"/>
      <c r="AC704" s="399"/>
      <c r="AD704" s="399"/>
      <c r="AE704" s="399"/>
    </row>
    <row r="705" spans="3:31" ht="15.75" customHeight="1" x14ac:dyDescent="0.3">
      <c r="C705" s="398"/>
      <c r="D705" s="399"/>
      <c r="E705" s="399"/>
      <c r="F705" s="399"/>
      <c r="G705" s="399"/>
      <c r="H705" s="399"/>
      <c r="I705" s="399"/>
      <c r="J705" s="399"/>
      <c r="K705" s="399"/>
      <c r="L705" s="399"/>
      <c r="M705" s="399"/>
      <c r="N705" s="399"/>
      <c r="O705" s="399"/>
      <c r="P705" s="399"/>
      <c r="Q705" s="399"/>
      <c r="R705" s="399"/>
      <c r="S705" s="399"/>
      <c r="T705" s="399"/>
      <c r="U705" s="399"/>
      <c r="V705" s="399"/>
      <c r="W705" s="399"/>
      <c r="X705" s="399"/>
      <c r="Y705" s="399"/>
      <c r="Z705" s="399"/>
      <c r="AA705" s="399"/>
      <c r="AB705" s="399"/>
      <c r="AC705" s="399"/>
      <c r="AD705" s="399"/>
      <c r="AE705" s="399"/>
    </row>
    <row r="706" spans="3:31" ht="15.75" customHeight="1" x14ac:dyDescent="0.3">
      <c r="C706" s="398"/>
      <c r="D706" s="399"/>
      <c r="E706" s="399"/>
      <c r="F706" s="399"/>
      <c r="G706" s="399"/>
      <c r="H706" s="399"/>
      <c r="I706" s="399"/>
      <c r="J706" s="399"/>
      <c r="K706" s="399"/>
      <c r="L706" s="399"/>
      <c r="M706" s="399"/>
      <c r="N706" s="399"/>
      <c r="O706" s="399"/>
      <c r="P706" s="399"/>
      <c r="Q706" s="399"/>
      <c r="R706" s="399"/>
      <c r="S706" s="399"/>
      <c r="T706" s="399"/>
      <c r="U706" s="399"/>
      <c r="V706" s="399"/>
      <c r="W706" s="399"/>
      <c r="X706" s="399"/>
      <c r="Y706" s="399"/>
      <c r="Z706" s="399"/>
      <c r="AA706" s="399"/>
      <c r="AB706" s="399"/>
      <c r="AC706" s="399"/>
      <c r="AD706" s="399"/>
      <c r="AE706" s="399"/>
    </row>
    <row r="707" spans="3:31" ht="15.75" customHeight="1" x14ac:dyDescent="0.3">
      <c r="C707" s="398"/>
      <c r="D707" s="399"/>
      <c r="E707" s="399"/>
      <c r="F707" s="399"/>
      <c r="G707" s="399"/>
      <c r="H707" s="399"/>
      <c r="I707" s="399"/>
      <c r="J707" s="399"/>
      <c r="K707" s="399"/>
      <c r="L707" s="399"/>
      <c r="M707" s="399"/>
      <c r="N707" s="399"/>
      <c r="O707" s="399"/>
      <c r="P707" s="399"/>
      <c r="Q707" s="399"/>
      <c r="R707" s="399"/>
      <c r="S707" s="399"/>
      <c r="T707" s="399"/>
      <c r="U707" s="399"/>
      <c r="V707" s="399"/>
      <c r="W707" s="399"/>
      <c r="X707" s="399"/>
      <c r="Y707" s="399"/>
      <c r="Z707" s="399"/>
      <c r="AA707" s="399"/>
      <c r="AB707" s="399"/>
      <c r="AC707" s="399"/>
      <c r="AD707" s="399"/>
      <c r="AE707" s="399"/>
    </row>
    <row r="708" spans="3:31" ht="15.75" customHeight="1" x14ac:dyDescent="0.3">
      <c r="C708" s="398"/>
      <c r="D708" s="399"/>
      <c r="E708" s="399"/>
      <c r="F708" s="399"/>
      <c r="G708" s="399"/>
      <c r="H708" s="399"/>
      <c r="I708" s="399"/>
      <c r="J708" s="399"/>
      <c r="K708" s="399"/>
      <c r="L708" s="399"/>
      <c r="M708" s="399"/>
      <c r="N708" s="399"/>
      <c r="O708" s="399"/>
      <c r="P708" s="399"/>
      <c r="Q708" s="399"/>
      <c r="R708" s="399"/>
      <c r="S708" s="399"/>
      <c r="T708" s="399"/>
      <c r="U708" s="399"/>
      <c r="V708" s="399"/>
      <c r="W708" s="399"/>
      <c r="X708" s="399"/>
      <c r="Y708" s="399"/>
      <c r="Z708" s="399"/>
      <c r="AA708" s="399"/>
      <c r="AB708" s="399"/>
      <c r="AC708" s="399"/>
      <c r="AD708" s="399"/>
      <c r="AE708" s="399"/>
    </row>
    <row r="709" spans="3:31" ht="15.75" customHeight="1" x14ac:dyDescent="0.3">
      <c r="C709" s="398"/>
      <c r="D709" s="399"/>
      <c r="E709" s="399"/>
      <c r="F709" s="399"/>
      <c r="G709" s="399"/>
      <c r="H709" s="399"/>
      <c r="I709" s="399"/>
      <c r="J709" s="399"/>
      <c r="K709" s="399"/>
      <c r="L709" s="399"/>
      <c r="M709" s="399"/>
      <c r="N709" s="399"/>
      <c r="O709" s="399"/>
      <c r="P709" s="399"/>
      <c r="Q709" s="399"/>
      <c r="R709" s="399"/>
      <c r="S709" s="399"/>
      <c r="T709" s="399"/>
      <c r="U709" s="399"/>
      <c r="V709" s="399"/>
      <c r="W709" s="399"/>
      <c r="X709" s="399"/>
      <c r="Y709" s="399"/>
      <c r="Z709" s="399"/>
      <c r="AA709" s="399"/>
      <c r="AB709" s="399"/>
      <c r="AC709" s="399"/>
      <c r="AD709" s="399"/>
      <c r="AE709" s="399"/>
    </row>
    <row r="710" spans="3:31" ht="15.75" customHeight="1" x14ac:dyDescent="0.3">
      <c r="C710" s="398"/>
      <c r="D710" s="399"/>
      <c r="E710" s="399"/>
      <c r="F710" s="399"/>
      <c r="G710" s="399"/>
      <c r="H710" s="399"/>
      <c r="I710" s="399"/>
      <c r="J710" s="399"/>
      <c r="K710" s="399"/>
      <c r="L710" s="399"/>
      <c r="M710" s="399"/>
      <c r="N710" s="399"/>
      <c r="O710" s="399"/>
      <c r="P710" s="399"/>
      <c r="Q710" s="399"/>
      <c r="R710" s="399"/>
      <c r="S710" s="399"/>
      <c r="T710" s="399"/>
      <c r="U710" s="399"/>
      <c r="V710" s="399"/>
      <c r="W710" s="399"/>
      <c r="X710" s="399"/>
      <c r="Y710" s="399"/>
      <c r="Z710" s="399"/>
      <c r="AA710" s="399"/>
      <c r="AB710" s="399"/>
      <c r="AC710" s="399"/>
      <c r="AD710" s="399"/>
      <c r="AE710" s="399"/>
    </row>
    <row r="711" spans="3:31" ht="15.75" customHeight="1" x14ac:dyDescent="0.3">
      <c r="C711" s="398"/>
      <c r="D711" s="399"/>
      <c r="E711" s="399"/>
      <c r="F711" s="399"/>
      <c r="G711" s="399"/>
      <c r="H711" s="399"/>
      <c r="I711" s="399"/>
      <c r="J711" s="399"/>
      <c r="K711" s="399"/>
      <c r="L711" s="399"/>
      <c r="M711" s="399"/>
      <c r="N711" s="399"/>
      <c r="O711" s="399"/>
      <c r="P711" s="399"/>
      <c r="Q711" s="399"/>
      <c r="R711" s="399"/>
      <c r="S711" s="399"/>
      <c r="T711" s="399"/>
      <c r="U711" s="399"/>
      <c r="V711" s="399"/>
      <c r="W711" s="399"/>
      <c r="X711" s="399"/>
      <c r="Y711" s="399"/>
      <c r="Z711" s="399"/>
      <c r="AA711" s="399"/>
      <c r="AB711" s="399"/>
      <c r="AC711" s="399"/>
      <c r="AD711" s="399"/>
      <c r="AE711" s="399"/>
    </row>
    <row r="712" spans="3:31" ht="15.75" customHeight="1" x14ac:dyDescent="0.3">
      <c r="C712" s="398"/>
      <c r="D712" s="399"/>
      <c r="E712" s="399"/>
      <c r="F712" s="399"/>
      <c r="G712" s="399"/>
      <c r="H712" s="399"/>
      <c r="I712" s="399"/>
      <c r="J712" s="399"/>
      <c r="K712" s="399"/>
      <c r="L712" s="399"/>
      <c r="M712" s="399"/>
      <c r="N712" s="399"/>
      <c r="O712" s="399"/>
      <c r="P712" s="399"/>
      <c r="Q712" s="399"/>
      <c r="R712" s="399"/>
      <c r="S712" s="399"/>
      <c r="T712" s="399"/>
      <c r="U712" s="399"/>
      <c r="V712" s="399"/>
      <c r="W712" s="399"/>
      <c r="X712" s="399"/>
      <c r="Y712" s="399"/>
      <c r="Z712" s="399"/>
      <c r="AA712" s="399"/>
      <c r="AB712" s="399"/>
      <c r="AC712" s="399"/>
      <c r="AD712" s="399"/>
      <c r="AE712" s="399"/>
    </row>
    <row r="713" spans="3:31" ht="15.75" customHeight="1" x14ac:dyDescent="0.3">
      <c r="C713" s="398"/>
      <c r="D713" s="399"/>
      <c r="E713" s="399"/>
      <c r="F713" s="399"/>
      <c r="G713" s="399"/>
      <c r="H713" s="399"/>
      <c r="I713" s="399"/>
      <c r="J713" s="399"/>
      <c r="K713" s="399"/>
      <c r="L713" s="399"/>
      <c r="M713" s="399"/>
      <c r="N713" s="399"/>
      <c r="O713" s="399"/>
      <c r="P713" s="399"/>
      <c r="Q713" s="399"/>
      <c r="R713" s="399"/>
      <c r="S713" s="399"/>
      <c r="T713" s="399"/>
      <c r="U713" s="399"/>
      <c r="V713" s="399"/>
      <c r="W713" s="399"/>
      <c r="X713" s="399"/>
      <c r="Y713" s="399"/>
      <c r="Z713" s="399"/>
      <c r="AA713" s="399"/>
      <c r="AB713" s="399"/>
      <c r="AC713" s="399"/>
      <c r="AD713" s="399"/>
      <c r="AE713" s="399"/>
    </row>
    <row r="714" spans="3:31" ht="15.75" customHeight="1" x14ac:dyDescent="0.3">
      <c r="C714" s="398"/>
      <c r="D714" s="399"/>
      <c r="E714" s="399"/>
      <c r="F714" s="399"/>
      <c r="G714" s="399"/>
      <c r="H714" s="399"/>
      <c r="I714" s="399"/>
      <c r="J714" s="399"/>
      <c r="K714" s="399"/>
      <c r="L714" s="399"/>
      <c r="M714" s="399"/>
      <c r="N714" s="399"/>
      <c r="O714" s="399"/>
      <c r="P714" s="399"/>
      <c r="Q714" s="399"/>
      <c r="R714" s="399"/>
      <c r="S714" s="399"/>
      <c r="T714" s="399"/>
      <c r="U714" s="399"/>
      <c r="V714" s="399"/>
      <c r="W714" s="399"/>
      <c r="X714" s="399"/>
      <c r="Y714" s="399"/>
      <c r="Z714" s="399"/>
      <c r="AA714" s="399"/>
      <c r="AB714" s="399"/>
      <c r="AC714" s="399"/>
      <c r="AD714" s="399"/>
      <c r="AE714" s="399"/>
    </row>
    <row r="715" spans="3:31" ht="15.75" customHeight="1" x14ac:dyDescent="0.3">
      <c r="C715" s="398"/>
      <c r="D715" s="399"/>
      <c r="E715" s="399"/>
      <c r="F715" s="399"/>
      <c r="G715" s="399"/>
      <c r="H715" s="399"/>
      <c r="I715" s="399"/>
      <c r="J715" s="399"/>
      <c r="K715" s="399"/>
      <c r="L715" s="399"/>
      <c r="M715" s="399"/>
      <c r="N715" s="399"/>
      <c r="O715" s="399"/>
      <c r="P715" s="399"/>
      <c r="Q715" s="399"/>
      <c r="R715" s="399"/>
      <c r="S715" s="399"/>
      <c r="T715" s="399"/>
      <c r="U715" s="399"/>
      <c r="V715" s="399"/>
      <c r="W715" s="399"/>
      <c r="X715" s="399"/>
      <c r="Y715" s="399"/>
      <c r="Z715" s="399"/>
      <c r="AA715" s="399"/>
      <c r="AB715" s="399"/>
      <c r="AC715" s="399"/>
      <c r="AD715" s="399"/>
      <c r="AE715" s="399"/>
    </row>
    <row r="716" spans="3:31" ht="15.75" customHeight="1" x14ac:dyDescent="0.3">
      <c r="C716" s="398"/>
      <c r="D716" s="399"/>
      <c r="E716" s="399"/>
      <c r="F716" s="399"/>
      <c r="G716" s="399"/>
      <c r="H716" s="399"/>
      <c r="I716" s="399"/>
      <c r="J716" s="399"/>
      <c r="K716" s="399"/>
      <c r="L716" s="399"/>
      <c r="M716" s="399"/>
      <c r="N716" s="399"/>
      <c r="O716" s="399"/>
      <c r="P716" s="399"/>
      <c r="Q716" s="399"/>
      <c r="R716" s="399"/>
      <c r="S716" s="399"/>
      <c r="T716" s="399"/>
      <c r="U716" s="399"/>
      <c r="V716" s="399"/>
      <c r="W716" s="399"/>
      <c r="X716" s="399"/>
      <c r="Y716" s="399"/>
      <c r="Z716" s="399"/>
      <c r="AA716" s="399"/>
      <c r="AB716" s="399"/>
      <c r="AC716" s="399"/>
      <c r="AD716" s="399"/>
      <c r="AE716" s="399"/>
    </row>
    <row r="717" spans="3:31" ht="15.75" customHeight="1" x14ac:dyDescent="0.3">
      <c r="C717" s="398"/>
      <c r="D717" s="399"/>
      <c r="E717" s="399"/>
      <c r="F717" s="399"/>
      <c r="G717" s="399"/>
      <c r="H717" s="399"/>
      <c r="I717" s="399"/>
      <c r="J717" s="399"/>
      <c r="K717" s="399"/>
      <c r="L717" s="399"/>
      <c r="M717" s="399"/>
      <c r="N717" s="399"/>
      <c r="O717" s="399"/>
      <c r="P717" s="399"/>
      <c r="Q717" s="399"/>
      <c r="R717" s="399"/>
      <c r="S717" s="399"/>
      <c r="T717" s="399"/>
      <c r="U717" s="399"/>
      <c r="V717" s="399"/>
      <c r="W717" s="399"/>
      <c r="X717" s="399"/>
      <c r="Y717" s="399"/>
      <c r="Z717" s="399"/>
      <c r="AA717" s="399"/>
      <c r="AB717" s="399"/>
      <c r="AC717" s="399"/>
      <c r="AD717" s="399"/>
      <c r="AE717" s="399"/>
    </row>
    <row r="718" spans="3:31" ht="15.75" customHeight="1" x14ac:dyDescent="0.3">
      <c r="C718" s="398"/>
      <c r="D718" s="399"/>
      <c r="E718" s="399"/>
      <c r="F718" s="399"/>
      <c r="G718" s="399"/>
      <c r="H718" s="399"/>
      <c r="I718" s="399"/>
      <c r="J718" s="399"/>
      <c r="K718" s="399"/>
      <c r="L718" s="399"/>
      <c r="M718" s="399"/>
      <c r="N718" s="399"/>
      <c r="O718" s="399"/>
      <c r="P718" s="399"/>
      <c r="Q718" s="399"/>
      <c r="R718" s="399"/>
      <c r="S718" s="399"/>
      <c r="T718" s="399"/>
      <c r="U718" s="399"/>
      <c r="V718" s="399"/>
      <c r="W718" s="399"/>
      <c r="X718" s="399"/>
      <c r="Y718" s="399"/>
      <c r="Z718" s="399"/>
      <c r="AA718" s="399"/>
      <c r="AB718" s="399"/>
      <c r="AC718" s="399"/>
      <c r="AD718" s="399"/>
      <c r="AE718" s="399"/>
    </row>
    <row r="719" spans="3:31" ht="15.75" customHeight="1" x14ac:dyDescent="0.3">
      <c r="C719" s="398"/>
      <c r="D719" s="399"/>
      <c r="E719" s="399"/>
      <c r="F719" s="399"/>
      <c r="G719" s="399"/>
      <c r="H719" s="399"/>
      <c r="I719" s="399"/>
      <c r="J719" s="399"/>
      <c r="K719" s="399"/>
      <c r="L719" s="399"/>
      <c r="M719" s="399"/>
      <c r="N719" s="399"/>
      <c r="O719" s="399"/>
      <c r="P719" s="399"/>
      <c r="Q719" s="399"/>
      <c r="R719" s="399"/>
      <c r="S719" s="399"/>
      <c r="T719" s="399"/>
      <c r="U719" s="399"/>
      <c r="V719" s="399"/>
      <c r="W719" s="399"/>
      <c r="X719" s="399"/>
      <c r="Y719" s="399"/>
      <c r="Z719" s="399"/>
      <c r="AA719" s="399"/>
      <c r="AB719" s="399"/>
      <c r="AC719" s="399"/>
      <c r="AD719" s="399"/>
      <c r="AE719" s="399"/>
    </row>
    <row r="720" spans="3:31" ht="15.75" customHeight="1" x14ac:dyDescent="0.3">
      <c r="C720" s="398"/>
      <c r="D720" s="399"/>
      <c r="E720" s="399"/>
      <c r="F720" s="399"/>
      <c r="G720" s="399"/>
      <c r="H720" s="399"/>
      <c r="I720" s="399"/>
      <c r="J720" s="399"/>
      <c r="K720" s="399"/>
      <c r="L720" s="399"/>
      <c r="M720" s="399"/>
      <c r="N720" s="399"/>
      <c r="O720" s="399"/>
      <c r="P720" s="399"/>
      <c r="Q720" s="399"/>
      <c r="R720" s="399"/>
      <c r="S720" s="399"/>
      <c r="T720" s="399"/>
      <c r="U720" s="399"/>
      <c r="V720" s="399"/>
      <c r="W720" s="399"/>
      <c r="X720" s="399"/>
      <c r="Y720" s="399"/>
      <c r="Z720" s="399"/>
      <c r="AA720" s="399"/>
      <c r="AB720" s="399"/>
      <c r="AC720" s="399"/>
      <c r="AD720" s="399"/>
      <c r="AE720" s="399"/>
    </row>
    <row r="721" spans="3:31" ht="15.75" customHeight="1" x14ac:dyDescent="0.3">
      <c r="C721" s="398"/>
      <c r="D721" s="399"/>
      <c r="E721" s="399"/>
      <c r="F721" s="399"/>
      <c r="G721" s="399"/>
      <c r="H721" s="399"/>
      <c r="I721" s="399"/>
      <c r="J721" s="399"/>
      <c r="K721" s="399"/>
      <c r="L721" s="399"/>
      <c r="M721" s="399"/>
      <c r="N721" s="399"/>
      <c r="O721" s="399"/>
      <c r="P721" s="399"/>
      <c r="Q721" s="399"/>
      <c r="R721" s="399"/>
      <c r="S721" s="399"/>
      <c r="T721" s="399"/>
      <c r="U721" s="399"/>
      <c r="V721" s="399"/>
      <c r="W721" s="399"/>
      <c r="X721" s="399"/>
      <c r="Y721" s="399"/>
      <c r="Z721" s="399"/>
      <c r="AA721" s="399"/>
      <c r="AB721" s="399"/>
      <c r="AC721" s="399"/>
      <c r="AD721" s="399"/>
      <c r="AE721" s="399"/>
    </row>
    <row r="722" spans="3:31" ht="15.75" customHeight="1" x14ac:dyDescent="0.3">
      <c r="C722" s="398"/>
      <c r="D722" s="399"/>
      <c r="E722" s="399"/>
      <c r="F722" s="399"/>
      <c r="G722" s="399"/>
      <c r="H722" s="399"/>
      <c r="I722" s="399"/>
      <c r="J722" s="399"/>
      <c r="K722" s="399"/>
      <c r="L722" s="399"/>
      <c r="M722" s="399"/>
      <c r="N722" s="399"/>
      <c r="O722" s="399"/>
      <c r="P722" s="399"/>
      <c r="Q722" s="399"/>
      <c r="R722" s="399"/>
      <c r="S722" s="399"/>
      <c r="T722" s="399"/>
      <c r="U722" s="399"/>
      <c r="V722" s="399"/>
      <c r="W722" s="399"/>
      <c r="X722" s="399"/>
      <c r="Y722" s="399"/>
      <c r="Z722" s="399"/>
      <c r="AA722" s="399"/>
      <c r="AB722" s="399"/>
      <c r="AC722" s="399"/>
      <c r="AD722" s="399"/>
      <c r="AE722" s="399"/>
    </row>
    <row r="723" spans="3:31" ht="15.75" customHeight="1" x14ac:dyDescent="0.3">
      <c r="C723" s="398"/>
      <c r="D723" s="399"/>
      <c r="E723" s="399"/>
      <c r="F723" s="399"/>
      <c r="G723" s="399"/>
      <c r="H723" s="399"/>
      <c r="I723" s="399"/>
      <c r="J723" s="399"/>
      <c r="K723" s="399"/>
      <c r="L723" s="399"/>
      <c r="M723" s="399"/>
      <c r="N723" s="399"/>
      <c r="O723" s="399"/>
      <c r="P723" s="399"/>
      <c r="Q723" s="399"/>
      <c r="R723" s="399"/>
      <c r="S723" s="399"/>
      <c r="T723" s="399"/>
      <c r="U723" s="399"/>
      <c r="V723" s="399"/>
      <c r="W723" s="399"/>
      <c r="X723" s="399"/>
      <c r="Y723" s="399"/>
      <c r="Z723" s="399"/>
      <c r="AA723" s="399"/>
      <c r="AB723" s="399"/>
      <c r="AC723" s="399"/>
      <c r="AD723" s="399"/>
      <c r="AE723" s="399"/>
    </row>
    <row r="724" spans="3:31" ht="15.75" customHeight="1" x14ac:dyDescent="0.3">
      <c r="C724" s="398"/>
      <c r="D724" s="399"/>
      <c r="E724" s="399"/>
      <c r="F724" s="399"/>
      <c r="G724" s="399"/>
      <c r="H724" s="399"/>
      <c r="I724" s="399"/>
      <c r="J724" s="399"/>
      <c r="K724" s="399"/>
      <c r="L724" s="399"/>
      <c r="M724" s="399"/>
      <c r="N724" s="399"/>
      <c r="O724" s="399"/>
      <c r="P724" s="399"/>
      <c r="Q724" s="399"/>
      <c r="R724" s="399"/>
      <c r="S724" s="399"/>
      <c r="T724" s="399"/>
      <c r="U724" s="399"/>
      <c r="V724" s="399"/>
      <c r="W724" s="399"/>
      <c r="X724" s="399"/>
      <c r="Y724" s="399"/>
      <c r="Z724" s="399"/>
      <c r="AA724" s="399"/>
      <c r="AB724" s="399"/>
      <c r="AC724" s="399"/>
      <c r="AD724" s="399"/>
      <c r="AE724" s="399"/>
    </row>
    <row r="725" spans="3:31" ht="15.75" customHeight="1" x14ac:dyDescent="0.3">
      <c r="C725" s="398"/>
      <c r="D725" s="399"/>
      <c r="E725" s="399"/>
      <c r="F725" s="399"/>
      <c r="G725" s="399"/>
      <c r="H725" s="399"/>
      <c r="I725" s="399"/>
      <c r="J725" s="399"/>
      <c r="K725" s="399"/>
      <c r="L725" s="399"/>
      <c r="M725" s="399"/>
      <c r="N725" s="399"/>
      <c r="O725" s="399"/>
      <c r="P725" s="399"/>
      <c r="Q725" s="399"/>
      <c r="R725" s="399"/>
      <c r="S725" s="399"/>
      <c r="T725" s="399"/>
      <c r="U725" s="399"/>
      <c r="V725" s="399"/>
      <c r="W725" s="399"/>
      <c r="X725" s="399"/>
      <c r="Y725" s="399"/>
      <c r="Z725" s="399"/>
      <c r="AA725" s="399"/>
      <c r="AB725" s="399"/>
      <c r="AC725" s="399"/>
      <c r="AD725" s="399"/>
      <c r="AE725" s="399"/>
    </row>
    <row r="726" spans="3:31" ht="15.75" customHeight="1" x14ac:dyDescent="0.3">
      <c r="C726" s="398"/>
      <c r="D726" s="399"/>
      <c r="E726" s="399"/>
      <c r="F726" s="399"/>
      <c r="G726" s="399"/>
      <c r="H726" s="399"/>
      <c r="I726" s="399"/>
      <c r="J726" s="399"/>
      <c r="K726" s="399"/>
      <c r="L726" s="399"/>
      <c r="M726" s="399"/>
      <c r="N726" s="399"/>
      <c r="O726" s="399"/>
      <c r="P726" s="399"/>
      <c r="Q726" s="399"/>
      <c r="R726" s="399"/>
      <c r="S726" s="399"/>
      <c r="T726" s="399"/>
      <c r="U726" s="399"/>
      <c r="V726" s="399"/>
      <c r="W726" s="399"/>
      <c r="X726" s="399"/>
      <c r="Y726" s="399"/>
      <c r="Z726" s="399"/>
      <c r="AA726" s="399"/>
      <c r="AB726" s="399"/>
      <c r="AC726" s="399"/>
      <c r="AD726" s="399"/>
      <c r="AE726" s="399"/>
    </row>
    <row r="727" spans="3:31" ht="15.75" customHeight="1" x14ac:dyDescent="0.3">
      <c r="C727" s="398"/>
      <c r="D727" s="399"/>
      <c r="E727" s="399"/>
      <c r="F727" s="399"/>
      <c r="G727" s="399"/>
      <c r="H727" s="399"/>
      <c r="I727" s="399"/>
      <c r="J727" s="399"/>
      <c r="K727" s="399"/>
      <c r="L727" s="399"/>
      <c r="M727" s="399"/>
      <c r="N727" s="399"/>
      <c r="O727" s="399"/>
      <c r="P727" s="399"/>
      <c r="Q727" s="399"/>
      <c r="R727" s="399"/>
      <c r="S727" s="399"/>
      <c r="T727" s="399"/>
      <c r="U727" s="399"/>
      <c r="V727" s="399"/>
      <c r="W727" s="399"/>
      <c r="X727" s="399"/>
      <c r="Y727" s="399"/>
      <c r="Z727" s="399"/>
      <c r="AA727" s="399"/>
      <c r="AB727" s="399"/>
      <c r="AC727" s="399"/>
      <c r="AD727" s="399"/>
      <c r="AE727" s="399"/>
    </row>
    <row r="728" spans="3:31" ht="15.75" customHeight="1" x14ac:dyDescent="0.3">
      <c r="C728" s="398"/>
      <c r="D728" s="399"/>
      <c r="E728" s="399"/>
      <c r="F728" s="399"/>
      <c r="G728" s="399"/>
      <c r="H728" s="399"/>
      <c r="I728" s="399"/>
      <c r="J728" s="399"/>
      <c r="K728" s="399"/>
      <c r="L728" s="399"/>
      <c r="M728" s="399"/>
      <c r="N728" s="399"/>
      <c r="O728" s="399"/>
      <c r="P728" s="399"/>
      <c r="Q728" s="399"/>
      <c r="R728" s="399"/>
      <c r="S728" s="399"/>
      <c r="T728" s="399"/>
      <c r="U728" s="399"/>
      <c r="V728" s="399"/>
      <c r="W728" s="399"/>
      <c r="X728" s="399"/>
      <c r="Y728" s="399"/>
      <c r="Z728" s="399"/>
      <c r="AA728" s="399"/>
      <c r="AB728" s="399"/>
      <c r="AC728" s="399"/>
      <c r="AD728" s="399"/>
      <c r="AE728" s="399"/>
    </row>
    <row r="729" spans="3:31" ht="15.75" customHeight="1" x14ac:dyDescent="0.3">
      <c r="C729" s="398"/>
      <c r="D729" s="399"/>
      <c r="E729" s="399"/>
      <c r="F729" s="399"/>
      <c r="G729" s="399"/>
      <c r="H729" s="399"/>
      <c r="I729" s="399"/>
      <c r="J729" s="399"/>
      <c r="K729" s="399"/>
      <c r="L729" s="399"/>
      <c r="M729" s="399"/>
      <c r="N729" s="399"/>
      <c r="O729" s="399"/>
      <c r="P729" s="399"/>
      <c r="Q729" s="399"/>
      <c r="R729" s="399"/>
      <c r="S729" s="399"/>
      <c r="T729" s="399"/>
      <c r="U729" s="399"/>
      <c r="V729" s="399"/>
      <c r="W729" s="399"/>
      <c r="X729" s="399"/>
      <c r="Y729" s="399"/>
      <c r="Z729" s="399"/>
      <c r="AA729" s="399"/>
      <c r="AB729" s="399"/>
      <c r="AC729" s="399"/>
      <c r="AD729" s="399"/>
      <c r="AE729" s="399"/>
    </row>
    <row r="730" spans="3:31" ht="15.75" customHeight="1" x14ac:dyDescent="0.3">
      <c r="C730" s="398"/>
      <c r="D730" s="399"/>
      <c r="E730" s="399"/>
      <c r="F730" s="399"/>
      <c r="G730" s="399"/>
      <c r="H730" s="399"/>
      <c r="I730" s="399"/>
      <c r="J730" s="399"/>
      <c r="K730" s="399"/>
      <c r="L730" s="399"/>
      <c r="M730" s="399"/>
      <c r="N730" s="399"/>
      <c r="O730" s="399"/>
      <c r="P730" s="399"/>
      <c r="Q730" s="399"/>
      <c r="R730" s="399"/>
      <c r="S730" s="399"/>
      <c r="T730" s="399"/>
      <c r="U730" s="399"/>
      <c r="V730" s="399"/>
      <c r="W730" s="399"/>
      <c r="X730" s="399"/>
      <c r="Y730" s="399"/>
      <c r="Z730" s="399"/>
      <c r="AA730" s="399"/>
      <c r="AB730" s="399"/>
      <c r="AC730" s="399"/>
      <c r="AD730" s="399"/>
      <c r="AE730" s="399"/>
    </row>
    <row r="731" spans="3:31" ht="15.75" customHeight="1" x14ac:dyDescent="0.3">
      <c r="C731" s="398"/>
      <c r="D731" s="399"/>
      <c r="E731" s="399"/>
      <c r="F731" s="399"/>
      <c r="G731" s="399"/>
      <c r="H731" s="399"/>
      <c r="I731" s="399"/>
      <c r="J731" s="399"/>
      <c r="K731" s="399"/>
      <c r="L731" s="399"/>
      <c r="M731" s="399"/>
      <c r="N731" s="399"/>
      <c r="O731" s="399"/>
      <c r="P731" s="399"/>
      <c r="Q731" s="399"/>
      <c r="R731" s="399"/>
      <c r="S731" s="399"/>
      <c r="T731" s="399"/>
      <c r="U731" s="399"/>
      <c r="V731" s="399"/>
      <c r="W731" s="399"/>
      <c r="X731" s="399"/>
      <c r="Y731" s="399"/>
      <c r="Z731" s="399"/>
      <c r="AA731" s="399"/>
      <c r="AB731" s="399"/>
      <c r="AC731" s="399"/>
      <c r="AD731" s="399"/>
      <c r="AE731" s="399"/>
    </row>
    <row r="732" spans="3:31" ht="15.75" customHeight="1" x14ac:dyDescent="0.3">
      <c r="C732" s="398"/>
      <c r="D732" s="399"/>
      <c r="E732" s="399"/>
      <c r="F732" s="399"/>
      <c r="G732" s="399"/>
      <c r="H732" s="399"/>
      <c r="I732" s="399"/>
      <c r="J732" s="399"/>
      <c r="K732" s="399"/>
      <c r="L732" s="399"/>
      <c r="M732" s="399"/>
      <c r="N732" s="399"/>
      <c r="O732" s="399"/>
      <c r="P732" s="399"/>
      <c r="Q732" s="399"/>
      <c r="R732" s="399"/>
      <c r="S732" s="399"/>
      <c r="T732" s="399"/>
      <c r="U732" s="399"/>
      <c r="V732" s="399"/>
      <c r="W732" s="399"/>
      <c r="X732" s="399"/>
      <c r="Y732" s="399"/>
      <c r="Z732" s="399"/>
      <c r="AA732" s="399"/>
      <c r="AB732" s="399"/>
      <c r="AC732" s="399"/>
      <c r="AD732" s="399"/>
      <c r="AE732" s="399"/>
    </row>
    <row r="733" spans="3:31" ht="15.75" customHeight="1" x14ac:dyDescent="0.3">
      <c r="C733" s="398"/>
      <c r="D733" s="399"/>
      <c r="E733" s="399"/>
      <c r="F733" s="399"/>
      <c r="G733" s="399"/>
      <c r="H733" s="399"/>
      <c r="I733" s="399"/>
      <c r="J733" s="399"/>
      <c r="K733" s="399"/>
      <c r="L733" s="399"/>
      <c r="M733" s="399"/>
      <c r="N733" s="399"/>
      <c r="O733" s="399"/>
      <c r="P733" s="399"/>
      <c r="Q733" s="399"/>
      <c r="R733" s="399"/>
      <c r="S733" s="399"/>
      <c r="T733" s="399"/>
      <c r="U733" s="399"/>
      <c r="V733" s="399"/>
      <c r="W733" s="399"/>
      <c r="X733" s="399"/>
      <c r="Y733" s="399"/>
      <c r="Z733" s="399"/>
      <c r="AA733" s="399"/>
      <c r="AB733" s="399"/>
      <c r="AC733" s="399"/>
      <c r="AD733" s="399"/>
      <c r="AE733" s="399"/>
    </row>
    <row r="734" spans="3:31" ht="15.75" customHeight="1" x14ac:dyDescent="0.3">
      <c r="C734" s="398"/>
      <c r="D734" s="399"/>
      <c r="E734" s="399"/>
      <c r="F734" s="399"/>
      <c r="G734" s="399"/>
      <c r="H734" s="399"/>
      <c r="I734" s="399"/>
      <c r="J734" s="399"/>
      <c r="K734" s="399"/>
      <c r="L734" s="399"/>
      <c r="M734" s="399"/>
      <c r="N734" s="399"/>
      <c r="O734" s="399"/>
      <c r="P734" s="399"/>
      <c r="Q734" s="399"/>
      <c r="R734" s="399"/>
      <c r="S734" s="399"/>
      <c r="T734" s="399"/>
      <c r="U734" s="399"/>
      <c r="V734" s="399"/>
      <c r="W734" s="399"/>
      <c r="X734" s="399"/>
      <c r="Y734" s="399"/>
      <c r="Z734" s="399"/>
      <c r="AA734" s="399"/>
      <c r="AB734" s="399"/>
      <c r="AC734" s="399"/>
      <c r="AD734" s="399"/>
      <c r="AE734" s="399"/>
    </row>
    <row r="735" spans="3:31" ht="15.75" customHeight="1" x14ac:dyDescent="0.3">
      <c r="C735" s="398"/>
      <c r="D735" s="399"/>
      <c r="E735" s="399"/>
      <c r="F735" s="399"/>
      <c r="G735" s="399"/>
      <c r="H735" s="399"/>
      <c r="I735" s="399"/>
      <c r="J735" s="399"/>
      <c r="K735" s="399"/>
      <c r="L735" s="399"/>
      <c r="M735" s="399"/>
      <c r="N735" s="399"/>
      <c r="O735" s="399"/>
      <c r="P735" s="399"/>
      <c r="Q735" s="399"/>
      <c r="R735" s="399"/>
      <c r="S735" s="399"/>
      <c r="T735" s="399"/>
      <c r="U735" s="399"/>
      <c r="V735" s="399"/>
      <c r="W735" s="399"/>
      <c r="X735" s="399"/>
      <c r="Y735" s="399"/>
      <c r="Z735" s="399"/>
      <c r="AA735" s="399"/>
      <c r="AB735" s="399"/>
      <c r="AC735" s="399"/>
      <c r="AD735" s="399"/>
      <c r="AE735" s="399"/>
    </row>
    <row r="736" spans="3:31" ht="15.75" customHeight="1" x14ac:dyDescent="0.3">
      <c r="C736" s="398"/>
      <c r="D736" s="399"/>
      <c r="E736" s="399"/>
      <c r="F736" s="399"/>
      <c r="G736" s="399"/>
      <c r="H736" s="399"/>
      <c r="I736" s="399"/>
      <c r="J736" s="399"/>
      <c r="K736" s="399"/>
      <c r="L736" s="399"/>
      <c r="M736" s="399"/>
      <c r="N736" s="399"/>
      <c r="O736" s="399"/>
      <c r="P736" s="399"/>
      <c r="Q736" s="399"/>
      <c r="R736" s="399"/>
      <c r="S736" s="399"/>
      <c r="T736" s="399"/>
      <c r="U736" s="399"/>
      <c r="V736" s="399"/>
      <c r="W736" s="399"/>
      <c r="X736" s="399"/>
      <c r="Y736" s="399"/>
      <c r="Z736" s="399"/>
      <c r="AA736" s="399"/>
      <c r="AB736" s="399"/>
      <c r="AC736" s="399"/>
      <c r="AD736" s="399"/>
      <c r="AE736" s="399"/>
    </row>
    <row r="737" spans="3:31" ht="15.75" customHeight="1" x14ac:dyDescent="0.3">
      <c r="C737" s="398"/>
      <c r="D737" s="399"/>
      <c r="E737" s="399"/>
      <c r="F737" s="399"/>
      <c r="G737" s="399"/>
      <c r="H737" s="399"/>
      <c r="I737" s="399"/>
      <c r="J737" s="399"/>
      <c r="K737" s="399"/>
      <c r="L737" s="399"/>
      <c r="M737" s="399"/>
      <c r="N737" s="399"/>
      <c r="O737" s="399"/>
      <c r="P737" s="399"/>
      <c r="Q737" s="399"/>
      <c r="R737" s="399"/>
      <c r="S737" s="399"/>
      <c r="T737" s="399"/>
      <c r="U737" s="399"/>
      <c r="V737" s="399"/>
      <c r="W737" s="399"/>
      <c r="X737" s="399"/>
      <c r="Y737" s="399"/>
      <c r="Z737" s="399"/>
      <c r="AA737" s="399"/>
      <c r="AB737" s="399"/>
      <c r="AC737" s="399"/>
      <c r="AD737" s="399"/>
      <c r="AE737" s="399"/>
    </row>
    <row r="738" spans="3:31" ht="15.75" customHeight="1" x14ac:dyDescent="0.3">
      <c r="C738" s="398"/>
      <c r="D738" s="399"/>
      <c r="E738" s="399"/>
      <c r="F738" s="399"/>
      <c r="G738" s="399"/>
      <c r="H738" s="399"/>
      <c r="I738" s="399"/>
      <c r="J738" s="399"/>
      <c r="K738" s="399"/>
      <c r="L738" s="399"/>
      <c r="M738" s="399"/>
      <c r="N738" s="399"/>
      <c r="O738" s="399"/>
      <c r="P738" s="399"/>
      <c r="Q738" s="399"/>
      <c r="R738" s="399"/>
      <c r="S738" s="399"/>
      <c r="T738" s="399"/>
      <c r="U738" s="399"/>
      <c r="V738" s="399"/>
      <c r="W738" s="399"/>
      <c r="X738" s="399"/>
      <c r="Y738" s="399"/>
      <c r="Z738" s="399"/>
      <c r="AA738" s="399"/>
      <c r="AB738" s="399"/>
      <c r="AC738" s="399"/>
      <c r="AD738" s="399"/>
      <c r="AE738" s="399"/>
    </row>
    <row r="739" spans="3:31" ht="15.75" customHeight="1" x14ac:dyDescent="0.3">
      <c r="C739" s="398"/>
      <c r="D739" s="399"/>
      <c r="E739" s="399"/>
      <c r="F739" s="399"/>
      <c r="G739" s="399"/>
      <c r="H739" s="399"/>
      <c r="I739" s="399"/>
      <c r="J739" s="399"/>
      <c r="K739" s="399"/>
      <c r="L739" s="399"/>
      <c r="M739" s="399"/>
      <c r="N739" s="399"/>
      <c r="O739" s="399"/>
      <c r="P739" s="399"/>
      <c r="Q739" s="399"/>
      <c r="R739" s="399"/>
      <c r="S739" s="399"/>
      <c r="T739" s="399"/>
      <c r="U739" s="399"/>
      <c r="V739" s="399"/>
      <c r="W739" s="399"/>
      <c r="X739" s="399"/>
      <c r="Y739" s="399"/>
      <c r="Z739" s="399"/>
      <c r="AA739" s="399"/>
      <c r="AB739" s="399"/>
      <c r="AC739" s="399"/>
      <c r="AD739" s="399"/>
      <c r="AE739" s="399"/>
    </row>
    <row r="740" spans="3:31" ht="15.75" customHeight="1" x14ac:dyDescent="0.3">
      <c r="C740" s="398"/>
      <c r="D740" s="399"/>
      <c r="E740" s="399"/>
      <c r="F740" s="399"/>
      <c r="G740" s="399"/>
      <c r="H740" s="399"/>
      <c r="I740" s="399"/>
      <c r="J740" s="399"/>
      <c r="K740" s="399"/>
      <c r="L740" s="399"/>
      <c r="M740" s="399"/>
      <c r="N740" s="399"/>
      <c r="O740" s="399"/>
      <c r="P740" s="399"/>
      <c r="Q740" s="399"/>
      <c r="R740" s="399"/>
      <c r="S740" s="399"/>
      <c r="T740" s="399"/>
      <c r="U740" s="399"/>
      <c r="V740" s="399"/>
      <c r="W740" s="399"/>
      <c r="X740" s="399"/>
      <c r="Y740" s="399"/>
      <c r="Z740" s="399"/>
      <c r="AA740" s="399"/>
      <c r="AB740" s="399"/>
      <c r="AC740" s="399"/>
      <c r="AD740" s="399"/>
      <c r="AE740" s="399"/>
    </row>
    <row r="741" spans="3:31" ht="15.75" customHeight="1" x14ac:dyDescent="0.3">
      <c r="C741" s="398"/>
      <c r="D741" s="399"/>
      <c r="E741" s="399"/>
      <c r="F741" s="399"/>
      <c r="G741" s="399"/>
      <c r="H741" s="399"/>
      <c r="I741" s="399"/>
      <c r="J741" s="399"/>
      <c r="K741" s="399"/>
      <c r="L741" s="399"/>
      <c r="M741" s="399"/>
      <c r="N741" s="399"/>
      <c r="O741" s="399"/>
      <c r="P741" s="399"/>
      <c r="Q741" s="399"/>
      <c r="R741" s="399"/>
      <c r="S741" s="399"/>
      <c r="T741" s="399"/>
      <c r="U741" s="399"/>
      <c r="V741" s="399"/>
      <c r="W741" s="399"/>
      <c r="X741" s="399"/>
      <c r="Y741" s="399"/>
      <c r="Z741" s="399"/>
      <c r="AA741" s="399"/>
      <c r="AB741" s="399"/>
      <c r="AC741" s="399"/>
      <c r="AD741" s="399"/>
      <c r="AE741" s="399"/>
    </row>
    <row r="742" spans="3:31" ht="15.75" customHeight="1" x14ac:dyDescent="0.3">
      <c r="C742" s="398"/>
      <c r="D742" s="399"/>
      <c r="E742" s="399"/>
      <c r="F742" s="399"/>
      <c r="G742" s="399"/>
      <c r="H742" s="399"/>
      <c r="I742" s="399"/>
      <c r="J742" s="399"/>
      <c r="K742" s="399"/>
      <c r="L742" s="399"/>
      <c r="M742" s="399"/>
      <c r="N742" s="399"/>
      <c r="O742" s="399"/>
      <c r="P742" s="399"/>
      <c r="Q742" s="399"/>
      <c r="R742" s="399"/>
      <c r="S742" s="399"/>
      <c r="T742" s="399"/>
      <c r="U742" s="399"/>
      <c r="V742" s="399"/>
      <c r="W742" s="399"/>
      <c r="X742" s="399"/>
      <c r="Y742" s="399"/>
      <c r="Z742" s="399"/>
      <c r="AA742" s="399"/>
      <c r="AB742" s="399"/>
      <c r="AC742" s="399"/>
      <c r="AD742" s="399"/>
      <c r="AE742" s="399"/>
    </row>
    <row r="743" spans="3:31" ht="15.75" customHeight="1" x14ac:dyDescent="0.3">
      <c r="C743" s="398"/>
      <c r="D743" s="399"/>
      <c r="E743" s="399"/>
      <c r="F743" s="399"/>
      <c r="G743" s="399"/>
      <c r="H743" s="399"/>
      <c r="I743" s="399"/>
      <c r="J743" s="399"/>
      <c r="K743" s="399"/>
      <c r="L743" s="399"/>
      <c r="M743" s="399"/>
      <c r="N743" s="399"/>
      <c r="O743" s="399"/>
      <c r="P743" s="399"/>
      <c r="Q743" s="399"/>
      <c r="R743" s="399"/>
      <c r="S743" s="399"/>
      <c r="T743" s="399"/>
      <c r="U743" s="399"/>
      <c r="V743" s="399"/>
      <c r="W743" s="399"/>
      <c r="X743" s="399"/>
      <c r="Y743" s="399"/>
      <c r="Z743" s="399"/>
      <c r="AA743" s="399"/>
      <c r="AB743" s="399"/>
      <c r="AC743" s="399"/>
      <c r="AD743" s="399"/>
      <c r="AE743" s="399"/>
    </row>
    <row r="744" spans="3:31" ht="15.75" customHeight="1" x14ac:dyDescent="0.3">
      <c r="C744" s="398"/>
      <c r="D744" s="399"/>
      <c r="E744" s="399"/>
      <c r="F744" s="399"/>
      <c r="G744" s="399"/>
      <c r="H744" s="399"/>
      <c r="I744" s="399"/>
      <c r="J744" s="399"/>
      <c r="K744" s="399"/>
      <c r="L744" s="399"/>
      <c r="M744" s="399"/>
      <c r="N744" s="399"/>
      <c r="O744" s="399"/>
      <c r="P744" s="399"/>
      <c r="Q744" s="399"/>
      <c r="R744" s="399"/>
      <c r="S744" s="399"/>
      <c r="T744" s="399"/>
      <c r="U744" s="399"/>
      <c r="V744" s="399"/>
      <c r="W744" s="399"/>
      <c r="X744" s="399"/>
      <c r="Y744" s="399"/>
      <c r="Z744" s="399"/>
      <c r="AA744" s="399"/>
      <c r="AB744" s="399"/>
      <c r="AC744" s="399"/>
      <c r="AD744" s="399"/>
      <c r="AE744" s="399"/>
    </row>
    <row r="745" spans="3:31" ht="15.75" customHeight="1" x14ac:dyDescent="0.3">
      <c r="C745" s="398"/>
      <c r="D745" s="399"/>
      <c r="E745" s="399"/>
      <c r="F745" s="399"/>
      <c r="G745" s="399"/>
      <c r="H745" s="399"/>
      <c r="I745" s="399"/>
      <c r="J745" s="399"/>
      <c r="K745" s="399"/>
      <c r="L745" s="399"/>
      <c r="M745" s="399"/>
      <c r="N745" s="399"/>
      <c r="O745" s="399"/>
      <c r="P745" s="399"/>
      <c r="Q745" s="399"/>
      <c r="R745" s="399"/>
      <c r="S745" s="399"/>
      <c r="T745" s="399"/>
      <c r="U745" s="399"/>
      <c r="V745" s="399"/>
      <c r="W745" s="399"/>
      <c r="X745" s="399"/>
      <c r="Y745" s="399"/>
      <c r="Z745" s="399"/>
      <c r="AA745" s="399"/>
      <c r="AB745" s="399"/>
      <c r="AC745" s="399"/>
      <c r="AD745" s="399"/>
      <c r="AE745" s="399"/>
    </row>
    <row r="746" spans="3:31" ht="15.75" customHeight="1" x14ac:dyDescent="0.3">
      <c r="C746" s="398"/>
      <c r="D746" s="399"/>
      <c r="E746" s="399"/>
      <c r="F746" s="399"/>
      <c r="G746" s="399"/>
      <c r="H746" s="399"/>
      <c r="I746" s="399"/>
      <c r="J746" s="399"/>
      <c r="K746" s="399"/>
      <c r="L746" s="399"/>
      <c r="M746" s="399"/>
      <c r="N746" s="399"/>
      <c r="O746" s="399"/>
      <c r="P746" s="399"/>
      <c r="Q746" s="399"/>
      <c r="R746" s="399"/>
      <c r="S746" s="399"/>
      <c r="T746" s="399"/>
      <c r="U746" s="399"/>
      <c r="V746" s="399"/>
      <c r="W746" s="399"/>
      <c r="X746" s="399"/>
      <c r="Y746" s="399"/>
      <c r="Z746" s="399"/>
      <c r="AA746" s="399"/>
      <c r="AB746" s="399"/>
      <c r="AC746" s="399"/>
      <c r="AD746" s="399"/>
      <c r="AE746" s="399"/>
    </row>
    <row r="747" spans="3:31" ht="15.75" customHeight="1" x14ac:dyDescent="0.3">
      <c r="C747" s="398"/>
      <c r="D747" s="399"/>
      <c r="E747" s="399"/>
      <c r="F747" s="399"/>
      <c r="G747" s="399"/>
      <c r="H747" s="399"/>
      <c r="I747" s="399"/>
      <c r="J747" s="399"/>
      <c r="K747" s="399"/>
      <c r="L747" s="399"/>
      <c r="M747" s="399"/>
      <c r="N747" s="399"/>
      <c r="O747" s="399"/>
      <c r="P747" s="399"/>
      <c r="Q747" s="399"/>
      <c r="R747" s="399"/>
      <c r="S747" s="399"/>
      <c r="T747" s="399"/>
      <c r="U747" s="399"/>
      <c r="V747" s="399"/>
      <c r="W747" s="399"/>
      <c r="X747" s="399"/>
      <c r="Y747" s="399"/>
      <c r="Z747" s="399"/>
      <c r="AA747" s="399"/>
      <c r="AB747" s="399"/>
      <c r="AC747" s="399"/>
      <c r="AD747" s="399"/>
      <c r="AE747" s="399"/>
    </row>
    <row r="748" spans="3:31" ht="15.75" customHeight="1" x14ac:dyDescent="0.3">
      <c r="C748" s="398"/>
      <c r="D748" s="399"/>
      <c r="E748" s="399"/>
      <c r="F748" s="399"/>
      <c r="G748" s="399"/>
      <c r="H748" s="399"/>
      <c r="I748" s="399"/>
      <c r="J748" s="399"/>
      <c r="K748" s="399"/>
      <c r="L748" s="399"/>
      <c r="M748" s="399"/>
      <c r="N748" s="399"/>
      <c r="O748" s="399"/>
      <c r="P748" s="399"/>
      <c r="Q748" s="399"/>
      <c r="R748" s="399"/>
      <c r="S748" s="399"/>
      <c r="T748" s="399"/>
      <c r="U748" s="399"/>
      <c r="V748" s="399"/>
      <c r="W748" s="399"/>
      <c r="X748" s="399"/>
      <c r="Y748" s="399"/>
      <c r="Z748" s="399"/>
      <c r="AA748" s="399"/>
      <c r="AB748" s="399"/>
      <c r="AC748" s="399"/>
      <c r="AD748" s="399"/>
      <c r="AE748" s="399"/>
    </row>
    <row r="749" spans="3:31" ht="15.75" customHeight="1" x14ac:dyDescent="0.3">
      <c r="C749" s="398"/>
      <c r="D749" s="399"/>
      <c r="E749" s="399"/>
      <c r="F749" s="399"/>
      <c r="G749" s="399"/>
      <c r="H749" s="399"/>
      <c r="I749" s="399"/>
      <c r="J749" s="399"/>
      <c r="K749" s="399"/>
      <c r="L749" s="399"/>
      <c r="M749" s="399"/>
      <c r="N749" s="399"/>
      <c r="O749" s="399"/>
      <c r="P749" s="399"/>
      <c r="Q749" s="399"/>
      <c r="R749" s="399"/>
      <c r="S749" s="399"/>
      <c r="T749" s="399"/>
      <c r="U749" s="399"/>
      <c r="V749" s="399"/>
      <c r="W749" s="399"/>
      <c r="X749" s="399"/>
      <c r="Y749" s="399"/>
      <c r="Z749" s="399"/>
      <c r="AA749" s="399"/>
      <c r="AB749" s="399"/>
      <c r="AC749" s="399"/>
      <c r="AD749" s="399"/>
      <c r="AE749" s="399"/>
    </row>
    <row r="750" spans="3:31" ht="15.75" customHeight="1" x14ac:dyDescent="0.3">
      <c r="C750" s="398"/>
      <c r="D750" s="399"/>
      <c r="E750" s="399"/>
      <c r="F750" s="399"/>
      <c r="G750" s="399"/>
      <c r="H750" s="399"/>
      <c r="I750" s="399"/>
      <c r="J750" s="399"/>
      <c r="K750" s="399"/>
      <c r="L750" s="399"/>
      <c r="M750" s="399"/>
      <c r="N750" s="399"/>
      <c r="O750" s="399"/>
      <c r="P750" s="399"/>
      <c r="Q750" s="399"/>
      <c r="R750" s="399"/>
      <c r="S750" s="399"/>
      <c r="T750" s="399"/>
      <c r="U750" s="399"/>
      <c r="V750" s="399"/>
      <c r="W750" s="399"/>
      <c r="X750" s="399"/>
      <c r="Y750" s="399"/>
      <c r="Z750" s="399"/>
      <c r="AA750" s="399"/>
      <c r="AB750" s="399"/>
      <c r="AC750" s="399"/>
      <c r="AD750" s="399"/>
      <c r="AE750" s="399"/>
    </row>
    <row r="751" spans="3:31" ht="15.75" customHeight="1" x14ac:dyDescent="0.3">
      <c r="C751" s="398"/>
      <c r="D751" s="399"/>
      <c r="E751" s="399"/>
      <c r="F751" s="399"/>
      <c r="G751" s="399"/>
      <c r="H751" s="399"/>
      <c r="I751" s="399"/>
      <c r="J751" s="399"/>
      <c r="K751" s="399"/>
      <c r="L751" s="399"/>
      <c r="M751" s="399"/>
      <c r="N751" s="399"/>
      <c r="O751" s="399"/>
      <c r="P751" s="399"/>
      <c r="Q751" s="399"/>
      <c r="R751" s="399"/>
      <c r="S751" s="399"/>
      <c r="T751" s="399"/>
      <c r="U751" s="399"/>
      <c r="V751" s="399"/>
      <c r="W751" s="399"/>
      <c r="X751" s="399"/>
      <c r="Y751" s="399"/>
      <c r="Z751" s="399"/>
      <c r="AA751" s="399"/>
      <c r="AB751" s="399"/>
      <c r="AC751" s="399"/>
      <c r="AD751" s="399"/>
      <c r="AE751" s="399"/>
    </row>
    <row r="752" spans="3:31" ht="15.75" customHeight="1" x14ac:dyDescent="0.3">
      <c r="C752" s="398"/>
      <c r="D752" s="399"/>
      <c r="E752" s="399"/>
      <c r="F752" s="399"/>
      <c r="G752" s="399"/>
      <c r="H752" s="399"/>
      <c r="I752" s="399"/>
      <c r="J752" s="399"/>
      <c r="K752" s="399"/>
      <c r="L752" s="399"/>
      <c r="M752" s="399"/>
      <c r="N752" s="399"/>
      <c r="O752" s="399"/>
      <c r="P752" s="399"/>
      <c r="Q752" s="399"/>
      <c r="R752" s="399"/>
      <c r="S752" s="399"/>
      <c r="T752" s="399"/>
      <c r="U752" s="399"/>
      <c r="V752" s="399"/>
      <c r="W752" s="399"/>
      <c r="X752" s="399"/>
      <c r="Y752" s="399"/>
      <c r="Z752" s="399"/>
      <c r="AA752" s="399"/>
      <c r="AB752" s="399"/>
      <c r="AC752" s="399"/>
      <c r="AD752" s="399"/>
      <c r="AE752" s="399"/>
    </row>
    <row r="753" spans="3:31" ht="15.75" customHeight="1" x14ac:dyDescent="0.3">
      <c r="C753" s="398"/>
      <c r="D753" s="399"/>
      <c r="E753" s="399"/>
      <c r="F753" s="399"/>
      <c r="G753" s="399"/>
      <c r="H753" s="399"/>
      <c r="I753" s="399"/>
      <c r="J753" s="399"/>
      <c r="K753" s="399"/>
      <c r="L753" s="399"/>
      <c r="M753" s="399"/>
      <c r="N753" s="399"/>
      <c r="O753" s="399"/>
      <c r="P753" s="399"/>
      <c r="Q753" s="399"/>
      <c r="R753" s="399"/>
      <c r="S753" s="399"/>
      <c r="T753" s="399"/>
      <c r="U753" s="399"/>
      <c r="V753" s="399"/>
      <c r="W753" s="399"/>
      <c r="X753" s="399"/>
      <c r="Y753" s="399"/>
      <c r="Z753" s="399"/>
      <c r="AA753" s="399"/>
      <c r="AB753" s="399"/>
      <c r="AC753" s="399"/>
      <c r="AD753" s="399"/>
      <c r="AE753" s="399"/>
    </row>
    <row r="754" spans="3:31" ht="15.75" customHeight="1" x14ac:dyDescent="0.3">
      <c r="C754" s="398"/>
      <c r="D754" s="399"/>
      <c r="E754" s="399"/>
      <c r="F754" s="399"/>
      <c r="G754" s="399"/>
      <c r="H754" s="399"/>
      <c r="I754" s="399"/>
      <c r="J754" s="399"/>
      <c r="K754" s="399"/>
      <c r="L754" s="399"/>
      <c r="M754" s="399"/>
      <c r="N754" s="399"/>
      <c r="O754" s="399"/>
      <c r="P754" s="399"/>
      <c r="Q754" s="399"/>
      <c r="R754" s="399"/>
      <c r="S754" s="399"/>
      <c r="T754" s="399"/>
      <c r="U754" s="399"/>
      <c r="V754" s="399"/>
      <c r="W754" s="399"/>
      <c r="X754" s="399"/>
      <c r="Y754" s="399"/>
      <c r="Z754" s="399"/>
      <c r="AA754" s="399"/>
      <c r="AB754" s="399"/>
      <c r="AC754" s="399"/>
      <c r="AD754" s="399"/>
      <c r="AE754" s="399"/>
    </row>
    <row r="755" spans="3:31" ht="15.75" customHeight="1" x14ac:dyDescent="0.3">
      <c r="C755" s="398"/>
      <c r="D755" s="399"/>
      <c r="E755" s="399"/>
      <c r="F755" s="399"/>
      <c r="G755" s="399"/>
      <c r="H755" s="399"/>
      <c r="I755" s="399"/>
      <c r="J755" s="399"/>
      <c r="K755" s="399"/>
      <c r="L755" s="399"/>
      <c r="M755" s="399"/>
      <c r="N755" s="399"/>
      <c r="O755" s="399"/>
      <c r="P755" s="399"/>
      <c r="Q755" s="399"/>
      <c r="R755" s="399"/>
      <c r="S755" s="399"/>
      <c r="T755" s="399"/>
      <c r="U755" s="399"/>
      <c r="V755" s="399"/>
      <c r="W755" s="399"/>
      <c r="X755" s="399"/>
      <c r="Y755" s="399"/>
      <c r="Z755" s="399"/>
      <c r="AA755" s="399"/>
      <c r="AB755" s="399"/>
      <c r="AC755" s="399"/>
      <c r="AD755" s="399"/>
      <c r="AE755" s="399"/>
    </row>
    <row r="756" spans="3:31" ht="15.75" customHeight="1" x14ac:dyDescent="0.3">
      <c r="C756" s="398"/>
      <c r="D756" s="399"/>
      <c r="E756" s="399"/>
      <c r="F756" s="399"/>
      <c r="G756" s="399"/>
      <c r="H756" s="399"/>
      <c r="I756" s="399"/>
      <c r="J756" s="399"/>
      <c r="K756" s="399"/>
      <c r="L756" s="399"/>
      <c r="M756" s="399"/>
      <c r="N756" s="399"/>
      <c r="O756" s="399"/>
      <c r="P756" s="399"/>
      <c r="Q756" s="399"/>
      <c r="R756" s="399"/>
      <c r="S756" s="399"/>
      <c r="T756" s="399"/>
      <c r="U756" s="399"/>
      <c r="V756" s="399"/>
      <c r="W756" s="399"/>
      <c r="X756" s="399"/>
      <c r="Y756" s="399"/>
      <c r="Z756" s="399"/>
      <c r="AA756" s="399"/>
      <c r="AB756" s="399"/>
      <c r="AC756" s="399"/>
      <c r="AD756" s="399"/>
      <c r="AE756" s="399"/>
    </row>
    <row r="757" spans="3:31" ht="15.75" customHeight="1" x14ac:dyDescent="0.3">
      <c r="C757" s="398"/>
      <c r="D757" s="399"/>
      <c r="E757" s="399"/>
      <c r="F757" s="399"/>
      <c r="G757" s="399"/>
      <c r="H757" s="399"/>
      <c r="I757" s="399"/>
      <c r="J757" s="399"/>
      <c r="K757" s="399"/>
      <c r="L757" s="399"/>
      <c r="M757" s="399"/>
      <c r="N757" s="399"/>
      <c r="O757" s="399"/>
      <c r="P757" s="399"/>
      <c r="Q757" s="399"/>
      <c r="R757" s="399"/>
      <c r="S757" s="399"/>
      <c r="T757" s="399"/>
      <c r="U757" s="399"/>
      <c r="V757" s="399"/>
      <c r="W757" s="399"/>
      <c r="X757" s="399"/>
      <c r="Y757" s="399"/>
      <c r="Z757" s="399"/>
      <c r="AA757" s="399"/>
      <c r="AB757" s="399"/>
      <c r="AC757" s="399"/>
      <c r="AD757" s="399"/>
      <c r="AE757" s="399"/>
    </row>
    <row r="758" spans="3:31" ht="15.75" customHeight="1" x14ac:dyDescent="0.3">
      <c r="C758" s="398"/>
      <c r="D758" s="399"/>
      <c r="E758" s="399"/>
      <c r="F758" s="399"/>
      <c r="G758" s="399"/>
      <c r="H758" s="399"/>
      <c r="I758" s="399"/>
      <c r="J758" s="399"/>
      <c r="K758" s="399"/>
      <c r="L758" s="399"/>
      <c r="M758" s="399"/>
      <c r="N758" s="399"/>
      <c r="O758" s="399"/>
      <c r="P758" s="399"/>
      <c r="Q758" s="399"/>
      <c r="R758" s="399"/>
      <c r="S758" s="399"/>
      <c r="T758" s="399"/>
      <c r="U758" s="399"/>
      <c r="V758" s="399"/>
      <c r="W758" s="399"/>
      <c r="X758" s="399"/>
      <c r="Y758" s="399"/>
      <c r="Z758" s="399"/>
      <c r="AA758" s="399"/>
      <c r="AB758" s="399"/>
      <c r="AC758" s="399"/>
      <c r="AD758" s="399"/>
      <c r="AE758" s="399"/>
    </row>
    <row r="759" spans="3:31" ht="15.75" customHeight="1" x14ac:dyDescent="0.3">
      <c r="C759" s="398"/>
      <c r="D759" s="399"/>
      <c r="E759" s="399"/>
      <c r="F759" s="399"/>
      <c r="G759" s="399"/>
      <c r="H759" s="399"/>
      <c r="I759" s="399"/>
      <c r="J759" s="399"/>
      <c r="K759" s="399"/>
      <c r="L759" s="399"/>
      <c r="M759" s="399"/>
      <c r="N759" s="399"/>
      <c r="O759" s="399"/>
      <c r="P759" s="399"/>
      <c r="Q759" s="399"/>
      <c r="R759" s="399"/>
      <c r="S759" s="399"/>
      <c r="T759" s="399"/>
      <c r="U759" s="399"/>
      <c r="V759" s="399"/>
      <c r="W759" s="399"/>
      <c r="X759" s="399"/>
      <c r="Y759" s="399"/>
      <c r="Z759" s="399"/>
      <c r="AA759" s="399"/>
      <c r="AB759" s="399"/>
      <c r="AC759" s="399"/>
      <c r="AD759" s="399"/>
      <c r="AE759" s="399"/>
    </row>
    <row r="760" spans="3:31" ht="15.75" customHeight="1" x14ac:dyDescent="0.3">
      <c r="C760" s="398"/>
      <c r="D760" s="399"/>
      <c r="E760" s="399"/>
      <c r="F760" s="399"/>
      <c r="G760" s="399"/>
      <c r="H760" s="399"/>
      <c r="I760" s="399"/>
      <c r="J760" s="399"/>
      <c r="K760" s="399"/>
      <c r="L760" s="399"/>
      <c r="M760" s="399"/>
      <c r="N760" s="399"/>
      <c r="O760" s="399"/>
      <c r="P760" s="399"/>
      <c r="Q760" s="399"/>
      <c r="R760" s="399"/>
      <c r="S760" s="399"/>
      <c r="T760" s="399"/>
      <c r="U760" s="399"/>
      <c r="V760" s="399"/>
      <c r="W760" s="399"/>
      <c r="X760" s="399"/>
      <c r="Y760" s="399"/>
      <c r="Z760" s="399"/>
      <c r="AA760" s="399"/>
      <c r="AB760" s="399"/>
      <c r="AC760" s="399"/>
      <c r="AD760" s="399"/>
      <c r="AE760" s="399"/>
    </row>
    <row r="761" spans="3:31" ht="15.75" customHeight="1" x14ac:dyDescent="0.3">
      <c r="C761" s="398"/>
      <c r="D761" s="399"/>
      <c r="E761" s="399"/>
      <c r="F761" s="399"/>
      <c r="G761" s="399"/>
      <c r="H761" s="399"/>
      <c r="I761" s="399"/>
      <c r="J761" s="399"/>
      <c r="K761" s="399"/>
      <c r="L761" s="399"/>
      <c r="M761" s="399"/>
      <c r="N761" s="399"/>
      <c r="O761" s="399"/>
      <c r="P761" s="399"/>
      <c r="Q761" s="399"/>
      <c r="R761" s="399"/>
      <c r="S761" s="399"/>
      <c r="T761" s="399"/>
      <c r="U761" s="399"/>
      <c r="V761" s="399"/>
      <c r="W761" s="399"/>
      <c r="X761" s="399"/>
      <c r="Y761" s="399"/>
      <c r="Z761" s="399"/>
      <c r="AA761" s="399"/>
      <c r="AB761" s="399"/>
      <c r="AC761" s="399"/>
      <c r="AD761" s="399"/>
      <c r="AE761" s="399"/>
    </row>
    <row r="762" spans="3:31" ht="15.75" customHeight="1" x14ac:dyDescent="0.3">
      <c r="C762" s="398"/>
      <c r="D762" s="399"/>
      <c r="E762" s="399"/>
      <c r="F762" s="399"/>
      <c r="G762" s="399"/>
      <c r="H762" s="399"/>
      <c r="I762" s="399"/>
      <c r="J762" s="399"/>
      <c r="K762" s="399"/>
      <c r="L762" s="399"/>
      <c r="M762" s="399"/>
      <c r="N762" s="399"/>
      <c r="O762" s="399"/>
      <c r="P762" s="399"/>
      <c r="Q762" s="399"/>
      <c r="R762" s="399"/>
      <c r="S762" s="399"/>
      <c r="T762" s="399"/>
      <c r="U762" s="399"/>
      <c r="V762" s="399"/>
      <c r="W762" s="399"/>
      <c r="X762" s="399"/>
      <c r="Y762" s="399"/>
      <c r="Z762" s="399"/>
      <c r="AA762" s="399"/>
      <c r="AB762" s="399"/>
      <c r="AC762" s="399"/>
      <c r="AD762" s="399"/>
      <c r="AE762" s="399"/>
    </row>
    <row r="763" spans="3:31" ht="15.75" customHeight="1" x14ac:dyDescent="0.3">
      <c r="C763" s="398"/>
      <c r="D763" s="399"/>
      <c r="E763" s="399"/>
      <c r="F763" s="399"/>
      <c r="G763" s="399"/>
      <c r="H763" s="399"/>
      <c r="I763" s="399"/>
      <c r="J763" s="399"/>
      <c r="K763" s="399"/>
      <c r="L763" s="399"/>
      <c r="M763" s="399"/>
      <c r="N763" s="399"/>
      <c r="O763" s="399"/>
      <c r="P763" s="399"/>
      <c r="Q763" s="399"/>
      <c r="R763" s="399"/>
      <c r="S763" s="399"/>
      <c r="T763" s="399"/>
      <c r="U763" s="399"/>
      <c r="V763" s="399"/>
      <c r="W763" s="399"/>
      <c r="X763" s="399"/>
      <c r="Y763" s="399"/>
      <c r="Z763" s="399"/>
      <c r="AA763" s="399"/>
      <c r="AB763" s="399"/>
      <c r="AC763" s="399"/>
      <c r="AD763" s="399"/>
      <c r="AE763" s="399"/>
    </row>
    <row r="764" spans="3:31" ht="15.75" customHeight="1" x14ac:dyDescent="0.3">
      <c r="C764" s="398"/>
      <c r="D764" s="399"/>
      <c r="E764" s="399"/>
      <c r="F764" s="399"/>
      <c r="G764" s="399"/>
      <c r="H764" s="399"/>
      <c r="I764" s="399"/>
      <c r="J764" s="399"/>
      <c r="K764" s="399"/>
      <c r="L764" s="399"/>
      <c r="M764" s="399"/>
      <c r="N764" s="399"/>
      <c r="O764" s="399"/>
      <c r="P764" s="399"/>
      <c r="Q764" s="399"/>
      <c r="R764" s="399"/>
      <c r="S764" s="399"/>
      <c r="T764" s="399"/>
      <c r="U764" s="399"/>
      <c r="V764" s="399"/>
      <c r="W764" s="399"/>
      <c r="X764" s="399"/>
      <c r="Y764" s="399"/>
      <c r="Z764" s="399"/>
      <c r="AA764" s="399"/>
      <c r="AB764" s="399"/>
      <c r="AC764" s="399"/>
      <c r="AD764" s="399"/>
      <c r="AE764" s="399"/>
    </row>
    <row r="765" spans="3:31" ht="15.75" customHeight="1" x14ac:dyDescent="0.3">
      <c r="C765" s="398"/>
      <c r="D765" s="399"/>
      <c r="E765" s="399"/>
      <c r="F765" s="399"/>
      <c r="G765" s="399"/>
      <c r="H765" s="399"/>
      <c r="I765" s="399"/>
      <c r="J765" s="399"/>
      <c r="K765" s="399"/>
      <c r="L765" s="399"/>
      <c r="M765" s="399"/>
      <c r="N765" s="399"/>
      <c r="O765" s="399"/>
      <c r="P765" s="399"/>
      <c r="Q765" s="399"/>
      <c r="R765" s="399"/>
      <c r="S765" s="399"/>
      <c r="T765" s="399"/>
      <c r="U765" s="399"/>
      <c r="V765" s="399"/>
      <c r="W765" s="399"/>
      <c r="X765" s="399"/>
      <c r="Y765" s="399"/>
      <c r="Z765" s="399"/>
      <c r="AA765" s="399"/>
      <c r="AB765" s="399"/>
      <c r="AC765" s="399"/>
      <c r="AD765" s="399"/>
      <c r="AE765" s="399"/>
    </row>
    <row r="766" spans="3:31" ht="15.75" customHeight="1" x14ac:dyDescent="0.3">
      <c r="C766" s="398"/>
      <c r="D766" s="399"/>
      <c r="E766" s="399"/>
      <c r="F766" s="399"/>
      <c r="G766" s="399"/>
      <c r="H766" s="399"/>
      <c r="I766" s="399"/>
      <c r="J766" s="399"/>
      <c r="K766" s="399"/>
      <c r="L766" s="399"/>
      <c r="M766" s="399"/>
      <c r="N766" s="399"/>
      <c r="O766" s="399"/>
      <c r="P766" s="399"/>
      <c r="Q766" s="399"/>
      <c r="R766" s="399"/>
      <c r="S766" s="399"/>
      <c r="T766" s="399"/>
      <c r="U766" s="399"/>
      <c r="V766" s="399"/>
      <c r="W766" s="399"/>
      <c r="X766" s="399"/>
      <c r="Y766" s="399"/>
      <c r="Z766" s="399"/>
      <c r="AA766" s="399"/>
      <c r="AB766" s="399"/>
      <c r="AC766" s="399"/>
      <c r="AD766" s="399"/>
      <c r="AE766" s="399"/>
    </row>
    <row r="767" spans="3:31" ht="15.75" customHeight="1" x14ac:dyDescent="0.3">
      <c r="C767" s="398"/>
      <c r="D767" s="399"/>
      <c r="E767" s="399"/>
      <c r="F767" s="399"/>
      <c r="G767" s="399"/>
      <c r="H767" s="399"/>
      <c r="I767" s="399"/>
      <c r="J767" s="399"/>
      <c r="K767" s="399"/>
      <c r="L767" s="399"/>
      <c r="M767" s="399"/>
      <c r="N767" s="399"/>
      <c r="O767" s="399"/>
      <c r="P767" s="399"/>
      <c r="Q767" s="399"/>
      <c r="R767" s="399"/>
      <c r="S767" s="399"/>
      <c r="T767" s="399"/>
      <c r="U767" s="399"/>
      <c r="V767" s="399"/>
      <c r="W767" s="399"/>
      <c r="X767" s="399"/>
      <c r="Y767" s="399"/>
      <c r="Z767" s="399"/>
      <c r="AA767" s="399"/>
      <c r="AB767" s="399"/>
      <c r="AC767" s="399"/>
      <c r="AD767" s="399"/>
      <c r="AE767" s="399"/>
    </row>
    <row r="768" spans="3:31" ht="15.75" customHeight="1" x14ac:dyDescent="0.3">
      <c r="C768" s="398"/>
      <c r="D768" s="399"/>
      <c r="E768" s="399"/>
      <c r="F768" s="399"/>
      <c r="G768" s="399"/>
      <c r="H768" s="399"/>
      <c r="I768" s="399"/>
      <c r="J768" s="399"/>
      <c r="K768" s="399"/>
      <c r="L768" s="399"/>
      <c r="M768" s="399"/>
      <c r="N768" s="399"/>
      <c r="O768" s="399"/>
      <c r="P768" s="399"/>
      <c r="Q768" s="399"/>
      <c r="R768" s="399"/>
      <c r="S768" s="399"/>
      <c r="T768" s="399"/>
      <c r="U768" s="399"/>
      <c r="V768" s="399"/>
      <c r="W768" s="399"/>
      <c r="X768" s="399"/>
      <c r="Y768" s="399"/>
      <c r="Z768" s="399"/>
      <c r="AA768" s="399"/>
      <c r="AB768" s="399"/>
      <c r="AC768" s="399"/>
      <c r="AD768" s="399"/>
      <c r="AE768" s="399"/>
    </row>
    <row r="769" spans="3:31" ht="15.75" customHeight="1" x14ac:dyDescent="0.3">
      <c r="C769" s="398"/>
      <c r="D769" s="399"/>
      <c r="E769" s="399"/>
      <c r="F769" s="399"/>
      <c r="G769" s="399"/>
      <c r="H769" s="399"/>
      <c r="I769" s="399"/>
      <c r="J769" s="399"/>
      <c r="K769" s="399"/>
      <c r="L769" s="399"/>
      <c r="M769" s="399"/>
      <c r="N769" s="399"/>
      <c r="O769" s="399"/>
      <c r="P769" s="399"/>
      <c r="Q769" s="399"/>
      <c r="R769" s="399"/>
      <c r="S769" s="399"/>
      <c r="T769" s="399"/>
      <c r="U769" s="399"/>
      <c r="V769" s="399"/>
      <c r="W769" s="399"/>
      <c r="X769" s="399"/>
      <c r="Y769" s="399"/>
      <c r="Z769" s="399"/>
      <c r="AA769" s="399"/>
      <c r="AB769" s="399"/>
      <c r="AC769" s="399"/>
      <c r="AD769" s="399"/>
      <c r="AE769" s="399"/>
    </row>
    <row r="770" spans="3:31" ht="15.75" customHeight="1" x14ac:dyDescent="0.3">
      <c r="C770" s="398"/>
      <c r="D770" s="399"/>
      <c r="E770" s="399"/>
      <c r="F770" s="399"/>
      <c r="G770" s="399"/>
      <c r="H770" s="399"/>
      <c r="I770" s="399"/>
      <c r="J770" s="399"/>
      <c r="K770" s="399"/>
      <c r="L770" s="399"/>
      <c r="M770" s="399"/>
      <c r="N770" s="399"/>
      <c r="O770" s="399"/>
      <c r="P770" s="399"/>
      <c r="Q770" s="399"/>
      <c r="R770" s="399"/>
      <c r="S770" s="399"/>
      <c r="T770" s="399"/>
      <c r="U770" s="399"/>
      <c r="V770" s="399"/>
      <c r="W770" s="399"/>
      <c r="X770" s="399"/>
      <c r="Y770" s="399"/>
      <c r="Z770" s="399"/>
      <c r="AA770" s="399"/>
      <c r="AB770" s="399"/>
      <c r="AC770" s="399"/>
      <c r="AD770" s="399"/>
      <c r="AE770" s="399"/>
    </row>
    <row r="771" spans="3:31" ht="15.75" customHeight="1" x14ac:dyDescent="0.3">
      <c r="C771" s="398"/>
      <c r="D771" s="399"/>
      <c r="E771" s="399"/>
      <c r="F771" s="399"/>
      <c r="G771" s="399"/>
      <c r="H771" s="399"/>
      <c r="I771" s="399"/>
      <c r="J771" s="399"/>
      <c r="K771" s="399"/>
      <c r="L771" s="399"/>
      <c r="M771" s="399"/>
      <c r="N771" s="399"/>
      <c r="O771" s="399"/>
      <c r="P771" s="399"/>
      <c r="Q771" s="399"/>
      <c r="R771" s="399"/>
      <c r="S771" s="399"/>
      <c r="T771" s="399"/>
      <c r="U771" s="399"/>
      <c r="V771" s="399"/>
      <c r="W771" s="399"/>
      <c r="X771" s="399"/>
      <c r="Y771" s="399"/>
      <c r="Z771" s="399"/>
      <c r="AA771" s="399"/>
      <c r="AB771" s="399"/>
      <c r="AC771" s="399"/>
      <c r="AD771" s="399"/>
      <c r="AE771" s="399"/>
    </row>
    <row r="772" spans="3:31" ht="15.75" customHeight="1" x14ac:dyDescent="0.3">
      <c r="C772" s="398"/>
      <c r="D772" s="399"/>
      <c r="E772" s="399"/>
      <c r="F772" s="399"/>
      <c r="G772" s="399"/>
      <c r="H772" s="399"/>
      <c r="I772" s="399"/>
      <c r="J772" s="399"/>
      <c r="K772" s="399"/>
      <c r="L772" s="399"/>
      <c r="M772" s="399"/>
      <c r="N772" s="399"/>
      <c r="O772" s="399"/>
      <c r="P772" s="399"/>
      <c r="Q772" s="399"/>
      <c r="R772" s="399"/>
      <c r="S772" s="399"/>
      <c r="T772" s="399"/>
      <c r="U772" s="399"/>
      <c r="V772" s="399"/>
      <c r="W772" s="399"/>
      <c r="X772" s="399"/>
      <c r="Y772" s="399"/>
      <c r="Z772" s="399"/>
      <c r="AA772" s="399"/>
      <c r="AB772" s="399"/>
      <c r="AC772" s="399"/>
      <c r="AD772" s="399"/>
      <c r="AE772" s="399"/>
    </row>
    <row r="773" spans="3:31" ht="15.75" customHeight="1" x14ac:dyDescent="0.3">
      <c r="C773" s="398"/>
      <c r="D773" s="399"/>
      <c r="E773" s="399"/>
      <c r="F773" s="399"/>
      <c r="G773" s="399"/>
      <c r="H773" s="399"/>
      <c r="I773" s="399"/>
      <c r="J773" s="399"/>
      <c r="K773" s="399"/>
      <c r="L773" s="399"/>
      <c r="M773" s="399"/>
      <c r="N773" s="399"/>
      <c r="O773" s="399"/>
      <c r="P773" s="399"/>
      <c r="Q773" s="399"/>
      <c r="R773" s="399"/>
      <c r="S773" s="399"/>
      <c r="T773" s="399"/>
      <c r="U773" s="399"/>
      <c r="V773" s="399"/>
      <c r="W773" s="399"/>
      <c r="X773" s="399"/>
      <c r="Y773" s="399"/>
      <c r="Z773" s="399"/>
      <c r="AA773" s="399"/>
      <c r="AB773" s="399"/>
      <c r="AC773" s="399"/>
      <c r="AD773" s="399"/>
      <c r="AE773" s="399"/>
    </row>
    <row r="774" spans="3:31" ht="15.75" customHeight="1" x14ac:dyDescent="0.3">
      <c r="C774" s="398"/>
      <c r="D774" s="399"/>
      <c r="E774" s="399"/>
      <c r="F774" s="399"/>
      <c r="G774" s="399"/>
      <c r="H774" s="399"/>
      <c r="I774" s="399"/>
      <c r="J774" s="399"/>
      <c r="K774" s="399"/>
      <c r="L774" s="399"/>
      <c r="M774" s="399"/>
      <c r="N774" s="399"/>
      <c r="O774" s="399"/>
      <c r="P774" s="399"/>
      <c r="Q774" s="399"/>
      <c r="R774" s="399"/>
      <c r="S774" s="399"/>
      <c r="T774" s="399"/>
      <c r="U774" s="399"/>
      <c r="V774" s="399"/>
      <c r="W774" s="399"/>
      <c r="X774" s="399"/>
      <c r="Y774" s="399"/>
      <c r="Z774" s="399"/>
      <c r="AA774" s="399"/>
      <c r="AB774" s="399"/>
      <c r="AC774" s="399"/>
      <c r="AD774" s="399"/>
      <c r="AE774" s="399"/>
    </row>
    <row r="775" spans="3:31" ht="15.75" customHeight="1" x14ac:dyDescent="0.3">
      <c r="C775" s="398"/>
      <c r="D775" s="399"/>
      <c r="E775" s="399"/>
      <c r="F775" s="399"/>
      <c r="G775" s="399"/>
      <c r="H775" s="399"/>
      <c r="I775" s="399"/>
      <c r="J775" s="399"/>
      <c r="K775" s="399"/>
      <c r="L775" s="399"/>
      <c r="M775" s="399"/>
      <c r="N775" s="399"/>
      <c r="O775" s="399"/>
      <c r="P775" s="399"/>
      <c r="Q775" s="399"/>
      <c r="R775" s="399"/>
      <c r="S775" s="399"/>
      <c r="T775" s="399"/>
      <c r="U775" s="399"/>
      <c r="V775" s="399"/>
      <c r="W775" s="399"/>
      <c r="X775" s="399"/>
      <c r="Y775" s="399"/>
      <c r="Z775" s="399"/>
      <c r="AA775" s="399"/>
      <c r="AB775" s="399"/>
      <c r="AC775" s="399"/>
      <c r="AD775" s="399"/>
      <c r="AE775" s="399"/>
    </row>
    <row r="776" spans="3:31" ht="15.75" customHeight="1" x14ac:dyDescent="0.3">
      <c r="C776" s="398"/>
      <c r="D776" s="399"/>
      <c r="E776" s="399"/>
      <c r="F776" s="399"/>
      <c r="G776" s="399"/>
      <c r="H776" s="399"/>
      <c r="I776" s="399"/>
      <c r="J776" s="399"/>
      <c r="K776" s="399"/>
      <c r="L776" s="399"/>
      <c r="M776" s="399"/>
      <c r="N776" s="399"/>
      <c r="O776" s="399"/>
      <c r="P776" s="399"/>
      <c r="Q776" s="399"/>
      <c r="R776" s="399"/>
      <c r="S776" s="399"/>
      <c r="T776" s="399"/>
      <c r="U776" s="399"/>
      <c r="V776" s="399"/>
      <c r="W776" s="399"/>
      <c r="X776" s="399"/>
      <c r="Y776" s="399"/>
      <c r="Z776" s="399"/>
      <c r="AA776" s="399"/>
      <c r="AB776" s="399"/>
      <c r="AC776" s="399"/>
      <c r="AD776" s="399"/>
      <c r="AE776" s="399"/>
    </row>
    <row r="777" spans="3:31" ht="15.75" customHeight="1" x14ac:dyDescent="0.3">
      <c r="C777" s="398"/>
      <c r="D777" s="399"/>
      <c r="E777" s="399"/>
      <c r="F777" s="399"/>
      <c r="G777" s="399"/>
      <c r="H777" s="399"/>
      <c r="I777" s="399"/>
      <c r="J777" s="399"/>
      <c r="K777" s="399"/>
      <c r="L777" s="399"/>
      <c r="M777" s="399"/>
      <c r="N777" s="399"/>
      <c r="O777" s="399"/>
      <c r="P777" s="399"/>
      <c r="Q777" s="399"/>
      <c r="R777" s="399"/>
      <c r="S777" s="399"/>
      <c r="T777" s="399"/>
      <c r="U777" s="399"/>
      <c r="V777" s="399"/>
      <c r="W777" s="399"/>
      <c r="X777" s="399"/>
      <c r="Y777" s="399"/>
      <c r="Z777" s="399"/>
      <c r="AA777" s="399"/>
      <c r="AB777" s="399"/>
      <c r="AC777" s="399"/>
      <c r="AD777" s="399"/>
      <c r="AE777" s="399"/>
    </row>
    <row r="778" spans="3:31" ht="15.75" customHeight="1" x14ac:dyDescent="0.3">
      <c r="C778" s="398"/>
      <c r="D778" s="399"/>
      <c r="E778" s="399"/>
      <c r="F778" s="399"/>
      <c r="G778" s="399"/>
      <c r="H778" s="399"/>
      <c r="I778" s="399"/>
      <c r="J778" s="399"/>
      <c r="K778" s="399"/>
      <c r="L778" s="399"/>
      <c r="M778" s="399"/>
      <c r="N778" s="399"/>
      <c r="O778" s="399"/>
      <c r="P778" s="399"/>
      <c r="Q778" s="399"/>
      <c r="R778" s="399"/>
      <c r="S778" s="399"/>
      <c r="T778" s="399"/>
      <c r="U778" s="399"/>
      <c r="V778" s="399"/>
      <c r="W778" s="399"/>
      <c r="X778" s="399"/>
      <c r="Y778" s="399"/>
      <c r="Z778" s="399"/>
      <c r="AA778" s="399"/>
      <c r="AB778" s="399"/>
      <c r="AC778" s="399"/>
      <c r="AD778" s="399"/>
      <c r="AE778" s="399"/>
    </row>
    <row r="779" spans="3:31" ht="15.75" customHeight="1" x14ac:dyDescent="0.3">
      <c r="C779" s="398"/>
      <c r="D779" s="399"/>
      <c r="E779" s="399"/>
      <c r="F779" s="399"/>
      <c r="G779" s="399"/>
      <c r="H779" s="399"/>
      <c r="I779" s="399"/>
      <c r="J779" s="399"/>
      <c r="K779" s="399"/>
      <c r="L779" s="399"/>
      <c r="M779" s="399"/>
      <c r="N779" s="399"/>
      <c r="O779" s="399"/>
      <c r="P779" s="399"/>
      <c r="Q779" s="399"/>
      <c r="R779" s="399"/>
      <c r="S779" s="399"/>
      <c r="T779" s="399"/>
      <c r="U779" s="399"/>
      <c r="V779" s="399"/>
      <c r="W779" s="399"/>
      <c r="X779" s="399"/>
      <c r="Y779" s="399"/>
      <c r="Z779" s="399"/>
      <c r="AA779" s="399"/>
      <c r="AB779" s="399"/>
      <c r="AC779" s="399"/>
      <c r="AD779" s="399"/>
      <c r="AE779" s="399"/>
    </row>
    <row r="780" spans="3:31" ht="15.75" customHeight="1" x14ac:dyDescent="0.3">
      <c r="C780" s="398"/>
      <c r="D780" s="399"/>
      <c r="E780" s="399"/>
      <c r="F780" s="399"/>
      <c r="G780" s="399"/>
      <c r="H780" s="399"/>
      <c r="I780" s="399"/>
      <c r="J780" s="399"/>
      <c r="K780" s="399"/>
      <c r="L780" s="399"/>
      <c r="M780" s="399"/>
      <c r="N780" s="399"/>
      <c r="O780" s="399"/>
      <c r="P780" s="399"/>
      <c r="Q780" s="399"/>
      <c r="R780" s="399"/>
      <c r="S780" s="399"/>
      <c r="T780" s="399"/>
      <c r="U780" s="399"/>
      <c r="V780" s="399"/>
      <c r="W780" s="399"/>
      <c r="X780" s="399"/>
      <c r="Y780" s="399"/>
      <c r="Z780" s="399"/>
      <c r="AA780" s="399"/>
      <c r="AB780" s="399"/>
      <c r="AC780" s="399"/>
      <c r="AD780" s="399"/>
      <c r="AE780" s="399"/>
    </row>
    <row r="781" spans="3:31" ht="15.75" customHeight="1" x14ac:dyDescent="0.3">
      <c r="C781" s="398"/>
      <c r="D781" s="399"/>
      <c r="E781" s="399"/>
      <c r="F781" s="399"/>
      <c r="G781" s="399"/>
      <c r="H781" s="399"/>
      <c r="I781" s="399"/>
      <c r="J781" s="399"/>
      <c r="K781" s="399"/>
      <c r="L781" s="399"/>
      <c r="M781" s="399"/>
      <c r="N781" s="399"/>
      <c r="O781" s="399"/>
      <c r="P781" s="399"/>
      <c r="Q781" s="399"/>
      <c r="R781" s="399"/>
      <c r="S781" s="399"/>
      <c r="T781" s="399"/>
      <c r="U781" s="399"/>
      <c r="V781" s="399"/>
      <c r="W781" s="399"/>
      <c r="X781" s="399"/>
      <c r="Y781" s="399"/>
      <c r="Z781" s="399"/>
      <c r="AA781" s="399"/>
      <c r="AB781" s="399"/>
      <c r="AC781" s="399"/>
      <c r="AD781" s="399"/>
      <c r="AE781" s="399"/>
    </row>
    <row r="782" spans="3:31" ht="15.75" customHeight="1" x14ac:dyDescent="0.3">
      <c r="C782" s="398"/>
      <c r="D782" s="399"/>
      <c r="E782" s="399"/>
      <c r="F782" s="399"/>
      <c r="G782" s="399"/>
      <c r="H782" s="399"/>
      <c r="I782" s="399"/>
      <c r="J782" s="399"/>
      <c r="K782" s="399"/>
      <c r="L782" s="399"/>
      <c r="M782" s="399"/>
      <c r="N782" s="399"/>
      <c r="O782" s="399"/>
      <c r="P782" s="399"/>
      <c r="Q782" s="399"/>
      <c r="R782" s="399"/>
      <c r="S782" s="399"/>
      <c r="T782" s="399"/>
      <c r="U782" s="399"/>
      <c r="V782" s="399"/>
      <c r="W782" s="399"/>
      <c r="X782" s="399"/>
      <c r="Y782" s="399"/>
      <c r="Z782" s="399"/>
      <c r="AA782" s="399"/>
      <c r="AB782" s="399"/>
      <c r="AC782" s="399"/>
      <c r="AD782" s="399"/>
      <c r="AE782" s="399"/>
    </row>
    <row r="783" spans="3:31" ht="15.75" customHeight="1" x14ac:dyDescent="0.3">
      <c r="C783" s="398"/>
      <c r="D783" s="399"/>
      <c r="E783" s="399"/>
      <c r="F783" s="399"/>
      <c r="G783" s="399"/>
      <c r="H783" s="399"/>
      <c r="I783" s="399"/>
      <c r="J783" s="399"/>
      <c r="K783" s="399"/>
      <c r="L783" s="399"/>
      <c r="M783" s="399"/>
      <c r="N783" s="399"/>
      <c r="O783" s="399"/>
      <c r="P783" s="399"/>
      <c r="Q783" s="399"/>
      <c r="R783" s="399"/>
      <c r="S783" s="399"/>
      <c r="T783" s="399"/>
      <c r="U783" s="399"/>
      <c r="V783" s="399"/>
      <c r="W783" s="399"/>
      <c r="X783" s="399"/>
      <c r="Y783" s="399"/>
      <c r="Z783" s="399"/>
      <c r="AA783" s="399"/>
      <c r="AB783" s="399"/>
      <c r="AC783" s="399"/>
      <c r="AD783" s="399"/>
      <c r="AE783" s="399"/>
    </row>
    <row r="784" spans="3:31" ht="15.75" customHeight="1" x14ac:dyDescent="0.3">
      <c r="C784" s="398"/>
      <c r="D784" s="399"/>
      <c r="E784" s="399"/>
      <c r="F784" s="399"/>
      <c r="G784" s="399"/>
      <c r="H784" s="399"/>
      <c r="I784" s="399"/>
      <c r="J784" s="399"/>
      <c r="K784" s="399"/>
      <c r="L784" s="399"/>
      <c r="M784" s="399"/>
      <c r="N784" s="399"/>
      <c r="O784" s="399"/>
      <c r="P784" s="399"/>
      <c r="Q784" s="399"/>
      <c r="R784" s="399"/>
      <c r="S784" s="399"/>
      <c r="T784" s="399"/>
      <c r="U784" s="399"/>
      <c r="V784" s="399"/>
      <c r="W784" s="399"/>
      <c r="X784" s="399"/>
      <c r="Y784" s="399"/>
      <c r="Z784" s="399"/>
      <c r="AA784" s="399"/>
      <c r="AB784" s="399"/>
      <c r="AC784" s="399"/>
      <c r="AD784" s="399"/>
      <c r="AE784" s="399"/>
    </row>
    <row r="785" spans="3:31" ht="15.75" customHeight="1" x14ac:dyDescent="0.3">
      <c r="C785" s="398"/>
      <c r="D785" s="399"/>
      <c r="E785" s="399"/>
      <c r="F785" s="399"/>
      <c r="G785" s="399"/>
      <c r="H785" s="399"/>
      <c r="I785" s="399"/>
      <c r="J785" s="399"/>
      <c r="K785" s="399"/>
      <c r="L785" s="399"/>
      <c r="M785" s="399"/>
      <c r="N785" s="399"/>
      <c r="O785" s="399"/>
      <c r="P785" s="399"/>
      <c r="Q785" s="399"/>
      <c r="R785" s="399"/>
      <c r="S785" s="399"/>
      <c r="T785" s="399"/>
      <c r="U785" s="399"/>
      <c r="V785" s="399"/>
      <c r="W785" s="399"/>
      <c r="X785" s="399"/>
      <c r="Y785" s="399"/>
      <c r="Z785" s="399"/>
      <c r="AA785" s="399"/>
      <c r="AB785" s="399"/>
      <c r="AC785" s="399"/>
      <c r="AD785" s="399"/>
      <c r="AE785" s="399"/>
    </row>
    <row r="786" spans="3:31" ht="15.75" customHeight="1" x14ac:dyDescent="0.3">
      <c r="C786" s="398"/>
      <c r="D786" s="399"/>
      <c r="E786" s="399"/>
      <c r="F786" s="399"/>
      <c r="G786" s="399"/>
      <c r="H786" s="399"/>
      <c r="I786" s="399"/>
      <c r="J786" s="399"/>
      <c r="K786" s="399"/>
      <c r="L786" s="399"/>
      <c r="M786" s="399"/>
      <c r="N786" s="399"/>
      <c r="O786" s="399"/>
      <c r="P786" s="399"/>
      <c r="Q786" s="399"/>
      <c r="R786" s="399"/>
      <c r="S786" s="399"/>
      <c r="T786" s="399"/>
      <c r="U786" s="399"/>
      <c r="V786" s="399"/>
      <c r="W786" s="399"/>
      <c r="X786" s="399"/>
      <c r="Y786" s="399"/>
      <c r="Z786" s="399"/>
      <c r="AA786" s="399"/>
      <c r="AB786" s="399"/>
      <c r="AC786" s="399"/>
      <c r="AD786" s="399"/>
      <c r="AE786" s="399"/>
    </row>
    <row r="787" spans="3:31" ht="15.75" customHeight="1" x14ac:dyDescent="0.3">
      <c r="C787" s="398"/>
      <c r="D787" s="399"/>
      <c r="E787" s="399"/>
      <c r="F787" s="399"/>
      <c r="G787" s="399"/>
      <c r="H787" s="399"/>
      <c r="I787" s="399"/>
      <c r="J787" s="399"/>
      <c r="K787" s="399"/>
      <c r="L787" s="399"/>
      <c r="M787" s="399"/>
      <c r="N787" s="399"/>
      <c r="O787" s="399"/>
      <c r="P787" s="399"/>
      <c r="Q787" s="399"/>
      <c r="R787" s="399"/>
      <c r="S787" s="399"/>
      <c r="T787" s="399"/>
      <c r="U787" s="399"/>
      <c r="V787" s="399"/>
      <c r="W787" s="399"/>
      <c r="X787" s="399"/>
      <c r="Y787" s="399"/>
      <c r="Z787" s="399"/>
      <c r="AA787" s="399"/>
      <c r="AB787" s="399"/>
      <c r="AC787" s="399"/>
      <c r="AD787" s="399"/>
      <c r="AE787" s="399"/>
    </row>
    <row r="788" spans="3:31" ht="15.75" customHeight="1" x14ac:dyDescent="0.3">
      <c r="C788" s="398"/>
      <c r="D788" s="399"/>
      <c r="E788" s="399"/>
      <c r="F788" s="399"/>
      <c r="G788" s="399"/>
      <c r="H788" s="399"/>
      <c r="I788" s="399"/>
      <c r="J788" s="399"/>
      <c r="K788" s="399"/>
      <c r="L788" s="399"/>
      <c r="M788" s="399"/>
      <c r="N788" s="399"/>
      <c r="O788" s="399"/>
      <c r="P788" s="399"/>
      <c r="Q788" s="399"/>
      <c r="R788" s="399"/>
      <c r="S788" s="399"/>
      <c r="T788" s="399"/>
      <c r="U788" s="399"/>
      <c r="V788" s="399"/>
      <c r="W788" s="399"/>
      <c r="X788" s="399"/>
      <c r="Y788" s="399"/>
      <c r="Z788" s="399"/>
      <c r="AA788" s="399"/>
      <c r="AB788" s="399"/>
      <c r="AC788" s="399"/>
      <c r="AD788" s="399"/>
      <c r="AE788" s="399"/>
    </row>
    <row r="789" spans="3:31" ht="15.75" customHeight="1" x14ac:dyDescent="0.3">
      <c r="C789" s="398"/>
      <c r="D789" s="399"/>
      <c r="E789" s="399"/>
      <c r="F789" s="399"/>
      <c r="G789" s="399"/>
      <c r="H789" s="399"/>
      <c r="I789" s="399"/>
      <c r="J789" s="399"/>
      <c r="K789" s="399"/>
      <c r="L789" s="399"/>
      <c r="M789" s="399"/>
      <c r="N789" s="399"/>
      <c r="O789" s="399"/>
      <c r="P789" s="399"/>
      <c r="Q789" s="399"/>
      <c r="R789" s="399"/>
      <c r="S789" s="399"/>
      <c r="T789" s="399"/>
      <c r="U789" s="399"/>
      <c r="V789" s="399"/>
      <c r="W789" s="399"/>
      <c r="X789" s="399"/>
      <c r="Y789" s="399"/>
      <c r="Z789" s="399"/>
      <c r="AA789" s="399"/>
      <c r="AB789" s="399"/>
      <c r="AC789" s="399"/>
      <c r="AD789" s="399"/>
      <c r="AE789" s="399"/>
    </row>
    <row r="790" spans="3:31" ht="15.75" customHeight="1" x14ac:dyDescent="0.3">
      <c r="C790" s="398"/>
      <c r="D790" s="399"/>
      <c r="E790" s="399"/>
      <c r="F790" s="399"/>
      <c r="G790" s="399"/>
      <c r="H790" s="399"/>
      <c r="I790" s="399"/>
      <c r="J790" s="399"/>
      <c r="K790" s="399"/>
      <c r="L790" s="399"/>
      <c r="M790" s="399"/>
      <c r="N790" s="399"/>
      <c r="O790" s="399"/>
      <c r="P790" s="399"/>
      <c r="Q790" s="399"/>
      <c r="R790" s="399"/>
      <c r="S790" s="399"/>
      <c r="T790" s="399"/>
      <c r="U790" s="399"/>
      <c r="V790" s="399"/>
      <c r="W790" s="399"/>
      <c r="X790" s="399"/>
      <c r="Y790" s="399"/>
      <c r="Z790" s="399"/>
      <c r="AA790" s="399"/>
      <c r="AB790" s="399"/>
      <c r="AC790" s="399"/>
      <c r="AD790" s="399"/>
      <c r="AE790" s="399"/>
    </row>
    <row r="791" spans="3:31" ht="15.75" customHeight="1" x14ac:dyDescent="0.3">
      <c r="C791" s="398"/>
      <c r="D791" s="399"/>
      <c r="E791" s="399"/>
      <c r="F791" s="399"/>
      <c r="G791" s="399"/>
      <c r="H791" s="399"/>
      <c r="I791" s="399"/>
      <c r="J791" s="399"/>
      <c r="K791" s="399"/>
      <c r="L791" s="399"/>
      <c r="M791" s="399"/>
      <c r="N791" s="399"/>
      <c r="O791" s="399"/>
      <c r="P791" s="399"/>
      <c r="Q791" s="399"/>
      <c r="R791" s="399"/>
      <c r="S791" s="399"/>
      <c r="T791" s="399"/>
      <c r="U791" s="399"/>
      <c r="V791" s="399"/>
      <c r="W791" s="399"/>
      <c r="X791" s="399"/>
      <c r="Y791" s="399"/>
      <c r="Z791" s="399"/>
      <c r="AA791" s="399"/>
      <c r="AB791" s="399"/>
      <c r="AC791" s="399"/>
      <c r="AD791" s="399"/>
      <c r="AE791" s="399"/>
    </row>
    <row r="792" spans="3:31" ht="15.75" customHeight="1" x14ac:dyDescent="0.3">
      <c r="C792" s="398"/>
      <c r="D792" s="399"/>
      <c r="E792" s="399"/>
      <c r="F792" s="399"/>
      <c r="G792" s="399"/>
      <c r="H792" s="399"/>
      <c r="I792" s="399"/>
      <c r="J792" s="399"/>
      <c r="K792" s="399"/>
      <c r="L792" s="399"/>
      <c r="M792" s="399"/>
      <c r="N792" s="399"/>
      <c r="O792" s="399"/>
      <c r="P792" s="399"/>
      <c r="Q792" s="399"/>
      <c r="R792" s="399"/>
      <c r="S792" s="399"/>
      <c r="T792" s="399"/>
      <c r="U792" s="399"/>
      <c r="V792" s="399"/>
      <c r="W792" s="399"/>
      <c r="X792" s="399"/>
      <c r="Y792" s="399"/>
      <c r="Z792" s="399"/>
      <c r="AA792" s="399"/>
      <c r="AB792" s="399"/>
      <c r="AC792" s="399"/>
      <c r="AD792" s="399"/>
      <c r="AE792" s="399"/>
    </row>
    <row r="793" spans="3:31" ht="15.75" customHeight="1" x14ac:dyDescent="0.3">
      <c r="C793" s="398"/>
      <c r="D793" s="399"/>
      <c r="E793" s="399"/>
      <c r="F793" s="399"/>
      <c r="G793" s="399"/>
      <c r="H793" s="399"/>
      <c r="I793" s="399"/>
      <c r="J793" s="399"/>
      <c r="K793" s="399"/>
      <c r="L793" s="399"/>
      <c r="M793" s="399"/>
      <c r="N793" s="399"/>
      <c r="O793" s="399"/>
      <c r="P793" s="399"/>
      <c r="Q793" s="399"/>
      <c r="R793" s="399"/>
      <c r="S793" s="399"/>
      <c r="T793" s="399"/>
      <c r="U793" s="399"/>
      <c r="V793" s="399"/>
      <c r="W793" s="399"/>
      <c r="X793" s="399"/>
      <c r="Y793" s="399"/>
      <c r="Z793" s="399"/>
      <c r="AA793" s="399"/>
      <c r="AB793" s="399"/>
      <c r="AC793" s="399"/>
      <c r="AD793" s="399"/>
      <c r="AE793" s="399"/>
    </row>
    <row r="794" spans="3:31" ht="15.75" customHeight="1" x14ac:dyDescent="0.3">
      <c r="C794" s="398"/>
      <c r="D794" s="399"/>
      <c r="E794" s="399"/>
      <c r="F794" s="399"/>
      <c r="G794" s="399"/>
      <c r="H794" s="399"/>
      <c r="I794" s="399"/>
      <c r="J794" s="399"/>
      <c r="K794" s="399"/>
      <c r="L794" s="399"/>
      <c r="M794" s="399"/>
      <c r="N794" s="399"/>
      <c r="O794" s="399"/>
      <c r="P794" s="399"/>
      <c r="Q794" s="399"/>
      <c r="R794" s="399"/>
      <c r="S794" s="399"/>
      <c r="T794" s="399"/>
      <c r="U794" s="399"/>
      <c r="V794" s="399"/>
      <c r="W794" s="399"/>
      <c r="X794" s="399"/>
      <c r="Y794" s="399"/>
      <c r="Z794" s="399"/>
      <c r="AA794" s="399"/>
      <c r="AB794" s="399"/>
      <c r="AC794" s="399"/>
      <c r="AD794" s="399"/>
      <c r="AE794" s="399"/>
    </row>
    <row r="795" spans="3:31" ht="15.75" customHeight="1" x14ac:dyDescent="0.3">
      <c r="C795" s="398"/>
      <c r="D795" s="399"/>
      <c r="E795" s="399"/>
      <c r="F795" s="399"/>
      <c r="G795" s="399"/>
      <c r="H795" s="399"/>
      <c r="I795" s="399"/>
      <c r="J795" s="399"/>
      <c r="K795" s="399"/>
      <c r="L795" s="399"/>
      <c r="M795" s="399"/>
      <c r="N795" s="399"/>
      <c r="O795" s="399"/>
      <c r="P795" s="399"/>
      <c r="Q795" s="399"/>
      <c r="R795" s="399"/>
      <c r="S795" s="399"/>
      <c r="T795" s="399"/>
      <c r="U795" s="399"/>
      <c r="V795" s="399"/>
      <c r="W795" s="399"/>
      <c r="X795" s="399"/>
      <c r="Y795" s="399"/>
      <c r="Z795" s="399"/>
      <c r="AA795" s="399"/>
      <c r="AB795" s="399"/>
      <c r="AC795" s="399"/>
      <c r="AD795" s="399"/>
      <c r="AE795" s="399"/>
    </row>
    <row r="796" spans="3:31" ht="15.75" customHeight="1" x14ac:dyDescent="0.3">
      <c r="C796" s="398"/>
      <c r="D796" s="399"/>
      <c r="E796" s="399"/>
      <c r="F796" s="399"/>
      <c r="G796" s="399"/>
      <c r="H796" s="399"/>
      <c r="I796" s="399"/>
      <c r="J796" s="399"/>
      <c r="K796" s="399"/>
      <c r="L796" s="399"/>
      <c r="M796" s="399"/>
      <c r="N796" s="399"/>
      <c r="O796" s="399"/>
      <c r="P796" s="399"/>
      <c r="Q796" s="399"/>
      <c r="R796" s="399"/>
      <c r="S796" s="399"/>
      <c r="T796" s="399"/>
      <c r="U796" s="399"/>
      <c r="V796" s="399"/>
      <c r="W796" s="399"/>
      <c r="X796" s="399"/>
      <c r="Y796" s="399"/>
      <c r="Z796" s="399"/>
      <c r="AA796" s="399"/>
      <c r="AB796" s="399"/>
      <c r="AC796" s="399"/>
      <c r="AD796" s="399"/>
      <c r="AE796" s="399"/>
    </row>
    <row r="797" spans="3:31" ht="15.75" customHeight="1" x14ac:dyDescent="0.3">
      <c r="C797" s="398"/>
      <c r="D797" s="399"/>
      <c r="E797" s="399"/>
      <c r="F797" s="399"/>
      <c r="G797" s="399"/>
      <c r="H797" s="399"/>
      <c r="I797" s="399"/>
      <c r="J797" s="399"/>
      <c r="K797" s="399"/>
      <c r="L797" s="399"/>
      <c r="M797" s="399"/>
      <c r="N797" s="399"/>
      <c r="O797" s="399"/>
      <c r="P797" s="399"/>
      <c r="Q797" s="399"/>
      <c r="R797" s="399"/>
      <c r="S797" s="399"/>
      <c r="T797" s="399"/>
      <c r="U797" s="399"/>
      <c r="V797" s="399"/>
      <c r="W797" s="399"/>
      <c r="X797" s="399"/>
      <c r="Y797" s="399"/>
      <c r="Z797" s="399"/>
      <c r="AA797" s="399"/>
      <c r="AB797" s="399"/>
      <c r="AC797" s="399"/>
      <c r="AD797" s="399"/>
      <c r="AE797" s="399"/>
    </row>
    <row r="798" spans="3:31" ht="15.75" customHeight="1" x14ac:dyDescent="0.3">
      <c r="C798" s="398"/>
      <c r="D798" s="399"/>
      <c r="E798" s="399"/>
      <c r="F798" s="399"/>
      <c r="G798" s="399"/>
      <c r="H798" s="399"/>
      <c r="I798" s="399"/>
      <c r="J798" s="399"/>
      <c r="K798" s="399"/>
      <c r="L798" s="399"/>
      <c r="M798" s="399"/>
      <c r="N798" s="399"/>
      <c r="O798" s="399"/>
      <c r="P798" s="399"/>
      <c r="Q798" s="399"/>
      <c r="R798" s="399"/>
      <c r="S798" s="399"/>
      <c r="T798" s="399"/>
      <c r="U798" s="399"/>
      <c r="V798" s="399"/>
      <c r="W798" s="399"/>
      <c r="X798" s="399"/>
      <c r="Y798" s="399"/>
      <c r="Z798" s="399"/>
      <c r="AA798" s="399"/>
      <c r="AB798" s="399"/>
      <c r="AC798" s="399"/>
      <c r="AD798" s="399"/>
      <c r="AE798" s="399"/>
    </row>
    <row r="799" spans="3:31" ht="15.75" customHeight="1" x14ac:dyDescent="0.3">
      <c r="C799" s="398"/>
      <c r="D799" s="399"/>
      <c r="E799" s="399"/>
      <c r="F799" s="399"/>
      <c r="G799" s="399"/>
      <c r="H799" s="399"/>
      <c r="I799" s="399"/>
      <c r="J799" s="399"/>
      <c r="K799" s="399"/>
      <c r="L799" s="399"/>
      <c r="M799" s="399"/>
      <c r="N799" s="399"/>
      <c r="O799" s="399"/>
      <c r="P799" s="399"/>
      <c r="Q799" s="399"/>
      <c r="R799" s="399"/>
      <c r="S799" s="399"/>
      <c r="T799" s="399"/>
      <c r="U799" s="399"/>
      <c r="V799" s="399"/>
      <c r="W799" s="399"/>
      <c r="X799" s="399"/>
      <c r="Y799" s="399"/>
      <c r="Z799" s="399"/>
      <c r="AA799" s="399"/>
      <c r="AB799" s="399"/>
      <c r="AC799" s="399"/>
      <c r="AD799" s="399"/>
      <c r="AE799" s="399"/>
    </row>
    <row r="800" spans="3:31" ht="15.75" customHeight="1" x14ac:dyDescent="0.3">
      <c r="C800" s="398"/>
      <c r="D800" s="399"/>
      <c r="E800" s="399"/>
      <c r="F800" s="399"/>
      <c r="G800" s="399"/>
      <c r="H800" s="399"/>
      <c r="I800" s="399"/>
      <c r="J800" s="399"/>
      <c r="K800" s="399"/>
      <c r="L800" s="399"/>
      <c r="M800" s="399"/>
      <c r="N800" s="399"/>
      <c r="O800" s="399"/>
      <c r="P800" s="399"/>
      <c r="Q800" s="399"/>
      <c r="R800" s="399"/>
      <c r="S800" s="399"/>
      <c r="T800" s="399"/>
      <c r="U800" s="399"/>
      <c r="V800" s="399"/>
      <c r="W800" s="399"/>
      <c r="X800" s="399"/>
      <c r="Y800" s="399"/>
      <c r="Z800" s="399"/>
      <c r="AA800" s="399"/>
      <c r="AB800" s="399"/>
      <c r="AC800" s="399"/>
      <c r="AD800" s="399"/>
      <c r="AE800" s="399"/>
    </row>
    <row r="801" spans="3:31" ht="15.75" customHeight="1" x14ac:dyDescent="0.3">
      <c r="C801" s="398"/>
      <c r="D801" s="399"/>
      <c r="E801" s="399"/>
      <c r="F801" s="399"/>
      <c r="G801" s="399"/>
      <c r="H801" s="399"/>
      <c r="I801" s="399"/>
      <c r="J801" s="399"/>
      <c r="K801" s="399"/>
      <c r="L801" s="399"/>
      <c r="M801" s="399"/>
      <c r="N801" s="399"/>
      <c r="O801" s="399"/>
      <c r="P801" s="399"/>
      <c r="Q801" s="399"/>
      <c r="R801" s="399"/>
      <c r="S801" s="399"/>
      <c r="T801" s="399"/>
      <c r="U801" s="399"/>
      <c r="V801" s="399"/>
      <c r="W801" s="399"/>
      <c r="X801" s="399"/>
      <c r="Y801" s="399"/>
      <c r="Z801" s="399"/>
      <c r="AA801" s="399"/>
      <c r="AB801" s="399"/>
      <c r="AC801" s="399"/>
      <c r="AD801" s="399"/>
      <c r="AE801" s="399"/>
    </row>
    <row r="802" spans="3:31" ht="15.75" customHeight="1" x14ac:dyDescent="0.3">
      <c r="C802" s="398"/>
      <c r="D802" s="399"/>
      <c r="E802" s="399"/>
      <c r="F802" s="399"/>
      <c r="G802" s="399"/>
      <c r="H802" s="399"/>
      <c r="I802" s="399"/>
      <c r="J802" s="399"/>
      <c r="K802" s="399"/>
      <c r="L802" s="399"/>
      <c r="M802" s="399"/>
      <c r="N802" s="399"/>
      <c r="O802" s="399"/>
      <c r="P802" s="399"/>
      <c r="Q802" s="399"/>
      <c r="R802" s="399"/>
      <c r="S802" s="399"/>
      <c r="T802" s="399"/>
      <c r="U802" s="399"/>
      <c r="V802" s="399"/>
      <c r="W802" s="399"/>
      <c r="X802" s="399"/>
      <c r="Y802" s="399"/>
      <c r="Z802" s="399"/>
      <c r="AA802" s="399"/>
      <c r="AB802" s="399"/>
      <c r="AC802" s="399"/>
      <c r="AD802" s="399"/>
      <c r="AE802" s="399"/>
    </row>
    <row r="803" spans="3:31" ht="15.75" customHeight="1" x14ac:dyDescent="0.3">
      <c r="C803" s="398"/>
      <c r="D803" s="399"/>
      <c r="E803" s="399"/>
      <c r="F803" s="399"/>
      <c r="G803" s="399"/>
      <c r="H803" s="399"/>
      <c r="I803" s="399"/>
      <c r="J803" s="399"/>
      <c r="K803" s="399"/>
      <c r="L803" s="399"/>
      <c r="M803" s="399"/>
      <c r="N803" s="399"/>
      <c r="O803" s="399"/>
      <c r="P803" s="399"/>
      <c r="Q803" s="399"/>
      <c r="R803" s="399"/>
      <c r="S803" s="399"/>
      <c r="T803" s="399"/>
      <c r="U803" s="399"/>
      <c r="V803" s="399"/>
      <c r="W803" s="399"/>
      <c r="X803" s="399"/>
      <c r="Y803" s="399"/>
      <c r="Z803" s="399"/>
      <c r="AA803" s="399"/>
      <c r="AB803" s="399"/>
      <c r="AC803" s="399"/>
      <c r="AD803" s="399"/>
      <c r="AE803" s="399"/>
    </row>
    <row r="804" spans="3:31" ht="15.75" customHeight="1" x14ac:dyDescent="0.3">
      <c r="C804" s="398"/>
      <c r="D804" s="399"/>
      <c r="E804" s="399"/>
      <c r="F804" s="399"/>
      <c r="G804" s="399"/>
      <c r="H804" s="399"/>
      <c r="I804" s="399"/>
      <c r="J804" s="399"/>
      <c r="K804" s="399"/>
      <c r="L804" s="399"/>
      <c r="M804" s="399"/>
      <c r="N804" s="399"/>
      <c r="O804" s="399"/>
      <c r="P804" s="399"/>
      <c r="Q804" s="399"/>
      <c r="R804" s="399"/>
      <c r="S804" s="399"/>
      <c r="T804" s="399"/>
      <c r="U804" s="399"/>
      <c r="V804" s="399"/>
      <c r="W804" s="399"/>
      <c r="X804" s="399"/>
      <c r="Y804" s="399"/>
      <c r="Z804" s="399"/>
      <c r="AA804" s="399"/>
      <c r="AB804" s="399"/>
      <c r="AC804" s="399"/>
      <c r="AD804" s="399"/>
      <c r="AE804" s="399"/>
    </row>
    <row r="805" spans="3:31" ht="15.75" customHeight="1" x14ac:dyDescent="0.3">
      <c r="C805" s="398"/>
      <c r="D805" s="399"/>
      <c r="E805" s="399"/>
      <c r="F805" s="399"/>
      <c r="G805" s="399"/>
      <c r="H805" s="399"/>
      <c r="I805" s="399"/>
      <c r="J805" s="399"/>
      <c r="K805" s="399"/>
      <c r="L805" s="399"/>
      <c r="M805" s="399"/>
      <c r="N805" s="399"/>
      <c r="O805" s="399"/>
      <c r="P805" s="399"/>
      <c r="Q805" s="399"/>
      <c r="R805" s="399"/>
      <c r="S805" s="399"/>
      <c r="T805" s="399"/>
      <c r="U805" s="399"/>
      <c r="V805" s="399"/>
      <c r="W805" s="399"/>
      <c r="X805" s="399"/>
      <c r="Y805" s="399"/>
      <c r="Z805" s="399"/>
      <c r="AA805" s="399"/>
      <c r="AB805" s="399"/>
      <c r="AC805" s="399"/>
      <c r="AD805" s="399"/>
      <c r="AE805" s="399"/>
    </row>
    <row r="806" spans="3:31" ht="15.75" customHeight="1" x14ac:dyDescent="0.3">
      <c r="C806" s="398"/>
      <c r="D806" s="399"/>
      <c r="E806" s="399"/>
      <c r="F806" s="399"/>
      <c r="G806" s="399"/>
      <c r="H806" s="399"/>
      <c r="I806" s="399"/>
      <c r="J806" s="399"/>
      <c r="K806" s="399"/>
      <c r="L806" s="399"/>
      <c r="M806" s="399"/>
      <c r="N806" s="399"/>
      <c r="O806" s="399"/>
      <c r="P806" s="399"/>
      <c r="Q806" s="399"/>
      <c r="R806" s="399"/>
      <c r="S806" s="399"/>
      <c r="T806" s="399"/>
      <c r="U806" s="399"/>
      <c r="V806" s="399"/>
      <c r="W806" s="399"/>
      <c r="X806" s="399"/>
      <c r="Y806" s="399"/>
      <c r="Z806" s="399"/>
      <c r="AA806" s="399"/>
      <c r="AB806" s="399"/>
      <c r="AC806" s="399"/>
      <c r="AD806" s="399"/>
      <c r="AE806" s="399"/>
    </row>
    <row r="807" spans="3:31" ht="15.75" customHeight="1" x14ac:dyDescent="0.3">
      <c r="C807" s="398"/>
      <c r="D807" s="399"/>
      <c r="E807" s="399"/>
      <c r="F807" s="399"/>
      <c r="G807" s="399"/>
      <c r="H807" s="399"/>
      <c r="I807" s="399"/>
      <c r="J807" s="399"/>
      <c r="K807" s="399"/>
      <c r="L807" s="399"/>
      <c r="M807" s="399"/>
      <c r="N807" s="399"/>
      <c r="O807" s="399"/>
      <c r="P807" s="399"/>
      <c r="Q807" s="399"/>
      <c r="R807" s="399"/>
      <c r="S807" s="399"/>
      <c r="T807" s="399"/>
      <c r="U807" s="399"/>
      <c r="V807" s="399"/>
      <c r="W807" s="399"/>
      <c r="X807" s="399"/>
      <c r="Y807" s="399"/>
      <c r="Z807" s="399"/>
      <c r="AA807" s="399"/>
      <c r="AB807" s="399"/>
      <c r="AC807" s="399"/>
      <c r="AD807" s="399"/>
      <c r="AE807" s="399"/>
    </row>
    <row r="808" spans="3:31" ht="15.75" customHeight="1" x14ac:dyDescent="0.3">
      <c r="C808" s="398"/>
      <c r="D808" s="399"/>
      <c r="E808" s="399"/>
      <c r="F808" s="399"/>
      <c r="G808" s="399"/>
      <c r="H808" s="399"/>
      <c r="I808" s="399"/>
      <c r="J808" s="399"/>
      <c r="K808" s="399"/>
      <c r="L808" s="399"/>
      <c r="M808" s="399"/>
      <c r="N808" s="399"/>
      <c r="O808" s="399"/>
      <c r="P808" s="399"/>
      <c r="Q808" s="399"/>
      <c r="R808" s="399"/>
      <c r="S808" s="399"/>
      <c r="T808" s="399"/>
      <c r="U808" s="399"/>
      <c r="V808" s="399"/>
      <c r="W808" s="399"/>
      <c r="X808" s="399"/>
      <c r="Y808" s="399"/>
      <c r="Z808" s="399"/>
      <c r="AA808" s="399"/>
      <c r="AB808" s="399"/>
      <c r="AC808" s="399"/>
      <c r="AD808" s="399"/>
      <c r="AE808" s="399"/>
    </row>
    <row r="809" spans="3:31" ht="15.75" customHeight="1" x14ac:dyDescent="0.3">
      <c r="C809" s="398"/>
      <c r="D809" s="399"/>
      <c r="E809" s="399"/>
      <c r="F809" s="399"/>
      <c r="G809" s="399"/>
      <c r="H809" s="399"/>
      <c r="I809" s="399"/>
      <c r="J809" s="399"/>
      <c r="K809" s="399"/>
      <c r="L809" s="399"/>
      <c r="M809" s="399"/>
      <c r="N809" s="399"/>
      <c r="O809" s="399"/>
      <c r="P809" s="399"/>
      <c r="Q809" s="399"/>
      <c r="R809" s="399"/>
      <c r="S809" s="399"/>
      <c r="T809" s="399"/>
      <c r="U809" s="399"/>
      <c r="V809" s="399"/>
      <c r="W809" s="399"/>
      <c r="X809" s="399"/>
      <c r="Y809" s="399"/>
      <c r="Z809" s="399"/>
      <c r="AA809" s="399"/>
      <c r="AB809" s="399"/>
      <c r="AC809" s="399"/>
      <c r="AD809" s="399"/>
      <c r="AE809" s="399"/>
    </row>
    <row r="810" spans="3:31" ht="15.75" customHeight="1" x14ac:dyDescent="0.3">
      <c r="C810" s="398"/>
      <c r="D810" s="399"/>
      <c r="E810" s="399"/>
      <c r="F810" s="399"/>
      <c r="G810" s="399"/>
      <c r="H810" s="399"/>
      <c r="I810" s="399"/>
      <c r="J810" s="399"/>
      <c r="K810" s="399"/>
      <c r="L810" s="399"/>
      <c r="M810" s="399"/>
      <c r="N810" s="399"/>
      <c r="O810" s="399"/>
      <c r="P810" s="399"/>
      <c r="Q810" s="399"/>
      <c r="R810" s="399"/>
      <c r="S810" s="399"/>
      <c r="T810" s="399"/>
      <c r="U810" s="399"/>
      <c r="V810" s="399"/>
      <c r="W810" s="399"/>
      <c r="X810" s="399"/>
      <c r="Y810" s="399"/>
      <c r="Z810" s="399"/>
      <c r="AA810" s="399"/>
      <c r="AB810" s="399"/>
      <c r="AC810" s="399"/>
      <c r="AD810" s="399"/>
      <c r="AE810" s="399"/>
    </row>
    <row r="811" spans="3:31" ht="15.75" customHeight="1" x14ac:dyDescent="0.3">
      <c r="C811" s="398"/>
      <c r="D811" s="399"/>
      <c r="E811" s="399"/>
      <c r="F811" s="399"/>
      <c r="G811" s="399"/>
      <c r="H811" s="399"/>
      <c r="I811" s="399"/>
      <c r="J811" s="399"/>
      <c r="K811" s="399"/>
      <c r="L811" s="399"/>
      <c r="M811" s="399"/>
      <c r="N811" s="399"/>
      <c r="O811" s="399"/>
      <c r="P811" s="399"/>
      <c r="Q811" s="399"/>
      <c r="R811" s="399"/>
      <c r="S811" s="399"/>
      <c r="T811" s="399"/>
      <c r="U811" s="399"/>
      <c r="V811" s="399"/>
      <c r="W811" s="399"/>
      <c r="X811" s="399"/>
      <c r="Y811" s="399"/>
      <c r="Z811" s="399"/>
      <c r="AA811" s="399"/>
      <c r="AB811" s="399"/>
      <c r="AC811" s="399"/>
      <c r="AD811" s="399"/>
      <c r="AE811" s="399"/>
    </row>
    <row r="812" spans="3:31" ht="15.75" customHeight="1" x14ac:dyDescent="0.3">
      <c r="C812" s="398"/>
      <c r="D812" s="399"/>
      <c r="E812" s="399"/>
      <c r="F812" s="399"/>
      <c r="G812" s="399"/>
      <c r="H812" s="399"/>
      <c r="I812" s="399"/>
      <c r="J812" s="399"/>
      <c r="K812" s="399"/>
      <c r="L812" s="399"/>
      <c r="M812" s="399"/>
      <c r="N812" s="399"/>
      <c r="O812" s="399"/>
      <c r="P812" s="399"/>
      <c r="Q812" s="399"/>
      <c r="R812" s="399"/>
      <c r="S812" s="399"/>
      <c r="T812" s="399"/>
      <c r="U812" s="399"/>
      <c r="V812" s="399"/>
      <c r="W812" s="399"/>
      <c r="X812" s="399"/>
      <c r="Y812" s="399"/>
      <c r="Z812" s="399"/>
      <c r="AA812" s="399"/>
      <c r="AB812" s="399"/>
      <c r="AC812" s="399"/>
      <c r="AD812" s="399"/>
      <c r="AE812" s="399"/>
    </row>
    <row r="813" spans="3:31" ht="15.75" customHeight="1" x14ac:dyDescent="0.3">
      <c r="C813" s="398"/>
      <c r="D813" s="399"/>
      <c r="E813" s="399"/>
      <c r="F813" s="399"/>
      <c r="G813" s="399"/>
      <c r="H813" s="399"/>
      <c r="I813" s="399"/>
      <c r="J813" s="399"/>
      <c r="K813" s="399"/>
      <c r="L813" s="399"/>
      <c r="M813" s="399"/>
      <c r="N813" s="399"/>
      <c r="O813" s="399"/>
      <c r="P813" s="399"/>
      <c r="Q813" s="399"/>
      <c r="R813" s="399"/>
      <c r="S813" s="399"/>
      <c r="T813" s="399"/>
      <c r="U813" s="399"/>
      <c r="V813" s="399"/>
      <c r="W813" s="399"/>
      <c r="X813" s="399"/>
      <c r="Y813" s="399"/>
      <c r="Z813" s="399"/>
      <c r="AA813" s="399"/>
      <c r="AB813" s="399"/>
      <c r="AC813" s="399"/>
      <c r="AD813" s="399"/>
      <c r="AE813" s="399"/>
    </row>
    <row r="814" spans="3:31" ht="15.75" customHeight="1" x14ac:dyDescent="0.3">
      <c r="C814" s="398"/>
      <c r="D814" s="399"/>
      <c r="E814" s="399"/>
      <c r="F814" s="399"/>
      <c r="G814" s="399"/>
      <c r="H814" s="399"/>
      <c r="I814" s="399"/>
      <c r="J814" s="399"/>
      <c r="K814" s="399"/>
      <c r="L814" s="399"/>
      <c r="M814" s="399"/>
      <c r="N814" s="399"/>
      <c r="O814" s="399"/>
      <c r="P814" s="399"/>
      <c r="Q814" s="399"/>
      <c r="R814" s="399"/>
      <c r="S814" s="399"/>
      <c r="T814" s="399"/>
      <c r="U814" s="399"/>
      <c r="V814" s="399"/>
      <c r="W814" s="399"/>
      <c r="X814" s="399"/>
      <c r="Y814" s="399"/>
      <c r="Z814" s="399"/>
      <c r="AA814" s="399"/>
      <c r="AB814" s="399"/>
      <c r="AC814" s="399"/>
      <c r="AD814" s="399"/>
      <c r="AE814" s="399"/>
    </row>
    <row r="815" spans="3:31" ht="15.75" customHeight="1" x14ac:dyDescent="0.3">
      <c r="C815" s="398"/>
      <c r="D815" s="399"/>
      <c r="E815" s="399"/>
      <c r="F815" s="399"/>
      <c r="G815" s="399"/>
      <c r="H815" s="399"/>
      <c r="I815" s="399"/>
      <c r="J815" s="399"/>
      <c r="K815" s="399"/>
      <c r="L815" s="399"/>
      <c r="M815" s="399"/>
      <c r="N815" s="399"/>
      <c r="O815" s="399"/>
      <c r="P815" s="399"/>
      <c r="Q815" s="399"/>
      <c r="R815" s="399"/>
      <c r="S815" s="399"/>
      <c r="T815" s="399"/>
      <c r="U815" s="399"/>
      <c r="V815" s="399"/>
      <c r="W815" s="399"/>
      <c r="X815" s="399"/>
      <c r="Y815" s="399"/>
      <c r="Z815" s="399"/>
      <c r="AA815" s="399"/>
      <c r="AB815" s="399"/>
      <c r="AC815" s="399"/>
      <c r="AD815" s="399"/>
      <c r="AE815" s="399"/>
    </row>
    <row r="816" spans="3:31" ht="15.75" customHeight="1" x14ac:dyDescent="0.3">
      <c r="C816" s="398"/>
      <c r="D816" s="399"/>
      <c r="E816" s="399"/>
      <c r="F816" s="399"/>
      <c r="G816" s="399"/>
      <c r="H816" s="399"/>
      <c r="I816" s="399"/>
      <c r="J816" s="399"/>
      <c r="K816" s="399"/>
      <c r="L816" s="399"/>
      <c r="M816" s="399"/>
      <c r="N816" s="399"/>
      <c r="O816" s="399"/>
      <c r="P816" s="399"/>
      <c r="Q816" s="399"/>
      <c r="R816" s="399"/>
      <c r="S816" s="399"/>
      <c r="T816" s="399"/>
      <c r="U816" s="399"/>
      <c r="V816" s="399"/>
      <c r="W816" s="399"/>
      <c r="X816" s="399"/>
      <c r="Y816" s="399"/>
      <c r="Z816" s="399"/>
      <c r="AA816" s="399"/>
      <c r="AB816" s="399"/>
      <c r="AC816" s="399"/>
      <c r="AD816" s="399"/>
      <c r="AE816" s="399"/>
    </row>
    <row r="817" spans="3:31" ht="15.75" customHeight="1" x14ac:dyDescent="0.3">
      <c r="C817" s="398"/>
      <c r="D817" s="399"/>
      <c r="E817" s="399"/>
      <c r="F817" s="399"/>
      <c r="G817" s="399"/>
      <c r="H817" s="399"/>
      <c r="I817" s="399"/>
      <c r="J817" s="399"/>
      <c r="K817" s="399"/>
      <c r="L817" s="399"/>
      <c r="M817" s="399"/>
      <c r="N817" s="399"/>
      <c r="O817" s="399"/>
      <c r="P817" s="399"/>
      <c r="Q817" s="399"/>
      <c r="R817" s="399"/>
      <c r="S817" s="399"/>
      <c r="T817" s="399"/>
      <c r="U817" s="399"/>
      <c r="V817" s="399"/>
      <c r="W817" s="399"/>
      <c r="X817" s="399"/>
      <c r="Y817" s="399"/>
      <c r="Z817" s="399"/>
      <c r="AA817" s="399"/>
      <c r="AB817" s="399"/>
      <c r="AC817" s="399"/>
      <c r="AD817" s="399"/>
      <c r="AE817" s="399"/>
    </row>
    <row r="818" spans="3:31" ht="15.75" customHeight="1" x14ac:dyDescent="0.3">
      <c r="C818" s="398"/>
      <c r="D818" s="399"/>
      <c r="E818" s="399"/>
      <c r="F818" s="399"/>
      <c r="G818" s="399"/>
      <c r="H818" s="399"/>
      <c r="I818" s="399"/>
      <c r="J818" s="399"/>
      <c r="K818" s="399"/>
      <c r="L818" s="399"/>
      <c r="M818" s="399"/>
      <c r="N818" s="399"/>
      <c r="O818" s="399"/>
      <c r="P818" s="399"/>
      <c r="Q818" s="399"/>
      <c r="R818" s="399"/>
      <c r="S818" s="399"/>
      <c r="T818" s="399"/>
      <c r="U818" s="399"/>
      <c r="V818" s="399"/>
      <c r="W818" s="399"/>
      <c r="X818" s="399"/>
      <c r="Y818" s="399"/>
      <c r="Z818" s="399"/>
      <c r="AA818" s="399"/>
      <c r="AB818" s="399"/>
      <c r="AC818" s="399"/>
      <c r="AD818" s="399"/>
      <c r="AE818" s="399"/>
    </row>
    <row r="819" spans="3:31" ht="15.75" customHeight="1" x14ac:dyDescent="0.3">
      <c r="C819" s="398"/>
      <c r="D819" s="399"/>
      <c r="E819" s="399"/>
      <c r="F819" s="399"/>
      <c r="G819" s="399"/>
      <c r="H819" s="399"/>
      <c r="I819" s="399"/>
      <c r="J819" s="399"/>
      <c r="K819" s="399"/>
      <c r="L819" s="399"/>
      <c r="M819" s="399"/>
      <c r="N819" s="399"/>
      <c r="O819" s="399"/>
      <c r="P819" s="399"/>
      <c r="Q819" s="399"/>
      <c r="R819" s="399"/>
      <c r="S819" s="399"/>
      <c r="T819" s="399"/>
      <c r="U819" s="399"/>
      <c r="V819" s="399"/>
      <c r="W819" s="399"/>
      <c r="X819" s="399"/>
      <c r="Y819" s="399"/>
      <c r="Z819" s="399"/>
      <c r="AA819" s="399"/>
      <c r="AB819" s="399"/>
      <c r="AC819" s="399"/>
      <c r="AD819" s="399"/>
      <c r="AE819" s="399"/>
    </row>
    <row r="820" spans="3:31" ht="15.75" customHeight="1" x14ac:dyDescent="0.3">
      <c r="C820" s="398"/>
      <c r="D820" s="399"/>
      <c r="E820" s="399"/>
      <c r="F820" s="399"/>
      <c r="G820" s="399"/>
      <c r="H820" s="399"/>
      <c r="I820" s="399"/>
      <c r="J820" s="399"/>
      <c r="K820" s="399"/>
      <c r="L820" s="399"/>
      <c r="M820" s="399"/>
      <c r="N820" s="399"/>
      <c r="O820" s="399"/>
      <c r="P820" s="399"/>
      <c r="Q820" s="399"/>
      <c r="R820" s="399"/>
      <c r="S820" s="399"/>
      <c r="T820" s="399"/>
      <c r="U820" s="399"/>
      <c r="V820" s="399"/>
      <c r="W820" s="399"/>
      <c r="X820" s="399"/>
      <c r="Y820" s="399"/>
      <c r="Z820" s="399"/>
      <c r="AA820" s="399"/>
      <c r="AB820" s="399"/>
      <c r="AC820" s="399"/>
      <c r="AD820" s="399"/>
      <c r="AE820" s="399"/>
    </row>
    <row r="821" spans="3:31" ht="15.75" customHeight="1" x14ac:dyDescent="0.3">
      <c r="C821" s="398"/>
      <c r="D821" s="399"/>
      <c r="E821" s="399"/>
      <c r="F821" s="399"/>
      <c r="G821" s="399"/>
      <c r="H821" s="399"/>
      <c r="I821" s="399"/>
      <c r="J821" s="399"/>
      <c r="K821" s="399"/>
      <c r="L821" s="399"/>
      <c r="M821" s="399"/>
      <c r="N821" s="399"/>
      <c r="O821" s="399"/>
      <c r="P821" s="399"/>
      <c r="Q821" s="399"/>
      <c r="R821" s="399"/>
      <c r="S821" s="399"/>
      <c r="T821" s="399"/>
      <c r="U821" s="399"/>
      <c r="V821" s="399"/>
      <c r="W821" s="399"/>
      <c r="X821" s="399"/>
      <c r="Y821" s="399"/>
      <c r="Z821" s="399"/>
      <c r="AA821" s="399"/>
      <c r="AB821" s="399"/>
      <c r="AC821" s="399"/>
      <c r="AD821" s="399"/>
      <c r="AE821" s="399"/>
    </row>
    <row r="822" spans="3:31" ht="15.75" customHeight="1" x14ac:dyDescent="0.3">
      <c r="C822" s="398"/>
      <c r="D822" s="399"/>
      <c r="E822" s="399"/>
      <c r="F822" s="399"/>
      <c r="G822" s="399"/>
      <c r="H822" s="399"/>
      <c r="I822" s="399"/>
      <c r="J822" s="399"/>
      <c r="K822" s="399"/>
      <c r="L822" s="399"/>
      <c r="M822" s="399"/>
      <c r="N822" s="399"/>
      <c r="O822" s="399"/>
      <c r="P822" s="399"/>
      <c r="Q822" s="399"/>
      <c r="R822" s="399"/>
      <c r="S822" s="399"/>
      <c r="T822" s="399"/>
      <c r="U822" s="399"/>
      <c r="V822" s="399"/>
      <c r="W822" s="399"/>
      <c r="X822" s="399"/>
      <c r="Y822" s="399"/>
      <c r="Z822" s="399"/>
      <c r="AA822" s="399"/>
      <c r="AB822" s="399"/>
      <c r="AC822" s="399"/>
      <c r="AD822" s="399"/>
      <c r="AE822" s="399"/>
    </row>
    <row r="823" spans="3:31" ht="15.75" customHeight="1" x14ac:dyDescent="0.3">
      <c r="C823" s="398"/>
      <c r="D823" s="399"/>
      <c r="E823" s="399"/>
      <c r="F823" s="399"/>
      <c r="G823" s="399"/>
      <c r="H823" s="399"/>
      <c r="I823" s="399"/>
      <c r="J823" s="399"/>
      <c r="K823" s="399"/>
      <c r="L823" s="399"/>
      <c r="M823" s="399"/>
      <c r="N823" s="399"/>
      <c r="O823" s="399"/>
      <c r="P823" s="399"/>
      <c r="Q823" s="399"/>
      <c r="R823" s="399"/>
      <c r="S823" s="399"/>
      <c r="T823" s="399"/>
      <c r="U823" s="399"/>
      <c r="V823" s="399"/>
      <c r="W823" s="399"/>
      <c r="X823" s="399"/>
      <c r="Y823" s="399"/>
      <c r="Z823" s="399"/>
      <c r="AA823" s="399"/>
      <c r="AB823" s="399"/>
      <c r="AC823" s="399"/>
      <c r="AD823" s="399"/>
      <c r="AE823" s="399"/>
    </row>
    <row r="824" spans="3:31" ht="15.75" customHeight="1" x14ac:dyDescent="0.3">
      <c r="C824" s="398"/>
      <c r="D824" s="399"/>
      <c r="E824" s="399"/>
      <c r="F824" s="399"/>
      <c r="G824" s="399"/>
      <c r="H824" s="399"/>
      <c r="I824" s="399"/>
      <c r="J824" s="399"/>
      <c r="K824" s="399"/>
      <c r="L824" s="399"/>
      <c r="M824" s="399"/>
      <c r="N824" s="399"/>
      <c r="O824" s="399"/>
      <c r="P824" s="399"/>
      <c r="Q824" s="399"/>
      <c r="R824" s="399"/>
      <c r="S824" s="399"/>
      <c r="T824" s="399"/>
      <c r="U824" s="399"/>
      <c r="V824" s="399"/>
      <c r="W824" s="399"/>
      <c r="X824" s="399"/>
      <c r="Y824" s="399"/>
      <c r="Z824" s="399"/>
      <c r="AA824" s="399"/>
      <c r="AB824" s="399"/>
      <c r="AC824" s="399"/>
      <c r="AD824" s="399"/>
      <c r="AE824" s="399"/>
    </row>
    <row r="825" spans="3:31" ht="15.75" customHeight="1" x14ac:dyDescent="0.3">
      <c r="C825" s="398"/>
      <c r="D825" s="399"/>
      <c r="E825" s="399"/>
      <c r="F825" s="399"/>
      <c r="G825" s="399"/>
      <c r="H825" s="399"/>
      <c r="I825" s="399"/>
      <c r="J825" s="399"/>
      <c r="K825" s="399"/>
      <c r="L825" s="399"/>
      <c r="M825" s="399"/>
      <c r="N825" s="399"/>
      <c r="O825" s="399"/>
      <c r="P825" s="399"/>
      <c r="Q825" s="399"/>
      <c r="R825" s="399"/>
      <c r="S825" s="399"/>
      <c r="T825" s="399"/>
      <c r="U825" s="399"/>
      <c r="V825" s="399"/>
      <c r="W825" s="399"/>
      <c r="X825" s="399"/>
      <c r="Y825" s="399"/>
      <c r="Z825" s="399"/>
      <c r="AA825" s="399"/>
      <c r="AB825" s="399"/>
      <c r="AC825" s="399"/>
      <c r="AD825" s="399"/>
      <c r="AE825" s="399"/>
    </row>
    <row r="826" spans="3:31" ht="15.75" customHeight="1" x14ac:dyDescent="0.3">
      <c r="C826" s="398"/>
      <c r="D826" s="399"/>
      <c r="E826" s="399"/>
      <c r="F826" s="399"/>
      <c r="G826" s="399"/>
      <c r="H826" s="399"/>
      <c r="I826" s="399"/>
      <c r="J826" s="399"/>
      <c r="K826" s="399"/>
      <c r="L826" s="399"/>
      <c r="M826" s="399"/>
      <c r="N826" s="399"/>
      <c r="O826" s="399"/>
      <c r="P826" s="399"/>
      <c r="Q826" s="399"/>
      <c r="R826" s="399"/>
      <c r="S826" s="399"/>
      <c r="T826" s="399"/>
      <c r="U826" s="399"/>
      <c r="V826" s="399"/>
      <c r="W826" s="399"/>
      <c r="X826" s="399"/>
      <c r="Y826" s="399"/>
      <c r="Z826" s="399"/>
      <c r="AA826" s="399"/>
      <c r="AB826" s="399"/>
      <c r="AC826" s="399"/>
      <c r="AD826" s="399"/>
      <c r="AE826" s="399"/>
    </row>
    <row r="827" spans="3:31" ht="15.75" customHeight="1" x14ac:dyDescent="0.3">
      <c r="C827" s="398"/>
      <c r="D827" s="399"/>
      <c r="E827" s="399"/>
      <c r="F827" s="399"/>
      <c r="G827" s="399"/>
      <c r="H827" s="399"/>
      <c r="I827" s="399"/>
      <c r="J827" s="399"/>
      <c r="K827" s="399"/>
      <c r="L827" s="399"/>
      <c r="M827" s="399"/>
      <c r="N827" s="399"/>
      <c r="O827" s="399"/>
      <c r="P827" s="399"/>
      <c r="Q827" s="399"/>
      <c r="R827" s="399"/>
      <c r="S827" s="399"/>
      <c r="T827" s="399"/>
      <c r="U827" s="399"/>
      <c r="V827" s="399"/>
      <c r="W827" s="399"/>
      <c r="X827" s="399"/>
      <c r="Y827" s="399"/>
      <c r="Z827" s="399"/>
      <c r="AA827" s="399"/>
      <c r="AB827" s="399"/>
      <c r="AC827" s="399"/>
      <c r="AD827" s="399"/>
      <c r="AE827" s="399"/>
    </row>
    <row r="828" spans="3:31" ht="15.75" customHeight="1" x14ac:dyDescent="0.3">
      <c r="C828" s="398"/>
      <c r="D828" s="399"/>
      <c r="E828" s="399"/>
      <c r="F828" s="399"/>
      <c r="G828" s="399"/>
      <c r="H828" s="399"/>
      <c r="I828" s="399"/>
      <c r="J828" s="399"/>
      <c r="K828" s="399"/>
      <c r="L828" s="399"/>
      <c r="M828" s="399"/>
      <c r="N828" s="399"/>
      <c r="O828" s="399"/>
      <c r="P828" s="399"/>
      <c r="Q828" s="399"/>
      <c r="R828" s="399"/>
      <c r="S828" s="399"/>
      <c r="T828" s="399"/>
      <c r="U828" s="399"/>
      <c r="V828" s="399"/>
      <c r="W828" s="399"/>
      <c r="X828" s="399"/>
      <c r="Y828" s="399"/>
      <c r="Z828" s="399"/>
      <c r="AA828" s="399"/>
      <c r="AB828" s="399"/>
      <c r="AC828" s="399"/>
      <c r="AD828" s="399"/>
      <c r="AE828" s="399"/>
    </row>
    <row r="829" spans="3:31" ht="15.75" customHeight="1" x14ac:dyDescent="0.3">
      <c r="C829" s="398"/>
      <c r="D829" s="399"/>
      <c r="E829" s="399"/>
      <c r="F829" s="399"/>
      <c r="G829" s="399"/>
      <c r="H829" s="399"/>
      <c r="I829" s="399"/>
      <c r="J829" s="399"/>
      <c r="K829" s="399"/>
      <c r="L829" s="399"/>
      <c r="M829" s="399"/>
      <c r="N829" s="399"/>
      <c r="O829" s="399"/>
      <c r="P829" s="399"/>
      <c r="Q829" s="399"/>
      <c r="R829" s="399"/>
      <c r="S829" s="399"/>
      <c r="T829" s="399"/>
      <c r="U829" s="399"/>
      <c r="V829" s="399"/>
      <c r="W829" s="399"/>
      <c r="X829" s="399"/>
      <c r="Y829" s="399"/>
      <c r="Z829" s="399"/>
      <c r="AA829" s="399"/>
      <c r="AB829" s="399"/>
      <c r="AC829" s="399"/>
      <c r="AD829" s="399"/>
      <c r="AE829" s="399"/>
    </row>
    <row r="830" spans="3:31" ht="15.75" customHeight="1" x14ac:dyDescent="0.3">
      <c r="C830" s="398"/>
      <c r="D830" s="399"/>
      <c r="E830" s="399"/>
      <c r="F830" s="399"/>
      <c r="G830" s="399"/>
      <c r="H830" s="399"/>
      <c r="I830" s="399"/>
      <c r="J830" s="399"/>
      <c r="K830" s="399"/>
      <c r="L830" s="399"/>
      <c r="M830" s="399"/>
      <c r="N830" s="399"/>
      <c r="O830" s="399"/>
      <c r="P830" s="399"/>
      <c r="Q830" s="399"/>
      <c r="R830" s="399"/>
      <c r="S830" s="399"/>
      <c r="T830" s="399"/>
      <c r="U830" s="399"/>
      <c r="V830" s="399"/>
      <c r="W830" s="399"/>
      <c r="X830" s="399"/>
      <c r="Y830" s="399"/>
      <c r="Z830" s="399"/>
      <c r="AA830" s="399"/>
      <c r="AB830" s="399"/>
      <c r="AC830" s="399"/>
      <c r="AD830" s="399"/>
      <c r="AE830" s="399"/>
    </row>
    <row r="831" spans="3:31" ht="15.75" customHeight="1" x14ac:dyDescent="0.3">
      <c r="C831" s="398"/>
      <c r="D831" s="399"/>
      <c r="E831" s="399"/>
      <c r="F831" s="399"/>
      <c r="G831" s="399"/>
      <c r="H831" s="399"/>
      <c r="I831" s="399"/>
      <c r="J831" s="399"/>
      <c r="K831" s="399"/>
      <c r="L831" s="399"/>
      <c r="M831" s="399"/>
      <c r="N831" s="399"/>
      <c r="O831" s="399"/>
      <c r="P831" s="399"/>
      <c r="Q831" s="399"/>
      <c r="R831" s="399"/>
      <c r="S831" s="399"/>
      <c r="T831" s="399"/>
      <c r="U831" s="399"/>
      <c r="V831" s="399"/>
      <c r="W831" s="399"/>
      <c r="X831" s="399"/>
      <c r="Y831" s="399"/>
      <c r="Z831" s="399"/>
      <c r="AA831" s="399"/>
      <c r="AB831" s="399"/>
      <c r="AC831" s="399"/>
      <c r="AD831" s="399"/>
      <c r="AE831" s="399"/>
    </row>
    <row r="832" spans="3:31" ht="15.75" customHeight="1" x14ac:dyDescent="0.3">
      <c r="C832" s="398"/>
      <c r="D832" s="399"/>
      <c r="E832" s="399"/>
      <c r="F832" s="399"/>
      <c r="G832" s="399"/>
      <c r="H832" s="399"/>
      <c r="I832" s="399"/>
      <c r="J832" s="399"/>
      <c r="K832" s="399"/>
      <c r="L832" s="399"/>
      <c r="M832" s="399"/>
      <c r="N832" s="399"/>
      <c r="O832" s="399"/>
      <c r="P832" s="399"/>
      <c r="Q832" s="399"/>
      <c r="R832" s="399"/>
      <c r="S832" s="399"/>
      <c r="T832" s="399"/>
      <c r="U832" s="399"/>
      <c r="V832" s="399"/>
      <c r="W832" s="399"/>
      <c r="X832" s="399"/>
      <c r="Y832" s="399"/>
      <c r="Z832" s="399"/>
      <c r="AA832" s="399"/>
      <c r="AB832" s="399"/>
      <c r="AC832" s="399"/>
      <c r="AD832" s="399"/>
      <c r="AE832" s="399"/>
    </row>
    <row r="833" spans="3:31" ht="15.75" customHeight="1" x14ac:dyDescent="0.3">
      <c r="C833" s="398"/>
      <c r="D833" s="399"/>
      <c r="E833" s="399"/>
      <c r="F833" s="399"/>
      <c r="G833" s="399"/>
      <c r="H833" s="399"/>
      <c r="I833" s="399"/>
      <c r="J833" s="399"/>
      <c r="K833" s="399"/>
      <c r="L833" s="399"/>
      <c r="M833" s="399"/>
      <c r="N833" s="399"/>
      <c r="O833" s="399"/>
      <c r="P833" s="399"/>
      <c r="Q833" s="399"/>
      <c r="R833" s="399"/>
      <c r="S833" s="399"/>
      <c r="T833" s="399"/>
      <c r="U833" s="399"/>
      <c r="V833" s="399"/>
      <c r="W833" s="399"/>
      <c r="X833" s="399"/>
      <c r="Y833" s="399"/>
      <c r="Z833" s="399"/>
      <c r="AA833" s="399"/>
      <c r="AB833" s="399"/>
      <c r="AC833" s="399"/>
      <c r="AD833" s="399"/>
      <c r="AE833" s="399"/>
    </row>
    <row r="834" spans="3:31" ht="15.75" customHeight="1" x14ac:dyDescent="0.3">
      <c r="C834" s="398"/>
      <c r="D834" s="399"/>
      <c r="E834" s="399"/>
      <c r="F834" s="399"/>
      <c r="G834" s="399"/>
      <c r="H834" s="399"/>
      <c r="I834" s="399"/>
      <c r="J834" s="399"/>
      <c r="K834" s="399"/>
      <c r="L834" s="399"/>
      <c r="M834" s="399"/>
      <c r="N834" s="399"/>
      <c r="O834" s="399"/>
      <c r="P834" s="399"/>
      <c r="Q834" s="399"/>
      <c r="R834" s="399"/>
      <c r="S834" s="399"/>
      <c r="T834" s="399"/>
      <c r="U834" s="399"/>
      <c r="V834" s="399"/>
      <c r="W834" s="399"/>
      <c r="X834" s="399"/>
      <c r="Y834" s="399"/>
      <c r="Z834" s="399"/>
      <c r="AA834" s="399"/>
      <c r="AB834" s="399"/>
      <c r="AC834" s="399"/>
      <c r="AD834" s="399"/>
      <c r="AE834" s="399"/>
    </row>
    <row r="835" spans="3:31" ht="15.75" customHeight="1" x14ac:dyDescent="0.3">
      <c r="C835" s="398"/>
      <c r="D835" s="399"/>
      <c r="E835" s="399"/>
      <c r="F835" s="399"/>
      <c r="G835" s="399"/>
      <c r="H835" s="399"/>
      <c r="I835" s="399"/>
      <c r="J835" s="399"/>
      <c r="K835" s="399"/>
      <c r="L835" s="399"/>
      <c r="M835" s="399"/>
      <c r="N835" s="399"/>
      <c r="O835" s="399"/>
      <c r="P835" s="399"/>
      <c r="Q835" s="399"/>
      <c r="R835" s="399"/>
      <c r="S835" s="399"/>
      <c r="T835" s="399"/>
      <c r="U835" s="399"/>
      <c r="V835" s="399"/>
      <c r="W835" s="399"/>
      <c r="X835" s="399"/>
      <c r="Y835" s="399"/>
      <c r="Z835" s="399"/>
      <c r="AA835" s="399"/>
      <c r="AB835" s="399"/>
      <c r="AC835" s="399"/>
      <c r="AD835" s="399"/>
      <c r="AE835" s="399"/>
    </row>
    <row r="836" spans="3:31" ht="15.75" customHeight="1" x14ac:dyDescent="0.3">
      <c r="C836" s="398"/>
      <c r="D836" s="399"/>
      <c r="E836" s="399"/>
      <c r="F836" s="399"/>
      <c r="G836" s="399"/>
      <c r="H836" s="399"/>
      <c r="I836" s="399"/>
      <c r="J836" s="399"/>
      <c r="K836" s="399"/>
      <c r="L836" s="399"/>
      <c r="M836" s="399"/>
      <c r="N836" s="399"/>
      <c r="O836" s="399"/>
      <c r="P836" s="399"/>
      <c r="Q836" s="399"/>
      <c r="R836" s="399"/>
      <c r="S836" s="399"/>
      <c r="T836" s="399"/>
      <c r="U836" s="399"/>
      <c r="V836" s="399"/>
      <c r="W836" s="399"/>
      <c r="X836" s="399"/>
      <c r="Y836" s="399"/>
      <c r="Z836" s="399"/>
      <c r="AA836" s="399"/>
      <c r="AB836" s="399"/>
      <c r="AC836" s="399"/>
      <c r="AD836" s="399"/>
      <c r="AE836" s="399"/>
    </row>
    <row r="837" spans="3:31" ht="15.75" customHeight="1" x14ac:dyDescent="0.3">
      <c r="C837" s="398"/>
      <c r="D837" s="399"/>
      <c r="E837" s="399"/>
      <c r="F837" s="399"/>
      <c r="G837" s="399"/>
      <c r="H837" s="399"/>
      <c r="I837" s="399"/>
      <c r="J837" s="399"/>
      <c r="K837" s="399"/>
      <c r="L837" s="399"/>
      <c r="M837" s="399"/>
      <c r="N837" s="399"/>
      <c r="O837" s="399"/>
      <c r="P837" s="399"/>
      <c r="Q837" s="399"/>
      <c r="R837" s="399"/>
      <c r="S837" s="399"/>
      <c r="T837" s="399"/>
      <c r="U837" s="399"/>
      <c r="V837" s="399"/>
      <c r="W837" s="399"/>
      <c r="X837" s="399"/>
      <c r="Y837" s="399"/>
      <c r="Z837" s="399"/>
      <c r="AA837" s="399"/>
      <c r="AB837" s="399"/>
      <c r="AC837" s="399"/>
      <c r="AD837" s="399"/>
      <c r="AE837" s="399"/>
    </row>
    <row r="838" spans="3:31" ht="15.75" customHeight="1" x14ac:dyDescent="0.3">
      <c r="C838" s="398"/>
      <c r="D838" s="399"/>
      <c r="E838" s="399"/>
      <c r="F838" s="399"/>
      <c r="G838" s="399"/>
      <c r="H838" s="399"/>
      <c r="I838" s="399"/>
      <c r="J838" s="399"/>
      <c r="K838" s="399"/>
      <c r="L838" s="399"/>
      <c r="M838" s="399"/>
      <c r="N838" s="399"/>
      <c r="O838" s="399"/>
      <c r="P838" s="399"/>
      <c r="Q838" s="399"/>
      <c r="R838" s="399"/>
      <c r="S838" s="399"/>
      <c r="T838" s="399"/>
      <c r="U838" s="399"/>
      <c r="V838" s="399"/>
      <c r="W838" s="399"/>
      <c r="X838" s="399"/>
      <c r="Y838" s="399"/>
      <c r="Z838" s="399"/>
      <c r="AA838" s="399"/>
      <c r="AB838" s="399"/>
      <c r="AC838" s="399"/>
      <c r="AD838" s="399"/>
      <c r="AE838" s="399"/>
    </row>
    <row r="839" spans="3:31" ht="15.75" customHeight="1" x14ac:dyDescent="0.3">
      <c r="C839" s="398"/>
      <c r="D839" s="399"/>
      <c r="E839" s="399"/>
      <c r="F839" s="399"/>
      <c r="G839" s="399"/>
      <c r="H839" s="399"/>
      <c r="I839" s="399"/>
      <c r="J839" s="399"/>
      <c r="K839" s="399"/>
      <c r="L839" s="399"/>
      <c r="M839" s="399"/>
      <c r="N839" s="399"/>
      <c r="O839" s="399"/>
      <c r="P839" s="399"/>
      <c r="Q839" s="399"/>
      <c r="R839" s="399"/>
      <c r="S839" s="399"/>
      <c r="T839" s="399"/>
      <c r="U839" s="399"/>
      <c r="V839" s="399"/>
      <c r="W839" s="399"/>
      <c r="X839" s="399"/>
      <c r="Y839" s="399"/>
      <c r="Z839" s="399"/>
      <c r="AA839" s="399"/>
      <c r="AB839" s="399"/>
      <c r="AC839" s="399"/>
      <c r="AD839" s="399"/>
      <c r="AE839" s="399"/>
    </row>
    <row r="840" spans="3:31" ht="15.75" customHeight="1" x14ac:dyDescent="0.3">
      <c r="C840" s="398"/>
      <c r="D840" s="399"/>
      <c r="E840" s="399"/>
      <c r="F840" s="399"/>
      <c r="G840" s="399"/>
      <c r="H840" s="399"/>
      <c r="I840" s="399"/>
      <c r="J840" s="399"/>
      <c r="K840" s="399"/>
      <c r="L840" s="399"/>
      <c r="M840" s="399"/>
      <c r="N840" s="399"/>
      <c r="O840" s="399"/>
      <c r="P840" s="399"/>
      <c r="Q840" s="399"/>
      <c r="R840" s="399"/>
      <c r="S840" s="399"/>
      <c r="T840" s="399"/>
      <c r="U840" s="399"/>
      <c r="V840" s="399"/>
      <c r="W840" s="399"/>
      <c r="X840" s="399"/>
      <c r="Y840" s="399"/>
      <c r="Z840" s="399"/>
      <c r="AA840" s="399"/>
      <c r="AB840" s="399"/>
      <c r="AC840" s="399"/>
      <c r="AD840" s="399"/>
      <c r="AE840" s="399"/>
    </row>
    <row r="841" spans="3:31" ht="15.75" customHeight="1" x14ac:dyDescent="0.3">
      <c r="C841" s="398"/>
      <c r="D841" s="399"/>
      <c r="E841" s="399"/>
      <c r="F841" s="399"/>
      <c r="G841" s="399"/>
      <c r="H841" s="399"/>
      <c r="I841" s="399"/>
      <c r="J841" s="399"/>
      <c r="K841" s="399"/>
      <c r="L841" s="399"/>
      <c r="M841" s="399"/>
      <c r="N841" s="399"/>
      <c r="O841" s="399"/>
      <c r="P841" s="399"/>
      <c r="Q841" s="399"/>
      <c r="R841" s="399"/>
      <c r="S841" s="399"/>
      <c r="T841" s="399"/>
      <c r="U841" s="399"/>
      <c r="V841" s="399"/>
      <c r="W841" s="399"/>
      <c r="X841" s="399"/>
      <c r="Y841" s="399"/>
      <c r="Z841" s="399"/>
      <c r="AA841" s="399"/>
      <c r="AB841" s="399"/>
      <c r="AC841" s="399"/>
      <c r="AD841" s="399"/>
      <c r="AE841" s="399"/>
    </row>
    <row r="842" spans="3:31" ht="15.75" customHeight="1" x14ac:dyDescent="0.3">
      <c r="C842" s="398"/>
      <c r="D842" s="399"/>
      <c r="E842" s="399"/>
      <c r="F842" s="399"/>
      <c r="G842" s="399"/>
      <c r="H842" s="399"/>
      <c r="I842" s="399"/>
      <c r="J842" s="399"/>
      <c r="K842" s="399"/>
      <c r="L842" s="399"/>
      <c r="M842" s="399"/>
      <c r="N842" s="399"/>
      <c r="O842" s="399"/>
      <c r="P842" s="399"/>
      <c r="Q842" s="399"/>
      <c r="R842" s="399"/>
      <c r="S842" s="399"/>
      <c r="T842" s="399"/>
      <c r="U842" s="399"/>
      <c r="V842" s="399"/>
      <c r="W842" s="399"/>
      <c r="X842" s="399"/>
      <c r="Y842" s="399"/>
      <c r="Z842" s="399"/>
      <c r="AA842" s="399"/>
      <c r="AB842" s="399"/>
      <c r="AC842" s="399"/>
      <c r="AD842" s="399"/>
      <c r="AE842" s="399"/>
    </row>
    <row r="843" spans="3:31" ht="15.75" customHeight="1" x14ac:dyDescent="0.3">
      <c r="C843" s="398"/>
      <c r="D843" s="399"/>
      <c r="E843" s="399"/>
      <c r="F843" s="399"/>
      <c r="G843" s="399"/>
      <c r="H843" s="399"/>
      <c r="I843" s="399"/>
      <c r="J843" s="399"/>
      <c r="K843" s="399"/>
      <c r="L843" s="399"/>
      <c r="M843" s="399"/>
      <c r="N843" s="399"/>
      <c r="O843" s="399"/>
      <c r="P843" s="399"/>
      <c r="Q843" s="399"/>
      <c r="R843" s="399"/>
      <c r="S843" s="399"/>
      <c r="T843" s="399"/>
      <c r="U843" s="399"/>
      <c r="V843" s="399"/>
      <c r="W843" s="399"/>
      <c r="X843" s="399"/>
      <c r="Y843" s="399"/>
      <c r="Z843" s="399"/>
      <c r="AA843" s="399"/>
      <c r="AB843" s="399"/>
      <c r="AC843" s="399"/>
      <c r="AD843" s="399"/>
      <c r="AE843" s="399"/>
    </row>
    <row r="844" spans="3:31" ht="15.75" customHeight="1" x14ac:dyDescent="0.3">
      <c r="C844" s="398"/>
      <c r="D844" s="399"/>
      <c r="E844" s="399"/>
      <c r="F844" s="399"/>
      <c r="G844" s="399"/>
      <c r="H844" s="399"/>
      <c r="I844" s="399"/>
      <c r="J844" s="399"/>
      <c r="K844" s="399"/>
      <c r="L844" s="399"/>
      <c r="M844" s="399"/>
      <c r="N844" s="399"/>
      <c r="O844" s="399"/>
      <c r="P844" s="399"/>
      <c r="Q844" s="399"/>
      <c r="R844" s="399"/>
      <c r="S844" s="399"/>
      <c r="T844" s="399"/>
      <c r="U844" s="399"/>
      <c r="V844" s="399"/>
      <c r="W844" s="399"/>
      <c r="X844" s="399"/>
      <c r="Y844" s="399"/>
      <c r="Z844" s="399"/>
      <c r="AA844" s="399"/>
      <c r="AB844" s="399"/>
      <c r="AC844" s="399"/>
      <c r="AD844" s="399"/>
      <c r="AE844" s="399"/>
    </row>
    <row r="845" spans="3:31" ht="15.75" customHeight="1" x14ac:dyDescent="0.3">
      <c r="C845" s="398"/>
      <c r="D845" s="399"/>
      <c r="E845" s="399"/>
      <c r="F845" s="399"/>
      <c r="G845" s="399"/>
      <c r="H845" s="399"/>
      <c r="I845" s="399"/>
      <c r="J845" s="399"/>
      <c r="K845" s="399"/>
      <c r="L845" s="399"/>
      <c r="M845" s="399"/>
      <c r="N845" s="399"/>
      <c r="O845" s="399"/>
      <c r="P845" s="399"/>
      <c r="Q845" s="399"/>
      <c r="R845" s="399"/>
      <c r="S845" s="399"/>
      <c r="T845" s="399"/>
      <c r="U845" s="399"/>
      <c r="V845" s="399"/>
      <c r="W845" s="399"/>
      <c r="X845" s="399"/>
      <c r="Y845" s="399"/>
      <c r="Z845" s="399"/>
      <c r="AA845" s="399"/>
      <c r="AB845" s="399"/>
      <c r="AC845" s="399"/>
      <c r="AD845" s="399"/>
      <c r="AE845" s="399"/>
    </row>
    <row r="846" spans="3:31" ht="15.75" customHeight="1" x14ac:dyDescent="0.3">
      <c r="C846" s="398"/>
      <c r="D846" s="399"/>
      <c r="E846" s="399"/>
      <c r="F846" s="399"/>
      <c r="G846" s="399"/>
      <c r="H846" s="399"/>
      <c r="I846" s="399"/>
      <c r="J846" s="399"/>
      <c r="K846" s="399"/>
      <c r="L846" s="399"/>
      <c r="M846" s="399"/>
      <c r="N846" s="399"/>
      <c r="O846" s="399"/>
      <c r="P846" s="399"/>
      <c r="Q846" s="399"/>
      <c r="R846" s="399"/>
      <c r="S846" s="399"/>
      <c r="T846" s="399"/>
      <c r="U846" s="399"/>
      <c r="V846" s="399"/>
      <c r="W846" s="399"/>
      <c r="X846" s="399"/>
      <c r="Y846" s="399"/>
      <c r="Z846" s="399"/>
      <c r="AA846" s="399"/>
      <c r="AB846" s="399"/>
      <c r="AC846" s="399"/>
      <c r="AD846" s="399"/>
      <c r="AE846" s="399"/>
    </row>
    <row r="847" spans="3:31" ht="15.75" customHeight="1" x14ac:dyDescent="0.3">
      <c r="C847" s="398"/>
      <c r="D847" s="399"/>
      <c r="E847" s="399"/>
      <c r="F847" s="399"/>
      <c r="G847" s="399"/>
      <c r="H847" s="399"/>
      <c r="I847" s="399"/>
      <c r="J847" s="399"/>
      <c r="K847" s="399"/>
      <c r="L847" s="399"/>
      <c r="M847" s="399"/>
      <c r="N847" s="399"/>
      <c r="O847" s="399"/>
      <c r="P847" s="399"/>
      <c r="Q847" s="399"/>
      <c r="R847" s="399"/>
      <c r="S847" s="399"/>
      <c r="T847" s="399"/>
      <c r="U847" s="399"/>
      <c r="V847" s="399"/>
      <c r="W847" s="399"/>
      <c r="X847" s="399"/>
      <c r="Y847" s="399"/>
      <c r="Z847" s="399"/>
      <c r="AA847" s="399"/>
      <c r="AB847" s="399"/>
      <c r="AC847" s="399"/>
      <c r="AD847" s="399"/>
      <c r="AE847" s="399"/>
    </row>
    <row r="848" spans="3:31" ht="15.75" customHeight="1" x14ac:dyDescent="0.3">
      <c r="C848" s="398"/>
      <c r="D848" s="399"/>
      <c r="E848" s="399"/>
      <c r="F848" s="399"/>
      <c r="G848" s="399"/>
      <c r="H848" s="399"/>
      <c r="I848" s="399"/>
      <c r="J848" s="399"/>
      <c r="K848" s="399"/>
      <c r="L848" s="399"/>
      <c r="M848" s="399"/>
      <c r="N848" s="399"/>
      <c r="O848" s="399"/>
      <c r="P848" s="399"/>
      <c r="Q848" s="399"/>
      <c r="R848" s="399"/>
      <c r="S848" s="399"/>
      <c r="T848" s="399"/>
      <c r="U848" s="399"/>
      <c r="V848" s="399"/>
      <c r="W848" s="399"/>
      <c r="X848" s="399"/>
      <c r="Y848" s="399"/>
      <c r="Z848" s="399"/>
      <c r="AA848" s="399"/>
      <c r="AB848" s="399"/>
      <c r="AC848" s="399"/>
      <c r="AD848" s="399"/>
      <c r="AE848" s="399"/>
    </row>
    <row r="849" spans="3:31" ht="15.75" customHeight="1" x14ac:dyDescent="0.3">
      <c r="C849" s="398"/>
      <c r="D849" s="399"/>
      <c r="E849" s="399"/>
      <c r="F849" s="399"/>
      <c r="G849" s="399"/>
      <c r="H849" s="399"/>
      <c r="I849" s="399"/>
      <c r="J849" s="399"/>
      <c r="K849" s="399"/>
      <c r="L849" s="399"/>
      <c r="M849" s="399"/>
      <c r="N849" s="399"/>
      <c r="O849" s="399"/>
      <c r="P849" s="399"/>
      <c r="Q849" s="399"/>
      <c r="R849" s="399"/>
      <c r="S849" s="399"/>
      <c r="T849" s="399"/>
      <c r="U849" s="399"/>
      <c r="V849" s="399"/>
      <c r="W849" s="399"/>
      <c r="X849" s="399"/>
      <c r="Y849" s="399"/>
      <c r="Z849" s="399"/>
      <c r="AA849" s="399"/>
      <c r="AB849" s="399"/>
      <c r="AC849" s="399"/>
      <c r="AD849" s="399"/>
      <c r="AE849" s="399"/>
    </row>
    <row r="850" spans="3:31" ht="15.75" customHeight="1" x14ac:dyDescent="0.3">
      <c r="C850" s="398"/>
      <c r="D850" s="399"/>
      <c r="E850" s="399"/>
      <c r="F850" s="399"/>
      <c r="G850" s="399"/>
      <c r="H850" s="399"/>
      <c r="I850" s="399"/>
      <c r="J850" s="399"/>
      <c r="K850" s="399"/>
      <c r="L850" s="399"/>
      <c r="M850" s="399"/>
      <c r="N850" s="399"/>
      <c r="O850" s="399"/>
      <c r="P850" s="399"/>
      <c r="Q850" s="399"/>
      <c r="R850" s="399"/>
      <c r="S850" s="399"/>
      <c r="T850" s="399"/>
      <c r="U850" s="399"/>
      <c r="V850" s="399"/>
      <c r="W850" s="399"/>
      <c r="X850" s="399"/>
      <c r="Y850" s="399"/>
      <c r="Z850" s="399"/>
      <c r="AA850" s="399"/>
      <c r="AB850" s="399"/>
      <c r="AC850" s="399"/>
      <c r="AD850" s="399"/>
      <c r="AE850" s="399"/>
    </row>
    <row r="851" spans="3:31" ht="15.75" customHeight="1" x14ac:dyDescent="0.3">
      <c r="C851" s="398"/>
      <c r="D851" s="399"/>
      <c r="E851" s="399"/>
      <c r="F851" s="399"/>
      <c r="G851" s="399"/>
      <c r="H851" s="399"/>
      <c r="I851" s="399"/>
      <c r="J851" s="399"/>
      <c r="K851" s="399"/>
      <c r="L851" s="399"/>
      <c r="M851" s="399"/>
      <c r="N851" s="399"/>
      <c r="O851" s="399"/>
      <c r="P851" s="399"/>
      <c r="Q851" s="399"/>
      <c r="R851" s="399"/>
      <c r="S851" s="399"/>
      <c r="T851" s="399"/>
      <c r="U851" s="399"/>
      <c r="V851" s="399"/>
      <c r="W851" s="399"/>
      <c r="X851" s="399"/>
      <c r="Y851" s="399"/>
      <c r="Z851" s="399"/>
      <c r="AA851" s="399"/>
      <c r="AB851" s="399"/>
      <c r="AC851" s="399"/>
      <c r="AD851" s="399"/>
      <c r="AE851" s="399"/>
    </row>
    <row r="852" spans="3:31" ht="15.75" customHeight="1" x14ac:dyDescent="0.3">
      <c r="C852" s="398"/>
      <c r="D852" s="399"/>
      <c r="E852" s="399"/>
      <c r="F852" s="399"/>
      <c r="G852" s="399"/>
      <c r="H852" s="399"/>
      <c r="I852" s="399"/>
      <c r="J852" s="399"/>
      <c r="K852" s="399"/>
      <c r="L852" s="399"/>
      <c r="M852" s="399"/>
      <c r="N852" s="399"/>
      <c r="O852" s="399"/>
      <c r="P852" s="399"/>
      <c r="Q852" s="399"/>
      <c r="R852" s="399"/>
      <c r="S852" s="399"/>
      <c r="T852" s="399"/>
      <c r="U852" s="399"/>
      <c r="V852" s="399"/>
      <c r="W852" s="399"/>
      <c r="X852" s="399"/>
      <c r="Y852" s="399"/>
      <c r="Z852" s="399"/>
      <c r="AA852" s="399"/>
      <c r="AB852" s="399"/>
      <c r="AC852" s="399"/>
      <c r="AD852" s="399"/>
      <c r="AE852" s="399"/>
    </row>
    <row r="853" spans="3:31" ht="15.75" customHeight="1" x14ac:dyDescent="0.3">
      <c r="C853" s="398"/>
      <c r="D853" s="399"/>
      <c r="E853" s="399"/>
      <c r="F853" s="399"/>
      <c r="G853" s="399"/>
      <c r="H853" s="399"/>
      <c r="I853" s="399"/>
      <c r="J853" s="399"/>
      <c r="K853" s="399"/>
      <c r="L853" s="399"/>
      <c r="M853" s="399"/>
      <c r="N853" s="399"/>
      <c r="O853" s="399"/>
      <c r="P853" s="399"/>
      <c r="Q853" s="399"/>
      <c r="R853" s="399"/>
      <c r="S853" s="399"/>
      <c r="T853" s="399"/>
      <c r="U853" s="399"/>
      <c r="V853" s="399"/>
      <c r="W853" s="399"/>
      <c r="X853" s="399"/>
      <c r="Y853" s="399"/>
      <c r="Z853" s="399"/>
      <c r="AA853" s="399"/>
      <c r="AB853" s="399"/>
      <c r="AC853" s="399"/>
      <c r="AD853" s="399"/>
      <c r="AE853" s="399"/>
    </row>
    <row r="854" spans="3:31" ht="15.75" customHeight="1" x14ac:dyDescent="0.3">
      <c r="C854" s="398"/>
      <c r="D854" s="399"/>
      <c r="E854" s="399"/>
      <c r="F854" s="399"/>
      <c r="G854" s="399"/>
      <c r="H854" s="399"/>
      <c r="I854" s="399"/>
      <c r="J854" s="399"/>
      <c r="K854" s="399"/>
      <c r="L854" s="399"/>
      <c r="M854" s="399"/>
      <c r="N854" s="399"/>
      <c r="O854" s="399"/>
      <c r="P854" s="399"/>
      <c r="Q854" s="399"/>
      <c r="R854" s="399"/>
      <c r="S854" s="399"/>
      <c r="T854" s="399"/>
      <c r="U854" s="399"/>
      <c r="V854" s="399"/>
      <c r="W854" s="399"/>
      <c r="X854" s="399"/>
      <c r="Y854" s="399"/>
      <c r="Z854" s="399"/>
      <c r="AA854" s="399"/>
      <c r="AB854" s="399"/>
      <c r="AC854" s="399"/>
      <c r="AD854" s="399"/>
      <c r="AE854" s="399"/>
    </row>
    <row r="855" spans="3:31" ht="15.75" customHeight="1" x14ac:dyDescent="0.3">
      <c r="C855" s="398"/>
      <c r="D855" s="399"/>
      <c r="E855" s="399"/>
      <c r="F855" s="399"/>
      <c r="G855" s="399"/>
      <c r="H855" s="399"/>
      <c r="I855" s="399"/>
      <c r="J855" s="399"/>
      <c r="K855" s="399"/>
      <c r="L855" s="399"/>
      <c r="M855" s="399"/>
      <c r="N855" s="399"/>
      <c r="O855" s="399"/>
      <c r="P855" s="399"/>
      <c r="Q855" s="399"/>
      <c r="R855" s="399"/>
      <c r="S855" s="399"/>
      <c r="T855" s="399"/>
      <c r="U855" s="399"/>
      <c r="V855" s="399"/>
      <c r="W855" s="399"/>
      <c r="X855" s="399"/>
      <c r="Y855" s="399"/>
      <c r="Z855" s="399"/>
      <c r="AA855" s="399"/>
      <c r="AB855" s="399"/>
      <c r="AC855" s="399"/>
      <c r="AD855" s="399"/>
      <c r="AE855" s="399"/>
    </row>
    <row r="856" spans="3:31" ht="15.75" customHeight="1" x14ac:dyDescent="0.3">
      <c r="C856" s="398"/>
      <c r="D856" s="399"/>
      <c r="E856" s="399"/>
      <c r="F856" s="399"/>
      <c r="G856" s="399"/>
      <c r="H856" s="399"/>
      <c r="I856" s="399"/>
      <c r="J856" s="399"/>
      <c r="K856" s="399"/>
      <c r="L856" s="399"/>
      <c r="M856" s="399"/>
      <c r="N856" s="399"/>
      <c r="O856" s="399"/>
      <c r="P856" s="399"/>
      <c r="Q856" s="399"/>
      <c r="R856" s="399"/>
      <c r="S856" s="399"/>
      <c r="T856" s="399"/>
      <c r="U856" s="399"/>
      <c r="V856" s="399"/>
      <c r="W856" s="399"/>
      <c r="X856" s="399"/>
      <c r="Y856" s="399"/>
      <c r="Z856" s="399"/>
      <c r="AA856" s="399"/>
      <c r="AB856" s="399"/>
      <c r="AC856" s="399"/>
      <c r="AD856" s="399"/>
      <c r="AE856" s="399"/>
    </row>
    <row r="857" spans="3:31" ht="15.75" customHeight="1" x14ac:dyDescent="0.3">
      <c r="C857" s="398"/>
      <c r="D857" s="399"/>
      <c r="E857" s="399"/>
      <c r="F857" s="399"/>
      <c r="G857" s="399"/>
      <c r="H857" s="399"/>
      <c r="I857" s="399"/>
      <c r="J857" s="399"/>
      <c r="K857" s="399"/>
      <c r="L857" s="399"/>
      <c r="M857" s="399"/>
      <c r="N857" s="399"/>
      <c r="O857" s="399"/>
      <c r="P857" s="399"/>
      <c r="Q857" s="399"/>
      <c r="R857" s="399"/>
      <c r="S857" s="399"/>
      <c r="T857" s="399"/>
      <c r="U857" s="399"/>
      <c r="V857" s="399"/>
      <c r="W857" s="399"/>
      <c r="X857" s="399"/>
      <c r="Y857" s="399"/>
      <c r="Z857" s="399"/>
      <c r="AA857" s="399"/>
      <c r="AB857" s="399"/>
      <c r="AC857" s="399"/>
      <c r="AD857" s="399"/>
      <c r="AE857" s="399"/>
    </row>
    <row r="858" spans="3:31" ht="15.75" customHeight="1" x14ac:dyDescent="0.3">
      <c r="C858" s="398"/>
      <c r="D858" s="399"/>
      <c r="E858" s="399"/>
      <c r="F858" s="399"/>
      <c r="G858" s="399"/>
      <c r="H858" s="399"/>
      <c r="I858" s="399"/>
      <c r="J858" s="399"/>
      <c r="K858" s="399"/>
      <c r="L858" s="399"/>
      <c r="M858" s="399"/>
      <c r="N858" s="399"/>
      <c r="O858" s="399"/>
      <c r="P858" s="399"/>
      <c r="Q858" s="399"/>
      <c r="R858" s="399"/>
      <c r="S858" s="399"/>
      <c r="T858" s="399"/>
      <c r="U858" s="399"/>
      <c r="V858" s="399"/>
      <c r="W858" s="399"/>
      <c r="X858" s="399"/>
      <c r="Y858" s="399"/>
      <c r="Z858" s="399"/>
      <c r="AA858" s="399"/>
      <c r="AB858" s="399"/>
      <c r="AC858" s="399"/>
      <c r="AD858" s="399"/>
      <c r="AE858" s="399"/>
    </row>
    <row r="859" spans="3:31" ht="15.75" customHeight="1" x14ac:dyDescent="0.3">
      <c r="C859" s="398"/>
      <c r="D859" s="399"/>
      <c r="E859" s="399"/>
      <c r="F859" s="399"/>
      <c r="G859" s="399"/>
      <c r="H859" s="399"/>
      <c r="I859" s="399"/>
      <c r="J859" s="399"/>
      <c r="K859" s="399"/>
      <c r="L859" s="399"/>
      <c r="M859" s="399"/>
      <c r="N859" s="399"/>
      <c r="O859" s="399"/>
      <c r="P859" s="399"/>
      <c r="Q859" s="399"/>
      <c r="R859" s="399"/>
      <c r="S859" s="399"/>
      <c r="T859" s="399"/>
      <c r="U859" s="399"/>
      <c r="V859" s="399"/>
      <c r="W859" s="399"/>
      <c r="X859" s="399"/>
      <c r="Y859" s="399"/>
      <c r="Z859" s="399"/>
      <c r="AA859" s="399"/>
      <c r="AB859" s="399"/>
      <c r="AC859" s="399"/>
      <c r="AD859" s="399"/>
      <c r="AE859" s="399"/>
    </row>
    <row r="860" spans="3:31" ht="15.75" customHeight="1" x14ac:dyDescent="0.3">
      <c r="C860" s="398"/>
      <c r="D860" s="399"/>
      <c r="E860" s="399"/>
      <c r="F860" s="399"/>
      <c r="G860" s="399"/>
      <c r="H860" s="399"/>
      <c r="I860" s="399"/>
      <c r="J860" s="399"/>
      <c r="K860" s="399"/>
      <c r="L860" s="399"/>
      <c r="M860" s="399"/>
      <c r="N860" s="399"/>
      <c r="O860" s="399"/>
      <c r="P860" s="399"/>
      <c r="Q860" s="399"/>
      <c r="R860" s="399"/>
      <c r="S860" s="399"/>
      <c r="T860" s="399"/>
      <c r="U860" s="399"/>
      <c r="V860" s="399"/>
      <c r="W860" s="399"/>
      <c r="X860" s="399"/>
      <c r="Y860" s="399"/>
      <c r="Z860" s="399"/>
      <c r="AA860" s="399"/>
      <c r="AB860" s="399"/>
      <c r="AC860" s="399"/>
      <c r="AD860" s="399"/>
      <c r="AE860" s="399"/>
    </row>
    <row r="861" spans="3:31" ht="15.75" customHeight="1" x14ac:dyDescent="0.3">
      <c r="C861" s="398"/>
      <c r="D861" s="399"/>
      <c r="E861" s="399"/>
      <c r="F861" s="399"/>
      <c r="G861" s="399"/>
      <c r="H861" s="399"/>
      <c r="I861" s="399"/>
      <c r="J861" s="399"/>
      <c r="K861" s="399"/>
      <c r="L861" s="399"/>
      <c r="M861" s="399"/>
      <c r="N861" s="399"/>
      <c r="O861" s="399"/>
      <c r="P861" s="399"/>
      <c r="Q861" s="399"/>
      <c r="R861" s="399"/>
      <c r="S861" s="399"/>
      <c r="T861" s="399"/>
      <c r="U861" s="399"/>
      <c r="V861" s="399"/>
      <c r="W861" s="399"/>
      <c r="X861" s="399"/>
      <c r="Y861" s="399"/>
      <c r="Z861" s="399"/>
      <c r="AA861" s="399"/>
      <c r="AB861" s="399"/>
      <c r="AC861" s="399"/>
      <c r="AD861" s="399"/>
      <c r="AE861" s="399"/>
    </row>
    <row r="862" spans="3:31" ht="15.75" customHeight="1" x14ac:dyDescent="0.3">
      <c r="C862" s="398"/>
      <c r="D862" s="399"/>
      <c r="E862" s="399"/>
      <c r="F862" s="399"/>
      <c r="G862" s="399"/>
      <c r="H862" s="399"/>
      <c r="I862" s="399"/>
      <c r="J862" s="399"/>
      <c r="K862" s="399"/>
      <c r="L862" s="399"/>
      <c r="M862" s="399"/>
      <c r="N862" s="399"/>
      <c r="O862" s="399"/>
      <c r="P862" s="399"/>
      <c r="Q862" s="399"/>
      <c r="R862" s="399"/>
      <c r="S862" s="399"/>
      <c r="T862" s="399"/>
      <c r="U862" s="399"/>
      <c r="V862" s="399"/>
      <c r="W862" s="399"/>
      <c r="X862" s="399"/>
      <c r="Y862" s="399"/>
      <c r="Z862" s="399"/>
      <c r="AA862" s="399"/>
      <c r="AB862" s="399"/>
      <c r="AC862" s="399"/>
      <c r="AD862" s="399"/>
      <c r="AE862" s="399"/>
    </row>
    <row r="863" spans="3:31" ht="15.75" customHeight="1" x14ac:dyDescent="0.3">
      <c r="C863" s="398"/>
      <c r="D863" s="399"/>
      <c r="E863" s="399"/>
      <c r="F863" s="399"/>
      <c r="G863" s="399"/>
      <c r="H863" s="399"/>
      <c r="I863" s="399"/>
      <c r="J863" s="399"/>
      <c r="K863" s="399"/>
      <c r="L863" s="399"/>
      <c r="M863" s="399"/>
      <c r="N863" s="399"/>
      <c r="O863" s="399"/>
      <c r="P863" s="399"/>
      <c r="Q863" s="399"/>
      <c r="R863" s="399"/>
      <c r="S863" s="399"/>
      <c r="T863" s="399"/>
      <c r="U863" s="399"/>
      <c r="V863" s="399"/>
      <c r="W863" s="399"/>
      <c r="X863" s="399"/>
      <c r="Y863" s="399"/>
      <c r="Z863" s="399"/>
      <c r="AA863" s="399"/>
      <c r="AB863" s="399"/>
      <c r="AC863" s="399"/>
      <c r="AD863" s="399"/>
      <c r="AE863" s="399"/>
    </row>
    <row r="864" spans="3:31" ht="15.75" customHeight="1" x14ac:dyDescent="0.3">
      <c r="C864" s="398"/>
      <c r="D864" s="399"/>
      <c r="E864" s="399"/>
      <c r="F864" s="399"/>
      <c r="G864" s="399"/>
      <c r="H864" s="399"/>
      <c r="I864" s="399"/>
      <c r="J864" s="399"/>
      <c r="K864" s="399"/>
      <c r="L864" s="399"/>
      <c r="M864" s="399"/>
      <c r="N864" s="399"/>
      <c r="O864" s="399"/>
      <c r="P864" s="399"/>
      <c r="Q864" s="399"/>
      <c r="R864" s="399"/>
      <c r="S864" s="399"/>
      <c r="T864" s="399"/>
      <c r="U864" s="399"/>
      <c r="V864" s="399"/>
      <c r="W864" s="399"/>
      <c r="X864" s="399"/>
      <c r="Y864" s="399"/>
      <c r="Z864" s="399"/>
      <c r="AA864" s="399"/>
      <c r="AB864" s="399"/>
      <c r="AC864" s="399"/>
      <c r="AD864" s="399"/>
      <c r="AE864" s="399"/>
    </row>
    <row r="865" spans="3:31" ht="15.75" customHeight="1" x14ac:dyDescent="0.3">
      <c r="C865" s="398"/>
      <c r="D865" s="399"/>
      <c r="E865" s="399"/>
      <c r="F865" s="399"/>
      <c r="G865" s="399"/>
      <c r="H865" s="399"/>
      <c r="I865" s="399"/>
      <c r="J865" s="399"/>
      <c r="K865" s="399"/>
      <c r="L865" s="399"/>
      <c r="M865" s="399"/>
      <c r="N865" s="399"/>
      <c r="O865" s="399"/>
      <c r="P865" s="399"/>
      <c r="Q865" s="399"/>
      <c r="R865" s="399"/>
      <c r="S865" s="399"/>
      <c r="T865" s="399"/>
      <c r="U865" s="399"/>
      <c r="V865" s="399"/>
      <c r="W865" s="399"/>
      <c r="X865" s="399"/>
      <c r="Y865" s="399"/>
      <c r="Z865" s="399"/>
      <c r="AA865" s="399"/>
      <c r="AB865" s="399"/>
      <c r="AC865" s="399"/>
      <c r="AD865" s="399"/>
      <c r="AE865" s="399"/>
    </row>
    <row r="866" spans="3:31" ht="15.75" customHeight="1" x14ac:dyDescent="0.3">
      <c r="C866" s="398"/>
      <c r="D866" s="399"/>
      <c r="E866" s="399"/>
      <c r="F866" s="399"/>
      <c r="G866" s="399"/>
      <c r="H866" s="399"/>
      <c r="I866" s="399"/>
      <c r="J866" s="399"/>
      <c r="K866" s="399"/>
      <c r="L866" s="399"/>
      <c r="M866" s="399"/>
      <c r="N866" s="399"/>
      <c r="O866" s="399"/>
      <c r="P866" s="399"/>
      <c r="Q866" s="399"/>
      <c r="R866" s="399"/>
      <c r="S866" s="399"/>
      <c r="T866" s="399"/>
      <c r="U866" s="399"/>
      <c r="V866" s="399"/>
      <c r="W866" s="399"/>
      <c r="X866" s="399"/>
      <c r="Y866" s="399"/>
      <c r="Z866" s="399"/>
      <c r="AA866" s="399"/>
      <c r="AB866" s="399"/>
      <c r="AC866" s="399"/>
      <c r="AD866" s="399"/>
      <c r="AE866" s="399"/>
    </row>
    <row r="867" spans="3:31" ht="15.75" customHeight="1" x14ac:dyDescent="0.3">
      <c r="C867" s="398"/>
      <c r="D867" s="399"/>
      <c r="E867" s="399"/>
      <c r="F867" s="399"/>
      <c r="G867" s="399"/>
      <c r="H867" s="399"/>
      <c r="I867" s="399"/>
      <c r="J867" s="399"/>
      <c r="K867" s="399"/>
      <c r="L867" s="399"/>
      <c r="M867" s="399"/>
      <c r="N867" s="399"/>
      <c r="O867" s="399"/>
      <c r="P867" s="399"/>
      <c r="Q867" s="399"/>
      <c r="R867" s="399"/>
      <c r="S867" s="399"/>
      <c r="T867" s="399"/>
      <c r="U867" s="399"/>
      <c r="V867" s="399"/>
      <c r="W867" s="399"/>
      <c r="X867" s="399"/>
      <c r="Y867" s="399"/>
      <c r="Z867" s="399"/>
      <c r="AA867" s="399"/>
      <c r="AB867" s="399"/>
      <c r="AC867" s="399"/>
      <c r="AD867" s="399"/>
      <c r="AE867" s="399"/>
    </row>
    <row r="868" spans="3:31" ht="15.75" customHeight="1" x14ac:dyDescent="0.3">
      <c r="C868" s="398"/>
      <c r="D868" s="399"/>
      <c r="E868" s="399"/>
      <c r="F868" s="399"/>
      <c r="G868" s="399"/>
      <c r="H868" s="399"/>
      <c r="I868" s="399"/>
      <c r="J868" s="399"/>
      <c r="K868" s="399"/>
      <c r="L868" s="399"/>
      <c r="M868" s="399"/>
      <c r="N868" s="399"/>
      <c r="O868" s="399"/>
      <c r="P868" s="399"/>
      <c r="Q868" s="399"/>
      <c r="R868" s="399"/>
      <c r="S868" s="399"/>
      <c r="T868" s="399"/>
      <c r="U868" s="399"/>
      <c r="V868" s="399"/>
      <c r="W868" s="399"/>
      <c r="X868" s="399"/>
      <c r="Y868" s="399"/>
      <c r="Z868" s="399"/>
      <c r="AA868" s="399"/>
      <c r="AB868" s="399"/>
      <c r="AC868" s="399"/>
      <c r="AD868" s="399"/>
      <c r="AE868" s="399"/>
    </row>
    <row r="869" spans="3:31" ht="15.75" customHeight="1" x14ac:dyDescent="0.3">
      <c r="C869" s="398"/>
      <c r="D869" s="399"/>
      <c r="E869" s="399"/>
      <c r="F869" s="399"/>
      <c r="G869" s="399"/>
      <c r="H869" s="399"/>
      <c r="I869" s="399"/>
      <c r="J869" s="399"/>
      <c r="K869" s="399"/>
      <c r="L869" s="399"/>
      <c r="M869" s="399"/>
      <c r="N869" s="399"/>
      <c r="O869" s="399"/>
      <c r="P869" s="399"/>
      <c r="Q869" s="399"/>
      <c r="R869" s="399"/>
      <c r="S869" s="399"/>
      <c r="T869" s="399"/>
      <c r="U869" s="399"/>
      <c r="V869" s="399"/>
      <c r="W869" s="399"/>
      <c r="X869" s="399"/>
      <c r="Y869" s="399"/>
      <c r="Z869" s="399"/>
      <c r="AA869" s="399"/>
      <c r="AB869" s="399"/>
      <c r="AC869" s="399"/>
      <c r="AD869" s="399"/>
      <c r="AE869" s="399"/>
    </row>
    <row r="870" spans="3:31" ht="15.75" customHeight="1" x14ac:dyDescent="0.3">
      <c r="C870" s="398"/>
      <c r="D870" s="399"/>
      <c r="E870" s="399"/>
      <c r="F870" s="399"/>
      <c r="G870" s="399"/>
      <c r="H870" s="399"/>
      <c r="I870" s="399"/>
      <c r="J870" s="399"/>
      <c r="K870" s="399"/>
      <c r="L870" s="399"/>
      <c r="M870" s="399"/>
      <c r="N870" s="399"/>
      <c r="O870" s="399"/>
      <c r="P870" s="399"/>
      <c r="Q870" s="399"/>
      <c r="R870" s="399"/>
      <c r="S870" s="399"/>
      <c r="T870" s="399"/>
      <c r="U870" s="399"/>
      <c r="V870" s="399"/>
      <c r="W870" s="399"/>
      <c r="X870" s="399"/>
      <c r="Y870" s="399"/>
      <c r="Z870" s="399"/>
      <c r="AA870" s="399"/>
      <c r="AB870" s="399"/>
      <c r="AC870" s="399"/>
      <c r="AD870" s="399"/>
      <c r="AE870" s="399"/>
    </row>
    <row r="871" spans="3:31" ht="15.75" customHeight="1" x14ac:dyDescent="0.3">
      <c r="C871" s="398"/>
      <c r="D871" s="399"/>
      <c r="E871" s="399"/>
      <c r="F871" s="399"/>
      <c r="G871" s="399"/>
      <c r="H871" s="399"/>
      <c r="I871" s="399"/>
      <c r="J871" s="399"/>
      <c r="K871" s="399"/>
      <c r="L871" s="399"/>
      <c r="M871" s="399"/>
      <c r="N871" s="399"/>
      <c r="O871" s="399"/>
      <c r="P871" s="399"/>
      <c r="Q871" s="399"/>
      <c r="R871" s="399"/>
      <c r="S871" s="399"/>
      <c r="T871" s="399"/>
      <c r="U871" s="399"/>
      <c r="V871" s="399"/>
      <c r="W871" s="399"/>
      <c r="X871" s="399"/>
      <c r="Y871" s="399"/>
      <c r="Z871" s="399"/>
      <c r="AA871" s="399"/>
      <c r="AB871" s="399"/>
      <c r="AC871" s="399"/>
      <c r="AD871" s="399"/>
      <c r="AE871" s="399"/>
    </row>
    <row r="872" spans="3:31" ht="15.75" customHeight="1" x14ac:dyDescent="0.3">
      <c r="C872" s="398"/>
      <c r="D872" s="399"/>
      <c r="E872" s="399"/>
      <c r="F872" s="399"/>
      <c r="G872" s="399"/>
      <c r="H872" s="399"/>
      <c r="I872" s="399"/>
      <c r="J872" s="399"/>
      <c r="K872" s="399"/>
      <c r="L872" s="399"/>
      <c r="M872" s="399"/>
      <c r="N872" s="399"/>
      <c r="O872" s="399"/>
      <c r="P872" s="399"/>
      <c r="Q872" s="399"/>
      <c r="R872" s="399"/>
      <c r="S872" s="399"/>
      <c r="T872" s="399"/>
      <c r="U872" s="399"/>
      <c r="V872" s="399"/>
      <c r="W872" s="399"/>
      <c r="X872" s="399"/>
      <c r="Y872" s="399"/>
      <c r="Z872" s="399"/>
      <c r="AA872" s="399"/>
      <c r="AB872" s="399"/>
      <c r="AC872" s="399"/>
      <c r="AD872" s="399"/>
      <c r="AE872" s="399"/>
    </row>
    <row r="873" spans="3:31" ht="15.75" customHeight="1" x14ac:dyDescent="0.3">
      <c r="C873" s="398"/>
      <c r="D873" s="399"/>
      <c r="E873" s="399"/>
      <c r="F873" s="399"/>
      <c r="G873" s="399"/>
      <c r="H873" s="399"/>
      <c r="I873" s="399"/>
      <c r="J873" s="399"/>
      <c r="K873" s="399"/>
      <c r="L873" s="399"/>
      <c r="M873" s="399"/>
      <c r="N873" s="399"/>
      <c r="O873" s="399"/>
      <c r="P873" s="399"/>
      <c r="Q873" s="399"/>
      <c r="R873" s="399"/>
      <c r="S873" s="399"/>
      <c r="T873" s="399"/>
      <c r="U873" s="399"/>
      <c r="V873" s="399"/>
      <c r="W873" s="399"/>
      <c r="X873" s="399"/>
      <c r="Y873" s="399"/>
      <c r="Z873" s="399"/>
      <c r="AA873" s="399"/>
      <c r="AB873" s="399"/>
      <c r="AC873" s="399"/>
      <c r="AD873" s="399"/>
      <c r="AE873" s="399"/>
    </row>
    <row r="874" spans="3:31" ht="15.75" customHeight="1" x14ac:dyDescent="0.3">
      <c r="C874" s="398"/>
      <c r="D874" s="399"/>
      <c r="E874" s="399"/>
      <c r="F874" s="399"/>
      <c r="G874" s="399"/>
      <c r="H874" s="399"/>
      <c r="I874" s="399"/>
      <c r="J874" s="399"/>
      <c r="K874" s="399"/>
      <c r="L874" s="399"/>
      <c r="M874" s="399"/>
      <c r="N874" s="399"/>
      <c r="O874" s="399"/>
      <c r="P874" s="399"/>
      <c r="Q874" s="399"/>
      <c r="R874" s="399"/>
      <c r="S874" s="399"/>
      <c r="T874" s="399"/>
      <c r="U874" s="399"/>
      <c r="V874" s="399"/>
      <c r="W874" s="399"/>
      <c r="X874" s="399"/>
      <c r="Y874" s="399"/>
      <c r="Z874" s="399"/>
      <c r="AA874" s="399"/>
      <c r="AB874" s="399"/>
      <c r="AC874" s="399"/>
      <c r="AD874" s="399"/>
      <c r="AE874" s="399"/>
    </row>
    <row r="875" spans="3:31" ht="15.75" customHeight="1" x14ac:dyDescent="0.3">
      <c r="C875" s="398"/>
      <c r="D875" s="399"/>
      <c r="E875" s="399"/>
      <c r="F875" s="399"/>
      <c r="G875" s="399"/>
      <c r="H875" s="399"/>
      <c r="I875" s="399"/>
      <c r="J875" s="399"/>
      <c r="K875" s="399"/>
      <c r="L875" s="399"/>
      <c r="M875" s="399"/>
      <c r="N875" s="399"/>
      <c r="O875" s="399"/>
      <c r="P875" s="399"/>
      <c r="Q875" s="399"/>
      <c r="R875" s="399"/>
      <c r="S875" s="399"/>
      <c r="T875" s="399"/>
      <c r="U875" s="399"/>
      <c r="V875" s="399"/>
      <c r="W875" s="399"/>
      <c r="X875" s="399"/>
      <c r="Y875" s="399"/>
      <c r="Z875" s="399"/>
      <c r="AA875" s="399"/>
      <c r="AB875" s="399"/>
      <c r="AC875" s="399"/>
      <c r="AD875" s="399"/>
      <c r="AE875" s="399"/>
    </row>
    <row r="876" spans="3:31" ht="15.75" customHeight="1" x14ac:dyDescent="0.3">
      <c r="C876" s="398"/>
      <c r="D876" s="399"/>
      <c r="E876" s="399"/>
      <c r="F876" s="399"/>
      <c r="G876" s="399"/>
      <c r="H876" s="399"/>
      <c r="I876" s="399"/>
      <c r="J876" s="399"/>
      <c r="K876" s="399"/>
      <c r="L876" s="399"/>
      <c r="M876" s="399"/>
      <c r="N876" s="399"/>
      <c r="O876" s="399"/>
      <c r="P876" s="399"/>
      <c r="Q876" s="399"/>
      <c r="R876" s="399"/>
      <c r="S876" s="399"/>
      <c r="T876" s="399"/>
      <c r="U876" s="399"/>
      <c r="V876" s="399"/>
      <c r="W876" s="399"/>
      <c r="X876" s="399"/>
      <c r="Y876" s="399"/>
      <c r="Z876" s="399"/>
      <c r="AA876" s="399"/>
      <c r="AB876" s="399"/>
      <c r="AC876" s="399"/>
      <c r="AD876" s="399"/>
      <c r="AE876" s="399"/>
    </row>
    <row r="877" spans="3:31" ht="15.75" customHeight="1" x14ac:dyDescent="0.3">
      <c r="C877" s="398"/>
      <c r="D877" s="399"/>
      <c r="E877" s="399"/>
      <c r="F877" s="399"/>
      <c r="G877" s="399"/>
      <c r="H877" s="399"/>
      <c r="I877" s="399"/>
      <c r="J877" s="399"/>
      <c r="K877" s="399"/>
      <c r="L877" s="399"/>
      <c r="M877" s="399"/>
      <c r="N877" s="399"/>
      <c r="O877" s="399"/>
      <c r="P877" s="399"/>
      <c r="Q877" s="399"/>
      <c r="R877" s="399"/>
      <c r="S877" s="399"/>
      <c r="T877" s="399"/>
      <c r="U877" s="399"/>
      <c r="V877" s="399"/>
      <c r="W877" s="399"/>
      <c r="X877" s="399"/>
      <c r="Y877" s="399"/>
      <c r="Z877" s="399"/>
      <c r="AA877" s="399"/>
      <c r="AB877" s="399"/>
      <c r="AC877" s="399"/>
      <c r="AD877" s="399"/>
      <c r="AE877" s="399"/>
    </row>
    <row r="878" spans="3:31" ht="15.75" customHeight="1" x14ac:dyDescent="0.3">
      <c r="C878" s="398"/>
      <c r="D878" s="399"/>
      <c r="E878" s="399"/>
      <c r="F878" s="399"/>
      <c r="G878" s="399"/>
      <c r="H878" s="399"/>
      <c r="I878" s="399"/>
      <c r="J878" s="399"/>
      <c r="K878" s="399"/>
      <c r="L878" s="399"/>
      <c r="M878" s="399"/>
      <c r="N878" s="399"/>
      <c r="O878" s="399"/>
      <c r="P878" s="399"/>
      <c r="Q878" s="399"/>
      <c r="R878" s="399"/>
      <c r="S878" s="399"/>
      <c r="T878" s="399"/>
      <c r="U878" s="399"/>
      <c r="V878" s="399"/>
      <c r="W878" s="399"/>
      <c r="X878" s="399"/>
      <c r="Y878" s="399"/>
      <c r="Z878" s="399"/>
      <c r="AA878" s="399"/>
      <c r="AB878" s="399"/>
      <c r="AC878" s="399"/>
      <c r="AD878" s="399"/>
      <c r="AE878" s="399"/>
    </row>
    <row r="879" spans="3:31" ht="15.75" customHeight="1" x14ac:dyDescent="0.3">
      <c r="C879" s="398"/>
      <c r="D879" s="399"/>
      <c r="E879" s="399"/>
      <c r="F879" s="399"/>
      <c r="G879" s="399"/>
      <c r="H879" s="399"/>
      <c r="I879" s="399"/>
      <c r="J879" s="399"/>
      <c r="K879" s="399"/>
      <c r="L879" s="399"/>
      <c r="M879" s="399"/>
      <c r="N879" s="399"/>
      <c r="O879" s="399"/>
      <c r="P879" s="399"/>
      <c r="Q879" s="399"/>
      <c r="R879" s="399"/>
      <c r="S879" s="399"/>
      <c r="T879" s="399"/>
      <c r="U879" s="399"/>
      <c r="V879" s="399"/>
      <c r="W879" s="399"/>
      <c r="X879" s="399"/>
      <c r="Y879" s="399"/>
      <c r="Z879" s="399"/>
      <c r="AA879" s="399"/>
      <c r="AB879" s="399"/>
      <c r="AC879" s="399"/>
      <c r="AD879" s="399"/>
      <c r="AE879" s="399"/>
    </row>
    <row r="880" spans="3:31" ht="15.75" customHeight="1" x14ac:dyDescent="0.3">
      <c r="C880" s="398"/>
      <c r="D880" s="399"/>
      <c r="E880" s="399"/>
      <c r="F880" s="399"/>
      <c r="G880" s="399"/>
      <c r="H880" s="399"/>
      <c r="I880" s="399"/>
      <c r="J880" s="399"/>
      <c r="K880" s="399"/>
      <c r="L880" s="399"/>
      <c r="M880" s="399"/>
      <c r="N880" s="399"/>
      <c r="O880" s="399"/>
      <c r="P880" s="399"/>
      <c r="Q880" s="399"/>
      <c r="R880" s="399"/>
      <c r="S880" s="399"/>
      <c r="T880" s="399"/>
      <c r="U880" s="399"/>
      <c r="V880" s="399"/>
      <c r="W880" s="399"/>
      <c r="X880" s="399"/>
      <c r="Y880" s="399"/>
      <c r="Z880" s="399"/>
      <c r="AA880" s="399"/>
      <c r="AB880" s="399"/>
      <c r="AC880" s="399"/>
      <c r="AD880" s="399"/>
      <c r="AE880" s="399"/>
    </row>
    <row r="881" spans="3:31" ht="15.75" customHeight="1" x14ac:dyDescent="0.3">
      <c r="C881" s="398"/>
      <c r="D881" s="399"/>
      <c r="E881" s="399"/>
      <c r="F881" s="399"/>
      <c r="G881" s="399"/>
      <c r="H881" s="399"/>
      <c r="I881" s="399"/>
      <c r="J881" s="399"/>
      <c r="K881" s="399"/>
      <c r="L881" s="399"/>
      <c r="M881" s="399"/>
      <c r="N881" s="399"/>
      <c r="O881" s="399"/>
      <c r="P881" s="399"/>
      <c r="Q881" s="399"/>
      <c r="R881" s="399"/>
      <c r="S881" s="399"/>
      <c r="T881" s="399"/>
      <c r="U881" s="399"/>
      <c r="V881" s="399"/>
      <c r="W881" s="399"/>
      <c r="X881" s="399"/>
      <c r="Y881" s="399"/>
      <c r="Z881" s="399"/>
      <c r="AA881" s="399"/>
      <c r="AB881" s="399"/>
      <c r="AC881" s="399"/>
      <c r="AD881" s="399"/>
      <c r="AE881" s="399"/>
    </row>
    <row r="882" spans="3:31" ht="15.75" customHeight="1" x14ac:dyDescent="0.3">
      <c r="C882" s="398"/>
      <c r="D882" s="399"/>
      <c r="E882" s="399"/>
      <c r="F882" s="399"/>
      <c r="G882" s="399"/>
      <c r="H882" s="399"/>
      <c r="I882" s="399"/>
      <c r="J882" s="399"/>
      <c r="K882" s="399"/>
      <c r="L882" s="399"/>
      <c r="M882" s="399"/>
      <c r="N882" s="399"/>
      <c r="O882" s="399"/>
      <c r="P882" s="399"/>
      <c r="Q882" s="399"/>
      <c r="R882" s="399"/>
      <c r="S882" s="399"/>
      <c r="T882" s="399"/>
      <c r="U882" s="399"/>
      <c r="V882" s="399"/>
      <c r="W882" s="399"/>
      <c r="X882" s="399"/>
      <c r="Y882" s="399"/>
      <c r="Z882" s="399"/>
      <c r="AA882" s="399"/>
      <c r="AB882" s="399"/>
      <c r="AC882" s="399"/>
      <c r="AD882" s="399"/>
      <c r="AE882" s="399"/>
    </row>
    <row r="883" spans="3:31" ht="15.75" customHeight="1" x14ac:dyDescent="0.3">
      <c r="C883" s="398"/>
      <c r="D883" s="399"/>
      <c r="E883" s="399"/>
      <c r="F883" s="399"/>
      <c r="G883" s="399"/>
      <c r="H883" s="399"/>
      <c r="I883" s="399"/>
      <c r="J883" s="399"/>
      <c r="K883" s="399"/>
      <c r="L883" s="399"/>
      <c r="M883" s="399"/>
      <c r="N883" s="399"/>
      <c r="O883" s="399"/>
      <c r="P883" s="399"/>
      <c r="Q883" s="399"/>
      <c r="R883" s="399"/>
      <c r="S883" s="399"/>
      <c r="T883" s="399"/>
      <c r="U883" s="399"/>
      <c r="V883" s="399"/>
      <c r="W883" s="399"/>
      <c r="X883" s="399"/>
      <c r="Y883" s="399"/>
      <c r="Z883" s="399"/>
      <c r="AA883" s="399"/>
      <c r="AB883" s="399"/>
      <c r="AC883" s="399"/>
      <c r="AD883" s="399"/>
      <c r="AE883" s="399"/>
    </row>
    <row r="884" spans="3:31" ht="15.75" customHeight="1" x14ac:dyDescent="0.3">
      <c r="C884" s="398"/>
      <c r="D884" s="399"/>
      <c r="E884" s="399"/>
      <c r="F884" s="399"/>
      <c r="G884" s="399"/>
      <c r="H884" s="399"/>
      <c r="I884" s="399"/>
      <c r="J884" s="399"/>
      <c r="K884" s="399"/>
      <c r="L884" s="399"/>
      <c r="M884" s="399"/>
      <c r="N884" s="399"/>
      <c r="O884" s="399"/>
      <c r="P884" s="399"/>
      <c r="Q884" s="399"/>
      <c r="R884" s="399"/>
      <c r="S884" s="399"/>
      <c r="T884" s="399"/>
      <c r="U884" s="399"/>
      <c r="V884" s="399"/>
      <c r="W884" s="399"/>
      <c r="X884" s="399"/>
      <c r="Y884" s="399"/>
      <c r="Z884" s="399"/>
      <c r="AA884" s="399"/>
      <c r="AB884" s="399"/>
      <c r="AC884" s="399"/>
      <c r="AD884" s="399"/>
      <c r="AE884" s="399"/>
    </row>
    <row r="885" spans="3:31" ht="15.75" customHeight="1" x14ac:dyDescent="0.3">
      <c r="C885" s="398"/>
      <c r="D885" s="399"/>
      <c r="E885" s="399"/>
      <c r="F885" s="399"/>
      <c r="G885" s="399"/>
      <c r="H885" s="399"/>
      <c r="I885" s="399"/>
      <c r="J885" s="399"/>
      <c r="K885" s="399"/>
      <c r="L885" s="399"/>
      <c r="M885" s="399"/>
      <c r="N885" s="399"/>
      <c r="O885" s="399"/>
      <c r="P885" s="399"/>
      <c r="Q885" s="399"/>
      <c r="R885" s="399"/>
      <c r="S885" s="399"/>
      <c r="T885" s="399"/>
      <c r="U885" s="399"/>
      <c r="V885" s="399"/>
      <c r="W885" s="399"/>
      <c r="X885" s="399"/>
      <c r="Y885" s="399"/>
      <c r="Z885" s="399"/>
      <c r="AA885" s="399"/>
      <c r="AB885" s="399"/>
      <c r="AC885" s="399"/>
      <c r="AD885" s="399"/>
      <c r="AE885" s="399"/>
    </row>
    <row r="886" spans="3:31" ht="15.75" customHeight="1" x14ac:dyDescent="0.3">
      <c r="C886" s="398"/>
      <c r="D886" s="399"/>
      <c r="E886" s="399"/>
      <c r="F886" s="399"/>
      <c r="G886" s="399"/>
      <c r="H886" s="399"/>
      <c r="I886" s="399"/>
      <c r="J886" s="399"/>
      <c r="K886" s="399"/>
      <c r="L886" s="399"/>
      <c r="M886" s="399"/>
      <c r="N886" s="399"/>
      <c r="O886" s="399"/>
      <c r="P886" s="399"/>
      <c r="Q886" s="399"/>
      <c r="R886" s="399"/>
      <c r="S886" s="399"/>
      <c r="T886" s="399"/>
      <c r="U886" s="399"/>
      <c r="V886" s="399"/>
      <c r="W886" s="399"/>
      <c r="X886" s="399"/>
      <c r="Y886" s="399"/>
      <c r="Z886" s="399"/>
      <c r="AA886" s="399"/>
      <c r="AB886" s="399"/>
      <c r="AC886" s="399"/>
      <c r="AD886" s="399"/>
      <c r="AE886" s="399"/>
    </row>
    <row r="887" spans="3:31" ht="15.75" customHeight="1" x14ac:dyDescent="0.3">
      <c r="C887" s="398"/>
      <c r="D887" s="399"/>
      <c r="E887" s="399"/>
      <c r="F887" s="399"/>
      <c r="G887" s="399"/>
      <c r="H887" s="399"/>
      <c r="I887" s="399"/>
      <c r="J887" s="399"/>
      <c r="K887" s="399"/>
      <c r="L887" s="399"/>
      <c r="M887" s="399"/>
      <c r="N887" s="399"/>
      <c r="O887" s="399"/>
      <c r="P887" s="399"/>
      <c r="Q887" s="399"/>
      <c r="R887" s="399"/>
      <c r="S887" s="399"/>
      <c r="T887" s="399"/>
      <c r="U887" s="399"/>
      <c r="V887" s="399"/>
      <c r="W887" s="399"/>
      <c r="X887" s="399"/>
      <c r="Y887" s="399"/>
      <c r="Z887" s="399"/>
      <c r="AA887" s="399"/>
      <c r="AB887" s="399"/>
      <c r="AC887" s="399"/>
      <c r="AD887" s="399"/>
      <c r="AE887" s="399"/>
    </row>
    <row r="888" spans="3:31" ht="15.75" customHeight="1" x14ac:dyDescent="0.3">
      <c r="C888" s="398"/>
      <c r="D888" s="399"/>
      <c r="E888" s="399"/>
      <c r="F888" s="399"/>
      <c r="G888" s="399"/>
      <c r="H888" s="399"/>
      <c r="I888" s="399"/>
      <c r="J888" s="399"/>
      <c r="K888" s="399"/>
      <c r="L888" s="399"/>
      <c r="M888" s="399"/>
      <c r="N888" s="399"/>
      <c r="O888" s="399"/>
      <c r="P888" s="399"/>
      <c r="Q888" s="399"/>
      <c r="R888" s="399"/>
      <c r="S888" s="399"/>
      <c r="T888" s="399"/>
      <c r="U888" s="399"/>
      <c r="V888" s="399"/>
      <c r="W888" s="399"/>
      <c r="X888" s="399"/>
      <c r="Y888" s="399"/>
      <c r="Z888" s="399"/>
      <c r="AA888" s="399"/>
      <c r="AB888" s="399"/>
      <c r="AC888" s="399"/>
      <c r="AD888" s="399"/>
      <c r="AE888" s="399"/>
    </row>
    <row r="889" spans="3:31" ht="15.75" customHeight="1" x14ac:dyDescent="0.3">
      <c r="C889" s="398"/>
      <c r="D889" s="399"/>
      <c r="E889" s="399"/>
      <c r="F889" s="399"/>
      <c r="G889" s="399"/>
      <c r="H889" s="399"/>
      <c r="I889" s="399"/>
      <c r="J889" s="399"/>
      <c r="K889" s="399"/>
      <c r="L889" s="399"/>
      <c r="M889" s="399"/>
      <c r="N889" s="399"/>
      <c r="O889" s="399"/>
      <c r="P889" s="399"/>
      <c r="Q889" s="399"/>
      <c r="R889" s="399"/>
      <c r="S889" s="399"/>
      <c r="T889" s="399"/>
      <c r="U889" s="399"/>
      <c r="V889" s="399"/>
      <c r="W889" s="399"/>
      <c r="X889" s="399"/>
      <c r="Y889" s="399"/>
      <c r="Z889" s="399"/>
      <c r="AA889" s="399"/>
      <c r="AB889" s="399"/>
      <c r="AC889" s="399"/>
      <c r="AD889" s="399"/>
      <c r="AE889" s="399"/>
    </row>
    <row r="890" spans="3:31" ht="15.75" customHeight="1" x14ac:dyDescent="0.3">
      <c r="C890" s="398"/>
      <c r="D890" s="399"/>
      <c r="E890" s="399"/>
      <c r="F890" s="399"/>
      <c r="G890" s="399"/>
      <c r="H890" s="399"/>
      <c r="I890" s="399"/>
      <c r="J890" s="399"/>
      <c r="K890" s="399"/>
      <c r="L890" s="399"/>
      <c r="M890" s="399"/>
      <c r="N890" s="399"/>
      <c r="O890" s="399"/>
      <c r="P890" s="399"/>
      <c r="Q890" s="399"/>
      <c r="R890" s="399"/>
      <c r="S890" s="399"/>
      <c r="T890" s="399"/>
      <c r="U890" s="399"/>
      <c r="V890" s="399"/>
      <c r="W890" s="399"/>
      <c r="X890" s="399"/>
      <c r="Y890" s="399"/>
      <c r="Z890" s="399"/>
      <c r="AA890" s="399"/>
      <c r="AB890" s="399"/>
      <c r="AC890" s="399"/>
      <c r="AD890" s="399"/>
      <c r="AE890" s="399"/>
    </row>
    <row r="891" spans="3:31" ht="15.75" customHeight="1" x14ac:dyDescent="0.3">
      <c r="C891" s="398"/>
      <c r="D891" s="399"/>
      <c r="E891" s="399"/>
      <c r="F891" s="399"/>
      <c r="G891" s="399"/>
      <c r="H891" s="399"/>
      <c r="I891" s="399"/>
      <c r="J891" s="399"/>
      <c r="K891" s="399"/>
      <c r="L891" s="399"/>
      <c r="M891" s="399"/>
      <c r="N891" s="399"/>
      <c r="O891" s="399"/>
      <c r="P891" s="399"/>
      <c r="Q891" s="399"/>
      <c r="R891" s="399"/>
      <c r="S891" s="399"/>
      <c r="T891" s="399"/>
      <c r="U891" s="399"/>
      <c r="V891" s="399"/>
      <c r="W891" s="399"/>
      <c r="X891" s="399"/>
      <c r="Y891" s="399"/>
      <c r="Z891" s="399"/>
      <c r="AA891" s="399"/>
      <c r="AB891" s="399"/>
      <c r="AC891" s="399"/>
      <c r="AD891" s="399"/>
      <c r="AE891" s="399"/>
    </row>
    <row r="892" spans="3:31" ht="15.75" customHeight="1" x14ac:dyDescent="0.3">
      <c r="C892" s="398"/>
      <c r="D892" s="399"/>
      <c r="E892" s="399"/>
      <c r="F892" s="399"/>
      <c r="G892" s="399"/>
      <c r="H892" s="399"/>
      <c r="I892" s="399"/>
      <c r="J892" s="399"/>
      <c r="K892" s="399"/>
      <c r="L892" s="399"/>
      <c r="M892" s="399"/>
      <c r="N892" s="399"/>
      <c r="O892" s="399"/>
      <c r="P892" s="399"/>
      <c r="Q892" s="399"/>
      <c r="R892" s="399"/>
      <c r="S892" s="399"/>
      <c r="T892" s="399"/>
      <c r="U892" s="399"/>
      <c r="V892" s="399"/>
      <c r="W892" s="399"/>
      <c r="X892" s="399"/>
      <c r="Y892" s="399"/>
      <c r="Z892" s="399"/>
      <c r="AA892" s="399"/>
      <c r="AB892" s="399"/>
      <c r="AC892" s="399"/>
      <c r="AD892" s="399"/>
      <c r="AE892" s="399"/>
    </row>
    <row r="893" spans="3:31" ht="15.75" customHeight="1" x14ac:dyDescent="0.3">
      <c r="C893" s="398"/>
      <c r="D893" s="399"/>
      <c r="E893" s="399"/>
      <c r="F893" s="399"/>
      <c r="G893" s="399"/>
      <c r="H893" s="399"/>
      <c r="I893" s="399"/>
      <c r="J893" s="399"/>
      <c r="K893" s="399"/>
      <c r="L893" s="399"/>
      <c r="M893" s="399"/>
      <c r="N893" s="399"/>
      <c r="O893" s="399"/>
      <c r="P893" s="399"/>
      <c r="Q893" s="399"/>
      <c r="R893" s="399"/>
      <c r="S893" s="399"/>
      <c r="T893" s="399"/>
      <c r="U893" s="399"/>
      <c r="V893" s="399"/>
      <c r="W893" s="399"/>
      <c r="X893" s="399"/>
      <c r="Y893" s="399"/>
      <c r="Z893" s="399"/>
      <c r="AA893" s="399"/>
      <c r="AB893" s="399"/>
      <c r="AC893" s="399"/>
      <c r="AD893" s="399"/>
      <c r="AE893" s="399"/>
    </row>
    <row r="894" spans="3:31" ht="15.75" customHeight="1" x14ac:dyDescent="0.3">
      <c r="C894" s="398"/>
      <c r="D894" s="399"/>
      <c r="E894" s="399"/>
      <c r="F894" s="399"/>
      <c r="G894" s="399"/>
      <c r="H894" s="399"/>
      <c r="I894" s="399"/>
      <c r="J894" s="399"/>
      <c r="K894" s="399"/>
      <c r="L894" s="399"/>
      <c r="M894" s="399"/>
      <c r="N894" s="399"/>
      <c r="O894" s="399"/>
      <c r="P894" s="399"/>
      <c r="Q894" s="399"/>
      <c r="R894" s="399"/>
      <c r="S894" s="399"/>
      <c r="T894" s="399"/>
      <c r="U894" s="399"/>
      <c r="V894" s="399"/>
      <c r="W894" s="399"/>
      <c r="X894" s="399"/>
      <c r="Y894" s="399"/>
      <c r="Z894" s="399"/>
      <c r="AA894" s="399"/>
      <c r="AB894" s="399"/>
      <c r="AC894" s="399"/>
      <c r="AD894" s="399"/>
      <c r="AE894" s="399"/>
    </row>
    <row r="895" spans="3:31" ht="15.75" customHeight="1" x14ac:dyDescent="0.3">
      <c r="C895" s="398"/>
      <c r="D895" s="399"/>
      <c r="E895" s="399"/>
      <c r="F895" s="399"/>
      <c r="G895" s="399"/>
      <c r="H895" s="399"/>
      <c r="I895" s="399"/>
      <c r="J895" s="399"/>
      <c r="K895" s="399"/>
      <c r="L895" s="399"/>
      <c r="M895" s="399"/>
      <c r="N895" s="399"/>
      <c r="O895" s="399"/>
      <c r="P895" s="399"/>
      <c r="Q895" s="399"/>
      <c r="R895" s="399"/>
      <c r="S895" s="399"/>
      <c r="T895" s="399"/>
      <c r="U895" s="399"/>
      <c r="V895" s="399"/>
      <c r="W895" s="399"/>
      <c r="X895" s="399"/>
      <c r="Y895" s="399"/>
      <c r="Z895" s="399"/>
      <c r="AA895" s="399"/>
      <c r="AB895" s="399"/>
      <c r="AC895" s="399"/>
      <c r="AD895" s="399"/>
      <c r="AE895" s="399"/>
    </row>
    <row r="896" spans="3:31" ht="15.75" customHeight="1" x14ac:dyDescent="0.3">
      <c r="C896" s="398"/>
      <c r="D896" s="399"/>
      <c r="E896" s="399"/>
      <c r="F896" s="399"/>
      <c r="G896" s="399"/>
      <c r="H896" s="399"/>
      <c r="I896" s="399"/>
      <c r="J896" s="399"/>
      <c r="K896" s="399"/>
      <c r="L896" s="399"/>
      <c r="M896" s="399"/>
      <c r="N896" s="399"/>
      <c r="O896" s="399"/>
      <c r="P896" s="399"/>
      <c r="Q896" s="399"/>
      <c r="R896" s="399"/>
      <c r="S896" s="399"/>
      <c r="T896" s="399"/>
      <c r="U896" s="399"/>
      <c r="V896" s="399"/>
      <c r="W896" s="399"/>
      <c r="X896" s="399"/>
      <c r="Y896" s="399"/>
      <c r="Z896" s="399"/>
      <c r="AA896" s="399"/>
      <c r="AB896" s="399"/>
      <c r="AC896" s="399"/>
      <c r="AD896" s="399"/>
      <c r="AE896" s="399"/>
    </row>
    <row r="897" spans="3:31" ht="15.75" customHeight="1" x14ac:dyDescent="0.3">
      <c r="C897" s="398"/>
      <c r="D897" s="399"/>
      <c r="E897" s="399"/>
      <c r="F897" s="399"/>
      <c r="G897" s="399"/>
      <c r="H897" s="399"/>
      <c r="I897" s="399"/>
      <c r="J897" s="399"/>
      <c r="K897" s="399"/>
      <c r="L897" s="399"/>
      <c r="M897" s="399"/>
      <c r="N897" s="399"/>
      <c r="O897" s="399"/>
      <c r="P897" s="399"/>
      <c r="Q897" s="399"/>
      <c r="R897" s="399"/>
      <c r="S897" s="399"/>
      <c r="T897" s="399"/>
      <c r="U897" s="399"/>
      <c r="V897" s="399"/>
      <c r="W897" s="399"/>
      <c r="X897" s="399"/>
      <c r="Y897" s="399"/>
      <c r="Z897" s="399"/>
      <c r="AA897" s="399"/>
      <c r="AB897" s="399"/>
      <c r="AC897" s="399"/>
      <c r="AD897" s="399"/>
      <c r="AE897" s="399"/>
    </row>
    <row r="898" spans="3:31" ht="15.75" customHeight="1" x14ac:dyDescent="0.3">
      <c r="C898" s="398"/>
      <c r="D898" s="399"/>
      <c r="E898" s="399"/>
      <c r="F898" s="399"/>
      <c r="G898" s="399"/>
      <c r="H898" s="399"/>
      <c r="I898" s="399"/>
      <c r="J898" s="399"/>
      <c r="K898" s="399"/>
      <c r="L898" s="399"/>
      <c r="M898" s="399"/>
      <c r="N898" s="399"/>
      <c r="O898" s="399"/>
      <c r="P898" s="399"/>
      <c r="Q898" s="399"/>
      <c r="R898" s="399"/>
      <c r="S898" s="399"/>
      <c r="T898" s="399"/>
      <c r="U898" s="399"/>
      <c r="V898" s="399"/>
      <c r="W898" s="399"/>
      <c r="X898" s="399"/>
      <c r="Y898" s="399"/>
      <c r="Z898" s="399"/>
      <c r="AA898" s="399"/>
      <c r="AB898" s="399"/>
      <c r="AC898" s="399"/>
      <c r="AD898" s="399"/>
      <c r="AE898" s="399"/>
    </row>
    <row r="899" spans="3:31" ht="15.75" customHeight="1" x14ac:dyDescent="0.3">
      <c r="C899" s="398"/>
      <c r="D899" s="399"/>
      <c r="E899" s="399"/>
      <c r="F899" s="399"/>
      <c r="G899" s="399"/>
      <c r="H899" s="399"/>
      <c r="I899" s="399"/>
      <c r="J899" s="399"/>
      <c r="K899" s="399"/>
      <c r="L899" s="399"/>
      <c r="M899" s="399"/>
      <c r="N899" s="399"/>
      <c r="O899" s="399"/>
      <c r="P899" s="399"/>
      <c r="Q899" s="399"/>
      <c r="R899" s="399"/>
      <c r="S899" s="399"/>
      <c r="T899" s="399"/>
      <c r="U899" s="399"/>
      <c r="V899" s="399"/>
      <c r="W899" s="399"/>
      <c r="X899" s="399"/>
      <c r="Y899" s="399"/>
      <c r="Z899" s="399"/>
      <c r="AA899" s="399"/>
      <c r="AB899" s="399"/>
      <c r="AC899" s="399"/>
      <c r="AD899" s="399"/>
      <c r="AE899" s="399"/>
    </row>
    <row r="900" spans="3:31" ht="15.75" customHeight="1" x14ac:dyDescent="0.3">
      <c r="C900" s="398"/>
      <c r="D900" s="399"/>
      <c r="E900" s="399"/>
      <c r="F900" s="399"/>
      <c r="G900" s="399"/>
      <c r="H900" s="399"/>
      <c r="I900" s="399"/>
      <c r="J900" s="399"/>
      <c r="K900" s="399"/>
      <c r="L900" s="399"/>
      <c r="M900" s="399"/>
      <c r="N900" s="399"/>
      <c r="O900" s="399"/>
      <c r="P900" s="399"/>
      <c r="Q900" s="399"/>
      <c r="R900" s="399"/>
      <c r="S900" s="399"/>
      <c r="T900" s="399"/>
      <c r="U900" s="399"/>
      <c r="V900" s="399"/>
      <c r="W900" s="399"/>
      <c r="X900" s="399"/>
      <c r="Y900" s="399"/>
      <c r="Z900" s="399"/>
      <c r="AA900" s="399"/>
      <c r="AB900" s="399"/>
      <c r="AC900" s="399"/>
      <c r="AD900" s="399"/>
      <c r="AE900" s="399"/>
    </row>
    <row r="901" spans="3:31" ht="15.75" customHeight="1" x14ac:dyDescent="0.3">
      <c r="C901" s="398"/>
      <c r="D901" s="399"/>
      <c r="E901" s="399"/>
      <c r="F901" s="399"/>
      <c r="G901" s="399"/>
      <c r="H901" s="399"/>
      <c r="I901" s="399"/>
      <c r="J901" s="399"/>
      <c r="K901" s="399"/>
      <c r="L901" s="399"/>
      <c r="M901" s="399"/>
      <c r="N901" s="399"/>
      <c r="O901" s="399"/>
      <c r="P901" s="399"/>
      <c r="Q901" s="399"/>
      <c r="R901" s="399"/>
      <c r="S901" s="399"/>
      <c r="T901" s="399"/>
      <c r="U901" s="399"/>
      <c r="V901" s="399"/>
      <c r="W901" s="399"/>
      <c r="X901" s="399"/>
      <c r="Y901" s="399"/>
      <c r="Z901" s="399"/>
      <c r="AA901" s="399"/>
      <c r="AB901" s="399"/>
      <c r="AC901" s="399"/>
      <c r="AD901" s="399"/>
      <c r="AE901" s="399"/>
    </row>
    <row r="902" spans="3:31" ht="15.75" customHeight="1" x14ac:dyDescent="0.3">
      <c r="C902" s="398"/>
      <c r="D902" s="399"/>
      <c r="E902" s="399"/>
      <c r="F902" s="399"/>
      <c r="G902" s="399"/>
      <c r="H902" s="399"/>
      <c r="I902" s="399"/>
      <c r="J902" s="399"/>
      <c r="K902" s="399"/>
      <c r="L902" s="399"/>
      <c r="M902" s="399"/>
      <c r="N902" s="399"/>
      <c r="O902" s="399"/>
      <c r="P902" s="399"/>
      <c r="Q902" s="399"/>
      <c r="R902" s="399"/>
      <c r="S902" s="399"/>
      <c r="T902" s="399"/>
      <c r="U902" s="399"/>
      <c r="V902" s="399"/>
      <c r="W902" s="399"/>
      <c r="X902" s="399"/>
      <c r="Y902" s="399"/>
      <c r="Z902" s="399"/>
      <c r="AA902" s="399"/>
      <c r="AB902" s="399"/>
      <c r="AC902" s="399"/>
      <c r="AD902" s="399"/>
      <c r="AE902" s="399"/>
    </row>
    <row r="903" spans="3:31" ht="15.75" customHeight="1" x14ac:dyDescent="0.3">
      <c r="C903" s="398"/>
      <c r="D903" s="399"/>
      <c r="E903" s="399"/>
      <c r="F903" s="399"/>
      <c r="G903" s="399"/>
      <c r="H903" s="399"/>
      <c r="I903" s="399"/>
      <c r="J903" s="399"/>
      <c r="K903" s="399"/>
      <c r="L903" s="399"/>
      <c r="M903" s="399"/>
      <c r="N903" s="399"/>
      <c r="O903" s="399"/>
      <c r="P903" s="399"/>
      <c r="Q903" s="399"/>
      <c r="R903" s="399"/>
      <c r="S903" s="399"/>
      <c r="T903" s="399"/>
      <c r="U903" s="399"/>
      <c r="V903" s="399"/>
      <c r="W903" s="399"/>
      <c r="X903" s="399"/>
      <c r="Y903" s="399"/>
      <c r="Z903" s="399"/>
      <c r="AA903" s="399"/>
      <c r="AB903" s="399"/>
      <c r="AC903" s="399"/>
      <c r="AD903" s="399"/>
      <c r="AE903" s="399"/>
    </row>
    <row r="904" spans="3:31" ht="15.75" customHeight="1" x14ac:dyDescent="0.3">
      <c r="C904" s="398"/>
      <c r="D904" s="399"/>
      <c r="E904" s="399"/>
      <c r="F904" s="399"/>
      <c r="G904" s="399"/>
      <c r="H904" s="399"/>
      <c r="I904" s="399"/>
      <c r="J904" s="399"/>
      <c r="K904" s="399"/>
      <c r="L904" s="399"/>
      <c r="M904" s="399"/>
      <c r="N904" s="399"/>
      <c r="O904" s="399"/>
      <c r="P904" s="399"/>
      <c r="Q904" s="399"/>
      <c r="R904" s="399"/>
      <c r="S904" s="399"/>
      <c r="T904" s="399"/>
      <c r="U904" s="399"/>
      <c r="V904" s="399"/>
      <c r="W904" s="399"/>
      <c r="X904" s="399"/>
      <c r="Y904" s="399"/>
      <c r="Z904" s="399"/>
      <c r="AA904" s="399"/>
      <c r="AB904" s="399"/>
      <c r="AC904" s="399"/>
      <c r="AD904" s="399"/>
      <c r="AE904" s="399"/>
    </row>
    <row r="905" spans="3:31" ht="15.75" customHeight="1" x14ac:dyDescent="0.3">
      <c r="C905" s="398"/>
      <c r="D905" s="399"/>
      <c r="E905" s="399"/>
      <c r="F905" s="399"/>
      <c r="G905" s="399"/>
      <c r="H905" s="399"/>
      <c r="I905" s="399"/>
      <c r="J905" s="399"/>
      <c r="K905" s="399"/>
      <c r="L905" s="399"/>
      <c r="M905" s="399"/>
      <c r="N905" s="399"/>
      <c r="O905" s="399"/>
      <c r="P905" s="399"/>
      <c r="Q905" s="399"/>
      <c r="R905" s="399"/>
      <c r="S905" s="399"/>
      <c r="T905" s="399"/>
      <c r="U905" s="399"/>
      <c r="V905" s="399"/>
      <c r="W905" s="399"/>
      <c r="X905" s="399"/>
      <c r="Y905" s="399"/>
      <c r="Z905" s="399"/>
      <c r="AA905" s="399"/>
      <c r="AB905" s="399"/>
      <c r="AC905" s="399"/>
      <c r="AD905" s="399"/>
      <c r="AE905" s="399"/>
    </row>
    <row r="906" spans="3:31" ht="15.75" customHeight="1" x14ac:dyDescent="0.3">
      <c r="C906" s="398"/>
      <c r="D906" s="399"/>
      <c r="E906" s="399"/>
      <c r="F906" s="399"/>
      <c r="G906" s="399"/>
      <c r="H906" s="399"/>
      <c r="I906" s="399"/>
      <c r="J906" s="399"/>
      <c r="K906" s="399"/>
      <c r="L906" s="399"/>
      <c r="M906" s="399"/>
      <c r="N906" s="399"/>
      <c r="O906" s="399"/>
      <c r="P906" s="399"/>
      <c r="Q906" s="399"/>
      <c r="R906" s="399"/>
      <c r="S906" s="399"/>
      <c r="T906" s="399"/>
      <c r="U906" s="399"/>
      <c r="V906" s="399"/>
      <c r="W906" s="399"/>
      <c r="X906" s="399"/>
      <c r="Y906" s="399"/>
      <c r="Z906" s="399"/>
      <c r="AA906" s="399"/>
      <c r="AB906" s="399"/>
      <c r="AC906" s="399"/>
      <c r="AD906" s="399"/>
      <c r="AE906" s="399"/>
    </row>
    <row r="907" spans="3:31" ht="15.75" customHeight="1" x14ac:dyDescent="0.3">
      <c r="C907" s="398"/>
      <c r="D907" s="399"/>
      <c r="E907" s="399"/>
      <c r="F907" s="399"/>
      <c r="G907" s="399"/>
      <c r="H907" s="399"/>
      <c r="I907" s="399"/>
      <c r="J907" s="399"/>
      <c r="K907" s="399"/>
      <c r="L907" s="399"/>
      <c r="M907" s="399"/>
      <c r="N907" s="399"/>
      <c r="O907" s="399"/>
      <c r="P907" s="399"/>
      <c r="Q907" s="399"/>
      <c r="R907" s="399"/>
      <c r="S907" s="399"/>
      <c r="T907" s="399"/>
      <c r="U907" s="399"/>
      <c r="V907" s="399"/>
      <c r="W907" s="399"/>
      <c r="X907" s="399"/>
      <c r="Y907" s="399"/>
      <c r="Z907" s="399"/>
      <c r="AA907" s="399"/>
      <c r="AB907" s="399"/>
      <c r="AC907" s="399"/>
      <c r="AD907" s="399"/>
      <c r="AE907" s="399"/>
    </row>
    <row r="908" spans="3:31" ht="15.75" customHeight="1" x14ac:dyDescent="0.3">
      <c r="C908" s="398"/>
      <c r="D908" s="399"/>
      <c r="E908" s="399"/>
      <c r="F908" s="399"/>
      <c r="G908" s="399"/>
      <c r="H908" s="399"/>
      <c r="I908" s="399"/>
      <c r="J908" s="399"/>
      <c r="K908" s="399"/>
      <c r="L908" s="399"/>
      <c r="M908" s="399"/>
      <c r="N908" s="399"/>
      <c r="O908" s="399"/>
      <c r="P908" s="399"/>
      <c r="Q908" s="399"/>
      <c r="R908" s="399"/>
      <c r="S908" s="399"/>
      <c r="T908" s="399"/>
      <c r="U908" s="399"/>
      <c r="V908" s="399"/>
      <c r="W908" s="399"/>
      <c r="X908" s="399"/>
      <c r="Y908" s="399"/>
      <c r="Z908" s="399"/>
      <c r="AA908" s="399"/>
      <c r="AB908" s="399"/>
      <c r="AC908" s="399"/>
      <c r="AD908" s="399"/>
      <c r="AE908" s="399"/>
    </row>
    <row r="909" spans="3:31" ht="15.75" customHeight="1" x14ac:dyDescent="0.3">
      <c r="C909" s="398"/>
      <c r="D909" s="399"/>
      <c r="E909" s="399"/>
      <c r="F909" s="399"/>
      <c r="G909" s="399"/>
      <c r="H909" s="399"/>
      <c r="I909" s="399"/>
      <c r="J909" s="399"/>
      <c r="K909" s="399"/>
      <c r="L909" s="399"/>
      <c r="M909" s="399"/>
      <c r="N909" s="399"/>
      <c r="O909" s="399"/>
      <c r="P909" s="399"/>
      <c r="Q909" s="399"/>
      <c r="R909" s="399"/>
      <c r="S909" s="399"/>
      <c r="T909" s="399"/>
      <c r="U909" s="399"/>
      <c r="V909" s="399"/>
      <c r="W909" s="399"/>
      <c r="X909" s="399"/>
      <c r="Y909" s="399"/>
      <c r="Z909" s="399"/>
      <c r="AA909" s="399"/>
      <c r="AB909" s="399"/>
      <c r="AC909" s="399"/>
      <c r="AD909" s="399"/>
      <c r="AE909" s="399"/>
    </row>
    <row r="910" spans="3:31" ht="15.75" customHeight="1" x14ac:dyDescent="0.3">
      <c r="C910" s="398"/>
      <c r="D910" s="399"/>
      <c r="E910" s="399"/>
      <c r="F910" s="399"/>
      <c r="G910" s="399"/>
      <c r="H910" s="399"/>
      <c r="I910" s="399"/>
      <c r="J910" s="399"/>
      <c r="K910" s="399"/>
      <c r="L910" s="399"/>
      <c r="M910" s="399"/>
      <c r="N910" s="399"/>
      <c r="O910" s="399"/>
      <c r="P910" s="399"/>
      <c r="Q910" s="399"/>
      <c r="R910" s="399"/>
      <c r="S910" s="399"/>
      <c r="T910" s="399"/>
      <c r="U910" s="399"/>
      <c r="V910" s="399"/>
      <c r="W910" s="399"/>
      <c r="X910" s="399"/>
      <c r="Y910" s="399"/>
      <c r="Z910" s="399"/>
      <c r="AA910" s="399"/>
      <c r="AB910" s="399"/>
      <c r="AC910" s="399"/>
      <c r="AD910" s="399"/>
      <c r="AE910" s="399"/>
    </row>
    <row r="911" spans="3:31" ht="15.75" customHeight="1" x14ac:dyDescent="0.3">
      <c r="C911" s="398"/>
      <c r="D911" s="399"/>
      <c r="E911" s="399"/>
      <c r="F911" s="399"/>
      <c r="G911" s="399"/>
      <c r="H911" s="399"/>
      <c r="I911" s="399"/>
      <c r="J911" s="399"/>
      <c r="K911" s="399"/>
      <c r="L911" s="399"/>
      <c r="M911" s="399"/>
      <c r="N911" s="399"/>
      <c r="O911" s="399"/>
      <c r="P911" s="399"/>
      <c r="Q911" s="399"/>
      <c r="R911" s="399"/>
      <c r="S911" s="399"/>
      <c r="T911" s="399"/>
      <c r="U911" s="399"/>
      <c r="V911" s="399"/>
      <c r="W911" s="399"/>
      <c r="X911" s="399"/>
      <c r="Y911" s="399"/>
      <c r="Z911" s="399"/>
      <c r="AA911" s="399"/>
      <c r="AB911" s="399"/>
      <c r="AC911" s="399"/>
      <c r="AD911" s="399"/>
      <c r="AE911" s="399"/>
    </row>
    <row r="912" spans="3:31" ht="15.75" customHeight="1" x14ac:dyDescent="0.3">
      <c r="C912" s="398"/>
      <c r="D912" s="399"/>
      <c r="E912" s="399"/>
      <c r="F912" s="399"/>
      <c r="G912" s="399"/>
      <c r="H912" s="399"/>
      <c r="I912" s="399"/>
      <c r="J912" s="399"/>
      <c r="K912" s="399"/>
      <c r="L912" s="399"/>
      <c r="M912" s="399"/>
      <c r="N912" s="399"/>
      <c r="O912" s="399"/>
      <c r="P912" s="399"/>
      <c r="Q912" s="399"/>
      <c r="R912" s="399"/>
      <c r="S912" s="399"/>
      <c r="T912" s="399"/>
      <c r="U912" s="399"/>
      <c r="V912" s="399"/>
      <c r="W912" s="399"/>
      <c r="X912" s="399"/>
      <c r="Y912" s="399"/>
      <c r="Z912" s="399"/>
      <c r="AA912" s="399"/>
      <c r="AB912" s="399"/>
      <c r="AC912" s="399"/>
      <c r="AD912" s="399"/>
      <c r="AE912" s="399"/>
    </row>
    <row r="913" spans="3:31" ht="15.75" customHeight="1" x14ac:dyDescent="0.3">
      <c r="C913" s="398"/>
      <c r="D913" s="399"/>
      <c r="E913" s="399"/>
      <c r="F913" s="399"/>
      <c r="G913" s="399"/>
      <c r="H913" s="399"/>
      <c r="I913" s="399"/>
      <c r="J913" s="399"/>
      <c r="K913" s="399"/>
      <c r="L913" s="399"/>
      <c r="M913" s="399"/>
      <c r="N913" s="399"/>
      <c r="O913" s="399"/>
      <c r="P913" s="399"/>
      <c r="Q913" s="399"/>
      <c r="R913" s="399"/>
      <c r="S913" s="399"/>
      <c r="T913" s="399"/>
      <c r="U913" s="399"/>
      <c r="V913" s="399"/>
      <c r="W913" s="399"/>
      <c r="X913" s="399"/>
      <c r="Y913" s="399"/>
      <c r="Z913" s="399"/>
      <c r="AA913" s="399"/>
      <c r="AB913" s="399"/>
      <c r="AC913" s="399"/>
      <c r="AD913" s="399"/>
      <c r="AE913" s="399"/>
    </row>
    <row r="914" spans="3:31" ht="15.75" customHeight="1" x14ac:dyDescent="0.3">
      <c r="C914" s="398"/>
      <c r="D914" s="399"/>
      <c r="E914" s="399"/>
      <c r="F914" s="399"/>
      <c r="G914" s="399"/>
      <c r="H914" s="399"/>
      <c r="I914" s="399"/>
      <c r="J914" s="399"/>
      <c r="K914" s="399"/>
      <c r="L914" s="399"/>
      <c r="M914" s="399"/>
      <c r="N914" s="399"/>
      <c r="O914" s="399"/>
      <c r="P914" s="399"/>
      <c r="Q914" s="399"/>
      <c r="R914" s="399"/>
      <c r="S914" s="399"/>
      <c r="T914" s="399"/>
      <c r="U914" s="399"/>
      <c r="V914" s="399"/>
      <c r="W914" s="399"/>
      <c r="X914" s="399"/>
      <c r="Y914" s="399"/>
      <c r="Z914" s="399"/>
      <c r="AA914" s="399"/>
      <c r="AB914" s="399"/>
      <c r="AC914" s="399"/>
      <c r="AD914" s="399"/>
      <c r="AE914" s="399"/>
    </row>
    <row r="915" spans="3:31" ht="15.75" customHeight="1" x14ac:dyDescent="0.3">
      <c r="C915" s="398"/>
      <c r="D915" s="399"/>
      <c r="E915" s="399"/>
      <c r="F915" s="399"/>
      <c r="G915" s="399"/>
      <c r="H915" s="399"/>
      <c r="I915" s="399"/>
      <c r="J915" s="399"/>
      <c r="K915" s="399"/>
      <c r="L915" s="399"/>
      <c r="M915" s="399"/>
      <c r="N915" s="399"/>
      <c r="O915" s="399"/>
      <c r="P915" s="399"/>
      <c r="Q915" s="399"/>
      <c r="R915" s="399"/>
      <c r="S915" s="399"/>
      <c r="T915" s="399"/>
      <c r="U915" s="399"/>
      <c r="V915" s="399"/>
      <c r="W915" s="399"/>
      <c r="X915" s="399"/>
      <c r="Y915" s="399"/>
      <c r="Z915" s="399"/>
      <c r="AA915" s="399"/>
      <c r="AB915" s="399"/>
      <c r="AC915" s="399"/>
      <c r="AD915" s="399"/>
      <c r="AE915" s="399"/>
    </row>
    <row r="916" spans="3:31" ht="15.75" customHeight="1" x14ac:dyDescent="0.3">
      <c r="C916" s="398"/>
      <c r="D916" s="399"/>
      <c r="E916" s="399"/>
      <c r="F916" s="399"/>
      <c r="G916" s="399"/>
      <c r="H916" s="399"/>
      <c r="I916" s="399"/>
      <c r="J916" s="399"/>
      <c r="K916" s="399"/>
      <c r="L916" s="399"/>
      <c r="M916" s="399"/>
      <c r="N916" s="399"/>
      <c r="O916" s="399"/>
      <c r="P916" s="399"/>
      <c r="Q916" s="399"/>
      <c r="R916" s="399"/>
      <c r="S916" s="399"/>
      <c r="T916" s="399"/>
      <c r="U916" s="399"/>
      <c r="V916" s="399"/>
      <c r="W916" s="399"/>
      <c r="X916" s="399"/>
      <c r="Y916" s="399"/>
      <c r="Z916" s="399"/>
      <c r="AA916" s="399"/>
      <c r="AB916" s="399"/>
      <c r="AC916" s="399"/>
      <c r="AD916" s="399"/>
      <c r="AE916" s="399"/>
    </row>
    <row r="917" spans="3:31" ht="15.75" customHeight="1" x14ac:dyDescent="0.3">
      <c r="C917" s="398"/>
      <c r="D917" s="399"/>
      <c r="E917" s="399"/>
      <c r="F917" s="399"/>
      <c r="G917" s="399"/>
      <c r="H917" s="399"/>
      <c r="I917" s="399"/>
      <c r="J917" s="399"/>
      <c r="K917" s="399"/>
      <c r="L917" s="399"/>
      <c r="M917" s="399"/>
      <c r="N917" s="399"/>
      <c r="O917" s="399"/>
      <c r="P917" s="399"/>
      <c r="Q917" s="399"/>
      <c r="R917" s="399"/>
      <c r="S917" s="399"/>
      <c r="T917" s="399"/>
      <c r="U917" s="399"/>
      <c r="V917" s="399"/>
      <c r="W917" s="399"/>
      <c r="X917" s="399"/>
      <c r="Y917" s="399"/>
      <c r="Z917" s="399"/>
      <c r="AA917" s="399"/>
      <c r="AB917" s="399"/>
      <c r="AC917" s="399"/>
      <c r="AD917" s="399"/>
      <c r="AE917" s="399"/>
    </row>
    <row r="918" spans="3:31" ht="15.75" customHeight="1" x14ac:dyDescent="0.3">
      <c r="C918" s="398"/>
      <c r="D918" s="399"/>
      <c r="E918" s="399"/>
      <c r="F918" s="399"/>
      <c r="G918" s="399"/>
      <c r="H918" s="399"/>
      <c r="I918" s="399"/>
      <c r="J918" s="399"/>
      <c r="K918" s="399"/>
      <c r="L918" s="399"/>
      <c r="M918" s="399"/>
      <c r="N918" s="399"/>
      <c r="O918" s="399"/>
      <c r="P918" s="399"/>
      <c r="Q918" s="399"/>
      <c r="R918" s="399"/>
      <c r="S918" s="399"/>
      <c r="T918" s="399"/>
      <c r="U918" s="399"/>
      <c r="V918" s="399"/>
      <c r="W918" s="399"/>
      <c r="X918" s="399"/>
      <c r="Y918" s="399"/>
      <c r="Z918" s="399"/>
      <c r="AA918" s="399"/>
      <c r="AB918" s="399"/>
      <c r="AC918" s="399"/>
      <c r="AD918" s="399"/>
      <c r="AE918" s="399"/>
    </row>
    <row r="919" spans="3:31" ht="15.75" customHeight="1" x14ac:dyDescent="0.3">
      <c r="C919" s="398"/>
      <c r="D919" s="399"/>
      <c r="E919" s="399"/>
      <c r="F919" s="399"/>
      <c r="G919" s="399"/>
      <c r="H919" s="399"/>
      <c r="I919" s="399"/>
      <c r="J919" s="399"/>
      <c r="K919" s="399"/>
      <c r="L919" s="399"/>
      <c r="M919" s="399"/>
      <c r="N919" s="399"/>
      <c r="O919" s="399"/>
      <c r="P919" s="399"/>
      <c r="Q919" s="399"/>
      <c r="R919" s="399"/>
      <c r="S919" s="399"/>
      <c r="T919" s="399"/>
      <c r="U919" s="399"/>
      <c r="V919" s="399"/>
      <c r="W919" s="399"/>
      <c r="X919" s="399"/>
      <c r="Y919" s="399"/>
      <c r="Z919" s="399"/>
      <c r="AA919" s="399"/>
      <c r="AB919" s="399"/>
      <c r="AC919" s="399"/>
      <c r="AD919" s="399"/>
      <c r="AE919" s="399"/>
    </row>
    <row r="920" spans="3:31" ht="15.75" customHeight="1" x14ac:dyDescent="0.3">
      <c r="C920" s="398"/>
      <c r="D920" s="399"/>
      <c r="E920" s="399"/>
      <c r="F920" s="399"/>
      <c r="G920" s="399"/>
      <c r="H920" s="399"/>
      <c r="I920" s="399"/>
      <c r="J920" s="399"/>
      <c r="K920" s="399"/>
      <c r="L920" s="399"/>
      <c r="M920" s="399"/>
      <c r="N920" s="399"/>
      <c r="O920" s="399"/>
      <c r="P920" s="399"/>
      <c r="Q920" s="399"/>
      <c r="R920" s="399"/>
      <c r="S920" s="399"/>
      <c r="T920" s="399"/>
      <c r="U920" s="399"/>
      <c r="V920" s="399"/>
      <c r="W920" s="399"/>
      <c r="X920" s="399"/>
      <c r="Y920" s="399"/>
      <c r="Z920" s="399"/>
      <c r="AA920" s="399"/>
      <c r="AB920" s="399"/>
      <c r="AC920" s="399"/>
      <c r="AD920" s="399"/>
      <c r="AE920" s="399"/>
    </row>
    <row r="921" spans="3:31" ht="15.75" customHeight="1" x14ac:dyDescent="0.3">
      <c r="C921" s="398"/>
      <c r="D921" s="399"/>
      <c r="E921" s="399"/>
      <c r="F921" s="399"/>
      <c r="G921" s="399"/>
      <c r="H921" s="399"/>
      <c r="I921" s="399"/>
      <c r="J921" s="399"/>
      <c r="K921" s="399"/>
      <c r="L921" s="399"/>
      <c r="M921" s="399"/>
      <c r="N921" s="399"/>
      <c r="O921" s="399"/>
      <c r="P921" s="399"/>
      <c r="Q921" s="399"/>
      <c r="R921" s="399"/>
      <c r="S921" s="399"/>
      <c r="T921" s="399"/>
      <c r="U921" s="399"/>
      <c r="V921" s="399"/>
      <c r="W921" s="399"/>
      <c r="X921" s="399"/>
      <c r="Y921" s="399"/>
      <c r="Z921" s="399"/>
      <c r="AA921" s="399"/>
      <c r="AB921" s="399"/>
      <c r="AC921" s="399"/>
      <c r="AD921" s="399"/>
      <c r="AE921" s="399"/>
    </row>
    <row r="922" spans="3:31" ht="15.75" customHeight="1" x14ac:dyDescent="0.3">
      <c r="C922" s="398"/>
      <c r="D922" s="399"/>
      <c r="E922" s="399"/>
      <c r="F922" s="399"/>
      <c r="G922" s="399"/>
      <c r="H922" s="399"/>
      <c r="I922" s="399"/>
      <c r="J922" s="399"/>
      <c r="K922" s="399"/>
      <c r="L922" s="399"/>
      <c r="M922" s="399"/>
      <c r="N922" s="399"/>
      <c r="O922" s="399"/>
      <c r="P922" s="399"/>
      <c r="Q922" s="399"/>
      <c r="R922" s="399"/>
      <c r="S922" s="399"/>
      <c r="T922" s="399"/>
      <c r="U922" s="399"/>
      <c r="V922" s="399"/>
      <c r="W922" s="399"/>
      <c r="X922" s="399"/>
      <c r="Y922" s="399"/>
      <c r="Z922" s="399"/>
      <c r="AA922" s="399"/>
      <c r="AB922" s="399"/>
      <c r="AC922" s="399"/>
      <c r="AD922" s="399"/>
      <c r="AE922" s="399"/>
    </row>
    <row r="923" spans="3:31" ht="15.75" customHeight="1" x14ac:dyDescent="0.3">
      <c r="C923" s="398"/>
      <c r="D923" s="399"/>
      <c r="E923" s="399"/>
      <c r="F923" s="399"/>
      <c r="G923" s="399"/>
      <c r="H923" s="399"/>
      <c r="I923" s="399"/>
      <c r="J923" s="399"/>
      <c r="K923" s="399"/>
      <c r="L923" s="399"/>
      <c r="M923" s="399"/>
      <c r="N923" s="399"/>
      <c r="O923" s="399"/>
      <c r="P923" s="399"/>
      <c r="Q923" s="399"/>
      <c r="R923" s="399"/>
      <c r="S923" s="399"/>
      <c r="T923" s="399"/>
      <c r="U923" s="399"/>
      <c r="V923" s="399"/>
      <c r="W923" s="399"/>
      <c r="X923" s="399"/>
      <c r="Y923" s="399"/>
      <c r="Z923" s="399"/>
      <c r="AA923" s="399"/>
      <c r="AB923" s="399"/>
      <c r="AC923" s="399"/>
      <c r="AD923" s="399"/>
      <c r="AE923" s="399"/>
    </row>
    <row r="924" spans="3:31" ht="15.75" customHeight="1" x14ac:dyDescent="0.3">
      <c r="C924" s="398"/>
      <c r="D924" s="399"/>
      <c r="E924" s="399"/>
      <c r="F924" s="399"/>
      <c r="G924" s="399"/>
      <c r="H924" s="399"/>
      <c r="I924" s="399"/>
      <c r="J924" s="399"/>
      <c r="K924" s="399"/>
      <c r="L924" s="399"/>
      <c r="M924" s="399"/>
      <c r="N924" s="399"/>
      <c r="O924" s="399"/>
      <c r="P924" s="399"/>
      <c r="Q924" s="399"/>
      <c r="R924" s="399"/>
      <c r="S924" s="399"/>
      <c r="T924" s="399"/>
      <c r="U924" s="399"/>
      <c r="V924" s="399"/>
      <c r="W924" s="399"/>
      <c r="X924" s="399"/>
      <c r="Y924" s="399"/>
      <c r="Z924" s="399"/>
      <c r="AA924" s="399"/>
      <c r="AB924" s="399"/>
      <c r="AC924" s="399"/>
      <c r="AD924" s="399"/>
      <c r="AE924" s="399"/>
    </row>
    <row r="925" spans="3:31" ht="15.75" customHeight="1" x14ac:dyDescent="0.3">
      <c r="C925" s="398"/>
      <c r="D925" s="399"/>
      <c r="E925" s="399"/>
      <c r="F925" s="399"/>
      <c r="G925" s="399"/>
      <c r="H925" s="399"/>
      <c r="I925" s="399"/>
      <c r="J925" s="399"/>
      <c r="K925" s="399"/>
      <c r="L925" s="399"/>
      <c r="M925" s="399"/>
      <c r="N925" s="399"/>
      <c r="O925" s="399"/>
      <c r="P925" s="399"/>
      <c r="Q925" s="399"/>
      <c r="R925" s="399"/>
      <c r="S925" s="399"/>
      <c r="T925" s="399"/>
      <c r="U925" s="399"/>
      <c r="V925" s="399"/>
      <c r="W925" s="399"/>
      <c r="X925" s="399"/>
      <c r="Y925" s="399"/>
      <c r="Z925" s="399"/>
      <c r="AA925" s="399"/>
      <c r="AB925" s="399"/>
      <c r="AC925" s="399"/>
      <c r="AD925" s="399"/>
      <c r="AE925" s="399"/>
    </row>
    <row r="926" spans="3:31" ht="15.75" customHeight="1" x14ac:dyDescent="0.3">
      <c r="C926" s="398"/>
      <c r="D926" s="399"/>
      <c r="E926" s="399"/>
      <c r="F926" s="399"/>
      <c r="G926" s="399"/>
      <c r="H926" s="399"/>
      <c r="I926" s="399"/>
      <c r="J926" s="399"/>
      <c r="K926" s="399"/>
      <c r="L926" s="399"/>
      <c r="M926" s="399"/>
      <c r="N926" s="399"/>
      <c r="O926" s="399"/>
      <c r="P926" s="399"/>
      <c r="Q926" s="399"/>
      <c r="R926" s="399"/>
      <c r="S926" s="399"/>
      <c r="T926" s="399"/>
      <c r="U926" s="399"/>
      <c r="V926" s="399"/>
      <c r="W926" s="399"/>
      <c r="X926" s="399"/>
      <c r="Y926" s="399"/>
      <c r="Z926" s="399"/>
      <c r="AA926" s="399"/>
      <c r="AB926" s="399"/>
      <c r="AC926" s="399"/>
      <c r="AD926" s="399"/>
      <c r="AE926" s="399"/>
    </row>
    <row r="927" spans="3:31" ht="15.75" customHeight="1" x14ac:dyDescent="0.3">
      <c r="C927" s="398"/>
      <c r="D927" s="399"/>
      <c r="E927" s="399"/>
      <c r="F927" s="399"/>
      <c r="G927" s="399"/>
      <c r="H927" s="399"/>
      <c r="I927" s="399"/>
      <c r="J927" s="399"/>
      <c r="K927" s="399"/>
      <c r="L927" s="399"/>
      <c r="M927" s="399"/>
      <c r="N927" s="399"/>
      <c r="O927" s="399"/>
      <c r="P927" s="399"/>
      <c r="Q927" s="399"/>
      <c r="R927" s="399"/>
      <c r="S927" s="399"/>
      <c r="T927" s="399"/>
      <c r="U927" s="399"/>
      <c r="V927" s="399"/>
      <c r="W927" s="399"/>
      <c r="X927" s="399"/>
      <c r="Y927" s="399"/>
      <c r="Z927" s="399"/>
      <c r="AA927" s="399"/>
      <c r="AB927" s="399"/>
      <c r="AC927" s="399"/>
      <c r="AD927" s="399"/>
      <c r="AE927" s="399"/>
    </row>
    <row r="928" spans="3:31" ht="15.75" customHeight="1" x14ac:dyDescent="0.3">
      <c r="C928" s="398"/>
      <c r="D928" s="399"/>
      <c r="E928" s="399"/>
      <c r="F928" s="399"/>
      <c r="G928" s="399"/>
      <c r="H928" s="399"/>
      <c r="I928" s="399"/>
      <c r="J928" s="399"/>
      <c r="K928" s="399"/>
      <c r="L928" s="399"/>
      <c r="M928" s="399"/>
      <c r="N928" s="399"/>
      <c r="O928" s="399"/>
      <c r="P928" s="399"/>
      <c r="Q928" s="399"/>
      <c r="R928" s="399"/>
      <c r="S928" s="399"/>
      <c r="T928" s="399"/>
      <c r="U928" s="399"/>
      <c r="V928" s="399"/>
      <c r="W928" s="399"/>
      <c r="X928" s="399"/>
      <c r="Y928" s="399"/>
      <c r="Z928" s="399"/>
      <c r="AA928" s="399"/>
      <c r="AB928" s="399"/>
      <c r="AC928" s="399"/>
      <c r="AD928" s="399"/>
      <c r="AE928" s="399"/>
    </row>
    <row r="929" spans="3:31" ht="15.75" customHeight="1" x14ac:dyDescent="0.3">
      <c r="C929" s="398"/>
      <c r="D929" s="399"/>
      <c r="E929" s="399"/>
      <c r="F929" s="399"/>
      <c r="G929" s="399"/>
      <c r="H929" s="399"/>
      <c r="I929" s="399"/>
      <c r="J929" s="399"/>
      <c r="K929" s="399"/>
      <c r="L929" s="399"/>
      <c r="M929" s="399"/>
      <c r="N929" s="399"/>
      <c r="O929" s="399"/>
      <c r="P929" s="399"/>
      <c r="Q929" s="399"/>
      <c r="R929" s="399"/>
      <c r="S929" s="399"/>
      <c r="T929" s="399"/>
      <c r="U929" s="399"/>
      <c r="V929" s="399"/>
      <c r="W929" s="399"/>
      <c r="X929" s="399"/>
      <c r="Y929" s="399"/>
      <c r="Z929" s="399"/>
      <c r="AA929" s="399"/>
      <c r="AB929" s="399"/>
      <c r="AC929" s="399"/>
      <c r="AD929" s="399"/>
      <c r="AE929" s="399"/>
    </row>
    <row r="930" spans="3:31" ht="15.75" customHeight="1" x14ac:dyDescent="0.3">
      <c r="C930" s="398"/>
      <c r="D930" s="399"/>
      <c r="E930" s="399"/>
      <c r="F930" s="399"/>
      <c r="G930" s="399"/>
      <c r="H930" s="399"/>
      <c r="I930" s="399"/>
      <c r="J930" s="399"/>
      <c r="K930" s="399"/>
      <c r="L930" s="399"/>
      <c r="M930" s="399"/>
      <c r="N930" s="399"/>
      <c r="O930" s="399"/>
      <c r="P930" s="399"/>
      <c r="Q930" s="399"/>
      <c r="R930" s="399"/>
      <c r="S930" s="399"/>
      <c r="T930" s="399"/>
      <c r="U930" s="399"/>
      <c r="V930" s="399"/>
      <c r="W930" s="399"/>
      <c r="X930" s="399"/>
      <c r="Y930" s="399"/>
      <c r="Z930" s="399"/>
      <c r="AA930" s="399"/>
      <c r="AB930" s="399"/>
      <c r="AC930" s="399"/>
      <c r="AD930" s="399"/>
      <c r="AE930" s="399"/>
    </row>
    <row r="931" spans="3:31" ht="15.75" customHeight="1" x14ac:dyDescent="0.3">
      <c r="C931" s="398"/>
      <c r="D931" s="399"/>
      <c r="E931" s="399"/>
      <c r="F931" s="399"/>
      <c r="G931" s="399"/>
      <c r="H931" s="399"/>
      <c r="I931" s="399"/>
      <c r="J931" s="399"/>
      <c r="K931" s="399"/>
      <c r="L931" s="399"/>
      <c r="M931" s="399"/>
      <c r="N931" s="399"/>
      <c r="O931" s="399"/>
      <c r="P931" s="399"/>
      <c r="Q931" s="399"/>
      <c r="R931" s="399"/>
      <c r="S931" s="399"/>
      <c r="T931" s="399"/>
      <c r="U931" s="399"/>
      <c r="V931" s="399"/>
      <c r="W931" s="399"/>
      <c r="X931" s="399"/>
      <c r="Y931" s="399"/>
      <c r="Z931" s="399"/>
      <c r="AA931" s="399"/>
      <c r="AB931" s="399"/>
      <c r="AC931" s="399"/>
      <c r="AD931" s="399"/>
      <c r="AE931" s="399"/>
    </row>
    <row r="932" spans="3:31" ht="15.75" customHeight="1" x14ac:dyDescent="0.3">
      <c r="C932" s="398"/>
      <c r="D932" s="399"/>
      <c r="E932" s="399"/>
      <c r="F932" s="399"/>
      <c r="G932" s="399"/>
      <c r="H932" s="399"/>
      <c r="I932" s="399"/>
      <c r="J932" s="399"/>
      <c r="K932" s="399"/>
      <c r="L932" s="399"/>
      <c r="M932" s="399"/>
      <c r="N932" s="399"/>
      <c r="O932" s="399"/>
      <c r="P932" s="399"/>
      <c r="Q932" s="399"/>
      <c r="R932" s="399"/>
      <c r="S932" s="399"/>
      <c r="T932" s="399"/>
      <c r="U932" s="399"/>
      <c r="V932" s="399"/>
      <c r="W932" s="399"/>
      <c r="X932" s="399"/>
      <c r="Y932" s="399"/>
      <c r="Z932" s="399"/>
      <c r="AA932" s="399"/>
      <c r="AB932" s="399"/>
      <c r="AC932" s="399"/>
      <c r="AD932" s="399"/>
      <c r="AE932" s="399"/>
    </row>
    <row r="933" spans="3:31" ht="15.75" customHeight="1" x14ac:dyDescent="0.3">
      <c r="C933" s="398"/>
      <c r="D933" s="399"/>
      <c r="E933" s="399"/>
      <c r="F933" s="399"/>
      <c r="G933" s="399"/>
      <c r="H933" s="399"/>
      <c r="I933" s="399"/>
      <c r="J933" s="399"/>
      <c r="K933" s="399"/>
      <c r="L933" s="399"/>
      <c r="M933" s="399"/>
      <c r="N933" s="399"/>
      <c r="O933" s="399"/>
      <c r="P933" s="399"/>
      <c r="Q933" s="399"/>
      <c r="R933" s="399"/>
      <c r="S933" s="399"/>
      <c r="T933" s="399"/>
      <c r="U933" s="399"/>
      <c r="V933" s="399"/>
      <c r="W933" s="399"/>
      <c r="X933" s="399"/>
      <c r="Y933" s="399"/>
      <c r="Z933" s="399"/>
      <c r="AA933" s="399"/>
      <c r="AB933" s="399"/>
      <c r="AC933" s="399"/>
      <c r="AD933" s="399"/>
      <c r="AE933" s="399"/>
    </row>
    <row r="934" spans="3:31" ht="15.75" customHeight="1" x14ac:dyDescent="0.3">
      <c r="C934" s="398"/>
      <c r="D934" s="399"/>
      <c r="E934" s="399"/>
      <c r="F934" s="399"/>
      <c r="G934" s="399"/>
      <c r="H934" s="399"/>
      <c r="I934" s="399"/>
      <c r="J934" s="399"/>
      <c r="K934" s="399"/>
      <c r="L934" s="399"/>
      <c r="M934" s="399"/>
      <c r="N934" s="399"/>
      <c r="O934" s="399"/>
      <c r="P934" s="399"/>
      <c r="Q934" s="399"/>
      <c r="R934" s="399"/>
      <c r="S934" s="399"/>
      <c r="T934" s="399"/>
      <c r="U934" s="399"/>
      <c r="V934" s="399"/>
      <c r="W934" s="399"/>
      <c r="X934" s="399"/>
      <c r="Y934" s="399"/>
      <c r="Z934" s="399"/>
      <c r="AA934" s="399"/>
      <c r="AB934" s="399"/>
      <c r="AC934" s="399"/>
      <c r="AD934" s="399"/>
      <c r="AE934" s="399"/>
    </row>
    <row r="935" spans="3:31" ht="15.75" customHeight="1" x14ac:dyDescent="0.3">
      <c r="C935" s="398"/>
      <c r="D935" s="399"/>
      <c r="E935" s="399"/>
      <c r="F935" s="399"/>
      <c r="G935" s="399"/>
      <c r="H935" s="399"/>
      <c r="I935" s="399"/>
      <c r="J935" s="399"/>
      <c r="K935" s="399"/>
      <c r="L935" s="399"/>
      <c r="M935" s="399"/>
      <c r="N935" s="399"/>
      <c r="O935" s="399"/>
      <c r="P935" s="399"/>
      <c r="Q935" s="399"/>
      <c r="R935" s="399"/>
      <c r="S935" s="399"/>
      <c r="T935" s="399"/>
      <c r="U935" s="399"/>
      <c r="V935" s="399"/>
      <c r="W935" s="399"/>
      <c r="X935" s="399"/>
      <c r="Y935" s="399"/>
      <c r="Z935" s="399"/>
      <c r="AA935" s="399"/>
      <c r="AB935" s="399"/>
      <c r="AC935" s="399"/>
      <c r="AD935" s="399"/>
      <c r="AE935" s="399"/>
    </row>
    <row r="936" spans="3:31" ht="15.75" customHeight="1" x14ac:dyDescent="0.3">
      <c r="C936" s="398"/>
      <c r="D936" s="399"/>
      <c r="E936" s="399"/>
      <c r="F936" s="399"/>
      <c r="G936" s="399"/>
      <c r="H936" s="399"/>
      <c r="I936" s="399"/>
      <c r="J936" s="399"/>
      <c r="K936" s="399"/>
      <c r="L936" s="399"/>
      <c r="M936" s="399"/>
      <c r="N936" s="399"/>
      <c r="O936" s="399"/>
      <c r="P936" s="399"/>
      <c r="Q936" s="399"/>
      <c r="R936" s="399"/>
      <c r="S936" s="399"/>
      <c r="T936" s="399"/>
      <c r="U936" s="399"/>
      <c r="V936" s="399"/>
      <c r="W936" s="399"/>
      <c r="X936" s="399"/>
      <c r="Y936" s="399"/>
      <c r="Z936" s="399"/>
      <c r="AA936" s="399"/>
      <c r="AB936" s="399"/>
      <c r="AC936" s="399"/>
      <c r="AD936" s="399"/>
      <c r="AE936" s="399"/>
    </row>
    <row r="937" spans="3:31" ht="15.75" customHeight="1" x14ac:dyDescent="0.3">
      <c r="C937" s="398"/>
      <c r="D937" s="399"/>
      <c r="E937" s="399"/>
      <c r="F937" s="399"/>
      <c r="G937" s="399"/>
      <c r="H937" s="399"/>
      <c r="I937" s="399"/>
      <c r="J937" s="399"/>
      <c r="K937" s="399"/>
      <c r="L937" s="399"/>
      <c r="M937" s="399"/>
      <c r="N937" s="399"/>
      <c r="O937" s="399"/>
      <c r="P937" s="399"/>
      <c r="Q937" s="399"/>
      <c r="R937" s="399"/>
      <c r="S937" s="399"/>
      <c r="T937" s="399"/>
      <c r="U937" s="399"/>
      <c r="V937" s="399"/>
      <c r="W937" s="399"/>
      <c r="X937" s="399"/>
      <c r="Y937" s="399"/>
      <c r="Z937" s="399"/>
      <c r="AA937" s="399"/>
      <c r="AB937" s="399"/>
      <c r="AC937" s="399"/>
      <c r="AD937" s="399"/>
      <c r="AE937" s="399"/>
    </row>
    <row r="938" spans="3:31" ht="15.75" customHeight="1" x14ac:dyDescent="0.3">
      <c r="C938" s="398"/>
      <c r="D938" s="399"/>
      <c r="E938" s="399"/>
      <c r="F938" s="399"/>
      <c r="G938" s="399"/>
      <c r="H938" s="399"/>
      <c r="I938" s="399"/>
      <c r="J938" s="399"/>
      <c r="K938" s="399"/>
      <c r="L938" s="399"/>
      <c r="M938" s="399"/>
      <c r="N938" s="399"/>
      <c r="O938" s="399"/>
      <c r="P938" s="399"/>
      <c r="Q938" s="399"/>
      <c r="R938" s="399"/>
      <c r="S938" s="399"/>
      <c r="T938" s="399"/>
      <c r="U938" s="399"/>
      <c r="V938" s="399"/>
      <c r="W938" s="399"/>
      <c r="X938" s="399"/>
      <c r="Y938" s="399"/>
      <c r="Z938" s="399"/>
      <c r="AA938" s="399"/>
      <c r="AB938" s="399"/>
      <c r="AC938" s="399"/>
      <c r="AD938" s="399"/>
      <c r="AE938" s="399"/>
    </row>
    <row r="939" spans="3:31" ht="15.75" customHeight="1" x14ac:dyDescent="0.3">
      <c r="C939" s="398"/>
      <c r="D939" s="399"/>
      <c r="E939" s="399"/>
      <c r="F939" s="399"/>
      <c r="G939" s="399"/>
      <c r="H939" s="399"/>
      <c r="I939" s="399"/>
      <c r="J939" s="399"/>
      <c r="K939" s="399"/>
      <c r="L939" s="399"/>
      <c r="M939" s="399"/>
      <c r="N939" s="399"/>
      <c r="O939" s="399"/>
      <c r="P939" s="399"/>
      <c r="Q939" s="399"/>
      <c r="R939" s="399"/>
      <c r="S939" s="399"/>
      <c r="T939" s="399"/>
      <c r="U939" s="399"/>
      <c r="V939" s="399"/>
      <c r="W939" s="399"/>
      <c r="X939" s="399"/>
      <c r="Y939" s="399"/>
      <c r="Z939" s="399"/>
      <c r="AA939" s="399"/>
      <c r="AB939" s="399"/>
      <c r="AC939" s="399"/>
      <c r="AD939" s="399"/>
      <c r="AE939" s="399"/>
    </row>
    <row r="940" spans="3:31" ht="15.75" customHeight="1" x14ac:dyDescent="0.3">
      <c r="C940" s="398"/>
      <c r="D940" s="399"/>
      <c r="E940" s="399"/>
      <c r="F940" s="399"/>
      <c r="G940" s="399"/>
      <c r="H940" s="399"/>
      <c r="I940" s="399"/>
      <c r="J940" s="399"/>
      <c r="K940" s="399"/>
      <c r="L940" s="399"/>
      <c r="M940" s="399"/>
      <c r="N940" s="399"/>
      <c r="O940" s="399"/>
      <c r="P940" s="399"/>
      <c r="Q940" s="399"/>
      <c r="R940" s="399"/>
      <c r="S940" s="399"/>
      <c r="T940" s="399"/>
      <c r="U940" s="399"/>
      <c r="V940" s="399"/>
      <c r="W940" s="399"/>
      <c r="X940" s="399"/>
      <c r="Y940" s="399"/>
      <c r="Z940" s="399"/>
      <c r="AA940" s="399"/>
      <c r="AB940" s="399"/>
      <c r="AC940" s="399"/>
      <c r="AD940" s="399"/>
      <c r="AE940" s="399"/>
    </row>
    <row r="941" spans="3:31" ht="15.75" customHeight="1" x14ac:dyDescent="0.3">
      <c r="C941" s="398"/>
      <c r="D941" s="399"/>
      <c r="E941" s="399"/>
      <c r="F941" s="399"/>
      <c r="G941" s="399"/>
      <c r="H941" s="399"/>
      <c r="I941" s="399"/>
      <c r="J941" s="399"/>
      <c r="K941" s="399"/>
      <c r="L941" s="399"/>
      <c r="M941" s="399"/>
      <c r="N941" s="399"/>
      <c r="O941" s="399"/>
      <c r="P941" s="399"/>
      <c r="Q941" s="399"/>
      <c r="R941" s="399"/>
      <c r="S941" s="399"/>
      <c r="T941" s="399"/>
      <c r="U941" s="399"/>
      <c r="V941" s="399"/>
      <c r="W941" s="399"/>
      <c r="X941" s="399"/>
      <c r="Y941" s="399"/>
      <c r="Z941" s="399"/>
      <c r="AA941" s="399"/>
      <c r="AB941" s="399"/>
      <c r="AC941" s="399"/>
      <c r="AD941" s="399"/>
      <c r="AE941" s="399"/>
    </row>
    <row r="942" spans="3:31" ht="15.75" customHeight="1" x14ac:dyDescent="0.3">
      <c r="C942" s="398"/>
      <c r="D942" s="399"/>
      <c r="E942" s="399"/>
      <c r="F942" s="399"/>
      <c r="G942" s="399"/>
      <c r="H942" s="399"/>
      <c r="I942" s="399"/>
      <c r="J942" s="399"/>
      <c r="K942" s="399"/>
      <c r="L942" s="399"/>
      <c r="M942" s="399"/>
      <c r="N942" s="399"/>
      <c r="O942" s="399"/>
      <c r="P942" s="399"/>
      <c r="Q942" s="399"/>
      <c r="R942" s="399"/>
      <c r="S942" s="399"/>
      <c r="T942" s="399"/>
      <c r="U942" s="399"/>
      <c r="V942" s="399"/>
      <c r="W942" s="399"/>
      <c r="X942" s="399"/>
      <c r="Y942" s="399"/>
      <c r="Z942" s="399"/>
      <c r="AA942" s="399"/>
      <c r="AB942" s="399"/>
      <c r="AC942" s="399"/>
      <c r="AD942" s="399"/>
      <c r="AE942" s="399"/>
    </row>
    <row r="943" spans="3:31" ht="15.75" customHeight="1" x14ac:dyDescent="0.3">
      <c r="C943" s="398"/>
      <c r="D943" s="399"/>
      <c r="E943" s="399"/>
      <c r="F943" s="399"/>
      <c r="G943" s="399"/>
      <c r="H943" s="399"/>
      <c r="I943" s="399"/>
      <c r="J943" s="399"/>
      <c r="K943" s="399"/>
      <c r="L943" s="399"/>
      <c r="M943" s="399"/>
      <c r="N943" s="399"/>
      <c r="O943" s="399"/>
      <c r="P943" s="399"/>
      <c r="Q943" s="399"/>
      <c r="R943" s="399"/>
      <c r="S943" s="399"/>
      <c r="T943" s="399"/>
      <c r="U943" s="399"/>
      <c r="V943" s="399"/>
      <c r="W943" s="399"/>
      <c r="X943" s="399"/>
      <c r="Y943" s="399"/>
      <c r="Z943" s="399"/>
      <c r="AA943" s="399"/>
      <c r="AB943" s="399"/>
      <c r="AC943" s="399"/>
      <c r="AD943" s="399"/>
      <c r="AE943" s="399"/>
    </row>
    <row r="944" spans="3:31" ht="15.75" customHeight="1" x14ac:dyDescent="0.3">
      <c r="C944" s="398"/>
      <c r="D944" s="399"/>
      <c r="E944" s="399"/>
      <c r="F944" s="399"/>
      <c r="G944" s="399"/>
      <c r="H944" s="399"/>
      <c r="I944" s="399"/>
      <c r="J944" s="399"/>
      <c r="K944" s="399"/>
      <c r="L944" s="399"/>
      <c r="M944" s="399"/>
      <c r="N944" s="399"/>
      <c r="O944" s="399"/>
      <c r="P944" s="399"/>
      <c r="Q944" s="399"/>
      <c r="R944" s="399"/>
      <c r="S944" s="399"/>
      <c r="T944" s="399"/>
      <c r="U944" s="399"/>
      <c r="V944" s="399"/>
      <c r="W944" s="399"/>
      <c r="X944" s="399"/>
      <c r="Y944" s="399"/>
      <c r="Z944" s="399"/>
      <c r="AA944" s="399"/>
      <c r="AB944" s="399"/>
      <c r="AC944" s="399"/>
      <c r="AD944" s="399"/>
      <c r="AE944" s="399"/>
    </row>
    <row r="945" spans="3:31" ht="15.75" customHeight="1" x14ac:dyDescent="0.3">
      <c r="C945" s="398"/>
      <c r="D945" s="399"/>
      <c r="E945" s="399"/>
      <c r="F945" s="399"/>
      <c r="G945" s="399"/>
      <c r="H945" s="399"/>
      <c r="I945" s="399"/>
      <c r="J945" s="399"/>
      <c r="K945" s="399"/>
      <c r="L945" s="399"/>
      <c r="M945" s="399"/>
      <c r="N945" s="399"/>
      <c r="O945" s="399"/>
      <c r="P945" s="399"/>
      <c r="Q945" s="399"/>
      <c r="R945" s="399"/>
      <c r="S945" s="399"/>
      <c r="T945" s="399"/>
      <c r="U945" s="399"/>
      <c r="V945" s="399"/>
      <c r="W945" s="399"/>
      <c r="X945" s="399"/>
      <c r="Y945" s="399"/>
      <c r="Z945" s="399"/>
      <c r="AA945" s="399"/>
      <c r="AB945" s="399"/>
      <c r="AC945" s="399"/>
      <c r="AD945" s="399"/>
      <c r="AE945" s="399"/>
    </row>
    <row r="946" spans="3:31" ht="15.75" customHeight="1" x14ac:dyDescent="0.3">
      <c r="C946" s="398"/>
      <c r="D946" s="399"/>
      <c r="E946" s="399"/>
      <c r="F946" s="399"/>
      <c r="G946" s="399"/>
      <c r="H946" s="399"/>
      <c r="I946" s="399"/>
      <c r="J946" s="399"/>
      <c r="K946" s="399"/>
      <c r="L946" s="399"/>
      <c r="M946" s="399"/>
      <c r="N946" s="399"/>
      <c r="O946" s="399"/>
      <c r="P946" s="399"/>
      <c r="Q946" s="399"/>
      <c r="R946" s="399"/>
      <c r="S946" s="399"/>
      <c r="T946" s="399"/>
      <c r="U946" s="399"/>
      <c r="V946" s="399"/>
      <c r="W946" s="399"/>
      <c r="X946" s="399"/>
      <c r="Y946" s="399"/>
      <c r="Z946" s="399"/>
      <c r="AA946" s="399"/>
      <c r="AB946" s="399"/>
      <c r="AC946" s="399"/>
      <c r="AD946" s="399"/>
      <c r="AE946" s="399"/>
    </row>
    <row r="947" spans="3:31" ht="15.75" customHeight="1" x14ac:dyDescent="0.3">
      <c r="C947" s="398"/>
      <c r="D947" s="399"/>
      <c r="E947" s="399"/>
      <c r="F947" s="399"/>
      <c r="G947" s="399"/>
      <c r="H947" s="399"/>
      <c r="I947" s="399"/>
      <c r="J947" s="399"/>
      <c r="K947" s="399"/>
      <c r="L947" s="399"/>
      <c r="M947" s="399"/>
      <c r="N947" s="399"/>
      <c r="O947" s="399"/>
      <c r="P947" s="399"/>
      <c r="Q947" s="399"/>
      <c r="R947" s="399"/>
      <c r="S947" s="399"/>
      <c r="T947" s="399"/>
      <c r="U947" s="399"/>
      <c r="V947" s="399"/>
      <c r="W947" s="399"/>
      <c r="X947" s="399"/>
      <c r="Y947" s="399"/>
      <c r="Z947" s="399"/>
      <c r="AA947" s="399"/>
      <c r="AB947" s="399"/>
      <c r="AC947" s="399"/>
      <c r="AD947" s="399"/>
      <c r="AE947" s="399"/>
    </row>
    <row r="948" spans="3:31" ht="15.75" customHeight="1" x14ac:dyDescent="0.3">
      <c r="C948" s="398"/>
      <c r="D948" s="399"/>
      <c r="E948" s="399"/>
      <c r="F948" s="399"/>
      <c r="G948" s="399"/>
      <c r="H948" s="399"/>
      <c r="I948" s="399"/>
      <c r="J948" s="399"/>
      <c r="K948" s="399"/>
      <c r="L948" s="399"/>
      <c r="M948" s="399"/>
      <c r="N948" s="399"/>
      <c r="O948" s="399"/>
      <c r="P948" s="399"/>
      <c r="Q948" s="399"/>
      <c r="R948" s="399"/>
      <c r="S948" s="399"/>
      <c r="T948" s="399"/>
      <c r="U948" s="399"/>
      <c r="V948" s="399"/>
      <c r="W948" s="399"/>
      <c r="X948" s="399"/>
      <c r="Y948" s="399"/>
      <c r="Z948" s="399"/>
      <c r="AA948" s="399"/>
      <c r="AB948" s="399"/>
      <c r="AC948" s="399"/>
      <c r="AD948" s="399"/>
      <c r="AE948" s="399"/>
    </row>
    <row r="949" spans="3:31" ht="15.75" customHeight="1" x14ac:dyDescent="0.3">
      <c r="C949" s="398"/>
      <c r="D949" s="399"/>
      <c r="E949" s="399"/>
      <c r="F949" s="399"/>
      <c r="G949" s="399"/>
      <c r="H949" s="399"/>
      <c r="I949" s="399"/>
      <c r="J949" s="399"/>
      <c r="K949" s="399"/>
      <c r="L949" s="399"/>
      <c r="M949" s="399"/>
      <c r="N949" s="399"/>
      <c r="O949" s="399"/>
      <c r="P949" s="399"/>
      <c r="Q949" s="399"/>
      <c r="R949" s="399"/>
      <c r="S949" s="399"/>
      <c r="T949" s="399"/>
      <c r="U949" s="399"/>
      <c r="V949" s="399"/>
      <c r="W949" s="399"/>
      <c r="X949" s="399"/>
      <c r="Y949" s="399"/>
      <c r="Z949" s="399"/>
      <c r="AA949" s="399"/>
      <c r="AB949" s="399"/>
      <c r="AC949" s="399"/>
      <c r="AD949" s="399"/>
      <c r="AE949" s="399"/>
    </row>
    <row r="950" spans="3:31" ht="15.75" customHeight="1" x14ac:dyDescent="0.3">
      <c r="C950" s="398"/>
      <c r="D950" s="399"/>
      <c r="E950" s="399"/>
      <c r="F950" s="399"/>
      <c r="G950" s="399"/>
      <c r="H950" s="399"/>
      <c r="I950" s="399"/>
      <c r="J950" s="399"/>
      <c r="K950" s="399"/>
      <c r="L950" s="399"/>
      <c r="M950" s="399"/>
      <c r="N950" s="399"/>
      <c r="O950" s="399"/>
      <c r="P950" s="399"/>
      <c r="Q950" s="399"/>
      <c r="R950" s="399"/>
      <c r="S950" s="399"/>
      <c r="T950" s="399"/>
      <c r="U950" s="399"/>
      <c r="V950" s="399"/>
      <c r="W950" s="399"/>
      <c r="X950" s="399"/>
      <c r="Y950" s="399"/>
      <c r="Z950" s="399"/>
      <c r="AA950" s="399"/>
      <c r="AB950" s="399"/>
      <c r="AC950" s="399"/>
      <c r="AD950" s="399"/>
      <c r="AE950" s="399"/>
    </row>
    <row r="951" spans="3:31" ht="15.75" customHeight="1" x14ac:dyDescent="0.3">
      <c r="C951" s="398"/>
      <c r="D951" s="399"/>
      <c r="E951" s="399"/>
      <c r="F951" s="399"/>
      <c r="G951" s="399"/>
      <c r="H951" s="399"/>
      <c r="I951" s="399"/>
      <c r="J951" s="399"/>
      <c r="K951" s="399"/>
      <c r="L951" s="399"/>
      <c r="M951" s="399"/>
      <c r="N951" s="399"/>
      <c r="O951" s="399"/>
      <c r="P951" s="399"/>
      <c r="Q951" s="399"/>
      <c r="R951" s="399"/>
      <c r="S951" s="399"/>
      <c r="T951" s="399"/>
      <c r="U951" s="399"/>
      <c r="V951" s="399"/>
      <c r="W951" s="399"/>
      <c r="X951" s="399"/>
      <c r="Y951" s="399"/>
      <c r="Z951" s="399"/>
      <c r="AA951" s="399"/>
      <c r="AB951" s="399"/>
      <c r="AC951" s="399"/>
      <c r="AD951" s="399"/>
      <c r="AE951" s="399"/>
    </row>
    <row r="952" spans="3:31" ht="15.75" customHeight="1" x14ac:dyDescent="0.3">
      <c r="C952" s="398"/>
      <c r="D952" s="399"/>
      <c r="E952" s="399"/>
      <c r="F952" s="399"/>
      <c r="G952" s="399"/>
      <c r="H952" s="399"/>
      <c r="I952" s="399"/>
      <c r="J952" s="399"/>
      <c r="K952" s="399"/>
      <c r="L952" s="399"/>
      <c r="M952" s="399"/>
      <c r="N952" s="399"/>
      <c r="O952" s="399"/>
      <c r="P952" s="399"/>
      <c r="Q952" s="399"/>
      <c r="R952" s="399"/>
      <c r="S952" s="399"/>
      <c r="T952" s="399"/>
      <c r="U952" s="399"/>
      <c r="V952" s="399"/>
      <c r="W952" s="399"/>
      <c r="X952" s="399"/>
      <c r="Y952" s="399"/>
      <c r="Z952" s="399"/>
      <c r="AA952" s="399"/>
      <c r="AB952" s="399"/>
      <c r="AC952" s="399"/>
      <c r="AD952" s="399"/>
      <c r="AE952" s="399"/>
    </row>
    <row r="953" spans="3:31" ht="15.75" customHeight="1" x14ac:dyDescent="0.3">
      <c r="C953" s="398"/>
      <c r="D953" s="399"/>
      <c r="E953" s="399"/>
      <c r="F953" s="399"/>
      <c r="G953" s="399"/>
      <c r="H953" s="399"/>
      <c r="I953" s="399"/>
      <c r="J953" s="399"/>
      <c r="K953" s="399"/>
      <c r="L953" s="399"/>
      <c r="M953" s="399"/>
      <c r="N953" s="399"/>
      <c r="O953" s="399"/>
      <c r="P953" s="399"/>
      <c r="Q953" s="399"/>
      <c r="R953" s="399"/>
      <c r="S953" s="399"/>
      <c r="T953" s="399"/>
      <c r="U953" s="399"/>
      <c r="V953" s="399"/>
      <c r="W953" s="399"/>
      <c r="X953" s="399"/>
      <c r="Y953" s="399"/>
      <c r="Z953" s="399"/>
      <c r="AA953" s="399"/>
      <c r="AB953" s="399"/>
      <c r="AC953" s="399"/>
      <c r="AD953" s="399"/>
      <c r="AE953" s="399"/>
    </row>
    <row r="954" spans="3:31" ht="15.75" customHeight="1" x14ac:dyDescent="0.3">
      <c r="C954" s="398"/>
      <c r="D954" s="399"/>
      <c r="E954" s="399"/>
      <c r="F954" s="399"/>
      <c r="G954" s="399"/>
      <c r="H954" s="399"/>
      <c r="I954" s="399"/>
      <c r="J954" s="399"/>
      <c r="K954" s="399"/>
      <c r="L954" s="399"/>
      <c r="M954" s="399"/>
      <c r="N954" s="399"/>
      <c r="O954" s="399"/>
      <c r="P954" s="399"/>
      <c r="Q954" s="399"/>
      <c r="R954" s="399"/>
      <c r="S954" s="399"/>
      <c r="T954" s="399"/>
      <c r="U954" s="399"/>
      <c r="V954" s="399"/>
      <c r="W954" s="399"/>
      <c r="X954" s="399"/>
      <c r="Y954" s="399"/>
      <c r="Z954" s="399"/>
      <c r="AA954" s="399"/>
      <c r="AB954" s="399"/>
      <c r="AC954" s="399"/>
      <c r="AD954" s="399"/>
      <c r="AE954" s="399"/>
    </row>
    <row r="955" spans="3:31" ht="15.75" customHeight="1" x14ac:dyDescent="0.3">
      <c r="C955" s="398"/>
      <c r="D955" s="399"/>
      <c r="E955" s="399"/>
      <c r="F955" s="399"/>
      <c r="G955" s="399"/>
      <c r="H955" s="399"/>
      <c r="I955" s="399"/>
      <c r="J955" s="399"/>
      <c r="K955" s="399"/>
      <c r="L955" s="399"/>
      <c r="M955" s="399"/>
      <c r="N955" s="399"/>
      <c r="O955" s="399"/>
      <c r="P955" s="399"/>
      <c r="Q955" s="399"/>
      <c r="R955" s="399"/>
      <c r="S955" s="399"/>
      <c r="T955" s="399"/>
      <c r="U955" s="399"/>
      <c r="V955" s="399"/>
      <c r="W955" s="399"/>
      <c r="X955" s="399"/>
      <c r="Y955" s="399"/>
      <c r="Z955" s="399"/>
      <c r="AA955" s="399"/>
      <c r="AB955" s="399"/>
      <c r="AC955" s="399"/>
      <c r="AD955" s="399"/>
      <c r="AE955" s="399"/>
    </row>
    <row r="956" spans="3:31" ht="15.75" customHeight="1" x14ac:dyDescent="0.3">
      <c r="C956" s="398"/>
      <c r="D956" s="399"/>
      <c r="E956" s="399"/>
      <c r="F956" s="399"/>
      <c r="G956" s="399"/>
      <c r="H956" s="399"/>
      <c r="I956" s="399"/>
      <c r="J956" s="399"/>
      <c r="K956" s="399"/>
      <c r="L956" s="399"/>
      <c r="M956" s="399"/>
      <c r="N956" s="399"/>
      <c r="O956" s="399"/>
      <c r="P956" s="399"/>
      <c r="Q956" s="399"/>
      <c r="R956" s="399"/>
      <c r="S956" s="399"/>
      <c r="T956" s="399"/>
      <c r="U956" s="399"/>
      <c r="V956" s="399"/>
      <c r="W956" s="399"/>
      <c r="X956" s="399"/>
      <c r="Y956" s="399"/>
      <c r="Z956" s="399"/>
      <c r="AA956" s="399"/>
      <c r="AB956" s="399"/>
      <c r="AC956" s="399"/>
      <c r="AD956" s="399"/>
      <c r="AE956" s="399"/>
    </row>
    <row r="957" spans="3:31" ht="15.75" customHeight="1" x14ac:dyDescent="0.3">
      <c r="C957" s="398"/>
      <c r="D957" s="399"/>
      <c r="E957" s="399"/>
      <c r="F957" s="399"/>
      <c r="G957" s="399"/>
      <c r="H957" s="399"/>
      <c r="I957" s="399"/>
      <c r="J957" s="399"/>
      <c r="K957" s="399"/>
      <c r="L957" s="399"/>
      <c r="M957" s="399"/>
      <c r="N957" s="399"/>
      <c r="O957" s="399"/>
      <c r="P957" s="399"/>
      <c r="Q957" s="399"/>
      <c r="R957" s="399"/>
      <c r="S957" s="399"/>
      <c r="T957" s="399"/>
      <c r="U957" s="399"/>
      <c r="V957" s="399"/>
      <c r="W957" s="399"/>
      <c r="X957" s="399"/>
      <c r="Y957" s="399"/>
      <c r="Z957" s="399"/>
      <c r="AA957" s="399"/>
      <c r="AB957" s="399"/>
      <c r="AC957" s="399"/>
      <c r="AD957" s="399"/>
      <c r="AE957" s="399"/>
    </row>
    <row r="958" spans="3:31" ht="15.75" customHeight="1" x14ac:dyDescent="0.3">
      <c r="C958" s="398"/>
      <c r="D958" s="399"/>
      <c r="E958" s="399"/>
      <c r="F958" s="399"/>
      <c r="G958" s="399"/>
      <c r="H958" s="399"/>
      <c r="I958" s="399"/>
      <c r="J958" s="399"/>
      <c r="K958" s="399"/>
      <c r="L958" s="399"/>
      <c r="M958" s="399"/>
      <c r="N958" s="399"/>
      <c r="O958" s="399"/>
      <c r="P958" s="399"/>
      <c r="Q958" s="399"/>
      <c r="R958" s="399"/>
      <c r="S958" s="399"/>
      <c r="T958" s="399"/>
      <c r="U958" s="399"/>
      <c r="V958" s="399"/>
      <c r="W958" s="399"/>
      <c r="X958" s="399"/>
      <c r="Y958" s="399"/>
      <c r="Z958" s="399"/>
      <c r="AA958" s="399"/>
      <c r="AB958" s="399"/>
      <c r="AC958" s="399"/>
      <c r="AD958" s="399"/>
      <c r="AE958" s="399"/>
    </row>
    <row r="959" spans="3:31" ht="15.75" customHeight="1" x14ac:dyDescent="0.3">
      <c r="C959" s="398"/>
      <c r="D959" s="399"/>
      <c r="E959" s="399"/>
      <c r="F959" s="399"/>
      <c r="G959" s="399"/>
      <c r="H959" s="399"/>
      <c r="I959" s="399"/>
      <c r="J959" s="399"/>
      <c r="K959" s="399"/>
      <c r="L959" s="399"/>
      <c r="M959" s="399"/>
      <c r="N959" s="399"/>
      <c r="O959" s="399"/>
      <c r="P959" s="399"/>
      <c r="Q959" s="399"/>
      <c r="R959" s="399"/>
      <c r="S959" s="399"/>
      <c r="T959" s="399"/>
      <c r="U959" s="399"/>
      <c r="V959" s="399"/>
      <c r="W959" s="399"/>
      <c r="X959" s="399"/>
      <c r="Y959" s="399"/>
      <c r="Z959" s="399"/>
      <c r="AA959" s="399"/>
      <c r="AB959" s="399"/>
      <c r="AC959" s="399"/>
      <c r="AD959" s="399"/>
      <c r="AE959" s="399"/>
    </row>
    <row r="960" spans="3:31" ht="15.75" customHeight="1" x14ac:dyDescent="0.3">
      <c r="C960" s="398"/>
      <c r="D960" s="399"/>
      <c r="E960" s="399"/>
      <c r="F960" s="399"/>
      <c r="G960" s="399"/>
      <c r="H960" s="399"/>
      <c r="I960" s="399"/>
      <c r="J960" s="399"/>
      <c r="K960" s="399"/>
      <c r="L960" s="399"/>
      <c r="M960" s="399"/>
      <c r="N960" s="399"/>
      <c r="O960" s="399"/>
      <c r="P960" s="399"/>
      <c r="Q960" s="399"/>
      <c r="R960" s="399"/>
      <c r="S960" s="399"/>
      <c r="T960" s="399"/>
      <c r="U960" s="399"/>
      <c r="V960" s="399"/>
      <c r="W960" s="399"/>
      <c r="X960" s="399"/>
      <c r="Y960" s="399"/>
      <c r="Z960" s="399"/>
      <c r="AA960" s="399"/>
      <c r="AB960" s="399"/>
      <c r="AC960" s="399"/>
      <c r="AD960" s="399"/>
      <c r="AE960" s="399"/>
    </row>
    <row r="961" spans="3:31" ht="15.75" customHeight="1" x14ac:dyDescent="0.3">
      <c r="C961" s="398"/>
      <c r="D961" s="399"/>
      <c r="E961" s="399"/>
      <c r="F961" s="399"/>
      <c r="G961" s="399"/>
      <c r="H961" s="399"/>
      <c r="I961" s="399"/>
      <c r="J961" s="399"/>
      <c r="K961" s="399"/>
      <c r="L961" s="399"/>
      <c r="M961" s="399"/>
      <c r="N961" s="399"/>
      <c r="O961" s="399"/>
      <c r="P961" s="399"/>
      <c r="Q961" s="399"/>
      <c r="R961" s="399"/>
      <c r="S961" s="399"/>
      <c r="T961" s="399"/>
      <c r="U961" s="399"/>
      <c r="V961" s="399"/>
      <c r="W961" s="399"/>
      <c r="X961" s="399"/>
      <c r="Y961" s="399"/>
      <c r="Z961" s="399"/>
      <c r="AA961" s="399"/>
      <c r="AB961" s="399"/>
      <c r="AC961" s="399"/>
      <c r="AD961" s="399"/>
      <c r="AE961" s="399"/>
    </row>
    <row r="962" spans="3:31" ht="15.75" customHeight="1" x14ac:dyDescent="0.3">
      <c r="C962" s="398"/>
      <c r="D962" s="399"/>
      <c r="E962" s="399"/>
      <c r="F962" s="399"/>
      <c r="G962" s="399"/>
      <c r="H962" s="399"/>
      <c r="I962" s="399"/>
      <c r="J962" s="399"/>
      <c r="K962" s="399"/>
      <c r="L962" s="399"/>
      <c r="M962" s="399"/>
      <c r="N962" s="399"/>
      <c r="O962" s="399"/>
      <c r="P962" s="399"/>
      <c r="Q962" s="399"/>
      <c r="R962" s="399"/>
      <c r="S962" s="399"/>
      <c r="T962" s="399"/>
      <c r="U962" s="399"/>
      <c r="V962" s="399"/>
      <c r="W962" s="399"/>
      <c r="X962" s="399"/>
      <c r="Y962" s="399"/>
      <c r="Z962" s="399"/>
      <c r="AA962" s="399"/>
      <c r="AB962" s="399"/>
      <c r="AC962" s="399"/>
      <c r="AD962" s="399"/>
      <c r="AE962" s="399"/>
    </row>
    <row r="963" spans="3:31" ht="15.75" customHeight="1" x14ac:dyDescent="0.3">
      <c r="C963" s="398"/>
      <c r="D963" s="399"/>
      <c r="E963" s="399"/>
      <c r="F963" s="399"/>
      <c r="G963" s="399"/>
      <c r="H963" s="399"/>
      <c r="I963" s="399"/>
      <c r="J963" s="399"/>
      <c r="K963" s="399"/>
      <c r="L963" s="399"/>
      <c r="M963" s="399"/>
      <c r="N963" s="399"/>
      <c r="O963" s="399"/>
      <c r="P963" s="399"/>
      <c r="Q963" s="399"/>
      <c r="R963" s="399"/>
      <c r="S963" s="399"/>
      <c r="T963" s="399"/>
      <c r="U963" s="399"/>
      <c r="V963" s="399"/>
      <c r="W963" s="399"/>
      <c r="X963" s="399"/>
      <c r="Y963" s="399"/>
      <c r="Z963" s="399"/>
      <c r="AA963" s="399"/>
      <c r="AB963" s="399"/>
      <c r="AC963" s="399"/>
      <c r="AD963" s="399"/>
      <c r="AE963" s="399"/>
    </row>
    <row r="964" spans="3:31" ht="15.75" customHeight="1" x14ac:dyDescent="0.3">
      <c r="C964" s="398"/>
      <c r="D964" s="399"/>
      <c r="E964" s="399"/>
      <c r="F964" s="399"/>
      <c r="G964" s="399"/>
      <c r="H964" s="399"/>
      <c r="I964" s="399"/>
      <c r="J964" s="399"/>
      <c r="K964" s="399"/>
      <c r="L964" s="399"/>
      <c r="M964" s="399"/>
      <c r="N964" s="399"/>
      <c r="O964" s="399"/>
      <c r="P964" s="399"/>
      <c r="Q964" s="399"/>
      <c r="R964" s="399"/>
      <c r="S964" s="399"/>
      <c r="T964" s="399"/>
      <c r="U964" s="399"/>
      <c r="V964" s="399"/>
      <c r="W964" s="399"/>
      <c r="X964" s="399"/>
      <c r="Y964" s="399"/>
      <c r="Z964" s="399"/>
      <c r="AA964" s="399"/>
      <c r="AB964" s="399"/>
      <c r="AC964" s="399"/>
      <c r="AD964" s="399"/>
      <c r="AE964" s="399"/>
    </row>
    <row r="965" spans="3:31" ht="15.75" customHeight="1" x14ac:dyDescent="0.3">
      <c r="C965" s="398"/>
      <c r="D965" s="399"/>
      <c r="E965" s="399"/>
      <c r="F965" s="399"/>
      <c r="G965" s="399"/>
      <c r="H965" s="399"/>
      <c r="I965" s="399"/>
      <c r="J965" s="399"/>
      <c r="K965" s="399"/>
      <c r="L965" s="399"/>
      <c r="M965" s="399"/>
      <c r="N965" s="399"/>
      <c r="O965" s="399"/>
      <c r="P965" s="399"/>
      <c r="Q965" s="399"/>
      <c r="R965" s="399"/>
      <c r="S965" s="399"/>
      <c r="T965" s="399"/>
      <c r="U965" s="399"/>
      <c r="V965" s="399"/>
      <c r="W965" s="399"/>
      <c r="X965" s="399"/>
      <c r="Y965" s="399"/>
      <c r="Z965" s="399"/>
      <c r="AA965" s="399"/>
      <c r="AB965" s="399"/>
      <c r="AC965" s="399"/>
      <c r="AD965" s="399"/>
      <c r="AE965" s="399"/>
    </row>
    <row r="966" spans="3:31" ht="15.75" customHeight="1" x14ac:dyDescent="0.3">
      <c r="C966" s="398"/>
      <c r="D966" s="399"/>
      <c r="E966" s="399"/>
      <c r="F966" s="399"/>
      <c r="G966" s="399"/>
      <c r="H966" s="399"/>
      <c r="I966" s="399"/>
      <c r="J966" s="399"/>
      <c r="K966" s="399"/>
      <c r="L966" s="399"/>
      <c r="M966" s="399"/>
      <c r="N966" s="399"/>
      <c r="O966" s="399"/>
      <c r="P966" s="399"/>
      <c r="Q966" s="399"/>
      <c r="R966" s="399"/>
      <c r="S966" s="399"/>
      <c r="T966" s="399"/>
      <c r="U966" s="399"/>
      <c r="V966" s="399"/>
      <c r="W966" s="399"/>
      <c r="X966" s="399"/>
      <c r="Y966" s="399"/>
      <c r="Z966" s="399"/>
      <c r="AA966" s="399"/>
      <c r="AB966" s="399"/>
      <c r="AC966" s="399"/>
      <c r="AD966" s="399"/>
      <c r="AE966" s="399"/>
    </row>
    <row r="967" spans="3:31" ht="15.75" customHeight="1" x14ac:dyDescent="0.3">
      <c r="C967" s="398"/>
      <c r="D967" s="399"/>
      <c r="E967" s="399"/>
      <c r="F967" s="399"/>
      <c r="G967" s="399"/>
      <c r="H967" s="399"/>
      <c r="I967" s="399"/>
      <c r="J967" s="399"/>
      <c r="K967" s="399"/>
      <c r="L967" s="399"/>
      <c r="M967" s="399"/>
      <c r="N967" s="399"/>
      <c r="O967" s="399"/>
      <c r="P967" s="399"/>
      <c r="Q967" s="399"/>
      <c r="R967" s="399"/>
      <c r="S967" s="399"/>
      <c r="T967" s="399"/>
      <c r="U967" s="399"/>
      <c r="V967" s="399"/>
      <c r="W967" s="399"/>
      <c r="X967" s="399"/>
      <c r="Y967" s="399"/>
      <c r="Z967" s="399"/>
      <c r="AA967" s="399"/>
      <c r="AB967" s="399"/>
      <c r="AC967" s="399"/>
      <c r="AD967" s="399"/>
      <c r="AE967" s="399"/>
    </row>
    <row r="968" spans="3:31" ht="15.75" customHeight="1" x14ac:dyDescent="0.3">
      <c r="C968" s="398"/>
      <c r="D968" s="399"/>
      <c r="E968" s="399"/>
      <c r="F968" s="399"/>
      <c r="G968" s="399"/>
      <c r="H968" s="399"/>
      <c r="I968" s="399"/>
      <c r="J968" s="399"/>
      <c r="K968" s="399"/>
      <c r="L968" s="399"/>
      <c r="M968" s="399"/>
      <c r="N968" s="399"/>
      <c r="O968" s="399"/>
      <c r="P968" s="399"/>
      <c r="Q968" s="399"/>
      <c r="R968" s="399"/>
      <c r="S968" s="399"/>
      <c r="T968" s="399"/>
      <c r="U968" s="399"/>
      <c r="V968" s="399"/>
      <c r="W968" s="399"/>
      <c r="X968" s="399"/>
      <c r="Y968" s="399"/>
      <c r="Z968" s="399"/>
      <c r="AA968" s="399"/>
      <c r="AB968" s="399"/>
      <c r="AC968" s="399"/>
      <c r="AD968" s="399"/>
      <c r="AE968" s="399"/>
    </row>
    <row r="969" spans="3:31" ht="15.75" customHeight="1" x14ac:dyDescent="0.3">
      <c r="C969" s="398"/>
      <c r="D969" s="399"/>
      <c r="E969" s="399"/>
      <c r="F969" s="399"/>
      <c r="G969" s="399"/>
      <c r="H969" s="399"/>
      <c r="I969" s="399"/>
      <c r="J969" s="399"/>
      <c r="K969" s="399"/>
      <c r="L969" s="399"/>
      <c r="M969" s="399"/>
      <c r="N969" s="399"/>
      <c r="O969" s="399"/>
      <c r="P969" s="399"/>
      <c r="Q969" s="399"/>
      <c r="R969" s="399"/>
      <c r="S969" s="399"/>
      <c r="T969" s="399"/>
      <c r="U969" s="399"/>
      <c r="V969" s="399"/>
      <c r="W969" s="399"/>
      <c r="X969" s="399"/>
      <c r="Y969" s="399"/>
      <c r="Z969" s="399"/>
      <c r="AA969" s="399"/>
      <c r="AB969" s="399"/>
      <c r="AC969" s="399"/>
      <c r="AD969" s="399"/>
      <c r="AE969" s="399"/>
    </row>
    <row r="970" spans="3:31" ht="15.75" customHeight="1" x14ac:dyDescent="0.3">
      <c r="C970" s="398"/>
      <c r="D970" s="399"/>
      <c r="E970" s="399"/>
      <c r="F970" s="399"/>
      <c r="G970" s="399"/>
      <c r="H970" s="399"/>
      <c r="I970" s="399"/>
      <c r="J970" s="399"/>
      <c r="K970" s="399"/>
      <c r="L970" s="399"/>
      <c r="M970" s="399"/>
      <c r="N970" s="399"/>
      <c r="O970" s="399"/>
      <c r="P970" s="399"/>
      <c r="Q970" s="399"/>
      <c r="R970" s="399"/>
      <c r="S970" s="399"/>
      <c r="T970" s="399"/>
      <c r="U970" s="399"/>
      <c r="V970" s="399"/>
      <c r="W970" s="399"/>
      <c r="X970" s="399"/>
      <c r="Y970" s="399"/>
      <c r="Z970" s="399"/>
      <c r="AA970" s="399"/>
      <c r="AB970" s="399"/>
      <c r="AC970" s="399"/>
      <c r="AD970" s="399"/>
      <c r="AE970" s="399"/>
    </row>
    <row r="971" spans="3:31" ht="15.75" customHeight="1" x14ac:dyDescent="0.3">
      <c r="C971" s="398"/>
      <c r="D971" s="399"/>
      <c r="E971" s="399"/>
      <c r="F971" s="399"/>
      <c r="G971" s="399"/>
      <c r="H971" s="399"/>
      <c r="I971" s="399"/>
      <c r="J971" s="399"/>
      <c r="K971" s="399"/>
      <c r="L971" s="399"/>
      <c r="M971" s="399"/>
      <c r="N971" s="399"/>
      <c r="O971" s="399"/>
      <c r="P971" s="399"/>
      <c r="Q971" s="399"/>
      <c r="R971" s="399"/>
      <c r="S971" s="399"/>
      <c r="T971" s="399"/>
      <c r="U971" s="399"/>
      <c r="V971" s="399"/>
      <c r="W971" s="399"/>
      <c r="X971" s="399"/>
      <c r="Y971" s="399"/>
      <c r="Z971" s="399"/>
      <c r="AA971" s="399"/>
      <c r="AB971" s="399"/>
      <c r="AC971" s="399"/>
      <c r="AD971" s="399"/>
      <c r="AE971" s="399"/>
    </row>
    <row r="972" spans="3:31" ht="15.75" customHeight="1" x14ac:dyDescent="0.3">
      <c r="C972" s="398"/>
      <c r="D972" s="399"/>
      <c r="E972" s="399"/>
      <c r="F972" s="399"/>
      <c r="G972" s="399"/>
      <c r="H972" s="399"/>
      <c r="I972" s="399"/>
      <c r="J972" s="399"/>
      <c r="K972" s="399"/>
      <c r="L972" s="399"/>
      <c r="M972" s="399"/>
      <c r="N972" s="399"/>
      <c r="O972" s="399"/>
      <c r="P972" s="399"/>
      <c r="Q972" s="399"/>
      <c r="R972" s="399"/>
      <c r="S972" s="399"/>
      <c r="T972" s="399"/>
      <c r="U972" s="399"/>
      <c r="V972" s="399"/>
      <c r="W972" s="399"/>
      <c r="X972" s="399"/>
      <c r="Y972" s="399"/>
      <c r="Z972" s="399"/>
      <c r="AA972" s="399"/>
      <c r="AB972" s="399"/>
      <c r="AC972" s="399"/>
      <c r="AD972" s="399"/>
      <c r="AE972" s="399"/>
    </row>
    <row r="973" spans="3:31" ht="15.75" customHeight="1" x14ac:dyDescent="0.3">
      <c r="C973" s="398"/>
      <c r="D973" s="399"/>
      <c r="E973" s="399"/>
      <c r="F973" s="399"/>
      <c r="G973" s="399"/>
      <c r="H973" s="399"/>
      <c r="I973" s="399"/>
      <c r="J973" s="399"/>
      <c r="K973" s="399"/>
      <c r="L973" s="399"/>
      <c r="M973" s="399"/>
      <c r="N973" s="399"/>
      <c r="O973" s="399"/>
      <c r="P973" s="399"/>
      <c r="Q973" s="399"/>
      <c r="R973" s="399"/>
      <c r="S973" s="399"/>
      <c r="T973" s="399"/>
      <c r="U973" s="399"/>
      <c r="V973" s="399"/>
      <c r="W973" s="399"/>
      <c r="X973" s="399"/>
      <c r="Y973" s="399"/>
      <c r="Z973" s="399"/>
      <c r="AA973" s="399"/>
      <c r="AB973" s="399"/>
      <c r="AC973" s="399"/>
      <c r="AD973" s="399"/>
      <c r="AE973" s="399"/>
    </row>
    <row r="974" spans="3:31" ht="15.75" customHeight="1" x14ac:dyDescent="0.3">
      <c r="C974" s="398"/>
      <c r="D974" s="399"/>
      <c r="E974" s="399"/>
      <c r="F974" s="399"/>
      <c r="G974" s="399"/>
      <c r="H974" s="399"/>
      <c r="I974" s="399"/>
      <c r="J974" s="399"/>
      <c r="K974" s="399"/>
      <c r="L974" s="399"/>
      <c r="M974" s="399"/>
      <c r="N974" s="399"/>
      <c r="O974" s="399"/>
      <c r="P974" s="399"/>
      <c r="Q974" s="399"/>
      <c r="R974" s="399"/>
      <c r="S974" s="399"/>
      <c r="T974" s="399"/>
      <c r="U974" s="399"/>
      <c r="V974" s="399"/>
      <c r="W974" s="399"/>
      <c r="X974" s="399"/>
      <c r="Y974" s="399"/>
      <c r="Z974" s="399"/>
      <c r="AA974" s="399"/>
      <c r="AB974" s="399"/>
      <c r="AC974" s="399"/>
      <c r="AD974" s="399"/>
      <c r="AE974" s="399"/>
    </row>
    <row r="975" spans="3:31" ht="15.75" customHeight="1" x14ac:dyDescent="0.3">
      <c r="C975" s="398"/>
      <c r="D975" s="399"/>
      <c r="E975" s="399"/>
      <c r="F975" s="399"/>
      <c r="G975" s="399"/>
      <c r="H975" s="399"/>
      <c r="I975" s="399"/>
      <c r="J975" s="399"/>
      <c r="K975" s="399"/>
      <c r="L975" s="399"/>
      <c r="M975" s="399"/>
      <c r="N975" s="399"/>
      <c r="O975" s="399"/>
      <c r="P975" s="399"/>
      <c r="Q975" s="399"/>
      <c r="R975" s="399"/>
      <c r="S975" s="399"/>
      <c r="T975" s="399"/>
      <c r="U975" s="399"/>
      <c r="V975" s="399"/>
      <c r="W975" s="399"/>
      <c r="X975" s="399"/>
      <c r="Y975" s="399"/>
      <c r="Z975" s="399"/>
      <c r="AA975" s="399"/>
      <c r="AB975" s="399"/>
      <c r="AC975" s="399"/>
      <c r="AD975" s="399"/>
      <c r="AE975" s="399"/>
    </row>
    <row r="976" spans="3:31" ht="15.75" customHeight="1" x14ac:dyDescent="0.3">
      <c r="C976" s="398"/>
      <c r="D976" s="399"/>
      <c r="E976" s="399"/>
      <c r="F976" s="399"/>
      <c r="G976" s="399"/>
      <c r="H976" s="399"/>
      <c r="I976" s="399"/>
      <c r="J976" s="399"/>
      <c r="K976" s="399"/>
      <c r="L976" s="399"/>
      <c r="M976" s="399"/>
      <c r="N976" s="399"/>
      <c r="O976" s="399"/>
      <c r="P976" s="399"/>
      <c r="Q976" s="399"/>
      <c r="R976" s="399"/>
      <c r="S976" s="399"/>
      <c r="T976" s="399"/>
      <c r="U976" s="399"/>
      <c r="V976" s="399"/>
      <c r="W976" s="399"/>
      <c r="X976" s="399"/>
      <c r="Y976" s="399"/>
      <c r="Z976" s="399"/>
      <c r="AA976" s="399"/>
      <c r="AB976" s="399"/>
      <c r="AC976" s="399"/>
      <c r="AD976" s="399"/>
      <c r="AE976" s="399"/>
    </row>
    <row r="977" spans="3:31" ht="15.75" customHeight="1" x14ac:dyDescent="0.3">
      <c r="C977" s="398"/>
      <c r="D977" s="399"/>
      <c r="E977" s="399"/>
      <c r="F977" s="399"/>
      <c r="G977" s="399"/>
      <c r="H977" s="399"/>
      <c r="I977" s="399"/>
      <c r="J977" s="399"/>
      <c r="K977" s="399"/>
      <c r="L977" s="399"/>
      <c r="M977" s="399"/>
      <c r="N977" s="399"/>
      <c r="O977" s="399"/>
      <c r="P977" s="399"/>
      <c r="Q977" s="399"/>
      <c r="R977" s="399"/>
      <c r="S977" s="399"/>
      <c r="T977" s="399"/>
      <c r="U977" s="399"/>
      <c r="V977" s="399"/>
      <c r="W977" s="399"/>
      <c r="X977" s="399"/>
      <c r="Y977" s="399"/>
      <c r="Z977" s="399"/>
      <c r="AA977" s="399"/>
      <c r="AB977" s="399"/>
      <c r="AC977" s="399"/>
      <c r="AD977" s="399"/>
      <c r="AE977" s="399"/>
    </row>
    <row r="978" spans="3:31" ht="15.75" customHeight="1" x14ac:dyDescent="0.3">
      <c r="C978" s="398"/>
      <c r="D978" s="399"/>
      <c r="E978" s="399"/>
      <c r="F978" s="399"/>
      <c r="G978" s="399"/>
      <c r="H978" s="399"/>
      <c r="I978" s="399"/>
      <c r="J978" s="399"/>
      <c r="K978" s="399"/>
      <c r="L978" s="399"/>
      <c r="M978" s="399"/>
      <c r="N978" s="399"/>
      <c r="O978" s="399"/>
      <c r="P978" s="399"/>
      <c r="Q978" s="399"/>
      <c r="R978" s="399"/>
      <c r="S978" s="399"/>
      <c r="T978" s="399"/>
      <c r="U978" s="399"/>
      <c r="V978" s="399"/>
      <c r="W978" s="399"/>
      <c r="X978" s="399"/>
      <c r="Y978" s="399"/>
      <c r="Z978" s="399"/>
      <c r="AA978" s="399"/>
      <c r="AB978" s="399"/>
      <c r="AC978" s="399"/>
      <c r="AD978" s="399"/>
      <c r="AE978" s="399"/>
    </row>
    <row r="979" spans="3:31" ht="15.75" customHeight="1" x14ac:dyDescent="0.3">
      <c r="C979" s="398"/>
      <c r="D979" s="399"/>
      <c r="E979" s="399"/>
      <c r="F979" s="399"/>
      <c r="G979" s="399"/>
      <c r="H979" s="399"/>
      <c r="I979" s="399"/>
      <c r="J979" s="399"/>
      <c r="K979" s="399"/>
      <c r="L979" s="399"/>
      <c r="M979" s="399"/>
      <c r="N979" s="399"/>
      <c r="O979" s="399"/>
      <c r="P979" s="399"/>
      <c r="Q979" s="399"/>
      <c r="R979" s="399"/>
      <c r="S979" s="399"/>
      <c r="T979" s="399"/>
      <c r="U979" s="399"/>
      <c r="V979" s="399"/>
      <c r="W979" s="399"/>
      <c r="X979" s="399"/>
      <c r="Y979" s="399"/>
      <c r="Z979" s="399"/>
      <c r="AA979" s="399"/>
      <c r="AB979" s="399"/>
      <c r="AC979" s="399"/>
      <c r="AD979" s="399"/>
      <c r="AE979" s="399"/>
    </row>
    <row r="980" spans="3:31" ht="15.75" customHeight="1" x14ac:dyDescent="0.3">
      <c r="C980" s="398"/>
      <c r="D980" s="399"/>
      <c r="E980" s="399"/>
      <c r="F980" s="399"/>
      <c r="G980" s="399"/>
      <c r="H980" s="399"/>
      <c r="I980" s="399"/>
      <c r="J980" s="399"/>
      <c r="K980" s="399"/>
      <c r="L980" s="399"/>
      <c r="M980" s="399"/>
      <c r="N980" s="399"/>
      <c r="O980" s="399"/>
      <c r="P980" s="399"/>
      <c r="Q980" s="399"/>
      <c r="R980" s="399"/>
      <c r="S980" s="399"/>
      <c r="T980" s="399"/>
      <c r="U980" s="399"/>
      <c r="V980" s="399"/>
      <c r="W980" s="399"/>
      <c r="X980" s="399"/>
      <c r="Y980" s="399"/>
      <c r="Z980" s="399"/>
      <c r="AA980" s="399"/>
      <c r="AB980" s="399"/>
      <c r="AC980" s="399"/>
      <c r="AD980" s="399"/>
      <c r="AE980" s="399"/>
    </row>
    <row r="981" spans="3:31" ht="15.75" customHeight="1" x14ac:dyDescent="0.3">
      <c r="C981" s="398"/>
      <c r="D981" s="399"/>
      <c r="E981" s="399"/>
      <c r="F981" s="399"/>
      <c r="G981" s="399"/>
      <c r="H981" s="399"/>
      <c r="I981" s="399"/>
      <c r="J981" s="399"/>
      <c r="K981" s="399"/>
      <c r="L981" s="399"/>
      <c r="M981" s="399"/>
      <c r="N981" s="399"/>
      <c r="O981" s="399"/>
      <c r="P981" s="399"/>
      <c r="Q981" s="399"/>
      <c r="R981" s="399"/>
      <c r="S981" s="399"/>
      <c r="T981" s="399"/>
      <c r="U981" s="399"/>
      <c r="V981" s="399"/>
      <c r="W981" s="399"/>
      <c r="X981" s="399"/>
      <c r="Y981" s="399"/>
      <c r="Z981" s="399"/>
      <c r="AA981" s="399"/>
      <c r="AB981" s="399"/>
      <c r="AC981" s="399"/>
      <c r="AD981" s="399"/>
      <c r="AE981" s="399"/>
    </row>
    <row r="982" spans="3:31" ht="15.75" customHeight="1" x14ac:dyDescent="0.3">
      <c r="C982" s="398"/>
      <c r="D982" s="399"/>
      <c r="E982" s="399"/>
      <c r="F982" s="399"/>
      <c r="G982" s="399"/>
      <c r="H982" s="399"/>
      <c r="I982" s="399"/>
      <c r="J982" s="399"/>
      <c r="K982" s="399"/>
      <c r="L982" s="399"/>
      <c r="M982" s="399"/>
      <c r="N982" s="399"/>
      <c r="O982" s="399"/>
      <c r="P982" s="399"/>
      <c r="Q982" s="399"/>
      <c r="R982" s="399"/>
      <c r="S982" s="399"/>
      <c r="T982" s="399"/>
      <c r="U982" s="399"/>
      <c r="V982" s="399"/>
      <c r="W982" s="399"/>
      <c r="X982" s="399"/>
      <c r="Y982" s="399"/>
      <c r="Z982" s="399"/>
      <c r="AA982" s="399"/>
      <c r="AB982" s="399"/>
      <c r="AC982" s="399"/>
      <c r="AD982" s="399"/>
      <c r="AE982" s="399"/>
    </row>
    <row r="983" spans="3:31" ht="15.75" customHeight="1" x14ac:dyDescent="0.3">
      <c r="C983" s="398"/>
      <c r="D983" s="399"/>
      <c r="E983" s="399"/>
      <c r="F983" s="399"/>
      <c r="G983" s="399"/>
      <c r="H983" s="399"/>
      <c r="I983" s="399"/>
      <c r="J983" s="399"/>
      <c r="K983" s="399"/>
      <c r="L983" s="399"/>
      <c r="M983" s="399"/>
      <c r="N983" s="399"/>
      <c r="O983" s="399"/>
      <c r="P983" s="399"/>
      <c r="Q983" s="399"/>
      <c r="R983" s="399"/>
      <c r="S983" s="399"/>
      <c r="T983" s="399"/>
      <c r="U983" s="399"/>
      <c r="V983" s="399"/>
      <c r="W983" s="399"/>
      <c r="X983" s="399"/>
      <c r="Y983" s="399"/>
      <c r="Z983" s="399"/>
      <c r="AA983" s="399"/>
      <c r="AB983" s="399"/>
      <c r="AC983" s="399"/>
      <c r="AD983" s="399"/>
      <c r="AE983" s="399"/>
    </row>
    <row r="984" spans="3:31" ht="15.75" customHeight="1" x14ac:dyDescent="0.3">
      <c r="C984" s="398"/>
      <c r="D984" s="399"/>
      <c r="E984" s="399"/>
      <c r="F984" s="399"/>
      <c r="G984" s="399"/>
      <c r="H984" s="399"/>
      <c r="I984" s="399"/>
      <c r="J984" s="399"/>
      <c r="K984" s="399"/>
      <c r="L984" s="399"/>
      <c r="M984" s="399"/>
      <c r="N984" s="399"/>
      <c r="O984" s="399"/>
      <c r="P984" s="399"/>
      <c r="Q984" s="399"/>
      <c r="R984" s="399"/>
      <c r="S984" s="399"/>
      <c r="T984" s="399"/>
      <c r="U984" s="399"/>
      <c r="V984" s="399"/>
      <c r="W984" s="399"/>
      <c r="X984" s="399"/>
      <c r="Y984" s="399"/>
      <c r="Z984" s="399"/>
      <c r="AA984" s="399"/>
      <c r="AB984" s="399"/>
      <c r="AC984" s="399"/>
      <c r="AD984" s="399"/>
      <c r="AE984" s="399"/>
    </row>
    <row r="985" spans="3:31" ht="15.75" customHeight="1" x14ac:dyDescent="0.3">
      <c r="C985" s="398"/>
      <c r="D985" s="399"/>
      <c r="E985" s="399"/>
      <c r="F985" s="399"/>
      <c r="G985" s="399"/>
      <c r="H985" s="399"/>
      <c r="I985" s="399"/>
      <c r="J985" s="399"/>
      <c r="K985" s="399"/>
      <c r="L985" s="399"/>
      <c r="M985" s="399"/>
      <c r="N985" s="399"/>
      <c r="O985" s="399"/>
      <c r="P985" s="399"/>
      <c r="Q985" s="399"/>
      <c r="R985" s="399"/>
      <c r="S985" s="399"/>
      <c r="T985" s="399"/>
      <c r="U985" s="399"/>
      <c r="V985" s="399"/>
      <c r="W985" s="399"/>
      <c r="X985" s="399"/>
      <c r="Y985" s="399"/>
      <c r="Z985" s="399"/>
      <c r="AA985" s="399"/>
      <c r="AB985" s="399"/>
      <c r="AC985" s="399"/>
      <c r="AD985" s="399"/>
      <c r="AE985" s="399"/>
    </row>
    <row r="986" spans="3:31" ht="15.75" customHeight="1" x14ac:dyDescent="0.3">
      <c r="C986" s="398"/>
      <c r="D986" s="399"/>
      <c r="E986" s="399"/>
      <c r="F986" s="399"/>
      <c r="G986" s="399"/>
      <c r="H986" s="399"/>
      <c r="I986" s="399"/>
      <c r="J986" s="399"/>
      <c r="K986" s="399"/>
      <c r="L986" s="399"/>
      <c r="M986" s="399"/>
      <c r="N986" s="399"/>
      <c r="O986" s="399"/>
      <c r="P986" s="399"/>
      <c r="Q986" s="399"/>
      <c r="R986" s="399"/>
      <c r="S986" s="399"/>
      <c r="T986" s="399"/>
      <c r="U986" s="399"/>
      <c r="V986" s="399"/>
      <c r="W986" s="399"/>
      <c r="X986" s="399"/>
      <c r="Y986" s="399"/>
      <c r="Z986" s="399"/>
      <c r="AA986" s="399"/>
      <c r="AB986" s="399"/>
      <c r="AC986" s="399"/>
      <c r="AD986" s="399"/>
      <c r="AE986" s="399"/>
    </row>
    <row r="987" spans="3:31" ht="15.75" customHeight="1" x14ac:dyDescent="0.3">
      <c r="C987" s="398"/>
      <c r="D987" s="399"/>
      <c r="E987" s="399"/>
      <c r="F987" s="399"/>
      <c r="G987" s="399"/>
      <c r="H987" s="399"/>
      <c r="I987" s="399"/>
      <c r="J987" s="399"/>
      <c r="K987" s="399"/>
      <c r="L987" s="399"/>
      <c r="M987" s="399"/>
      <c r="N987" s="399"/>
      <c r="O987" s="399"/>
      <c r="P987" s="399"/>
      <c r="Q987" s="399"/>
      <c r="R987" s="399"/>
      <c r="S987" s="399"/>
      <c r="T987" s="399"/>
      <c r="U987" s="399"/>
      <c r="V987" s="399"/>
      <c r="W987" s="399"/>
      <c r="X987" s="399"/>
      <c r="Y987" s="399"/>
      <c r="Z987" s="399"/>
      <c r="AA987" s="399"/>
      <c r="AB987" s="399"/>
      <c r="AC987" s="399"/>
      <c r="AD987" s="399"/>
      <c r="AE987" s="399"/>
    </row>
    <row r="988" spans="3:31" ht="15.75" customHeight="1" x14ac:dyDescent="0.3">
      <c r="C988" s="398"/>
      <c r="D988" s="399"/>
      <c r="E988" s="399"/>
      <c r="F988" s="399"/>
      <c r="G988" s="399"/>
      <c r="H988" s="399"/>
      <c r="I988" s="399"/>
      <c r="J988" s="399"/>
      <c r="K988" s="399"/>
      <c r="L988" s="399"/>
      <c r="M988" s="399"/>
      <c r="N988" s="399"/>
      <c r="O988" s="399"/>
      <c r="P988" s="399"/>
      <c r="Q988" s="399"/>
      <c r="R988" s="399"/>
      <c r="S988" s="399"/>
      <c r="T988" s="399"/>
      <c r="U988" s="399"/>
      <c r="V988" s="399"/>
      <c r="W988" s="399"/>
      <c r="X988" s="399"/>
      <c r="Y988" s="399"/>
      <c r="Z988" s="399"/>
      <c r="AA988" s="399"/>
      <c r="AB988" s="399"/>
      <c r="AC988" s="399"/>
      <c r="AD988" s="399"/>
      <c r="AE988" s="399"/>
    </row>
    <row r="989" spans="3:31" ht="15.75" customHeight="1" x14ac:dyDescent="0.3">
      <c r="C989" s="398"/>
      <c r="D989" s="399"/>
      <c r="E989" s="399"/>
      <c r="F989" s="399"/>
      <c r="G989" s="399"/>
      <c r="H989" s="399"/>
      <c r="I989" s="399"/>
      <c r="J989" s="399"/>
      <c r="K989" s="399"/>
      <c r="L989" s="399"/>
      <c r="M989" s="399"/>
      <c r="N989" s="399"/>
      <c r="O989" s="399"/>
      <c r="P989" s="399"/>
      <c r="Q989" s="399"/>
      <c r="R989" s="399"/>
      <c r="S989" s="399"/>
      <c r="T989" s="399"/>
      <c r="U989" s="399"/>
      <c r="V989" s="399"/>
      <c r="W989" s="399"/>
      <c r="X989" s="399"/>
      <c r="Y989" s="399"/>
      <c r="Z989" s="399"/>
      <c r="AA989" s="399"/>
      <c r="AB989" s="399"/>
      <c r="AC989" s="399"/>
      <c r="AD989" s="399"/>
      <c r="AE989" s="399"/>
    </row>
    <row r="990" spans="3:31" ht="15.75" customHeight="1" x14ac:dyDescent="0.3">
      <c r="C990" s="398"/>
      <c r="D990" s="399"/>
      <c r="E990" s="399"/>
      <c r="F990" s="399"/>
      <c r="G990" s="399"/>
      <c r="H990" s="399"/>
      <c r="I990" s="399"/>
      <c r="J990" s="399"/>
      <c r="K990" s="399"/>
      <c r="L990" s="399"/>
      <c r="M990" s="399"/>
      <c r="N990" s="399"/>
      <c r="O990" s="399"/>
      <c r="P990" s="399"/>
      <c r="Q990" s="399"/>
      <c r="R990" s="399"/>
      <c r="S990" s="399"/>
      <c r="T990" s="399"/>
      <c r="U990" s="399"/>
      <c r="V990" s="399"/>
      <c r="W990" s="399"/>
      <c r="X990" s="399"/>
      <c r="Y990" s="399"/>
      <c r="Z990" s="399"/>
      <c r="AA990" s="399"/>
      <c r="AB990" s="399"/>
      <c r="AC990" s="399"/>
      <c r="AD990" s="399"/>
      <c r="AE990" s="399"/>
    </row>
    <row r="991" spans="3:31" ht="15.75" customHeight="1" x14ac:dyDescent="0.3">
      <c r="C991" s="398"/>
      <c r="D991" s="399"/>
      <c r="E991" s="399"/>
      <c r="F991" s="399"/>
      <c r="G991" s="399"/>
      <c r="H991" s="399"/>
      <c r="I991" s="399"/>
      <c r="J991" s="399"/>
      <c r="K991" s="399"/>
      <c r="L991" s="399"/>
      <c r="M991" s="399"/>
      <c r="N991" s="399"/>
      <c r="O991" s="399"/>
      <c r="P991" s="399"/>
      <c r="Q991" s="399"/>
      <c r="R991" s="399"/>
      <c r="S991" s="399"/>
      <c r="T991" s="399"/>
      <c r="U991" s="399"/>
      <c r="V991" s="399"/>
      <c r="W991" s="399"/>
      <c r="X991" s="399"/>
      <c r="Y991" s="399"/>
      <c r="Z991" s="399"/>
      <c r="AA991" s="399"/>
      <c r="AB991" s="399"/>
      <c r="AC991" s="399"/>
      <c r="AD991" s="399"/>
      <c r="AE991" s="399"/>
    </row>
    <row r="992" spans="3:31" ht="15.75" customHeight="1" x14ac:dyDescent="0.3">
      <c r="C992" s="398"/>
      <c r="D992" s="399"/>
      <c r="E992" s="399"/>
      <c r="F992" s="399"/>
      <c r="G992" s="399"/>
      <c r="H992" s="399"/>
      <c r="I992" s="399"/>
      <c r="J992" s="399"/>
      <c r="K992" s="399"/>
      <c r="L992" s="399"/>
      <c r="M992" s="399"/>
      <c r="N992" s="399"/>
      <c r="O992" s="399"/>
      <c r="P992" s="399"/>
      <c r="Q992" s="399"/>
      <c r="R992" s="399"/>
      <c r="S992" s="399"/>
      <c r="T992" s="399"/>
      <c r="U992" s="399"/>
      <c r="V992" s="399"/>
      <c r="W992" s="399"/>
      <c r="X992" s="399"/>
      <c r="Y992" s="399"/>
      <c r="Z992" s="399"/>
      <c r="AA992" s="399"/>
      <c r="AB992" s="399"/>
      <c r="AC992" s="399"/>
      <c r="AD992" s="399"/>
      <c r="AE992" s="399"/>
    </row>
    <row r="993" spans="3:31" ht="15.75" customHeight="1" x14ac:dyDescent="0.3">
      <c r="C993" s="398"/>
      <c r="D993" s="399"/>
      <c r="E993" s="399"/>
      <c r="F993" s="399"/>
      <c r="G993" s="399"/>
      <c r="H993" s="399"/>
      <c r="I993" s="399"/>
      <c r="J993" s="399"/>
      <c r="K993" s="399"/>
      <c r="L993" s="399"/>
      <c r="M993" s="399"/>
      <c r="N993" s="399"/>
      <c r="O993" s="399"/>
      <c r="P993" s="399"/>
      <c r="Q993" s="399"/>
      <c r="R993" s="399"/>
      <c r="S993" s="399"/>
      <c r="T993" s="399"/>
      <c r="U993" s="399"/>
      <c r="V993" s="399"/>
      <c r="W993" s="399"/>
      <c r="X993" s="399"/>
      <c r="Y993" s="399"/>
      <c r="Z993" s="399"/>
      <c r="AA993" s="399"/>
      <c r="AB993" s="399"/>
      <c r="AC993" s="399"/>
      <c r="AD993" s="399"/>
      <c r="AE993" s="399"/>
    </row>
    <row r="994" spans="3:31" ht="15.75" customHeight="1" x14ac:dyDescent="0.3">
      <c r="C994" s="398"/>
      <c r="D994" s="399"/>
      <c r="E994" s="399"/>
      <c r="F994" s="399"/>
      <c r="G994" s="399"/>
      <c r="H994" s="399"/>
      <c r="I994" s="399"/>
      <c r="J994" s="399"/>
      <c r="K994" s="399"/>
      <c r="L994" s="399"/>
      <c r="M994" s="399"/>
      <c r="N994" s="399"/>
      <c r="O994" s="399"/>
      <c r="P994" s="399"/>
      <c r="Q994" s="399"/>
      <c r="R994" s="399"/>
      <c r="S994" s="399"/>
      <c r="T994" s="399"/>
      <c r="U994" s="399"/>
      <c r="V994" s="399"/>
      <c r="W994" s="399"/>
      <c r="X994" s="399"/>
      <c r="Y994" s="399"/>
      <c r="Z994" s="399"/>
      <c r="AA994" s="399"/>
      <c r="AB994" s="399"/>
      <c r="AC994" s="399"/>
      <c r="AD994" s="399"/>
      <c r="AE994" s="399"/>
    </row>
    <row r="995" spans="3:31" ht="15.75" customHeight="1" x14ac:dyDescent="0.3">
      <c r="C995" s="398"/>
      <c r="D995" s="399"/>
      <c r="E995" s="399"/>
      <c r="F995" s="399"/>
      <c r="G995" s="399"/>
      <c r="H995" s="399"/>
      <c r="I995" s="399"/>
      <c r="J995" s="399"/>
      <c r="K995" s="399"/>
      <c r="L995" s="399"/>
      <c r="M995" s="399"/>
      <c r="N995" s="399"/>
      <c r="O995" s="399"/>
      <c r="P995" s="399"/>
      <c r="Q995" s="399"/>
      <c r="R995" s="399"/>
      <c r="S995" s="399"/>
      <c r="T995" s="399"/>
      <c r="U995" s="399"/>
      <c r="V995" s="399"/>
      <c r="W995" s="399"/>
      <c r="X995" s="399"/>
      <c r="Y995" s="399"/>
      <c r="Z995" s="399"/>
      <c r="AA995" s="399"/>
      <c r="AB995" s="399"/>
      <c r="AC995" s="399"/>
      <c r="AD995" s="399"/>
      <c r="AE995" s="399"/>
    </row>
    <row r="996" spans="3:31" ht="15.75" customHeight="1" x14ac:dyDescent="0.3">
      <c r="C996" s="398"/>
      <c r="D996" s="399"/>
      <c r="E996" s="399"/>
      <c r="F996" s="399"/>
      <c r="G996" s="399"/>
      <c r="H996" s="399"/>
      <c r="I996" s="399"/>
      <c r="J996" s="399"/>
      <c r="K996" s="399"/>
      <c r="L996" s="399"/>
      <c r="M996" s="399"/>
      <c r="N996" s="399"/>
      <c r="O996" s="399"/>
      <c r="P996" s="399"/>
      <c r="Q996" s="399"/>
      <c r="R996" s="399"/>
      <c r="S996" s="399"/>
      <c r="T996" s="399"/>
      <c r="U996" s="399"/>
      <c r="V996" s="399"/>
      <c r="W996" s="399"/>
      <c r="X996" s="399"/>
      <c r="Y996" s="399"/>
      <c r="Z996" s="399"/>
      <c r="AA996" s="399"/>
      <c r="AB996" s="399"/>
      <c r="AC996" s="399"/>
      <c r="AD996" s="399"/>
      <c r="AE996" s="399"/>
    </row>
    <row r="997" spans="3:31" ht="15.75" customHeight="1" x14ac:dyDescent="0.3">
      <c r="C997" s="398"/>
      <c r="D997" s="399"/>
      <c r="E997" s="399"/>
      <c r="F997" s="399"/>
      <c r="G997" s="399"/>
      <c r="H997" s="399"/>
      <c r="I997" s="399"/>
      <c r="J997" s="399"/>
      <c r="K997" s="399"/>
      <c r="L997" s="399"/>
      <c r="M997" s="399"/>
      <c r="N997" s="399"/>
      <c r="O997" s="399"/>
      <c r="P997" s="399"/>
      <c r="Q997" s="399"/>
      <c r="R997" s="399"/>
      <c r="S997" s="399"/>
      <c r="T997" s="399"/>
      <c r="U997" s="399"/>
      <c r="V997" s="399"/>
      <c r="W997" s="399"/>
      <c r="X997" s="399"/>
      <c r="Y997" s="399"/>
      <c r="Z997" s="399"/>
      <c r="AA997" s="399"/>
      <c r="AB997" s="399"/>
      <c r="AC997" s="399"/>
      <c r="AD997" s="399"/>
      <c r="AE997" s="399"/>
    </row>
    <row r="998" spans="3:31" ht="15.75" customHeight="1" x14ac:dyDescent="0.3">
      <c r="C998" s="398"/>
      <c r="D998" s="399"/>
      <c r="E998" s="399"/>
      <c r="F998" s="399"/>
      <c r="G998" s="399"/>
      <c r="H998" s="399"/>
      <c r="I998" s="399"/>
      <c r="J998" s="399"/>
      <c r="K998" s="399"/>
      <c r="L998" s="399"/>
      <c r="M998" s="399"/>
      <c r="N998" s="399"/>
      <c r="O998" s="399"/>
      <c r="P998" s="399"/>
      <c r="Q998" s="399"/>
      <c r="R998" s="399"/>
      <c r="S998" s="399"/>
      <c r="T998" s="399"/>
      <c r="U998" s="399"/>
      <c r="V998" s="399"/>
      <c r="W998" s="399"/>
      <c r="X998" s="399"/>
      <c r="Y998" s="399"/>
      <c r="Z998" s="399"/>
      <c r="AA998" s="399"/>
      <c r="AB998" s="399"/>
      <c r="AC998" s="399"/>
      <c r="AD998" s="399"/>
      <c r="AE998" s="399"/>
    </row>
    <row r="999" spans="3:31" ht="15.75" customHeight="1" x14ac:dyDescent="0.3">
      <c r="C999" s="398"/>
      <c r="D999" s="399"/>
      <c r="E999" s="399"/>
      <c r="F999" s="399"/>
      <c r="G999" s="399"/>
      <c r="H999" s="399"/>
      <c r="I999" s="399"/>
      <c r="J999" s="399"/>
      <c r="K999" s="399"/>
      <c r="L999" s="399"/>
      <c r="M999" s="399"/>
      <c r="N999" s="399"/>
      <c r="O999" s="399"/>
      <c r="P999" s="399"/>
      <c r="Q999" s="399"/>
      <c r="R999" s="399"/>
      <c r="S999" s="399"/>
      <c r="T999" s="399"/>
      <c r="U999" s="399"/>
      <c r="V999" s="399"/>
      <c r="W999" s="399"/>
      <c r="X999" s="399"/>
      <c r="Y999" s="399"/>
      <c r="Z999" s="399"/>
      <c r="AA999" s="399"/>
      <c r="AB999" s="399"/>
      <c r="AC999" s="399"/>
      <c r="AD999" s="399"/>
      <c r="AE999" s="399"/>
    </row>
    <row r="1000" spans="3:31" ht="15.75" customHeight="1" x14ac:dyDescent="0.3">
      <c r="C1000" s="398"/>
      <c r="D1000" s="399"/>
      <c r="E1000" s="399"/>
      <c r="F1000" s="399"/>
      <c r="G1000" s="399"/>
      <c r="H1000" s="399"/>
      <c r="I1000" s="399"/>
      <c r="J1000" s="399"/>
      <c r="K1000" s="399"/>
      <c r="L1000" s="399"/>
      <c r="M1000" s="399"/>
      <c r="N1000" s="399"/>
      <c r="O1000" s="399"/>
      <c r="P1000" s="399"/>
      <c r="Q1000" s="399"/>
      <c r="R1000" s="399"/>
      <c r="S1000" s="399"/>
      <c r="T1000" s="399"/>
      <c r="U1000" s="399"/>
      <c r="V1000" s="399"/>
      <c r="W1000" s="399"/>
      <c r="X1000" s="399"/>
      <c r="Y1000" s="399"/>
      <c r="Z1000" s="399"/>
      <c r="AA1000" s="399"/>
      <c r="AB1000" s="399"/>
      <c r="AC1000" s="399"/>
      <c r="AD1000" s="399"/>
      <c r="AE1000" s="399"/>
    </row>
    <row r="1001" spans="3:31" ht="15.75" customHeight="1" x14ac:dyDescent="0.3">
      <c r="C1001" s="398"/>
      <c r="D1001" s="399"/>
      <c r="E1001" s="399"/>
      <c r="F1001" s="399"/>
      <c r="G1001" s="399"/>
      <c r="H1001" s="399"/>
      <c r="I1001" s="399"/>
      <c r="J1001" s="399"/>
      <c r="K1001" s="399"/>
      <c r="L1001" s="399"/>
      <c r="M1001" s="399"/>
      <c r="N1001" s="399"/>
      <c r="O1001" s="399"/>
      <c r="P1001" s="399"/>
      <c r="Q1001" s="399"/>
      <c r="R1001" s="399"/>
      <c r="S1001" s="399"/>
      <c r="T1001" s="399"/>
      <c r="U1001" s="399"/>
      <c r="V1001" s="399"/>
      <c r="W1001" s="399"/>
      <c r="X1001" s="399"/>
      <c r="Y1001" s="399"/>
      <c r="Z1001" s="399"/>
      <c r="AA1001" s="399"/>
      <c r="AB1001" s="399"/>
      <c r="AC1001" s="399"/>
      <c r="AD1001" s="399"/>
      <c r="AE1001" s="399"/>
    </row>
    <row r="1002" spans="3:31" ht="15.75" customHeight="1" x14ac:dyDescent="0.3">
      <c r="C1002" s="398"/>
      <c r="D1002" s="399"/>
      <c r="E1002" s="399"/>
      <c r="F1002" s="399"/>
      <c r="G1002" s="399"/>
      <c r="H1002" s="399"/>
      <c r="I1002" s="399"/>
      <c r="J1002" s="399"/>
      <c r="K1002" s="399"/>
      <c r="L1002" s="399"/>
      <c r="M1002" s="399"/>
      <c r="N1002" s="399"/>
      <c r="O1002" s="399"/>
      <c r="P1002" s="399"/>
      <c r="Q1002" s="399"/>
      <c r="R1002" s="399"/>
      <c r="S1002" s="399"/>
      <c r="T1002" s="399"/>
      <c r="U1002" s="399"/>
      <c r="V1002" s="399"/>
      <c r="W1002" s="399"/>
      <c r="X1002" s="399"/>
      <c r="Y1002" s="399"/>
      <c r="Z1002" s="399"/>
      <c r="AA1002" s="399"/>
      <c r="AB1002" s="399"/>
      <c r="AC1002" s="399"/>
      <c r="AD1002" s="399"/>
      <c r="AE1002" s="399"/>
    </row>
    <row r="1003" spans="3:31" ht="15.75" customHeight="1" x14ac:dyDescent="0.3">
      <c r="C1003" s="398"/>
      <c r="D1003" s="399"/>
      <c r="E1003" s="399"/>
      <c r="F1003" s="399"/>
      <c r="G1003" s="399"/>
      <c r="H1003" s="399"/>
      <c r="I1003" s="399"/>
      <c r="J1003" s="399"/>
      <c r="K1003" s="399"/>
      <c r="L1003" s="399"/>
      <c r="M1003" s="399"/>
      <c r="N1003" s="399"/>
      <c r="O1003" s="399"/>
      <c r="P1003" s="399"/>
      <c r="Q1003" s="399"/>
      <c r="R1003" s="399"/>
      <c r="S1003" s="399"/>
      <c r="T1003" s="399"/>
      <c r="U1003" s="399"/>
      <c r="V1003" s="399"/>
      <c r="W1003" s="399"/>
      <c r="X1003" s="399"/>
      <c r="Y1003" s="399"/>
      <c r="Z1003" s="399"/>
      <c r="AA1003" s="399"/>
      <c r="AB1003" s="399"/>
      <c r="AC1003" s="399"/>
      <c r="AD1003" s="399"/>
      <c r="AE1003" s="399"/>
    </row>
    <row r="1004" spans="3:31" ht="15.75" customHeight="1" x14ac:dyDescent="0.3">
      <c r="C1004" s="398"/>
      <c r="D1004" s="399"/>
      <c r="E1004" s="399"/>
      <c r="F1004" s="399"/>
      <c r="G1004" s="399"/>
      <c r="H1004" s="399"/>
      <c r="I1004" s="399"/>
      <c r="J1004" s="399"/>
      <c r="K1004" s="399"/>
      <c r="L1004" s="399"/>
      <c r="M1004" s="399"/>
      <c r="N1004" s="399"/>
      <c r="O1004" s="399"/>
      <c r="P1004" s="399"/>
      <c r="Q1004" s="399"/>
      <c r="R1004" s="399"/>
      <c r="S1004" s="399"/>
      <c r="T1004" s="399"/>
      <c r="U1004" s="399"/>
      <c r="V1004" s="399"/>
      <c r="W1004" s="399"/>
      <c r="X1004" s="399"/>
      <c r="Y1004" s="399"/>
      <c r="Z1004" s="399"/>
      <c r="AA1004" s="399"/>
      <c r="AB1004" s="399"/>
      <c r="AC1004" s="399"/>
      <c r="AD1004" s="399"/>
      <c r="AE1004" s="399"/>
    </row>
    <row r="1005" spans="3:31" ht="15.75" customHeight="1" x14ac:dyDescent="0.3">
      <c r="C1005" s="398"/>
      <c r="D1005" s="399"/>
      <c r="E1005" s="399"/>
      <c r="F1005" s="399"/>
      <c r="G1005" s="399"/>
      <c r="H1005" s="399"/>
      <c r="I1005" s="399"/>
      <c r="J1005" s="399"/>
      <c r="K1005" s="399"/>
      <c r="L1005" s="399"/>
      <c r="M1005" s="399"/>
      <c r="N1005" s="399"/>
      <c r="O1005" s="399"/>
      <c r="P1005" s="399"/>
      <c r="Q1005" s="399"/>
      <c r="R1005" s="399"/>
      <c r="S1005" s="399"/>
      <c r="T1005" s="399"/>
      <c r="U1005" s="399"/>
      <c r="V1005" s="399"/>
      <c r="W1005" s="399"/>
      <c r="X1005" s="399"/>
      <c r="Y1005" s="399"/>
      <c r="Z1005" s="399"/>
      <c r="AA1005" s="399"/>
      <c r="AB1005" s="399"/>
      <c r="AC1005" s="399"/>
      <c r="AD1005" s="399"/>
      <c r="AE1005" s="399"/>
    </row>
    <row r="1006" spans="3:31" ht="15.75" customHeight="1" x14ac:dyDescent="0.3">
      <c r="C1006" s="398"/>
      <c r="D1006" s="399"/>
      <c r="E1006" s="399"/>
      <c r="F1006" s="399"/>
      <c r="G1006" s="399"/>
      <c r="H1006" s="399"/>
      <c r="I1006" s="399"/>
      <c r="J1006" s="399"/>
      <c r="K1006" s="399"/>
      <c r="L1006" s="399"/>
      <c r="M1006" s="399"/>
      <c r="N1006" s="399"/>
      <c r="O1006" s="399"/>
      <c r="P1006" s="399"/>
      <c r="Q1006" s="399"/>
      <c r="R1006" s="399"/>
      <c r="S1006" s="399"/>
      <c r="T1006" s="399"/>
      <c r="U1006" s="399"/>
      <c r="V1006" s="399"/>
      <c r="W1006" s="399"/>
      <c r="X1006" s="399"/>
      <c r="Y1006" s="399"/>
      <c r="Z1006" s="399"/>
      <c r="AA1006" s="399"/>
      <c r="AB1006" s="399"/>
      <c r="AC1006" s="399"/>
      <c r="AD1006" s="399"/>
      <c r="AE1006" s="399"/>
    </row>
    <row r="1007" spans="3:31" ht="15.75" customHeight="1" x14ac:dyDescent="0.3">
      <c r="C1007" s="398"/>
      <c r="D1007" s="399"/>
      <c r="E1007" s="399"/>
      <c r="F1007" s="399"/>
      <c r="G1007" s="399"/>
      <c r="H1007" s="399"/>
      <c r="I1007" s="399"/>
      <c r="J1007" s="399"/>
      <c r="K1007" s="399"/>
      <c r="L1007" s="399"/>
      <c r="M1007" s="399"/>
      <c r="N1007" s="399"/>
      <c r="O1007" s="399"/>
      <c r="P1007" s="399"/>
      <c r="Q1007" s="399"/>
      <c r="R1007" s="399"/>
      <c r="S1007" s="399"/>
      <c r="T1007" s="399"/>
      <c r="U1007" s="399"/>
      <c r="V1007" s="399"/>
      <c r="W1007" s="399"/>
      <c r="X1007" s="399"/>
      <c r="Y1007" s="399"/>
      <c r="Z1007" s="399"/>
      <c r="AA1007" s="399"/>
      <c r="AB1007" s="399"/>
      <c r="AC1007" s="399"/>
      <c r="AD1007" s="399"/>
      <c r="AE1007" s="399"/>
    </row>
    <row r="1008" spans="3:31" ht="15.75" customHeight="1" x14ac:dyDescent="0.3">
      <c r="C1008" s="398"/>
      <c r="D1008" s="399"/>
      <c r="E1008" s="399"/>
      <c r="F1008" s="399"/>
      <c r="G1008" s="399"/>
      <c r="H1008" s="399"/>
      <c r="I1008" s="399"/>
      <c r="J1008" s="399"/>
      <c r="K1008" s="399"/>
      <c r="L1008" s="399"/>
      <c r="M1008" s="399"/>
      <c r="N1008" s="399"/>
      <c r="O1008" s="399"/>
      <c r="P1008" s="399"/>
      <c r="Q1008" s="399"/>
      <c r="R1008" s="399"/>
      <c r="S1008" s="399"/>
      <c r="T1008" s="399"/>
      <c r="U1008" s="399"/>
      <c r="V1008" s="399"/>
      <c r="W1008" s="399"/>
      <c r="X1008" s="399"/>
      <c r="Y1008" s="399"/>
      <c r="Z1008" s="399"/>
      <c r="AA1008" s="399"/>
      <c r="AB1008" s="399"/>
      <c r="AC1008" s="399"/>
      <c r="AD1008" s="399"/>
      <c r="AE1008" s="399"/>
    </row>
    <row r="1009" spans="3:31" ht="15.75" customHeight="1" x14ac:dyDescent="0.3">
      <c r="C1009" s="398"/>
      <c r="D1009" s="399"/>
      <c r="E1009" s="399"/>
      <c r="F1009" s="399"/>
      <c r="G1009" s="399"/>
      <c r="H1009" s="399"/>
      <c r="I1009" s="399"/>
      <c r="J1009" s="399"/>
      <c r="K1009" s="399"/>
      <c r="L1009" s="399"/>
      <c r="M1009" s="399"/>
      <c r="N1009" s="399"/>
      <c r="O1009" s="399"/>
      <c r="P1009" s="399"/>
      <c r="Q1009" s="399"/>
      <c r="R1009" s="399"/>
      <c r="S1009" s="399"/>
      <c r="T1009" s="399"/>
      <c r="U1009" s="399"/>
      <c r="V1009" s="399"/>
      <c r="W1009" s="399"/>
      <c r="X1009" s="399"/>
      <c r="Y1009" s="399"/>
      <c r="Z1009" s="399"/>
      <c r="AA1009" s="399"/>
      <c r="AB1009" s="399"/>
      <c r="AC1009" s="399"/>
      <c r="AD1009" s="399"/>
      <c r="AE1009" s="399"/>
    </row>
    <row r="1010" spans="3:31" ht="15.75" customHeight="1" x14ac:dyDescent="0.3">
      <c r="C1010" s="398"/>
      <c r="D1010" s="399"/>
      <c r="E1010" s="399"/>
      <c r="F1010" s="399"/>
      <c r="G1010" s="399"/>
      <c r="H1010" s="399"/>
      <c r="I1010" s="399"/>
      <c r="J1010" s="399"/>
      <c r="K1010" s="399"/>
      <c r="L1010" s="399"/>
      <c r="M1010" s="399"/>
      <c r="N1010" s="399"/>
      <c r="O1010" s="399"/>
      <c r="P1010" s="399"/>
      <c r="Q1010" s="399"/>
      <c r="R1010" s="399"/>
      <c r="S1010" s="399"/>
      <c r="T1010" s="399"/>
      <c r="U1010" s="399"/>
      <c r="V1010" s="399"/>
      <c r="W1010" s="399"/>
      <c r="X1010" s="399"/>
      <c r="Y1010" s="399"/>
      <c r="Z1010" s="399"/>
      <c r="AA1010" s="399"/>
      <c r="AB1010" s="399"/>
      <c r="AC1010" s="399"/>
      <c r="AD1010" s="399"/>
      <c r="AE1010" s="399"/>
    </row>
    <row r="1011" spans="3:31" ht="15.75" customHeight="1" x14ac:dyDescent="0.3">
      <c r="C1011" s="398"/>
      <c r="D1011" s="399"/>
      <c r="E1011" s="399"/>
      <c r="F1011" s="399"/>
      <c r="G1011" s="399"/>
      <c r="H1011" s="399"/>
      <c r="I1011" s="399"/>
      <c r="J1011" s="399"/>
      <c r="K1011" s="399"/>
      <c r="L1011" s="399"/>
      <c r="M1011" s="399"/>
      <c r="N1011" s="399"/>
      <c r="O1011" s="399"/>
      <c r="P1011" s="399"/>
      <c r="Q1011" s="399"/>
      <c r="R1011" s="399"/>
      <c r="S1011" s="399"/>
      <c r="T1011" s="399"/>
      <c r="U1011" s="399"/>
      <c r="V1011" s="399"/>
      <c r="W1011" s="399"/>
      <c r="X1011" s="399"/>
      <c r="Y1011" s="399"/>
      <c r="Z1011" s="399"/>
      <c r="AA1011" s="399"/>
      <c r="AB1011" s="399"/>
      <c r="AC1011" s="399"/>
      <c r="AD1011" s="399"/>
      <c r="AE1011" s="399"/>
    </row>
    <row r="1012" spans="3:31" ht="15.75" customHeight="1" x14ac:dyDescent="0.3">
      <c r="C1012" s="398"/>
      <c r="D1012" s="399"/>
      <c r="E1012" s="399"/>
      <c r="F1012" s="399"/>
      <c r="G1012" s="399"/>
      <c r="H1012" s="399"/>
      <c r="I1012" s="399"/>
      <c r="J1012" s="399"/>
      <c r="K1012" s="399"/>
      <c r="L1012" s="399"/>
      <c r="M1012" s="399"/>
      <c r="N1012" s="399"/>
      <c r="O1012" s="399"/>
      <c r="P1012" s="399"/>
      <c r="Q1012" s="399"/>
      <c r="R1012" s="399"/>
      <c r="S1012" s="399"/>
      <c r="T1012" s="399"/>
      <c r="U1012" s="399"/>
      <c r="V1012" s="399"/>
      <c r="W1012" s="399"/>
      <c r="X1012" s="399"/>
      <c r="Y1012" s="399"/>
      <c r="Z1012" s="399"/>
      <c r="AA1012" s="399"/>
      <c r="AB1012" s="399"/>
      <c r="AC1012" s="399"/>
      <c r="AD1012" s="399"/>
      <c r="AE1012" s="399"/>
    </row>
    <row r="1013" spans="3:31" ht="15.75" customHeight="1" x14ac:dyDescent="0.3">
      <c r="C1013" s="398"/>
      <c r="D1013" s="399"/>
      <c r="E1013" s="399"/>
      <c r="F1013" s="399"/>
      <c r="G1013" s="399"/>
      <c r="H1013" s="399"/>
      <c r="I1013" s="399"/>
      <c r="J1013" s="399"/>
      <c r="K1013" s="399"/>
      <c r="L1013" s="399"/>
      <c r="M1013" s="399"/>
      <c r="N1013" s="399"/>
      <c r="O1013" s="399"/>
      <c r="P1013" s="399"/>
      <c r="Q1013" s="399"/>
      <c r="R1013" s="399"/>
      <c r="S1013" s="399"/>
      <c r="T1013" s="399"/>
      <c r="U1013" s="399"/>
      <c r="V1013" s="399"/>
      <c r="W1013" s="399"/>
      <c r="X1013" s="399"/>
      <c r="Y1013" s="399"/>
      <c r="Z1013" s="399"/>
      <c r="AA1013" s="399"/>
      <c r="AB1013" s="399"/>
      <c r="AC1013" s="399"/>
      <c r="AD1013" s="399"/>
      <c r="AE1013" s="399"/>
    </row>
    <row r="1014" spans="3:31" ht="15.75" customHeight="1" x14ac:dyDescent="0.3">
      <c r="C1014" s="398"/>
      <c r="D1014" s="399"/>
      <c r="E1014" s="399"/>
      <c r="F1014" s="399"/>
      <c r="G1014" s="399"/>
      <c r="H1014" s="399"/>
      <c r="I1014" s="399"/>
      <c r="J1014" s="399"/>
      <c r="K1014" s="399"/>
      <c r="L1014" s="399"/>
      <c r="M1014" s="399"/>
      <c r="N1014" s="399"/>
      <c r="O1014" s="399"/>
      <c r="P1014" s="399"/>
      <c r="Q1014" s="399"/>
      <c r="R1014" s="399"/>
      <c r="S1014" s="399"/>
      <c r="T1014" s="399"/>
      <c r="U1014" s="399"/>
      <c r="V1014" s="399"/>
      <c r="W1014" s="399"/>
      <c r="X1014" s="399"/>
      <c r="Y1014" s="399"/>
      <c r="Z1014" s="399"/>
      <c r="AA1014" s="399"/>
      <c r="AB1014" s="399"/>
      <c r="AC1014" s="399"/>
      <c r="AD1014" s="399"/>
      <c r="AE1014" s="399"/>
    </row>
    <row r="1015" spans="3:31" ht="15.75" customHeight="1" x14ac:dyDescent="0.3">
      <c r="C1015" s="398"/>
      <c r="D1015" s="399"/>
      <c r="E1015" s="399"/>
      <c r="F1015" s="399"/>
      <c r="G1015" s="399"/>
      <c r="H1015" s="399"/>
      <c r="I1015" s="399"/>
      <c r="J1015" s="399"/>
      <c r="K1015" s="399"/>
      <c r="L1015" s="399"/>
      <c r="M1015" s="399"/>
      <c r="N1015" s="399"/>
      <c r="O1015" s="399"/>
      <c r="P1015" s="399"/>
      <c r="Q1015" s="399"/>
      <c r="R1015" s="399"/>
      <c r="S1015" s="399"/>
      <c r="T1015" s="399"/>
      <c r="U1015" s="399"/>
      <c r="V1015" s="399"/>
      <c r="W1015" s="399"/>
      <c r="X1015" s="399"/>
      <c r="Y1015" s="399"/>
      <c r="Z1015" s="399"/>
      <c r="AA1015" s="399"/>
      <c r="AB1015" s="399"/>
      <c r="AC1015" s="399"/>
      <c r="AD1015" s="399"/>
      <c r="AE1015" s="399"/>
    </row>
    <row r="1016" spans="3:31" ht="15.75" customHeight="1" x14ac:dyDescent="0.3">
      <c r="C1016" s="398"/>
      <c r="D1016" s="399"/>
      <c r="E1016" s="399"/>
      <c r="F1016" s="399"/>
      <c r="G1016" s="399"/>
      <c r="H1016" s="399"/>
      <c r="I1016" s="399"/>
      <c r="J1016" s="399"/>
      <c r="K1016" s="399"/>
      <c r="L1016" s="399"/>
      <c r="M1016" s="399"/>
      <c r="N1016" s="399"/>
      <c r="O1016" s="399"/>
      <c r="P1016" s="399"/>
      <c r="Q1016" s="399"/>
      <c r="R1016" s="399"/>
      <c r="S1016" s="399"/>
      <c r="T1016" s="399"/>
      <c r="U1016" s="399"/>
      <c r="V1016" s="399"/>
      <c r="W1016" s="399"/>
      <c r="X1016" s="399"/>
      <c r="Y1016" s="399"/>
      <c r="Z1016" s="399"/>
      <c r="AA1016" s="399"/>
      <c r="AB1016" s="399"/>
      <c r="AC1016" s="399"/>
      <c r="AD1016" s="399"/>
      <c r="AE1016" s="399"/>
    </row>
    <row r="1017" spans="3:31" ht="15.75" customHeight="1" x14ac:dyDescent="0.3">
      <c r="C1017" s="398"/>
      <c r="D1017" s="399"/>
      <c r="E1017" s="399"/>
      <c r="F1017" s="399"/>
      <c r="G1017" s="399"/>
      <c r="H1017" s="399"/>
      <c r="I1017" s="399"/>
      <c r="J1017" s="399"/>
      <c r="K1017" s="399"/>
      <c r="L1017" s="399"/>
      <c r="M1017" s="399"/>
      <c r="N1017" s="399"/>
      <c r="O1017" s="399"/>
      <c r="P1017" s="399"/>
      <c r="Q1017" s="399"/>
      <c r="R1017" s="399"/>
      <c r="S1017" s="399"/>
      <c r="T1017" s="399"/>
      <c r="U1017" s="399"/>
      <c r="V1017" s="399"/>
      <c r="W1017" s="399"/>
      <c r="X1017" s="399"/>
      <c r="Y1017" s="399"/>
      <c r="Z1017" s="399"/>
      <c r="AA1017" s="399"/>
      <c r="AB1017" s="399"/>
      <c r="AC1017" s="399"/>
      <c r="AD1017" s="399"/>
      <c r="AE1017" s="399"/>
    </row>
    <row r="1018" spans="3:31" ht="15.75" customHeight="1" x14ac:dyDescent="0.3">
      <c r="C1018" s="398"/>
      <c r="D1018" s="399"/>
      <c r="E1018" s="399"/>
      <c r="F1018" s="399"/>
      <c r="G1018" s="399"/>
      <c r="H1018" s="399"/>
      <c r="I1018" s="399"/>
      <c r="J1018" s="399"/>
      <c r="K1018" s="399"/>
      <c r="L1018" s="399"/>
      <c r="M1018" s="399"/>
      <c r="N1018" s="399"/>
      <c r="O1018" s="399"/>
      <c r="P1018" s="399"/>
      <c r="Q1018" s="399"/>
      <c r="R1018" s="399"/>
      <c r="S1018" s="399"/>
      <c r="T1018" s="399"/>
      <c r="U1018" s="399"/>
      <c r="V1018" s="399"/>
      <c r="W1018" s="399"/>
      <c r="X1018" s="399"/>
      <c r="Y1018" s="399"/>
      <c r="Z1018" s="399"/>
      <c r="AA1018" s="399"/>
      <c r="AB1018" s="399"/>
      <c r="AC1018" s="399"/>
      <c r="AD1018" s="399"/>
      <c r="AE1018" s="399"/>
    </row>
    <row r="1019" spans="3:31" ht="15.75" customHeight="1" x14ac:dyDescent="0.3">
      <c r="C1019" s="398"/>
      <c r="D1019" s="399"/>
      <c r="E1019" s="399"/>
      <c r="F1019" s="399"/>
      <c r="G1019" s="399"/>
      <c r="H1019" s="399"/>
      <c r="I1019" s="399"/>
      <c r="J1019" s="399"/>
      <c r="K1019" s="399"/>
      <c r="L1019" s="399"/>
      <c r="M1019" s="399"/>
      <c r="N1019" s="399"/>
      <c r="O1019" s="399"/>
      <c r="P1019" s="399"/>
      <c r="Q1019" s="399"/>
      <c r="R1019" s="399"/>
      <c r="S1019" s="399"/>
      <c r="T1019" s="399"/>
      <c r="U1019" s="399"/>
      <c r="V1019" s="399"/>
      <c r="W1019" s="399"/>
      <c r="X1019" s="399"/>
      <c r="Y1019" s="399"/>
      <c r="Z1019" s="399"/>
      <c r="AA1019" s="399"/>
      <c r="AB1019" s="399"/>
      <c r="AC1019" s="399"/>
      <c r="AD1019" s="399"/>
      <c r="AE1019" s="399"/>
    </row>
  </sheetData>
  <sheetProtection algorithmName="SHA-512" hashValue="XYt4JzOYAmtTPtmWW2csXEaW4EdF1VAoJfBUlUj1vHCJM3Fe17GG7W2o/kJvMlllEshllqktc/8T5BankGAc2Q==" saltValue="1Pg9sOxsRkMpEgVg/MQmag==" spinCount="100000" sheet="1" objects="1" scenarios="1"/>
  <protectedRanges>
    <protectedRange sqref="E18:H23 E38:H43 J38:K43 E51:I56 K51:L56 E65:H70 J65:J70 L65:M70 E83:E84 G83:G84 E96:E101 G96:H101" name="Rango1"/>
  </protectedRanges>
  <mergeCells count="64">
    <mergeCell ref="E71:M72"/>
    <mergeCell ref="E73:M73"/>
    <mergeCell ref="E91:N91"/>
    <mergeCell ref="F94:F95"/>
    <mergeCell ref="G94:G95"/>
    <mergeCell ref="H94:H95"/>
    <mergeCell ref="E94:E95"/>
    <mergeCell ref="E93:H93"/>
    <mergeCell ref="E90:N90"/>
    <mergeCell ref="E74:L74"/>
    <mergeCell ref="E88:N89"/>
    <mergeCell ref="D86:N86"/>
    <mergeCell ref="E80:G80"/>
    <mergeCell ref="E81:E82"/>
    <mergeCell ref="F81:F82"/>
    <mergeCell ref="G81:G82"/>
    <mergeCell ref="E75:L75"/>
    <mergeCell ref="D77:N77"/>
    <mergeCell ref="E79:N79"/>
    <mergeCell ref="E32:N32"/>
    <mergeCell ref="F35:F37"/>
    <mergeCell ref="G35:G37"/>
    <mergeCell ref="H36:H37"/>
    <mergeCell ref="I36:J36"/>
    <mergeCell ref="I48:K48"/>
    <mergeCell ref="I49:I50"/>
    <mergeCell ref="J49:K49"/>
    <mergeCell ref="K36:K37"/>
    <mergeCell ref="E33:N33"/>
    <mergeCell ref="E35:E37"/>
    <mergeCell ref="E34:K34"/>
    <mergeCell ref="H35:J35"/>
    <mergeCell ref="AD3:AE4"/>
    <mergeCell ref="D12:N12"/>
    <mergeCell ref="F16:F17"/>
    <mergeCell ref="G16:G17"/>
    <mergeCell ref="F3:G3"/>
    <mergeCell ref="E16:E17"/>
    <mergeCell ref="H16:H17"/>
    <mergeCell ref="E14:N14"/>
    <mergeCell ref="C1:O1"/>
    <mergeCell ref="D28:N28"/>
    <mergeCell ref="E30:N30"/>
    <mergeCell ref="E31:N31"/>
    <mergeCell ref="E24:H26"/>
    <mergeCell ref="M63:M64"/>
    <mergeCell ref="H63:H64"/>
    <mergeCell ref="K63:L63"/>
    <mergeCell ref="E61:M61"/>
    <mergeCell ref="E62:E64"/>
    <mergeCell ref="F62:F64"/>
    <mergeCell ref="G62:G64"/>
    <mergeCell ref="H62:L62"/>
    <mergeCell ref="I63:J63"/>
    <mergeCell ref="E57:L58"/>
    <mergeCell ref="E59:L59"/>
    <mergeCell ref="L49:L50"/>
    <mergeCell ref="E44:K45"/>
    <mergeCell ref="E48:E50"/>
    <mergeCell ref="E46:K46"/>
    <mergeCell ref="E47:L47"/>
    <mergeCell ref="F48:F50"/>
    <mergeCell ref="G48:G50"/>
    <mergeCell ref="H48:H50"/>
  </mergeCells>
  <conditionalFormatting sqref="F18:F23">
    <cfRule type="expression" dxfId="1477" priority="149" stopIfTrue="1">
      <formula>F18&lt;&gt;""</formula>
    </cfRule>
  </conditionalFormatting>
  <conditionalFormatting sqref="F38:F43">
    <cfRule type="expression" dxfId="1476" priority="152" stopIfTrue="1">
      <formula>F38&lt;&gt;""</formula>
    </cfRule>
  </conditionalFormatting>
  <conditionalFormatting sqref="J39:J43">
    <cfRule type="expression" dxfId="1475" priority="55" stopIfTrue="1">
      <formula>J39&lt;&gt;""</formula>
    </cfRule>
  </conditionalFormatting>
  <conditionalFormatting sqref="F51:F56">
    <cfRule type="expression" dxfId="1474" priority="157" stopIfTrue="1">
      <formula>F51&lt;&gt;""</formula>
    </cfRule>
  </conditionalFormatting>
  <conditionalFormatting sqref="G83:G84">
    <cfRule type="expression" dxfId="1473" priority="164" stopIfTrue="1">
      <formula>G83&lt;&gt;""</formula>
    </cfRule>
  </conditionalFormatting>
  <conditionalFormatting sqref="F96:F101">
    <cfRule type="expression" dxfId="1472" priority="165" stopIfTrue="1">
      <formula>F96&lt;&gt;""</formula>
    </cfRule>
  </conditionalFormatting>
  <conditionalFormatting sqref="G96:H101">
    <cfRule type="expression" dxfId="1471" priority="67" stopIfTrue="1">
      <formula>G96&lt;&gt;""</formula>
    </cfRule>
    <cfRule type="expression" dxfId="1470" priority="166" stopIfTrue="1">
      <formula>$F96&lt;&gt;""</formula>
    </cfRule>
  </conditionalFormatting>
  <conditionalFormatting sqref="G51:G56">
    <cfRule type="expression" dxfId="1469" priority="146" stopIfTrue="1">
      <formula>G51&lt;&gt;""</formula>
    </cfRule>
  </conditionalFormatting>
  <conditionalFormatting sqref="G38:G43">
    <cfRule type="expression" dxfId="1468" priority="145" stopIfTrue="1">
      <formula>G38&lt;&gt;""</formula>
    </cfRule>
  </conditionalFormatting>
  <conditionalFormatting sqref="F3">
    <cfRule type="expression" dxfId="1467" priority="114" stopIfTrue="1">
      <formula>ISTEXT($F$3)</formula>
    </cfRule>
  </conditionalFormatting>
  <conditionalFormatting sqref="K38:K43">
    <cfRule type="expression" dxfId="1466" priority="2246" stopIfTrue="1">
      <formula>$H38&lt;&gt;""</formula>
    </cfRule>
    <cfRule type="expression" dxfId="1465" priority="2247" stopIfTrue="1">
      <formula>$H38&lt;&gt;""</formula>
    </cfRule>
    <cfRule type="expression" dxfId="1464" priority="2248" stopIfTrue="1">
      <formula>$K38&lt;&gt;""</formula>
    </cfRule>
    <cfRule type="expression" dxfId="1463" priority="2249" stopIfTrue="1">
      <formula>$F38&lt;&gt;""</formula>
    </cfRule>
  </conditionalFormatting>
  <conditionalFormatting sqref="E18:E23 E38:E43 E51:E56 E65:E70">
    <cfRule type="expression" dxfId="1462" priority="113">
      <formula>ISTEXT($E18)</formula>
    </cfRule>
  </conditionalFormatting>
  <conditionalFormatting sqref="J66:J70">
    <cfRule type="expression" dxfId="1461" priority="100" stopIfTrue="1">
      <formula>J66&lt;&gt;""</formula>
    </cfRule>
  </conditionalFormatting>
  <conditionalFormatting sqref="L66:L70">
    <cfRule type="expression" dxfId="1460" priority="99" stopIfTrue="1">
      <formula>L66&lt;&gt;""</formula>
    </cfRule>
  </conditionalFormatting>
  <conditionalFormatting sqref="F83:F84">
    <cfRule type="expression" dxfId="1459" priority="90" stopIfTrue="1">
      <formula>F83&lt;&gt;""</formula>
    </cfRule>
  </conditionalFormatting>
  <conditionalFormatting sqref="H38:H43">
    <cfRule type="expression" dxfId="1458" priority="82" stopIfTrue="1">
      <formula>$K38&lt;&gt;""</formula>
    </cfRule>
    <cfRule type="expression" dxfId="1457" priority="83" stopIfTrue="1">
      <formula>$K38&lt;&gt;""</formula>
    </cfRule>
    <cfRule type="expression" dxfId="1456" priority="84" stopIfTrue="1">
      <formula>$H38&lt;&gt;""</formula>
    </cfRule>
    <cfRule type="expression" dxfId="1455" priority="85" stopIfTrue="1">
      <formula>$F38&lt;&gt;""</formula>
    </cfRule>
  </conditionalFormatting>
  <conditionalFormatting sqref="G18:G23">
    <cfRule type="expression" dxfId="1454" priority="80" stopIfTrue="1">
      <formula>$G18&lt;&gt;""</formula>
    </cfRule>
    <cfRule type="expression" dxfId="1453" priority="81" stopIfTrue="1">
      <formula>$F18&lt;&gt;""</formula>
    </cfRule>
  </conditionalFormatting>
  <conditionalFormatting sqref="H18:H23">
    <cfRule type="expression" dxfId="1452" priority="76" stopIfTrue="1">
      <formula>$H18&lt;&gt;""</formula>
    </cfRule>
    <cfRule type="expression" dxfId="1451" priority="77" stopIfTrue="1">
      <formula>$F18&lt;&gt;""</formula>
    </cfRule>
  </conditionalFormatting>
  <conditionalFormatting sqref="E96:E101">
    <cfRule type="expression" dxfId="1450" priority="62">
      <formula>ISTEXT($E96)</formula>
    </cfRule>
  </conditionalFormatting>
  <conditionalFormatting sqref="E83:E84">
    <cfRule type="expression" dxfId="1449" priority="63">
      <formula>ISTEXT($E83)</formula>
    </cfRule>
  </conditionalFormatting>
  <conditionalFormatting sqref="I38:I43">
    <cfRule type="expression" dxfId="1448" priority="57" stopIfTrue="1">
      <formula>$F38="Complejos"</formula>
    </cfRule>
    <cfRule type="expression" dxfId="1447" priority="58" stopIfTrue="1">
      <formula>$F38="Otros fertilizantes"</formula>
    </cfRule>
    <cfRule type="expression" dxfId="1446" priority="59" stopIfTrue="1">
      <formula>I38=""</formula>
    </cfRule>
    <cfRule type="expression" dxfId="1445" priority="60" stopIfTrue="1">
      <formula>I38&lt;&gt;""</formula>
    </cfRule>
  </conditionalFormatting>
  <conditionalFormatting sqref="J38:J43">
    <cfRule type="expression" dxfId="1444" priority="1" stopIfTrue="1">
      <formula>ISNUMBER(J38)</formula>
    </cfRule>
    <cfRule type="expression" dxfId="1443" priority="52" stopIfTrue="1">
      <formula>$F38="Complejos"</formula>
    </cfRule>
    <cfRule type="expression" dxfId="1442" priority="53" stopIfTrue="1">
      <formula>$F38="Otros fertilizantes"</formula>
    </cfRule>
  </conditionalFormatting>
  <conditionalFormatting sqref="K51:K56">
    <cfRule type="expression" dxfId="1441" priority="25" stopIfTrue="1">
      <formula>ISNUMBER(K51)</formula>
    </cfRule>
    <cfRule type="expression" dxfId="1440" priority="27" stopIfTrue="1">
      <formula>$G51="Otros"</formula>
    </cfRule>
  </conditionalFormatting>
  <conditionalFormatting sqref="L51:L56">
    <cfRule type="expression" dxfId="1439" priority="2250" stopIfTrue="1">
      <formula>$I51&lt;&gt;""</formula>
    </cfRule>
    <cfRule type="expression" dxfId="1438" priority="2251" stopIfTrue="1">
      <formula>$I51&lt;&gt;""</formula>
    </cfRule>
    <cfRule type="expression" dxfId="1437" priority="2252" stopIfTrue="1">
      <formula>$L51&lt;&gt;""</formula>
    </cfRule>
    <cfRule type="expression" dxfId="1436" priority="2253" stopIfTrue="1">
      <formula>$F51&lt;&gt;""</formula>
    </cfRule>
  </conditionalFormatting>
  <conditionalFormatting sqref="I51:I56">
    <cfRule type="expression" dxfId="1435" priority="2254" stopIfTrue="1">
      <formula>$L51&lt;&gt;""</formula>
    </cfRule>
    <cfRule type="expression" dxfId="1434" priority="2255" stopIfTrue="1">
      <formula>$L51&lt;&gt;""</formula>
    </cfRule>
    <cfRule type="expression" dxfId="1433" priority="2256" stopIfTrue="1">
      <formula>$I51&lt;&gt;""</formula>
    </cfRule>
    <cfRule type="expression" dxfId="1432" priority="2257" stopIfTrue="1">
      <formula>$F51&lt;&gt;""</formula>
    </cfRule>
  </conditionalFormatting>
  <conditionalFormatting sqref="H51:H56">
    <cfRule type="expression" dxfId="1431" priority="24" stopIfTrue="1">
      <formula>H51&lt;&gt;""</formula>
    </cfRule>
  </conditionalFormatting>
  <conditionalFormatting sqref="F65:F70">
    <cfRule type="expression" dxfId="1430" priority="22" stopIfTrue="1">
      <formula>F65&lt;&gt;""</formula>
    </cfRule>
  </conditionalFormatting>
  <conditionalFormatting sqref="H65:H70">
    <cfRule type="expression" dxfId="1429" priority="2258" stopIfTrue="1">
      <formula>$M65&lt;&gt;""</formula>
    </cfRule>
    <cfRule type="expression" dxfId="1428" priority="2259" stopIfTrue="1">
      <formula>$H65&lt;&gt;""</formula>
    </cfRule>
    <cfRule type="expression" dxfId="1427" priority="2260" stopIfTrue="1">
      <formula>$M65&lt;&gt;""</formula>
    </cfRule>
    <cfRule type="expression" dxfId="1426" priority="2261" stopIfTrue="1">
      <formula>$F65&lt;&gt;""</formula>
    </cfRule>
  </conditionalFormatting>
  <conditionalFormatting sqref="M65:M70">
    <cfRule type="expression" dxfId="1425" priority="2262" stopIfTrue="1">
      <formula>$H65&lt;&gt;""</formula>
    </cfRule>
    <cfRule type="expression" dxfId="1424" priority="2263" stopIfTrue="1">
      <formula>$H65&lt;&gt;""</formula>
    </cfRule>
    <cfRule type="expression" dxfId="1423" priority="2264" stopIfTrue="1">
      <formula>$M65&lt;&gt;""</formula>
    </cfRule>
    <cfRule type="expression" dxfId="1422" priority="2265" stopIfTrue="1">
      <formula>$F65&lt;&gt;""</formula>
    </cfRule>
  </conditionalFormatting>
  <conditionalFormatting sqref="G65:G70">
    <cfRule type="expression" dxfId="1421" priority="21" stopIfTrue="1">
      <formula>G65&lt;&gt;""</formula>
    </cfRule>
  </conditionalFormatting>
  <conditionalFormatting sqref="J51:J56">
    <cfRule type="expression" dxfId="1420" priority="29" stopIfTrue="1">
      <formula>$G51="Otros"</formula>
    </cfRule>
    <cfRule type="expression" dxfId="1419" priority="30" stopIfTrue="1">
      <formula>J51=""</formula>
    </cfRule>
    <cfRule type="expression" dxfId="1418" priority="31" stopIfTrue="1">
      <formula>J51&lt;&gt;""</formula>
    </cfRule>
  </conditionalFormatting>
  <conditionalFormatting sqref="I65:I70">
    <cfRule type="expression" dxfId="1417" priority="9" stopIfTrue="1">
      <formula>$F65="Otros"</formula>
    </cfRule>
    <cfRule type="expression" dxfId="1416" priority="10" stopIfTrue="1">
      <formula>I65=""</formula>
    </cfRule>
    <cfRule type="expression" dxfId="1415" priority="11" stopIfTrue="1">
      <formula>I65&lt;&gt;""</formula>
    </cfRule>
  </conditionalFormatting>
  <conditionalFormatting sqref="K65:K70">
    <cfRule type="expression" dxfId="1414" priority="6" stopIfTrue="1">
      <formula>$F65="Otros"</formula>
    </cfRule>
    <cfRule type="expression" dxfId="1413" priority="7" stopIfTrue="1">
      <formula>K65=""</formula>
    </cfRule>
    <cfRule type="expression" dxfId="1412" priority="8" stopIfTrue="1">
      <formula>K65&lt;&gt;""</formula>
    </cfRule>
  </conditionalFormatting>
  <conditionalFormatting sqref="J65:J70">
    <cfRule type="expression" dxfId="1411" priority="4" stopIfTrue="1">
      <formula>ISNUMBER(J65)</formula>
    </cfRule>
    <cfRule type="expression" dxfId="1410" priority="5" stopIfTrue="1">
      <formula>$F65="Otros"</formula>
    </cfRule>
  </conditionalFormatting>
  <conditionalFormatting sqref="L65:L70">
    <cfRule type="expression" dxfId="1409" priority="2" stopIfTrue="1">
      <formula>ISNUMBER(L65)</formula>
    </cfRule>
    <cfRule type="expression" dxfId="1408" priority="3" stopIfTrue="1">
      <formula>$F65="Otros"</formula>
    </cfRule>
  </conditionalFormatting>
  <dataValidations count="9">
    <dataValidation type="list" allowBlank="1" showErrorMessage="1" sqref="F38:F43">
      <formula1>Lista_fertilizantes</formula1>
    </dataValidation>
    <dataValidation type="list" allowBlank="1" showInputMessage="1" showErrorMessage="1" sqref="F18:F23 G65:G70 H51:H56 G38:G43">
      <formula1>Cultivos</formula1>
    </dataValidation>
    <dataValidation type="decimal" operator="greaterThan" allowBlank="1" showInputMessage="1" showErrorMessage="1" sqref="I51 L51 K38:K43">
      <formula1>0</formula1>
    </dataValidation>
    <dataValidation type="decimal" allowBlank="1" showErrorMessage="1" sqref="J38:J43">
      <formula1>0</formula1>
      <formula2>1</formula2>
    </dataValidation>
    <dataValidation type="decimal" operator="greaterThan" allowBlank="1" showErrorMessage="1" sqref="G18:H23 I52:I56 G83:G84 H65:H70 K51:K56 L52:L56 J65:J70 L65:M70 H38:H43">
      <formula1>0</formula1>
    </dataValidation>
    <dataValidation type="list" allowBlank="1" showErrorMessage="1" sqref="F51:F56">
      <formula1>Tipo_estiércol</formula1>
    </dataValidation>
    <dataValidation type="custom" allowBlank="1" showInputMessage="1" showErrorMessage="1" error="La suma de los porcentajes de superficie con quema in situ y con retirada de paja/planta no ha de ser superior al 100%." sqref="H96:H101">
      <formula1>SUM(G96:H96)&lt;=1</formula1>
    </dataValidation>
    <dataValidation type="custom" allowBlank="1" showInputMessage="1" showErrorMessage="1" error="La suma de los porcentajes de superficie con quema in situ y con retirada de paja/planta no ha de ser superior al 100%." sqref="G96:G101">
      <formula1>SUM(G96:H96)&lt;=1</formula1>
    </dataValidation>
    <dataValidation type="list" allowBlank="1" showInputMessage="1" showErrorMessage="1" sqref="F65:F70">
      <formula1>Lista_Otros_orgánicos</formula1>
    </dataValidation>
  </dataValidations>
  <hyperlinks>
    <hyperlink ref="E8" location="'3. Datos cultivos'!E28" display="B.   Nitrógeno aplicado (fertilizantes sintéticos/orgánicos/otros)"/>
    <hyperlink ref="E9" location="'3. Datos cultivos'!E76" display="C.   Aplicación de enmiendas calizas"/>
    <hyperlink ref="E10" location="'3. Datos cultivos'!E85" display="D.   Residuos de cultivo: destino final"/>
    <hyperlink ref="A7" location="'5. Instalaciones fijas'!A1" display="5. Instalaciones fijas"/>
    <hyperlink ref="A9" location="'7. Emisiones Fugitivas'!A1" display="7. Emisiones fugitivas"/>
    <hyperlink ref="A10" location="'8. Emisiones de proceso'!A1" display="8. Emisiones de proceso"/>
    <hyperlink ref="A11" location="'9. Información adicional'!A1" display="9. Información adicional"/>
    <hyperlink ref="A12" location="'10. Electricidad y otras energ.'!A1" display="10. Electricidad y otras energías"/>
    <hyperlink ref="A13" location="'11. Informe final. Resultados'!A1" display="11. Informe final: Resultados"/>
    <hyperlink ref="A14" location="'12. Factores de emisión'!A1" display="12. Factores de emisión"/>
    <hyperlink ref="A15" location="'13. Revisiones calculadora'!A1" display="13. Revisiones de la calculadora"/>
    <hyperlink ref="A8" location="'6. Vehículos y maquinaria'!A1" display="6. Vehículos y maquinaria"/>
    <hyperlink ref="A3" location="'1.Datos generales organización '!A1" display="1. Datos de la organización"/>
    <hyperlink ref="A4" location="'2. Hoja de trabajo. Consumos'!A1" display="2. Hoja de trabajo. Consumos"/>
    <hyperlink ref="A6" location="'4. Emisiones cultivos'!A1" display="4. Emisiones cultivos"/>
    <hyperlink ref="E7:G7" location="'3. Datos cultivos'!E12" display="A.   Superficies y producciones"/>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INDIRECT("Tipo_estiércol_"&amp;Datos!$Q41)</xm:f>
          </x14:formula1>
          <xm:sqref>G51:G56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37"/>
  <sheetViews>
    <sheetView showRowColHeaders="0" zoomScaleNormal="100" workbookViewId="0"/>
  </sheetViews>
  <sheetFormatPr baseColWidth="10" defaultColWidth="14.42578125" defaultRowHeight="15" x14ac:dyDescent="0.25"/>
  <cols>
    <col min="1" max="1" width="27" style="386" customWidth="1"/>
    <col min="2" max="2" width="0.5703125" style="971" customWidth="1"/>
    <col min="3" max="3" width="1" style="396" customWidth="1"/>
    <col min="4" max="4" width="1.42578125" style="396" customWidth="1"/>
    <col min="5" max="5" width="21.85546875" style="396" customWidth="1"/>
    <col min="6" max="6" width="27.140625" style="396" customWidth="1"/>
    <col min="7" max="7" width="16.28515625" style="396" customWidth="1"/>
    <col min="8" max="8" width="9.5703125" style="396" customWidth="1"/>
    <col min="9" max="9" width="13.5703125" style="396" customWidth="1"/>
    <col min="10" max="10" width="16.42578125" style="396" customWidth="1"/>
    <col min="11" max="11" width="15" style="396" customWidth="1"/>
    <col min="12" max="12" width="14.42578125" style="396" customWidth="1"/>
    <col min="13" max="13" width="14.5703125" style="396" customWidth="1"/>
    <col min="14" max="14" width="16.85546875" style="396" customWidth="1"/>
    <col min="15" max="15" width="11.5703125" style="396" customWidth="1"/>
    <col min="16" max="16" width="14.7109375" style="396" customWidth="1"/>
    <col min="17" max="17" width="14.5703125" style="396" customWidth="1"/>
    <col min="18" max="18" width="2.5703125" style="396" customWidth="1"/>
    <col min="19" max="19" width="6.85546875" style="396" customWidth="1"/>
    <col min="20" max="20" width="10.7109375" style="396" customWidth="1"/>
    <col min="21" max="30" width="11.42578125" style="396" customWidth="1"/>
    <col min="31" max="32" width="11.42578125" style="716" customWidth="1"/>
    <col min="33" max="33" width="5" style="716" customWidth="1"/>
    <col min="34" max="36" width="11.42578125" style="716" customWidth="1"/>
    <col min="37" max="16384" width="14.42578125" style="716"/>
  </cols>
  <sheetData>
    <row r="1" spans="1:36" ht="38.25" customHeight="1" x14ac:dyDescent="0.25">
      <c r="A1" s="257"/>
      <c r="C1" s="1573" t="s">
        <v>2000</v>
      </c>
      <c r="D1" s="1632"/>
      <c r="E1" s="1632"/>
      <c r="F1" s="1632"/>
      <c r="G1" s="1632"/>
      <c r="H1" s="1632"/>
      <c r="I1" s="1632"/>
      <c r="J1" s="1632"/>
      <c r="K1" s="1632"/>
      <c r="L1" s="1632"/>
      <c r="M1" s="1632"/>
      <c r="N1" s="1632"/>
      <c r="O1" s="1632"/>
      <c r="P1" s="1632"/>
      <c r="Q1" s="1632"/>
      <c r="R1" s="1632"/>
      <c r="S1" s="1632"/>
      <c r="T1" s="397"/>
      <c r="U1" s="397"/>
      <c r="V1" s="397"/>
      <c r="W1" s="397"/>
      <c r="X1" s="397"/>
      <c r="Y1" s="397"/>
      <c r="Z1" s="397"/>
      <c r="AA1" s="397"/>
      <c r="AB1" s="397"/>
      <c r="AC1" s="397"/>
      <c r="AD1" s="397"/>
      <c r="AE1" s="397"/>
      <c r="AF1" s="397"/>
      <c r="AG1" s="397"/>
      <c r="AH1" s="397"/>
      <c r="AI1" s="397"/>
      <c r="AJ1" s="397"/>
    </row>
    <row r="2" spans="1:36" ht="30.75" customHeight="1" x14ac:dyDescent="0.3">
      <c r="B2" s="972"/>
      <c r="C2" s="397"/>
      <c r="D2" s="399"/>
      <c r="E2" s="399"/>
      <c r="F2" s="418"/>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c r="AG2" s="399"/>
      <c r="AH2" s="399"/>
      <c r="AI2" s="399"/>
      <c r="AJ2" s="399"/>
    </row>
    <row r="3" spans="1:36" ht="16.5" customHeight="1" x14ac:dyDescent="0.3">
      <c r="A3" s="387" t="s">
        <v>49</v>
      </c>
      <c r="B3" s="973"/>
      <c r="C3" s="397"/>
      <c r="D3" s="399"/>
      <c r="E3" s="1159"/>
      <c r="F3" s="1159"/>
      <c r="G3" s="1159"/>
      <c r="H3" s="1159"/>
      <c r="I3" s="1159"/>
      <c r="J3" s="1159"/>
      <c r="K3" s="1159"/>
      <c r="L3" s="1159"/>
      <c r="M3" s="1159"/>
      <c r="N3" s="399"/>
      <c r="O3" s="399"/>
      <c r="P3" s="399"/>
      <c r="Q3" s="399"/>
      <c r="R3" s="399"/>
      <c r="S3" s="399"/>
      <c r="T3" s="399"/>
      <c r="U3" s="398"/>
      <c r="V3" s="399"/>
      <c r="W3" s="399"/>
      <c r="X3" s="399"/>
      <c r="Y3" s="399"/>
      <c r="Z3" s="399"/>
      <c r="AA3" s="399"/>
      <c r="AB3" s="399"/>
      <c r="AC3" s="399"/>
      <c r="AD3" s="399"/>
      <c r="AE3" s="399"/>
      <c r="AF3" s="399"/>
      <c r="AG3" s="399"/>
      <c r="AH3" s="399"/>
      <c r="AI3" s="399"/>
      <c r="AJ3" s="399"/>
    </row>
    <row r="4" spans="1:36" ht="16.5" customHeight="1" x14ac:dyDescent="0.3">
      <c r="A4" s="387" t="s">
        <v>1091</v>
      </c>
      <c r="B4" s="973"/>
      <c r="C4" s="397"/>
      <c r="D4" s="399"/>
      <c r="E4" s="1159"/>
      <c r="F4" s="1159"/>
      <c r="G4" s="1159"/>
      <c r="H4" s="1159"/>
      <c r="I4" s="1159"/>
      <c r="J4" s="1159"/>
      <c r="K4" s="1159"/>
      <c r="L4" s="1159"/>
      <c r="M4" s="1159"/>
      <c r="N4" s="399"/>
      <c r="O4" s="399"/>
      <c r="P4" s="399"/>
      <c r="Q4" s="399"/>
      <c r="R4" s="399"/>
      <c r="S4" s="399"/>
      <c r="T4" s="399"/>
      <c r="U4" s="398"/>
      <c r="V4" s="399"/>
      <c r="W4" s="399"/>
      <c r="X4" s="399"/>
      <c r="Y4" s="399"/>
      <c r="Z4" s="399"/>
      <c r="AA4" s="399"/>
      <c r="AB4" s="399"/>
      <c r="AC4" s="399"/>
      <c r="AD4" s="399"/>
      <c r="AE4" s="399"/>
      <c r="AF4" s="399"/>
      <c r="AG4" s="399"/>
      <c r="AH4" s="399"/>
      <c r="AI4" s="399"/>
      <c r="AJ4" s="399"/>
    </row>
    <row r="5" spans="1:36" ht="16.5" customHeight="1" x14ac:dyDescent="0.3">
      <c r="A5" s="387" t="s">
        <v>1687</v>
      </c>
      <c r="B5" s="973"/>
      <c r="C5" s="397"/>
      <c r="D5" s="399"/>
      <c r="E5" s="399"/>
      <c r="F5" s="399"/>
      <c r="G5" s="399"/>
      <c r="H5" s="399"/>
      <c r="I5" s="399"/>
      <c r="J5" s="399"/>
      <c r="K5" s="399"/>
      <c r="L5" s="399"/>
      <c r="M5" s="399"/>
      <c r="N5" s="399"/>
      <c r="O5" s="399"/>
      <c r="P5" s="399"/>
      <c r="Q5" s="399"/>
      <c r="R5" s="399"/>
      <c r="S5" s="395"/>
      <c r="T5" s="395"/>
      <c r="U5" s="398"/>
      <c r="V5" s="399"/>
      <c r="W5" s="399"/>
      <c r="X5" s="399"/>
      <c r="Y5" s="399"/>
      <c r="Z5" s="399"/>
      <c r="AA5" s="399"/>
      <c r="AB5" s="399"/>
      <c r="AC5" s="399"/>
      <c r="AD5" s="399"/>
      <c r="AE5" s="399"/>
      <c r="AF5" s="399"/>
      <c r="AG5" s="399"/>
      <c r="AH5" s="399"/>
      <c r="AI5" s="399"/>
      <c r="AJ5" s="399"/>
    </row>
    <row r="6" spans="1:36" ht="15.75" customHeight="1" x14ac:dyDescent="0.25">
      <c r="A6" s="976" t="s">
        <v>2001</v>
      </c>
      <c r="C6" s="397"/>
      <c r="D6" s="399"/>
      <c r="E6" s="1620" t="s">
        <v>2143</v>
      </c>
      <c r="F6" s="1620"/>
      <c r="G6" s="1620"/>
      <c r="H6" s="1620"/>
      <c r="I6" s="1620"/>
      <c r="J6" s="1620"/>
      <c r="K6" s="1620"/>
      <c r="L6" s="1620"/>
      <c r="M6" s="1620"/>
      <c r="N6" s="1620"/>
      <c r="O6" s="1620"/>
      <c r="P6" s="1620"/>
      <c r="Q6" s="1620"/>
      <c r="R6" s="399"/>
      <c r="S6" s="399"/>
      <c r="T6" s="399"/>
      <c r="U6" s="399"/>
      <c r="V6" s="399"/>
      <c r="W6" s="399"/>
      <c r="X6" s="399"/>
      <c r="Y6" s="399"/>
      <c r="Z6" s="399"/>
      <c r="AA6" s="399"/>
      <c r="AB6" s="399"/>
      <c r="AC6" s="399"/>
      <c r="AD6" s="399"/>
      <c r="AE6" s="399"/>
      <c r="AF6" s="399"/>
      <c r="AG6" s="399"/>
      <c r="AH6" s="399"/>
      <c r="AI6" s="399"/>
      <c r="AJ6" s="399"/>
    </row>
    <row r="7" spans="1:36" ht="15.75" customHeight="1" x14ac:dyDescent="0.25">
      <c r="A7" s="387" t="s">
        <v>1909</v>
      </c>
      <c r="C7" s="397"/>
      <c r="D7" s="399"/>
      <c r="E7" s="1620"/>
      <c r="F7" s="1620"/>
      <c r="G7" s="1620"/>
      <c r="H7" s="1620"/>
      <c r="I7" s="1620"/>
      <c r="J7" s="1620"/>
      <c r="K7" s="1620"/>
      <c r="L7" s="1620"/>
      <c r="M7" s="1620"/>
      <c r="N7" s="1620"/>
      <c r="O7" s="1620"/>
      <c r="P7" s="1620"/>
      <c r="Q7" s="1620"/>
      <c r="R7" s="399"/>
      <c r="S7" s="399"/>
      <c r="T7" s="399"/>
      <c r="U7" s="399"/>
      <c r="V7" s="399"/>
      <c r="W7" s="399"/>
      <c r="X7" s="399"/>
      <c r="Y7" s="399"/>
      <c r="Z7" s="399"/>
      <c r="AA7" s="399"/>
      <c r="AB7" s="399"/>
      <c r="AC7" s="399"/>
      <c r="AD7" s="399"/>
      <c r="AE7" s="399"/>
      <c r="AF7" s="399"/>
      <c r="AG7" s="399"/>
      <c r="AH7" s="399"/>
      <c r="AI7" s="399"/>
      <c r="AJ7" s="399"/>
    </row>
    <row r="8" spans="1:36" ht="15.75" customHeight="1" x14ac:dyDescent="0.25">
      <c r="A8" s="387" t="s">
        <v>1910</v>
      </c>
      <c r="B8" s="974"/>
      <c r="C8" s="397"/>
      <c r="D8" s="399"/>
      <c r="E8" s="1157"/>
      <c r="F8" s="1157"/>
      <c r="G8" s="1157"/>
      <c r="H8" s="1157"/>
      <c r="I8" s="1157"/>
      <c r="J8" s="1157"/>
      <c r="K8" s="1157"/>
      <c r="L8" s="1157"/>
      <c r="M8" s="1157"/>
      <c r="N8" s="1157"/>
      <c r="O8" s="1157"/>
      <c r="P8" s="1157"/>
      <c r="Q8" s="1157"/>
      <c r="R8" s="1157"/>
      <c r="S8" s="399"/>
      <c r="T8" s="399"/>
      <c r="U8" s="399"/>
      <c r="V8" s="399"/>
      <c r="W8" s="399"/>
      <c r="X8" s="399"/>
      <c r="Y8" s="399"/>
      <c r="Z8" s="399"/>
      <c r="AA8" s="399"/>
      <c r="AB8" s="399"/>
      <c r="AC8" s="399"/>
      <c r="AD8" s="399"/>
      <c r="AE8" s="399"/>
      <c r="AF8" s="399"/>
      <c r="AG8" s="399"/>
      <c r="AH8" s="399"/>
      <c r="AI8" s="399"/>
      <c r="AJ8" s="399"/>
    </row>
    <row r="9" spans="1:36" ht="15.75" customHeight="1" x14ac:dyDescent="0.25">
      <c r="A9" s="387" t="s">
        <v>1911</v>
      </c>
      <c r="B9" s="974"/>
      <c r="C9" s="397"/>
      <c r="D9" s="399"/>
      <c r="E9" s="1621" t="s">
        <v>2111</v>
      </c>
      <c r="F9" s="1621"/>
      <c r="G9" s="1621"/>
      <c r="H9" s="1621"/>
      <c r="I9" s="1621"/>
      <c r="J9" s="1621"/>
      <c r="K9" s="1621"/>
      <c r="L9" s="1621"/>
      <c r="M9" s="1621"/>
      <c r="N9" s="1621"/>
      <c r="O9" s="1621"/>
      <c r="P9" s="1621"/>
      <c r="Q9" s="1621"/>
      <c r="R9" s="1621"/>
      <c r="S9" s="399"/>
      <c r="T9" s="399"/>
      <c r="U9" s="399"/>
      <c r="V9" s="399"/>
      <c r="W9" s="399"/>
      <c r="X9" s="399"/>
      <c r="Y9" s="399"/>
      <c r="Z9" s="399"/>
      <c r="AA9" s="399"/>
      <c r="AB9" s="399"/>
      <c r="AC9" s="399"/>
      <c r="AD9" s="399"/>
      <c r="AE9" s="399"/>
      <c r="AF9" s="399"/>
      <c r="AG9" s="399"/>
      <c r="AH9" s="399"/>
      <c r="AI9" s="399"/>
      <c r="AJ9" s="399"/>
    </row>
    <row r="10" spans="1:36" ht="15.75" customHeight="1" x14ac:dyDescent="0.25">
      <c r="A10" s="387" t="s">
        <v>1912</v>
      </c>
      <c r="B10" s="974"/>
      <c r="C10" s="397"/>
      <c r="D10" s="399"/>
      <c r="E10" s="1622" t="s">
        <v>2113</v>
      </c>
      <c r="F10" s="1622"/>
      <c r="G10" s="1622"/>
      <c r="H10" s="1622"/>
      <c r="I10" s="1622"/>
      <c r="J10" s="1622"/>
      <c r="K10" s="1622"/>
      <c r="L10" s="1622"/>
      <c r="M10" s="1622"/>
      <c r="N10" s="1622"/>
      <c r="O10" s="1622"/>
      <c r="P10" s="1622"/>
      <c r="Q10" s="1622"/>
      <c r="R10" s="1622"/>
      <c r="S10" s="399"/>
      <c r="T10" s="399"/>
      <c r="U10" s="399"/>
      <c r="V10" s="399"/>
      <c r="W10" s="399"/>
      <c r="X10" s="399"/>
      <c r="Y10" s="399"/>
      <c r="Z10" s="399"/>
      <c r="AA10" s="399"/>
      <c r="AB10" s="399"/>
      <c r="AC10" s="399"/>
      <c r="AD10" s="399"/>
      <c r="AE10" s="399"/>
      <c r="AF10" s="399"/>
      <c r="AG10" s="399"/>
      <c r="AH10" s="399"/>
      <c r="AI10" s="399"/>
      <c r="AJ10" s="399"/>
    </row>
    <row r="11" spans="1:36" ht="15.75" customHeight="1" x14ac:dyDescent="0.25">
      <c r="A11" s="387" t="s">
        <v>1913</v>
      </c>
      <c r="B11" s="974"/>
      <c r="C11" s="397"/>
      <c r="D11" s="399"/>
      <c r="E11" s="1622" t="s">
        <v>2114</v>
      </c>
      <c r="F11" s="1622"/>
      <c r="G11" s="1622"/>
      <c r="H11" s="1622"/>
      <c r="I11" s="1622"/>
      <c r="J11" s="1622"/>
      <c r="K11" s="1622"/>
      <c r="L11" s="1622"/>
      <c r="M11" s="1622"/>
      <c r="N11" s="1622"/>
      <c r="O11" s="1622"/>
      <c r="P11" s="1622"/>
      <c r="Q11" s="1622"/>
      <c r="R11" s="1622"/>
      <c r="S11" s="399"/>
      <c r="T11" s="399"/>
      <c r="U11" s="399"/>
      <c r="V11" s="399"/>
      <c r="W11" s="399"/>
      <c r="X11" s="399"/>
      <c r="Y11" s="399"/>
      <c r="Z11" s="399"/>
      <c r="AA11" s="399"/>
      <c r="AB11" s="399"/>
      <c r="AC11" s="399"/>
      <c r="AD11" s="399"/>
      <c r="AE11" s="399"/>
      <c r="AF11" s="399"/>
      <c r="AG11" s="399"/>
      <c r="AH11" s="399"/>
      <c r="AI11" s="399"/>
      <c r="AJ11" s="399"/>
    </row>
    <row r="12" spans="1:36" ht="15.75" customHeight="1" x14ac:dyDescent="0.25">
      <c r="A12" s="387" t="s">
        <v>1914</v>
      </c>
      <c r="B12" s="974"/>
      <c r="C12" s="397"/>
      <c r="D12" s="399"/>
      <c r="E12" s="1152"/>
      <c r="F12" s="1152"/>
      <c r="G12" s="1152"/>
      <c r="H12" s="1152"/>
      <c r="I12" s="1152"/>
      <c r="J12" s="1152"/>
      <c r="K12" s="1152"/>
      <c r="L12" s="1152"/>
      <c r="M12" s="1152"/>
      <c r="N12" s="1152"/>
      <c r="O12" s="1152"/>
      <c r="P12" s="1152"/>
      <c r="Q12" s="1152"/>
      <c r="R12" s="1152"/>
      <c r="S12" s="399"/>
      <c r="T12" s="399"/>
      <c r="U12" s="399"/>
      <c r="V12" s="399"/>
      <c r="W12" s="399"/>
      <c r="X12" s="399"/>
      <c r="Y12" s="399"/>
      <c r="Z12" s="399"/>
      <c r="AA12" s="399"/>
      <c r="AB12" s="399"/>
      <c r="AC12" s="399"/>
      <c r="AD12" s="399"/>
      <c r="AE12" s="399"/>
      <c r="AF12" s="399"/>
      <c r="AG12" s="399"/>
      <c r="AH12" s="399"/>
      <c r="AI12" s="399"/>
      <c r="AJ12" s="399"/>
    </row>
    <row r="13" spans="1:36" ht="15.75" customHeight="1" x14ac:dyDescent="0.3">
      <c r="A13" s="387" t="s">
        <v>1915</v>
      </c>
      <c r="B13" s="973"/>
      <c r="C13" s="397"/>
      <c r="D13" s="704" t="s">
        <v>1605</v>
      </c>
      <c r="E13" s="395"/>
      <c r="F13" s="395"/>
      <c r="G13" s="395"/>
      <c r="H13" s="395"/>
      <c r="I13" s="395"/>
      <c r="J13" s="395"/>
      <c r="K13" s="395"/>
      <c r="L13" s="395"/>
      <c r="M13" s="395"/>
      <c r="N13" s="395"/>
      <c r="O13" s="395"/>
      <c r="P13" s="395"/>
      <c r="Q13" s="395"/>
      <c r="R13" s="395"/>
      <c r="S13" s="395"/>
      <c r="T13" s="395"/>
      <c r="U13" s="395"/>
      <c r="V13" s="399"/>
      <c r="W13" s="399"/>
      <c r="X13" s="399"/>
      <c r="Y13" s="399"/>
      <c r="Z13" s="399"/>
      <c r="AA13" s="399"/>
      <c r="AB13" s="399"/>
      <c r="AC13" s="399"/>
      <c r="AD13" s="399"/>
      <c r="AE13" s="399"/>
      <c r="AF13" s="399"/>
      <c r="AG13" s="399"/>
      <c r="AH13" s="399"/>
      <c r="AI13" s="399"/>
      <c r="AJ13" s="399"/>
    </row>
    <row r="14" spans="1:36" ht="16.5" x14ac:dyDescent="0.3">
      <c r="A14" s="387" t="s">
        <v>1916</v>
      </c>
      <c r="C14" s="397"/>
      <c r="D14" s="395"/>
      <c r="E14" s="395"/>
      <c r="F14" s="395"/>
      <c r="G14" s="395"/>
      <c r="H14" s="395"/>
      <c r="I14" s="395"/>
      <c r="J14" s="395"/>
      <c r="K14" s="395"/>
      <c r="L14" s="395"/>
      <c r="M14" s="395"/>
      <c r="N14" s="395"/>
      <c r="O14" s="395"/>
      <c r="P14" s="395"/>
      <c r="Q14" s="395"/>
      <c r="R14" s="395"/>
      <c r="S14" s="395"/>
      <c r="T14" s="398"/>
      <c r="U14" s="399"/>
      <c r="V14" s="399"/>
      <c r="W14" s="399"/>
      <c r="X14" s="399"/>
      <c r="Y14" s="399"/>
      <c r="Z14" s="399"/>
      <c r="AA14" s="399"/>
      <c r="AB14" s="399"/>
      <c r="AC14" s="399"/>
      <c r="AD14" s="399"/>
      <c r="AE14" s="399"/>
      <c r="AF14" s="399"/>
      <c r="AG14" s="399"/>
      <c r="AH14" s="399"/>
      <c r="AI14" s="399"/>
      <c r="AJ14" s="399"/>
    </row>
    <row r="15" spans="1:36" ht="18" x14ac:dyDescent="0.3">
      <c r="A15" s="387" t="s">
        <v>1917</v>
      </c>
      <c r="C15" s="397"/>
      <c r="D15" s="395"/>
      <c r="E15" s="1168" t="s">
        <v>2059</v>
      </c>
      <c r="F15" s="1169"/>
      <c r="G15" s="1170">
        <f>Datos!D633</f>
        <v>0</v>
      </c>
      <c r="H15" s="1171" t="s">
        <v>1848</v>
      </c>
      <c r="I15" s="395"/>
      <c r="J15" s="395"/>
      <c r="K15" s="439"/>
      <c r="L15" s="439"/>
      <c r="M15" s="439"/>
      <c r="N15" s="439"/>
      <c r="O15" s="439"/>
      <c r="P15" s="439"/>
      <c r="Q15" s="439"/>
      <c r="R15" s="439"/>
      <c r="S15" s="395"/>
      <c r="T15" s="398"/>
      <c r="U15" s="399"/>
      <c r="V15" s="399"/>
      <c r="W15" s="399"/>
      <c r="X15" s="399"/>
      <c r="Y15" s="399"/>
      <c r="Z15" s="399"/>
      <c r="AA15" s="399"/>
      <c r="AB15" s="399"/>
      <c r="AC15" s="399"/>
      <c r="AD15" s="399"/>
      <c r="AE15" s="399"/>
      <c r="AF15" s="399"/>
      <c r="AG15" s="399"/>
      <c r="AH15" s="399"/>
      <c r="AI15" s="399"/>
      <c r="AJ15" s="399"/>
    </row>
    <row r="16" spans="1:36" ht="18" x14ac:dyDescent="0.3">
      <c r="A16" s="388"/>
      <c r="C16" s="397"/>
      <c r="D16" s="395"/>
      <c r="E16" s="1172" t="s">
        <v>1695</v>
      </c>
      <c r="F16" s="691"/>
      <c r="G16" s="828">
        <f>Datos!D634</f>
        <v>0</v>
      </c>
      <c r="H16" s="1173" t="s">
        <v>1848</v>
      </c>
      <c r="I16" s="395"/>
      <c r="J16" s="395"/>
      <c r="K16" s="439"/>
      <c r="L16" s="439"/>
      <c r="M16" s="439"/>
      <c r="N16" s="439"/>
      <c r="O16" s="439"/>
      <c r="P16" s="439"/>
      <c r="Q16" s="439"/>
      <c r="R16" s="439"/>
      <c r="S16" s="395"/>
      <c r="T16" s="398"/>
      <c r="U16" s="399"/>
      <c r="V16" s="399"/>
      <c r="W16" s="399"/>
      <c r="X16" s="399"/>
      <c r="Y16" s="399"/>
      <c r="Z16" s="399"/>
      <c r="AA16" s="399"/>
      <c r="AB16" s="399"/>
      <c r="AC16" s="399"/>
      <c r="AD16" s="399"/>
      <c r="AE16" s="399"/>
      <c r="AF16" s="399"/>
      <c r="AG16" s="399"/>
      <c r="AH16" s="399"/>
      <c r="AI16" s="399"/>
      <c r="AJ16" s="399"/>
    </row>
    <row r="17" spans="1:36" ht="16.5" customHeight="1" x14ac:dyDescent="0.3">
      <c r="A17" s="388"/>
      <c r="C17" s="397"/>
      <c r="D17" s="395"/>
      <c r="E17" s="1172" t="s">
        <v>1735</v>
      </c>
      <c r="F17" s="691"/>
      <c r="G17" s="828">
        <f>Datos!D635</f>
        <v>0</v>
      </c>
      <c r="H17" s="1173" t="s">
        <v>1848</v>
      </c>
      <c r="I17" s="395"/>
      <c r="J17" s="395"/>
      <c r="K17" s="439"/>
      <c r="L17" s="439"/>
      <c r="M17" s="439"/>
      <c r="N17" s="439"/>
      <c r="O17" s="439"/>
      <c r="P17" s="439"/>
      <c r="Q17" s="439"/>
      <c r="R17" s="439"/>
      <c r="S17" s="395"/>
      <c r="T17" s="398"/>
      <c r="U17" s="399"/>
      <c r="V17" s="399"/>
      <c r="W17" s="399"/>
      <c r="X17" s="399"/>
      <c r="Y17" s="399"/>
      <c r="Z17" s="399"/>
      <c r="AA17" s="399"/>
      <c r="AB17" s="399"/>
      <c r="AC17" s="399"/>
      <c r="AD17" s="399"/>
      <c r="AE17" s="399"/>
      <c r="AF17" s="399"/>
      <c r="AG17" s="399"/>
      <c r="AH17" s="399"/>
      <c r="AI17" s="399"/>
      <c r="AJ17" s="399"/>
    </row>
    <row r="18" spans="1:36" ht="16.5" customHeight="1" x14ac:dyDescent="0.3">
      <c r="A18" s="388"/>
      <c r="C18" s="397"/>
      <c r="D18" s="395"/>
      <c r="E18" s="1172" t="s">
        <v>1408</v>
      </c>
      <c r="F18" s="691"/>
      <c r="G18" s="828">
        <f>Datos!D636</f>
        <v>0</v>
      </c>
      <c r="H18" s="1173" t="s">
        <v>1848</v>
      </c>
      <c r="I18" s="395"/>
      <c r="J18" s="395"/>
      <c r="K18" s="439"/>
      <c r="L18" s="439"/>
      <c r="M18" s="439"/>
      <c r="N18" s="439"/>
      <c r="O18" s="439"/>
      <c r="P18" s="439"/>
      <c r="Q18" s="439"/>
      <c r="R18" s="439"/>
      <c r="S18" s="395"/>
      <c r="T18" s="398"/>
      <c r="U18" s="399"/>
      <c r="V18" s="399"/>
      <c r="W18" s="399"/>
      <c r="X18" s="399"/>
      <c r="Y18" s="399"/>
      <c r="Z18" s="399"/>
      <c r="AA18" s="399"/>
      <c r="AB18" s="399"/>
      <c r="AC18" s="399"/>
      <c r="AD18" s="399"/>
      <c r="AE18" s="399"/>
      <c r="AF18" s="399"/>
      <c r="AG18" s="399"/>
      <c r="AH18" s="399"/>
      <c r="AI18" s="399"/>
      <c r="AJ18" s="399"/>
    </row>
    <row r="19" spans="1:36" ht="18" x14ac:dyDescent="0.3">
      <c r="A19" s="388"/>
      <c r="C19" s="397"/>
      <c r="D19" s="395"/>
      <c r="E19" s="1172" t="s">
        <v>2061</v>
      </c>
      <c r="F19" s="691"/>
      <c r="G19" s="828">
        <f>Datos!D637</f>
        <v>0</v>
      </c>
      <c r="H19" s="1173" t="s">
        <v>1848</v>
      </c>
      <c r="I19" s="395"/>
      <c r="J19" s="395"/>
      <c r="K19" s="439"/>
      <c r="L19" s="439"/>
      <c r="M19" s="439"/>
      <c r="N19" s="439"/>
      <c r="O19" s="439"/>
      <c r="P19" s="439"/>
      <c r="Q19" s="439"/>
      <c r="R19" s="439"/>
      <c r="S19" s="395"/>
      <c r="T19" s="398"/>
      <c r="U19" s="399"/>
      <c r="V19" s="399"/>
      <c r="W19" s="399"/>
      <c r="X19" s="399"/>
      <c r="Y19" s="399"/>
      <c r="Z19" s="399"/>
      <c r="AA19" s="399"/>
      <c r="AB19" s="399"/>
      <c r="AC19" s="399"/>
      <c r="AD19" s="399"/>
      <c r="AE19" s="399"/>
      <c r="AF19" s="399"/>
      <c r="AG19" s="399"/>
      <c r="AH19" s="399"/>
      <c r="AI19" s="399"/>
      <c r="AJ19" s="399"/>
    </row>
    <row r="20" spans="1:36" ht="16.5" customHeight="1" x14ac:dyDescent="0.3">
      <c r="A20" s="388"/>
      <c r="C20" s="397"/>
      <c r="D20" s="395"/>
      <c r="E20" s="1172" t="s">
        <v>1755</v>
      </c>
      <c r="F20" s="691"/>
      <c r="G20" s="828">
        <f>Datos!D638</f>
        <v>0</v>
      </c>
      <c r="H20" s="1173" t="s">
        <v>1848</v>
      </c>
      <c r="I20" s="395"/>
      <c r="J20" s="395"/>
      <c r="K20" s="439"/>
      <c r="L20" s="439"/>
      <c r="M20" s="439"/>
      <c r="N20" s="439"/>
      <c r="O20" s="439"/>
      <c r="P20" s="439"/>
      <c r="Q20" s="439"/>
      <c r="R20" s="439"/>
      <c r="S20" s="395"/>
      <c r="T20" s="398"/>
      <c r="U20" s="399"/>
      <c r="V20" s="399"/>
      <c r="W20" s="399"/>
      <c r="X20" s="399"/>
      <c r="Y20" s="399"/>
      <c r="Z20" s="399"/>
      <c r="AA20" s="399"/>
      <c r="AB20" s="399"/>
      <c r="AC20" s="399"/>
      <c r="AD20" s="399"/>
      <c r="AE20" s="399"/>
      <c r="AF20" s="399"/>
      <c r="AG20" s="399"/>
      <c r="AH20" s="399"/>
      <c r="AI20" s="399"/>
      <c r="AJ20" s="399"/>
    </row>
    <row r="21" spans="1:36" ht="18" x14ac:dyDescent="0.3">
      <c r="A21" s="388"/>
      <c r="C21" s="397"/>
      <c r="D21" s="395"/>
      <c r="E21" s="1172" t="s">
        <v>1760</v>
      </c>
      <c r="F21" s="691"/>
      <c r="G21" s="828">
        <f>Datos!D639</f>
        <v>0</v>
      </c>
      <c r="H21" s="1173" t="s">
        <v>1848</v>
      </c>
      <c r="I21" s="395"/>
      <c r="J21" s="395"/>
      <c r="K21" s="439"/>
      <c r="L21" s="439"/>
      <c r="M21" s="439"/>
      <c r="N21" s="439"/>
      <c r="O21" s="439"/>
      <c r="P21" s="439"/>
      <c r="Q21" s="439"/>
      <c r="R21" s="439"/>
      <c r="S21" s="395"/>
      <c r="T21" s="398"/>
      <c r="U21" s="399"/>
      <c r="V21" s="399"/>
      <c r="W21" s="399"/>
      <c r="X21" s="399"/>
      <c r="Y21" s="399"/>
      <c r="Z21" s="399"/>
      <c r="AA21" s="399"/>
      <c r="AB21" s="399"/>
      <c r="AC21" s="399"/>
      <c r="AD21" s="399"/>
      <c r="AE21" s="399"/>
      <c r="AF21" s="399"/>
      <c r="AG21" s="399"/>
      <c r="AH21" s="399"/>
      <c r="AI21" s="399"/>
      <c r="AJ21" s="399"/>
    </row>
    <row r="22" spans="1:36" ht="18" x14ac:dyDescent="0.3">
      <c r="A22" s="388"/>
      <c r="C22" s="397"/>
      <c r="D22" s="395"/>
      <c r="E22" s="1172" t="s">
        <v>1766</v>
      </c>
      <c r="F22" s="691"/>
      <c r="G22" s="828">
        <f>Datos!D640</f>
        <v>0</v>
      </c>
      <c r="H22" s="1173" t="s">
        <v>1848</v>
      </c>
      <c r="I22" s="395"/>
      <c r="J22" s="395"/>
      <c r="K22" s="439"/>
      <c r="L22" s="439"/>
      <c r="M22" s="439"/>
      <c r="N22" s="439"/>
      <c r="O22" s="439"/>
      <c r="P22" s="439"/>
      <c r="Q22" s="439"/>
      <c r="R22" s="439"/>
      <c r="S22" s="399"/>
      <c r="T22" s="399"/>
      <c r="U22" s="399"/>
      <c r="V22" s="399"/>
      <c r="W22" s="399"/>
      <c r="X22" s="399"/>
      <c r="Y22" s="399"/>
      <c r="Z22" s="399"/>
      <c r="AA22" s="399"/>
      <c r="AB22" s="399"/>
      <c r="AC22" s="399"/>
      <c r="AD22" s="399"/>
      <c r="AE22" s="399"/>
      <c r="AF22" s="399"/>
      <c r="AG22" s="399"/>
      <c r="AH22" s="399"/>
      <c r="AI22" s="399"/>
      <c r="AJ22" s="399"/>
    </row>
    <row r="23" spans="1:36" ht="16.5" customHeight="1" x14ac:dyDescent="0.3">
      <c r="A23" s="388"/>
      <c r="C23" s="397"/>
      <c r="D23" s="395"/>
      <c r="E23" s="1172" t="s">
        <v>1773</v>
      </c>
      <c r="F23" s="691"/>
      <c r="G23" s="828">
        <f>Datos!D641</f>
        <v>0</v>
      </c>
      <c r="H23" s="1173" t="s">
        <v>1848</v>
      </c>
      <c r="I23" s="395"/>
      <c r="J23" s="395"/>
      <c r="K23" s="439"/>
      <c r="L23" s="439"/>
      <c r="M23" s="439"/>
      <c r="N23" s="439"/>
      <c r="O23" s="439"/>
      <c r="P23" s="439"/>
      <c r="Q23" s="439"/>
      <c r="R23" s="439"/>
      <c r="S23" s="399"/>
      <c r="T23" s="399"/>
      <c r="U23" s="399"/>
      <c r="V23" s="399"/>
      <c r="W23" s="399"/>
      <c r="X23" s="399"/>
      <c r="Y23" s="399"/>
      <c r="Z23" s="399"/>
      <c r="AA23" s="399"/>
      <c r="AB23" s="399"/>
      <c r="AC23" s="399"/>
      <c r="AD23" s="399"/>
      <c r="AE23" s="399"/>
      <c r="AF23" s="399"/>
      <c r="AG23" s="399"/>
      <c r="AH23" s="399"/>
      <c r="AI23" s="399"/>
      <c r="AJ23" s="399"/>
    </row>
    <row r="24" spans="1:36" ht="16.5" customHeight="1" x14ac:dyDescent="0.3">
      <c r="A24" s="388"/>
      <c r="C24" s="397"/>
      <c r="D24" s="395"/>
      <c r="E24" s="1172" t="s">
        <v>1828</v>
      </c>
      <c r="F24" s="691"/>
      <c r="G24" s="828">
        <f>Datos!D642</f>
        <v>0</v>
      </c>
      <c r="H24" s="1173" t="s">
        <v>1848</v>
      </c>
      <c r="I24" s="395"/>
      <c r="J24" s="395"/>
      <c r="K24" s="439"/>
      <c r="L24" s="439"/>
      <c r="M24" s="439"/>
      <c r="N24" s="439"/>
      <c r="O24" s="439"/>
      <c r="P24" s="439"/>
      <c r="Q24" s="439"/>
      <c r="R24" s="439"/>
      <c r="S24" s="399"/>
      <c r="T24" s="399"/>
      <c r="U24" s="399"/>
      <c r="V24" s="399"/>
      <c r="W24" s="399"/>
      <c r="X24" s="399"/>
      <c r="Y24" s="399"/>
      <c r="Z24" s="399"/>
      <c r="AA24" s="399"/>
      <c r="AB24" s="399"/>
      <c r="AC24" s="399"/>
      <c r="AD24" s="399"/>
      <c r="AE24" s="399"/>
      <c r="AF24" s="399"/>
      <c r="AG24" s="399"/>
      <c r="AH24" s="399"/>
      <c r="AI24" s="399"/>
      <c r="AJ24" s="399"/>
    </row>
    <row r="25" spans="1:36" ht="18" x14ac:dyDescent="0.3">
      <c r="A25" s="388"/>
      <c r="B25" s="974"/>
      <c r="C25" s="397"/>
      <c r="D25" s="399"/>
      <c r="E25" s="1174" t="s">
        <v>541</v>
      </c>
      <c r="F25" s="1175"/>
      <c r="G25" s="1176">
        <f>SUM(G15:G24)</f>
        <v>0</v>
      </c>
      <c r="H25" s="1177" t="s">
        <v>1829</v>
      </c>
      <c r="I25" s="395"/>
      <c r="J25" s="395"/>
      <c r="K25" s="439"/>
      <c r="L25" s="439"/>
      <c r="M25" s="439"/>
      <c r="N25" s="439"/>
      <c r="O25" s="439"/>
      <c r="P25" s="439"/>
      <c r="Q25" s="439"/>
      <c r="R25" s="439"/>
      <c r="S25" s="399"/>
      <c r="T25" s="399"/>
      <c r="U25" s="399"/>
      <c r="V25" s="399"/>
      <c r="W25" s="399"/>
      <c r="X25" s="399"/>
      <c r="Y25" s="399"/>
      <c r="Z25" s="399"/>
      <c r="AA25" s="399"/>
      <c r="AB25" s="399"/>
      <c r="AC25" s="399"/>
      <c r="AD25" s="399"/>
      <c r="AE25" s="399"/>
      <c r="AF25" s="399"/>
      <c r="AG25" s="399"/>
      <c r="AH25" s="399"/>
      <c r="AI25" s="399"/>
      <c r="AJ25" s="399"/>
    </row>
    <row r="26" spans="1:36" ht="16.5" x14ac:dyDescent="0.3">
      <c r="C26" s="397"/>
      <c r="D26" s="399"/>
      <c r="E26" s="399"/>
      <c r="F26" s="399"/>
      <c r="G26" s="399"/>
      <c r="H26" s="399"/>
      <c r="I26" s="395"/>
      <c r="J26" s="395"/>
      <c r="K26" s="399"/>
      <c r="L26" s="399"/>
      <c r="M26" s="399"/>
      <c r="N26" s="399"/>
      <c r="O26" s="399"/>
      <c r="P26" s="399"/>
      <c r="Q26" s="439"/>
      <c r="R26" s="399"/>
      <c r="S26" s="399"/>
      <c r="T26" s="399"/>
      <c r="U26" s="399"/>
      <c r="V26" s="399"/>
      <c r="W26" s="399"/>
      <c r="X26" s="399"/>
      <c r="Y26" s="399"/>
      <c r="Z26" s="399"/>
      <c r="AA26" s="399"/>
      <c r="AB26" s="399"/>
      <c r="AC26" s="399"/>
      <c r="AD26" s="399"/>
      <c r="AE26" s="399"/>
      <c r="AF26" s="399"/>
      <c r="AG26" s="399"/>
      <c r="AH26" s="399"/>
      <c r="AI26" s="399"/>
      <c r="AJ26" s="399"/>
    </row>
    <row r="27" spans="1:36" ht="14.25" customHeight="1" x14ac:dyDescent="0.25">
      <c r="B27" s="974"/>
      <c r="C27" s="397"/>
      <c r="D27" s="399"/>
      <c r="E27" s="399"/>
      <c r="F27" s="440"/>
      <c r="G27" s="440"/>
      <c r="H27" s="440"/>
      <c r="I27" s="440"/>
      <c r="J27" s="440"/>
      <c r="K27" s="440"/>
      <c r="L27" s="440"/>
      <c r="M27" s="440"/>
      <c r="N27" s="440"/>
      <c r="O27" s="440"/>
      <c r="P27" s="440"/>
      <c r="Q27" s="440"/>
      <c r="R27" s="440"/>
      <c r="S27" s="399"/>
      <c r="T27" s="399"/>
      <c r="U27" s="399"/>
      <c r="V27" s="399"/>
      <c r="W27" s="399"/>
      <c r="X27" s="399"/>
      <c r="Y27" s="399"/>
      <c r="Z27" s="399"/>
      <c r="AA27" s="399"/>
      <c r="AB27" s="399"/>
      <c r="AC27" s="399"/>
      <c r="AD27" s="399"/>
      <c r="AE27" s="399"/>
      <c r="AF27" s="399"/>
      <c r="AG27" s="399"/>
      <c r="AH27" s="399"/>
      <c r="AI27" s="399"/>
      <c r="AJ27" s="399"/>
    </row>
    <row r="28" spans="1:36" ht="18.75" customHeight="1" x14ac:dyDescent="0.25">
      <c r="A28" s="389"/>
      <c r="B28" s="974"/>
      <c r="C28" s="397"/>
      <c r="D28" s="1575" t="s">
        <v>1606</v>
      </c>
      <c r="E28" s="1575"/>
      <c r="F28" s="1632"/>
      <c r="G28" s="1632"/>
      <c r="H28" s="1632"/>
      <c r="I28" s="1632"/>
      <c r="J28" s="1632"/>
      <c r="K28" s="1632"/>
      <c r="L28" s="1632"/>
      <c r="M28" s="1632"/>
      <c r="N28" s="1632"/>
      <c r="O28" s="1632"/>
      <c r="P28" s="1632"/>
      <c r="Q28" s="1632"/>
      <c r="R28" s="1632"/>
      <c r="S28" s="399"/>
      <c r="T28" s="399"/>
      <c r="U28" s="399"/>
      <c r="V28" s="399"/>
      <c r="W28" s="399"/>
      <c r="X28" s="399"/>
      <c r="Y28" s="399"/>
      <c r="Z28" s="399"/>
      <c r="AA28" s="399"/>
      <c r="AB28" s="399"/>
      <c r="AC28" s="399"/>
      <c r="AD28" s="399"/>
      <c r="AE28" s="399"/>
      <c r="AF28" s="399"/>
      <c r="AG28" s="399"/>
      <c r="AH28" s="399"/>
      <c r="AI28" s="399"/>
      <c r="AJ28" s="399"/>
    </row>
    <row r="29" spans="1:36" ht="12" customHeight="1" x14ac:dyDescent="0.3">
      <c r="A29" s="389"/>
      <c r="B29" s="974"/>
      <c r="C29" s="397"/>
      <c r="D29" s="399"/>
      <c r="E29" s="399"/>
      <c r="F29" s="425"/>
      <c r="G29" s="425"/>
      <c r="H29" s="425"/>
      <c r="I29" s="425"/>
      <c r="J29" s="425"/>
      <c r="K29" s="425"/>
      <c r="L29" s="425"/>
      <c r="M29" s="425"/>
      <c r="N29" s="425"/>
      <c r="O29" s="423"/>
      <c r="P29" s="399"/>
      <c r="Q29" s="399"/>
      <c r="R29" s="399"/>
      <c r="S29" s="399"/>
      <c r="T29" s="399"/>
      <c r="U29" s="399"/>
      <c r="V29" s="399"/>
      <c r="W29" s="399"/>
      <c r="X29" s="399"/>
      <c r="Y29" s="399"/>
      <c r="Z29" s="399"/>
      <c r="AA29" s="399"/>
      <c r="AB29" s="399"/>
      <c r="AC29" s="399"/>
      <c r="AD29" s="399"/>
      <c r="AE29" s="399"/>
      <c r="AF29" s="399"/>
      <c r="AG29" s="399"/>
      <c r="AH29" s="399"/>
      <c r="AI29" s="399"/>
      <c r="AJ29" s="399"/>
    </row>
    <row r="30" spans="1:36" ht="21.75" customHeight="1" x14ac:dyDescent="0.3">
      <c r="A30" s="388"/>
      <c r="C30" s="397"/>
      <c r="D30" s="399"/>
      <c r="E30" s="1629" t="s">
        <v>1588</v>
      </c>
      <c r="F30" s="1629"/>
      <c r="G30" s="1629"/>
      <c r="H30" s="1629"/>
      <c r="I30" s="1629"/>
      <c r="J30" s="1629"/>
      <c r="K30" s="1629"/>
      <c r="L30" s="1629"/>
      <c r="M30" s="1629"/>
      <c r="N30" s="1629"/>
      <c r="O30" s="1633"/>
      <c r="P30" s="399"/>
      <c r="Q30" s="399"/>
      <c r="R30" s="399"/>
      <c r="S30" s="399"/>
      <c r="T30" s="399"/>
      <c r="U30" s="399"/>
      <c r="V30" s="399"/>
      <c r="W30" s="399"/>
      <c r="X30" s="399"/>
      <c r="Y30" s="399"/>
      <c r="Z30" s="399"/>
      <c r="AA30" s="399"/>
      <c r="AB30" s="399"/>
      <c r="AC30" s="399"/>
      <c r="AD30" s="399"/>
      <c r="AE30" s="399"/>
      <c r="AF30" s="399"/>
      <c r="AG30" s="399"/>
      <c r="AH30" s="399"/>
      <c r="AI30" s="399"/>
      <c r="AJ30" s="399"/>
    </row>
    <row r="31" spans="1:36" ht="27" customHeight="1" x14ac:dyDescent="0.25">
      <c r="A31" s="389"/>
      <c r="B31" s="974"/>
      <c r="C31" s="397"/>
      <c r="D31" s="399"/>
      <c r="E31" s="1627" t="s">
        <v>923</v>
      </c>
      <c r="F31" s="1637" t="s">
        <v>1846</v>
      </c>
      <c r="G31" s="1618" t="s">
        <v>1521</v>
      </c>
      <c r="H31" s="1618" t="s">
        <v>1599</v>
      </c>
      <c r="I31" s="1618" t="s">
        <v>1400</v>
      </c>
      <c r="J31" s="1618" t="s">
        <v>1607</v>
      </c>
      <c r="K31" s="1564" t="s">
        <v>1608</v>
      </c>
      <c r="L31" s="1626"/>
      <c r="M31" s="1618" t="s">
        <v>2144</v>
      </c>
      <c r="N31" s="1618" t="s">
        <v>1757</v>
      </c>
      <c r="O31" s="1630" t="s">
        <v>1836</v>
      </c>
      <c r="P31" s="399"/>
      <c r="Q31" s="399"/>
      <c r="R31" s="399"/>
      <c r="S31" s="399"/>
      <c r="T31" s="399"/>
      <c r="U31" s="399"/>
      <c r="V31" s="399"/>
      <c r="W31" s="399"/>
      <c r="X31" s="399"/>
      <c r="Y31" s="399"/>
      <c r="Z31" s="399"/>
      <c r="AA31" s="399"/>
      <c r="AB31" s="399"/>
      <c r="AC31" s="399"/>
      <c r="AD31" s="399"/>
      <c r="AE31" s="399"/>
      <c r="AF31" s="399"/>
      <c r="AG31" s="399"/>
      <c r="AH31" s="399"/>
      <c r="AI31" s="399"/>
      <c r="AJ31" s="399"/>
    </row>
    <row r="32" spans="1:36" ht="27.75" customHeight="1" x14ac:dyDescent="0.25">
      <c r="C32" s="397"/>
      <c r="D32" s="399"/>
      <c r="E32" s="1628"/>
      <c r="F32" s="1638"/>
      <c r="G32" s="1606"/>
      <c r="H32" s="1606"/>
      <c r="I32" s="1606"/>
      <c r="J32" s="1606"/>
      <c r="K32" s="430" t="s">
        <v>70</v>
      </c>
      <c r="L32" s="430" t="s">
        <v>176</v>
      </c>
      <c r="M32" s="1606"/>
      <c r="N32" s="1606"/>
      <c r="O32" s="1631"/>
      <c r="P32" s="399"/>
      <c r="Q32" s="441"/>
      <c r="R32" s="399"/>
      <c r="S32" s="399"/>
      <c r="T32" s="399"/>
      <c r="U32" s="399"/>
      <c r="V32" s="399"/>
      <c r="W32" s="399"/>
      <c r="X32" s="399"/>
      <c r="Y32" s="399"/>
      <c r="Z32" s="399"/>
      <c r="AA32" s="399"/>
      <c r="AB32" s="399"/>
      <c r="AC32" s="399"/>
      <c r="AD32" s="399"/>
      <c r="AE32" s="399"/>
      <c r="AF32" s="399"/>
      <c r="AG32" s="399"/>
      <c r="AH32" s="399"/>
      <c r="AI32" s="399"/>
      <c r="AJ32" s="399"/>
    </row>
    <row r="33" spans="1:36" ht="15" customHeight="1" x14ac:dyDescent="0.25">
      <c r="C33" s="397"/>
      <c r="D33" s="399"/>
      <c r="E33" s="824" t="str">
        <f>Datos!C657</f>
        <v/>
      </c>
      <c r="F33" s="1079" t="str">
        <f>Datos!D657</f>
        <v/>
      </c>
      <c r="G33" s="1069" t="str">
        <f>Datos!E657</f>
        <v/>
      </c>
      <c r="H33" s="1069" t="str">
        <f>Datos!F657</f>
        <v/>
      </c>
      <c r="I33" s="1070" t="str">
        <f>Datos!G657</f>
        <v/>
      </c>
      <c r="J33" s="1064" t="str">
        <f>Datos!H657</f>
        <v/>
      </c>
      <c r="K33" s="1059" t="str">
        <f>Datos!I657</f>
        <v/>
      </c>
      <c r="L33" s="690"/>
      <c r="M33" s="688" t="str">
        <f>Datos!K657</f>
        <v/>
      </c>
      <c r="N33" s="688" t="str">
        <f>Datos!L657</f>
        <v/>
      </c>
      <c r="O33" s="686">
        <f>Datos!M657</f>
        <v>0</v>
      </c>
      <c r="P33" s="399"/>
      <c r="Q33" s="399"/>
      <c r="R33" s="399"/>
      <c r="S33" s="399"/>
      <c r="T33" s="399"/>
      <c r="U33" s="399"/>
      <c r="V33" s="399"/>
      <c r="W33" s="399"/>
      <c r="X33" s="399"/>
      <c r="Y33" s="399"/>
      <c r="Z33" s="399"/>
      <c r="AA33" s="399"/>
      <c r="AB33" s="399"/>
      <c r="AC33" s="399"/>
      <c r="AD33" s="399"/>
      <c r="AE33" s="399"/>
      <c r="AF33" s="399"/>
      <c r="AG33" s="399"/>
      <c r="AH33" s="399"/>
      <c r="AI33" s="399"/>
      <c r="AJ33" s="399"/>
    </row>
    <row r="34" spans="1:36" ht="15" customHeight="1" x14ac:dyDescent="0.25">
      <c r="C34" s="397"/>
      <c r="D34" s="399"/>
      <c r="E34" s="824" t="str">
        <f>Datos!C658</f>
        <v/>
      </c>
      <c r="F34" s="1071" t="str">
        <f>Datos!D658</f>
        <v/>
      </c>
      <c r="G34" s="1071" t="str">
        <f>Datos!E658</f>
        <v/>
      </c>
      <c r="H34" s="1071" t="str">
        <f>Datos!F658</f>
        <v/>
      </c>
      <c r="I34" s="1072" t="str">
        <f>Datos!G658</f>
        <v/>
      </c>
      <c r="J34" s="1066" t="str">
        <f>Datos!H658</f>
        <v/>
      </c>
      <c r="K34" s="1060" t="str">
        <f>Datos!I658</f>
        <v/>
      </c>
      <c r="L34" s="689"/>
      <c r="M34" s="443" t="str">
        <f>Datos!K658</f>
        <v/>
      </c>
      <c r="N34" s="443" t="str">
        <f>Datos!L658</f>
        <v/>
      </c>
      <c r="O34" s="399"/>
      <c r="P34" s="399"/>
      <c r="Q34" s="399"/>
      <c r="R34" s="399"/>
      <c r="S34" s="399"/>
      <c r="T34" s="421"/>
      <c r="U34" s="421"/>
      <c r="V34" s="421"/>
      <c r="W34" s="421"/>
      <c r="X34" s="421"/>
      <c r="Y34" s="421"/>
      <c r="Z34" s="421"/>
      <c r="AA34" s="421"/>
      <c r="AB34" s="421"/>
      <c r="AC34" s="421"/>
      <c r="AD34" s="421"/>
      <c r="AE34" s="421"/>
      <c r="AF34" s="421"/>
      <c r="AG34" s="421"/>
      <c r="AH34" s="421"/>
      <c r="AI34" s="421"/>
      <c r="AJ34" s="421"/>
    </row>
    <row r="35" spans="1:36" ht="15" customHeight="1" x14ac:dyDescent="0.3">
      <c r="A35" s="388"/>
      <c r="C35" s="397"/>
      <c r="D35" s="399"/>
      <c r="E35" s="824" t="str">
        <f>Datos!C659</f>
        <v/>
      </c>
      <c r="F35" s="1071" t="str">
        <f>Datos!D659</f>
        <v/>
      </c>
      <c r="G35" s="1071" t="str">
        <f>Datos!E659</f>
        <v/>
      </c>
      <c r="H35" s="1071" t="str">
        <f>Datos!F659</f>
        <v/>
      </c>
      <c r="I35" s="1072" t="str">
        <f>Datos!G659</f>
        <v/>
      </c>
      <c r="J35" s="1066" t="str">
        <f>Datos!H659</f>
        <v/>
      </c>
      <c r="K35" s="1060" t="str">
        <f>Datos!I659</f>
        <v/>
      </c>
      <c r="L35" s="624"/>
      <c r="M35" s="443" t="str">
        <f>Datos!K659</f>
        <v/>
      </c>
      <c r="N35" s="443" t="str">
        <f>Datos!L659</f>
        <v/>
      </c>
      <c r="O35" s="399"/>
      <c r="P35" s="399"/>
      <c r="Q35" s="399"/>
      <c r="R35" s="399"/>
      <c r="S35" s="399"/>
      <c r="T35" s="399"/>
      <c r="U35" s="399"/>
      <c r="V35" s="399"/>
      <c r="W35" s="399"/>
      <c r="X35" s="399"/>
      <c r="Y35" s="399"/>
      <c r="Z35" s="399"/>
      <c r="AA35" s="399"/>
      <c r="AB35" s="399"/>
      <c r="AC35" s="399"/>
      <c r="AD35" s="399"/>
      <c r="AE35" s="399"/>
      <c r="AF35" s="399"/>
      <c r="AG35" s="399"/>
      <c r="AH35" s="399"/>
      <c r="AI35" s="399"/>
      <c r="AJ35" s="399"/>
    </row>
    <row r="36" spans="1:36" ht="15" customHeight="1" x14ac:dyDescent="0.3">
      <c r="A36" s="388"/>
      <c r="C36" s="397"/>
      <c r="D36" s="399"/>
      <c r="E36" s="824" t="str">
        <f>Datos!C660</f>
        <v/>
      </c>
      <c r="F36" s="1071" t="str">
        <f>Datos!D660</f>
        <v/>
      </c>
      <c r="G36" s="1071" t="str">
        <f>Datos!E660</f>
        <v/>
      </c>
      <c r="H36" s="1071" t="str">
        <f>Datos!F660</f>
        <v/>
      </c>
      <c r="I36" s="1072" t="str">
        <f>Datos!G660</f>
        <v/>
      </c>
      <c r="J36" s="1066" t="str">
        <f>Datos!H660</f>
        <v/>
      </c>
      <c r="K36" s="1060" t="str">
        <f>Datos!I660</f>
        <v/>
      </c>
      <c r="L36" s="624"/>
      <c r="M36" s="443" t="str">
        <f>Datos!K660</f>
        <v/>
      </c>
      <c r="N36" s="443" t="str">
        <f>Datos!L660</f>
        <v/>
      </c>
      <c r="O36" s="399"/>
      <c r="P36" s="399"/>
      <c r="Q36" s="399"/>
      <c r="R36" s="399"/>
      <c r="S36" s="399"/>
      <c r="T36" s="423"/>
      <c r="U36" s="423"/>
      <c r="V36" s="423"/>
      <c r="W36" s="423"/>
      <c r="X36" s="423"/>
      <c r="Y36" s="423"/>
      <c r="Z36" s="423"/>
      <c r="AA36" s="423"/>
      <c r="AB36" s="423"/>
      <c r="AC36" s="423"/>
      <c r="AD36" s="423"/>
      <c r="AE36" s="423"/>
      <c r="AF36" s="423"/>
      <c r="AG36" s="423"/>
      <c r="AH36" s="423"/>
      <c r="AI36" s="423"/>
      <c r="AJ36" s="423"/>
    </row>
    <row r="37" spans="1:36" ht="15" customHeight="1" x14ac:dyDescent="0.3">
      <c r="A37" s="388"/>
      <c r="C37" s="397"/>
      <c r="D37" s="399"/>
      <c r="E37" s="824" t="str">
        <f>Datos!C661</f>
        <v/>
      </c>
      <c r="F37" s="1071" t="str">
        <f>Datos!D661</f>
        <v/>
      </c>
      <c r="G37" s="1071" t="str">
        <f>Datos!E661</f>
        <v/>
      </c>
      <c r="H37" s="1071" t="str">
        <f>Datos!F661</f>
        <v/>
      </c>
      <c r="I37" s="1072" t="str">
        <f>Datos!G661</f>
        <v/>
      </c>
      <c r="J37" s="1066" t="str">
        <f>Datos!H661</f>
        <v/>
      </c>
      <c r="K37" s="1060" t="str">
        <f>Datos!I661</f>
        <v/>
      </c>
      <c r="L37" s="624"/>
      <c r="M37" s="443" t="str">
        <f>Datos!K661</f>
        <v/>
      </c>
      <c r="N37" s="443" t="str">
        <f>Datos!L661</f>
        <v/>
      </c>
      <c r="O37" s="399"/>
      <c r="P37" s="399"/>
      <c r="Q37" s="399"/>
      <c r="R37" s="399"/>
      <c r="S37" s="399"/>
      <c r="T37" s="399"/>
      <c r="U37" s="399"/>
      <c r="V37" s="399"/>
      <c r="W37" s="399"/>
      <c r="X37" s="399"/>
      <c r="Y37" s="399"/>
      <c r="Z37" s="399"/>
      <c r="AA37" s="399"/>
      <c r="AB37" s="399"/>
      <c r="AC37" s="399"/>
      <c r="AD37" s="399"/>
      <c r="AE37" s="399"/>
      <c r="AF37" s="399"/>
      <c r="AG37" s="399"/>
      <c r="AH37" s="399"/>
      <c r="AI37" s="399"/>
      <c r="AJ37" s="399"/>
    </row>
    <row r="38" spans="1:36" ht="15" customHeight="1" x14ac:dyDescent="0.3">
      <c r="A38" s="388"/>
      <c r="C38" s="399"/>
      <c r="D38" s="399"/>
      <c r="E38" s="824" t="str">
        <f>Datos!C662</f>
        <v/>
      </c>
      <c r="F38" s="1071" t="str">
        <f>Datos!D662</f>
        <v/>
      </c>
      <c r="G38" s="1071" t="str">
        <f>Datos!E662</f>
        <v/>
      </c>
      <c r="H38" s="1071" t="str">
        <f>Datos!F662</f>
        <v/>
      </c>
      <c r="I38" s="1072" t="str">
        <f>Datos!G662</f>
        <v/>
      </c>
      <c r="J38" s="1066" t="str">
        <f>Datos!H662</f>
        <v/>
      </c>
      <c r="K38" s="1060" t="str">
        <f>Datos!I662</f>
        <v/>
      </c>
      <c r="L38" s="624"/>
      <c r="M38" s="443" t="str">
        <f>Datos!K662</f>
        <v/>
      </c>
      <c r="N38" s="443" t="str">
        <f>Datos!L662</f>
        <v/>
      </c>
      <c r="O38" s="399"/>
      <c r="P38" s="399"/>
      <c r="Q38" s="399"/>
      <c r="R38" s="399"/>
      <c r="S38" s="399"/>
      <c r="T38" s="399"/>
      <c r="U38" s="399"/>
      <c r="V38" s="399"/>
      <c r="W38" s="399"/>
      <c r="X38" s="399"/>
      <c r="Y38" s="399"/>
      <c r="Z38" s="399"/>
      <c r="AA38" s="399"/>
      <c r="AB38" s="399"/>
      <c r="AC38" s="399"/>
      <c r="AD38" s="399"/>
      <c r="AE38" s="399"/>
      <c r="AF38" s="399"/>
      <c r="AG38" s="399"/>
      <c r="AH38" s="399"/>
      <c r="AI38" s="399"/>
      <c r="AJ38" s="399"/>
    </row>
    <row r="39" spans="1:36" ht="15" customHeight="1" x14ac:dyDescent="0.3">
      <c r="A39" s="388"/>
      <c r="C39" s="399"/>
      <c r="D39" s="399"/>
      <c r="E39" s="1208" t="s">
        <v>2149</v>
      </c>
      <c r="F39" s="399"/>
      <c r="G39" s="399"/>
      <c r="H39" s="399"/>
      <c r="I39" s="399"/>
      <c r="J39" s="399"/>
      <c r="K39" s="399"/>
      <c r="L39" s="399"/>
      <c r="M39" s="399"/>
      <c r="N39" s="399"/>
      <c r="O39" s="399"/>
      <c r="P39" s="399"/>
      <c r="Q39" s="399"/>
      <c r="R39" s="399"/>
      <c r="S39" s="399"/>
      <c r="T39" s="399"/>
      <c r="U39" s="399"/>
      <c r="V39" s="399"/>
      <c r="W39" s="399"/>
      <c r="X39" s="399"/>
      <c r="Y39" s="399"/>
      <c r="Z39" s="399"/>
      <c r="AA39" s="399"/>
      <c r="AB39" s="399"/>
      <c r="AC39" s="399"/>
      <c r="AD39" s="399"/>
      <c r="AE39" s="399"/>
      <c r="AF39" s="399"/>
      <c r="AG39" s="399"/>
      <c r="AH39" s="399"/>
      <c r="AI39" s="399"/>
      <c r="AJ39" s="399"/>
    </row>
    <row r="40" spans="1:36" ht="12.75" customHeight="1" x14ac:dyDescent="0.3">
      <c r="A40" s="388"/>
      <c r="C40" s="397"/>
      <c r="D40" s="399"/>
      <c r="E40" s="1552"/>
      <c r="F40" s="1552"/>
      <c r="G40" s="1552"/>
      <c r="H40" s="1552"/>
      <c r="I40" s="1552"/>
      <c r="J40" s="1552"/>
      <c r="K40" s="1552"/>
      <c r="L40" s="399"/>
      <c r="M40" s="399"/>
      <c r="N40" s="421"/>
      <c r="O40" s="399"/>
      <c r="P40" s="399"/>
      <c r="Q40" s="399"/>
      <c r="R40" s="399"/>
      <c r="S40" s="399"/>
      <c r="T40" s="399"/>
      <c r="U40" s="399"/>
      <c r="V40" s="399"/>
      <c r="W40" s="399"/>
      <c r="X40" s="399"/>
      <c r="Y40" s="399"/>
      <c r="Z40" s="399"/>
      <c r="AA40" s="399"/>
      <c r="AB40" s="399"/>
      <c r="AC40" s="399"/>
      <c r="AD40" s="399"/>
      <c r="AE40" s="399"/>
    </row>
    <row r="41" spans="1:36" ht="21.75" customHeight="1" x14ac:dyDescent="0.25">
      <c r="C41" s="397"/>
      <c r="D41" s="399"/>
      <c r="E41" s="1629" t="s">
        <v>1610</v>
      </c>
      <c r="F41" s="1629"/>
      <c r="G41" s="1629"/>
      <c r="H41" s="1629"/>
      <c r="I41" s="1629"/>
      <c r="J41" s="1629"/>
      <c r="K41" s="1629"/>
      <c r="L41" s="1629"/>
      <c r="M41" s="1629"/>
      <c r="N41" s="1629"/>
      <c r="O41" s="1629"/>
      <c r="P41" s="1629"/>
      <c r="Q41" s="399"/>
      <c r="R41" s="399"/>
      <c r="S41" s="399"/>
      <c r="T41" s="399"/>
      <c r="U41" s="399"/>
      <c r="V41" s="399"/>
      <c r="W41" s="399"/>
      <c r="X41" s="399"/>
      <c r="Y41" s="399"/>
      <c r="Z41" s="399"/>
      <c r="AA41" s="399"/>
      <c r="AB41" s="399"/>
      <c r="AC41" s="399"/>
      <c r="AD41" s="399"/>
      <c r="AE41" s="399"/>
      <c r="AF41" s="399"/>
      <c r="AG41" s="399"/>
      <c r="AH41" s="399"/>
      <c r="AI41" s="399"/>
      <c r="AJ41" s="399"/>
    </row>
    <row r="42" spans="1:36" ht="36.75" customHeight="1" x14ac:dyDescent="0.25">
      <c r="C42" s="397"/>
      <c r="D42" s="421"/>
      <c r="E42" s="1627" t="s">
        <v>923</v>
      </c>
      <c r="F42" s="1623" t="s">
        <v>1392</v>
      </c>
      <c r="G42" s="1618" t="s">
        <v>1393</v>
      </c>
      <c r="H42" s="1618" t="s">
        <v>1521</v>
      </c>
      <c r="I42" s="1618" t="s">
        <v>1599</v>
      </c>
      <c r="J42" s="1618" t="s">
        <v>1326</v>
      </c>
      <c r="K42" s="1618" t="s">
        <v>1611</v>
      </c>
      <c r="L42" s="1564" t="s">
        <v>1608</v>
      </c>
      <c r="M42" s="1626"/>
      <c r="N42" s="1618" t="s">
        <v>2144</v>
      </c>
      <c r="O42" s="1618" t="s">
        <v>1757</v>
      </c>
      <c r="P42" s="1630" t="s">
        <v>1837</v>
      </c>
      <c r="Q42" s="399"/>
      <c r="R42" s="421"/>
      <c r="S42" s="399"/>
      <c r="T42" s="399"/>
      <c r="U42" s="399"/>
      <c r="V42" s="399"/>
      <c r="W42" s="399"/>
      <c r="X42" s="399"/>
      <c r="Y42" s="399"/>
      <c r="Z42" s="399"/>
      <c r="AA42" s="399"/>
      <c r="AB42" s="399"/>
      <c r="AC42" s="399"/>
      <c r="AD42" s="399"/>
      <c r="AE42" s="399"/>
      <c r="AF42" s="399"/>
      <c r="AG42" s="399"/>
      <c r="AH42" s="399"/>
      <c r="AI42" s="399"/>
      <c r="AJ42" s="399"/>
    </row>
    <row r="43" spans="1:36" ht="18.75" customHeight="1" x14ac:dyDescent="0.25">
      <c r="C43" s="397"/>
      <c r="D43" s="399"/>
      <c r="E43" s="1628"/>
      <c r="F43" s="1624"/>
      <c r="G43" s="1625"/>
      <c r="H43" s="1606"/>
      <c r="I43" s="1606"/>
      <c r="J43" s="1606"/>
      <c r="K43" s="1606"/>
      <c r="L43" s="430" t="s">
        <v>70</v>
      </c>
      <c r="M43" s="430" t="s">
        <v>176</v>
      </c>
      <c r="N43" s="1606"/>
      <c r="O43" s="1606"/>
      <c r="P43" s="1631"/>
      <c r="Q43" s="399"/>
      <c r="R43" s="399"/>
      <c r="S43" s="399"/>
      <c r="T43" s="399"/>
      <c r="U43" s="399"/>
      <c r="V43" s="399"/>
      <c r="W43" s="399"/>
      <c r="X43" s="399"/>
      <c r="Y43" s="399"/>
      <c r="Z43" s="399"/>
      <c r="AA43" s="399"/>
      <c r="AB43" s="399"/>
      <c r="AC43" s="399"/>
      <c r="AD43" s="399"/>
      <c r="AE43" s="399"/>
      <c r="AF43" s="399"/>
      <c r="AG43" s="399"/>
      <c r="AH43" s="399"/>
      <c r="AI43" s="399"/>
      <c r="AJ43" s="399"/>
    </row>
    <row r="44" spans="1:36" ht="15" customHeight="1" x14ac:dyDescent="0.25">
      <c r="C44" s="397"/>
      <c r="D44" s="399"/>
      <c r="E44" s="824" t="str">
        <f>Datos!C671</f>
        <v/>
      </c>
      <c r="F44" s="1148" t="str">
        <f>Datos!D671</f>
        <v/>
      </c>
      <c r="G44" s="1055" t="str">
        <f>Datos!E671</f>
        <v/>
      </c>
      <c r="H44" s="1069" t="str">
        <f>Datos!F671</f>
        <v/>
      </c>
      <c r="I44" s="1055" t="str">
        <f>Datos!G671</f>
        <v/>
      </c>
      <c r="J44" s="1067" t="str">
        <f>Datos!H671</f>
        <v/>
      </c>
      <c r="K44" s="1064" t="str">
        <f>Datos!I671</f>
        <v/>
      </c>
      <c r="L44" s="1059" t="str">
        <f>Datos!J671</f>
        <v/>
      </c>
      <c r="M44" s="685"/>
      <c r="N44" s="688" t="str">
        <f>Datos!L671</f>
        <v/>
      </c>
      <c r="O44" s="688" t="str">
        <f>Datos!M671</f>
        <v/>
      </c>
      <c r="P44" s="686">
        <f>Datos!N671</f>
        <v>0</v>
      </c>
      <c r="Q44" s="423"/>
      <c r="R44" s="399"/>
      <c r="S44" s="399"/>
      <c r="T44" s="399"/>
      <c r="U44" s="399"/>
      <c r="V44" s="399"/>
      <c r="W44" s="399"/>
      <c r="X44" s="399"/>
      <c r="Y44" s="399"/>
      <c r="Z44" s="399"/>
      <c r="AA44" s="399"/>
      <c r="AB44" s="399"/>
      <c r="AC44" s="399"/>
      <c r="AD44" s="399"/>
      <c r="AE44" s="399"/>
      <c r="AF44" s="399"/>
      <c r="AG44" s="399"/>
      <c r="AH44" s="399"/>
      <c r="AI44" s="399"/>
      <c r="AJ44" s="399"/>
    </row>
    <row r="45" spans="1:36" ht="15" customHeight="1" x14ac:dyDescent="0.25">
      <c r="C45" s="397"/>
      <c r="D45" s="399"/>
      <c r="E45" s="824" t="str">
        <f>Datos!C672</f>
        <v/>
      </c>
      <c r="F45" s="1149" t="str">
        <f>Datos!D672</f>
        <v/>
      </c>
      <c r="G45" s="1053" t="str">
        <f>Datos!E672</f>
        <v/>
      </c>
      <c r="H45" s="1069" t="str">
        <f>Datos!F672</f>
        <v/>
      </c>
      <c r="I45" s="1053" t="str">
        <f>Datos!G672</f>
        <v/>
      </c>
      <c r="J45" s="1068" t="str">
        <f>Datos!H672</f>
        <v/>
      </c>
      <c r="K45" s="1066" t="str">
        <f>Datos!I672</f>
        <v/>
      </c>
      <c r="L45" s="1059" t="str">
        <f>Datos!J672</f>
        <v/>
      </c>
      <c r="M45" s="683"/>
      <c r="N45" s="688" t="str">
        <f>Datos!L672</f>
        <v/>
      </c>
      <c r="O45" s="688" t="str">
        <f>Datos!M672</f>
        <v/>
      </c>
      <c r="P45" s="399"/>
      <c r="Q45" s="423"/>
      <c r="R45" s="399"/>
      <c r="S45" s="399"/>
      <c r="T45" s="399"/>
      <c r="U45" s="399"/>
      <c r="V45" s="399"/>
      <c r="W45" s="399"/>
      <c r="X45" s="399"/>
      <c r="Y45" s="399"/>
      <c r="Z45" s="399"/>
      <c r="AA45" s="399"/>
      <c r="AB45" s="399"/>
      <c r="AC45" s="399"/>
      <c r="AD45" s="399"/>
      <c r="AE45" s="399"/>
      <c r="AF45" s="399"/>
      <c r="AG45" s="399"/>
      <c r="AH45" s="399"/>
      <c r="AI45" s="399"/>
      <c r="AJ45" s="399"/>
    </row>
    <row r="46" spans="1:36" ht="15" customHeight="1" x14ac:dyDescent="0.25">
      <c r="C46" s="397"/>
      <c r="D46" s="399"/>
      <c r="E46" s="824" t="str">
        <f>Datos!C673</f>
        <v/>
      </c>
      <c r="F46" s="1149" t="str">
        <f>Datos!D673</f>
        <v/>
      </c>
      <c r="G46" s="1053" t="str">
        <f>Datos!E673</f>
        <v/>
      </c>
      <c r="H46" s="1069" t="str">
        <f>Datos!F673</f>
        <v/>
      </c>
      <c r="I46" s="1053" t="str">
        <f>Datos!G673</f>
        <v/>
      </c>
      <c r="J46" s="1068" t="str">
        <f>Datos!H673</f>
        <v/>
      </c>
      <c r="K46" s="1066" t="str">
        <f>Datos!I673</f>
        <v/>
      </c>
      <c r="L46" s="1059" t="str">
        <f>Datos!J673</f>
        <v/>
      </c>
      <c r="M46" s="442"/>
      <c r="N46" s="688" t="str">
        <f>Datos!L673</f>
        <v/>
      </c>
      <c r="O46" s="688" t="str">
        <f>Datos!M673</f>
        <v/>
      </c>
      <c r="P46" s="433"/>
      <c r="Q46" s="423"/>
      <c r="R46" s="399"/>
      <c r="S46" s="399"/>
      <c r="T46" s="399"/>
      <c r="U46" s="399"/>
      <c r="V46" s="399"/>
      <c r="W46" s="399"/>
      <c r="X46" s="399"/>
      <c r="Y46" s="399"/>
      <c r="Z46" s="399"/>
      <c r="AA46" s="399"/>
      <c r="AB46" s="399"/>
      <c r="AC46" s="399"/>
      <c r="AD46" s="399"/>
      <c r="AE46" s="399"/>
      <c r="AF46" s="399"/>
      <c r="AG46" s="399"/>
      <c r="AH46" s="399"/>
      <c r="AI46" s="399"/>
      <c r="AJ46" s="399"/>
    </row>
    <row r="47" spans="1:36" ht="15" customHeight="1" x14ac:dyDescent="0.25">
      <c r="C47" s="397"/>
      <c r="D47" s="399"/>
      <c r="E47" s="824" t="str">
        <f>Datos!C674</f>
        <v/>
      </c>
      <c r="F47" s="1149" t="str">
        <f>Datos!D674</f>
        <v/>
      </c>
      <c r="G47" s="1053" t="str">
        <f>Datos!E674</f>
        <v/>
      </c>
      <c r="H47" s="1069" t="str">
        <f>Datos!F674</f>
        <v/>
      </c>
      <c r="I47" s="1053" t="str">
        <f>Datos!G674</f>
        <v/>
      </c>
      <c r="J47" s="1068" t="str">
        <f>Datos!H674</f>
        <v/>
      </c>
      <c r="K47" s="1066" t="str">
        <f>Datos!I674</f>
        <v/>
      </c>
      <c r="L47" s="1059" t="str">
        <f>Datos!J674</f>
        <v/>
      </c>
      <c r="M47" s="442"/>
      <c r="N47" s="688" t="str">
        <f>Datos!L674</f>
        <v/>
      </c>
      <c r="O47" s="688" t="str">
        <f>Datos!M674</f>
        <v/>
      </c>
      <c r="P47" s="399"/>
      <c r="Q47" s="423"/>
      <c r="R47" s="399"/>
      <c r="S47" s="399"/>
      <c r="T47" s="399"/>
      <c r="U47" s="399"/>
      <c r="V47" s="399"/>
      <c r="W47" s="399"/>
      <c r="X47" s="399"/>
      <c r="Y47" s="399"/>
      <c r="Z47" s="399"/>
      <c r="AA47" s="399"/>
      <c r="AB47" s="399"/>
      <c r="AC47" s="399"/>
      <c r="AD47" s="399"/>
      <c r="AE47" s="399"/>
      <c r="AF47" s="399"/>
      <c r="AG47" s="399"/>
      <c r="AH47" s="399"/>
      <c r="AI47" s="399"/>
      <c r="AJ47" s="399"/>
    </row>
    <row r="48" spans="1:36" ht="15" customHeight="1" x14ac:dyDescent="0.25">
      <c r="C48" s="397"/>
      <c r="D48" s="399"/>
      <c r="E48" s="824" t="str">
        <f>Datos!C675</f>
        <v/>
      </c>
      <c r="F48" s="1149" t="str">
        <f>Datos!D675</f>
        <v/>
      </c>
      <c r="G48" s="1053" t="str">
        <f>Datos!E675</f>
        <v/>
      </c>
      <c r="H48" s="1069" t="str">
        <f>Datos!F675</f>
        <v/>
      </c>
      <c r="I48" s="1053" t="str">
        <f>Datos!G675</f>
        <v/>
      </c>
      <c r="J48" s="1068" t="str">
        <f>Datos!H675</f>
        <v/>
      </c>
      <c r="K48" s="1066" t="str">
        <f>Datos!I675</f>
        <v/>
      </c>
      <c r="L48" s="1059" t="str">
        <f>Datos!J675</f>
        <v/>
      </c>
      <c r="M48" s="442"/>
      <c r="N48" s="688" t="str">
        <f>Datos!L675</f>
        <v/>
      </c>
      <c r="O48" s="688" t="str">
        <f>Datos!M675</f>
        <v/>
      </c>
      <c r="P48" s="399"/>
      <c r="Q48" s="423"/>
      <c r="R48" s="399"/>
      <c r="S48" s="399"/>
      <c r="T48" s="399"/>
      <c r="U48" s="399"/>
      <c r="V48" s="399"/>
      <c r="W48" s="399"/>
      <c r="X48" s="399"/>
      <c r="Y48" s="399"/>
      <c r="Z48" s="399"/>
      <c r="AA48" s="399"/>
      <c r="AB48" s="399"/>
      <c r="AC48" s="399"/>
      <c r="AD48" s="399"/>
      <c r="AE48" s="399"/>
      <c r="AF48" s="399"/>
      <c r="AG48" s="399"/>
      <c r="AH48" s="399"/>
      <c r="AI48" s="399"/>
      <c r="AJ48" s="399"/>
    </row>
    <row r="49" spans="3:36" ht="15" customHeight="1" x14ac:dyDescent="0.25">
      <c r="C49" s="397"/>
      <c r="D49" s="399"/>
      <c r="E49" s="824" t="str">
        <f>Datos!C676</f>
        <v/>
      </c>
      <c r="F49" s="1149" t="str">
        <f>Datos!D676</f>
        <v/>
      </c>
      <c r="G49" s="1053" t="str">
        <f>Datos!E676</f>
        <v/>
      </c>
      <c r="H49" s="1069" t="str">
        <f>Datos!F676</f>
        <v/>
      </c>
      <c r="I49" s="1053" t="str">
        <f>Datos!G676</f>
        <v/>
      </c>
      <c r="J49" s="1068" t="str">
        <f>Datos!H676</f>
        <v/>
      </c>
      <c r="K49" s="1066" t="str">
        <f>Datos!I676</f>
        <v/>
      </c>
      <c r="L49" s="1059" t="str">
        <f>Datos!J676</f>
        <v/>
      </c>
      <c r="M49" s="442"/>
      <c r="N49" s="688" t="str">
        <f>Datos!L676</f>
        <v/>
      </c>
      <c r="O49" s="688" t="str">
        <f>Datos!M676</f>
        <v/>
      </c>
      <c r="P49" s="399"/>
      <c r="Q49" s="423"/>
      <c r="R49" s="399"/>
      <c r="S49" s="423"/>
      <c r="T49" s="399"/>
      <c r="U49" s="399"/>
      <c r="V49" s="399"/>
      <c r="W49" s="399"/>
      <c r="X49" s="399"/>
      <c r="Y49" s="399"/>
      <c r="Z49" s="399"/>
      <c r="AA49" s="399"/>
      <c r="AB49" s="399"/>
      <c r="AC49" s="399"/>
      <c r="AD49" s="399"/>
      <c r="AE49" s="399"/>
      <c r="AF49" s="399"/>
      <c r="AG49" s="399"/>
      <c r="AH49" s="399"/>
      <c r="AI49" s="399"/>
      <c r="AJ49" s="399"/>
    </row>
    <row r="50" spans="3:36" ht="15" customHeight="1" x14ac:dyDescent="0.3">
      <c r="C50" s="397"/>
      <c r="D50" s="399"/>
      <c r="E50" s="1208" t="s">
        <v>2149</v>
      </c>
      <c r="F50" s="399"/>
      <c r="G50" s="399"/>
      <c r="H50" s="399"/>
      <c r="I50" s="399"/>
      <c r="J50" s="399"/>
      <c r="K50" s="399"/>
      <c r="L50" s="399"/>
      <c r="M50" s="399"/>
      <c r="N50" s="399"/>
      <c r="O50" s="399"/>
      <c r="P50" s="421"/>
      <c r="Q50" s="423"/>
      <c r="R50" s="399"/>
      <c r="S50" s="423"/>
      <c r="T50" s="399"/>
      <c r="U50" s="399"/>
      <c r="V50" s="399"/>
      <c r="W50" s="399"/>
      <c r="X50" s="399"/>
      <c r="Y50" s="399"/>
      <c r="Z50" s="399"/>
      <c r="AA50" s="399"/>
      <c r="AB50" s="399"/>
      <c r="AC50" s="399"/>
      <c r="AD50" s="399"/>
      <c r="AE50" s="399"/>
      <c r="AF50" s="399"/>
      <c r="AG50" s="399"/>
      <c r="AH50" s="399"/>
      <c r="AI50" s="399"/>
      <c r="AJ50" s="399"/>
    </row>
    <row r="51" spans="3:36" ht="15" customHeight="1" x14ac:dyDescent="0.3">
      <c r="C51" s="397"/>
      <c r="D51" s="399"/>
      <c r="E51" s="399"/>
      <c r="F51" s="429"/>
      <c r="G51" s="425"/>
      <c r="H51" s="425"/>
      <c r="I51" s="435"/>
      <c r="J51" s="425"/>
      <c r="K51" s="435"/>
      <c r="L51" s="425"/>
      <c r="M51" s="425"/>
      <c r="N51" s="399"/>
      <c r="O51" s="399"/>
      <c r="P51" s="421"/>
      <c r="Q51" s="423"/>
      <c r="R51" s="399"/>
      <c r="S51" s="423"/>
      <c r="T51" s="399"/>
      <c r="U51" s="399"/>
      <c r="V51" s="399"/>
      <c r="W51" s="399"/>
      <c r="X51" s="399"/>
      <c r="Y51" s="399"/>
      <c r="Z51" s="399"/>
      <c r="AA51" s="399"/>
      <c r="AB51" s="399"/>
      <c r="AC51" s="399"/>
      <c r="AD51" s="399"/>
      <c r="AE51" s="399"/>
      <c r="AF51" s="399"/>
      <c r="AG51" s="399"/>
      <c r="AH51" s="399"/>
      <c r="AI51" s="399"/>
      <c r="AJ51" s="399"/>
    </row>
    <row r="52" spans="3:36" ht="21" customHeight="1" x14ac:dyDescent="0.3">
      <c r="C52" s="397"/>
      <c r="D52" s="423"/>
      <c r="E52" s="1629" t="s">
        <v>2060</v>
      </c>
      <c r="F52" s="1629"/>
      <c r="G52" s="1629"/>
      <c r="H52" s="1629"/>
      <c r="I52" s="1629"/>
      <c r="J52" s="1629"/>
      <c r="K52" s="1629"/>
      <c r="L52" s="1629"/>
      <c r="M52" s="1629"/>
      <c r="N52" s="1629"/>
      <c r="O52" s="1629"/>
      <c r="P52" s="1629"/>
      <c r="Q52" s="423"/>
      <c r="R52" s="423"/>
      <c r="S52" s="425"/>
      <c r="T52" s="421"/>
      <c r="U52" s="421"/>
      <c r="V52" s="421"/>
      <c r="W52" s="421"/>
      <c r="X52" s="421"/>
      <c r="Y52" s="421"/>
      <c r="Z52" s="421"/>
      <c r="AA52" s="421"/>
      <c r="AB52" s="421"/>
      <c r="AC52" s="421"/>
      <c r="AD52" s="421"/>
      <c r="AE52" s="421"/>
      <c r="AF52" s="421"/>
      <c r="AG52" s="421"/>
      <c r="AH52" s="421"/>
      <c r="AI52" s="421"/>
      <c r="AJ52" s="421"/>
    </row>
    <row r="53" spans="3:36" ht="28.5" customHeight="1" x14ac:dyDescent="0.3">
      <c r="C53" s="397"/>
      <c r="D53" s="425"/>
      <c r="E53" s="1627" t="s">
        <v>2094</v>
      </c>
      <c r="F53" s="1623" t="s">
        <v>1576</v>
      </c>
      <c r="G53" s="1618" t="s">
        <v>1521</v>
      </c>
      <c r="H53" s="1618" t="s">
        <v>1599</v>
      </c>
      <c r="I53" s="1618" t="s">
        <v>1577</v>
      </c>
      <c r="J53" s="1618" t="s">
        <v>1612</v>
      </c>
      <c r="K53" s="1618" t="s">
        <v>2150</v>
      </c>
      <c r="L53" s="1564" t="s">
        <v>1608</v>
      </c>
      <c r="M53" s="1626"/>
      <c r="N53" s="1618" t="s">
        <v>2145</v>
      </c>
      <c r="O53" s="1618" t="s">
        <v>1757</v>
      </c>
      <c r="P53" s="1630" t="s">
        <v>1838</v>
      </c>
      <c r="Q53" s="423"/>
      <c r="R53" s="423"/>
      <c r="S53" s="425"/>
      <c r="T53" s="399"/>
      <c r="U53" s="399"/>
      <c r="V53" s="399"/>
      <c r="W53" s="399"/>
      <c r="X53" s="399"/>
      <c r="Y53" s="399"/>
      <c r="Z53" s="399"/>
      <c r="AA53" s="399"/>
      <c r="AB53" s="399"/>
      <c r="AC53" s="399"/>
      <c r="AD53" s="399"/>
      <c r="AE53" s="399"/>
      <c r="AF53" s="399"/>
      <c r="AG53" s="399"/>
      <c r="AH53" s="399"/>
      <c r="AI53" s="399"/>
      <c r="AJ53" s="399"/>
    </row>
    <row r="54" spans="3:36" ht="27" customHeight="1" x14ac:dyDescent="0.3">
      <c r="C54" s="397"/>
      <c r="D54" s="425"/>
      <c r="E54" s="1628"/>
      <c r="F54" s="1640"/>
      <c r="G54" s="1606"/>
      <c r="H54" s="1606"/>
      <c r="I54" s="1606"/>
      <c r="J54" s="1606"/>
      <c r="K54" s="1606"/>
      <c r="L54" s="430" t="s">
        <v>70</v>
      </c>
      <c r="M54" s="430" t="s">
        <v>176</v>
      </c>
      <c r="N54" s="1606"/>
      <c r="O54" s="1606"/>
      <c r="P54" s="1631"/>
      <c r="Q54" s="425"/>
      <c r="R54" s="425"/>
      <c r="S54" s="425"/>
      <c r="T54" s="399"/>
      <c r="U54" s="399"/>
      <c r="V54" s="399"/>
      <c r="W54" s="399"/>
      <c r="X54" s="399"/>
      <c r="Y54" s="399"/>
      <c r="Z54" s="399"/>
      <c r="AA54" s="399"/>
      <c r="AB54" s="399"/>
      <c r="AC54" s="399"/>
      <c r="AD54" s="399"/>
      <c r="AE54" s="399"/>
      <c r="AF54" s="399"/>
      <c r="AG54" s="399"/>
      <c r="AH54" s="399"/>
      <c r="AI54" s="399"/>
      <c r="AJ54" s="399"/>
    </row>
    <row r="55" spans="3:36" ht="15" customHeight="1" x14ac:dyDescent="0.3">
      <c r="C55" s="397"/>
      <c r="D55" s="425"/>
      <c r="E55" s="824" t="str">
        <f>Datos!C685</f>
        <v/>
      </c>
      <c r="F55" s="1148" t="str">
        <f>Datos!D685</f>
        <v/>
      </c>
      <c r="G55" s="1055" t="str">
        <f>Datos!E685</f>
        <v/>
      </c>
      <c r="H55" s="1062" t="str">
        <f>Datos!F685</f>
        <v/>
      </c>
      <c r="I55" s="1490" t="str">
        <f>Datos!G685</f>
        <v/>
      </c>
      <c r="J55" s="1063" t="str">
        <f>Datos!H685</f>
        <v/>
      </c>
      <c r="K55" s="1064" t="str">
        <f>Datos!I685</f>
        <v/>
      </c>
      <c r="L55" s="1059" t="str">
        <f>Datos!J685</f>
        <v/>
      </c>
      <c r="M55" s="755"/>
      <c r="N55" s="688" t="str">
        <f>Datos!L685</f>
        <v/>
      </c>
      <c r="O55" s="688" t="str">
        <f>Datos!M685</f>
        <v/>
      </c>
      <c r="P55" s="686">
        <f>Datos!N685</f>
        <v>0</v>
      </c>
      <c r="Q55" s="425"/>
      <c r="R55" s="425"/>
      <c r="S55" s="425"/>
      <c r="T55" s="399"/>
      <c r="U55" s="399"/>
      <c r="V55" s="399"/>
      <c r="W55" s="399"/>
      <c r="X55" s="399"/>
      <c r="Y55" s="399"/>
      <c r="Z55" s="399"/>
      <c r="AA55" s="399"/>
      <c r="AB55" s="399"/>
      <c r="AC55" s="399"/>
      <c r="AD55" s="399"/>
      <c r="AE55" s="399"/>
      <c r="AF55" s="399"/>
      <c r="AG55" s="399"/>
      <c r="AH55" s="399"/>
      <c r="AI55" s="399"/>
      <c r="AJ55" s="399"/>
    </row>
    <row r="56" spans="3:36" ht="15" customHeight="1" x14ac:dyDescent="0.3">
      <c r="C56" s="397"/>
      <c r="D56" s="425"/>
      <c r="E56" s="824" t="str">
        <f>Datos!C686</f>
        <v/>
      </c>
      <c r="F56" s="1148" t="str">
        <f>Datos!D686</f>
        <v/>
      </c>
      <c r="G56" s="1055" t="str">
        <f>Datos!E686</f>
        <v/>
      </c>
      <c r="H56" s="1062" t="str">
        <f>Datos!F686</f>
        <v/>
      </c>
      <c r="I56" s="1490" t="str">
        <f>Datos!G686</f>
        <v/>
      </c>
      <c r="J56" s="1063" t="str">
        <f>Datos!H686</f>
        <v/>
      </c>
      <c r="K56" s="1064" t="str">
        <f>Datos!I686</f>
        <v/>
      </c>
      <c r="L56" s="1059" t="str">
        <f>Datos!J686</f>
        <v/>
      </c>
      <c r="M56" s="756"/>
      <c r="N56" s="688" t="str">
        <f>Datos!L686</f>
        <v/>
      </c>
      <c r="O56" s="688" t="str">
        <f>Datos!M686</f>
        <v/>
      </c>
      <c r="P56" s="399"/>
      <c r="Q56" s="399"/>
      <c r="R56" s="399"/>
      <c r="S56" s="399"/>
      <c r="T56" s="399"/>
      <c r="U56" s="399"/>
      <c r="V56" s="399"/>
      <c r="W56" s="399"/>
      <c r="X56" s="399"/>
      <c r="Y56" s="399"/>
      <c r="Z56" s="399"/>
      <c r="AA56" s="399"/>
      <c r="AB56" s="399"/>
      <c r="AC56" s="399"/>
      <c r="AD56" s="399"/>
      <c r="AE56" s="399"/>
      <c r="AF56" s="399"/>
      <c r="AG56" s="399"/>
      <c r="AH56" s="399"/>
      <c r="AI56" s="399"/>
      <c r="AJ56" s="399"/>
    </row>
    <row r="57" spans="3:36" ht="15" customHeight="1" x14ac:dyDescent="0.3">
      <c r="C57" s="397"/>
      <c r="D57" s="425"/>
      <c r="E57" s="824" t="str">
        <f>Datos!C687</f>
        <v/>
      </c>
      <c r="F57" s="1148" t="str">
        <f>Datos!D687</f>
        <v/>
      </c>
      <c r="G57" s="1055" t="str">
        <f>Datos!E687</f>
        <v/>
      </c>
      <c r="H57" s="1062" t="str">
        <f>Datos!F687</f>
        <v/>
      </c>
      <c r="I57" s="1490" t="str">
        <f>Datos!G687</f>
        <v/>
      </c>
      <c r="J57" s="1063" t="str">
        <f>Datos!H687</f>
        <v/>
      </c>
      <c r="K57" s="1064" t="str">
        <f>Datos!I687</f>
        <v/>
      </c>
      <c r="L57" s="1059" t="str">
        <f>Datos!J687</f>
        <v/>
      </c>
      <c r="M57" s="756"/>
      <c r="N57" s="688" t="str">
        <f>Datos!L687</f>
        <v/>
      </c>
      <c r="O57" s="688" t="str">
        <f>Datos!M687</f>
        <v/>
      </c>
      <c r="P57" s="399"/>
      <c r="Q57" s="399"/>
      <c r="R57" s="399"/>
      <c r="S57" s="399"/>
      <c r="T57" s="399"/>
      <c r="U57" s="399"/>
      <c r="V57" s="399"/>
      <c r="W57" s="399"/>
      <c r="X57" s="399"/>
      <c r="Y57" s="399"/>
      <c r="Z57" s="399"/>
      <c r="AA57" s="399"/>
      <c r="AB57" s="399"/>
      <c r="AC57" s="399"/>
      <c r="AD57" s="399"/>
      <c r="AE57" s="399"/>
      <c r="AF57" s="399"/>
      <c r="AG57" s="399"/>
      <c r="AH57" s="399"/>
      <c r="AI57" s="399"/>
      <c r="AJ57" s="399"/>
    </row>
    <row r="58" spans="3:36" ht="15" customHeight="1" x14ac:dyDescent="0.3">
      <c r="C58" s="397"/>
      <c r="D58" s="425"/>
      <c r="E58" s="824" t="str">
        <f>Datos!C688</f>
        <v/>
      </c>
      <c r="F58" s="1148" t="str">
        <f>Datos!D688</f>
        <v/>
      </c>
      <c r="G58" s="1055" t="str">
        <f>Datos!E688</f>
        <v/>
      </c>
      <c r="H58" s="1062" t="str">
        <f>Datos!F688</f>
        <v/>
      </c>
      <c r="I58" s="1490" t="str">
        <f>Datos!G688</f>
        <v/>
      </c>
      <c r="J58" s="1063" t="str">
        <f>Datos!H688</f>
        <v/>
      </c>
      <c r="K58" s="1064" t="str">
        <f>Datos!I688</f>
        <v/>
      </c>
      <c r="L58" s="1059" t="str">
        <f>Datos!J688</f>
        <v/>
      </c>
      <c r="M58" s="756"/>
      <c r="N58" s="688" t="str">
        <f>Datos!L688</f>
        <v/>
      </c>
      <c r="O58" s="688" t="str">
        <f>Datos!M688</f>
        <v/>
      </c>
      <c r="P58" s="399"/>
      <c r="Q58" s="399"/>
      <c r="R58" s="399"/>
      <c r="S58" s="399"/>
      <c r="T58" s="399"/>
      <c r="U58" s="399"/>
      <c r="V58" s="399"/>
      <c r="W58" s="399"/>
      <c r="X58" s="399"/>
      <c r="Y58" s="399"/>
      <c r="Z58" s="399"/>
      <c r="AA58" s="399"/>
      <c r="AB58" s="399"/>
      <c r="AC58" s="399"/>
      <c r="AD58" s="399"/>
      <c r="AE58" s="399"/>
      <c r="AF58" s="399"/>
      <c r="AG58" s="399"/>
      <c r="AH58" s="399"/>
      <c r="AI58" s="399"/>
      <c r="AJ58" s="399"/>
    </row>
    <row r="59" spans="3:36" ht="15" customHeight="1" x14ac:dyDescent="0.3">
      <c r="C59" s="397"/>
      <c r="D59" s="425"/>
      <c r="E59" s="824" t="str">
        <f>Datos!C689</f>
        <v/>
      </c>
      <c r="F59" s="1148" t="str">
        <f>Datos!D689</f>
        <v/>
      </c>
      <c r="G59" s="1055" t="str">
        <f>Datos!E689</f>
        <v/>
      </c>
      <c r="H59" s="1062" t="str">
        <f>Datos!F689</f>
        <v/>
      </c>
      <c r="I59" s="1490" t="str">
        <f>Datos!G689</f>
        <v/>
      </c>
      <c r="J59" s="1063" t="str">
        <f>Datos!H689</f>
        <v/>
      </c>
      <c r="K59" s="1064" t="str">
        <f>Datos!I689</f>
        <v/>
      </c>
      <c r="L59" s="1059" t="str">
        <f>Datos!J689</f>
        <v/>
      </c>
      <c r="M59" s="756"/>
      <c r="N59" s="688" t="str">
        <f>Datos!L689</f>
        <v/>
      </c>
      <c r="O59" s="688" t="str">
        <f>Datos!M689</f>
        <v/>
      </c>
      <c r="P59" s="399"/>
      <c r="Q59" s="399"/>
      <c r="R59" s="399"/>
      <c r="S59" s="399"/>
      <c r="T59" s="399"/>
      <c r="U59" s="399"/>
      <c r="V59" s="399"/>
      <c r="W59" s="399"/>
      <c r="X59" s="399"/>
      <c r="Y59" s="399"/>
      <c r="Z59" s="399"/>
      <c r="AA59" s="399"/>
      <c r="AB59" s="399"/>
      <c r="AC59" s="399"/>
      <c r="AD59" s="399"/>
      <c r="AE59" s="399"/>
      <c r="AF59" s="399"/>
      <c r="AG59" s="399"/>
      <c r="AH59" s="399"/>
      <c r="AI59" s="399"/>
      <c r="AJ59" s="399"/>
    </row>
    <row r="60" spans="3:36" ht="15" customHeight="1" x14ac:dyDescent="0.3">
      <c r="C60" s="397"/>
      <c r="D60" s="425"/>
      <c r="E60" s="824" t="str">
        <f>Datos!C690</f>
        <v/>
      </c>
      <c r="F60" s="1148" t="str">
        <f>Datos!D690</f>
        <v/>
      </c>
      <c r="G60" s="1055" t="str">
        <f>Datos!E690</f>
        <v/>
      </c>
      <c r="H60" s="1062" t="str">
        <f>Datos!F690</f>
        <v/>
      </c>
      <c r="I60" s="1490" t="str">
        <f>Datos!G690</f>
        <v/>
      </c>
      <c r="J60" s="1063" t="str">
        <f>Datos!H690</f>
        <v/>
      </c>
      <c r="K60" s="1064" t="str">
        <f>Datos!I690</f>
        <v/>
      </c>
      <c r="L60" s="1059" t="str">
        <f>Datos!J690</f>
        <v/>
      </c>
      <c r="M60" s="756"/>
      <c r="N60" s="688" t="str">
        <f>Datos!L690</f>
        <v/>
      </c>
      <c r="O60" s="688" t="str">
        <f>Datos!M690</f>
        <v/>
      </c>
      <c r="P60" s="399"/>
      <c r="Q60" s="399"/>
      <c r="R60" s="399"/>
      <c r="S60" s="399"/>
      <c r="T60" s="399"/>
      <c r="U60" s="399"/>
      <c r="V60" s="399"/>
      <c r="W60" s="399"/>
      <c r="X60" s="399"/>
      <c r="Y60" s="399"/>
      <c r="Z60" s="399"/>
      <c r="AA60" s="399"/>
      <c r="AB60" s="399"/>
      <c r="AC60" s="399"/>
      <c r="AD60" s="399"/>
      <c r="AE60" s="399"/>
      <c r="AF60" s="399"/>
      <c r="AG60" s="399"/>
      <c r="AH60" s="399"/>
      <c r="AI60" s="399"/>
      <c r="AJ60" s="399"/>
    </row>
    <row r="61" spans="3:36" ht="15" customHeight="1" x14ac:dyDescent="0.3">
      <c r="C61" s="397"/>
      <c r="D61" s="425"/>
      <c r="E61" s="1212" t="s">
        <v>2385</v>
      </c>
      <c r="F61" s="399"/>
      <c r="G61" s="399"/>
      <c r="H61" s="399"/>
      <c r="I61" s="399"/>
      <c r="J61" s="399"/>
      <c r="K61" s="399"/>
      <c r="L61" s="399"/>
      <c r="M61" s="399"/>
      <c r="N61" s="399"/>
      <c r="O61" s="425"/>
      <c r="P61" s="425"/>
      <c r="Q61" s="425"/>
      <c r="R61" s="425"/>
      <c r="S61" s="425"/>
      <c r="T61" s="399"/>
      <c r="U61" s="399"/>
      <c r="V61" s="399"/>
      <c r="W61" s="399"/>
      <c r="X61" s="399"/>
      <c r="Y61" s="399"/>
      <c r="Z61" s="399"/>
      <c r="AA61" s="399"/>
      <c r="AB61" s="399"/>
      <c r="AC61" s="399"/>
      <c r="AD61" s="399"/>
      <c r="AE61" s="399"/>
      <c r="AF61" s="399"/>
      <c r="AG61" s="399"/>
      <c r="AH61" s="399"/>
      <c r="AI61" s="399"/>
      <c r="AJ61" s="399"/>
    </row>
    <row r="62" spans="3:36" ht="15" customHeight="1" x14ac:dyDescent="0.3">
      <c r="C62" s="397"/>
      <c r="D62" s="425"/>
      <c r="E62" s="1208" t="s">
        <v>2151</v>
      </c>
      <c r="F62" s="399"/>
      <c r="G62" s="399"/>
      <c r="H62" s="399"/>
      <c r="I62" s="399"/>
      <c r="J62" s="399"/>
      <c r="K62" s="399"/>
      <c r="L62" s="399"/>
      <c r="M62" s="399"/>
      <c r="N62" s="399"/>
      <c r="O62" s="425"/>
      <c r="P62" s="425"/>
      <c r="Q62" s="425"/>
      <c r="R62" s="425"/>
      <c r="S62" s="425"/>
      <c r="T62" s="399"/>
      <c r="U62" s="399"/>
      <c r="V62" s="399"/>
      <c r="W62" s="399"/>
      <c r="X62" s="399"/>
      <c r="Y62" s="399"/>
      <c r="Z62" s="399"/>
      <c r="AA62" s="399"/>
      <c r="AB62" s="399"/>
      <c r="AC62" s="399"/>
      <c r="AD62" s="399"/>
      <c r="AE62" s="399"/>
      <c r="AF62" s="399"/>
      <c r="AG62" s="399"/>
      <c r="AH62" s="399"/>
      <c r="AI62" s="399"/>
      <c r="AJ62" s="399"/>
    </row>
    <row r="63" spans="3:36" ht="15" customHeight="1" x14ac:dyDescent="0.3">
      <c r="C63" s="397"/>
      <c r="D63" s="425"/>
      <c r="E63" s="425"/>
      <c r="F63" s="425"/>
      <c r="G63" s="425"/>
      <c r="H63" s="425"/>
      <c r="I63" s="425"/>
      <c r="J63" s="425"/>
      <c r="K63" s="425"/>
      <c r="L63" s="425"/>
      <c r="M63" s="425"/>
      <c r="N63" s="425"/>
      <c r="O63" s="425"/>
      <c r="P63" s="425"/>
      <c r="Q63" s="425"/>
      <c r="R63" s="425"/>
      <c r="S63" s="425"/>
      <c r="T63" s="399"/>
      <c r="U63" s="399"/>
      <c r="V63" s="399"/>
      <c r="W63" s="399"/>
      <c r="X63" s="399"/>
      <c r="Y63" s="399"/>
      <c r="Z63" s="399"/>
      <c r="AA63" s="399"/>
      <c r="AB63" s="399"/>
      <c r="AC63" s="399"/>
      <c r="AD63" s="399"/>
      <c r="AE63" s="399"/>
      <c r="AF63" s="399"/>
      <c r="AG63" s="399"/>
      <c r="AH63" s="399"/>
      <c r="AI63" s="399"/>
      <c r="AJ63" s="399"/>
    </row>
    <row r="64" spans="3:36" ht="21.75" customHeight="1" x14ac:dyDescent="0.3">
      <c r="C64" s="397"/>
      <c r="D64" s="425"/>
      <c r="E64" s="1629" t="s">
        <v>1603</v>
      </c>
      <c r="F64" s="1629"/>
      <c r="G64" s="1629"/>
      <c r="H64" s="1629"/>
      <c r="I64" s="1629"/>
      <c r="J64" s="1629"/>
      <c r="K64" s="1629"/>
      <c r="L64" s="1629"/>
      <c r="M64" s="1629"/>
      <c r="N64" s="1633"/>
      <c r="O64" s="444"/>
      <c r="P64" s="425"/>
      <c r="Q64" s="425"/>
      <c r="R64" s="425"/>
      <c r="S64" s="425"/>
      <c r="T64" s="399"/>
      <c r="U64" s="399"/>
      <c r="V64" s="399"/>
      <c r="W64" s="399"/>
      <c r="X64" s="399"/>
      <c r="Y64" s="399"/>
      <c r="Z64" s="399"/>
      <c r="AA64" s="399"/>
      <c r="AB64" s="399"/>
      <c r="AC64" s="399"/>
      <c r="AD64" s="399"/>
      <c r="AE64" s="399"/>
      <c r="AF64" s="399"/>
      <c r="AG64" s="399"/>
      <c r="AH64" s="399"/>
      <c r="AI64" s="399"/>
      <c r="AJ64" s="399"/>
    </row>
    <row r="65" spans="3:36" ht="30.75" customHeight="1" x14ac:dyDescent="0.3">
      <c r="C65" s="397"/>
      <c r="D65" s="425"/>
      <c r="E65" s="1627" t="s">
        <v>923</v>
      </c>
      <c r="F65" s="1623" t="s">
        <v>1411</v>
      </c>
      <c r="G65" s="1618" t="s">
        <v>1613</v>
      </c>
      <c r="H65" s="1618" t="s">
        <v>1614</v>
      </c>
      <c r="I65" s="1618" t="s">
        <v>1615</v>
      </c>
      <c r="J65" s="1564" t="s">
        <v>1616</v>
      </c>
      <c r="K65" s="1648"/>
      <c r="L65" s="1618" t="s">
        <v>2145</v>
      </c>
      <c r="M65" s="1618" t="s">
        <v>1757</v>
      </c>
      <c r="N65" s="1630" t="s">
        <v>1839</v>
      </c>
      <c r="O65" s="445"/>
      <c r="P65" s="444"/>
      <c r="Q65" s="425"/>
      <c r="R65" s="425"/>
      <c r="S65" s="425"/>
      <c r="T65" s="399"/>
      <c r="U65" s="399"/>
      <c r="V65" s="399"/>
      <c r="W65" s="399"/>
      <c r="X65" s="399"/>
      <c r="Y65" s="399"/>
      <c r="Z65" s="399"/>
      <c r="AA65" s="399"/>
      <c r="AB65" s="399"/>
      <c r="AC65" s="399"/>
      <c r="AD65" s="399"/>
      <c r="AE65" s="399"/>
      <c r="AF65" s="399"/>
      <c r="AG65" s="399"/>
      <c r="AH65" s="399"/>
      <c r="AI65" s="399"/>
      <c r="AJ65" s="399"/>
    </row>
    <row r="66" spans="3:36" ht="26.25" customHeight="1" x14ac:dyDescent="0.3">
      <c r="C66" s="397"/>
      <c r="D66" s="425"/>
      <c r="E66" s="1628"/>
      <c r="F66" s="1624"/>
      <c r="G66" s="1625"/>
      <c r="H66" s="1625"/>
      <c r="I66" s="1625"/>
      <c r="J66" s="430" t="s">
        <v>70</v>
      </c>
      <c r="K66" s="430" t="s">
        <v>176</v>
      </c>
      <c r="L66" s="1625"/>
      <c r="M66" s="1625"/>
      <c r="N66" s="1631"/>
      <c r="O66" s="445"/>
      <c r="P66" s="425"/>
      <c r="Q66" s="425"/>
      <c r="R66" s="425"/>
      <c r="S66" s="425"/>
      <c r="T66" s="399"/>
      <c r="U66" s="399"/>
      <c r="V66" s="399"/>
      <c r="W66" s="399"/>
      <c r="X66" s="399"/>
      <c r="Y66" s="399"/>
      <c r="Z66" s="399"/>
      <c r="AA66" s="399"/>
      <c r="AB66" s="399"/>
      <c r="AC66" s="399"/>
      <c r="AD66" s="399"/>
      <c r="AE66" s="399"/>
      <c r="AF66" s="399"/>
      <c r="AG66" s="399"/>
      <c r="AH66" s="399"/>
      <c r="AI66" s="399"/>
      <c r="AJ66" s="399"/>
    </row>
    <row r="67" spans="3:36" ht="15" customHeight="1" x14ac:dyDescent="0.3">
      <c r="C67" s="397"/>
      <c r="D67" s="425"/>
      <c r="E67" s="824" t="str">
        <f>Datos!C700</f>
        <v/>
      </c>
      <c r="F67" s="1054" t="str">
        <f>Datos!D700</f>
        <v/>
      </c>
      <c r="G67" s="1142" t="str">
        <f>Datos!E700</f>
        <v/>
      </c>
      <c r="H67" s="1056" t="str">
        <f>Datos!H700</f>
        <v/>
      </c>
      <c r="I67" s="1140" t="str">
        <f>Datos!I700</f>
        <v/>
      </c>
      <c r="J67" s="1059" t="str">
        <f>Datos!J700</f>
        <v/>
      </c>
      <c r="K67" s="690"/>
      <c r="L67" s="688" t="str">
        <f>Datos!L700</f>
        <v/>
      </c>
      <c r="M67" s="688" t="str">
        <f>Datos!M700</f>
        <v/>
      </c>
      <c r="N67" s="686">
        <f>Datos!N700</f>
        <v>0</v>
      </c>
      <c r="O67" s="661"/>
      <c r="P67" s="425"/>
      <c r="Q67" s="425"/>
      <c r="R67" s="425"/>
      <c r="S67" s="425"/>
      <c r="T67" s="399"/>
      <c r="U67" s="399"/>
      <c r="V67" s="399"/>
      <c r="W67" s="399"/>
      <c r="X67" s="399"/>
      <c r="Y67" s="399"/>
      <c r="Z67" s="399"/>
      <c r="AA67" s="399"/>
      <c r="AB67" s="399"/>
      <c r="AC67" s="399"/>
      <c r="AD67" s="399"/>
      <c r="AE67" s="399"/>
      <c r="AF67" s="399"/>
      <c r="AG67" s="399"/>
      <c r="AH67" s="399"/>
      <c r="AI67" s="399"/>
      <c r="AJ67" s="399"/>
    </row>
    <row r="68" spans="3:36" ht="15" customHeight="1" x14ac:dyDescent="0.3">
      <c r="C68" s="397"/>
      <c r="D68" s="425"/>
      <c r="E68" s="824" t="str">
        <f>Datos!C701</f>
        <v/>
      </c>
      <c r="F68" s="1053" t="str">
        <f>Datos!D701</f>
        <v/>
      </c>
      <c r="G68" s="1143" t="str">
        <f>Datos!E701</f>
        <v/>
      </c>
      <c r="H68" s="1057" t="str">
        <f>Datos!H701</f>
        <v/>
      </c>
      <c r="I68" s="1141" t="str">
        <f>Datos!I701</f>
        <v/>
      </c>
      <c r="J68" s="1060" t="str">
        <f>Datos!J701</f>
        <v/>
      </c>
      <c r="K68" s="689"/>
      <c r="L68" s="443" t="str">
        <f>Datos!L701</f>
        <v/>
      </c>
      <c r="M68" s="443" t="str">
        <f>Datos!M701</f>
        <v/>
      </c>
      <c r="N68" s="399"/>
      <c r="O68" s="425"/>
      <c r="P68" s="425"/>
      <c r="Q68" s="425"/>
      <c r="R68" s="425"/>
      <c r="S68" s="425"/>
      <c r="T68" s="399"/>
      <c r="U68" s="399"/>
      <c r="V68" s="399"/>
      <c r="W68" s="399"/>
      <c r="X68" s="399"/>
      <c r="Y68" s="399"/>
      <c r="Z68" s="399"/>
      <c r="AA68" s="399"/>
      <c r="AB68" s="399"/>
      <c r="AC68" s="399"/>
      <c r="AD68" s="399"/>
      <c r="AE68" s="399"/>
      <c r="AF68" s="399"/>
      <c r="AG68" s="399"/>
      <c r="AH68" s="399"/>
      <c r="AI68" s="399"/>
      <c r="AJ68" s="399"/>
    </row>
    <row r="69" spans="3:36" ht="15" customHeight="1" x14ac:dyDescent="0.3">
      <c r="C69" s="397"/>
      <c r="D69" s="425"/>
      <c r="E69" s="1206" t="str">
        <f>Datos!C702</f>
        <v/>
      </c>
      <c r="F69" s="1053" t="str">
        <f>Datos!D702</f>
        <v/>
      </c>
      <c r="G69" s="1143" t="str">
        <f>Datos!E702</f>
        <v/>
      </c>
      <c r="H69" s="1057" t="str">
        <f>Datos!H702</f>
        <v/>
      </c>
      <c r="I69" s="1141" t="str">
        <f>Datos!I702</f>
        <v/>
      </c>
      <c r="J69" s="1060" t="str">
        <f>Datos!J702</f>
        <v/>
      </c>
      <c r="K69" s="757"/>
      <c r="L69" s="443" t="str">
        <f>Datos!L702</f>
        <v/>
      </c>
      <c r="M69" s="443" t="str">
        <f>Datos!M702</f>
        <v/>
      </c>
      <c r="N69" s="399"/>
      <c r="O69" s="425"/>
      <c r="P69" s="425"/>
      <c r="Q69" s="425"/>
      <c r="R69" s="425"/>
      <c r="S69" s="425"/>
      <c r="T69" s="399"/>
      <c r="U69" s="399"/>
      <c r="V69" s="399"/>
      <c r="W69" s="399"/>
      <c r="X69" s="399"/>
      <c r="Y69" s="399"/>
      <c r="Z69" s="399"/>
      <c r="AA69" s="399"/>
      <c r="AB69" s="399"/>
      <c r="AC69" s="399"/>
      <c r="AD69" s="399"/>
      <c r="AE69" s="399"/>
      <c r="AF69" s="399"/>
      <c r="AG69" s="399"/>
      <c r="AH69" s="399"/>
      <c r="AI69" s="399"/>
      <c r="AJ69" s="399"/>
    </row>
    <row r="70" spans="3:36" ht="15" customHeight="1" x14ac:dyDescent="0.3">
      <c r="C70" s="397"/>
      <c r="D70" s="425"/>
      <c r="E70" s="1206" t="str">
        <f>Datos!C703</f>
        <v/>
      </c>
      <c r="F70" s="1053" t="str">
        <f>Datos!D703</f>
        <v/>
      </c>
      <c r="G70" s="1143" t="str">
        <f>Datos!E703</f>
        <v/>
      </c>
      <c r="H70" s="1057" t="str">
        <f>Datos!H703</f>
        <v/>
      </c>
      <c r="I70" s="1141" t="str">
        <f>Datos!I703</f>
        <v/>
      </c>
      <c r="J70" s="1060" t="str">
        <f>Datos!J703</f>
        <v/>
      </c>
      <c r="K70" s="757"/>
      <c r="L70" s="443" t="str">
        <f>Datos!L703</f>
        <v/>
      </c>
      <c r="M70" s="443" t="str">
        <f>Datos!M703</f>
        <v/>
      </c>
      <c r="N70" s="399"/>
      <c r="O70" s="425"/>
      <c r="P70" s="425"/>
      <c r="Q70" s="425"/>
      <c r="R70" s="425"/>
      <c r="S70" s="425"/>
      <c r="T70" s="399"/>
      <c r="U70" s="399"/>
      <c r="V70" s="399"/>
      <c r="W70" s="399"/>
      <c r="X70" s="399"/>
      <c r="Y70" s="399"/>
      <c r="Z70" s="399"/>
      <c r="AA70" s="399"/>
      <c r="AB70" s="399"/>
      <c r="AC70" s="399"/>
      <c r="AD70" s="399"/>
      <c r="AE70" s="399"/>
      <c r="AF70" s="399"/>
      <c r="AG70" s="399"/>
      <c r="AH70" s="399"/>
      <c r="AI70" s="399"/>
      <c r="AJ70" s="399"/>
    </row>
    <row r="71" spans="3:36" ht="15" customHeight="1" x14ac:dyDescent="0.3">
      <c r="C71" s="397"/>
      <c r="D71" s="425"/>
      <c r="E71" s="1206" t="str">
        <f>Datos!C704</f>
        <v/>
      </c>
      <c r="F71" s="1053" t="str">
        <f>Datos!D704</f>
        <v/>
      </c>
      <c r="G71" s="1143" t="str">
        <f>Datos!E704</f>
        <v/>
      </c>
      <c r="H71" s="1057" t="str">
        <f>Datos!H704</f>
        <v/>
      </c>
      <c r="I71" s="1141" t="str">
        <f>Datos!I704</f>
        <v/>
      </c>
      <c r="J71" s="1060" t="str">
        <f>Datos!J704</f>
        <v/>
      </c>
      <c r="K71" s="757"/>
      <c r="L71" s="443" t="str">
        <f>Datos!L704</f>
        <v/>
      </c>
      <c r="M71" s="443" t="str">
        <f>Datos!M704</f>
        <v/>
      </c>
      <c r="N71" s="399"/>
      <c r="O71" s="425"/>
      <c r="P71" s="425"/>
      <c r="Q71" s="425"/>
      <c r="R71" s="425"/>
      <c r="S71" s="425"/>
      <c r="T71" s="399"/>
      <c r="U71" s="399"/>
      <c r="V71" s="399"/>
      <c r="W71" s="399"/>
      <c r="X71" s="399"/>
      <c r="Y71" s="399"/>
      <c r="Z71" s="399"/>
      <c r="AA71" s="399"/>
      <c r="AB71" s="399"/>
      <c r="AC71" s="399"/>
      <c r="AD71" s="399"/>
      <c r="AE71" s="399"/>
      <c r="AF71" s="399"/>
      <c r="AG71" s="399"/>
      <c r="AH71" s="399"/>
      <c r="AI71" s="399"/>
      <c r="AJ71" s="399"/>
    </row>
    <row r="72" spans="3:36" ht="15" customHeight="1" x14ac:dyDescent="0.3">
      <c r="C72" s="397"/>
      <c r="D72" s="425"/>
      <c r="E72" s="824" t="str">
        <f>Datos!C705</f>
        <v/>
      </c>
      <c r="F72" s="1053" t="str">
        <f>Datos!D705</f>
        <v/>
      </c>
      <c r="G72" s="1143" t="str">
        <f>Datos!E705</f>
        <v/>
      </c>
      <c r="H72" s="1057" t="str">
        <f>Datos!H705</f>
        <v/>
      </c>
      <c r="I72" s="1141" t="str">
        <f>Datos!I705</f>
        <v/>
      </c>
      <c r="J72" s="1060" t="str">
        <f>Datos!J705</f>
        <v/>
      </c>
      <c r="K72" s="757"/>
      <c r="L72" s="443" t="str">
        <f>Datos!L705</f>
        <v/>
      </c>
      <c r="M72" s="443" t="str">
        <f>Datos!M705</f>
        <v/>
      </c>
      <c r="N72" s="399"/>
      <c r="O72" s="425"/>
      <c r="P72" s="425"/>
      <c r="Q72" s="425"/>
      <c r="R72" s="425"/>
      <c r="S72" s="425"/>
      <c r="T72" s="423"/>
      <c r="U72" s="423"/>
      <c r="V72" s="423"/>
      <c r="W72" s="423"/>
      <c r="X72" s="423"/>
      <c r="Y72" s="423"/>
      <c r="Z72" s="423"/>
      <c r="AA72" s="423"/>
      <c r="AB72" s="423"/>
      <c r="AC72" s="423"/>
      <c r="AD72" s="423"/>
      <c r="AE72" s="423"/>
      <c r="AF72" s="423"/>
      <c r="AG72" s="423"/>
      <c r="AH72" s="423"/>
      <c r="AI72" s="423"/>
      <c r="AJ72" s="423"/>
    </row>
    <row r="73" spans="3:36" ht="15" customHeight="1" x14ac:dyDescent="0.3">
      <c r="C73" s="397"/>
      <c r="D73" s="425"/>
      <c r="E73" s="446" t="s">
        <v>2112</v>
      </c>
      <c r="F73" s="399"/>
      <c r="G73" s="399"/>
      <c r="H73" s="399"/>
      <c r="I73" s="399"/>
      <c r="J73" s="399"/>
      <c r="K73" s="399"/>
      <c r="L73" s="399"/>
      <c r="M73" s="399"/>
      <c r="N73" s="399"/>
      <c r="O73" s="425"/>
      <c r="P73" s="425"/>
      <c r="Q73" s="425"/>
      <c r="R73" s="425"/>
      <c r="S73" s="425"/>
      <c r="T73" s="423"/>
      <c r="U73" s="423"/>
      <c r="V73" s="423"/>
      <c r="W73" s="423"/>
      <c r="X73" s="423"/>
      <c r="Y73" s="423"/>
      <c r="Z73" s="423"/>
      <c r="AA73" s="423"/>
      <c r="AB73" s="423"/>
      <c r="AC73" s="423"/>
      <c r="AD73" s="423"/>
      <c r="AE73" s="423"/>
      <c r="AF73" s="423"/>
      <c r="AG73" s="423"/>
      <c r="AH73" s="423"/>
      <c r="AI73" s="423"/>
      <c r="AJ73" s="423"/>
    </row>
    <row r="74" spans="3:36" ht="15" customHeight="1" x14ac:dyDescent="0.3">
      <c r="C74" s="397"/>
      <c r="D74" s="425"/>
      <c r="E74" s="1208" t="s">
        <v>2151</v>
      </c>
      <c r="F74" s="399"/>
      <c r="G74" s="399"/>
      <c r="H74" s="399"/>
      <c r="I74" s="399"/>
      <c r="J74" s="399"/>
      <c r="K74" s="399"/>
      <c r="L74" s="399"/>
      <c r="M74" s="399"/>
      <c r="N74" s="399"/>
      <c r="O74" s="425"/>
      <c r="P74" s="425"/>
      <c r="Q74" s="425"/>
      <c r="R74" s="425"/>
      <c r="S74" s="425"/>
      <c r="T74" s="423"/>
      <c r="U74" s="423"/>
      <c r="V74" s="423"/>
      <c r="W74" s="423"/>
      <c r="X74" s="423"/>
      <c r="Y74" s="423"/>
      <c r="Z74" s="423"/>
      <c r="AA74" s="423"/>
      <c r="AB74" s="423"/>
      <c r="AC74" s="423"/>
      <c r="AD74" s="423"/>
      <c r="AE74" s="423"/>
      <c r="AF74" s="423"/>
      <c r="AG74" s="423"/>
      <c r="AH74" s="423"/>
      <c r="AI74" s="423"/>
      <c r="AJ74" s="423"/>
    </row>
    <row r="75" spans="3:36" ht="18" customHeight="1" x14ac:dyDescent="0.3">
      <c r="C75" s="397"/>
      <c r="D75" s="425"/>
      <c r="E75" s="446"/>
      <c r="F75" s="716"/>
      <c r="G75" s="425"/>
      <c r="H75" s="425"/>
      <c r="I75" s="425"/>
      <c r="J75" s="425"/>
      <c r="K75" s="425"/>
      <c r="L75" s="425"/>
      <c r="M75" s="425"/>
      <c r="N75" s="425"/>
      <c r="O75" s="425"/>
      <c r="P75" s="425"/>
      <c r="Q75" s="425"/>
      <c r="R75" s="425"/>
      <c r="S75" s="425"/>
      <c r="T75" s="423"/>
      <c r="U75" s="423"/>
      <c r="V75" s="423"/>
      <c r="W75" s="423"/>
      <c r="X75" s="423"/>
      <c r="Y75" s="423"/>
      <c r="Z75" s="423"/>
      <c r="AA75" s="423"/>
      <c r="AB75" s="423"/>
      <c r="AC75" s="423"/>
      <c r="AD75" s="423"/>
      <c r="AE75" s="423"/>
      <c r="AF75" s="423"/>
      <c r="AG75" s="423"/>
      <c r="AH75" s="423"/>
      <c r="AI75" s="423"/>
      <c r="AJ75" s="423"/>
    </row>
    <row r="76" spans="3:36" ht="15" customHeight="1" x14ac:dyDescent="0.3">
      <c r="C76" s="397"/>
      <c r="D76" s="1575" t="s">
        <v>1617</v>
      </c>
      <c r="E76" s="1575"/>
      <c r="F76" s="1632"/>
      <c r="G76" s="1632"/>
      <c r="H76" s="1632"/>
      <c r="I76" s="1632"/>
      <c r="J76" s="1632"/>
      <c r="K76" s="1632"/>
      <c r="L76" s="1632"/>
      <c r="M76" s="1632"/>
      <c r="N76" s="1632"/>
      <c r="O76" s="1632"/>
      <c r="P76" s="1632"/>
      <c r="Q76" s="1632"/>
      <c r="R76" s="1632"/>
      <c r="S76" s="425"/>
      <c r="T76" s="423"/>
      <c r="U76" s="423"/>
      <c r="V76" s="423"/>
      <c r="W76" s="423"/>
      <c r="X76" s="423"/>
      <c r="Y76" s="423"/>
      <c r="Z76" s="423"/>
      <c r="AA76" s="423"/>
      <c r="AB76" s="423"/>
      <c r="AC76" s="423"/>
      <c r="AD76" s="423"/>
      <c r="AE76" s="423"/>
      <c r="AF76" s="423"/>
      <c r="AG76" s="423"/>
      <c r="AH76" s="423"/>
      <c r="AI76" s="423"/>
      <c r="AJ76" s="423"/>
    </row>
    <row r="77" spans="3:36" ht="15" customHeight="1" x14ac:dyDescent="0.3">
      <c r="C77" s="397"/>
      <c r="D77" s="425"/>
      <c r="E77" s="425"/>
      <c r="F77" s="425"/>
      <c r="G77" s="425"/>
      <c r="H77" s="425"/>
      <c r="I77" s="425"/>
      <c r="J77" s="425"/>
      <c r="K77" s="425"/>
      <c r="L77" s="425"/>
      <c r="M77" s="425"/>
      <c r="N77" s="425"/>
      <c r="O77" s="425"/>
      <c r="P77" s="425"/>
      <c r="Q77" s="425"/>
      <c r="R77" s="425"/>
      <c r="S77" s="423"/>
      <c r="T77" s="423"/>
      <c r="U77" s="423"/>
      <c r="V77" s="423"/>
      <c r="W77" s="423"/>
      <c r="X77" s="423"/>
      <c r="Y77" s="423"/>
      <c r="Z77" s="423"/>
      <c r="AA77" s="423"/>
      <c r="AB77" s="423"/>
      <c r="AC77" s="423"/>
      <c r="AD77" s="423"/>
      <c r="AE77" s="423"/>
      <c r="AF77" s="423"/>
      <c r="AG77" s="423"/>
      <c r="AH77" s="423"/>
      <c r="AI77" s="423"/>
      <c r="AJ77" s="423"/>
    </row>
    <row r="78" spans="3:36" ht="21.75" customHeight="1" x14ac:dyDescent="0.3">
      <c r="C78" s="397"/>
      <c r="D78" s="425"/>
      <c r="E78" s="1612" t="s">
        <v>1618</v>
      </c>
      <c r="F78" s="1613"/>
      <c r="G78" s="1613"/>
      <c r="H78" s="1613"/>
      <c r="I78" s="1613"/>
      <c r="J78" s="1613"/>
      <c r="K78" s="1614"/>
      <c r="L78" s="425"/>
      <c r="M78" s="425"/>
      <c r="N78" s="425"/>
      <c r="O78" s="425"/>
      <c r="P78" s="425"/>
      <c r="Q78" s="425"/>
      <c r="R78" s="425"/>
      <c r="S78" s="425"/>
      <c r="T78" s="425"/>
      <c r="U78" s="425"/>
      <c r="V78" s="425"/>
      <c r="W78" s="425"/>
      <c r="X78" s="425"/>
      <c r="Y78" s="425"/>
      <c r="Z78" s="425"/>
      <c r="AA78" s="425"/>
      <c r="AB78" s="425"/>
      <c r="AC78" s="425"/>
      <c r="AD78" s="425"/>
      <c r="AE78" s="423"/>
      <c r="AF78" s="423"/>
      <c r="AG78" s="423"/>
      <c r="AH78" s="423"/>
      <c r="AI78" s="423"/>
      <c r="AJ78" s="423"/>
    </row>
    <row r="79" spans="3:36" ht="27" customHeight="1" x14ac:dyDescent="0.3">
      <c r="C79" s="397"/>
      <c r="D79" s="425"/>
      <c r="E79" s="1641" t="s">
        <v>1406</v>
      </c>
      <c r="F79" s="1618" t="s">
        <v>1594</v>
      </c>
      <c r="G79" s="1564" t="s">
        <v>1616</v>
      </c>
      <c r="H79" s="1626"/>
      <c r="I79" s="1618" t="s">
        <v>2146</v>
      </c>
      <c r="J79" s="1618" t="s">
        <v>1757</v>
      </c>
      <c r="K79" s="1630" t="s">
        <v>1835</v>
      </c>
      <c r="L79" s="425"/>
      <c r="M79" s="447"/>
      <c r="N79" s="425"/>
      <c r="O79" s="425"/>
      <c r="P79" s="425"/>
      <c r="Q79" s="425"/>
      <c r="R79" s="425"/>
      <c r="S79" s="425"/>
      <c r="T79" s="425"/>
      <c r="U79" s="425"/>
      <c r="V79" s="425"/>
      <c r="W79" s="425"/>
      <c r="X79" s="425"/>
      <c r="Y79" s="425"/>
      <c r="Z79" s="425"/>
      <c r="AA79" s="425"/>
      <c r="AB79" s="425"/>
      <c r="AC79" s="425"/>
      <c r="AD79" s="425"/>
      <c r="AE79" s="423"/>
      <c r="AF79" s="423"/>
      <c r="AG79" s="423"/>
      <c r="AH79" s="423"/>
      <c r="AI79" s="423"/>
      <c r="AJ79" s="423"/>
    </row>
    <row r="80" spans="3:36" ht="29.25" customHeight="1" x14ac:dyDescent="0.3">
      <c r="C80" s="397"/>
      <c r="D80" s="425"/>
      <c r="E80" s="1642"/>
      <c r="F80" s="1606"/>
      <c r="G80" s="1210" t="s">
        <v>70</v>
      </c>
      <c r="H80" s="1210" t="s">
        <v>176</v>
      </c>
      <c r="I80" s="1606"/>
      <c r="J80" s="1606"/>
      <c r="K80" s="1631"/>
      <c r="L80" s="425"/>
      <c r="M80" s="425"/>
      <c r="N80" s="425"/>
      <c r="O80" s="425"/>
      <c r="P80" s="425"/>
      <c r="Q80" s="425"/>
      <c r="R80" s="425"/>
      <c r="S80" s="425"/>
      <c r="T80" s="425"/>
      <c r="U80" s="425"/>
      <c r="V80" s="425"/>
      <c r="W80" s="425"/>
      <c r="X80" s="425"/>
      <c r="Y80" s="425"/>
      <c r="Z80" s="425"/>
      <c r="AA80" s="425"/>
      <c r="AB80" s="425"/>
      <c r="AC80" s="425"/>
      <c r="AD80" s="425"/>
      <c r="AE80" s="423"/>
      <c r="AF80" s="423"/>
      <c r="AG80" s="423"/>
      <c r="AH80" s="423"/>
      <c r="AI80" s="423"/>
      <c r="AJ80" s="423"/>
    </row>
    <row r="81" spans="3:36" ht="15" customHeight="1" x14ac:dyDescent="0.3">
      <c r="C81" s="397"/>
      <c r="D81" s="425"/>
      <c r="E81" s="684" t="s">
        <v>2067</v>
      </c>
      <c r="F81" s="1146" t="str">
        <f>Datos!D924</f>
        <v/>
      </c>
      <c r="G81" s="1059" t="str">
        <f>Datos!E924</f>
        <v/>
      </c>
      <c r="H81" s="690"/>
      <c r="I81" s="688" t="str">
        <f>Datos!G924</f>
        <v/>
      </c>
      <c r="J81" s="688" t="str">
        <f>Datos!H924</f>
        <v/>
      </c>
      <c r="K81" s="686">
        <f>Datos!I924</f>
        <v>0</v>
      </c>
      <c r="L81" s="425"/>
      <c r="M81" s="425"/>
      <c r="N81" s="425"/>
      <c r="O81" s="425"/>
      <c r="P81" s="425"/>
      <c r="Q81" s="425"/>
      <c r="R81" s="425"/>
      <c r="S81" s="425"/>
      <c r="T81" s="425"/>
      <c r="U81" s="425"/>
      <c r="V81" s="425"/>
      <c r="W81" s="425"/>
      <c r="X81" s="425"/>
      <c r="Y81" s="425"/>
      <c r="Z81" s="425"/>
      <c r="AA81" s="425"/>
      <c r="AB81" s="425"/>
      <c r="AC81" s="425"/>
      <c r="AD81" s="425"/>
      <c r="AE81" s="423"/>
      <c r="AF81" s="423"/>
      <c r="AG81" s="423"/>
      <c r="AH81" s="423"/>
      <c r="AI81" s="423"/>
      <c r="AJ81" s="423"/>
    </row>
    <row r="82" spans="3:36" ht="15" customHeight="1" x14ac:dyDescent="0.3">
      <c r="C82" s="397"/>
      <c r="D82" s="425"/>
      <c r="E82" s="437" t="s">
        <v>2068</v>
      </c>
      <c r="F82" s="1147" t="str">
        <f>Datos!D925</f>
        <v/>
      </c>
      <c r="G82" s="1060" t="str">
        <f>Datos!E925</f>
        <v/>
      </c>
      <c r="H82" s="689"/>
      <c r="I82" s="443" t="str">
        <f>Datos!G925</f>
        <v/>
      </c>
      <c r="J82" s="443" t="str">
        <f>Datos!H925</f>
        <v/>
      </c>
      <c r="K82" s="399"/>
      <c r="L82" s="425"/>
      <c r="M82" s="425"/>
      <c r="N82" s="425"/>
      <c r="O82" s="425"/>
      <c r="P82" s="425"/>
      <c r="Q82" s="425"/>
      <c r="R82" s="425"/>
      <c r="S82" s="425"/>
      <c r="T82" s="425"/>
      <c r="U82" s="425"/>
      <c r="V82" s="425"/>
      <c r="W82" s="425"/>
      <c r="X82" s="425"/>
      <c r="Y82" s="425"/>
      <c r="Z82" s="425"/>
      <c r="AA82" s="425"/>
      <c r="AB82" s="425"/>
      <c r="AC82" s="425"/>
      <c r="AD82" s="425"/>
      <c r="AE82" s="425"/>
      <c r="AF82" s="425"/>
      <c r="AG82" s="425"/>
      <c r="AH82" s="425"/>
      <c r="AI82" s="425"/>
      <c r="AJ82" s="425"/>
    </row>
    <row r="83" spans="3:36" ht="15" customHeight="1" x14ac:dyDescent="0.3">
      <c r="C83" s="397"/>
      <c r="D83" s="425"/>
      <c r="E83" s="1639" t="s">
        <v>2157</v>
      </c>
      <c r="F83" s="1639"/>
      <c r="G83" s="1639"/>
      <c r="H83" s="1639"/>
      <c r="I83" s="1639"/>
      <c r="J83" s="1639"/>
      <c r="K83" s="1639"/>
      <c r="L83" s="1639"/>
      <c r="M83" s="1639"/>
      <c r="N83" s="1639"/>
      <c r="O83" s="1639"/>
      <c r="P83" s="1639"/>
      <c r="Q83" s="1639"/>
      <c r="R83" s="1639"/>
      <c r="S83" s="425"/>
      <c r="T83" s="425"/>
      <c r="U83" s="425"/>
      <c r="V83" s="425"/>
      <c r="W83" s="425"/>
      <c r="X83" s="425"/>
      <c r="Y83" s="425"/>
      <c r="Z83" s="425"/>
      <c r="AA83" s="425"/>
      <c r="AB83" s="425"/>
      <c r="AC83" s="425"/>
      <c r="AD83" s="425"/>
      <c r="AE83" s="425"/>
      <c r="AF83" s="425"/>
      <c r="AG83" s="425"/>
      <c r="AH83" s="425"/>
      <c r="AI83" s="425"/>
      <c r="AJ83" s="425"/>
    </row>
    <row r="84" spans="3:36" ht="17.25" customHeight="1" x14ac:dyDescent="0.3">
      <c r="C84" s="397"/>
      <c r="D84" s="425"/>
      <c r="E84" s="1639"/>
      <c r="F84" s="1639"/>
      <c r="G84" s="1639"/>
      <c r="H84" s="1639"/>
      <c r="I84" s="1639"/>
      <c r="J84" s="1639"/>
      <c r="K84" s="1639"/>
      <c r="L84" s="1639"/>
      <c r="M84" s="1639"/>
      <c r="N84" s="1639"/>
      <c r="O84" s="1639"/>
      <c r="P84" s="1639"/>
      <c r="Q84" s="1639"/>
      <c r="R84" s="1639"/>
      <c r="S84" s="425"/>
      <c r="T84" s="425"/>
      <c r="U84" s="425"/>
      <c r="V84" s="425"/>
      <c r="W84" s="425"/>
      <c r="X84" s="425"/>
      <c r="Y84" s="425"/>
      <c r="Z84" s="425"/>
      <c r="AA84" s="425"/>
      <c r="AB84" s="425"/>
      <c r="AC84" s="425"/>
      <c r="AD84" s="425"/>
      <c r="AE84" s="425"/>
      <c r="AF84" s="425"/>
      <c r="AG84" s="425"/>
      <c r="AH84" s="425"/>
      <c r="AI84" s="425"/>
      <c r="AJ84" s="425"/>
    </row>
    <row r="85" spans="3:36" ht="15" customHeight="1" x14ac:dyDescent="0.3">
      <c r="C85" s="397"/>
      <c r="D85" s="425"/>
      <c r="E85" s="1639" t="s">
        <v>2152</v>
      </c>
      <c r="F85" s="1639"/>
      <c r="G85" s="1639"/>
      <c r="H85" s="1639"/>
      <c r="I85" s="1639"/>
      <c r="J85" s="1639"/>
      <c r="K85" s="1639"/>
      <c r="L85" s="1639"/>
      <c r="M85" s="1639"/>
      <c r="N85" s="1639"/>
      <c r="O85" s="1639"/>
      <c r="P85" s="1639"/>
      <c r="Q85" s="1639"/>
      <c r="R85" s="1639"/>
      <c r="S85" s="425"/>
      <c r="T85" s="425"/>
      <c r="U85" s="425"/>
      <c r="V85" s="425"/>
      <c r="W85" s="425"/>
      <c r="X85" s="425"/>
      <c r="Y85" s="425"/>
      <c r="Z85" s="425"/>
      <c r="AA85" s="425"/>
      <c r="AB85" s="425"/>
      <c r="AC85" s="425"/>
      <c r="AD85" s="425"/>
      <c r="AE85" s="425"/>
      <c r="AF85" s="425"/>
      <c r="AG85" s="425"/>
      <c r="AH85" s="425"/>
      <c r="AI85" s="425"/>
      <c r="AJ85" s="425"/>
    </row>
    <row r="86" spans="3:36" ht="18" customHeight="1" x14ac:dyDescent="0.3">
      <c r="C86" s="397"/>
      <c r="D86" s="425"/>
      <c r="E86" s="1639"/>
      <c r="F86" s="1639"/>
      <c r="G86" s="1639"/>
      <c r="H86" s="1639"/>
      <c r="I86" s="1639"/>
      <c r="J86" s="1639"/>
      <c r="K86" s="1639"/>
      <c r="L86" s="1639"/>
      <c r="M86" s="1639"/>
      <c r="N86" s="1639"/>
      <c r="O86" s="1639"/>
      <c r="P86" s="1639"/>
      <c r="Q86" s="1639"/>
      <c r="R86" s="1639"/>
      <c r="S86" s="425"/>
      <c r="T86" s="425"/>
      <c r="U86" s="425"/>
      <c r="V86" s="425"/>
      <c r="W86" s="425"/>
      <c r="X86" s="425"/>
      <c r="Y86" s="425"/>
      <c r="Z86" s="425"/>
      <c r="AA86" s="425"/>
      <c r="AB86" s="425"/>
      <c r="AC86" s="425"/>
      <c r="AD86" s="425"/>
      <c r="AE86" s="425"/>
      <c r="AF86" s="425"/>
      <c r="AG86" s="425"/>
      <c r="AH86" s="425"/>
      <c r="AI86" s="425"/>
      <c r="AJ86" s="425"/>
    </row>
    <row r="87" spans="3:36" ht="18" customHeight="1" x14ac:dyDescent="0.3">
      <c r="C87" s="397"/>
      <c r="D87" s="425"/>
      <c r="E87" s="1208" t="s">
        <v>2153</v>
      </c>
      <c r="F87" s="1207"/>
      <c r="G87" s="1207"/>
      <c r="H87" s="1207"/>
      <c r="I87" s="1207"/>
      <c r="J87" s="1207"/>
      <c r="K87" s="1207"/>
      <c r="L87" s="1207"/>
      <c r="M87" s="1207"/>
      <c r="N87" s="1207"/>
      <c r="O87" s="1207"/>
      <c r="P87" s="1207"/>
      <c r="Q87" s="1207"/>
      <c r="R87" s="1207"/>
      <c r="S87" s="425"/>
      <c r="T87" s="425"/>
      <c r="U87" s="425"/>
      <c r="V87" s="425"/>
      <c r="W87" s="425"/>
      <c r="X87" s="425"/>
      <c r="Y87" s="425"/>
      <c r="Z87" s="425"/>
      <c r="AA87" s="425"/>
      <c r="AB87" s="425"/>
      <c r="AC87" s="425"/>
      <c r="AD87" s="425"/>
      <c r="AE87" s="425"/>
      <c r="AF87" s="425"/>
      <c r="AG87" s="425"/>
      <c r="AH87" s="425"/>
      <c r="AI87" s="425"/>
      <c r="AJ87" s="425"/>
    </row>
    <row r="88" spans="3:36" ht="15" customHeight="1" x14ac:dyDescent="0.3">
      <c r="C88" s="397"/>
      <c r="D88" s="425"/>
      <c r="E88" s="425"/>
      <c r="F88" s="425"/>
      <c r="G88" s="425"/>
      <c r="H88" s="425"/>
      <c r="I88" s="425"/>
      <c r="J88" s="425"/>
      <c r="K88" s="425"/>
      <c r="L88" s="425"/>
      <c r="M88" s="425"/>
      <c r="N88" s="425"/>
      <c r="O88" s="425"/>
      <c r="P88" s="425"/>
      <c r="Q88" s="425"/>
      <c r="R88" s="425"/>
      <c r="S88" s="425"/>
      <c r="T88" s="425"/>
      <c r="U88" s="425"/>
      <c r="V88" s="425"/>
      <c r="W88" s="425"/>
      <c r="X88" s="425"/>
      <c r="Y88" s="425"/>
      <c r="Z88" s="425"/>
      <c r="AA88" s="425"/>
      <c r="AB88" s="425"/>
      <c r="AC88" s="425"/>
      <c r="AD88" s="425"/>
      <c r="AE88" s="425"/>
      <c r="AF88" s="425"/>
      <c r="AG88" s="425"/>
      <c r="AH88" s="425"/>
      <c r="AI88" s="425"/>
      <c r="AJ88" s="425"/>
    </row>
    <row r="89" spans="3:36" ht="15" customHeight="1" x14ac:dyDescent="0.3">
      <c r="C89" s="397"/>
      <c r="D89" s="1575" t="s">
        <v>1619</v>
      </c>
      <c r="E89" s="1575"/>
      <c r="F89" s="1632"/>
      <c r="G89" s="1632"/>
      <c r="H89" s="1632"/>
      <c r="I89" s="1632"/>
      <c r="J89" s="1632"/>
      <c r="K89" s="1632"/>
      <c r="L89" s="1632"/>
      <c r="M89" s="1632"/>
      <c r="N89" s="1632"/>
      <c r="O89" s="1632"/>
      <c r="P89" s="1632"/>
      <c r="Q89" s="1632"/>
      <c r="R89" s="1632"/>
      <c r="S89" s="425"/>
      <c r="T89" s="425"/>
      <c r="U89" s="425"/>
      <c r="V89" s="425"/>
      <c r="W89" s="425"/>
      <c r="X89" s="425"/>
      <c r="Y89" s="425"/>
      <c r="Z89" s="425"/>
      <c r="AA89" s="425"/>
      <c r="AB89" s="425"/>
      <c r="AC89" s="425"/>
      <c r="AD89" s="425"/>
      <c r="AE89" s="425"/>
      <c r="AF89" s="425"/>
      <c r="AG89" s="425"/>
      <c r="AH89" s="425"/>
      <c r="AI89" s="425"/>
      <c r="AJ89" s="425"/>
    </row>
    <row r="90" spans="3:36" ht="15" customHeight="1" x14ac:dyDescent="0.3">
      <c r="C90" s="397"/>
      <c r="D90" s="425"/>
      <c r="E90" s="425"/>
      <c r="F90" s="425"/>
      <c r="G90" s="425"/>
      <c r="H90" s="425"/>
      <c r="I90" s="425"/>
      <c r="J90" s="425"/>
      <c r="K90" s="425"/>
      <c r="L90" s="425"/>
      <c r="M90" s="425"/>
      <c r="N90" s="425"/>
      <c r="O90" s="425"/>
      <c r="P90" s="425"/>
      <c r="Q90" s="425"/>
      <c r="R90" s="425"/>
      <c r="S90" s="425"/>
      <c r="T90" s="425"/>
      <c r="U90" s="425"/>
      <c r="V90" s="425"/>
      <c r="W90" s="425"/>
      <c r="X90" s="425"/>
      <c r="Y90" s="425"/>
      <c r="Z90" s="425"/>
      <c r="AA90" s="425"/>
      <c r="AB90" s="425"/>
      <c r="AC90" s="425"/>
      <c r="AD90" s="425"/>
      <c r="AE90" s="425"/>
      <c r="AF90" s="425"/>
      <c r="AG90" s="425"/>
      <c r="AH90" s="425"/>
      <c r="AI90" s="425"/>
      <c r="AJ90" s="425"/>
    </row>
    <row r="91" spans="3:36" ht="21.75" customHeight="1" x14ac:dyDescent="0.3">
      <c r="C91" s="397"/>
      <c r="D91" s="425"/>
      <c r="E91" s="1629" t="s">
        <v>1620</v>
      </c>
      <c r="F91" s="1629"/>
      <c r="G91" s="1629"/>
      <c r="H91" s="1629"/>
      <c r="I91" s="1629"/>
      <c r="J91" s="1629"/>
      <c r="K91" s="1633"/>
      <c r="L91" s="425"/>
      <c r="M91" s="425"/>
      <c r="N91" s="425"/>
      <c r="O91" s="425"/>
      <c r="P91" s="425"/>
      <c r="Q91" s="425"/>
      <c r="R91" s="425"/>
      <c r="S91" s="425"/>
      <c r="T91" s="425"/>
      <c r="U91" s="425"/>
      <c r="V91" s="425"/>
      <c r="W91" s="425"/>
      <c r="X91" s="425"/>
      <c r="Y91" s="425"/>
      <c r="Z91" s="425"/>
      <c r="AA91" s="425"/>
      <c r="AB91" s="425"/>
      <c r="AC91" s="425"/>
      <c r="AD91" s="425"/>
      <c r="AE91" s="425"/>
      <c r="AF91" s="425"/>
      <c r="AG91" s="425"/>
      <c r="AH91" s="425"/>
      <c r="AI91" s="425"/>
      <c r="AJ91" s="425"/>
    </row>
    <row r="92" spans="3:36" ht="28.5" customHeight="1" x14ac:dyDescent="0.3">
      <c r="C92" s="397"/>
      <c r="D92" s="425"/>
      <c r="E92" s="1627" t="s">
        <v>923</v>
      </c>
      <c r="F92" s="1623" t="s">
        <v>1576</v>
      </c>
      <c r="G92" s="1618" t="s">
        <v>1599</v>
      </c>
      <c r="H92" s="1564" t="s">
        <v>1621</v>
      </c>
      <c r="I92" s="1648"/>
      <c r="J92" s="1618" t="s">
        <v>2147</v>
      </c>
      <c r="K92" s="1630" t="s">
        <v>1834</v>
      </c>
      <c r="L92" s="425"/>
      <c r="M92" s="435"/>
      <c r="N92" s="425"/>
      <c r="O92" s="425"/>
      <c r="P92" s="425"/>
      <c r="Q92" s="425"/>
      <c r="R92" s="425"/>
      <c r="S92" s="425"/>
      <c r="T92" s="425"/>
      <c r="U92" s="425"/>
      <c r="V92" s="425"/>
      <c r="W92" s="425"/>
      <c r="X92" s="425"/>
      <c r="Y92" s="425"/>
      <c r="Z92" s="425"/>
      <c r="AA92" s="425"/>
      <c r="AB92" s="425"/>
      <c r="AC92" s="425"/>
      <c r="AD92" s="425"/>
      <c r="AE92" s="425"/>
      <c r="AF92" s="425"/>
      <c r="AG92" s="425"/>
      <c r="AH92" s="425"/>
      <c r="AI92" s="425"/>
      <c r="AJ92" s="425"/>
    </row>
    <row r="93" spans="3:36" ht="24.75" customHeight="1" x14ac:dyDescent="0.3">
      <c r="C93" s="397"/>
      <c r="D93" s="425"/>
      <c r="E93" s="1628"/>
      <c r="F93" s="1624"/>
      <c r="G93" s="1625"/>
      <c r="H93" s="430" t="s">
        <v>70</v>
      </c>
      <c r="I93" s="430" t="s">
        <v>176</v>
      </c>
      <c r="J93" s="1625"/>
      <c r="K93" s="1631"/>
      <c r="L93" s="425"/>
      <c r="M93" s="425"/>
      <c r="N93" s="425"/>
      <c r="O93" s="425"/>
      <c r="P93" s="425"/>
      <c r="Q93" s="425"/>
      <c r="R93" s="425"/>
      <c r="S93" s="425"/>
      <c r="T93" s="425"/>
      <c r="U93" s="425"/>
      <c r="V93" s="425"/>
      <c r="W93" s="425"/>
      <c r="X93" s="425"/>
      <c r="Y93" s="425"/>
      <c r="Z93" s="425"/>
      <c r="AA93" s="425"/>
      <c r="AB93" s="425"/>
      <c r="AC93" s="425"/>
      <c r="AD93" s="425"/>
      <c r="AE93" s="425"/>
      <c r="AF93" s="425"/>
      <c r="AG93" s="425"/>
      <c r="AH93" s="425"/>
      <c r="AI93" s="425"/>
      <c r="AJ93" s="425"/>
    </row>
    <row r="94" spans="3:36" ht="15" customHeight="1" x14ac:dyDescent="0.3">
      <c r="C94" s="397"/>
      <c r="D94" s="425"/>
      <c r="E94" s="824" t="str">
        <f>Datos!C949</f>
        <v/>
      </c>
      <c r="F94" s="1054" t="str">
        <f>Datos!D949</f>
        <v/>
      </c>
      <c r="G94" s="1142" t="str">
        <f>Datos!E949</f>
        <v/>
      </c>
      <c r="H94" s="1061" t="str">
        <f>Datos!F949</f>
        <v/>
      </c>
      <c r="I94" s="690"/>
      <c r="J94" s="688" t="str">
        <f>Datos!H949</f>
        <v/>
      </c>
      <c r="K94" s="687">
        <f>Datos!I949</f>
        <v>0</v>
      </c>
      <c r="L94" s="425"/>
      <c r="M94" s="425"/>
      <c r="N94" s="425"/>
      <c r="O94" s="425"/>
      <c r="P94" s="425"/>
      <c r="Q94" s="425"/>
      <c r="R94" s="425"/>
      <c r="S94" s="425"/>
      <c r="T94" s="425"/>
      <c r="U94" s="425"/>
      <c r="V94" s="425"/>
      <c r="W94" s="425"/>
      <c r="X94" s="425"/>
      <c r="Y94" s="425"/>
      <c r="Z94" s="425"/>
      <c r="AA94" s="425"/>
      <c r="AB94" s="425"/>
      <c r="AC94" s="425"/>
      <c r="AD94" s="425"/>
      <c r="AE94" s="425"/>
      <c r="AF94" s="425"/>
      <c r="AG94" s="425"/>
      <c r="AH94" s="425"/>
      <c r="AI94" s="425"/>
      <c r="AJ94" s="425"/>
    </row>
    <row r="95" spans="3:36" ht="15" customHeight="1" x14ac:dyDescent="0.3">
      <c r="C95" s="397"/>
      <c r="D95" s="425"/>
      <c r="E95" s="824" t="str">
        <f>Datos!C950</f>
        <v/>
      </c>
      <c r="F95" s="1053" t="str">
        <f>Datos!D950</f>
        <v/>
      </c>
      <c r="G95" s="1143" t="str">
        <f>Datos!E950</f>
        <v/>
      </c>
      <c r="H95" s="1045" t="str">
        <f>Datos!F950</f>
        <v/>
      </c>
      <c r="I95" s="690"/>
      <c r="J95" s="443" t="str">
        <f>Datos!H950</f>
        <v/>
      </c>
      <c r="K95" s="425"/>
      <c r="L95" s="425"/>
      <c r="M95" s="425"/>
      <c r="N95" s="425"/>
      <c r="O95" s="425"/>
      <c r="P95" s="425"/>
      <c r="Q95" s="425"/>
      <c r="R95" s="425"/>
      <c r="S95" s="425"/>
      <c r="T95" s="425"/>
      <c r="U95" s="425"/>
      <c r="V95" s="425"/>
      <c r="W95" s="425"/>
      <c r="X95" s="425"/>
      <c r="Y95" s="425"/>
      <c r="Z95" s="425"/>
      <c r="AA95" s="425"/>
      <c r="AB95" s="425"/>
      <c r="AC95" s="425"/>
      <c r="AD95" s="425"/>
      <c r="AE95" s="425"/>
      <c r="AF95" s="425"/>
      <c r="AG95" s="425"/>
      <c r="AH95" s="425"/>
      <c r="AI95" s="425"/>
      <c r="AJ95" s="425"/>
    </row>
    <row r="96" spans="3:36" ht="15" customHeight="1" x14ac:dyDescent="0.3">
      <c r="C96" s="397"/>
      <c r="D96" s="425"/>
      <c r="E96" s="824" t="str">
        <f>Datos!C951</f>
        <v/>
      </c>
      <c r="F96" s="1053" t="str">
        <f>Datos!D951</f>
        <v/>
      </c>
      <c r="G96" s="1143" t="str">
        <f>Datos!E951</f>
        <v/>
      </c>
      <c r="H96" s="1045" t="str">
        <f>Datos!F951</f>
        <v/>
      </c>
      <c r="I96" s="690"/>
      <c r="J96" s="443" t="str">
        <f>Datos!H951</f>
        <v/>
      </c>
      <c r="K96" s="425"/>
      <c r="L96" s="425"/>
      <c r="M96" s="425"/>
      <c r="N96" s="425"/>
      <c r="O96" s="425"/>
      <c r="P96" s="425"/>
      <c r="Q96" s="425"/>
      <c r="R96" s="425"/>
      <c r="S96" s="425"/>
      <c r="T96" s="425"/>
      <c r="U96" s="425"/>
      <c r="V96" s="425"/>
      <c r="W96" s="425"/>
      <c r="X96" s="425"/>
      <c r="Y96" s="425"/>
      <c r="Z96" s="425"/>
      <c r="AA96" s="425"/>
      <c r="AB96" s="425"/>
      <c r="AC96" s="425"/>
      <c r="AD96" s="425"/>
      <c r="AE96" s="425"/>
      <c r="AF96" s="425"/>
      <c r="AG96" s="425"/>
      <c r="AH96" s="425"/>
      <c r="AI96" s="425"/>
      <c r="AJ96" s="425"/>
    </row>
    <row r="97" spans="3:36" ht="15" customHeight="1" x14ac:dyDescent="0.3">
      <c r="C97" s="397"/>
      <c r="D97" s="425"/>
      <c r="E97" s="824" t="str">
        <f>Datos!C952</f>
        <v/>
      </c>
      <c r="F97" s="1053" t="str">
        <f>Datos!D952</f>
        <v/>
      </c>
      <c r="G97" s="1143" t="str">
        <f>Datos!E952</f>
        <v/>
      </c>
      <c r="H97" s="1045" t="str">
        <f>Datos!F952</f>
        <v/>
      </c>
      <c r="I97" s="690"/>
      <c r="J97" s="443" t="str">
        <f>Datos!H952</f>
        <v/>
      </c>
      <c r="K97" s="425"/>
      <c r="L97" s="425"/>
      <c r="M97" s="425"/>
      <c r="N97" s="425"/>
      <c r="O97" s="425"/>
      <c r="P97" s="425"/>
      <c r="Q97" s="425"/>
      <c r="R97" s="425"/>
      <c r="S97" s="425"/>
      <c r="T97" s="425"/>
      <c r="U97" s="425"/>
      <c r="V97" s="425"/>
      <c r="W97" s="425"/>
      <c r="X97" s="425"/>
      <c r="Y97" s="425"/>
      <c r="Z97" s="425"/>
      <c r="AA97" s="425"/>
      <c r="AB97" s="425"/>
      <c r="AC97" s="425"/>
      <c r="AD97" s="425"/>
      <c r="AE97" s="425"/>
      <c r="AF97" s="425"/>
      <c r="AG97" s="425"/>
      <c r="AH97" s="425"/>
      <c r="AI97" s="425"/>
      <c r="AJ97" s="425"/>
    </row>
    <row r="98" spans="3:36" ht="15" customHeight="1" x14ac:dyDescent="0.3">
      <c r="C98" s="397"/>
      <c r="D98" s="425"/>
      <c r="E98" s="824" t="str">
        <f>Datos!C953</f>
        <v/>
      </c>
      <c r="F98" s="1053" t="str">
        <f>Datos!D953</f>
        <v/>
      </c>
      <c r="G98" s="1143" t="str">
        <f>Datos!E953</f>
        <v/>
      </c>
      <c r="H98" s="1045" t="str">
        <f>Datos!F953</f>
        <v/>
      </c>
      <c r="I98" s="690"/>
      <c r="J98" s="443" t="str">
        <f>Datos!H953</f>
        <v/>
      </c>
      <c r="K98" s="425"/>
      <c r="L98" s="425"/>
      <c r="M98" s="425"/>
      <c r="N98" s="425"/>
      <c r="O98" s="425"/>
      <c r="P98" s="425"/>
      <c r="Q98" s="425"/>
      <c r="R98" s="425"/>
      <c r="S98" s="425"/>
      <c r="T98" s="425"/>
      <c r="U98" s="425"/>
      <c r="V98" s="425"/>
      <c r="W98" s="425"/>
      <c r="X98" s="425"/>
      <c r="Y98" s="425"/>
      <c r="Z98" s="425"/>
      <c r="AA98" s="425"/>
      <c r="AB98" s="425"/>
      <c r="AC98" s="425"/>
      <c r="AD98" s="425"/>
      <c r="AE98" s="425"/>
      <c r="AF98" s="425"/>
      <c r="AG98" s="425"/>
      <c r="AH98" s="425"/>
      <c r="AI98" s="425"/>
      <c r="AJ98" s="425"/>
    </row>
    <row r="99" spans="3:36" ht="15" customHeight="1" x14ac:dyDescent="0.3">
      <c r="C99" s="397"/>
      <c r="D99" s="425"/>
      <c r="E99" s="824" t="str">
        <f>Datos!C954</f>
        <v/>
      </c>
      <c r="F99" s="1053" t="str">
        <f>Datos!D954</f>
        <v/>
      </c>
      <c r="G99" s="1143" t="str">
        <f>Datos!E954</f>
        <v/>
      </c>
      <c r="H99" s="1045" t="str">
        <f>Datos!F954</f>
        <v/>
      </c>
      <c r="I99" s="690"/>
      <c r="J99" s="443" t="str">
        <f>Datos!H954</f>
        <v/>
      </c>
      <c r="K99" s="425"/>
      <c r="L99" s="425"/>
      <c r="M99" s="425"/>
      <c r="N99" s="425"/>
      <c r="O99" s="425"/>
      <c r="P99" s="425"/>
      <c r="Q99" s="425"/>
      <c r="R99" s="425"/>
      <c r="S99" s="425"/>
      <c r="T99" s="425"/>
      <c r="U99" s="425"/>
      <c r="V99" s="425"/>
      <c r="W99" s="425"/>
      <c r="X99" s="425"/>
      <c r="Y99" s="425"/>
      <c r="Z99" s="425"/>
      <c r="AA99" s="425"/>
      <c r="AB99" s="425"/>
      <c r="AC99" s="425"/>
      <c r="AD99" s="425"/>
      <c r="AE99" s="425"/>
      <c r="AF99" s="425"/>
      <c r="AG99" s="425"/>
      <c r="AH99" s="425"/>
      <c r="AI99" s="425"/>
      <c r="AJ99" s="425"/>
    </row>
    <row r="100" spans="3:36" ht="15" customHeight="1" x14ac:dyDescent="0.3">
      <c r="C100" s="397"/>
      <c r="D100" s="425"/>
      <c r="E100" s="421" t="s">
        <v>2156</v>
      </c>
      <c r="F100" s="425"/>
      <c r="G100" s="425"/>
      <c r="H100" s="425"/>
      <c r="I100" s="425"/>
      <c r="J100" s="425"/>
      <c r="K100" s="425"/>
      <c r="L100" s="425"/>
      <c r="M100" s="425"/>
      <c r="N100" s="425"/>
      <c r="O100" s="425"/>
      <c r="P100" s="425"/>
      <c r="Q100" s="425"/>
      <c r="R100" s="425"/>
      <c r="S100" s="425"/>
      <c r="T100" s="425"/>
      <c r="U100" s="425"/>
      <c r="V100" s="425"/>
      <c r="W100" s="425"/>
      <c r="X100" s="425"/>
      <c r="Y100" s="425"/>
      <c r="Z100" s="425"/>
      <c r="AA100" s="425"/>
      <c r="AB100" s="425"/>
      <c r="AC100" s="425"/>
      <c r="AD100" s="425"/>
      <c r="AE100" s="425"/>
      <c r="AF100" s="425"/>
      <c r="AG100" s="425"/>
      <c r="AH100" s="425"/>
      <c r="AI100" s="425"/>
      <c r="AJ100" s="425"/>
    </row>
    <row r="101" spans="3:36" ht="15" customHeight="1" x14ac:dyDescent="0.3">
      <c r="C101" s="397"/>
      <c r="D101" s="425"/>
      <c r="E101" s="425"/>
      <c r="F101" s="425"/>
      <c r="G101" s="425"/>
      <c r="H101" s="425"/>
      <c r="I101" s="425"/>
      <c r="J101" s="425"/>
      <c r="K101" s="425"/>
      <c r="L101" s="425"/>
      <c r="M101" s="425"/>
      <c r="N101" s="425"/>
      <c r="O101" s="425"/>
      <c r="P101" s="425"/>
      <c r="Q101" s="425"/>
      <c r="R101" s="425"/>
      <c r="S101" s="425"/>
      <c r="T101" s="425"/>
      <c r="U101" s="425"/>
      <c r="V101" s="425"/>
      <c r="W101" s="425"/>
      <c r="X101" s="425"/>
      <c r="Y101" s="425"/>
      <c r="Z101" s="425"/>
      <c r="AA101" s="425"/>
      <c r="AB101" s="425"/>
      <c r="AC101" s="425"/>
      <c r="AD101" s="425"/>
      <c r="AE101" s="425"/>
      <c r="AF101" s="425"/>
      <c r="AG101" s="425"/>
      <c r="AH101" s="425"/>
      <c r="AI101" s="425"/>
      <c r="AJ101" s="425"/>
    </row>
    <row r="102" spans="3:36" ht="15" customHeight="1" x14ac:dyDescent="0.3">
      <c r="C102" s="397"/>
      <c r="D102" s="1575" t="s">
        <v>1622</v>
      </c>
      <c r="E102" s="1575"/>
      <c r="F102" s="1632"/>
      <c r="G102" s="1632"/>
      <c r="H102" s="1632"/>
      <c r="I102" s="1632"/>
      <c r="J102" s="1632"/>
      <c r="K102" s="1632"/>
      <c r="L102" s="1632"/>
      <c r="M102" s="1632"/>
      <c r="N102" s="1632"/>
      <c r="O102" s="1632"/>
      <c r="P102" s="1632"/>
      <c r="Q102" s="1632"/>
      <c r="R102" s="1632"/>
      <c r="S102" s="425"/>
      <c r="T102" s="425"/>
      <c r="U102" s="425"/>
      <c r="V102" s="425"/>
      <c r="W102" s="425"/>
      <c r="X102" s="425"/>
      <c r="Y102" s="425"/>
      <c r="Z102" s="425"/>
      <c r="AA102" s="425"/>
      <c r="AB102" s="425"/>
      <c r="AC102" s="425"/>
      <c r="AD102" s="425"/>
      <c r="AE102" s="425"/>
      <c r="AF102" s="425"/>
      <c r="AG102" s="425"/>
      <c r="AH102" s="425"/>
      <c r="AI102" s="425"/>
      <c r="AJ102" s="425"/>
    </row>
    <row r="103" spans="3:36" ht="15" customHeight="1" x14ac:dyDescent="0.3">
      <c r="C103" s="397"/>
      <c r="D103" s="425"/>
      <c r="E103" s="425"/>
      <c r="F103" s="425"/>
      <c r="G103" s="425"/>
      <c r="H103" s="425"/>
      <c r="I103" s="425"/>
      <c r="J103" s="448"/>
      <c r="K103" s="448"/>
      <c r="L103" s="425"/>
      <c r="M103" s="425"/>
      <c r="N103" s="425"/>
      <c r="O103" s="425"/>
      <c r="P103" s="425"/>
      <c r="Q103" s="425"/>
      <c r="R103" s="425"/>
      <c r="S103" s="425"/>
      <c r="T103" s="425"/>
      <c r="U103" s="425"/>
      <c r="V103" s="425"/>
      <c r="W103" s="425"/>
      <c r="X103" s="425"/>
      <c r="Y103" s="425"/>
      <c r="Z103" s="425"/>
      <c r="AA103" s="425"/>
      <c r="AB103" s="425"/>
      <c r="AC103" s="425"/>
      <c r="AD103" s="425"/>
      <c r="AE103" s="425"/>
      <c r="AF103" s="425"/>
      <c r="AG103" s="425"/>
      <c r="AH103" s="425"/>
      <c r="AI103" s="425"/>
      <c r="AJ103" s="425"/>
    </row>
    <row r="104" spans="3:36" ht="21.75" customHeight="1" x14ac:dyDescent="0.3">
      <c r="C104" s="397"/>
      <c r="D104" s="425"/>
      <c r="E104" s="1629" t="s">
        <v>1623</v>
      </c>
      <c r="F104" s="1629"/>
      <c r="G104" s="1629"/>
      <c r="H104" s="1629"/>
      <c r="I104" s="1629"/>
      <c r="J104" s="1629"/>
      <c r="K104" s="1633"/>
      <c r="L104" s="425"/>
      <c r="M104" s="425"/>
      <c r="N104" s="425"/>
      <c r="O104" s="425"/>
      <c r="P104" s="425"/>
      <c r="Q104" s="425"/>
      <c r="R104" s="425"/>
      <c r="S104" s="425"/>
      <c r="T104" s="425"/>
      <c r="U104" s="425"/>
      <c r="V104" s="425"/>
      <c r="W104" s="425"/>
      <c r="X104" s="425"/>
      <c r="Y104" s="425"/>
      <c r="Z104" s="425"/>
      <c r="AA104" s="425"/>
      <c r="AB104" s="425"/>
      <c r="AC104" s="425"/>
      <c r="AD104" s="425"/>
      <c r="AE104" s="425"/>
      <c r="AF104" s="425"/>
      <c r="AG104" s="425"/>
      <c r="AH104" s="425"/>
      <c r="AI104" s="425"/>
      <c r="AJ104" s="425"/>
    </row>
    <row r="105" spans="3:36" ht="21.75" customHeight="1" x14ac:dyDescent="0.3">
      <c r="C105" s="397"/>
      <c r="D105" s="425"/>
      <c r="E105" s="1627" t="s">
        <v>923</v>
      </c>
      <c r="F105" s="1623" t="s">
        <v>1411</v>
      </c>
      <c r="G105" s="1618" t="s">
        <v>1585</v>
      </c>
      <c r="H105" s="1564" t="s">
        <v>1831</v>
      </c>
      <c r="I105" s="1648"/>
      <c r="J105" s="1651" t="s">
        <v>1833</v>
      </c>
      <c r="K105" s="1630" t="s">
        <v>1832</v>
      </c>
      <c r="L105" s="425"/>
      <c r="M105" s="425"/>
      <c r="N105" s="425"/>
      <c r="O105" s="425"/>
      <c r="P105" s="425"/>
      <c r="Q105" s="425"/>
      <c r="R105" s="425"/>
      <c r="S105" s="425"/>
      <c r="T105" s="425"/>
      <c r="U105" s="425"/>
      <c r="V105" s="425"/>
      <c r="W105" s="425"/>
      <c r="X105" s="425"/>
      <c r="Y105" s="425"/>
      <c r="Z105" s="425"/>
      <c r="AA105" s="425"/>
      <c r="AB105" s="425"/>
      <c r="AC105" s="425"/>
      <c r="AD105" s="425"/>
      <c r="AE105" s="425"/>
      <c r="AF105" s="425"/>
      <c r="AG105" s="425"/>
      <c r="AH105" s="425"/>
      <c r="AI105" s="425"/>
      <c r="AJ105" s="425"/>
    </row>
    <row r="106" spans="3:36" ht="21.75" customHeight="1" x14ac:dyDescent="0.3">
      <c r="C106" s="397"/>
      <c r="D106" s="425"/>
      <c r="E106" s="1628"/>
      <c r="F106" s="1624"/>
      <c r="G106" s="1625"/>
      <c r="H106" s="430" t="s">
        <v>70</v>
      </c>
      <c r="I106" s="430" t="s">
        <v>176</v>
      </c>
      <c r="J106" s="1625"/>
      <c r="K106" s="1631"/>
      <c r="L106" s="425"/>
      <c r="M106" s="425"/>
      <c r="N106" s="425"/>
      <c r="O106" s="425"/>
      <c r="P106" s="425"/>
      <c r="Q106" s="425"/>
      <c r="R106" s="425"/>
      <c r="S106" s="425"/>
      <c r="T106" s="425"/>
      <c r="U106" s="425"/>
      <c r="V106" s="425"/>
      <c r="W106" s="425"/>
      <c r="X106" s="425"/>
      <c r="Y106" s="425"/>
      <c r="Z106" s="425"/>
      <c r="AA106" s="425"/>
      <c r="AB106" s="425"/>
      <c r="AC106" s="425"/>
      <c r="AD106" s="425"/>
      <c r="AE106" s="425"/>
      <c r="AF106" s="425"/>
      <c r="AG106" s="425"/>
      <c r="AH106" s="425"/>
      <c r="AI106" s="425"/>
      <c r="AJ106" s="425"/>
    </row>
    <row r="107" spans="3:36" ht="15" customHeight="1" x14ac:dyDescent="0.3">
      <c r="C107" s="397"/>
      <c r="D107" s="425"/>
      <c r="E107" s="824" t="str">
        <f>Datos!C975</f>
        <v/>
      </c>
      <c r="F107" s="1054" t="str">
        <f>Datos!D975</f>
        <v/>
      </c>
      <c r="G107" s="1055" t="str">
        <f>Datos!E975</f>
        <v/>
      </c>
      <c r="H107" s="1059" t="str">
        <f>Datos!F975</f>
        <v/>
      </c>
      <c r="I107" s="690"/>
      <c r="J107" s="688" t="str">
        <f>Datos!H975</f>
        <v/>
      </c>
      <c r="K107" s="686">
        <f>Datos!J975</f>
        <v>0</v>
      </c>
      <c r="L107" s="425"/>
      <c r="M107" s="425"/>
      <c r="N107" s="425"/>
      <c r="O107" s="425"/>
      <c r="P107" s="425"/>
      <c r="Q107" s="425"/>
      <c r="R107" s="425"/>
      <c r="S107" s="425"/>
      <c r="T107" s="425"/>
      <c r="U107" s="425"/>
      <c r="V107" s="425"/>
      <c r="W107" s="425"/>
      <c r="X107" s="425"/>
      <c r="Y107" s="425"/>
      <c r="Z107" s="425"/>
      <c r="AA107" s="425"/>
      <c r="AB107" s="425"/>
      <c r="AC107" s="425"/>
      <c r="AD107" s="425"/>
      <c r="AE107" s="425"/>
      <c r="AF107" s="425"/>
      <c r="AG107" s="425"/>
      <c r="AH107" s="425"/>
      <c r="AI107" s="425"/>
      <c r="AJ107" s="425"/>
    </row>
    <row r="108" spans="3:36" ht="15" customHeight="1" x14ac:dyDescent="0.3">
      <c r="C108" s="397"/>
      <c r="D108" s="425"/>
      <c r="E108" s="824" t="str">
        <f>Datos!C976</f>
        <v/>
      </c>
      <c r="F108" s="1054" t="str">
        <f>Datos!D976</f>
        <v/>
      </c>
      <c r="G108" s="1055" t="str">
        <f>Datos!E976</f>
        <v/>
      </c>
      <c r="H108" s="1059" t="str">
        <f>Datos!F976</f>
        <v/>
      </c>
      <c r="I108" s="690"/>
      <c r="J108" s="688" t="str">
        <f>Datos!H976</f>
        <v/>
      </c>
      <c r="K108" s="425"/>
      <c r="L108" s="425"/>
      <c r="M108" s="425"/>
      <c r="N108" s="425"/>
      <c r="O108" s="425"/>
      <c r="P108" s="425"/>
      <c r="Q108" s="425"/>
      <c r="R108" s="425"/>
      <c r="S108" s="425"/>
      <c r="T108" s="425"/>
      <c r="U108" s="425"/>
      <c r="V108" s="425"/>
      <c r="W108" s="425"/>
      <c r="X108" s="425"/>
      <c r="Y108" s="425"/>
      <c r="Z108" s="425"/>
      <c r="AA108" s="425"/>
      <c r="AB108" s="425"/>
      <c r="AC108" s="425"/>
      <c r="AD108" s="425"/>
      <c r="AE108" s="425"/>
      <c r="AF108" s="425"/>
      <c r="AG108" s="425"/>
      <c r="AH108" s="425"/>
      <c r="AI108" s="425"/>
      <c r="AJ108" s="425"/>
    </row>
    <row r="109" spans="3:36" ht="15" customHeight="1" x14ac:dyDescent="0.3">
      <c r="C109" s="397"/>
      <c r="D109" s="425"/>
      <c r="E109" s="824" t="str">
        <f>Datos!C977</f>
        <v/>
      </c>
      <c r="F109" s="1054" t="str">
        <f>Datos!D977</f>
        <v/>
      </c>
      <c r="G109" s="1055" t="str">
        <f>Datos!E977</f>
        <v/>
      </c>
      <c r="H109" s="1059" t="str">
        <f>Datos!F977</f>
        <v/>
      </c>
      <c r="I109" s="690"/>
      <c r="J109" s="688" t="str">
        <f>Datos!H977</f>
        <v/>
      </c>
      <c r="K109" s="425"/>
      <c r="L109" s="425"/>
      <c r="M109" s="425"/>
      <c r="N109" s="425"/>
      <c r="O109" s="425"/>
      <c r="P109" s="425"/>
      <c r="Q109" s="425"/>
      <c r="R109" s="425"/>
      <c r="S109" s="425"/>
      <c r="T109" s="425"/>
      <c r="U109" s="425"/>
      <c r="V109" s="425"/>
      <c r="W109" s="425"/>
      <c r="X109" s="425"/>
      <c r="Y109" s="425"/>
      <c r="Z109" s="425"/>
      <c r="AA109" s="425"/>
      <c r="AB109" s="425"/>
      <c r="AC109" s="425"/>
      <c r="AD109" s="425"/>
      <c r="AE109" s="425"/>
      <c r="AF109" s="425"/>
      <c r="AG109" s="425"/>
      <c r="AH109" s="425"/>
      <c r="AI109" s="425"/>
      <c r="AJ109" s="425"/>
    </row>
    <row r="110" spans="3:36" ht="15" customHeight="1" x14ac:dyDescent="0.3">
      <c r="C110" s="397"/>
      <c r="D110" s="425"/>
      <c r="E110" s="824" t="str">
        <f>Datos!C978</f>
        <v/>
      </c>
      <c r="F110" s="1054" t="str">
        <f>Datos!D978</f>
        <v/>
      </c>
      <c r="G110" s="1055" t="str">
        <f>Datos!E978</f>
        <v/>
      </c>
      <c r="H110" s="1059" t="str">
        <f>Datos!F978</f>
        <v/>
      </c>
      <c r="I110" s="690"/>
      <c r="J110" s="688" t="str">
        <f>Datos!H978</f>
        <v/>
      </c>
      <c r="K110" s="425"/>
      <c r="L110" s="425"/>
      <c r="M110" s="425"/>
      <c r="N110" s="425"/>
      <c r="O110" s="425"/>
      <c r="P110" s="425"/>
      <c r="Q110" s="425"/>
      <c r="R110" s="425"/>
      <c r="S110" s="425"/>
      <c r="T110" s="425"/>
      <c r="U110" s="425"/>
      <c r="V110" s="425"/>
      <c r="W110" s="425"/>
      <c r="X110" s="425"/>
      <c r="Y110" s="425"/>
      <c r="Z110" s="425"/>
      <c r="AA110" s="425"/>
      <c r="AB110" s="425"/>
      <c r="AC110" s="425"/>
      <c r="AD110" s="425"/>
      <c r="AE110" s="425"/>
      <c r="AF110" s="425"/>
      <c r="AG110" s="425"/>
      <c r="AH110" s="425"/>
      <c r="AI110" s="425"/>
      <c r="AJ110" s="425"/>
    </row>
    <row r="111" spans="3:36" ht="15" customHeight="1" x14ac:dyDescent="0.3">
      <c r="C111" s="397"/>
      <c r="D111" s="425"/>
      <c r="E111" s="824" t="str">
        <f>Datos!C979</f>
        <v/>
      </c>
      <c r="F111" s="1054" t="str">
        <f>Datos!D979</f>
        <v/>
      </c>
      <c r="G111" s="1055" t="str">
        <f>Datos!E979</f>
        <v/>
      </c>
      <c r="H111" s="1059" t="str">
        <f>Datos!F979</f>
        <v/>
      </c>
      <c r="I111" s="690"/>
      <c r="J111" s="688" t="str">
        <f>Datos!H979</f>
        <v/>
      </c>
      <c r="K111" s="425"/>
      <c r="L111" s="425"/>
      <c r="M111" s="425"/>
      <c r="N111" s="425"/>
      <c r="O111" s="425"/>
      <c r="P111" s="425"/>
      <c r="Q111" s="425"/>
      <c r="R111" s="425"/>
      <c r="S111" s="425"/>
      <c r="T111" s="425"/>
      <c r="U111" s="425"/>
      <c r="V111" s="425"/>
      <c r="W111" s="425"/>
      <c r="X111" s="425"/>
      <c r="Y111" s="425"/>
      <c r="Z111" s="425"/>
      <c r="AA111" s="425"/>
      <c r="AB111" s="425"/>
      <c r="AC111" s="425"/>
      <c r="AD111" s="425"/>
      <c r="AE111" s="425"/>
      <c r="AF111" s="425"/>
      <c r="AG111" s="425"/>
      <c r="AH111" s="425"/>
      <c r="AI111" s="425"/>
      <c r="AJ111" s="425"/>
    </row>
    <row r="112" spans="3:36" ht="15" customHeight="1" x14ac:dyDescent="0.3">
      <c r="C112" s="397"/>
      <c r="D112" s="425"/>
      <c r="E112" s="824" t="str">
        <f>Datos!C980</f>
        <v/>
      </c>
      <c r="F112" s="1054" t="str">
        <f>Datos!D980</f>
        <v/>
      </c>
      <c r="G112" s="1055" t="str">
        <f>Datos!E980</f>
        <v/>
      </c>
      <c r="H112" s="1059" t="str">
        <f>Datos!F980</f>
        <v/>
      </c>
      <c r="I112" s="690"/>
      <c r="J112" s="688" t="str">
        <f>Datos!H980</f>
        <v/>
      </c>
      <c r="K112" s="425"/>
      <c r="L112" s="425"/>
      <c r="M112" s="425"/>
      <c r="N112" s="425"/>
      <c r="O112" s="425"/>
      <c r="P112" s="425"/>
      <c r="Q112" s="425"/>
      <c r="R112" s="425"/>
      <c r="S112" s="425"/>
      <c r="T112" s="425"/>
      <c r="U112" s="425"/>
      <c r="V112" s="425"/>
      <c r="W112" s="425"/>
      <c r="X112" s="425"/>
      <c r="Y112" s="425"/>
      <c r="Z112" s="425"/>
      <c r="AA112" s="425"/>
      <c r="AB112" s="425"/>
      <c r="AC112" s="425"/>
      <c r="AD112" s="425"/>
      <c r="AE112" s="425"/>
      <c r="AF112" s="425"/>
      <c r="AG112" s="425"/>
      <c r="AH112" s="425"/>
      <c r="AI112" s="425"/>
      <c r="AJ112" s="425"/>
    </row>
    <row r="113" spans="3:36" ht="15" customHeight="1" x14ac:dyDescent="0.3">
      <c r="C113" s="397"/>
      <c r="D113" s="425"/>
      <c r="E113" s="425"/>
      <c r="F113" s="425"/>
      <c r="G113" s="425"/>
      <c r="H113" s="425"/>
      <c r="I113" s="425"/>
      <c r="J113" s="425"/>
      <c r="K113" s="425"/>
      <c r="L113" s="425"/>
      <c r="M113" s="425"/>
      <c r="N113" s="425"/>
      <c r="O113" s="425"/>
      <c r="P113" s="425"/>
      <c r="Q113" s="425"/>
      <c r="R113" s="425"/>
      <c r="S113" s="425"/>
      <c r="T113" s="425"/>
      <c r="U113" s="425"/>
      <c r="V113" s="425"/>
      <c r="W113" s="425"/>
      <c r="X113" s="425"/>
      <c r="Y113" s="425"/>
      <c r="Z113" s="425"/>
      <c r="AA113" s="425"/>
      <c r="AB113" s="425"/>
      <c r="AC113" s="425"/>
      <c r="AD113" s="425"/>
      <c r="AE113" s="425"/>
      <c r="AF113" s="425"/>
      <c r="AG113" s="425"/>
      <c r="AH113" s="425"/>
      <c r="AI113" s="425"/>
      <c r="AJ113" s="425"/>
    </row>
    <row r="114" spans="3:36" ht="15" customHeight="1" x14ac:dyDescent="0.3">
      <c r="C114" s="397"/>
      <c r="D114" s="1575" t="s">
        <v>1624</v>
      </c>
      <c r="E114" s="1575"/>
      <c r="F114" s="1632"/>
      <c r="G114" s="1632"/>
      <c r="H114" s="1632"/>
      <c r="I114" s="1632"/>
      <c r="J114" s="1632"/>
      <c r="K114" s="1632"/>
      <c r="L114" s="1632"/>
      <c r="M114" s="1632"/>
      <c r="N114" s="1632"/>
      <c r="O114" s="1632"/>
      <c r="P114" s="1632"/>
      <c r="Q114" s="1632"/>
      <c r="R114" s="1632"/>
      <c r="S114" s="425"/>
      <c r="T114" s="425"/>
      <c r="U114" s="425"/>
      <c r="V114" s="425"/>
      <c r="W114" s="425"/>
      <c r="X114" s="425"/>
      <c r="Y114" s="425"/>
      <c r="Z114" s="425"/>
      <c r="AA114" s="425"/>
      <c r="AB114" s="425"/>
      <c r="AC114" s="425"/>
      <c r="AD114" s="425"/>
      <c r="AE114" s="425"/>
      <c r="AF114" s="425"/>
      <c r="AG114" s="425"/>
      <c r="AH114" s="425"/>
      <c r="AI114" s="425"/>
      <c r="AJ114" s="425"/>
    </row>
    <row r="115" spans="3:36" ht="15" customHeight="1" x14ac:dyDescent="0.3">
      <c r="C115" s="397"/>
      <c r="D115" s="425"/>
      <c r="E115" s="425"/>
      <c r="F115" s="425"/>
      <c r="G115" s="425"/>
      <c r="H115" s="425"/>
      <c r="I115" s="425"/>
      <c r="J115" s="425"/>
      <c r="K115" s="425"/>
      <c r="L115" s="425"/>
      <c r="M115" s="425"/>
      <c r="N115" s="425"/>
      <c r="O115" s="425"/>
      <c r="P115" s="399"/>
      <c r="Q115" s="425"/>
      <c r="R115" s="425"/>
      <c r="S115" s="425"/>
      <c r="T115" s="425"/>
      <c r="U115" s="425"/>
      <c r="V115" s="425"/>
      <c r="W115" s="425"/>
      <c r="X115" s="425"/>
      <c r="Y115" s="425"/>
      <c r="Z115" s="425"/>
      <c r="AA115" s="425"/>
      <c r="AB115" s="425"/>
      <c r="AC115" s="425"/>
      <c r="AD115" s="425"/>
      <c r="AE115" s="425"/>
      <c r="AF115" s="425"/>
      <c r="AG115" s="425"/>
      <c r="AH115" s="425"/>
      <c r="AI115" s="425"/>
      <c r="AJ115" s="425"/>
    </row>
    <row r="116" spans="3:36" ht="21.75" customHeight="1" x14ac:dyDescent="0.3">
      <c r="C116" s="397"/>
      <c r="D116" s="425"/>
      <c r="E116" s="1612" t="s">
        <v>1597</v>
      </c>
      <c r="F116" s="1613"/>
      <c r="G116" s="1613"/>
      <c r="H116" s="1613"/>
      <c r="I116" s="1613"/>
      <c r="J116" s="1613"/>
      <c r="K116" s="1614"/>
      <c r="L116" s="425"/>
      <c r="M116" s="449"/>
      <c r="N116" s="425"/>
      <c r="O116" s="425"/>
      <c r="P116" s="399"/>
      <c r="Q116" s="425"/>
      <c r="R116" s="425"/>
      <c r="S116" s="399"/>
      <c r="T116" s="425"/>
      <c r="U116" s="425"/>
      <c r="V116" s="425"/>
      <c r="W116" s="425"/>
      <c r="X116" s="425"/>
      <c r="Y116" s="425"/>
      <c r="Z116" s="425"/>
      <c r="AA116" s="425"/>
      <c r="AB116" s="425"/>
      <c r="AC116" s="425"/>
      <c r="AD116" s="425"/>
      <c r="AE116" s="425"/>
      <c r="AF116" s="425"/>
      <c r="AG116" s="425"/>
      <c r="AH116" s="425"/>
      <c r="AI116" s="425"/>
      <c r="AJ116" s="425"/>
    </row>
    <row r="117" spans="3:36" ht="33.75" customHeight="1" x14ac:dyDescent="0.3">
      <c r="C117" s="397"/>
      <c r="D117" s="397">
        <v>0</v>
      </c>
      <c r="E117" s="1627" t="s">
        <v>2094</v>
      </c>
      <c r="F117" s="1623" t="s">
        <v>1598</v>
      </c>
      <c r="G117" s="1618" t="s">
        <v>1599</v>
      </c>
      <c r="H117" s="1564" t="s">
        <v>1625</v>
      </c>
      <c r="I117" s="1648"/>
      <c r="J117" s="1618" t="s">
        <v>2147</v>
      </c>
      <c r="K117" s="1630" t="s">
        <v>1840</v>
      </c>
      <c r="L117" s="425"/>
      <c r="M117" s="449"/>
      <c r="N117" s="425"/>
      <c r="O117" s="425"/>
      <c r="P117" s="399"/>
      <c r="Q117" s="425"/>
      <c r="R117" s="425"/>
      <c r="S117" s="399"/>
      <c r="T117" s="425"/>
      <c r="U117" s="425"/>
      <c r="V117" s="425"/>
      <c r="W117" s="425"/>
      <c r="X117" s="425"/>
      <c r="Y117" s="425"/>
      <c r="Z117" s="425"/>
      <c r="AA117" s="425"/>
      <c r="AB117" s="425"/>
      <c r="AC117" s="425"/>
      <c r="AD117" s="425"/>
      <c r="AE117" s="425"/>
      <c r="AF117" s="425"/>
      <c r="AG117" s="425"/>
      <c r="AH117" s="425"/>
      <c r="AI117" s="425"/>
      <c r="AJ117" s="425"/>
    </row>
    <row r="118" spans="3:36" ht="20.25" customHeight="1" x14ac:dyDescent="0.3">
      <c r="C118" s="397"/>
      <c r="D118" s="399"/>
      <c r="E118" s="1634"/>
      <c r="F118" s="1647"/>
      <c r="G118" s="1635"/>
      <c r="H118" s="1215" t="s">
        <v>70</v>
      </c>
      <c r="I118" s="1215" t="s">
        <v>176</v>
      </c>
      <c r="J118" s="1635"/>
      <c r="K118" s="1643"/>
      <c r="L118" s="425"/>
      <c r="M118" s="449"/>
      <c r="N118" s="425"/>
      <c r="O118" s="425"/>
      <c r="P118" s="399"/>
      <c r="Q118" s="425"/>
      <c r="R118" s="399"/>
      <c r="S118" s="399"/>
      <c r="T118" s="425"/>
      <c r="U118" s="425"/>
      <c r="V118" s="425"/>
      <c r="W118" s="425"/>
      <c r="X118" s="425"/>
      <c r="Y118" s="425"/>
      <c r="Z118" s="425"/>
      <c r="AA118" s="425"/>
      <c r="AB118" s="425"/>
      <c r="AC118" s="425"/>
      <c r="AD118" s="425"/>
      <c r="AE118" s="425"/>
      <c r="AF118" s="425"/>
      <c r="AG118" s="425"/>
      <c r="AH118" s="425"/>
      <c r="AI118" s="425"/>
      <c r="AJ118" s="425"/>
    </row>
    <row r="119" spans="3:36" ht="15" customHeight="1" x14ac:dyDescent="0.3">
      <c r="C119" s="397"/>
      <c r="D119" s="399"/>
      <c r="E119" s="824" t="str">
        <f>Datos!C1002</f>
        <v/>
      </c>
      <c r="F119" s="684" t="s">
        <v>2069</v>
      </c>
      <c r="G119" s="1062" t="str">
        <f>Datos!E1002</f>
        <v/>
      </c>
      <c r="H119" s="1059" t="str">
        <f>Datos!F1002</f>
        <v/>
      </c>
      <c r="I119" s="1214"/>
      <c r="J119" s="688" t="str">
        <f>Datos!H1002</f>
        <v/>
      </c>
      <c r="K119" s="687">
        <f>Datos!I1002</f>
        <v>0</v>
      </c>
      <c r="L119" s="425"/>
      <c r="M119" s="449"/>
      <c r="N119" s="425"/>
      <c r="O119" s="425"/>
      <c r="P119" s="399"/>
      <c r="Q119" s="425"/>
      <c r="R119" s="399"/>
      <c r="S119" s="399"/>
      <c r="T119" s="425"/>
      <c r="U119" s="425"/>
      <c r="V119" s="425"/>
      <c r="W119" s="425"/>
      <c r="X119" s="425"/>
      <c r="Y119" s="425"/>
      <c r="Z119" s="425"/>
      <c r="AA119" s="425"/>
      <c r="AB119" s="425"/>
      <c r="AC119" s="425"/>
      <c r="AD119" s="425"/>
      <c r="AE119" s="425"/>
      <c r="AF119" s="425"/>
      <c r="AG119" s="425"/>
      <c r="AH119" s="425"/>
      <c r="AI119" s="425"/>
      <c r="AJ119" s="425"/>
    </row>
    <row r="120" spans="3:36" ht="15" customHeight="1" x14ac:dyDescent="0.3">
      <c r="C120" s="397"/>
      <c r="D120" s="399"/>
      <c r="E120" s="824" t="str">
        <f>Datos!C1003</f>
        <v/>
      </c>
      <c r="F120" s="437" t="s">
        <v>2070</v>
      </c>
      <c r="G120" s="1065" t="str">
        <f>Datos!E1003</f>
        <v/>
      </c>
      <c r="H120" s="1060" t="str">
        <f>Datos!F1003</f>
        <v/>
      </c>
      <c r="I120" s="690"/>
      <c r="J120" s="443" t="str">
        <f>Datos!H1003</f>
        <v/>
      </c>
      <c r="K120" s="399"/>
      <c r="L120" s="425"/>
      <c r="M120" s="449"/>
      <c r="N120" s="425"/>
      <c r="O120" s="425"/>
      <c r="P120" s="399"/>
      <c r="Q120" s="425"/>
      <c r="R120" s="399"/>
      <c r="S120" s="399"/>
      <c r="T120" s="425"/>
      <c r="U120" s="425"/>
      <c r="V120" s="425"/>
      <c r="W120" s="425"/>
      <c r="X120" s="425"/>
      <c r="Y120" s="425"/>
      <c r="Z120" s="425"/>
      <c r="AA120" s="425"/>
      <c r="AB120" s="425"/>
      <c r="AC120" s="425"/>
      <c r="AD120" s="425"/>
      <c r="AE120" s="425"/>
      <c r="AF120" s="425"/>
      <c r="AG120" s="425"/>
      <c r="AH120" s="425"/>
      <c r="AI120" s="425"/>
      <c r="AJ120" s="425"/>
    </row>
    <row r="121" spans="3:36" ht="15" customHeight="1" x14ac:dyDescent="0.3">
      <c r="C121" s="397"/>
      <c r="D121" s="399"/>
      <c r="E121" s="421" t="s">
        <v>2156</v>
      </c>
      <c r="F121" s="399"/>
      <c r="G121" s="399"/>
      <c r="H121" s="399"/>
      <c r="I121" s="399"/>
      <c r="J121" s="399"/>
      <c r="K121" s="399"/>
      <c r="L121" s="425"/>
      <c r="M121" s="449"/>
      <c r="N121" s="425"/>
      <c r="O121" s="425"/>
      <c r="P121" s="399"/>
      <c r="Q121" s="425"/>
      <c r="R121" s="399"/>
      <c r="S121" s="399"/>
      <c r="T121" s="425"/>
      <c r="U121" s="425"/>
      <c r="V121" s="425"/>
      <c r="W121" s="425"/>
      <c r="X121" s="425"/>
      <c r="Y121" s="425"/>
      <c r="Z121" s="425"/>
      <c r="AA121" s="425"/>
      <c r="AB121" s="425"/>
      <c r="AC121" s="425"/>
      <c r="AD121" s="425"/>
      <c r="AE121" s="425"/>
      <c r="AF121" s="425"/>
      <c r="AG121" s="425"/>
      <c r="AH121" s="425"/>
      <c r="AI121" s="425"/>
      <c r="AJ121" s="425"/>
    </row>
    <row r="122" spans="3:36" ht="15" customHeight="1" x14ac:dyDescent="0.3">
      <c r="C122" s="397"/>
      <c r="D122" s="399"/>
      <c r="E122" s="399"/>
      <c r="F122" s="425"/>
      <c r="G122" s="425"/>
      <c r="H122" s="425"/>
      <c r="I122" s="425"/>
      <c r="J122" s="425"/>
      <c r="K122" s="399"/>
      <c r="L122" s="425"/>
      <c r="M122" s="425"/>
      <c r="N122" s="425"/>
      <c r="O122" s="399"/>
      <c r="P122" s="399"/>
      <c r="Q122" s="399"/>
      <c r="R122" s="399"/>
      <c r="S122" s="399"/>
      <c r="T122" s="425"/>
      <c r="U122" s="425"/>
      <c r="V122" s="425"/>
      <c r="W122" s="425"/>
      <c r="X122" s="425"/>
      <c r="Y122" s="425"/>
      <c r="Z122" s="425"/>
      <c r="AA122" s="425"/>
      <c r="AB122" s="425"/>
      <c r="AC122" s="425"/>
      <c r="AD122" s="425"/>
      <c r="AE122" s="425"/>
      <c r="AF122" s="425"/>
      <c r="AG122" s="425"/>
      <c r="AH122" s="425"/>
      <c r="AI122" s="425"/>
      <c r="AJ122" s="425"/>
    </row>
    <row r="123" spans="3:36" ht="15" customHeight="1" x14ac:dyDescent="0.3">
      <c r="C123" s="397"/>
      <c r="D123" s="1575" t="s">
        <v>1626</v>
      </c>
      <c r="E123" s="1575"/>
      <c r="F123" s="1632"/>
      <c r="G123" s="1632"/>
      <c r="H123" s="1632"/>
      <c r="I123" s="1632"/>
      <c r="J123" s="1632"/>
      <c r="K123" s="1632"/>
      <c r="L123" s="1632"/>
      <c r="M123" s="1632"/>
      <c r="N123" s="1632"/>
      <c r="O123" s="1632"/>
      <c r="P123" s="1632"/>
      <c r="Q123" s="1632"/>
      <c r="R123" s="1632"/>
      <c r="S123" s="399"/>
      <c r="T123" s="425"/>
      <c r="U123" s="425"/>
      <c r="V123" s="425"/>
      <c r="W123" s="425"/>
      <c r="X123" s="425"/>
      <c r="Y123" s="425"/>
      <c r="Z123" s="425"/>
      <c r="AA123" s="425"/>
      <c r="AB123" s="425"/>
      <c r="AC123" s="425"/>
      <c r="AD123" s="425"/>
      <c r="AE123" s="425"/>
      <c r="AF123" s="425"/>
      <c r="AG123" s="425"/>
      <c r="AH123" s="425"/>
      <c r="AI123" s="425"/>
      <c r="AJ123" s="425"/>
    </row>
    <row r="124" spans="3:36" ht="15" customHeight="1" x14ac:dyDescent="0.3">
      <c r="C124" s="397"/>
      <c r="D124" s="399"/>
      <c r="E124" s="399"/>
      <c r="F124" s="425"/>
      <c r="G124" s="425"/>
      <c r="H124" s="425"/>
      <c r="I124" s="425"/>
      <c r="J124" s="425"/>
      <c r="K124" s="399"/>
      <c r="L124" s="425"/>
      <c r="M124" s="425"/>
      <c r="N124" s="425"/>
      <c r="O124" s="399"/>
      <c r="P124" s="399"/>
      <c r="Q124" s="399"/>
      <c r="R124" s="399"/>
      <c r="S124" s="399"/>
      <c r="T124" s="425"/>
      <c r="U124" s="425"/>
      <c r="V124" s="425"/>
      <c r="W124" s="425"/>
      <c r="X124" s="425"/>
      <c r="Y124" s="425"/>
      <c r="Z124" s="425"/>
      <c r="AA124" s="425"/>
      <c r="AB124" s="425"/>
      <c r="AC124" s="425"/>
      <c r="AD124" s="425"/>
      <c r="AE124" s="425"/>
      <c r="AF124" s="425"/>
      <c r="AG124" s="425"/>
      <c r="AH124" s="425"/>
      <c r="AI124" s="425"/>
      <c r="AJ124" s="425"/>
    </row>
    <row r="125" spans="3:36" ht="16.5" x14ac:dyDescent="0.3">
      <c r="C125" s="397"/>
      <c r="D125" s="399"/>
      <c r="E125" s="1636" t="s">
        <v>1627</v>
      </c>
      <c r="F125" s="1636"/>
      <c r="G125" s="1636"/>
      <c r="H125" s="1636"/>
      <c r="I125" s="1636"/>
      <c r="J125" s="1636"/>
      <c r="K125" s="1636"/>
      <c r="L125" s="1636"/>
      <c r="M125" s="1636"/>
      <c r="N125" s="1636"/>
      <c r="O125" s="1636"/>
      <c r="P125" s="1636"/>
      <c r="Q125" s="1636"/>
      <c r="R125" s="399"/>
      <c r="S125" s="399"/>
      <c r="T125" s="425"/>
      <c r="U125" s="425"/>
      <c r="V125" s="425"/>
      <c r="W125" s="425"/>
      <c r="X125" s="425"/>
      <c r="Y125" s="425"/>
      <c r="Z125" s="425"/>
      <c r="AA125" s="425"/>
      <c r="AB125" s="425"/>
      <c r="AC125" s="425"/>
      <c r="AD125" s="425"/>
      <c r="AE125" s="425"/>
      <c r="AF125" s="425"/>
      <c r="AG125" s="425"/>
      <c r="AH125" s="425"/>
      <c r="AI125" s="425"/>
      <c r="AJ125" s="425"/>
    </row>
    <row r="126" spans="3:36" ht="15" customHeight="1" x14ac:dyDescent="0.3">
      <c r="C126" s="397"/>
      <c r="D126" s="399"/>
      <c r="E126" s="399"/>
      <c r="F126" s="425"/>
      <c r="G126" s="425"/>
      <c r="H126" s="425"/>
      <c r="I126" s="425"/>
      <c r="J126" s="425"/>
      <c r="K126" s="399"/>
      <c r="L126" s="425"/>
      <c r="M126" s="425"/>
      <c r="N126" s="425"/>
      <c r="O126" s="399"/>
      <c r="P126" s="399"/>
      <c r="Q126" s="399"/>
      <c r="R126" s="399"/>
      <c r="S126" s="399"/>
      <c r="T126" s="425"/>
      <c r="U126" s="425"/>
      <c r="V126" s="425"/>
      <c r="W126" s="425"/>
      <c r="X126" s="425"/>
      <c r="Y126" s="425"/>
      <c r="Z126" s="425"/>
      <c r="AA126" s="425"/>
      <c r="AB126" s="425"/>
      <c r="AC126" s="425"/>
      <c r="AD126" s="425"/>
      <c r="AE126" s="425"/>
      <c r="AF126" s="425"/>
      <c r="AG126" s="425"/>
      <c r="AH126" s="425"/>
      <c r="AI126" s="425"/>
      <c r="AJ126" s="425"/>
    </row>
    <row r="127" spans="3:36" ht="24.75" customHeight="1" x14ac:dyDescent="0.3">
      <c r="C127" s="397"/>
      <c r="D127" s="399"/>
      <c r="E127" s="1612" t="s">
        <v>1770</v>
      </c>
      <c r="F127" s="1613"/>
      <c r="G127" s="1613"/>
      <c r="H127" s="1613"/>
      <c r="I127" s="1613"/>
      <c r="J127" s="1613"/>
      <c r="K127" s="1613"/>
      <c r="L127" s="1614"/>
      <c r="M127" s="425"/>
      <c r="N127" s="425"/>
      <c r="O127" s="425"/>
      <c r="P127" s="425"/>
      <c r="Q127" s="425"/>
      <c r="R127" s="425"/>
      <c r="S127" s="425"/>
      <c r="T127" s="425"/>
      <c r="U127" s="425"/>
      <c r="V127" s="425"/>
      <c r="W127" s="425"/>
      <c r="X127" s="425"/>
      <c r="Y127" s="425"/>
      <c r="Z127" s="425"/>
      <c r="AA127" s="425"/>
      <c r="AB127" s="425"/>
      <c r="AC127" s="425"/>
      <c r="AD127" s="425"/>
      <c r="AE127" s="425"/>
      <c r="AF127" s="425"/>
      <c r="AG127" s="425"/>
      <c r="AH127" s="425"/>
      <c r="AI127" s="425"/>
      <c r="AJ127" s="425"/>
    </row>
    <row r="128" spans="3:36" ht="29.25" customHeight="1" x14ac:dyDescent="0.3">
      <c r="C128" s="397"/>
      <c r="D128" s="399"/>
      <c r="E128" s="1649" t="s">
        <v>923</v>
      </c>
      <c r="F128" s="1623" t="s">
        <v>1576</v>
      </c>
      <c r="G128" s="1618" t="s">
        <v>1628</v>
      </c>
      <c r="H128" s="1618" t="s">
        <v>1629</v>
      </c>
      <c r="I128" s="1564" t="s">
        <v>2100</v>
      </c>
      <c r="J128" s="1648"/>
      <c r="K128" s="1618" t="s">
        <v>2147</v>
      </c>
      <c r="L128" s="1630" t="s">
        <v>1841</v>
      </c>
      <c r="M128" s="425"/>
      <c r="N128" s="425"/>
      <c r="O128" s="425"/>
      <c r="P128" s="425"/>
      <c r="Q128" s="425"/>
      <c r="R128" s="425"/>
      <c r="S128" s="425"/>
      <c r="T128" s="425"/>
      <c r="U128" s="425"/>
      <c r="V128" s="425"/>
      <c r="W128" s="425"/>
      <c r="X128" s="425"/>
      <c r="Y128" s="425"/>
      <c r="Z128" s="425"/>
      <c r="AA128" s="425"/>
      <c r="AB128" s="425"/>
      <c r="AC128" s="425"/>
      <c r="AD128" s="425"/>
      <c r="AE128" s="425"/>
      <c r="AF128" s="425"/>
      <c r="AG128" s="425"/>
      <c r="AH128" s="425"/>
      <c r="AI128" s="425"/>
      <c r="AJ128" s="425"/>
    </row>
    <row r="129" spans="3:36" ht="15" customHeight="1" x14ac:dyDescent="0.3">
      <c r="C129" s="397"/>
      <c r="D129" s="399"/>
      <c r="E129" s="1650"/>
      <c r="F129" s="1647" t="s">
        <v>1576</v>
      </c>
      <c r="G129" s="1635" t="s">
        <v>1628</v>
      </c>
      <c r="H129" s="1635" t="s">
        <v>1630</v>
      </c>
      <c r="I129" s="1215" t="s">
        <v>70</v>
      </c>
      <c r="J129" s="1215" t="s">
        <v>176</v>
      </c>
      <c r="K129" s="1635"/>
      <c r="L129" s="1643"/>
      <c r="M129" s="425"/>
      <c r="N129" s="425"/>
      <c r="O129" s="425"/>
      <c r="P129" s="425"/>
      <c r="Q129" s="425"/>
      <c r="R129" s="425"/>
      <c r="S129" s="425"/>
      <c r="T129" s="425"/>
      <c r="U129" s="425"/>
      <c r="V129" s="425"/>
      <c r="W129" s="425"/>
      <c r="X129" s="425"/>
      <c r="Y129" s="425"/>
      <c r="Z129" s="425"/>
      <c r="AA129" s="425"/>
      <c r="AB129" s="425"/>
      <c r="AC129" s="425"/>
      <c r="AD129" s="425"/>
      <c r="AE129" s="425"/>
      <c r="AF129" s="425"/>
      <c r="AG129" s="425"/>
      <c r="AH129" s="425"/>
      <c r="AI129" s="425"/>
      <c r="AJ129" s="425"/>
    </row>
    <row r="130" spans="3:36" ht="15" customHeight="1" x14ac:dyDescent="0.3">
      <c r="C130" s="397"/>
      <c r="D130" s="399"/>
      <c r="E130" s="824" t="str">
        <f>Datos!C1024</f>
        <v/>
      </c>
      <c r="F130" s="1054" t="str">
        <f>Datos!D1024</f>
        <v/>
      </c>
      <c r="G130" s="1058" t="str">
        <f>Datos!F1024</f>
        <v/>
      </c>
      <c r="H130" s="1058" t="str">
        <f>Datos!G1024</f>
        <v/>
      </c>
      <c r="I130" s="1059" t="str">
        <f>Datos!H1024</f>
        <v/>
      </c>
      <c r="J130" s="1214"/>
      <c r="K130" s="688" t="str">
        <f>Datos!J1024</f>
        <v/>
      </c>
      <c r="L130" s="687">
        <f>Datos!J1030</f>
        <v>0</v>
      </c>
      <c r="M130" s="425"/>
      <c r="N130" s="425"/>
      <c r="O130" s="425"/>
      <c r="P130" s="425"/>
      <c r="Q130" s="425"/>
      <c r="R130" s="425"/>
      <c r="S130" s="425"/>
      <c r="T130" s="425"/>
      <c r="U130" s="425"/>
      <c r="V130" s="425"/>
      <c r="W130" s="425"/>
      <c r="X130" s="425"/>
      <c r="Y130" s="425"/>
      <c r="Z130" s="425"/>
      <c r="AA130" s="425"/>
      <c r="AB130" s="425"/>
      <c r="AC130" s="425"/>
      <c r="AD130" s="425"/>
      <c r="AE130" s="425"/>
      <c r="AF130" s="425"/>
      <c r="AG130" s="425"/>
      <c r="AH130" s="425"/>
      <c r="AI130" s="425"/>
      <c r="AJ130" s="425"/>
    </row>
    <row r="131" spans="3:36" ht="15" customHeight="1" x14ac:dyDescent="0.3">
      <c r="C131" s="397"/>
      <c r="D131" s="399"/>
      <c r="E131" s="824" t="str">
        <f>Datos!C1025</f>
        <v/>
      </c>
      <c r="F131" s="1054" t="str">
        <f>Datos!D1025</f>
        <v/>
      </c>
      <c r="G131" s="1058" t="str">
        <f>Datos!F1025</f>
        <v/>
      </c>
      <c r="H131" s="1058" t="str">
        <f>Datos!G1025</f>
        <v/>
      </c>
      <c r="I131" s="1059" t="str">
        <f>Datos!H1025</f>
        <v/>
      </c>
      <c r="J131" s="690"/>
      <c r="K131" s="688" t="str">
        <f>Datos!J1025</f>
        <v/>
      </c>
      <c r="L131" s="425"/>
      <c r="M131" s="425"/>
      <c r="N131" s="425"/>
      <c r="O131" s="425"/>
      <c r="P131" s="425"/>
      <c r="Q131" s="425"/>
      <c r="R131" s="425"/>
      <c r="S131" s="425"/>
      <c r="T131" s="425"/>
      <c r="U131" s="425"/>
      <c r="V131" s="425"/>
      <c r="W131" s="425"/>
      <c r="X131" s="425"/>
      <c r="Y131" s="425"/>
      <c r="Z131" s="425"/>
      <c r="AA131" s="425"/>
      <c r="AB131" s="425"/>
      <c r="AC131" s="425"/>
      <c r="AD131" s="425"/>
      <c r="AE131" s="425"/>
      <c r="AF131" s="425"/>
      <c r="AG131" s="425"/>
      <c r="AH131" s="425"/>
      <c r="AI131" s="425"/>
      <c r="AJ131" s="425"/>
    </row>
    <row r="132" spans="3:36" ht="15" customHeight="1" x14ac:dyDescent="0.3">
      <c r="C132" s="397"/>
      <c r="D132" s="399"/>
      <c r="E132" s="824" t="str">
        <f>Datos!C1026</f>
        <v/>
      </c>
      <c r="F132" s="1054" t="str">
        <f>Datos!D1026</f>
        <v/>
      </c>
      <c r="G132" s="1058" t="str">
        <f>Datos!F1026</f>
        <v/>
      </c>
      <c r="H132" s="1058" t="str">
        <f>Datos!G1026</f>
        <v/>
      </c>
      <c r="I132" s="1059" t="str">
        <f>Datos!H1026</f>
        <v/>
      </c>
      <c r="J132" s="690"/>
      <c r="K132" s="688" t="str">
        <f>Datos!J1026</f>
        <v/>
      </c>
      <c r="L132" s="425"/>
      <c r="M132" s="425"/>
      <c r="N132" s="425"/>
      <c r="O132" s="425"/>
      <c r="P132" s="425"/>
      <c r="Q132" s="425"/>
      <c r="R132" s="425"/>
      <c r="S132" s="425"/>
      <c r="T132" s="425"/>
      <c r="U132" s="425"/>
      <c r="V132" s="425"/>
      <c r="W132" s="425"/>
      <c r="X132" s="425"/>
      <c r="Y132" s="425"/>
      <c r="Z132" s="425"/>
      <c r="AA132" s="425"/>
      <c r="AB132" s="425"/>
      <c r="AC132" s="425"/>
      <c r="AD132" s="425"/>
      <c r="AE132" s="425"/>
      <c r="AF132" s="425"/>
      <c r="AG132" s="425"/>
      <c r="AH132" s="425"/>
      <c r="AI132" s="425"/>
      <c r="AJ132" s="425"/>
    </row>
    <row r="133" spans="3:36" ht="15" customHeight="1" x14ac:dyDescent="0.3">
      <c r="C133" s="397"/>
      <c r="D133" s="399"/>
      <c r="E133" s="824" t="str">
        <f>Datos!C1027</f>
        <v/>
      </c>
      <c r="F133" s="1054" t="str">
        <f>Datos!D1027</f>
        <v/>
      </c>
      <c r="G133" s="1058" t="str">
        <f>Datos!F1027</f>
        <v/>
      </c>
      <c r="H133" s="1058" t="str">
        <f>Datos!G1027</f>
        <v/>
      </c>
      <c r="I133" s="1059" t="str">
        <f>Datos!H1027</f>
        <v/>
      </c>
      <c r="J133" s="690"/>
      <c r="K133" s="688" t="str">
        <f>Datos!J1027</f>
        <v/>
      </c>
      <c r="L133" s="425"/>
      <c r="M133" s="425"/>
      <c r="N133" s="425"/>
      <c r="O133" s="425"/>
      <c r="P133" s="425"/>
      <c r="Q133" s="425"/>
      <c r="R133" s="425"/>
      <c r="S133" s="425"/>
      <c r="T133" s="425"/>
      <c r="U133" s="425"/>
      <c r="V133" s="425"/>
      <c r="W133" s="425"/>
      <c r="X133" s="425"/>
      <c r="Y133" s="425"/>
      <c r="Z133" s="425"/>
      <c r="AA133" s="425"/>
      <c r="AB133" s="425"/>
      <c r="AC133" s="425"/>
      <c r="AD133" s="425"/>
      <c r="AE133" s="425"/>
      <c r="AF133" s="425"/>
      <c r="AG133" s="425"/>
      <c r="AH133" s="425"/>
      <c r="AI133" s="425"/>
      <c r="AJ133" s="425"/>
    </row>
    <row r="134" spans="3:36" ht="15" customHeight="1" x14ac:dyDescent="0.3">
      <c r="C134" s="397"/>
      <c r="D134" s="399"/>
      <c r="E134" s="824" t="str">
        <f>Datos!C1028</f>
        <v/>
      </c>
      <c r="F134" s="1054" t="str">
        <f>Datos!D1028</f>
        <v/>
      </c>
      <c r="G134" s="1058" t="str">
        <f>Datos!F1028</f>
        <v/>
      </c>
      <c r="H134" s="1058" t="str">
        <f>Datos!G1028</f>
        <v/>
      </c>
      <c r="I134" s="1059" t="str">
        <f>Datos!H1028</f>
        <v/>
      </c>
      <c r="J134" s="690"/>
      <c r="K134" s="688" t="str">
        <f>Datos!J1028</f>
        <v/>
      </c>
      <c r="L134" s="425"/>
      <c r="M134" s="425"/>
      <c r="N134" s="425"/>
      <c r="O134" s="399"/>
      <c r="P134" s="399"/>
      <c r="Q134" s="399"/>
      <c r="R134" s="399"/>
      <c r="S134" s="399"/>
      <c r="T134" s="425"/>
      <c r="U134" s="425"/>
      <c r="V134" s="425"/>
      <c r="W134" s="425"/>
      <c r="X134" s="425"/>
      <c r="Y134" s="425"/>
      <c r="Z134" s="425"/>
      <c r="AA134" s="425"/>
      <c r="AB134" s="425"/>
      <c r="AC134" s="425"/>
      <c r="AD134" s="425"/>
      <c r="AE134" s="425"/>
      <c r="AF134" s="425"/>
      <c r="AG134" s="425"/>
      <c r="AH134" s="425"/>
      <c r="AI134" s="425"/>
      <c r="AJ134" s="425"/>
    </row>
    <row r="135" spans="3:36" ht="15" customHeight="1" x14ac:dyDescent="0.3">
      <c r="C135" s="397"/>
      <c r="D135" s="399"/>
      <c r="E135" s="824" t="str">
        <f>Datos!C1029</f>
        <v/>
      </c>
      <c r="F135" s="1054" t="str">
        <f>Datos!D1029</f>
        <v/>
      </c>
      <c r="G135" s="1058" t="str">
        <f>Datos!F1029</f>
        <v/>
      </c>
      <c r="H135" s="1058" t="str">
        <f>Datos!G1029</f>
        <v/>
      </c>
      <c r="I135" s="1059" t="str">
        <f>Datos!H1029</f>
        <v/>
      </c>
      <c r="J135" s="690"/>
      <c r="K135" s="688" t="str">
        <f>Datos!J1029</f>
        <v/>
      </c>
      <c r="L135" s="425"/>
      <c r="M135" s="425"/>
      <c r="N135" s="425"/>
      <c r="O135" s="399"/>
      <c r="P135" s="399"/>
      <c r="Q135" s="399"/>
      <c r="R135" s="399"/>
      <c r="S135" s="399"/>
      <c r="T135" s="425"/>
      <c r="U135" s="425"/>
      <c r="V135" s="425"/>
      <c r="W135" s="425"/>
      <c r="X135" s="425"/>
      <c r="Y135" s="425"/>
      <c r="Z135" s="425"/>
      <c r="AA135" s="425"/>
      <c r="AB135" s="425"/>
      <c r="AC135" s="425"/>
      <c r="AD135" s="425"/>
      <c r="AE135" s="425"/>
      <c r="AF135" s="425"/>
      <c r="AG135" s="425"/>
      <c r="AH135" s="425"/>
      <c r="AI135" s="425"/>
      <c r="AJ135" s="425"/>
    </row>
    <row r="136" spans="3:36" ht="15" customHeight="1" x14ac:dyDescent="0.3">
      <c r="C136" s="397"/>
      <c r="D136" s="399"/>
      <c r="E136" s="421" t="s">
        <v>2156</v>
      </c>
      <c r="F136" s="425"/>
      <c r="G136" s="425"/>
      <c r="H136" s="425"/>
      <c r="I136" s="425"/>
      <c r="J136" s="425"/>
      <c r="K136" s="425"/>
      <c r="L136" s="425"/>
      <c r="M136" s="425"/>
      <c r="N136" s="425"/>
      <c r="O136" s="399"/>
      <c r="P136" s="399"/>
      <c r="Q136" s="399"/>
      <c r="R136" s="399"/>
      <c r="S136" s="399"/>
      <c r="T136" s="425"/>
      <c r="U136" s="425"/>
      <c r="V136" s="425"/>
      <c r="W136" s="425"/>
      <c r="X136" s="425"/>
      <c r="Y136" s="425"/>
      <c r="Z136" s="425"/>
      <c r="AA136" s="425"/>
      <c r="AB136" s="425"/>
      <c r="AC136" s="425"/>
      <c r="AD136" s="425"/>
      <c r="AE136" s="425"/>
      <c r="AF136" s="425"/>
      <c r="AG136" s="425"/>
      <c r="AH136" s="425"/>
      <c r="AI136" s="425"/>
      <c r="AJ136" s="425"/>
    </row>
    <row r="137" spans="3:36" ht="15" customHeight="1" x14ac:dyDescent="0.3">
      <c r="C137" s="397"/>
      <c r="D137" s="399"/>
      <c r="E137" s="399"/>
      <c r="F137" s="425"/>
      <c r="G137" s="425"/>
      <c r="H137" s="425"/>
      <c r="I137" s="425"/>
      <c r="J137" s="425"/>
      <c r="K137" s="399"/>
      <c r="L137" s="425"/>
      <c r="M137" s="425"/>
      <c r="N137" s="425"/>
      <c r="O137" s="399"/>
      <c r="P137" s="399"/>
      <c r="Q137" s="399"/>
      <c r="R137" s="399"/>
      <c r="S137" s="399"/>
      <c r="T137" s="425"/>
      <c r="U137" s="425"/>
      <c r="V137" s="425"/>
      <c r="W137" s="425"/>
      <c r="X137" s="425"/>
      <c r="Y137" s="425"/>
      <c r="Z137" s="425"/>
      <c r="AA137" s="425"/>
      <c r="AB137" s="425"/>
      <c r="AC137" s="425"/>
      <c r="AD137" s="425"/>
      <c r="AE137" s="425"/>
      <c r="AF137" s="425"/>
      <c r="AG137" s="425"/>
      <c r="AH137" s="425"/>
      <c r="AI137" s="425"/>
      <c r="AJ137" s="425"/>
    </row>
    <row r="138" spans="3:36" ht="15" customHeight="1" x14ac:dyDescent="0.3">
      <c r="C138" s="397"/>
      <c r="D138" s="1644" t="s">
        <v>2129</v>
      </c>
      <c r="E138" s="1644"/>
      <c r="F138" s="1645"/>
      <c r="G138" s="1645"/>
      <c r="H138" s="1645"/>
      <c r="I138" s="1645"/>
      <c r="J138" s="1645"/>
      <c r="K138" s="1645"/>
      <c r="L138" s="1645"/>
      <c r="M138" s="1645"/>
      <c r="N138" s="1645"/>
      <c r="O138" s="1645"/>
      <c r="P138" s="1645"/>
      <c r="Q138" s="1645"/>
      <c r="R138" s="1645"/>
      <c r="S138" s="399"/>
      <c r="T138" s="425"/>
      <c r="U138" s="425"/>
      <c r="V138" s="425"/>
      <c r="W138" s="425"/>
      <c r="X138" s="425"/>
      <c r="Y138" s="425"/>
      <c r="Z138" s="425"/>
      <c r="AA138" s="425"/>
      <c r="AB138" s="425"/>
      <c r="AC138" s="425"/>
      <c r="AD138" s="425"/>
      <c r="AE138" s="425"/>
      <c r="AF138" s="425"/>
      <c r="AG138" s="425"/>
      <c r="AH138" s="425"/>
      <c r="AI138" s="425"/>
      <c r="AJ138" s="425"/>
    </row>
    <row r="139" spans="3:36" ht="15" customHeight="1" x14ac:dyDescent="0.3">
      <c r="C139" s="397"/>
      <c r="D139" s="399"/>
      <c r="E139" s="399"/>
      <c r="F139" s="425"/>
      <c r="G139" s="425"/>
      <c r="H139" s="425"/>
      <c r="I139" s="425"/>
      <c r="J139" s="425"/>
      <c r="K139" s="425"/>
      <c r="L139" s="425"/>
      <c r="M139" s="425"/>
      <c r="N139" s="425"/>
      <c r="O139" s="425"/>
      <c r="P139" s="425"/>
      <c r="Q139" s="399"/>
      <c r="R139" s="399"/>
      <c r="S139" s="399"/>
      <c r="T139" s="425"/>
      <c r="U139" s="425"/>
      <c r="V139" s="425"/>
      <c r="W139" s="425"/>
      <c r="X139" s="425"/>
      <c r="Y139" s="425"/>
      <c r="Z139" s="425"/>
      <c r="AA139" s="425"/>
      <c r="AB139" s="425"/>
      <c r="AC139" s="425"/>
      <c r="AD139" s="425"/>
      <c r="AE139" s="425"/>
      <c r="AF139" s="425"/>
      <c r="AG139" s="425"/>
      <c r="AH139" s="425"/>
      <c r="AI139" s="425"/>
      <c r="AJ139" s="425"/>
    </row>
    <row r="140" spans="3:36" ht="21.75" customHeight="1" x14ac:dyDescent="0.3">
      <c r="C140" s="397"/>
      <c r="D140" s="399"/>
      <c r="E140" s="1612" t="s">
        <v>2132</v>
      </c>
      <c r="F140" s="1613"/>
      <c r="G140" s="1613"/>
      <c r="H140" s="1613"/>
      <c r="I140" s="1613"/>
      <c r="J140" s="1613"/>
      <c r="K140" s="1613"/>
      <c r="L140" s="1613"/>
      <c r="M140" s="1613"/>
      <c r="N140" s="1613"/>
      <c r="O140" s="1613"/>
      <c r="P140" s="1613"/>
      <c r="Q140" s="1614"/>
      <c r="R140" s="399"/>
      <c r="S140" s="399"/>
      <c r="T140" s="425"/>
      <c r="U140" s="425"/>
      <c r="V140" s="425"/>
      <c r="W140" s="425"/>
      <c r="X140" s="425"/>
      <c r="Y140" s="425"/>
      <c r="Z140" s="425"/>
      <c r="AA140" s="425"/>
      <c r="AB140" s="425"/>
      <c r="AC140" s="425"/>
      <c r="AD140" s="425"/>
      <c r="AE140" s="425"/>
      <c r="AF140" s="425"/>
      <c r="AG140" s="425"/>
      <c r="AH140" s="425"/>
      <c r="AI140" s="425"/>
      <c r="AJ140" s="425"/>
    </row>
    <row r="141" spans="3:36" ht="31.5" customHeight="1" x14ac:dyDescent="0.3">
      <c r="C141" s="397"/>
      <c r="D141" s="399"/>
      <c r="E141" s="1627" t="s">
        <v>923</v>
      </c>
      <c r="F141" s="1623" t="s">
        <v>1411</v>
      </c>
      <c r="G141" s="1618" t="s">
        <v>1613</v>
      </c>
      <c r="H141" s="1618" t="s">
        <v>1784</v>
      </c>
      <c r="I141" s="1618" t="s">
        <v>2176</v>
      </c>
      <c r="J141" s="1564" t="s">
        <v>2103</v>
      </c>
      <c r="K141" s="1626"/>
      <c r="L141" s="1564" t="s">
        <v>2104</v>
      </c>
      <c r="M141" s="1626"/>
      <c r="N141" s="1618" t="s">
        <v>1632</v>
      </c>
      <c r="O141" s="1618" t="s">
        <v>1609</v>
      </c>
      <c r="P141" s="1618" t="s">
        <v>1757</v>
      </c>
      <c r="Q141" s="1630" t="s">
        <v>1842</v>
      </c>
      <c r="R141" s="399"/>
      <c r="S141" s="399"/>
      <c r="T141" s="425"/>
      <c r="U141" s="425"/>
      <c r="V141" s="425"/>
      <c r="W141" s="425"/>
      <c r="X141" s="425"/>
      <c r="Y141" s="425"/>
      <c r="Z141" s="425"/>
      <c r="AA141" s="425"/>
      <c r="AB141" s="425"/>
      <c r="AC141" s="425"/>
      <c r="AD141" s="425"/>
      <c r="AE141" s="425"/>
      <c r="AF141" s="425"/>
      <c r="AG141" s="425"/>
      <c r="AH141" s="425"/>
      <c r="AI141" s="425"/>
      <c r="AJ141" s="425"/>
    </row>
    <row r="142" spans="3:36" ht="29.25" customHeight="1" x14ac:dyDescent="0.25">
      <c r="C142" s="397"/>
      <c r="D142" s="399"/>
      <c r="E142" s="1634"/>
      <c r="F142" s="1647"/>
      <c r="G142" s="1635"/>
      <c r="H142" s="1635"/>
      <c r="I142" s="1635"/>
      <c r="J142" s="1215" t="s">
        <v>2101</v>
      </c>
      <c r="K142" s="1215" t="s">
        <v>2102</v>
      </c>
      <c r="L142" s="1215" t="s">
        <v>2101</v>
      </c>
      <c r="M142" s="1215" t="s">
        <v>2102</v>
      </c>
      <c r="N142" s="1646"/>
      <c r="O142" s="1646"/>
      <c r="P142" s="1646"/>
      <c r="Q142" s="1643"/>
      <c r="R142" s="399"/>
      <c r="S142" s="399"/>
      <c r="T142" s="399"/>
      <c r="U142" s="399"/>
      <c r="V142" s="399"/>
      <c r="W142" s="399"/>
      <c r="X142" s="399"/>
      <c r="Y142" s="399"/>
      <c r="Z142" s="399"/>
      <c r="AA142" s="399"/>
      <c r="AB142" s="399"/>
      <c r="AC142" s="399"/>
      <c r="AD142" s="399"/>
      <c r="AE142" s="399"/>
      <c r="AF142" s="399"/>
      <c r="AG142" s="399"/>
      <c r="AH142" s="399"/>
      <c r="AI142" s="399"/>
      <c r="AJ142" s="399"/>
    </row>
    <row r="143" spans="3:36" ht="15" customHeight="1" x14ac:dyDescent="0.25">
      <c r="C143" s="397"/>
      <c r="D143" s="399"/>
      <c r="E143" s="824" t="str">
        <f>Datos!C1075</f>
        <v/>
      </c>
      <c r="F143" s="1054" t="str">
        <f>Datos!D1075</f>
        <v/>
      </c>
      <c r="G143" s="1055" t="str">
        <f>Datos!E1075</f>
        <v/>
      </c>
      <c r="H143" s="1056" t="str">
        <f>IF(ISTEXT('3. Datos cultivos'!F18),Datos!F1075,"")</f>
        <v/>
      </c>
      <c r="I143" s="1131" t="str">
        <f>Datos!G1075</f>
        <v/>
      </c>
      <c r="J143" s="1059" t="str">
        <f>Datos!H1075</f>
        <v/>
      </c>
      <c r="K143" s="1059" t="str">
        <f>Datos!I1075</f>
        <v/>
      </c>
      <c r="L143" s="1214"/>
      <c r="M143" s="1214"/>
      <c r="N143" s="1138" t="str">
        <f>Datos!L1075</f>
        <v/>
      </c>
      <c r="O143" s="1138" t="str">
        <f>Datos!M1075</f>
        <v/>
      </c>
      <c r="P143" s="1138" t="str">
        <f>Datos!N1075</f>
        <v/>
      </c>
      <c r="Q143" s="687">
        <f>Datos!O1075</f>
        <v>0</v>
      </c>
      <c r="R143" s="399"/>
      <c r="S143" s="399"/>
      <c r="T143" s="399"/>
      <c r="U143" s="399"/>
      <c r="V143" s="399"/>
      <c r="W143" s="399"/>
      <c r="X143" s="399"/>
      <c r="Y143" s="399"/>
      <c r="Z143" s="399"/>
      <c r="AA143" s="399"/>
      <c r="AB143" s="399"/>
      <c r="AC143" s="399"/>
      <c r="AD143" s="399"/>
      <c r="AE143" s="399"/>
      <c r="AF143" s="399"/>
      <c r="AG143" s="399"/>
      <c r="AH143" s="399"/>
      <c r="AI143" s="399"/>
      <c r="AJ143" s="399"/>
    </row>
    <row r="144" spans="3:36" ht="15" customHeight="1" x14ac:dyDescent="0.25">
      <c r="C144" s="397"/>
      <c r="D144" s="399"/>
      <c r="E144" s="824" t="str">
        <f>Datos!C1076</f>
        <v/>
      </c>
      <c r="F144" s="1053" t="str">
        <f>Datos!D1076</f>
        <v/>
      </c>
      <c r="G144" s="1053" t="str">
        <f>Datos!E1076</f>
        <v/>
      </c>
      <c r="H144" s="1056" t="str">
        <f>IF(ISTEXT('3. Datos cultivos'!F19),Datos!F1076,"")</f>
        <v/>
      </c>
      <c r="I144" s="1132" t="str">
        <f>Datos!G1076</f>
        <v/>
      </c>
      <c r="J144" s="1060" t="str">
        <f>Datos!H1076</f>
        <v/>
      </c>
      <c r="K144" s="1060" t="str">
        <f>Datos!I1076</f>
        <v/>
      </c>
      <c r="L144" s="689"/>
      <c r="M144" s="689"/>
      <c r="N144" s="1139" t="str">
        <f>Datos!L1076</f>
        <v/>
      </c>
      <c r="O144" s="1139" t="str">
        <f>Datos!M1076</f>
        <v/>
      </c>
      <c r="P144" s="1139" t="str">
        <f>Datos!N1076</f>
        <v/>
      </c>
      <c r="Q144" s="399"/>
      <c r="R144" s="399"/>
      <c r="S144" s="399"/>
      <c r="T144" s="399"/>
      <c r="U144" s="399"/>
      <c r="V144" s="399"/>
      <c r="W144" s="399"/>
      <c r="X144" s="399"/>
      <c r="Y144" s="399"/>
      <c r="Z144" s="399"/>
      <c r="AA144" s="399"/>
      <c r="AB144" s="399"/>
      <c r="AC144" s="399"/>
      <c r="AD144" s="399"/>
      <c r="AE144" s="399"/>
      <c r="AF144" s="399"/>
      <c r="AG144" s="399"/>
      <c r="AH144" s="399"/>
      <c r="AI144" s="399"/>
      <c r="AJ144" s="399"/>
    </row>
    <row r="145" spans="3:36" ht="15" customHeight="1" x14ac:dyDescent="0.25">
      <c r="C145" s="397"/>
      <c r="D145" s="399"/>
      <c r="E145" s="824" t="str">
        <f>Datos!C1077</f>
        <v/>
      </c>
      <c r="F145" s="1053" t="str">
        <f>Datos!D1077</f>
        <v/>
      </c>
      <c r="G145" s="1053" t="str">
        <f>Datos!E1077</f>
        <v/>
      </c>
      <c r="H145" s="1056" t="str">
        <f>IF(ISTEXT('3. Datos cultivos'!F20),Datos!F1077,"")</f>
        <v/>
      </c>
      <c r="I145" s="1132" t="str">
        <f>Datos!G1077</f>
        <v/>
      </c>
      <c r="J145" s="1060" t="str">
        <f>Datos!H1077</f>
        <v/>
      </c>
      <c r="K145" s="1060" t="str">
        <f>Datos!I1077</f>
        <v/>
      </c>
      <c r="L145" s="624"/>
      <c r="M145" s="624"/>
      <c r="N145" s="1139" t="str">
        <f>Datos!L1077</f>
        <v/>
      </c>
      <c r="O145" s="1139" t="str">
        <f>Datos!M1077</f>
        <v/>
      </c>
      <c r="P145" s="1139" t="str">
        <f>Datos!N1077</f>
        <v/>
      </c>
      <c r="Q145" s="399"/>
      <c r="R145" s="399"/>
      <c r="S145" s="399"/>
      <c r="T145" s="399"/>
      <c r="U145" s="399"/>
      <c r="V145" s="399"/>
      <c r="W145" s="399"/>
      <c r="X145" s="399"/>
      <c r="Y145" s="399"/>
      <c r="Z145" s="399"/>
      <c r="AA145" s="399"/>
      <c r="AB145" s="399"/>
      <c r="AC145" s="399"/>
      <c r="AD145" s="399"/>
      <c r="AE145" s="399"/>
      <c r="AF145" s="399"/>
      <c r="AG145" s="399"/>
      <c r="AH145" s="399"/>
      <c r="AI145" s="399"/>
      <c r="AJ145" s="399"/>
    </row>
    <row r="146" spans="3:36" ht="15" customHeight="1" x14ac:dyDescent="0.25">
      <c r="C146" s="397"/>
      <c r="D146" s="399"/>
      <c r="E146" s="824" t="str">
        <f>Datos!C1078</f>
        <v/>
      </c>
      <c r="F146" s="1053" t="str">
        <f>Datos!D1078</f>
        <v/>
      </c>
      <c r="G146" s="1053" t="str">
        <f>Datos!E1078</f>
        <v/>
      </c>
      <c r="H146" s="1056" t="str">
        <f>IF(ISTEXT('3. Datos cultivos'!F21),Datos!F1078,"")</f>
        <v/>
      </c>
      <c r="I146" s="1132" t="str">
        <f>Datos!G1078</f>
        <v/>
      </c>
      <c r="J146" s="1060" t="str">
        <f>Datos!H1078</f>
        <v/>
      </c>
      <c r="K146" s="1060" t="str">
        <f>Datos!I1078</f>
        <v/>
      </c>
      <c r="L146" s="624"/>
      <c r="M146" s="624"/>
      <c r="N146" s="1139" t="str">
        <f>Datos!L1078</f>
        <v/>
      </c>
      <c r="O146" s="1139" t="str">
        <f>Datos!M1078</f>
        <v/>
      </c>
      <c r="P146" s="1139" t="str">
        <f>Datos!N1078</f>
        <v/>
      </c>
      <c r="Q146" s="399"/>
      <c r="R146" s="399"/>
      <c r="S146" s="399"/>
      <c r="T146" s="399"/>
      <c r="U146" s="399"/>
      <c r="V146" s="399"/>
      <c r="W146" s="399"/>
      <c r="X146" s="399"/>
      <c r="Y146" s="399"/>
      <c r="Z146" s="399"/>
      <c r="AA146" s="399"/>
      <c r="AB146" s="399"/>
      <c r="AC146" s="399"/>
      <c r="AD146" s="399"/>
      <c r="AE146" s="399"/>
      <c r="AF146" s="399"/>
      <c r="AG146" s="399"/>
      <c r="AH146" s="399"/>
      <c r="AI146" s="399"/>
      <c r="AJ146" s="399"/>
    </row>
    <row r="147" spans="3:36" ht="15" customHeight="1" x14ac:dyDescent="0.25">
      <c r="C147" s="397"/>
      <c r="D147" s="399"/>
      <c r="E147" s="824" t="str">
        <f>Datos!C1079</f>
        <v/>
      </c>
      <c r="F147" s="1053" t="str">
        <f>Datos!D1079</f>
        <v/>
      </c>
      <c r="G147" s="1053" t="str">
        <f>Datos!E1079</f>
        <v/>
      </c>
      <c r="H147" s="1056" t="str">
        <f>IF(ISTEXT('3. Datos cultivos'!F22),Datos!F1079,"")</f>
        <v/>
      </c>
      <c r="I147" s="1132" t="str">
        <f>Datos!G1079</f>
        <v/>
      </c>
      <c r="J147" s="1060" t="str">
        <f>Datos!H1079</f>
        <v/>
      </c>
      <c r="K147" s="1060" t="str">
        <f>Datos!I1079</f>
        <v/>
      </c>
      <c r="L147" s="624"/>
      <c r="M147" s="624"/>
      <c r="N147" s="1139" t="str">
        <f>Datos!L1079</f>
        <v/>
      </c>
      <c r="O147" s="1139" t="str">
        <f>Datos!M1079</f>
        <v/>
      </c>
      <c r="P147" s="1139" t="str">
        <f>Datos!N1079</f>
        <v/>
      </c>
      <c r="Q147" s="399"/>
      <c r="R147" s="399"/>
      <c r="S147" s="399"/>
      <c r="T147" s="399"/>
      <c r="U147" s="399"/>
      <c r="V147" s="399"/>
      <c r="W147" s="399"/>
      <c r="X147" s="399"/>
      <c r="Y147" s="399"/>
      <c r="Z147" s="399"/>
      <c r="AA147" s="399"/>
      <c r="AB147" s="399"/>
      <c r="AC147" s="399"/>
      <c r="AD147" s="399"/>
      <c r="AE147" s="399"/>
      <c r="AF147" s="399"/>
      <c r="AG147" s="399"/>
      <c r="AH147" s="399"/>
      <c r="AI147" s="399"/>
      <c r="AJ147" s="399"/>
    </row>
    <row r="148" spans="3:36" ht="15" customHeight="1" x14ac:dyDescent="0.25">
      <c r="C148" s="397"/>
      <c r="D148" s="399"/>
      <c r="E148" s="824" t="str">
        <f>Datos!C1080</f>
        <v/>
      </c>
      <c r="F148" s="1053" t="str">
        <f>Datos!D1080</f>
        <v/>
      </c>
      <c r="G148" s="1053" t="str">
        <f>Datos!E1080</f>
        <v/>
      </c>
      <c r="H148" s="1056" t="str">
        <f>IF(ISTEXT('3. Datos cultivos'!F23),Datos!F1080,"")</f>
        <v/>
      </c>
      <c r="I148" s="1132" t="str">
        <f>Datos!G1080</f>
        <v/>
      </c>
      <c r="J148" s="1060" t="str">
        <f>Datos!H1080</f>
        <v/>
      </c>
      <c r="K148" s="1060" t="str">
        <f>Datos!I1080</f>
        <v/>
      </c>
      <c r="L148" s="624"/>
      <c r="M148" s="624"/>
      <c r="N148" s="1139" t="str">
        <f>Datos!L1080</f>
        <v/>
      </c>
      <c r="O148" s="1139" t="str">
        <f>Datos!M1080</f>
        <v/>
      </c>
      <c r="P148" s="1139" t="str">
        <f>Datos!N1080</f>
        <v/>
      </c>
      <c r="Q148" s="399"/>
      <c r="R148" s="399"/>
      <c r="S148" s="399"/>
      <c r="T148" s="399"/>
      <c r="U148" s="399"/>
      <c r="V148" s="399"/>
      <c r="W148" s="399"/>
      <c r="X148" s="399"/>
      <c r="Y148" s="399"/>
      <c r="Z148" s="399"/>
      <c r="AA148" s="399"/>
      <c r="AB148" s="399"/>
      <c r="AC148" s="399"/>
      <c r="AD148" s="399"/>
      <c r="AE148" s="399"/>
      <c r="AF148" s="399"/>
      <c r="AG148" s="399"/>
      <c r="AH148" s="399"/>
      <c r="AI148" s="399"/>
      <c r="AJ148" s="399"/>
    </row>
    <row r="149" spans="3:36" ht="15" customHeight="1" x14ac:dyDescent="0.25">
      <c r="C149" s="397"/>
      <c r="D149" s="399"/>
      <c r="E149" s="1153" t="s">
        <v>2155</v>
      </c>
      <c r="F149" s="399"/>
      <c r="G149" s="399"/>
      <c r="H149" s="399"/>
      <c r="I149" s="399"/>
      <c r="J149" s="399"/>
      <c r="K149" s="399"/>
      <c r="L149" s="399"/>
      <c r="M149" s="399"/>
      <c r="N149" s="399"/>
      <c r="O149" s="399"/>
      <c r="P149" s="399"/>
      <c r="Q149" s="399"/>
      <c r="R149" s="399"/>
      <c r="S149" s="399"/>
      <c r="T149" s="399"/>
      <c r="U149" s="399"/>
      <c r="V149" s="399"/>
      <c r="W149" s="399"/>
      <c r="X149" s="399"/>
      <c r="Y149" s="399"/>
      <c r="Z149" s="399"/>
      <c r="AA149" s="399"/>
      <c r="AB149" s="399"/>
      <c r="AC149" s="399"/>
      <c r="AD149" s="399"/>
      <c r="AE149" s="399"/>
      <c r="AF149" s="399"/>
      <c r="AG149" s="399"/>
      <c r="AH149" s="399"/>
      <c r="AI149" s="399"/>
      <c r="AJ149" s="399"/>
    </row>
    <row r="150" spans="3:36" ht="15.75" customHeight="1" x14ac:dyDescent="0.3">
      <c r="C150" s="397"/>
      <c r="D150" s="399"/>
      <c r="E150" s="1153" t="s">
        <v>2154</v>
      </c>
      <c r="F150" s="399"/>
      <c r="G150" s="399"/>
      <c r="H150" s="399"/>
      <c r="I150" s="399"/>
      <c r="J150" s="399"/>
      <c r="K150" s="399"/>
      <c r="L150" s="399"/>
      <c r="M150" s="399"/>
      <c r="N150" s="399"/>
      <c r="O150" s="399"/>
      <c r="P150" s="399"/>
      <c r="Q150" s="399"/>
      <c r="R150" s="399"/>
      <c r="S150" s="399"/>
      <c r="T150" s="399"/>
      <c r="U150" s="399"/>
      <c r="V150" s="399"/>
      <c r="W150" s="399"/>
      <c r="X150" s="399"/>
      <c r="Y150" s="399"/>
      <c r="Z150" s="399"/>
      <c r="AA150" s="399"/>
      <c r="AB150" s="399"/>
      <c r="AC150" s="399"/>
      <c r="AD150" s="399"/>
      <c r="AE150" s="399"/>
      <c r="AF150" s="399"/>
      <c r="AG150" s="399"/>
      <c r="AH150" s="399"/>
      <c r="AI150" s="399"/>
      <c r="AJ150" s="399"/>
    </row>
    <row r="151" spans="3:36" ht="15.75" customHeight="1" x14ac:dyDescent="0.25">
      <c r="C151" s="397"/>
      <c r="D151" s="399"/>
      <c r="E151" s="399"/>
      <c r="F151" s="399"/>
      <c r="G151" s="399"/>
      <c r="H151" s="399"/>
      <c r="I151" s="399"/>
      <c r="J151" s="399"/>
      <c r="K151" s="399"/>
      <c r="L151" s="399"/>
      <c r="M151" s="399"/>
      <c r="N151" s="399"/>
      <c r="O151" s="399"/>
      <c r="P151" s="399"/>
      <c r="Q151" s="399"/>
      <c r="R151" s="399"/>
      <c r="S151" s="399"/>
      <c r="T151" s="399"/>
      <c r="U151" s="399"/>
      <c r="V151" s="399"/>
      <c r="W151" s="399"/>
      <c r="X151" s="399"/>
      <c r="Y151" s="399"/>
      <c r="Z151" s="399"/>
      <c r="AA151" s="399"/>
      <c r="AB151" s="399"/>
      <c r="AC151" s="399"/>
      <c r="AD151" s="399"/>
      <c r="AE151" s="399"/>
      <c r="AF151" s="399"/>
      <c r="AG151" s="399"/>
      <c r="AH151" s="399"/>
      <c r="AI151" s="399"/>
      <c r="AJ151" s="399"/>
    </row>
    <row r="152" spans="3:36" ht="15.75" customHeight="1" x14ac:dyDescent="0.25">
      <c r="C152" s="397"/>
      <c r="D152" s="399"/>
      <c r="E152" s="399"/>
      <c r="F152" s="399"/>
      <c r="G152" s="399"/>
      <c r="H152" s="399"/>
      <c r="I152" s="399"/>
      <c r="J152" s="399"/>
      <c r="K152" s="399"/>
      <c r="L152" s="399"/>
      <c r="M152" s="399"/>
      <c r="N152" s="399"/>
      <c r="O152" s="399"/>
      <c r="P152" s="399"/>
      <c r="Q152" s="399"/>
      <c r="R152" s="399"/>
      <c r="S152" s="399"/>
      <c r="T152" s="399"/>
      <c r="U152" s="399"/>
      <c r="V152" s="399"/>
      <c r="W152" s="399"/>
      <c r="X152" s="399"/>
      <c r="Y152" s="399"/>
      <c r="Z152" s="399"/>
      <c r="AA152" s="399"/>
      <c r="AB152" s="399"/>
      <c r="AC152" s="399"/>
      <c r="AD152" s="399"/>
      <c r="AE152" s="399"/>
      <c r="AF152" s="399"/>
      <c r="AG152" s="399"/>
      <c r="AH152" s="399"/>
      <c r="AI152" s="399"/>
      <c r="AJ152" s="399"/>
    </row>
    <row r="153" spans="3:36" ht="15.75" customHeight="1" x14ac:dyDescent="0.25">
      <c r="C153" s="397"/>
      <c r="D153" s="399"/>
      <c r="E153" s="399"/>
      <c r="F153" s="399"/>
      <c r="G153" s="399"/>
      <c r="H153" s="399"/>
      <c r="I153" s="399"/>
      <c r="J153" s="399"/>
      <c r="K153" s="399"/>
      <c r="L153" s="399"/>
      <c r="M153" s="399"/>
      <c r="N153" s="399"/>
      <c r="O153" s="399"/>
      <c r="P153" s="399"/>
      <c r="Q153" s="399"/>
      <c r="R153" s="399"/>
      <c r="S153" s="399"/>
      <c r="T153" s="399"/>
      <c r="U153" s="399"/>
      <c r="V153" s="399"/>
      <c r="W153" s="399"/>
      <c r="X153" s="399"/>
      <c r="Y153" s="399"/>
      <c r="Z153" s="399"/>
      <c r="AA153" s="399"/>
      <c r="AB153" s="399"/>
      <c r="AC153" s="399"/>
      <c r="AD153" s="399"/>
      <c r="AE153" s="399"/>
      <c r="AF153" s="399"/>
      <c r="AG153" s="399"/>
      <c r="AH153" s="399"/>
      <c r="AI153" s="399"/>
      <c r="AJ153" s="399"/>
    </row>
    <row r="154" spans="3:36" ht="15.75" customHeight="1" x14ac:dyDescent="0.25">
      <c r="C154" s="397"/>
      <c r="D154" s="399"/>
      <c r="E154" s="399"/>
      <c r="F154" s="399"/>
      <c r="G154" s="399"/>
      <c r="H154" s="399"/>
      <c r="I154" s="399"/>
      <c r="J154" s="399"/>
      <c r="K154" s="399"/>
      <c r="L154" s="399"/>
      <c r="M154" s="399"/>
      <c r="N154" s="399"/>
      <c r="O154" s="399"/>
      <c r="P154" s="399"/>
      <c r="Q154" s="399"/>
      <c r="R154" s="399"/>
      <c r="S154" s="399"/>
      <c r="T154" s="399"/>
      <c r="U154" s="399"/>
      <c r="V154" s="399"/>
      <c r="W154" s="399"/>
      <c r="X154" s="399"/>
      <c r="Y154" s="399"/>
      <c r="Z154" s="399"/>
      <c r="AA154" s="399"/>
      <c r="AB154" s="399"/>
      <c r="AC154" s="399"/>
      <c r="AD154" s="399"/>
      <c r="AE154" s="399"/>
      <c r="AF154" s="399"/>
      <c r="AG154" s="399"/>
      <c r="AH154" s="399"/>
      <c r="AI154" s="399"/>
      <c r="AJ154" s="399"/>
    </row>
    <row r="155" spans="3:36" ht="15.75" customHeight="1" x14ac:dyDescent="0.25">
      <c r="C155" s="397"/>
      <c r="D155" s="399"/>
      <c r="E155" s="399"/>
      <c r="F155" s="399"/>
      <c r="G155" s="399"/>
      <c r="H155" s="399"/>
      <c r="I155" s="399"/>
      <c r="J155" s="399"/>
      <c r="K155" s="399"/>
      <c r="L155" s="399"/>
      <c r="M155" s="399"/>
      <c r="N155" s="399"/>
      <c r="O155" s="399"/>
      <c r="P155" s="399"/>
      <c r="Q155" s="399"/>
      <c r="R155" s="399"/>
      <c r="S155" s="399"/>
      <c r="T155" s="399"/>
      <c r="U155" s="399"/>
      <c r="V155" s="399"/>
      <c r="W155" s="399"/>
      <c r="X155" s="399"/>
      <c r="Y155" s="399"/>
      <c r="Z155" s="399"/>
      <c r="AA155" s="399"/>
      <c r="AB155" s="399"/>
      <c r="AC155" s="399"/>
      <c r="AD155" s="399"/>
      <c r="AE155" s="399"/>
      <c r="AF155" s="399"/>
      <c r="AG155" s="399"/>
      <c r="AH155" s="399"/>
      <c r="AI155" s="399"/>
      <c r="AJ155" s="399"/>
    </row>
    <row r="156" spans="3:36" ht="15.75" customHeight="1" x14ac:dyDescent="0.25">
      <c r="C156" s="397"/>
      <c r="D156" s="399"/>
      <c r="E156" s="399"/>
      <c r="F156" s="399"/>
      <c r="G156" s="399"/>
      <c r="H156" s="399"/>
      <c r="I156" s="399"/>
      <c r="J156" s="399"/>
      <c r="K156" s="399"/>
      <c r="L156" s="399"/>
      <c r="M156" s="399"/>
      <c r="N156" s="399"/>
      <c r="O156" s="399"/>
      <c r="P156" s="399"/>
      <c r="Q156" s="399"/>
      <c r="R156" s="399"/>
      <c r="S156" s="399"/>
      <c r="T156" s="399"/>
      <c r="U156" s="399"/>
      <c r="V156" s="399"/>
      <c r="W156" s="399"/>
      <c r="X156" s="399"/>
      <c r="Y156" s="399"/>
      <c r="Z156" s="399"/>
      <c r="AA156" s="399"/>
      <c r="AB156" s="399"/>
      <c r="AC156" s="399"/>
      <c r="AD156" s="399"/>
      <c r="AE156" s="399"/>
      <c r="AF156" s="399"/>
      <c r="AG156" s="399"/>
      <c r="AH156" s="399"/>
      <c r="AI156" s="399"/>
      <c r="AJ156" s="399"/>
    </row>
    <row r="157" spans="3:36" ht="15.75" customHeight="1" x14ac:dyDescent="0.25">
      <c r="C157" s="397"/>
      <c r="D157" s="399"/>
      <c r="E157" s="399"/>
      <c r="F157" s="399"/>
      <c r="G157" s="399"/>
      <c r="H157" s="399"/>
      <c r="I157" s="399"/>
      <c r="J157" s="399"/>
      <c r="K157" s="399"/>
      <c r="L157" s="399"/>
      <c r="M157" s="399"/>
      <c r="N157" s="399"/>
      <c r="O157" s="399"/>
      <c r="P157" s="399"/>
      <c r="Q157" s="399"/>
      <c r="R157" s="399"/>
      <c r="S157" s="399"/>
      <c r="T157" s="399"/>
      <c r="U157" s="399"/>
      <c r="V157" s="399"/>
      <c r="W157" s="399"/>
      <c r="X157" s="399"/>
      <c r="Y157" s="399"/>
      <c r="Z157" s="399"/>
      <c r="AA157" s="399"/>
      <c r="AB157" s="399"/>
      <c r="AC157" s="399"/>
      <c r="AD157" s="399"/>
      <c r="AE157" s="399"/>
      <c r="AF157" s="399"/>
      <c r="AG157" s="399"/>
      <c r="AH157" s="399"/>
      <c r="AI157" s="399"/>
      <c r="AJ157" s="399"/>
    </row>
    <row r="158" spans="3:36" ht="15.75" customHeight="1" x14ac:dyDescent="0.25">
      <c r="C158" s="397"/>
      <c r="D158" s="399"/>
      <c r="E158" s="399"/>
      <c r="F158" s="399"/>
      <c r="G158" s="399"/>
      <c r="H158" s="399"/>
      <c r="I158" s="399"/>
      <c r="J158" s="399"/>
      <c r="K158" s="399"/>
      <c r="L158" s="399"/>
      <c r="M158" s="399"/>
      <c r="N158" s="399"/>
      <c r="O158" s="399"/>
      <c r="P158" s="399"/>
      <c r="Q158" s="399"/>
      <c r="R158" s="399"/>
      <c r="S158" s="399"/>
      <c r="T158" s="399"/>
      <c r="U158" s="399"/>
      <c r="V158" s="399"/>
      <c r="W158" s="399"/>
      <c r="X158" s="399"/>
      <c r="Y158" s="399"/>
      <c r="Z158" s="399"/>
      <c r="AA158" s="399"/>
      <c r="AB158" s="399"/>
      <c r="AC158" s="399"/>
      <c r="AD158" s="399"/>
      <c r="AE158" s="399"/>
      <c r="AF158" s="399"/>
      <c r="AG158" s="399"/>
      <c r="AH158" s="399"/>
      <c r="AI158" s="399"/>
      <c r="AJ158" s="399"/>
    </row>
    <row r="159" spans="3:36" ht="15.75" customHeight="1" x14ac:dyDescent="0.25">
      <c r="C159" s="397"/>
      <c r="D159" s="399"/>
      <c r="E159" s="399"/>
      <c r="F159" s="399"/>
      <c r="G159" s="399"/>
      <c r="H159" s="399"/>
      <c r="I159" s="399"/>
      <c r="J159" s="399"/>
      <c r="K159" s="399"/>
      <c r="L159" s="399"/>
      <c r="M159" s="399"/>
      <c r="N159" s="399"/>
      <c r="O159" s="399"/>
      <c r="P159" s="399"/>
      <c r="Q159" s="399"/>
      <c r="R159" s="399"/>
      <c r="S159" s="399"/>
      <c r="T159" s="399"/>
      <c r="U159" s="399"/>
      <c r="V159" s="399"/>
      <c r="W159" s="399"/>
      <c r="X159" s="399"/>
      <c r="Y159" s="399"/>
      <c r="Z159" s="399"/>
      <c r="AA159" s="399"/>
      <c r="AB159" s="399"/>
      <c r="AC159" s="399"/>
      <c r="AD159" s="399"/>
      <c r="AE159" s="399"/>
      <c r="AF159" s="399"/>
      <c r="AG159" s="399"/>
      <c r="AH159" s="399"/>
      <c r="AI159" s="399"/>
      <c r="AJ159" s="399"/>
    </row>
    <row r="160" spans="3:36" ht="15.75" customHeight="1" x14ac:dyDescent="0.25">
      <c r="C160" s="397"/>
      <c r="D160" s="399"/>
      <c r="E160" s="399"/>
      <c r="F160" s="399"/>
      <c r="G160" s="399"/>
      <c r="H160" s="399"/>
      <c r="I160" s="399"/>
      <c r="J160" s="399"/>
      <c r="K160" s="399"/>
      <c r="L160" s="399"/>
      <c r="M160" s="399"/>
      <c r="N160" s="399"/>
      <c r="O160" s="399"/>
      <c r="P160" s="399"/>
      <c r="Q160" s="399"/>
      <c r="R160" s="399"/>
      <c r="S160" s="399"/>
      <c r="T160" s="399"/>
      <c r="U160" s="399"/>
      <c r="V160" s="399"/>
      <c r="W160" s="399"/>
      <c r="X160" s="399"/>
      <c r="Y160" s="399"/>
      <c r="Z160" s="399"/>
      <c r="AA160" s="399"/>
      <c r="AB160" s="399"/>
      <c r="AC160" s="399"/>
      <c r="AD160" s="399"/>
      <c r="AE160" s="399"/>
      <c r="AF160" s="399"/>
      <c r="AG160" s="399"/>
      <c r="AH160" s="399"/>
      <c r="AI160" s="399"/>
      <c r="AJ160" s="399"/>
    </row>
    <row r="161" spans="3:36" ht="15.75" customHeight="1" x14ac:dyDescent="0.25">
      <c r="C161" s="397"/>
      <c r="D161" s="399"/>
      <c r="E161" s="399"/>
      <c r="F161" s="399"/>
      <c r="G161" s="399"/>
      <c r="H161" s="399"/>
      <c r="I161" s="399"/>
      <c r="J161" s="399"/>
      <c r="K161" s="399"/>
      <c r="L161" s="399"/>
      <c r="M161" s="399"/>
      <c r="N161" s="399"/>
      <c r="O161" s="399"/>
      <c r="P161" s="399"/>
      <c r="Q161" s="399"/>
      <c r="R161" s="399"/>
      <c r="S161" s="399"/>
      <c r="T161" s="399"/>
      <c r="U161" s="399"/>
      <c r="V161" s="399"/>
      <c r="W161" s="399"/>
      <c r="X161" s="399"/>
      <c r="Y161" s="399"/>
      <c r="Z161" s="399"/>
      <c r="AA161" s="399"/>
      <c r="AB161" s="399"/>
      <c r="AC161" s="399"/>
      <c r="AD161" s="399"/>
      <c r="AE161" s="399"/>
      <c r="AF161" s="399"/>
      <c r="AG161" s="399"/>
      <c r="AH161" s="399"/>
      <c r="AI161" s="399"/>
      <c r="AJ161" s="399"/>
    </row>
    <row r="162" spans="3:36" ht="15.75" customHeight="1" x14ac:dyDescent="0.25">
      <c r="C162" s="397"/>
      <c r="D162" s="399"/>
      <c r="E162" s="399"/>
      <c r="F162" s="399"/>
      <c r="G162" s="399"/>
      <c r="H162" s="399"/>
      <c r="I162" s="399"/>
      <c r="J162" s="399"/>
      <c r="K162" s="399"/>
      <c r="L162" s="399"/>
      <c r="M162" s="399"/>
      <c r="N162" s="399"/>
      <c r="O162" s="399"/>
      <c r="P162" s="399"/>
      <c r="Q162" s="399"/>
      <c r="R162" s="399"/>
      <c r="S162" s="399"/>
      <c r="T162" s="399"/>
      <c r="U162" s="399"/>
      <c r="V162" s="399"/>
      <c r="W162" s="399"/>
      <c r="X162" s="399"/>
      <c r="Y162" s="399"/>
      <c r="Z162" s="399"/>
      <c r="AA162" s="399"/>
      <c r="AB162" s="399"/>
      <c r="AC162" s="399"/>
      <c r="AD162" s="399"/>
      <c r="AE162" s="399"/>
      <c r="AF162" s="399"/>
      <c r="AG162" s="399"/>
      <c r="AH162" s="399"/>
      <c r="AI162" s="399"/>
      <c r="AJ162" s="399"/>
    </row>
    <row r="163" spans="3:36" ht="15.75" customHeight="1" x14ac:dyDescent="0.25">
      <c r="C163" s="397"/>
      <c r="D163" s="399"/>
      <c r="E163" s="399"/>
      <c r="F163" s="399"/>
      <c r="G163" s="399"/>
      <c r="H163" s="399"/>
      <c r="I163" s="399"/>
      <c r="J163" s="399"/>
      <c r="K163" s="399"/>
      <c r="L163" s="399"/>
      <c r="M163" s="399"/>
      <c r="N163" s="399"/>
      <c r="O163" s="399"/>
      <c r="P163" s="399"/>
      <c r="Q163" s="399"/>
      <c r="R163" s="399"/>
      <c r="S163" s="399"/>
      <c r="T163" s="399"/>
      <c r="U163" s="399"/>
      <c r="V163" s="399"/>
      <c r="W163" s="399"/>
      <c r="X163" s="399"/>
      <c r="Y163" s="399"/>
      <c r="Z163" s="399"/>
      <c r="AA163" s="399"/>
      <c r="AB163" s="399"/>
      <c r="AC163" s="399"/>
      <c r="AD163" s="399"/>
      <c r="AE163" s="399"/>
      <c r="AF163" s="399"/>
      <c r="AG163" s="399"/>
      <c r="AH163" s="399"/>
      <c r="AI163" s="399"/>
      <c r="AJ163" s="399"/>
    </row>
    <row r="164" spans="3:36" ht="15.75" customHeight="1" x14ac:dyDescent="0.25">
      <c r="C164" s="397"/>
      <c r="D164" s="399"/>
      <c r="E164" s="399"/>
      <c r="F164" s="399"/>
      <c r="G164" s="399"/>
      <c r="H164" s="399"/>
      <c r="I164" s="399"/>
      <c r="J164" s="399"/>
      <c r="K164" s="399"/>
      <c r="L164" s="399"/>
      <c r="M164" s="399"/>
      <c r="N164" s="399"/>
      <c r="O164" s="399"/>
      <c r="P164" s="399"/>
      <c r="Q164" s="399"/>
      <c r="R164" s="399"/>
      <c r="S164" s="399"/>
      <c r="T164" s="399"/>
      <c r="U164" s="399"/>
      <c r="V164" s="399"/>
      <c r="W164" s="399"/>
      <c r="X164" s="399"/>
      <c r="Y164" s="399"/>
      <c r="Z164" s="399"/>
      <c r="AA164" s="399"/>
      <c r="AB164" s="399"/>
      <c r="AC164" s="399"/>
      <c r="AD164" s="399"/>
      <c r="AE164" s="399"/>
      <c r="AF164" s="399"/>
      <c r="AG164" s="399"/>
      <c r="AH164" s="399"/>
      <c r="AI164" s="399"/>
      <c r="AJ164" s="399"/>
    </row>
    <row r="165" spans="3:36" ht="15.75" customHeight="1" x14ac:dyDescent="0.25">
      <c r="C165" s="397"/>
      <c r="D165" s="399"/>
      <c r="E165" s="399"/>
      <c r="F165" s="399"/>
      <c r="G165" s="399"/>
      <c r="H165" s="399"/>
      <c r="I165" s="399"/>
      <c r="J165" s="399"/>
      <c r="K165" s="399"/>
      <c r="L165" s="399"/>
      <c r="M165" s="399"/>
      <c r="N165" s="399"/>
      <c r="O165" s="399"/>
      <c r="P165" s="399"/>
      <c r="Q165" s="399"/>
      <c r="R165" s="399"/>
      <c r="S165" s="399"/>
      <c r="T165" s="399"/>
      <c r="U165" s="399"/>
      <c r="V165" s="399"/>
      <c r="W165" s="399"/>
      <c r="X165" s="399"/>
      <c r="Y165" s="399"/>
      <c r="Z165" s="399"/>
      <c r="AA165" s="399"/>
      <c r="AB165" s="399"/>
      <c r="AC165" s="399"/>
      <c r="AD165" s="399"/>
      <c r="AE165" s="399"/>
      <c r="AF165" s="399"/>
      <c r="AG165" s="399"/>
      <c r="AH165" s="399"/>
      <c r="AI165" s="399"/>
      <c r="AJ165" s="399"/>
    </row>
    <row r="166" spans="3:36" ht="15.75" customHeight="1" x14ac:dyDescent="0.25">
      <c r="C166" s="397"/>
      <c r="D166" s="399"/>
      <c r="E166" s="399"/>
      <c r="F166" s="399"/>
      <c r="G166" s="399"/>
      <c r="H166" s="399"/>
      <c r="I166" s="399"/>
      <c r="J166" s="399"/>
      <c r="K166" s="399"/>
      <c r="L166" s="399"/>
      <c r="M166" s="399"/>
      <c r="N166" s="399"/>
      <c r="O166" s="399"/>
      <c r="P166" s="399"/>
      <c r="Q166" s="399"/>
      <c r="R166" s="399"/>
      <c r="S166" s="399"/>
      <c r="T166" s="399"/>
      <c r="U166" s="399"/>
      <c r="V166" s="399"/>
      <c r="W166" s="399"/>
      <c r="X166" s="399"/>
      <c r="Y166" s="399"/>
      <c r="Z166" s="399"/>
      <c r="AA166" s="399"/>
      <c r="AB166" s="399"/>
      <c r="AC166" s="399"/>
      <c r="AD166" s="399"/>
      <c r="AE166" s="399"/>
      <c r="AF166" s="399"/>
      <c r="AG166" s="399"/>
      <c r="AH166" s="399"/>
      <c r="AI166" s="399"/>
      <c r="AJ166" s="399"/>
    </row>
    <row r="167" spans="3:36" ht="15.75" customHeight="1" x14ac:dyDescent="0.25">
      <c r="C167" s="397"/>
      <c r="D167" s="399"/>
      <c r="E167" s="399"/>
      <c r="F167" s="399"/>
      <c r="G167" s="399"/>
      <c r="H167" s="399"/>
      <c r="I167" s="399"/>
      <c r="J167" s="399"/>
      <c r="K167" s="399"/>
      <c r="L167" s="399"/>
      <c r="M167" s="399"/>
      <c r="N167" s="399"/>
      <c r="O167" s="399"/>
      <c r="P167" s="399"/>
      <c r="Q167" s="399"/>
      <c r="R167" s="399"/>
      <c r="S167" s="399"/>
      <c r="T167" s="399"/>
      <c r="U167" s="399"/>
      <c r="V167" s="399"/>
      <c r="W167" s="399"/>
      <c r="X167" s="399"/>
      <c r="Y167" s="399"/>
      <c r="Z167" s="399"/>
      <c r="AA167" s="399"/>
      <c r="AB167" s="399"/>
      <c r="AC167" s="399"/>
      <c r="AD167" s="399"/>
      <c r="AE167" s="399"/>
      <c r="AF167" s="399"/>
      <c r="AG167" s="399"/>
      <c r="AH167" s="399"/>
      <c r="AI167" s="399"/>
      <c r="AJ167" s="399"/>
    </row>
    <row r="168" spans="3:36" ht="15.75" customHeight="1" x14ac:dyDescent="0.25">
      <c r="C168" s="397"/>
      <c r="D168" s="399"/>
      <c r="E168" s="399"/>
      <c r="F168" s="399"/>
      <c r="G168" s="399"/>
      <c r="H168" s="399"/>
      <c r="I168" s="399"/>
      <c r="J168" s="399"/>
      <c r="K168" s="399"/>
      <c r="L168" s="399"/>
      <c r="M168" s="399"/>
      <c r="N168" s="399"/>
      <c r="O168" s="399"/>
      <c r="P168" s="399"/>
      <c r="Q168" s="399"/>
      <c r="R168" s="399"/>
      <c r="S168" s="399"/>
      <c r="T168" s="399"/>
      <c r="U168" s="399"/>
      <c r="V168" s="399"/>
      <c r="W168" s="399"/>
      <c r="X168" s="399"/>
      <c r="Y168" s="399"/>
      <c r="Z168" s="399"/>
      <c r="AA168" s="399"/>
      <c r="AB168" s="399"/>
      <c r="AC168" s="399"/>
      <c r="AD168" s="399"/>
      <c r="AE168" s="399"/>
      <c r="AF168" s="399"/>
      <c r="AG168" s="399"/>
      <c r="AH168" s="399"/>
      <c r="AI168" s="399"/>
      <c r="AJ168" s="399"/>
    </row>
    <row r="169" spans="3:36" ht="15.75" customHeight="1" x14ac:dyDescent="0.25">
      <c r="C169" s="397"/>
      <c r="D169" s="399"/>
      <c r="E169" s="399"/>
      <c r="F169" s="399"/>
      <c r="G169" s="399"/>
      <c r="H169" s="399"/>
      <c r="I169" s="399"/>
      <c r="J169" s="399"/>
      <c r="K169" s="399"/>
      <c r="L169" s="399"/>
      <c r="M169" s="399"/>
      <c r="N169" s="399"/>
      <c r="O169" s="399"/>
      <c r="P169" s="399"/>
      <c r="Q169" s="399"/>
      <c r="R169" s="399"/>
      <c r="S169" s="399"/>
      <c r="T169" s="399"/>
      <c r="U169" s="399"/>
      <c r="V169" s="399"/>
      <c r="W169" s="399"/>
      <c r="X169" s="399"/>
      <c r="Y169" s="399"/>
      <c r="Z169" s="399"/>
      <c r="AA169" s="399"/>
      <c r="AB169" s="399"/>
      <c r="AC169" s="399"/>
      <c r="AD169" s="399"/>
      <c r="AE169" s="399"/>
      <c r="AF169" s="399"/>
      <c r="AG169" s="399"/>
      <c r="AH169" s="399"/>
      <c r="AI169" s="399"/>
      <c r="AJ169" s="399"/>
    </row>
    <row r="170" spans="3:36" ht="15.75" customHeight="1" x14ac:dyDescent="0.25">
      <c r="C170" s="397"/>
      <c r="D170" s="399"/>
      <c r="E170" s="399"/>
      <c r="F170" s="399"/>
      <c r="G170" s="399"/>
      <c r="H170" s="399"/>
      <c r="I170" s="399"/>
      <c r="J170" s="399"/>
      <c r="K170" s="399"/>
      <c r="L170" s="399"/>
      <c r="M170" s="399"/>
      <c r="N170" s="399"/>
      <c r="O170" s="399"/>
      <c r="P170" s="399"/>
      <c r="Q170" s="399"/>
      <c r="R170" s="399"/>
      <c r="S170" s="399"/>
      <c r="T170" s="399"/>
      <c r="U170" s="399"/>
      <c r="V170" s="399"/>
      <c r="W170" s="399"/>
      <c r="X170" s="399"/>
      <c r="Y170" s="399"/>
      <c r="Z170" s="399"/>
      <c r="AA170" s="399"/>
      <c r="AB170" s="399"/>
      <c r="AC170" s="399"/>
      <c r="AD170" s="399"/>
      <c r="AE170" s="399"/>
      <c r="AF170" s="399"/>
      <c r="AG170" s="399"/>
      <c r="AH170" s="399"/>
      <c r="AI170" s="399"/>
      <c r="AJ170" s="399"/>
    </row>
    <row r="171" spans="3:36" ht="15.75" customHeight="1" x14ac:dyDescent="0.25">
      <c r="C171" s="397"/>
      <c r="D171" s="399"/>
      <c r="E171" s="399"/>
      <c r="F171" s="399"/>
      <c r="G171" s="399"/>
      <c r="H171" s="399"/>
      <c r="I171" s="399"/>
      <c r="J171" s="399"/>
      <c r="K171" s="399"/>
      <c r="L171" s="399"/>
      <c r="M171" s="399"/>
      <c r="N171" s="399"/>
      <c r="O171" s="399"/>
      <c r="P171" s="399"/>
      <c r="Q171" s="399"/>
      <c r="R171" s="399"/>
      <c r="S171" s="399"/>
      <c r="T171" s="399"/>
      <c r="U171" s="399"/>
      <c r="V171" s="399"/>
      <c r="W171" s="399"/>
      <c r="X171" s="399"/>
      <c r="Y171" s="399"/>
      <c r="Z171" s="399"/>
      <c r="AA171" s="399"/>
      <c r="AB171" s="399"/>
      <c r="AC171" s="399"/>
      <c r="AD171" s="399"/>
      <c r="AE171" s="399"/>
      <c r="AF171" s="399"/>
      <c r="AG171" s="399"/>
      <c r="AH171" s="399"/>
      <c r="AI171" s="399"/>
      <c r="AJ171" s="399"/>
    </row>
    <row r="172" spans="3:36" ht="15.75" customHeight="1" x14ac:dyDescent="0.25">
      <c r="C172" s="397"/>
      <c r="D172" s="399"/>
      <c r="E172" s="399"/>
      <c r="F172" s="399"/>
      <c r="G172" s="399"/>
      <c r="H172" s="399"/>
      <c r="I172" s="399"/>
      <c r="J172" s="399"/>
      <c r="K172" s="399"/>
      <c r="L172" s="399"/>
      <c r="M172" s="399"/>
      <c r="N172" s="399"/>
      <c r="O172" s="399"/>
      <c r="P172" s="399"/>
      <c r="Q172" s="399"/>
      <c r="R172" s="399"/>
      <c r="S172" s="399"/>
      <c r="T172" s="399"/>
      <c r="U172" s="399"/>
      <c r="V172" s="399"/>
      <c r="W172" s="399"/>
      <c r="X172" s="399"/>
      <c r="Y172" s="399"/>
      <c r="Z172" s="399"/>
      <c r="AA172" s="399"/>
      <c r="AB172" s="399"/>
      <c r="AC172" s="399"/>
      <c r="AD172" s="399"/>
      <c r="AE172" s="399"/>
      <c r="AF172" s="399"/>
      <c r="AG172" s="399"/>
      <c r="AH172" s="399"/>
      <c r="AI172" s="399"/>
      <c r="AJ172" s="399"/>
    </row>
    <row r="173" spans="3:36" ht="15.75" customHeight="1" x14ac:dyDescent="0.25">
      <c r="C173" s="397"/>
      <c r="D173" s="399"/>
      <c r="E173" s="399"/>
      <c r="F173" s="399"/>
      <c r="G173" s="399"/>
      <c r="H173" s="399"/>
      <c r="I173" s="399"/>
      <c r="J173" s="399"/>
      <c r="K173" s="399"/>
      <c r="L173" s="399"/>
      <c r="M173" s="399"/>
      <c r="N173" s="399"/>
      <c r="O173" s="399"/>
      <c r="P173" s="399"/>
      <c r="Q173" s="399"/>
      <c r="R173" s="399"/>
      <c r="S173" s="399"/>
      <c r="T173" s="399"/>
      <c r="U173" s="399"/>
      <c r="V173" s="399"/>
      <c r="W173" s="399"/>
      <c r="X173" s="399"/>
      <c r="Y173" s="399"/>
      <c r="Z173" s="399"/>
      <c r="AA173" s="399"/>
      <c r="AB173" s="399"/>
      <c r="AC173" s="399"/>
      <c r="AD173" s="399"/>
      <c r="AE173" s="399"/>
      <c r="AF173" s="399"/>
      <c r="AG173" s="399"/>
      <c r="AH173" s="399"/>
      <c r="AI173" s="399"/>
      <c r="AJ173" s="399"/>
    </row>
    <row r="174" spans="3:36" ht="15.75" customHeight="1" x14ac:dyDescent="0.25">
      <c r="C174" s="397"/>
      <c r="D174" s="399"/>
      <c r="E174" s="399"/>
      <c r="F174" s="399"/>
      <c r="G174" s="399"/>
      <c r="H174" s="399"/>
      <c r="I174" s="399"/>
      <c r="J174" s="399"/>
      <c r="K174" s="399"/>
      <c r="L174" s="399"/>
      <c r="M174" s="399"/>
      <c r="N174" s="399"/>
      <c r="O174" s="399"/>
      <c r="P174" s="399"/>
      <c r="Q174" s="399"/>
      <c r="R174" s="399"/>
      <c r="S174" s="399"/>
      <c r="T174" s="399"/>
      <c r="U174" s="399"/>
      <c r="V174" s="399"/>
      <c r="W174" s="399"/>
      <c r="X174" s="399"/>
      <c r="Y174" s="399"/>
      <c r="Z174" s="399"/>
      <c r="AA174" s="399"/>
      <c r="AB174" s="399"/>
      <c r="AC174" s="399"/>
      <c r="AD174" s="399"/>
      <c r="AE174" s="399"/>
      <c r="AF174" s="399"/>
      <c r="AG174" s="399"/>
      <c r="AH174" s="399"/>
      <c r="AI174" s="399"/>
      <c r="AJ174" s="399"/>
    </row>
    <row r="175" spans="3:36" ht="15.75" customHeight="1" x14ac:dyDescent="0.25">
      <c r="C175" s="397"/>
      <c r="D175" s="399"/>
      <c r="E175" s="399"/>
      <c r="F175" s="399"/>
      <c r="G175" s="399"/>
      <c r="H175" s="399"/>
      <c r="I175" s="399"/>
      <c r="J175" s="399"/>
      <c r="K175" s="399"/>
      <c r="L175" s="399"/>
      <c r="M175" s="399"/>
      <c r="N175" s="399"/>
      <c r="O175" s="399"/>
      <c r="P175" s="399"/>
      <c r="Q175" s="399"/>
      <c r="R175" s="399"/>
      <c r="S175" s="399"/>
      <c r="T175" s="399"/>
      <c r="U175" s="399"/>
      <c r="V175" s="399"/>
      <c r="W175" s="399"/>
      <c r="X175" s="399"/>
      <c r="Y175" s="399"/>
      <c r="Z175" s="399"/>
      <c r="AA175" s="399"/>
      <c r="AB175" s="399"/>
      <c r="AC175" s="399"/>
      <c r="AD175" s="399"/>
      <c r="AE175" s="399"/>
      <c r="AF175" s="399"/>
      <c r="AG175" s="399"/>
      <c r="AH175" s="399"/>
      <c r="AI175" s="399"/>
      <c r="AJ175" s="399"/>
    </row>
    <row r="176" spans="3:36" ht="15.75" customHeight="1" x14ac:dyDescent="0.25">
      <c r="C176" s="397"/>
      <c r="D176" s="399"/>
      <c r="E176" s="399"/>
      <c r="F176" s="399"/>
      <c r="G176" s="399"/>
      <c r="H176" s="399"/>
      <c r="I176" s="399"/>
      <c r="J176" s="399"/>
      <c r="K176" s="399"/>
      <c r="L176" s="399"/>
      <c r="M176" s="399"/>
      <c r="N176" s="399"/>
      <c r="O176" s="399"/>
      <c r="P176" s="399"/>
      <c r="Q176" s="399"/>
      <c r="R176" s="399"/>
      <c r="S176" s="399"/>
      <c r="T176" s="399"/>
      <c r="U176" s="399"/>
      <c r="V176" s="399"/>
      <c r="W176" s="399"/>
      <c r="X176" s="399"/>
      <c r="Y176" s="399"/>
      <c r="Z176" s="399"/>
      <c r="AA176" s="399"/>
      <c r="AB176" s="399"/>
      <c r="AC176" s="399"/>
      <c r="AD176" s="399"/>
      <c r="AE176" s="399"/>
      <c r="AF176" s="399"/>
      <c r="AG176" s="399"/>
      <c r="AH176" s="399"/>
      <c r="AI176" s="399"/>
      <c r="AJ176" s="399"/>
    </row>
    <row r="177" spans="3:36" ht="15.75" customHeight="1" x14ac:dyDescent="0.25">
      <c r="C177" s="397"/>
      <c r="D177" s="399"/>
      <c r="E177" s="399"/>
      <c r="F177" s="399"/>
      <c r="G177" s="399"/>
      <c r="H177" s="399"/>
      <c r="I177" s="399"/>
      <c r="J177" s="399"/>
      <c r="K177" s="399"/>
      <c r="L177" s="399"/>
      <c r="M177" s="399"/>
      <c r="N177" s="399"/>
      <c r="O177" s="399"/>
      <c r="P177" s="399"/>
      <c r="Q177" s="399"/>
      <c r="R177" s="399"/>
      <c r="S177" s="399"/>
      <c r="T177" s="399"/>
      <c r="U177" s="399"/>
      <c r="V177" s="399"/>
      <c r="W177" s="399"/>
      <c r="X177" s="399"/>
      <c r="Y177" s="399"/>
      <c r="Z177" s="399"/>
      <c r="AA177" s="399"/>
      <c r="AB177" s="399"/>
      <c r="AC177" s="399"/>
      <c r="AD177" s="399"/>
      <c r="AE177" s="399"/>
      <c r="AF177" s="399"/>
      <c r="AG177" s="399"/>
      <c r="AH177" s="399"/>
      <c r="AI177" s="399"/>
      <c r="AJ177" s="399"/>
    </row>
    <row r="178" spans="3:36" ht="15.75" customHeight="1" x14ac:dyDescent="0.25">
      <c r="C178" s="397"/>
      <c r="D178" s="399"/>
      <c r="E178" s="399"/>
      <c r="F178" s="399"/>
      <c r="G178" s="399"/>
      <c r="H178" s="399"/>
      <c r="I178" s="399"/>
      <c r="J178" s="399"/>
      <c r="K178" s="399"/>
      <c r="L178" s="399"/>
      <c r="M178" s="399"/>
      <c r="N178" s="399"/>
      <c r="O178" s="399"/>
      <c r="P178" s="399"/>
      <c r="Q178" s="399"/>
      <c r="R178" s="399"/>
      <c r="S178" s="399"/>
      <c r="T178" s="399"/>
      <c r="U178" s="399"/>
      <c r="V178" s="399"/>
      <c r="W178" s="399"/>
      <c r="X178" s="399"/>
      <c r="Y178" s="399"/>
      <c r="Z178" s="399"/>
      <c r="AA178" s="399"/>
      <c r="AB178" s="399"/>
      <c r="AC178" s="399"/>
      <c r="AD178" s="399"/>
      <c r="AE178" s="399"/>
      <c r="AF178" s="399"/>
      <c r="AG178" s="399"/>
      <c r="AH178" s="399"/>
      <c r="AI178" s="399"/>
      <c r="AJ178" s="399"/>
    </row>
    <row r="179" spans="3:36" ht="15.75" customHeight="1" x14ac:dyDescent="0.25">
      <c r="C179" s="397"/>
      <c r="D179" s="399"/>
      <c r="E179" s="399"/>
      <c r="F179" s="399"/>
      <c r="G179" s="399"/>
      <c r="H179" s="399"/>
      <c r="I179" s="399"/>
      <c r="J179" s="399"/>
      <c r="K179" s="399"/>
      <c r="L179" s="399"/>
      <c r="M179" s="399"/>
      <c r="N179" s="399"/>
      <c r="O179" s="399"/>
      <c r="P179" s="399"/>
      <c r="Q179" s="399"/>
      <c r="R179" s="399"/>
      <c r="S179" s="399"/>
      <c r="T179" s="399"/>
      <c r="U179" s="399"/>
      <c r="V179" s="399"/>
      <c r="W179" s="399"/>
      <c r="X179" s="399"/>
      <c r="Y179" s="399"/>
      <c r="Z179" s="399"/>
      <c r="AA179" s="399"/>
      <c r="AB179" s="399"/>
      <c r="AC179" s="399"/>
      <c r="AD179" s="399"/>
      <c r="AE179" s="399"/>
      <c r="AF179" s="399"/>
      <c r="AG179" s="399"/>
      <c r="AH179" s="399"/>
      <c r="AI179" s="399"/>
      <c r="AJ179" s="399"/>
    </row>
    <row r="180" spans="3:36" ht="15.75" customHeight="1" x14ac:dyDescent="0.25">
      <c r="C180" s="397"/>
      <c r="D180" s="399"/>
      <c r="E180" s="399"/>
      <c r="F180" s="399"/>
      <c r="G180" s="399"/>
      <c r="H180" s="399"/>
      <c r="I180" s="399"/>
      <c r="J180" s="399"/>
      <c r="K180" s="399"/>
      <c r="L180" s="399"/>
      <c r="M180" s="399"/>
      <c r="N180" s="399"/>
      <c r="O180" s="399"/>
      <c r="P180" s="399"/>
      <c r="Q180" s="399"/>
      <c r="R180" s="399"/>
      <c r="S180" s="399"/>
      <c r="T180" s="399"/>
      <c r="U180" s="399"/>
      <c r="V180" s="399"/>
      <c r="W180" s="399"/>
      <c r="X180" s="399"/>
      <c r="Y180" s="399"/>
      <c r="Z180" s="399"/>
      <c r="AA180" s="399"/>
      <c r="AB180" s="399"/>
      <c r="AC180" s="399"/>
      <c r="AD180" s="399"/>
      <c r="AE180" s="399"/>
      <c r="AF180" s="399"/>
      <c r="AG180" s="399"/>
      <c r="AH180" s="399"/>
      <c r="AI180" s="399"/>
      <c r="AJ180" s="399"/>
    </row>
    <row r="181" spans="3:36" ht="15.75" customHeight="1" x14ac:dyDescent="0.25">
      <c r="C181" s="397"/>
      <c r="D181" s="399"/>
      <c r="E181" s="399"/>
      <c r="F181" s="399"/>
      <c r="G181" s="399"/>
      <c r="H181" s="399"/>
      <c r="I181" s="399"/>
      <c r="J181" s="399"/>
      <c r="K181" s="399"/>
      <c r="L181" s="399"/>
      <c r="M181" s="399"/>
      <c r="N181" s="399"/>
      <c r="O181" s="399"/>
      <c r="P181" s="399"/>
      <c r="Q181" s="399"/>
      <c r="R181" s="399"/>
      <c r="S181" s="399"/>
      <c r="T181" s="399"/>
      <c r="U181" s="399"/>
      <c r="V181" s="399"/>
      <c r="W181" s="399"/>
      <c r="X181" s="399"/>
      <c r="Y181" s="399"/>
      <c r="Z181" s="399"/>
      <c r="AA181" s="399"/>
      <c r="AB181" s="399"/>
      <c r="AC181" s="399"/>
      <c r="AD181" s="399"/>
      <c r="AE181" s="399"/>
      <c r="AF181" s="399"/>
      <c r="AG181" s="399"/>
      <c r="AH181" s="399"/>
      <c r="AI181" s="399"/>
      <c r="AJ181" s="399"/>
    </row>
    <row r="182" spans="3:36" ht="15.75" customHeight="1" x14ac:dyDescent="0.25">
      <c r="C182" s="397"/>
      <c r="D182" s="399"/>
      <c r="E182" s="399"/>
      <c r="F182" s="399"/>
      <c r="G182" s="399"/>
      <c r="H182" s="399"/>
      <c r="I182" s="399"/>
      <c r="J182" s="399"/>
      <c r="K182" s="399"/>
      <c r="L182" s="399"/>
      <c r="M182" s="399"/>
      <c r="N182" s="399"/>
      <c r="O182" s="399"/>
      <c r="P182" s="399"/>
      <c r="Q182" s="399"/>
      <c r="R182" s="399"/>
      <c r="S182" s="399"/>
      <c r="T182" s="399"/>
      <c r="U182" s="399"/>
      <c r="V182" s="399"/>
      <c r="W182" s="399"/>
      <c r="X182" s="399"/>
      <c r="Y182" s="399"/>
      <c r="Z182" s="399"/>
      <c r="AA182" s="399"/>
      <c r="AB182" s="399"/>
      <c r="AC182" s="399"/>
      <c r="AD182" s="399"/>
      <c r="AE182" s="399"/>
      <c r="AF182" s="399"/>
      <c r="AG182" s="399"/>
      <c r="AH182" s="399"/>
      <c r="AI182" s="399"/>
      <c r="AJ182" s="399"/>
    </row>
    <row r="183" spans="3:36" ht="15.75" customHeight="1" x14ac:dyDescent="0.25">
      <c r="C183" s="397"/>
      <c r="D183" s="399"/>
      <c r="E183" s="399"/>
      <c r="F183" s="399"/>
      <c r="G183" s="399"/>
      <c r="H183" s="399"/>
      <c r="I183" s="399"/>
      <c r="J183" s="399"/>
      <c r="K183" s="399"/>
      <c r="L183" s="399"/>
      <c r="M183" s="399"/>
      <c r="N183" s="399"/>
      <c r="O183" s="399"/>
      <c r="P183" s="399"/>
      <c r="Q183" s="399"/>
      <c r="R183" s="399"/>
      <c r="S183" s="399"/>
      <c r="T183" s="399"/>
      <c r="U183" s="399"/>
      <c r="V183" s="399"/>
      <c r="W183" s="399"/>
      <c r="X183" s="399"/>
      <c r="Y183" s="399"/>
      <c r="Z183" s="399"/>
      <c r="AA183" s="399"/>
      <c r="AB183" s="399"/>
      <c r="AC183" s="399"/>
      <c r="AD183" s="399"/>
      <c r="AE183" s="399"/>
      <c r="AF183" s="399"/>
      <c r="AG183" s="399"/>
      <c r="AH183" s="399"/>
      <c r="AI183" s="399"/>
      <c r="AJ183" s="399"/>
    </row>
    <row r="184" spans="3:36" ht="15.75" customHeight="1" x14ac:dyDescent="0.25">
      <c r="C184" s="397"/>
      <c r="D184" s="399"/>
      <c r="E184" s="399"/>
      <c r="F184" s="399"/>
      <c r="G184" s="399"/>
      <c r="H184" s="399"/>
      <c r="I184" s="399"/>
      <c r="J184" s="399"/>
      <c r="K184" s="399"/>
      <c r="L184" s="399"/>
      <c r="M184" s="399"/>
      <c r="N184" s="399"/>
      <c r="O184" s="399"/>
      <c r="P184" s="399"/>
      <c r="Q184" s="399"/>
      <c r="R184" s="399"/>
      <c r="S184" s="399"/>
      <c r="T184" s="399"/>
      <c r="U184" s="399"/>
      <c r="V184" s="399"/>
      <c r="W184" s="399"/>
      <c r="X184" s="399"/>
      <c r="Y184" s="399"/>
      <c r="Z184" s="399"/>
      <c r="AA184" s="399"/>
      <c r="AB184" s="399"/>
      <c r="AC184" s="399"/>
      <c r="AD184" s="399"/>
      <c r="AE184" s="399"/>
      <c r="AF184" s="399"/>
      <c r="AG184" s="399"/>
      <c r="AH184" s="399"/>
      <c r="AI184" s="399"/>
      <c r="AJ184" s="399"/>
    </row>
    <row r="185" spans="3:36" ht="15.75" customHeight="1" x14ac:dyDescent="0.25">
      <c r="C185" s="397"/>
      <c r="D185" s="399"/>
      <c r="E185" s="399"/>
      <c r="F185" s="399"/>
      <c r="G185" s="399"/>
      <c r="H185" s="399"/>
      <c r="I185" s="399"/>
      <c r="J185" s="399"/>
      <c r="K185" s="399"/>
      <c r="L185" s="399"/>
      <c r="M185" s="399"/>
      <c r="N185" s="399"/>
      <c r="O185" s="399"/>
      <c r="P185" s="399"/>
      <c r="Q185" s="399"/>
      <c r="R185" s="399"/>
      <c r="S185" s="399"/>
      <c r="T185" s="399"/>
      <c r="U185" s="399"/>
      <c r="V185" s="399"/>
      <c r="W185" s="399"/>
      <c r="X185" s="399"/>
      <c r="Y185" s="399"/>
      <c r="Z185" s="399"/>
      <c r="AA185" s="399"/>
      <c r="AB185" s="399"/>
      <c r="AC185" s="399"/>
      <c r="AD185" s="399"/>
      <c r="AE185" s="399"/>
      <c r="AF185" s="399"/>
      <c r="AG185" s="399"/>
      <c r="AH185" s="399"/>
      <c r="AI185" s="399"/>
      <c r="AJ185" s="399"/>
    </row>
    <row r="186" spans="3:36" ht="15.75" customHeight="1" x14ac:dyDescent="0.25">
      <c r="C186" s="397"/>
      <c r="D186" s="399"/>
      <c r="E186" s="399"/>
      <c r="F186" s="399"/>
      <c r="G186" s="399"/>
      <c r="H186" s="399"/>
      <c r="I186" s="399"/>
      <c r="J186" s="399"/>
      <c r="K186" s="399"/>
      <c r="L186" s="399"/>
      <c r="M186" s="399"/>
      <c r="N186" s="399"/>
      <c r="O186" s="399"/>
      <c r="P186" s="399"/>
      <c r="Q186" s="399"/>
      <c r="R186" s="399"/>
      <c r="S186" s="399"/>
      <c r="T186" s="399"/>
      <c r="U186" s="399"/>
      <c r="V186" s="399"/>
      <c r="W186" s="399"/>
      <c r="X186" s="399"/>
      <c r="Y186" s="399"/>
      <c r="Z186" s="399"/>
      <c r="AA186" s="399"/>
      <c r="AB186" s="399"/>
      <c r="AC186" s="399"/>
      <c r="AD186" s="399"/>
      <c r="AE186" s="399"/>
      <c r="AF186" s="399"/>
      <c r="AG186" s="399"/>
      <c r="AH186" s="399"/>
      <c r="AI186" s="399"/>
      <c r="AJ186" s="399"/>
    </row>
    <row r="187" spans="3:36" ht="15.75" customHeight="1" x14ac:dyDescent="0.25">
      <c r="C187" s="397"/>
      <c r="D187" s="399"/>
      <c r="E187" s="399"/>
      <c r="F187" s="399"/>
      <c r="G187" s="399"/>
      <c r="H187" s="399"/>
      <c r="I187" s="399"/>
      <c r="J187" s="399"/>
      <c r="K187" s="399"/>
      <c r="L187" s="399"/>
      <c r="M187" s="399"/>
      <c r="N187" s="399"/>
      <c r="O187" s="399"/>
      <c r="P187" s="399"/>
      <c r="Q187" s="399"/>
      <c r="R187" s="399"/>
      <c r="S187" s="399"/>
      <c r="T187" s="399"/>
      <c r="U187" s="399"/>
      <c r="V187" s="399"/>
      <c r="W187" s="399"/>
      <c r="X187" s="399"/>
      <c r="Y187" s="399"/>
      <c r="Z187" s="399"/>
      <c r="AA187" s="399"/>
      <c r="AB187" s="399"/>
      <c r="AC187" s="399"/>
      <c r="AD187" s="399"/>
      <c r="AE187" s="399"/>
      <c r="AF187" s="399"/>
      <c r="AG187" s="399"/>
      <c r="AH187" s="399"/>
      <c r="AI187" s="399"/>
      <c r="AJ187" s="399"/>
    </row>
    <row r="188" spans="3:36" ht="15.75" customHeight="1" x14ac:dyDescent="0.25">
      <c r="C188" s="397"/>
      <c r="D188" s="399"/>
      <c r="E188" s="399"/>
      <c r="F188" s="399"/>
      <c r="G188" s="399"/>
      <c r="H188" s="399"/>
      <c r="I188" s="399"/>
      <c r="J188" s="399"/>
      <c r="K188" s="399"/>
      <c r="L188" s="399"/>
      <c r="M188" s="399"/>
      <c r="N188" s="399"/>
      <c r="O188" s="399"/>
      <c r="P188" s="399"/>
      <c r="Q188" s="399"/>
      <c r="R188" s="399"/>
      <c r="S188" s="399"/>
      <c r="T188" s="399"/>
      <c r="U188" s="399"/>
      <c r="V188" s="399"/>
      <c r="W188" s="399"/>
      <c r="X188" s="399"/>
      <c r="Y188" s="399"/>
      <c r="Z188" s="399"/>
      <c r="AA188" s="399"/>
      <c r="AB188" s="399"/>
      <c r="AC188" s="399"/>
      <c r="AD188" s="399"/>
      <c r="AE188" s="399"/>
      <c r="AF188" s="399"/>
      <c r="AG188" s="399"/>
      <c r="AH188" s="399"/>
      <c r="AI188" s="399"/>
      <c r="AJ188" s="399"/>
    </row>
    <row r="189" spans="3:36" ht="15.75" customHeight="1" x14ac:dyDescent="0.25">
      <c r="C189" s="397"/>
      <c r="D189" s="399"/>
      <c r="E189" s="399"/>
      <c r="F189" s="399"/>
      <c r="G189" s="399"/>
      <c r="H189" s="399"/>
      <c r="I189" s="399"/>
      <c r="J189" s="399"/>
      <c r="K189" s="399"/>
      <c r="L189" s="399"/>
      <c r="M189" s="399"/>
      <c r="N189" s="399"/>
      <c r="O189" s="399"/>
      <c r="P189" s="399"/>
      <c r="Q189" s="399"/>
      <c r="R189" s="399"/>
      <c r="S189" s="399"/>
      <c r="T189" s="399"/>
      <c r="U189" s="399"/>
      <c r="V189" s="399"/>
      <c r="W189" s="399"/>
      <c r="X189" s="399"/>
      <c r="Y189" s="399"/>
      <c r="Z189" s="399"/>
      <c r="AA189" s="399"/>
      <c r="AB189" s="399"/>
      <c r="AC189" s="399"/>
      <c r="AD189" s="399"/>
      <c r="AE189" s="399"/>
      <c r="AF189" s="399"/>
      <c r="AG189" s="399"/>
      <c r="AH189" s="399"/>
      <c r="AI189" s="399"/>
      <c r="AJ189" s="399"/>
    </row>
    <row r="190" spans="3:36" ht="15.75" customHeight="1" x14ac:dyDescent="0.25">
      <c r="C190" s="397"/>
      <c r="D190" s="399"/>
      <c r="E190" s="399"/>
      <c r="F190" s="399"/>
      <c r="G190" s="399"/>
      <c r="H190" s="399"/>
      <c r="I190" s="399"/>
      <c r="J190" s="399"/>
      <c r="K190" s="399"/>
      <c r="L190" s="399"/>
      <c r="M190" s="399"/>
      <c r="N190" s="399"/>
      <c r="O190" s="399"/>
      <c r="P190" s="399"/>
      <c r="Q190" s="399"/>
      <c r="R190" s="399"/>
      <c r="S190" s="399"/>
      <c r="T190" s="399"/>
      <c r="U190" s="399"/>
      <c r="V190" s="399"/>
      <c r="W190" s="399"/>
      <c r="X190" s="399"/>
      <c r="Y190" s="399"/>
      <c r="Z190" s="399"/>
      <c r="AA190" s="399"/>
      <c r="AB190" s="399"/>
      <c r="AC190" s="399"/>
      <c r="AD190" s="399"/>
      <c r="AE190" s="399"/>
      <c r="AF190" s="399"/>
      <c r="AG190" s="399"/>
      <c r="AH190" s="399"/>
      <c r="AI190" s="399"/>
      <c r="AJ190" s="399"/>
    </row>
    <row r="191" spans="3:36" ht="15.75" customHeight="1" x14ac:dyDescent="0.25">
      <c r="C191" s="397"/>
      <c r="D191" s="399"/>
      <c r="E191" s="399"/>
      <c r="F191" s="399"/>
      <c r="G191" s="399"/>
      <c r="H191" s="399"/>
      <c r="I191" s="399"/>
      <c r="J191" s="399"/>
      <c r="K191" s="399"/>
      <c r="L191" s="399"/>
      <c r="M191" s="399"/>
      <c r="N191" s="399"/>
      <c r="O191" s="399"/>
      <c r="P191" s="399"/>
      <c r="Q191" s="399"/>
      <c r="R191" s="399"/>
      <c r="S191" s="399"/>
      <c r="T191" s="399"/>
      <c r="U191" s="399"/>
      <c r="V191" s="399"/>
      <c r="W191" s="399"/>
      <c r="X191" s="399"/>
      <c r="Y191" s="399"/>
      <c r="Z191" s="399"/>
      <c r="AA191" s="399"/>
      <c r="AB191" s="399"/>
      <c r="AC191" s="399"/>
      <c r="AD191" s="399"/>
      <c r="AE191" s="399"/>
      <c r="AF191" s="399"/>
      <c r="AG191" s="399"/>
      <c r="AH191" s="399"/>
      <c r="AI191" s="399"/>
      <c r="AJ191" s="399"/>
    </row>
    <row r="192" spans="3:36" ht="15.75" customHeight="1" x14ac:dyDescent="0.25">
      <c r="C192" s="397"/>
      <c r="D192" s="399"/>
      <c r="E192" s="399"/>
      <c r="F192" s="399"/>
      <c r="G192" s="399"/>
      <c r="H192" s="399"/>
      <c r="I192" s="399"/>
      <c r="J192" s="399"/>
      <c r="K192" s="399"/>
      <c r="L192" s="399"/>
      <c r="M192" s="399"/>
      <c r="N192" s="399"/>
      <c r="O192" s="399"/>
      <c r="P192" s="399"/>
      <c r="Q192" s="399"/>
      <c r="R192" s="399"/>
      <c r="S192" s="399"/>
      <c r="T192" s="399"/>
      <c r="U192" s="399"/>
      <c r="V192" s="399"/>
      <c r="W192" s="399"/>
      <c r="X192" s="399"/>
      <c r="Y192" s="399"/>
      <c r="Z192" s="399"/>
      <c r="AA192" s="399"/>
      <c r="AB192" s="399"/>
      <c r="AC192" s="399"/>
      <c r="AD192" s="399"/>
      <c r="AE192" s="399"/>
      <c r="AF192" s="399"/>
      <c r="AG192" s="399"/>
      <c r="AH192" s="399"/>
      <c r="AI192" s="399"/>
      <c r="AJ192" s="399"/>
    </row>
    <row r="193" spans="3:36" ht="15.75" customHeight="1" x14ac:dyDescent="0.25">
      <c r="C193" s="397"/>
      <c r="D193" s="399"/>
      <c r="E193" s="399"/>
      <c r="F193" s="399"/>
      <c r="G193" s="399"/>
      <c r="H193" s="399"/>
      <c r="I193" s="399"/>
      <c r="J193" s="399"/>
      <c r="K193" s="399"/>
      <c r="L193" s="399"/>
      <c r="M193" s="399"/>
      <c r="N193" s="399"/>
      <c r="O193" s="399"/>
      <c r="P193" s="399"/>
      <c r="Q193" s="399"/>
      <c r="R193" s="399"/>
      <c r="S193" s="399"/>
      <c r="T193" s="399"/>
      <c r="U193" s="399"/>
      <c r="V193" s="399"/>
      <c r="W193" s="399"/>
      <c r="X193" s="399"/>
      <c r="Y193" s="399"/>
      <c r="Z193" s="399"/>
      <c r="AA193" s="399"/>
      <c r="AB193" s="399"/>
      <c r="AC193" s="399"/>
      <c r="AD193" s="399"/>
      <c r="AE193" s="399"/>
      <c r="AF193" s="399"/>
      <c r="AG193" s="399"/>
      <c r="AH193" s="399"/>
      <c r="AI193" s="399"/>
      <c r="AJ193" s="399"/>
    </row>
    <row r="194" spans="3:36" ht="15.75" customHeight="1" x14ac:dyDescent="0.25">
      <c r="C194" s="397"/>
      <c r="D194" s="399"/>
      <c r="E194" s="399"/>
      <c r="F194" s="399"/>
      <c r="G194" s="399"/>
      <c r="H194" s="399"/>
      <c r="I194" s="399"/>
      <c r="J194" s="399"/>
      <c r="K194" s="399"/>
      <c r="L194" s="399"/>
      <c r="M194" s="399"/>
      <c r="N194" s="399"/>
      <c r="O194" s="399"/>
      <c r="P194" s="399"/>
      <c r="Q194" s="399"/>
      <c r="R194" s="399"/>
      <c r="S194" s="399"/>
      <c r="T194" s="399"/>
      <c r="U194" s="399"/>
      <c r="V194" s="399"/>
      <c r="W194" s="399"/>
      <c r="X194" s="399"/>
      <c r="Y194" s="399"/>
      <c r="Z194" s="399"/>
      <c r="AA194" s="399"/>
      <c r="AB194" s="399"/>
      <c r="AC194" s="399"/>
      <c r="AD194" s="399"/>
      <c r="AE194" s="399"/>
      <c r="AF194" s="399"/>
      <c r="AG194" s="399"/>
      <c r="AH194" s="399"/>
      <c r="AI194" s="399"/>
      <c r="AJ194" s="399"/>
    </row>
    <row r="195" spans="3:36" ht="15.75" customHeight="1" x14ac:dyDescent="0.25">
      <c r="C195" s="397"/>
      <c r="D195" s="399"/>
      <c r="E195" s="399"/>
      <c r="F195" s="399"/>
      <c r="G195" s="399"/>
      <c r="H195" s="399"/>
      <c r="I195" s="399"/>
      <c r="J195" s="399"/>
      <c r="K195" s="399"/>
      <c r="L195" s="399"/>
      <c r="M195" s="399"/>
      <c r="N195" s="399"/>
      <c r="O195" s="399"/>
      <c r="P195" s="399"/>
      <c r="Q195" s="399"/>
      <c r="R195" s="399"/>
      <c r="S195" s="399"/>
      <c r="T195" s="399"/>
      <c r="U195" s="399"/>
      <c r="V195" s="399"/>
      <c r="W195" s="399"/>
      <c r="X195" s="399"/>
      <c r="Y195" s="399"/>
      <c r="Z195" s="399"/>
      <c r="AA195" s="399"/>
      <c r="AB195" s="399"/>
      <c r="AC195" s="399"/>
      <c r="AD195" s="399"/>
      <c r="AE195" s="399"/>
      <c r="AF195" s="399"/>
      <c r="AG195" s="399"/>
      <c r="AH195" s="399"/>
      <c r="AI195" s="399"/>
      <c r="AJ195" s="399"/>
    </row>
    <row r="196" spans="3:36" ht="15.75" customHeight="1" x14ac:dyDescent="0.25">
      <c r="C196" s="397"/>
      <c r="D196" s="399"/>
      <c r="E196" s="399"/>
      <c r="F196" s="399"/>
      <c r="G196" s="399"/>
      <c r="H196" s="399"/>
      <c r="I196" s="399"/>
      <c r="J196" s="399"/>
      <c r="K196" s="399"/>
      <c r="L196" s="399"/>
      <c r="M196" s="399"/>
      <c r="N196" s="399"/>
      <c r="O196" s="399"/>
      <c r="P196" s="399"/>
      <c r="Q196" s="399"/>
      <c r="R196" s="399"/>
      <c r="S196" s="399"/>
      <c r="T196" s="399"/>
      <c r="U196" s="399"/>
      <c r="V196" s="399"/>
      <c r="W196" s="399"/>
      <c r="X196" s="399"/>
      <c r="Y196" s="399"/>
      <c r="Z196" s="399"/>
      <c r="AA196" s="399"/>
      <c r="AB196" s="399"/>
      <c r="AC196" s="399"/>
      <c r="AD196" s="399"/>
      <c r="AE196" s="399"/>
      <c r="AF196" s="399"/>
      <c r="AG196" s="399"/>
      <c r="AH196" s="399"/>
      <c r="AI196" s="399"/>
      <c r="AJ196" s="399"/>
    </row>
    <row r="197" spans="3:36" ht="15.75" customHeight="1" x14ac:dyDescent="0.25">
      <c r="C197" s="397"/>
      <c r="D197" s="399"/>
      <c r="E197" s="399"/>
      <c r="F197" s="399"/>
      <c r="G197" s="399"/>
      <c r="H197" s="399"/>
      <c r="I197" s="399"/>
      <c r="J197" s="399"/>
      <c r="K197" s="399"/>
      <c r="L197" s="399"/>
      <c r="M197" s="399"/>
      <c r="N197" s="399"/>
      <c r="O197" s="399"/>
      <c r="P197" s="399"/>
      <c r="Q197" s="399"/>
      <c r="R197" s="399"/>
      <c r="S197" s="399"/>
      <c r="T197" s="399"/>
      <c r="U197" s="399"/>
      <c r="V197" s="399"/>
      <c r="W197" s="399"/>
      <c r="X197" s="399"/>
      <c r="Y197" s="399"/>
      <c r="Z197" s="399"/>
      <c r="AA197" s="399"/>
      <c r="AB197" s="399"/>
      <c r="AC197" s="399"/>
      <c r="AD197" s="399"/>
      <c r="AE197" s="399"/>
      <c r="AF197" s="399"/>
      <c r="AG197" s="399"/>
      <c r="AH197" s="399"/>
      <c r="AI197" s="399"/>
      <c r="AJ197" s="399"/>
    </row>
    <row r="198" spans="3:36" ht="15.75" customHeight="1" x14ac:dyDescent="0.25">
      <c r="C198" s="397"/>
      <c r="D198" s="399"/>
      <c r="E198" s="399"/>
      <c r="F198" s="399"/>
      <c r="G198" s="399"/>
      <c r="H198" s="399"/>
      <c r="I198" s="399"/>
      <c r="J198" s="399"/>
      <c r="K198" s="399"/>
      <c r="L198" s="399"/>
      <c r="M198" s="399"/>
      <c r="N198" s="399"/>
      <c r="O198" s="399"/>
      <c r="P198" s="399"/>
      <c r="Q198" s="399"/>
      <c r="R198" s="399"/>
      <c r="S198" s="399"/>
      <c r="T198" s="399"/>
      <c r="U198" s="399"/>
      <c r="V198" s="399"/>
      <c r="W198" s="399"/>
      <c r="X198" s="399"/>
      <c r="Y198" s="399"/>
      <c r="Z198" s="399"/>
      <c r="AA198" s="399"/>
      <c r="AB198" s="399"/>
      <c r="AC198" s="399"/>
      <c r="AD198" s="399"/>
      <c r="AE198" s="399"/>
      <c r="AF198" s="399"/>
      <c r="AG198" s="399"/>
      <c r="AH198" s="399"/>
      <c r="AI198" s="399"/>
      <c r="AJ198" s="399"/>
    </row>
    <row r="199" spans="3:36" ht="15.75" customHeight="1" x14ac:dyDescent="0.25">
      <c r="C199" s="397"/>
      <c r="D199" s="399"/>
      <c r="E199" s="399"/>
      <c r="F199" s="399"/>
      <c r="G199" s="399"/>
      <c r="H199" s="399"/>
      <c r="I199" s="399"/>
      <c r="J199" s="399"/>
      <c r="K199" s="399"/>
      <c r="L199" s="399"/>
      <c r="M199" s="399"/>
      <c r="N199" s="399"/>
      <c r="O199" s="399"/>
      <c r="P199" s="399"/>
      <c r="Q199" s="399"/>
      <c r="R199" s="399"/>
      <c r="S199" s="399"/>
      <c r="T199" s="399"/>
      <c r="U199" s="399"/>
      <c r="V199" s="399"/>
      <c r="W199" s="399"/>
      <c r="X199" s="399"/>
      <c r="Y199" s="399"/>
      <c r="Z199" s="399"/>
      <c r="AA199" s="399"/>
      <c r="AB199" s="399"/>
      <c r="AC199" s="399"/>
      <c r="AD199" s="399"/>
      <c r="AE199" s="399"/>
      <c r="AF199" s="399"/>
      <c r="AG199" s="399"/>
      <c r="AH199" s="399"/>
      <c r="AI199" s="399"/>
      <c r="AJ199" s="399"/>
    </row>
    <row r="200" spans="3:36" ht="15.75" customHeight="1" x14ac:dyDescent="0.25">
      <c r="C200" s="397"/>
      <c r="D200" s="399"/>
      <c r="E200" s="399"/>
      <c r="F200" s="399"/>
      <c r="G200" s="399"/>
      <c r="H200" s="399"/>
      <c r="I200" s="399"/>
      <c r="J200" s="399"/>
      <c r="K200" s="399"/>
      <c r="L200" s="399"/>
      <c r="M200" s="399"/>
      <c r="N200" s="399"/>
      <c r="O200" s="399"/>
      <c r="P200" s="399"/>
      <c r="Q200" s="399"/>
      <c r="R200" s="399"/>
      <c r="S200" s="399"/>
      <c r="T200" s="399"/>
      <c r="U200" s="399"/>
      <c r="V200" s="399"/>
      <c r="W200" s="399"/>
      <c r="X200" s="399"/>
      <c r="Y200" s="399"/>
      <c r="Z200" s="399"/>
      <c r="AA200" s="399"/>
      <c r="AB200" s="399"/>
      <c r="AC200" s="399"/>
      <c r="AD200" s="399"/>
      <c r="AE200" s="399"/>
      <c r="AF200" s="399"/>
      <c r="AG200" s="399"/>
      <c r="AH200" s="399"/>
      <c r="AI200" s="399"/>
      <c r="AJ200" s="399"/>
    </row>
    <row r="201" spans="3:36" ht="15.75" customHeight="1" x14ac:dyDescent="0.25">
      <c r="C201" s="397"/>
      <c r="D201" s="399"/>
      <c r="E201" s="399"/>
      <c r="F201" s="399"/>
      <c r="G201" s="399"/>
      <c r="H201" s="399"/>
      <c r="I201" s="399"/>
      <c r="J201" s="399"/>
      <c r="K201" s="399"/>
      <c r="L201" s="399"/>
      <c r="M201" s="399"/>
      <c r="N201" s="399"/>
      <c r="O201" s="399"/>
      <c r="P201" s="399"/>
      <c r="Q201" s="399"/>
      <c r="R201" s="399"/>
      <c r="S201" s="399"/>
      <c r="T201" s="399"/>
      <c r="U201" s="399"/>
      <c r="V201" s="399"/>
      <c r="W201" s="399"/>
      <c r="X201" s="399"/>
      <c r="Y201" s="399"/>
      <c r="Z201" s="399"/>
      <c r="AA201" s="399"/>
      <c r="AB201" s="399"/>
      <c r="AC201" s="399"/>
      <c r="AD201" s="399"/>
      <c r="AE201" s="399"/>
      <c r="AF201" s="399"/>
      <c r="AG201" s="399"/>
      <c r="AH201" s="399"/>
      <c r="AI201" s="399"/>
      <c r="AJ201" s="399"/>
    </row>
    <row r="202" spans="3:36" ht="15.75" customHeight="1" x14ac:dyDescent="0.25">
      <c r="C202" s="397"/>
      <c r="D202" s="399"/>
      <c r="E202" s="399"/>
      <c r="F202" s="399"/>
      <c r="G202" s="399"/>
      <c r="H202" s="399"/>
      <c r="I202" s="399"/>
      <c r="J202" s="399"/>
      <c r="K202" s="399"/>
      <c r="L202" s="399"/>
      <c r="M202" s="399"/>
      <c r="N202" s="399"/>
      <c r="O202" s="399"/>
      <c r="P202" s="399"/>
      <c r="Q202" s="399"/>
      <c r="R202" s="399"/>
      <c r="S202" s="399"/>
      <c r="T202" s="399"/>
      <c r="U202" s="399"/>
      <c r="V202" s="399"/>
      <c r="W202" s="399"/>
      <c r="X202" s="399"/>
      <c r="Y202" s="399"/>
      <c r="Z202" s="399"/>
      <c r="AA202" s="399"/>
      <c r="AB202" s="399"/>
      <c r="AC202" s="399"/>
      <c r="AD202" s="399"/>
      <c r="AE202" s="399"/>
      <c r="AF202" s="399"/>
      <c r="AG202" s="399"/>
      <c r="AH202" s="399"/>
      <c r="AI202" s="399"/>
      <c r="AJ202" s="399"/>
    </row>
    <row r="203" spans="3:36" ht="15.75" customHeight="1" x14ac:dyDescent="0.25">
      <c r="C203" s="397"/>
      <c r="D203" s="399"/>
      <c r="E203" s="399"/>
      <c r="F203" s="399"/>
      <c r="G203" s="399"/>
      <c r="H203" s="399"/>
      <c r="I203" s="399"/>
      <c r="J203" s="399"/>
      <c r="K203" s="399"/>
      <c r="L203" s="399"/>
      <c r="M203" s="399"/>
      <c r="N203" s="399"/>
      <c r="O203" s="399"/>
      <c r="P203" s="399"/>
      <c r="Q203" s="399"/>
      <c r="R203" s="399"/>
      <c r="S203" s="399"/>
      <c r="T203" s="399"/>
      <c r="U203" s="399"/>
      <c r="V203" s="399"/>
      <c r="W203" s="399"/>
      <c r="X203" s="399"/>
      <c r="Y203" s="399"/>
      <c r="Z203" s="399"/>
      <c r="AA203" s="399"/>
      <c r="AB203" s="399"/>
      <c r="AC203" s="399"/>
      <c r="AD203" s="399"/>
      <c r="AE203" s="399"/>
      <c r="AF203" s="399"/>
      <c r="AG203" s="399"/>
      <c r="AH203" s="399"/>
      <c r="AI203" s="399"/>
      <c r="AJ203" s="399"/>
    </row>
    <row r="204" spans="3:36" ht="15.75" customHeight="1" x14ac:dyDescent="0.25">
      <c r="C204" s="397"/>
      <c r="D204" s="399"/>
      <c r="E204" s="399"/>
      <c r="F204" s="399"/>
      <c r="G204" s="399"/>
      <c r="H204" s="399"/>
      <c r="I204" s="399"/>
      <c r="J204" s="399"/>
      <c r="K204" s="399"/>
      <c r="L204" s="399"/>
      <c r="M204" s="399"/>
      <c r="N204" s="399"/>
      <c r="O204" s="399"/>
      <c r="P204" s="399"/>
      <c r="Q204" s="399"/>
      <c r="R204" s="399"/>
      <c r="S204" s="399"/>
      <c r="T204" s="399"/>
      <c r="U204" s="399"/>
      <c r="V204" s="399"/>
      <c r="W204" s="399"/>
      <c r="X204" s="399"/>
      <c r="Y204" s="399"/>
      <c r="Z204" s="399"/>
      <c r="AA204" s="399"/>
      <c r="AB204" s="399"/>
      <c r="AC204" s="399"/>
      <c r="AD204" s="399"/>
      <c r="AE204" s="399"/>
      <c r="AF204" s="399"/>
      <c r="AG204" s="399"/>
      <c r="AH204" s="399"/>
      <c r="AI204" s="399"/>
      <c r="AJ204" s="399"/>
    </row>
    <row r="205" spans="3:36" ht="15.75" customHeight="1" x14ac:dyDescent="0.25">
      <c r="C205" s="397"/>
      <c r="D205" s="399"/>
      <c r="E205" s="399"/>
      <c r="F205" s="399"/>
      <c r="G205" s="399"/>
      <c r="H205" s="399"/>
      <c r="I205" s="399"/>
      <c r="J205" s="399"/>
      <c r="K205" s="399"/>
      <c r="L205" s="399"/>
      <c r="M205" s="399"/>
      <c r="N205" s="399"/>
      <c r="O205" s="399"/>
      <c r="P205" s="399"/>
      <c r="Q205" s="399"/>
      <c r="R205" s="399"/>
      <c r="S205" s="399"/>
      <c r="T205" s="399"/>
      <c r="U205" s="399"/>
      <c r="V205" s="399"/>
      <c r="W205" s="399"/>
      <c r="X205" s="399"/>
      <c r="Y205" s="399"/>
      <c r="Z205" s="399"/>
      <c r="AA205" s="399"/>
      <c r="AB205" s="399"/>
      <c r="AC205" s="399"/>
      <c r="AD205" s="399"/>
      <c r="AE205" s="399"/>
      <c r="AF205" s="399"/>
      <c r="AG205" s="399"/>
      <c r="AH205" s="399"/>
      <c r="AI205" s="399"/>
      <c r="AJ205" s="399"/>
    </row>
    <row r="206" spans="3:36" ht="15.75" customHeight="1" x14ac:dyDescent="0.25">
      <c r="C206" s="397"/>
      <c r="D206" s="399"/>
      <c r="E206" s="399"/>
      <c r="F206" s="399"/>
      <c r="G206" s="399"/>
      <c r="H206" s="399"/>
      <c r="I206" s="399"/>
      <c r="J206" s="399"/>
      <c r="K206" s="399"/>
      <c r="L206" s="399"/>
      <c r="M206" s="399"/>
      <c r="N206" s="399"/>
      <c r="O206" s="399"/>
      <c r="P206" s="399"/>
      <c r="Q206" s="399"/>
      <c r="R206" s="399"/>
      <c r="S206" s="399"/>
      <c r="T206" s="399"/>
      <c r="U206" s="399"/>
      <c r="V206" s="399"/>
      <c r="W206" s="399"/>
      <c r="X206" s="399"/>
      <c r="Y206" s="399"/>
      <c r="Z206" s="399"/>
      <c r="AA206" s="399"/>
      <c r="AB206" s="399"/>
      <c r="AC206" s="399"/>
      <c r="AD206" s="399"/>
      <c r="AE206" s="399"/>
      <c r="AF206" s="399"/>
      <c r="AG206" s="399"/>
      <c r="AH206" s="399"/>
      <c r="AI206" s="399"/>
      <c r="AJ206" s="399"/>
    </row>
    <row r="207" spans="3:36" ht="15.75" customHeight="1" x14ac:dyDescent="0.25">
      <c r="C207" s="397"/>
      <c r="D207" s="399"/>
      <c r="E207" s="399"/>
      <c r="F207" s="399"/>
      <c r="G207" s="399"/>
      <c r="H207" s="399"/>
      <c r="I207" s="399"/>
      <c r="J207" s="399"/>
      <c r="K207" s="399"/>
      <c r="L207" s="399"/>
      <c r="M207" s="399"/>
      <c r="N207" s="399"/>
      <c r="O207" s="399"/>
      <c r="P207" s="399"/>
      <c r="Q207" s="399"/>
      <c r="R207" s="399"/>
      <c r="S207" s="399"/>
      <c r="T207" s="399"/>
      <c r="U207" s="399"/>
      <c r="V207" s="399"/>
      <c r="W207" s="399"/>
      <c r="X207" s="399"/>
      <c r="Y207" s="399"/>
      <c r="Z207" s="399"/>
      <c r="AA207" s="399"/>
      <c r="AB207" s="399"/>
      <c r="AC207" s="399"/>
      <c r="AD207" s="399"/>
      <c r="AE207" s="399"/>
      <c r="AF207" s="399"/>
      <c r="AG207" s="399"/>
      <c r="AH207" s="399"/>
      <c r="AI207" s="399"/>
      <c r="AJ207" s="399"/>
    </row>
    <row r="208" spans="3:36" ht="15.75" customHeight="1" x14ac:dyDescent="0.25">
      <c r="C208" s="397"/>
      <c r="D208" s="399"/>
      <c r="E208" s="399"/>
      <c r="F208" s="399"/>
      <c r="G208" s="399"/>
      <c r="H208" s="399"/>
      <c r="I208" s="399"/>
      <c r="J208" s="399"/>
      <c r="K208" s="399"/>
      <c r="L208" s="399"/>
      <c r="M208" s="399"/>
      <c r="N208" s="399"/>
      <c r="O208" s="399"/>
      <c r="P208" s="399"/>
      <c r="Q208" s="399"/>
      <c r="R208" s="399"/>
      <c r="S208" s="399"/>
      <c r="T208" s="399"/>
      <c r="U208" s="399"/>
      <c r="V208" s="399"/>
      <c r="W208" s="399"/>
      <c r="X208" s="399"/>
      <c r="Y208" s="399"/>
      <c r="Z208" s="399"/>
      <c r="AA208" s="399"/>
      <c r="AB208" s="399"/>
      <c r="AC208" s="399"/>
      <c r="AD208" s="399"/>
      <c r="AE208" s="399"/>
      <c r="AF208" s="399"/>
      <c r="AG208" s="399"/>
      <c r="AH208" s="399"/>
      <c r="AI208" s="399"/>
      <c r="AJ208" s="399"/>
    </row>
    <row r="209" spans="3:36" ht="15.75" customHeight="1" x14ac:dyDescent="0.25">
      <c r="C209" s="397"/>
      <c r="D209" s="399"/>
      <c r="E209" s="399"/>
      <c r="F209" s="399"/>
      <c r="G209" s="399"/>
      <c r="H209" s="399"/>
      <c r="I209" s="399"/>
      <c r="J209" s="399"/>
      <c r="K209" s="399"/>
      <c r="L209" s="399"/>
      <c r="M209" s="399"/>
      <c r="N209" s="399"/>
      <c r="O209" s="399"/>
      <c r="P209" s="399"/>
      <c r="Q209" s="399"/>
      <c r="R209" s="399"/>
      <c r="S209" s="399"/>
      <c r="T209" s="399"/>
      <c r="U209" s="399"/>
      <c r="V209" s="399"/>
      <c r="W209" s="399"/>
      <c r="X209" s="399"/>
      <c r="Y209" s="399"/>
      <c r="Z209" s="399"/>
      <c r="AA209" s="399"/>
      <c r="AB209" s="399"/>
      <c r="AC209" s="399"/>
      <c r="AD209" s="399"/>
      <c r="AE209" s="399"/>
      <c r="AF209" s="399"/>
      <c r="AG209" s="399"/>
      <c r="AH209" s="399"/>
      <c r="AI209" s="399"/>
      <c r="AJ209" s="399"/>
    </row>
    <row r="210" spans="3:36" ht="15.75" customHeight="1" x14ac:dyDescent="0.25">
      <c r="C210" s="397"/>
      <c r="D210" s="399"/>
      <c r="E210" s="399"/>
      <c r="F210" s="399"/>
      <c r="G210" s="399"/>
      <c r="H210" s="399"/>
      <c r="I210" s="399"/>
      <c r="J210" s="399"/>
      <c r="K210" s="399"/>
      <c r="L210" s="399"/>
      <c r="M210" s="399"/>
      <c r="N210" s="399"/>
      <c r="O210" s="399"/>
      <c r="P210" s="399"/>
      <c r="Q210" s="399"/>
      <c r="R210" s="399"/>
      <c r="S210" s="399"/>
      <c r="T210" s="399"/>
      <c r="U210" s="399"/>
      <c r="V210" s="399"/>
      <c r="W210" s="399"/>
      <c r="X210" s="399"/>
      <c r="Y210" s="399"/>
      <c r="Z210" s="399"/>
      <c r="AA210" s="399"/>
      <c r="AB210" s="399"/>
      <c r="AC210" s="399"/>
      <c r="AD210" s="399"/>
      <c r="AE210" s="399"/>
      <c r="AF210" s="399"/>
      <c r="AG210" s="399"/>
      <c r="AH210" s="399"/>
      <c r="AI210" s="399"/>
      <c r="AJ210" s="399"/>
    </row>
    <row r="211" spans="3:36" ht="15.75" customHeight="1" x14ac:dyDescent="0.25">
      <c r="C211" s="397"/>
      <c r="D211" s="399"/>
      <c r="E211" s="399"/>
      <c r="F211" s="399"/>
      <c r="G211" s="399"/>
      <c r="H211" s="399"/>
      <c r="I211" s="399"/>
      <c r="J211" s="399"/>
      <c r="K211" s="399"/>
      <c r="L211" s="399"/>
      <c r="M211" s="399"/>
      <c r="N211" s="399"/>
      <c r="O211" s="399"/>
      <c r="P211" s="399"/>
      <c r="Q211" s="399"/>
      <c r="R211" s="399"/>
      <c r="S211" s="399"/>
      <c r="T211" s="399"/>
      <c r="U211" s="399"/>
      <c r="V211" s="399"/>
      <c r="W211" s="399"/>
      <c r="X211" s="399"/>
      <c r="Y211" s="399"/>
      <c r="Z211" s="399"/>
      <c r="AA211" s="399"/>
      <c r="AB211" s="399"/>
      <c r="AC211" s="399"/>
      <c r="AD211" s="399"/>
      <c r="AE211" s="399"/>
      <c r="AF211" s="399"/>
      <c r="AG211" s="399"/>
      <c r="AH211" s="399"/>
      <c r="AI211" s="399"/>
      <c r="AJ211" s="399"/>
    </row>
    <row r="212" spans="3:36" ht="15.75" customHeight="1" x14ac:dyDescent="0.25">
      <c r="C212" s="397"/>
      <c r="D212" s="399"/>
      <c r="E212" s="399"/>
      <c r="F212" s="399"/>
      <c r="G212" s="399"/>
      <c r="H212" s="399"/>
      <c r="I212" s="399"/>
      <c r="J212" s="399"/>
      <c r="K212" s="399"/>
      <c r="L212" s="399"/>
      <c r="M212" s="399"/>
      <c r="N212" s="399"/>
      <c r="O212" s="399"/>
      <c r="P212" s="399"/>
      <c r="Q212" s="399"/>
      <c r="R212" s="399"/>
      <c r="S212" s="399"/>
      <c r="T212" s="399"/>
      <c r="U212" s="399"/>
      <c r="V212" s="399"/>
      <c r="W212" s="399"/>
      <c r="X212" s="399"/>
      <c r="Y212" s="399"/>
      <c r="Z212" s="399"/>
      <c r="AA212" s="399"/>
      <c r="AB212" s="399"/>
      <c r="AC212" s="399"/>
      <c r="AD212" s="399"/>
      <c r="AE212" s="399"/>
      <c r="AF212" s="399"/>
      <c r="AG212" s="399"/>
      <c r="AH212" s="399"/>
      <c r="AI212" s="399"/>
      <c r="AJ212" s="399"/>
    </row>
    <row r="213" spans="3:36" ht="15.75" customHeight="1" x14ac:dyDescent="0.25">
      <c r="C213" s="397"/>
      <c r="D213" s="399"/>
      <c r="E213" s="399"/>
      <c r="F213" s="399"/>
      <c r="G213" s="399"/>
      <c r="H213" s="399"/>
      <c r="I213" s="399"/>
      <c r="J213" s="399"/>
      <c r="K213" s="399"/>
      <c r="L213" s="399"/>
      <c r="M213" s="399"/>
      <c r="N213" s="399"/>
      <c r="O213" s="399"/>
      <c r="P213" s="399"/>
      <c r="Q213" s="399"/>
      <c r="R213" s="399"/>
      <c r="S213" s="399"/>
      <c r="T213" s="399"/>
      <c r="U213" s="399"/>
      <c r="V213" s="399"/>
      <c r="W213" s="399"/>
      <c r="X213" s="399"/>
      <c r="Y213" s="399"/>
      <c r="Z213" s="399"/>
      <c r="AA213" s="399"/>
      <c r="AB213" s="399"/>
      <c r="AC213" s="399"/>
      <c r="AD213" s="399"/>
      <c r="AE213" s="399"/>
      <c r="AF213" s="399"/>
      <c r="AG213" s="399"/>
      <c r="AH213" s="399"/>
      <c r="AI213" s="399"/>
      <c r="AJ213" s="399"/>
    </row>
    <row r="214" spans="3:36" ht="15.75" customHeight="1" x14ac:dyDescent="0.25">
      <c r="C214" s="397"/>
      <c r="D214" s="399"/>
      <c r="E214" s="399"/>
      <c r="F214" s="399"/>
      <c r="G214" s="399"/>
      <c r="H214" s="399"/>
      <c r="I214" s="399"/>
      <c r="J214" s="399"/>
      <c r="K214" s="399"/>
      <c r="L214" s="399"/>
      <c r="M214" s="399"/>
      <c r="N214" s="399"/>
      <c r="O214" s="399"/>
      <c r="P214" s="399"/>
      <c r="Q214" s="399"/>
      <c r="R214" s="399"/>
      <c r="S214" s="399"/>
      <c r="T214" s="399"/>
      <c r="U214" s="399"/>
      <c r="V214" s="399"/>
      <c r="W214" s="399"/>
      <c r="X214" s="399"/>
      <c r="Y214" s="399"/>
      <c r="Z214" s="399"/>
      <c r="AA214" s="399"/>
      <c r="AB214" s="399"/>
      <c r="AC214" s="399"/>
      <c r="AD214" s="399"/>
      <c r="AE214" s="399"/>
      <c r="AF214" s="399"/>
      <c r="AG214" s="399"/>
      <c r="AH214" s="399"/>
      <c r="AI214" s="399"/>
      <c r="AJ214" s="399"/>
    </row>
    <row r="215" spans="3:36" ht="15.75" customHeight="1" x14ac:dyDescent="0.25">
      <c r="C215" s="397"/>
      <c r="D215" s="399"/>
      <c r="E215" s="399"/>
      <c r="F215" s="399"/>
      <c r="G215" s="399"/>
      <c r="H215" s="399"/>
      <c r="I215" s="399"/>
      <c r="J215" s="399"/>
      <c r="K215" s="399"/>
      <c r="L215" s="399"/>
      <c r="M215" s="399"/>
      <c r="N215" s="399"/>
      <c r="O215" s="399"/>
      <c r="P215" s="399"/>
      <c r="Q215" s="399"/>
      <c r="R215" s="399"/>
      <c r="S215" s="399"/>
      <c r="T215" s="399"/>
      <c r="U215" s="399"/>
      <c r="V215" s="399"/>
      <c r="W215" s="399"/>
      <c r="X215" s="399"/>
      <c r="Y215" s="399"/>
      <c r="Z215" s="399"/>
      <c r="AA215" s="399"/>
      <c r="AB215" s="399"/>
      <c r="AC215" s="399"/>
      <c r="AD215" s="399"/>
      <c r="AE215" s="399"/>
      <c r="AF215" s="399"/>
      <c r="AG215" s="399"/>
      <c r="AH215" s="399"/>
      <c r="AI215" s="399"/>
      <c r="AJ215" s="399"/>
    </row>
    <row r="216" spans="3:36" ht="15.75" customHeight="1" x14ac:dyDescent="0.25">
      <c r="C216" s="397"/>
      <c r="D216" s="399"/>
      <c r="E216" s="399"/>
      <c r="F216" s="399"/>
      <c r="G216" s="399"/>
      <c r="H216" s="399"/>
      <c r="I216" s="399"/>
      <c r="J216" s="399"/>
      <c r="K216" s="399"/>
      <c r="L216" s="399"/>
      <c r="M216" s="399"/>
      <c r="N216" s="399"/>
      <c r="O216" s="399"/>
      <c r="P216" s="399"/>
      <c r="Q216" s="399"/>
      <c r="R216" s="399"/>
      <c r="S216" s="399"/>
      <c r="T216" s="399"/>
      <c r="U216" s="399"/>
      <c r="V216" s="399"/>
      <c r="W216" s="399"/>
      <c r="X216" s="399"/>
      <c r="Y216" s="399"/>
      <c r="Z216" s="399"/>
      <c r="AA216" s="399"/>
      <c r="AB216" s="399"/>
      <c r="AC216" s="399"/>
      <c r="AD216" s="399"/>
      <c r="AE216" s="399"/>
      <c r="AF216" s="399"/>
      <c r="AG216" s="399"/>
      <c r="AH216" s="399"/>
      <c r="AI216" s="399"/>
      <c r="AJ216" s="399"/>
    </row>
    <row r="217" spans="3:36" ht="15.75" customHeight="1" x14ac:dyDescent="0.25">
      <c r="C217" s="397"/>
      <c r="D217" s="399"/>
      <c r="E217" s="399"/>
      <c r="F217" s="399"/>
      <c r="G217" s="399"/>
      <c r="H217" s="399"/>
      <c r="I217" s="399"/>
      <c r="J217" s="399"/>
      <c r="K217" s="399"/>
      <c r="L217" s="399"/>
      <c r="M217" s="399"/>
      <c r="N217" s="399"/>
      <c r="O217" s="399"/>
      <c r="P217" s="399"/>
      <c r="Q217" s="399"/>
      <c r="R217" s="399"/>
      <c r="S217" s="399"/>
      <c r="T217" s="399"/>
      <c r="U217" s="399"/>
      <c r="V217" s="399"/>
      <c r="W217" s="399"/>
      <c r="X217" s="399"/>
      <c r="Y217" s="399"/>
      <c r="Z217" s="399"/>
      <c r="AA217" s="399"/>
      <c r="AB217" s="399"/>
      <c r="AC217" s="399"/>
      <c r="AD217" s="399"/>
      <c r="AE217" s="399"/>
      <c r="AF217" s="399"/>
      <c r="AG217" s="399"/>
      <c r="AH217" s="399"/>
      <c r="AI217" s="399"/>
      <c r="AJ217" s="399"/>
    </row>
    <row r="218" spans="3:36" ht="15.75" customHeight="1" x14ac:dyDescent="0.25">
      <c r="C218" s="397"/>
      <c r="D218" s="399"/>
      <c r="E218" s="399"/>
      <c r="F218" s="399"/>
      <c r="G218" s="399"/>
      <c r="H218" s="399"/>
      <c r="I218" s="399"/>
      <c r="J218" s="399"/>
      <c r="K218" s="399"/>
      <c r="L218" s="399"/>
      <c r="M218" s="399"/>
      <c r="N218" s="399"/>
      <c r="O218" s="399"/>
      <c r="P218" s="399"/>
      <c r="Q218" s="399"/>
      <c r="R218" s="399"/>
      <c r="S218" s="399"/>
      <c r="T218" s="399"/>
      <c r="U218" s="399"/>
      <c r="V218" s="399"/>
      <c r="W218" s="399"/>
      <c r="X218" s="399"/>
      <c r="Y218" s="399"/>
      <c r="Z218" s="399"/>
      <c r="AA218" s="399"/>
      <c r="AB218" s="399"/>
      <c r="AC218" s="399"/>
      <c r="AD218" s="399"/>
      <c r="AE218" s="399"/>
      <c r="AF218" s="399"/>
      <c r="AG218" s="399"/>
      <c r="AH218" s="399"/>
      <c r="AI218" s="399"/>
      <c r="AJ218" s="399"/>
    </row>
    <row r="219" spans="3:36" ht="15.75" customHeight="1" x14ac:dyDescent="0.25">
      <c r="C219" s="397"/>
      <c r="D219" s="399"/>
      <c r="E219" s="399"/>
      <c r="F219" s="399"/>
      <c r="G219" s="399"/>
      <c r="H219" s="399"/>
      <c r="I219" s="399"/>
      <c r="J219" s="399"/>
      <c r="K219" s="399"/>
      <c r="L219" s="399"/>
      <c r="M219" s="399"/>
      <c r="N219" s="399"/>
      <c r="O219" s="399"/>
      <c r="P219" s="399"/>
      <c r="Q219" s="399"/>
      <c r="R219" s="399"/>
      <c r="S219" s="399"/>
      <c r="T219" s="399"/>
      <c r="U219" s="399"/>
      <c r="V219" s="399"/>
      <c r="W219" s="399"/>
      <c r="X219" s="399"/>
      <c r="Y219" s="399"/>
      <c r="Z219" s="399"/>
      <c r="AA219" s="399"/>
      <c r="AB219" s="399"/>
      <c r="AC219" s="399"/>
      <c r="AD219" s="399"/>
      <c r="AE219" s="399"/>
      <c r="AF219" s="399"/>
      <c r="AG219" s="399"/>
      <c r="AH219" s="399"/>
      <c r="AI219" s="399"/>
      <c r="AJ219" s="399"/>
    </row>
    <row r="220" spans="3:36" ht="15.75" customHeight="1" x14ac:dyDescent="0.25">
      <c r="C220" s="397"/>
      <c r="D220" s="399"/>
      <c r="E220" s="399"/>
      <c r="F220" s="399"/>
      <c r="G220" s="399"/>
      <c r="H220" s="399"/>
      <c r="I220" s="399"/>
      <c r="J220" s="399"/>
      <c r="K220" s="399"/>
      <c r="L220" s="399"/>
      <c r="M220" s="399"/>
      <c r="N220" s="399"/>
      <c r="O220" s="399"/>
      <c r="P220" s="399"/>
      <c r="Q220" s="399"/>
      <c r="R220" s="399"/>
      <c r="S220" s="399"/>
      <c r="T220" s="399"/>
      <c r="U220" s="399"/>
      <c r="V220" s="399"/>
      <c r="W220" s="399"/>
      <c r="X220" s="399"/>
      <c r="Y220" s="399"/>
      <c r="Z220" s="399"/>
      <c r="AA220" s="399"/>
      <c r="AB220" s="399"/>
      <c r="AC220" s="399"/>
      <c r="AD220" s="399"/>
      <c r="AE220" s="399"/>
      <c r="AF220" s="399"/>
      <c r="AG220" s="399"/>
      <c r="AH220" s="399"/>
      <c r="AI220" s="399"/>
      <c r="AJ220" s="399"/>
    </row>
    <row r="221" spans="3:36" ht="15.75" customHeight="1" x14ac:dyDescent="0.25">
      <c r="C221" s="397"/>
      <c r="D221" s="399"/>
      <c r="E221" s="399"/>
      <c r="F221" s="399"/>
      <c r="G221" s="399"/>
      <c r="H221" s="399"/>
      <c r="I221" s="399"/>
      <c r="J221" s="399"/>
      <c r="K221" s="399"/>
      <c r="L221" s="399"/>
      <c r="M221" s="399"/>
      <c r="N221" s="399"/>
      <c r="O221" s="399"/>
      <c r="P221" s="399"/>
      <c r="Q221" s="399"/>
      <c r="R221" s="399"/>
      <c r="S221" s="399"/>
      <c r="T221" s="399"/>
      <c r="U221" s="399"/>
      <c r="V221" s="399"/>
      <c r="W221" s="399"/>
      <c r="X221" s="399"/>
      <c r="Y221" s="399"/>
      <c r="Z221" s="399"/>
      <c r="AA221" s="399"/>
      <c r="AB221" s="399"/>
      <c r="AC221" s="399"/>
      <c r="AD221" s="399"/>
      <c r="AE221" s="399"/>
      <c r="AF221" s="399"/>
      <c r="AG221" s="399"/>
      <c r="AH221" s="399"/>
      <c r="AI221" s="399"/>
      <c r="AJ221" s="399"/>
    </row>
    <row r="222" spans="3:36" ht="15.75" customHeight="1" x14ac:dyDescent="0.25">
      <c r="C222" s="397"/>
      <c r="D222" s="399"/>
      <c r="E222" s="399"/>
      <c r="F222" s="399"/>
      <c r="G222" s="399"/>
      <c r="H222" s="399"/>
      <c r="I222" s="399"/>
      <c r="J222" s="399"/>
      <c r="K222" s="399"/>
      <c r="L222" s="399"/>
      <c r="M222" s="399"/>
      <c r="N222" s="399"/>
      <c r="O222" s="399"/>
      <c r="P222" s="399"/>
      <c r="Q222" s="399"/>
      <c r="R222" s="399"/>
      <c r="S222" s="399"/>
      <c r="T222" s="399"/>
      <c r="U222" s="399"/>
      <c r="V222" s="399"/>
      <c r="W222" s="399"/>
      <c r="X222" s="399"/>
      <c r="Y222" s="399"/>
      <c r="Z222" s="399"/>
      <c r="AA222" s="399"/>
      <c r="AB222" s="399"/>
      <c r="AC222" s="399"/>
      <c r="AD222" s="399"/>
      <c r="AE222" s="399"/>
      <c r="AF222" s="399"/>
      <c r="AG222" s="399"/>
      <c r="AH222" s="399"/>
      <c r="AI222" s="399"/>
      <c r="AJ222" s="399"/>
    </row>
    <row r="223" spans="3:36" ht="15.75" customHeight="1" x14ac:dyDescent="0.25">
      <c r="C223" s="397"/>
      <c r="D223" s="399"/>
      <c r="E223" s="399"/>
      <c r="F223" s="399"/>
      <c r="G223" s="399"/>
      <c r="H223" s="399"/>
      <c r="I223" s="399"/>
      <c r="J223" s="399"/>
      <c r="K223" s="399"/>
      <c r="L223" s="399"/>
      <c r="M223" s="399"/>
      <c r="N223" s="399"/>
      <c r="O223" s="399"/>
      <c r="P223" s="399"/>
      <c r="Q223" s="399"/>
      <c r="R223" s="399"/>
      <c r="S223" s="399"/>
      <c r="T223" s="399"/>
      <c r="U223" s="399"/>
      <c r="V223" s="399"/>
      <c r="W223" s="399"/>
      <c r="X223" s="399"/>
      <c r="Y223" s="399"/>
      <c r="Z223" s="399"/>
      <c r="AA223" s="399"/>
      <c r="AB223" s="399"/>
      <c r="AC223" s="399"/>
      <c r="AD223" s="399"/>
      <c r="AE223" s="399"/>
      <c r="AF223" s="399"/>
      <c r="AG223" s="399"/>
      <c r="AH223" s="399"/>
      <c r="AI223" s="399"/>
      <c r="AJ223" s="399"/>
    </row>
    <row r="224" spans="3:36" ht="15.75" customHeight="1" x14ac:dyDescent="0.25">
      <c r="C224" s="397"/>
      <c r="D224" s="399"/>
      <c r="E224" s="399"/>
      <c r="F224" s="399"/>
      <c r="G224" s="399"/>
      <c r="H224" s="399"/>
      <c r="I224" s="399"/>
      <c r="J224" s="399"/>
      <c r="K224" s="399"/>
      <c r="L224" s="399"/>
      <c r="M224" s="399"/>
      <c r="N224" s="399"/>
      <c r="O224" s="399"/>
      <c r="P224" s="399"/>
      <c r="Q224" s="399"/>
      <c r="R224" s="399"/>
      <c r="S224" s="399"/>
      <c r="T224" s="399"/>
      <c r="U224" s="399"/>
      <c r="V224" s="399"/>
      <c r="W224" s="399"/>
      <c r="X224" s="399"/>
      <c r="Y224" s="399"/>
      <c r="Z224" s="399"/>
      <c r="AA224" s="399"/>
      <c r="AB224" s="399"/>
      <c r="AC224" s="399"/>
      <c r="AD224" s="399"/>
      <c r="AE224" s="399"/>
      <c r="AF224" s="399"/>
      <c r="AG224" s="399"/>
      <c r="AH224" s="399"/>
      <c r="AI224" s="399"/>
      <c r="AJ224" s="399"/>
    </row>
    <row r="225" spans="3:36" ht="15.75" customHeight="1" x14ac:dyDescent="0.25">
      <c r="C225" s="397"/>
      <c r="D225" s="399"/>
      <c r="E225" s="399"/>
      <c r="F225" s="399"/>
      <c r="G225" s="399"/>
      <c r="H225" s="399"/>
      <c r="I225" s="399"/>
      <c r="J225" s="399"/>
      <c r="K225" s="399"/>
      <c r="L225" s="399"/>
      <c r="M225" s="399"/>
      <c r="N225" s="399"/>
      <c r="O225" s="399"/>
      <c r="P225" s="399"/>
      <c r="Q225" s="399"/>
      <c r="R225" s="399"/>
      <c r="S225" s="399"/>
      <c r="T225" s="399"/>
      <c r="U225" s="399"/>
      <c r="V225" s="399"/>
      <c r="W225" s="399"/>
      <c r="X225" s="399"/>
      <c r="Y225" s="399"/>
      <c r="Z225" s="399"/>
      <c r="AA225" s="399"/>
      <c r="AB225" s="399"/>
      <c r="AC225" s="399"/>
      <c r="AD225" s="399"/>
      <c r="AE225" s="399"/>
      <c r="AF225" s="399"/>
      <c r="AG225" s="399"/>
      <c r="AH225" s="399"/>
      <c r="AI225" s="399"/>
      <c r="AJ225" s="399"/>
    </row>
    <row r="226" spans="3:36" ht="15.75" customHeight="1" x14ac:dyDescent="0.25">
      <c r="C226" s="397"/>
      <c r="D226" s="399"/>
      <c r="E226" s="399"/>
      <c r="F226" s="399"/>
      <c r="G226" s="399"/>
      <c r="H226" s="399"/>
      <c r="I226" s="399"/>
      <c r="J226" s="399"/>
      <c r="K226" s="399"/>
      <c r="L226" s="399"/>
      <c r="M226" s="399"/>
      <c r="N226" s="399"/>
      <c r="O226" s="399"/>
      <c r="P226" s="399"/>
      <c r="Q226" s="399"/>
      <c r="R226" s="399"/>
      <c r="S226" s="399"/>
      <c r="T226" s="399"/>
      <c r="U226" s="399"/>
      <c r="V226" s="399"/>
      <c r="W226" s="399"/>
      <c r="X226" s="399"/>
      <c r="Y226" s="399"/>
      <c r="Z226" s="399"/>
      <c r="AA226" s="399"/>
      <c r="AB226" s="399"/>
      <c r="AC226" s="399"/>
      <c r="AD226" s="399"/>
      <c r="AE226" s="399"/>
      <c r="AF226" s="399"/>
      <c r="AG226" s="399"/>
      <c r="AH226" s="399"/>
      <c r="AI226" s="399"/>
      <c r="AJ226" s="399"/>
    </row>
    <row r="227" spans="3:36" ht="15.75" customHeight="1" x14ac:dyDescent="0.25">
      <c r="C227" s="397"/>
      <c r="D227" s="399"/>
      <c r="E227" s="399"/>
      <c r="F227" s="399"/>
      <c r="G227" s="399"/>
      <c r="H227" s="399"/>
      <c r="I227" s="399"/>
      <c r="J227" s="399"/>
      <c r="K227" s="399"/>
      <c r="L227" s="399"/>
      <c r="M227" s="399"/>
      <c r="N227" s="399"/>
      <c r="O227" s="399"/>
      <c r="P227" s="399"/>
      <c r="Q227" s="399"/>
      <c r="R227" s="399"/>
      <c r="S227" s="399"/>
      <c r="T227" s="399"/>
      <c r="U227" s="399"/>
      <c r="V227" s="399"/>
      <c r="W227" s="399"/>
      <c r="X227" s="399"/>
      <c r="Y227" s="399"/>
      <c r="Z227" s="399"/>
      <c r="AA227" s="399"/>
      <c r="AB227" s="399"/>
      <c r="AC227" s="399"/>
      <c r="AD227" s="399"/>
      <c r="AE227" s="399"/>
      <c r="AF227" s="399"/>
      <c r="AG227" s="399"/>
      <c r="AH227" s="399"/>
      <c r="AI227" s="399"/>
      <c r="AJ227" s="399"/>
    </row>
    <row r="228" spans="3:36" ht="15.75" customHeight="1" x14ac:dyDescent="0.25">
      <c r="C228" s="397"/>
      <c r="D228" s="399"/>
      <c r="E228" s="399"/>
      <c r="F228" s="399"/>
      <c r="G228" s="399"/>
      <c r="H228" s="399"/>
      <c r="I228" s="399"/>
      <c r="J228" s="399"/>
      <c r="K228" s="399"/>
      <c r="L228" s="399"/>
      <c r="M228" s="399"/>
      <c r="N228" s="399"/>
      <c r="O228" s="399"/>
      <c r="P228" s="399"/>
      <c r="Q228" s="399"/>
      <c r="R228" s="399"/>
      <c r="S228" s="399"/>
      <c r="T228" s="399"/>
      <c r="U228" s="399"/>
      <c r="V228" s="399"/>
      <c r="W228" s="399"/>
      <c r="X228" s="399"/>
      <c r="Y228" s="399"/>
      <c r="Z228" s="399"/>
      <c r="AA228" s="399"/>
      <c r="AB228" s="399"/>
      <c r="AC228" s="399"/>
      <c r="AD228" s="399"/>
      <c r="AE228" s="399"/>
      <c r="AF228" s="399"/>
      <c r="AG228" s="399"/>
      <c r="AH228" s="399"/>
      <c r="AI228" s="399"/>
      <c r="AJ228" s="399"/>
    </row>
    <row r="229" spans="3:36" ht="15.75" customHeight="1" x14ac:dyDescent="0.25">
      <c r="C229" s="397"/>
      <c r="D229" s="399"/>
      <c r="E229" s="399"/>
      <c r="F229" s="399"/>
      <c r="G229" s="399"/>
      <c r="H229" s="399"/>
      <c r="I229" s="399"/>
      <c r="J229" s="399"/>
      <c r="K229" s="399"/>
      <c r="L229" s="399"/>
      <c r="M229" s="399"/>
      <c r="N229" s="399"/>
      <c r="O229" s="399"/>
      <c r="P229" s="399"/>
      <c r="Q229" s="399"/>
      <c r="R229" s="399"/>
      <c r="S229" s="399"/>
      <c r="T229" s="399"/>
      <c r="U229" s="399"/>
      <c r="V229" s="399"/>
      <c r="W229" s="399"/>
      <c r="X229" s="399"/>
      <c r="Y229" s="399"/>
      <c r="Z229" s="399"/>
      <c r="AA229" s="399"/>
      <c r="AB229" s="399"/>
      <c r="AC229" s="399"/>
      <c r="AD229" s="399"/>
      <c r="AE229" s="399"/>
      <c r="AF229" s="399"/>
      <c r="AG229" s="399"/>
      <c r="AH229" s="399"/>
      <c r="AI229" s="399"/>
      <c r="AJ229" s="399"/>
    </row>
    <row r="230" spans="3:36" ht="15.75" customHeight="1" x14ac:dyDescent="0.25">
      <c r="C230" s="397"/>
      <c r="D230" s="399"/>
      <c r="E230" s="399"/>
      <c r="F230" s="399"/>
      <c r="G230" s="399"/>
      <c r="H230" s="399"/>
      <c r="I230" s="399"/>
      <c r="J230" s="399"/>
      <c r="K230" s="399"/>
      <c r="L230" s="399"/>
      <c r="M230" s="399"/>
      <c r="N230" s="399"/>
      <c r="O230" s="399"/>
      <c r="P230" s="399"/>
      <c r="Q230" s="399"/>
      <c r="R230" s="399"/>
      <c r="S230" s="399"/>
      <c r="T230" s="399"/>
      <c r="U230" s="399"/>
      <c r="V230" s="399"/>
      <c r="W230" s="399"/>
      <c r="X230" s="399"/>
      <c r="Y230" s="399"/>
      <c r="Z230" s="399"/>
      <c r="AA230" s="399"/>
      <c r="AB230" s="399"/>
      <c r="AC230" s="399"/>
      <c r="AD230" s="399"/>
      <c r="AE230" s="399"/>
      <c r="AF230" s="399"/>
      <c r="AG230" s="399"/>
      <c r="AH230" s="399"/>
      <c r="AI230" s="399"/>
      <c r="AJ230" s="399"/>
    </row>
    <row r="231" spans="3:36" ht="15.75" customHeight="1" x14ac:dyDescent="0.25">
      <c r="C231" s="397"/>
      <c r="D231" s="399"/>
      <c r="E231" s="399"/>
      <c r="F231" s="399"/>
      <c r="G231" s="399"/>
      <c r="H231" s="399"/>
      <c r="I231" s="399"/>
      <c r="J231" s="399"/>
      <c r="K231" s="399"/>
      <c r="L231" s="399"/>
      <c r="M231" s="399"/>
      <c r="N231" s="399"/>
      <c r="O231" s="399"/>
      <c r="P231" s="399"/>
      <c r="Q231" s="399"/>
      <c r="R231" s="399"/>
      <c r="S231" s="399"/>
      <c r="T231" s="399"/>
      <c r="U231" s="399"/>
      <c r="V231" s="399"/>
      <c r="W231" s="399"/>
      <c r="X231" s="399"/>
      <c r="Y231" s="399"/>
      <c r="Z231" s="399"/>
      <c r="AA231" s="399"/>
      <c r="AB231" s="399"/>
      <c r="AC231" s="399"/>
      <c r="AD231" s="399"/>
      <c r="AE231" s="399"/>
      <c r="AF231" s="399"/>
      <c r="AG231" s="399"/>
      <c r="AH231" s="399"/>
      <c r="AI231" s="399"/>
      <c r="AJ231" s="399"/>
    </row>
    <row r="232" spans="3:36" ht="15.75" customHeight="1" x14ac:dyDescent="0.25">
      <c r="C232" s="397"/>
      <c r="D232" s="399"/>
      <c r="E232" s="399"/>
      <c r="F232" s="399"/>
      <c r="G232" s="399"/>
      <c r="H232" s="399"/>
      <c r="I232" s="399"/>
      <c r="J232" s="399"/>
      <c r="K232" s="399"/>
      <c r="L232" s="399"/>
      <c r="M232" s="399"/>
      <c r="N232" s="399"/>
      <c r="O232" s="399"/>
      <c r="P232" s="399"/>
      <c r="Q232" s="399"/>
      <c r="R232" s="399"/>
      <c r="S232" s="399"/>
      <c r="T232" s="399"/>
      <c r="U232" s="399"/>
      <c r="V232" s="399"/>
      <c r="W232" s="399"/>
      <c r="X232" s="399"/>
      <c r="Y232" s="399"/>
      <c r="Z232" s="399"/>
      <c r="AA232" s="399"/>
      <c r="AB232" s="399"/>
      <c r="AC232" s="399"/>
      <c r="AD232" s="399"/>
      <c r="AE232" s="399"/>
      <c r="AF232" s="399"/>
      <c r="AG232" s="399"/>
      <c r="AH232" s="399"/>
      <c r="AI232" s="399"/>
      <c r="AJ232" s="399"/>
    </row>
    <row r="233" spans="3:36" ht="15.75" customHeight="1" x14ac:dyDescent="0.25">
      <c r="C233" s="397"/>
      <c r="D233" s="399"/>
      <c r="E233" s="399"/>
      <c r="F233" s="399"/>
      <c r="G233" s="399"/>
      <c r="H233" s="399"/>
      <c r="I233" s="399"/>
      <c r="J233" s="399"/>
      <c r="K233" s="399"/>
      <c r="L233" s="399"/>
      <c r="M233" s="399"/>
      <c r="N233" s="399"/>
      <c r="O233" s="399"/>
      <c r="P233" s="399"/>
      <c r="Q233" s="399"/>
      <c r="R233" s="399"/>
      <c r="S233" s="399"/>
      <c r="T233" s="399"/>
      <c r="U233" s="399"/>
      <c r="V233" s="399"/>
      <c r="W233" s="399"/>
      <c r="X233" s="399"/>
      <c r="Y233" s="399"/>
      <c r="Z233" s="399"/>
      <c r="AA233" s="399"/>
      <c r="AB233" s="399"/>
      <c r="AC233" s="399"/>
      <c r="AD233" s="399"/>
      <c r="AE233" s="399"/>
      <c r="AF233" s="399"/>
      <c r="AG233" s="399"/>
      <c r="AH233" s="399"/>
      <c r="AI233" s="399"/>
      <c r="AJ233" s="399"/>
    </row>
    <row r="234" spans="3:36" ht="15.75" customHeight="1" x14ac:dyDescent="0.25">
      <c r="C234" s="397"/>
      <c r="D234" s="399"/>
      <c r="E234" s="399"/>
      <c r="F234" s="399"/>
      <c r="G234" s="399"/>
      <c r="H234" s="399"/>
      <c r="I234" s="399"/>
      <c r="J234" s="399"/>
      <c r="K234" s="399"/>
      <c r="L234" s="399"/>
      <c r="M234" s="399"/>
      <c r="N234" s="399"/>
      <c r="O234" s="399"/>
      <c r="P234" s="399"/>
      <c r="Q234" s="399"/>
      <c r="R234" s="399"/>
      <c r="S234" s="399"/>
      <c r="T234" s="399"/>
      <c r="U234" s="399"/>
      <c r="V234" s="399"/>
      <c r="W234" s="399"/>
      <c r="X234" s="399"/>
      <c r="Y234" s="399"/>
      <c r="Z234" s="399"/>
      <c r="AA234" s="399"/>
      <c r="AB234" s="399"/>
      <c r="AC234" s="399"/>
      <c r="AD234" s="399"/>
      <c r="AE234" s="399"/>
      <c r="AF234" s="399"/>
      <c r="AG234" s="399"/>
      <c r="AH234" s="399"/>
      <c r="AI234" s="399"/>
      <c r="AJ234" s="399"/>
    </row>
    <row r="235" spans="3:36" ht="15.75" customHeight="1" x14ac:dyDescent="0.25">
      <c r="C235" s="397"/>
      <c r="D235" s="399"/>
      <c r="E235" s="399"/>
      <c r="F235" s="399"/>
      <c r="G235" s="399"/>
      <c r="H235" s="399"/>
      <c r="I235" s="399"/>
      <c r="J235" s="399"/>
      <c r="K235" s="399"/>
      <c r="L235" s="399"/>
      <c r="M235" s="399"/>
      <c r="N235" s="399"/>
      <c r="O235" s="399"/>
      <c r="P235" s="399"/>
      <c r="Q235" s="399"/>
      <c r="R235" s="399"/>
      <c r="S235" s="399"/>
      <c r="T235" s="399"/>
      <c r="U235" s="399"/>
      <c r="V235" s="399"/>
      <c r="W235" s="399"/>
      <c r="X235" s="399"/>
      <c r="Y235" s="399"/>
      <c r="Z235" s="399"/>
      <c r="AA235" s="399"/>
      <c r="AB235" s="399"/>
      <c r="AC235" s="399"/>
      <c r="AD235" s="399"/>
      <c r="AE235" s="399"/>
      <c r="AF235" s="399"/>
      <c r="AG235" s="399"/>
      <c r="AH235" s="399"/>
      <c r="AI235" s="399"/>
      <c r="AJ235" s="399"/>
    </row>
    <row r="236" spans="3:36" ht="15.75" customHeight="1" x14ac:dyDescent="0.25">
      <c r="C236" s="397"/>
      <c r="D236" s="399"/>
      <c r="E236" s="399"/>
      <c r="F236" s="399"/>
      <c r="G236" s="399"/>
      <c r="H236" s="399"/>
      <c r="I236" s="399"/>
      <c r="J236" s="399"/>
      <c r="K236" s="399"/>
      <c r="L236" s="399"/>
      <c r="M236" s="399"/>
      <c r="N236" s="399"/>
      <c r="O236" s="399"/>
      <c r="P236" s="399"/>
      <c r="Q236" s="399"/>
      <c r="R236" s="399"/>
      <c r="S236" s="399"/>
      <c r="T236" s="399"/>
      <c r="U236" s="399"/>
      <c r="V236" s="399"/>
      <c r="W236" s="399"/>
      <c r="X236" s="399"/>
      <c r="Y236" s="399"/>
      <c r="Z236" s="399"/>
      <c r="AA236" s="399"/>
      <c r="AB236" s="399"/>
      <c r="AC236" s="399"/>
      <c r="AD236" s="399"/>
      <c r="AE236" s="399"/>
      <c r="AF236" s="399"/>
      <c r="AG236" s="399"/>
      <c r="AH236" s="399"/>
      <c r="AI236" s="399"/>
      <c r="AJ236" s="399"/>
    </row>
    <row r="237" spans="3:36" ht="15.75" customHeight="1" x14ac:dyDescent="0.25">
      <c r="C237" s="397"/>
      <c r="D237" s="399"/>
      <c r="E237" s="399"/>
      <c r="F237" s="399"/>
      <c r="G237" s="399"/>
      <c r="H237" s="399"/>
      <c r="I237" s="399"/>
      <c r="J237" s="399"/>
      <c r="K237" s="399"/>
      <c r="L237" s="399"/>
      <c r="M237" s="399"/>
      <c r="N237" s="399"/>
      <c r="O237" s="399"/>
      <c r="P237" s="399"/>
      <c r="Q237" s="399"/>
      <c r="R237" s="399"/>
      <c r="S237" s="399"/>
      <c r="T237" s="399"/>
      <c r="U237" s="399"/>
      <c r="V237" s="399"/>
      <c r="W237" s="399"/>
      <c r="X237" s="399"/>
      <c r="Y237" s="399"/>
      <c r="Z237" s="399"/>
      <c r="AA237" s="399"/>
      <c r="AB237" s="399"/>
      <c r="AC237" s="399"/>
      <c r="AD237" s="399"/>
      <c r="AE237" s="399"/>
      <c r="AF237" s="399"/>
      <c r="AG237" s="399"/>
      <c r="AH237" s="399"/>
      <c r="AI237" s="399"/>
      <c r="AJ237" s="399"/>
    </row>
    <row r="238" spans="3:36" ht="15.75" customHeight="1" x14ac:dyDescent="0.25">
      <c r="C238" s="397"/>
      <c r="D238" s="399"/>
      <c r="E238" s="399"/>
      <c r="F238" s="399"/>
      <c r="G238" s="399"/>
      <c r="H238" s="399"/>
      <c r="I238" s="399"/>
      <c r="J238" s="399"/>
      <c r="K238" s="399"/>
      <c r="L238" s="399"/>
      <c r="M238" s="399"/>
      <c r="N238" s="399"/>
      <c r="O238" s="399"/>
      <c r="P238" s="399"/>
      <c r="Q238" s="399"/>
      <c r="R238" s="399"/>
      <c r="S238" s="399"/>
      <c r="T238" s="399"/>
      <c r="U238" s="399"/>
      <c r="V238" s="399"/>
      <c r="W238" s="399"/>
      <c r="X238" s="399"/>
      <c r="Y238" s="399"/>
      <c r="Z238" s="399"/>
      <c r="AA238" s="399"/>
      <c r="AB238" s="399"/>
      <c r="AC238" s="399"/>
      <c r="AD238" s="399"/>
      <c r="AE238" s="399"/>
      <c r="AF238" s="399"/>
      <c r="AG238" s="399"/>
      <c r="AH238" s="399"/>
      <c r="AI238" s="399"/>
      <c r="AJ238" s="399"/>
    </row>
    <row r="239" spans="3:36" ht="15.75" customHeight="1" x14ac:dyDescent="0.25">
      <c r="C239" s="397"/>
      <c r="D239" s="399"/>
      <c r="E239" s="399"/>
      <c r="F239" s="399"/>
      <c r="G239" s="399"/>
      <c r="H239" s="399"/>
      <c r="I239" s="399"/>
      <c r="J239" s="399"/>
      <c r="K239" s="399"/>
      <c r="L239" s="399"/>
      <c r="M239" s="399"/>
      <c r="N239" s="399"/>
      <c r="O239" s="399"/>
      <c r="P239" s="399"/>
      <c r="Q239" s="399"/>
      <c r="R239" s="399"/>
      <c r="S239" s="399"/>
      <c r="T239" s="399"/>
      <c r="U239" s="399"/>
      <c r="V239" s="399"/>
      <c r="W239" s="399"/>
      <c r="X239" s="399"/>
      <c r="Y239" s="399"/>
      <c r="Z239" s="399"/>
      <c r="AA239" s="399"/>
      <c r="AB239" s="399"/>
      <c r="AC239" s="399"/>
      <c r="AD239" s="399"/>
      <c r="AE239" s="399"/>
      <c r="AF239" s="399"/>
      <c r="AG239" s="399"/>
      <c r="AH239" s="399"/>
      <c r="AI239" s="399"/>
      <c r="AJ239" s="399"/>
    </row>
    <row r="240" spans="3:36" ht="15.75" customHeight="1" x14ac:dyDescent="0.25">
      <c r="C240" s="397"/>
      <c r="D240" s="399"/>
      <c r="E240" s="399"/>
      <c r="F240" s="399"/>
      <c r="G240" s="399"/>
      <c r="H240" s="399"/>
      <c r="I240" s="399"/>
      <c r="J240" s="399"/>
      <c r="K240" s="399"/>
      <c r="L240" s="399"/>
      <c r="M240" s="399"/>
      <c r="N240" s="399"/>
      <c r="O240" s="399"/>
      <c r="P240" s="399"/>
      <c r="Q240" s="399"/>
      <c r="R240" s="399"/>
      <c r="S240" s="399"/>
      <c r="T240" s="399"/>
      <c r="U240" s="399"/>
      <c r="V240" s="399"/>
      <c r="W240" s="399"/>
      <c r="X240" s="399"/>
      <c r="Y240" s="399"/>
      <c r="Z240" s="399"/>
      <c r="AA240" s="399"/>
      <c r="AB240" s="399"/>
      <c r="AC240" s="399"/>
      <c r="AD240" s="399"/>
      <c r="AE240" s="399"/>
      <c r="AF240" s="399"/>
      <c r="AG240" s="399"/>
      <c r="AH240" s="399"/>
      <c r="AI240" s="399"/>
      <c r="AJ240" s="399"/>
    </row>
    <row r="241" spans="3:36" ht="15.75" customHeight="1" x14ac:dyDescent="0.25">
      <c r="C241" s="397"/>
      <c r="D241" s="399"/>
      <c r="E241" s="399"/>
      <c r="F241" s="399"/>
      <c r="G241" s="399"/>
      <c r="H241" s="399"/>
      <c r="I241" s="399"/>
      <c r="J241" s="399"/>
      <c r="K241" s="399"/>
      <c r="L241" s="399"/>
      <c r="M241" s="399"/>
      <c r="N241" s="399"/>
      <c r="O241" s="399"/>
      <c r="P241" s="399"/>
      <c r="Q241" s="399"/>
      <c r="R241" s="399"/>
      <c r="S241" s="399"/>
      <c r="T241" s="399"/>
      <c r="U241" s="399"/>
      <c r="V241" s="399"/>
      <c r="W241" s="399"/>
      <c r="X241" s="399"/>
      <c r="Y241" s="399"/>
      <c r="Z241" s="399"/>
      <c r="AA241" s="399"/>
      <c r="AB241" s="399"/>
      <c r="AC241" s="399"/>
      <c r="AD241" s="399"/>
      <c r="AE241" s="399"/>
      <c r="AF241" s="399"/>
      <c r="AG241" s="399"/>
      <c r="AH241" s="399"/>
      <c r="AI241" s="399"/>
      <c r="AJ241" s="399"/>
    </row>
    <row r="242" spans="3:36" ht="15.75" customHeight="1" x14ac:dyDescent="0.25">
      <c r="C242" s="397"/>
      <c r="D242" s="399"/>
      <c r="E242" s="399"/>
      <c r="F242" s="399"/>
      <c r="G242" s="399"/>
      <c r="H242" s="399"/>
      <c r="I242" s="399"/>
      <c r="J242" s="399"/>
      <c r="K242" s="399"/>
      <c r="L242" s="399"/>
      <c r="M242" s="399"/>
      <c r="N242" s="399"/>
      <c r="O242" s="399"/>
      <c r="P242" s="399"/>
      <c r="Q242" s="399"/>
      <c r="R242" s="399"/>
      <c r="S242" s="399"/>
      <c r="T242" s="399"/>
      <c r="U242" s="399"/>
      <c r="V242" s="399"/>
      <c r="W242" s="399"/>
      <c r="X242" s="399"/>
      <c r="Y242" s="399"/>
      <c r="Z242" s="399"/>
      <c r="AA242" s="399"/>
      <c r="AB242" s="399"/>
      <c r="AC242" s="399"/>
      <c r="AD242" s="399"/>
      <c r="AE242" s="399"/>
      <c r="AF242" s="399"/>
      <c r="AG242" s="399"/>
      <c r="AH242" s="399"/>
      <c r="AI242" s="399"/>
      <c r="AJ242" s="399"/>
    </row>
    <row r="243" spans="3:36" ht="15.75" customHeight="1" x14ac:dyDescent="0.25">
      <c r="C243" s="397"/>
      <c r="D243" s="399"/>
      <c r="E243" s="399"/>
      <c r="F243" s="399"/>
      <c r="G243" s="399"/>
      <c r="H243" s="399"/>
      <c r="I243" s="399"/>
      <c r="J243" s="399"/>
      <c r="K243" s="399"/>
      <c r="L243" s="399"/>
      <c r="M243" s="399"/>
      <c r="N243" s="399"/>
      <c r="O243" s="399"/>
      <c r="P243" s="399"/>
      <c r="Q243" s="399"/>
      <c r="R243" s="399"/>
      <c r="S243" s="399"/>
      <c r="T243" s="399"/>
      <c r="U243" s="399"/>
      <c r="V243" s="399"/>
      <c r="W243" s="399"/>
      <c r="X243" s="399"/>
      <c r="Y243" s="399"/>
      <c r="Z243" s="399"/>
      <c r="AA243" s="399"/>
      <c r="AB243" s="399"/>
      <c r="AC243" s="399"/>
      <c r="AD243" s="399"/>
      <c r="AE243" s="399"/>
      <c r="AF243" s="399"/>
      <c r="AG243" s="399"/>
      <c r="AH243" s="399"/>
      <c r="AI243" s="399"/>
      <c r="AJ243" s="399"/>
    </row>
    <row r="244" spans="3:36" ht="15.75" customHeight="1" x14ac:dyDescent="0.25">
      <c r="C244" s="397"/>
      <c r="D244" s="399"/>
      <c r="E244" s="399"/>
      <c r="F244" s="399"/>
      <c r="G244" s="399"/>
      <c r="H244" s="399"/>
      <c r="I244" s="399"/>
      <c r="J244" s="399"/>
      <c r="K244" s="399"/>
      <c r="L244" s="399"/>
      <c r="M244" s="399"/>
      <c r="N244" s="399"/>
      <c r="O244" s="399"/>
      <c r="P244" s="399"/>
      <c r="Q244" s="399"/>
      <c r="R244" s="399"/>
      <c r="S244" s="399"/>
      <c r="T244" s="399"/>
      <c r="U244" s="399"/>
      <c r="V244" s="399"/>
      <c r="W244" s="399"/>
      <c r="X244" s="399"/>
      <c r="Y244" s="399"/>
      <c r="Z244" s="399"/>
      <c r="AA244" s="399"/>
      <c r="AB244" s="399"/>
      <c r="AC244" s="399"/>
      <c r="AD244" s="399"/>
      <c r="AE244" s="399"/>
      <c r="AF244" s="399"/>
      <c r="AG244" s="399"/>
      <c r="AH244" s="399"/>
      <c r="AI244" s="399"/>
      <c r="AJ244" s="399"/>
    </row>
    <row r="245" spans="3:36" ht="15.75" customHeight="1" x14ac:dyDescent="0.25">
      <c r="C245" s="397"/>
      <c r="D245" s="399"/>
      <c r="E245" s="399"/>
      <c r="F245" s="399"/>
      <c r="G245" s="399"/>
      <c r="H245" s="399"/>
      <c r="I245" s="399"/>
      <c r="J245" s="399"/>
      <c r="K245" s="399"/>
      <c r="L245" s="399"/>
      <c r="M245" s="399"/>
      <c r="N245" s="399"/>
      <c r="O245" s="399"/>
      <c r="P245" s="399"/>
      <c r="Q245" s="399"/>
      <c r="R245" s="399"/>
      <c r="S245" s="399"/>
      <c r="T245" s="399"/>
      <c r="U245" s="399"/>
      <c r="V245" s="399"/>
      <c r="W245" s="399"/>
      <c r="X245" s="399"/>
      <c r="Y245" s="399"/>
      <c r="Z245" s="399"/>
      <c r="AA245" s="399"/>
      <c r="AB245" s="399"/>
      <c r="AC245" s="399"/>
      <c r="AD245" s="399"/>
      <c r="AE245" s="399"/>
      <c r="AF245" s="399"/>
      <c r="AG245" s="399"/>
      <c r="AH245" s="399"/>
      <c r="AI245" s="399"/>
      <c r="AJ245" s="399"/>
    </row>
    <row r="246" spans="3:36" ht="15.75" customHeight="1" x14ac:dyDescent="0.3">
      <c r="C246" s="397"/>
      <c r="D246" s="399"/>
      <c r="E246" s="399"/>
      <c r="F246" s="425"/>
      <c r="G246" s="425"/>
      <c r="H246" s="425"/>
      <c r="I246" s="425"/>
      <c r="J246" s="425"/>
      <c r="K246" s="425"/>
      <c r="L246" s="399"/>
      <c r="M246" s="399"/>
      <c r="N246" s="399"/>
      <c r="O246" s="399"/>
      <c r="P246" s="399"/>
      <c r="Q246" s="399"/>
      <c r="R246" s="399"/>
      <c r="S246" s="399"/>
      <c r="T246" s="399"/>
      <c r="U246" s="399"/>
      <c r="V246" s="399"/>
      <c r="W246" s="399"/>
      <c r="X246" s="399"/>
      <c r="Y246" s="399"/>
      <c r="Z246" s="399"/>
      <c r="AA246" s="399"/>
      <c r="AB246" s="399"/>
      <c r="AC246" s="399"/>
      <c r="AD246" s="399"/>
      <c r="AE246" s="399"/>
      <c r="AF246" s="399"/>
      <c r="AG246" s="399"/>
      <c r="AH246" s="399"/>
      <c r="AI246" s="399"/>
      <c r="AJ246" s="399"/>
    </row>
    <row r="247" spans="3:36" ht="15.75" customHeight="1" x14ac:dyDescent="0.3">
      <c r="C247" s="397"/>
      <c r="D247" s="399"/>
      <c r="E247" s="399"/>
      <c r="F247" s="425"/>
      <c r="G247" s="425"/>
      <c r="H247" s="425"/>
      <c r="I247" s="425"/>
      <c r="J247" s="425"/>
      <c r="K247" s="425"/>
      <c r="L247" s="399"/>
      <c r="M247" s="399"/>
      <c r="N247" s="399"/>
      <c r="O247" s="399"/>
      <c r="P247" s="399"/>
      <c r="Q247" s="399"/>
      <c r="R247" s="399"/>
      <c r="S247" s="399"/>
      <c r="T247" s="399"/>
      <c r="U247" s="399"/>
      <c r="V247" s="399"/>
      <c r="W247" s="399"/>
      <c r="X247" s="399"/>
      <c r="Y247" s="399"/>
      <c r="Z247" s="399"/>
      <c r="AA247" s="399"/>
      <c r="AB247" s="399"/>
      <c r="AC247" s="399"/>
      <c r="AD247" s="399"/>
      <c r="AE247" s="399"/>
      <c r="AF247" s="399"/>
      <c r="AG247" s="399"/>
      <c r="AH247" s="399"/>
      <c r="AI247" s="399"/>
      <c r="AJ247" s="399"/>
    </row>
    <row r="248" spans="3:36" ht="15.75" customHeight="1" x14ac:dyDescent="0.3">
      <c r="C248" s="397"/>
      <c r="D248" s="399"/>
      <c r="E248" s="399"/>
      <c r="F248" s="425"/>
      <c r="G248" s="425"/>
      <c r="H248" s="425"/>
      <c r="I248" s="425"/>
      <c r="J248" s="425"/>
      <c r="K248" s="425"/>
      <c r="L248" s="425"/>
      <c r="M248" s="425"/>
      <c r="N248" s="425"/>
      <c r="O248" s="425"/>
      <c r="P248" s="399"/>
      <c r="Q248" s="399"/>
      <c r="R248" s="399"/>
      <c r="S248" s="399"/>
      <c r="T248" s="399"/>
      <c r="U248" s="399"/>
      <c r="V248" s="399"/>
      <c r="W248" s="399"/>
      <c r="X248" s="399"/>
      <c r="Y248" s="399"/>
      <c r="Z248" s="399"/>
      <c r="AA248" s="399"/>
      <c r="AB248" s="399"/>
      <c r="AC248" s="399"/>
      <c r="AD248" s="399"/>
      <c r="AE248" s="399"/>
      <c r="AF248" s="399"/>
      <c r="AG248" s="399"/>
      <c r="AH248" s="399"/>
      <c r="AI248" s="399"/>
      <c r="AJ248" s="399"/>
    </row>
    <row r="249" spans="3:36" ht="15.75" customHeight="1" x14ac:dyDescent="0.25">
      <c r="C249" s="397"/>
      <c r="D249" s="399"/>
      <c r="E249" s="399"/>
      <c r="F249" s="399"/>
      <c r="G249" s="399"/>
      <c r="H249" s="399"/>
      <c r="I249" s="399"/>
      <c r="J249" s="399"/>
      <c r="K249" s="399"/>
      <c r="L249" s="399"/>
      <c r="M249" s="399"/>
      <c r="N249" s="399"/>
      <c r="O249" s="399"/>
      <c r="P249" s="399"/>
      <c r="Q249" s="399"/>
      <c r="R249" s="399"/>
      <c r="S249" s="399"/>
      <c r="T249" s="399"/>
      <c r="U249" s="399"/>
      <c r="V249" s="399"/>
      <c r="W249" s="399"/>
      <c r="X249" s="399"/>
      <c r="Y249" s="399"/>
      <c r="Z249" s="399"/>
      <c r="AA249" s="399"/>
      <c r="AB249" s="399"/>
      <c r="AC249" s="399"/>
      <c r="AD249" s="399"/>
      <c r="AE249" s="399"/>
      <c r="AF249" s="399"/>
      <c r="AG249" s="399"/>
      <c r="AH249" s="399"/>
      <c r="AI249" s="399"/>
      <c r="AJ249" s="399"/>
    </row>
    <row r="250" spans="3:36" ht="15.75" customHeight="1" x14ac:dyDescent="0.25">
      <c r="C250" s="397"/>
      <c r="D250" s="399"/>
      <c r="E250" s="399"/>
      <c r="F250" s="399"/>
      <c r="G250" s="399"/>
      <c r="H250" s="399"/>
      <c r="I250" s="399"/>
      <c r="J250" s="399"/>
      <c r="K250" s="399"/>
      <c r="L250" s="399"/>
      <c r="M250" s="399"/>
      <c r="N250" s="399"/>
      <c r="O250" s="399"/>
      <c r="P250" s="399"/>
      <c r="Q250" s="399"/>
      <c r="R250" s="399"/>
      <c r="S250" s="399"/>
      <c r="T250" s="399"/>
      <c r="U250" s="399"/>
      <c r="V250" s="399"/>
      <c r="W250" s="399"/>
      <c r="X250" s="399"/>
      <c r="Y250" s="399"/>
      <c r="Z250" s="399"/>
      <c r="AA250" s="399"/>
      <c r="AB250" s="399"/>
      <c r="AC250" s="399"/>
      <c r="AD250" s="399"/>
      <c r="AE250" s="399"/>
      <c r="AF250" s="399"/>
      <c r="AG250" s="399"/>
      <c r="AH250" s="399"/>
      <c r="AI250" s="399"/>
      <c r="AJ250" s="399"/>
    </row>
    <row r="251" spans="3:36" ht="15.75" customHeight="1" x14ac:dyDescent="0.25">
      <c r="C251" s="397"/>
      <c r="D251" s="399"/>
      <c r="E251" s="399"/>
      <c r="F251" s="399"/>
      <c r="G251" s="399"/>
      <c r="H251" s="399"/>
      <c r="I251" s="399"/>
      <c r="J251" s="399"/>
      <c r="K251" s="399"/>
      <c r="L251" s="399"/>
      <c r="M251" s="399"/>
      <c r="N251" s="399"/>
      <c r="O251" s="399"/>
      <c r="P251" s="399"/>
      <c r="Q251" s="399"/>
      <c r="R251" s="399"/>
      <c r="S251" s="399"/>
      <c r="T251" s="399"/>
      <c r="U251" s="399"/>
      <c r="V251" s="399"/>
      <c r="W251" s="399"/>
      <c r="X251" s="399"/>
      <c r="Y251" s="399"/>
      <c r="Z251" s="399"/>
      <c r="AA251" s="399"/>
      <c r="AB251" s="399"/>
      <c r="AC251" s="399"/>
      <c r="AD251" s="399"/>
      <c r="AE251" s="399"/>
      <c r="AF251" s="399"/>
      <c r="AG251" s="399"/>
      <c r="AH251" s="399"/>
      <c r="AI251" s="399"/>
      <c r="AJ251" s="399"/>
    </row>
    <row r="252" spans="3:36" ht="15.75" customHeight="1" x14ac:dyDescent="0.25">
      <c r="C252" s="397"/>
      <c r="D252" s="399"/>
      <c r="E252" s="399"/>
      <c r="F252" s="399"/>
      <c r="G252" s="399"/>
      <c r="H252" s="399"/>
      <c r="I252" s="399"/>
      <c r="J252" s="399"/>
      <c r="K252" s="399"/>
      <c r="L252" s="399"/>
      <c r="M252" s="399"/>
      <c r="N252" s="399"/>
      <c r="O252" s="399"/>
      <c r="P252" s="399"/>
      <c r="Q252" s="399"/>
      <c r="R252" s="399"/>
      <c r="S252" s="399"/>
      <c r="T252" s="399"/>
      <c r="U252" s="399"/>
      <c r="V252" s="399"/>
      <c r="W252" s="399"/>
      <c r="X252" s="399"/>
      <c r="Y252" s="399"/>
      <c r="Z252" s="399"/>
      <c r="AA252" s="399"/>
      <c r="AB252" s="399"/>
      <c r="AC252" s="399"/>
      <c r="AD252" s="399"/>
      <c r="AE252" s="399"/>
      <c r="AF252" s="399"/>
      <c r="AG252" s="399"/>
      <c r="AH252" s="399"/>
      <c r="AI252" s="399"/>
      <c r="AJ252" s="399"/>
    </row>
    <row r="253" spans="3:36" ht="15.75" customHeight="1" x14ac:dyDescent="0.25">
      <c r="C253" s="397"/>
      <c r="D253" s="399"/>
      <c r="E253" s="399"/>
      <c r="F253" s="399"/>
      <c r="G253" s="399"/>
      <c r="H253" s="399"/>
      <c r="I253" s="399"/>
      <c r="J253" s="399"/>
      <c r="K253" s="399"/>
      <c r="L253" s="399"/>
      <c r="M253" s="399"/>
      <c r="N253" s="399"/>
      <c r="O253" s="399"/>
      <c r="P253" s="399"/>
      <c r="Q253" s="399"/>
      <c r="R253" s="399"/>
      <c r="S253" s="399"/>
      <c r="T253" s="399"/>
      <c r="U253" s="399"/>
      <c r="V253" s="399"/>
      <c r="W253" s="399"/>
      <c r="X253" s="399"/>
      <c r="Y253" s="399"/>
      <c r="Z253" s="399"/>
      <c r="AA253" s="399"/>
      <c r="AB253" s="399"/>
      <c r="AC253" s="399"/>
      <c r="AD253" s="399"/>
      <c r="AE253" s="399"/>
      <c r="AF253" s="399"/>
      <c r="AG253" s="399"/>
      <c r="AH253" s="399"/>
      <c r="AI253" s="399"/>
      <c r="AJ253" s="399"/>
    </row>
    <row r="254" spans="3:36" ht="15.75" customHeight="1" x14ac:dyDescent="0.25">
      <c r="C254" s="397"/>
      <c r="D254" s="399"/>
      <c r="E254" s="399"/>
      <c r="F254" s="399"/>
      <c r="G254" s="399"/>
      <c r="H254" s="399"/>
      <c r="I254" s="399"/>
      <c r="J254" s="399"/>
      <c r="K254" s="399"/>
      <c r="L254" s="399"/>
      <c r="M254" s="399"/>
      <c r="N254" s="399"/>
      <c r="O254" s="399"/>
      <c r="P254" s="399"/>
      <c r="Q254" s="399"/>
      <c r="R254" s="399"/>
      <c r="S254" s="399"/>
      <c r="T254" s="399"/>
      <c r="U254" s="399"/>
      <c r="V254" s="399"/>
      <c r="W254" s="399"/>
      <c r="X254" s="399"/>
      <c r="Y254" s="399"/>
      <c r="Z254" s="399"/>
      <c r="AA254" s="399"/>
      <c r="AB254" s="399"/>
      <c r="AC254" s="399"/>
      <c r="AD254" s="399"/>
      <c r="AE254" s="399"/>
      <c r="AF254" s="399"/>
      <c r="AG254" s="399"/>
      <c r="AH254" s="399"/>
      <c r="AI254" s="399"/>
      <c r="AJ254" s="399"/>
    </row>
    <row r="255" spans="3:36" ht="15.75" customHeight="1" x14ac:dyDescent="0.25">
      <c r="C255" s="397"/>
      <c r="D255" s="399"/>
      <c r="E255" s="399"/>
      <c r="F255" s="399"/>
      <c r="G255" s="399"/>
      <c r="H255" s="399"/>
      <c r="I255" s="399"/>
      <c r="J255" s="399"/>
      <c r="K255" s="399"/>
      <c r="L255" s="399"/>
      <c r="M255" s="399"/>
      <c r="N255" s="399"/>
      <c r="O255" s="399"/>
      <c r="P255" s="399"/>
      <c r="Q255" s="399"/>
      <c r="R255" s="399"/>
      <c r="S255" s="399"/>
      <c r="T255" s="399"/>
      <c r="U255" s="399"/>
      <c r="V255" s="399"/>
      <c r="W255" s="399"/>
      <c r="X255" s="399"/>
      <c r="Y255" s="399"/>
      <c r="Z255" s="399"/>
      <c r="AA255" s="399"/>
      <c r="AB255" s="399"/>
      <c r="AC255" s="399"/>
      <c r="AD255" s="399"/>
      <c r="AE255" s="399"/>
      <c r="AF255" s="399"/>
      <c r="AG255" s="399"/>
      <c r="AH255" s="399"/>
      <c r="AI255" s="399"/>
      <c r="AJ255" s="399"/>
    </row>
    <row r="256" spans="3:36" ht="15.75" customHeight="1" x14ac:dyDescent="0.25">
      <c r="C256" s="397"/>
      <c r="D256" s="399"/>
      <c r="E256" s="399"/>
      <c r="F256" s="399"/>
      <c r="G256" s="399"/>
      <c r="H256" s="399"/>
      <c r="I256" s="399"/>
      <c r="J256" s="399"/>
      <c r="K256" s="399"/>
      <c r="L256" s="399"/>
      <c r="M256" s="399"/>
      <c r="N256" s="399"/>
      <c r="O256" s="399"/>
      <c r="P256" s="399"/>
      <c r="Q256" s="399"/>
      <c r="R256" s="399"/>
      <c r="S256" s="399"/>
      <c r="T256" s="399"/>
      <c r="U256" s="399"/>
      <c r="V256" s="399"/>
      <c r="W256" s="399"/>
      <c r="X256" s="399"/>
      <c r="Y256" s="399"/>
      <c r="Z256" s="399"/>
      <c r="AA256" s="399"/>
      <c r="AB256" s="399"/>
      <c r="AC256" s="399"/>
      <c r="AD256" s="399"/>
      <c r="AE256" s="399"/>
      <c r="AF256" s="399"/>
      <c r="AG256" s="399"/>
      <c r="AH256" s="399"/>
      <c r="AI256" s="399"/>
      <c r="AJ256" s="399"/>
    </row>
    <row r="257" spans="3:36" ht="15.75" customHeight="1" x14ac:dyDescent="0.25">
      <c r="C257" s="397"/>
      <c r="D257" s="399"/>
      <c r="E257" s="399"/>
      <c r="F257" s="399"/>
      <c r="G257" s="399"/>
      <c r="H257" s="399"/>
      <c r="I257" s="399"/>
      <c r="J257" s="399"/>
      <c r="K257" s="399"/>
      <c r="L257" s="399"/>
      <c r="M257" s="399"/>
      <c r="N257" s="399"/>
      <c r="O257" s="399"/>
      <c r="P257" s="399"/>
      <c r="Q257" s="399"/>
      <c r="R257" s="399"/>
      <c r="S257" s="399"/>
      <c r="T257" s="399"/>
      <c r="U257" s="399"/>
      <c r="V257" s="399"/>
      <c r="W257" s="399"/>
      <c r="X257" s="399"/>
      <c r="Y257" s="399"/>
      <c r="Z257" s="399"/>
      <c r="AA257" s="399"/>
      <c r="AB257" s="399"/>
      <c r="AC257" s="399"/>
      <c r="AD257" s="399"/>
      <c r="AE257" s="399"/>
      <c r="AF257" s="399"/>
      <c r="AG257" s="399"/>
      <c r="AH257" s="399"/>
      <c r="AI257" s="399"/>
      <c r="AJ257" s="399"/>
    </row>
    <row r="258" spans="3:36" ht="15.75" customHeight="1" x14ac:dyDescent="0.25">
      <c r="C258" s="397"/>
      <c r="D258" s="399"/>
      <c r="E258" s="399"/>
      <c r="F258" s="399"/>
      <c r="G258" s="399"/>
      <c r="H258" s="399"/>
      <c r="I258" s="399"/>
      <c r="J258" s="399"/>
      <c r="K258" s="399"/>
      <c r="L258" s="399"/>
      <c r="M258" s="399"/>
      <c r="N258" s="399"/>
      <c r="O258" s="399"/>
      <c r="P258" s="399"/>
      <c r="Q258" s="399"/>
      <c r="R258" s="399"/>
      <c r="S258" s="399"/>
      <c r="T258" s="399"/>
      <c r="U258" s="399"/>
      <c r="V258" s="399"/>
      <c r="W258" s="399"/>
      <c r="X258" s="399"/>
      <c r="Y258" s="399"/>
      <c r="Z258" s="399"/>
      <c r="AA258" s="399"/>
      <c r="AB258" s="399"/>
      <c r="AC258" s="399"/>
      <c r="AD258" s="399"/>
      <c r="AE258" s="399"/>
      <c r="AF258" s="399"/>
      <c r="AG258" s="399"/>
      <c r="AH258" s="399"/>
      <c r="AI258" s="399"/>
      <c r="AJ258" s="399"/>
    </row>
    <row r="259" spans="3:36" ht="15.75" customHeight="1" x14ac:dyDescent="0.25">
      <c r="C259" s="397"/>
      <c r="D259" s="399"/>
      <c r="E259" s="399"/>
      <c r="F259" s="399"/>
      <c r="G259" s="399"/>
      <c r="H259" s="399"/>
      <c r="I259" s="399"/>
      <c r="J259" s="399"/>
      <c r="K259" s="399"/>
      <c r="L259" s="399"/>
      <c r="M259" s="399"/>
      <c r="N259" s="399"/>
      <c r="O259" s="399"/>
      <c r="P259" s="399"/>
      <c r="Q259" s="399"/>
      <c r="R259" s="399"/>
      <c r="S259" s="399"/>
      <c r="T259" s="399"/>
      <c r="U259" s="399"/>
      <c r="V259" s="399"/>
      <c r="W259" s="399"/>
      <c r="X259" s="399"/>
      <c r="Y259" s="399"/>
      <c r="Z259" s="399"/>
      <c r="AA259" s="399"/>
      <c r="AB259" s="399"/>
      <c r="AC259" s="399"/>
      <c r="AD259" s="399"/>
      <c r="AE259" s="399"/>
      <c r="AF259" s="399"/>
      <c r="AG259" s="399"/>
      <c r="AH259" s="399"/>
      <c r="AI259" s="399"/>
      <c r="AJ259" s="399"/>
    </row>
    <row r="260" spans="3:36" ht="15.75" customHeight="1" x14ac:dyDescent="0.25">
      <c r="C260" s="397"/>
      <c r="D260" s="399"/>
      <c r="E260" s="399"/>
      <c r="F260" s="399"/>
      <c r="G260" s="399"/>
      <c r="H260" s="399"/>
      <c r="I260" s="399"/>
      <c r="J260" s="399"/>
      <c r="K260" s="399"/>
      <c r="L260" s="399"/>
      <c r="M260" s="399"/>
      <c r="N260" s="399"/>
      <c r="O260" s="399"/>
      <c r="P260" s="399"/>
      <c r="Q260" s="399"/>
      <c r="R260" s="399"/>
      <c r="S260" s="399"/>
      <c r="T260" s="399"/>
      <c r="U260" s="399"/>
      <c r="V260" s="399"/>
      <c r="W260" s="399"/>
      <c r="X260" s="399"/>
      <c r="Y260" s="399"/>
      <c r="Z260" s="399"/>
      <c r="AA260" s="399"/>
      <c r="AB260" s="399"/>
      <c r="AC260" s="399"/>
      <c r="AD260" s="399"/>
      <c r="AE260" s="399"/>
      <c r="AF260" s="399"/>
      <c r="AG260" s="399"/>
      <c r="AH260" s="399"/>
      <c r="AI260" s="399"/>
      <c r="AJ260" s="399"/>
    </row>
    <row r="261" spans="3:36" ht="15.75" customHeight="1" x14ac:dyDescent="0.25">
      <c r="C261" s="397"/>
      <c r="D261" s="399"/>
      <c r="E261" s="399"/>
      <c r="F261" s="399"/>
      <c r="G261" s="399"/>
      <c r="H261" s="399"/>
      <c r="I261" s="399"/>
      <c r="J261" s="399"/>
      <c r="K261" s="399"/>
      <c r="L261" s="399"/>
      <c r="M261" s="399"/>
      <c r="N261" s="399"/>
      <c r="O261" s="399"/>
      <c r="P261" s="399"/>
      <c r="Q261" s="399"/>
      <c r="R261" s="399"/>
      <c r="S261" s="399"/>
      <c r="T261" s="399"/>
      <c r="U261" s="399"/>
      <c r="V261" s="399"/>
      <c r="W261" s="399"/>
      <c r="X261" s="399"/>
      <c r="Y261" s="399"/>
      <c r="Z261" s="399"/>
      <c r="AA261" s="399"/>
      <c r="AB261" s="399"/>
      <c r="AC261" s="399"/>
      <c r="AD261" s="399"/>
      <c r="AE261" s="399"/>
      <c r="AF261" s="399"/>
      <c r="AG261" s="399"/>
      <c r="AH261" s="399"/>
      <c r="AI261" s="399"/>
      <c r="AJ261" s="399"/>
    </row>
    <row r="262" spans="3:36" ht="15.75" customHeight="1" x14ac:dyDescent="0.25">
      <c r="C262" s="397"/>
      <c r="D262" s="399"/>
      <c r="E262" s="399"/>
      <c r="F262" s="399"/>
      <c r="G262" s="399"/>
      <c r="H262" s="399"/>
      <c r="I262" s="399"/>
      <c r="J262" s="399"/>
      <c r="K262" s="399"/>
      <c r="L262" s="399"/>
      <c r="M262" s="399"/>
      <c r="N262" s="399"/>
      <c r="O262" s="399"/>
      <c r="P262" s="399"/>
      <c r="Q262" s="399"/>
      <c r="R262" s="399"/>
      <c r="S262" s="399"/>
      <c r="T262" s="399"/>
      <c r="U262" s="399"/>
      <c r="V262" s="399"/>
      <c r="W262" s="399"/>
      <c r="X262" s="399"/>
      <c r="Y262" s="399"/>
      <c r="Z262" s="399"/>
      <c r="AA262" s="399"/>
      <c r="AB262" s="399"/>
      <c r="AC262" s="399"/>
      <c r="AD262" s="399"/>
      <c r="AE262" s="399"/>
      <c r="AF262" s="399"/>
      <c r="AG262" s="399"/>
      <c r="AH262" s="399"/>
      <c r="AI262" s="399"/>
      <c r="AJ262" s="399"/>
    </row>
    <row r="263" spans="3:36" ht="15.75" customHeight="1" x14ac:dyDescent="0.25">
      <c r="C263" s="397"/>
      <c r="D263" s="399"/>
      <c r="E263" s="399"/>
      <c r="F263" s="399"/>
      <c r="G263" s="399"/>
      <c r="H263" s="399"/>
      <c r="I263" s="399"/>
      <c r="J263" s="399"/>
      <c r="K263" s="399"/>
      <c r="L263" s="399"/>
      <c r="M263" s="399"/>
      <c r="N263" s="399"/>
      <c r="O263" s="399"/>
      <c r="P263" s="399"/>
      <c r="Q263" s="399"/>
      <c r="R263" s="399"/>
      <c r="S263" s="399"/>
      <c r="T263" s="399"/>
      <c r="U263" s="399"/>
      <c r="V263" s="399"/>
      <c r="W263" s="399"/>
      <c r="X263" s="399"/>
      <c r="Y263" s="399"/>
      <c r="Z263" s="399"/>
      <c r="AA263" s="399"/>
      <c r="AB263" s="399"/>
      <c r="AC263" s="399"/>
      <c r="AD263" s="399"/>
      <c r="AE263" s="399"/>
      <c r="AF263" s="399"/>
      <c r="AG263" s="399"/>
      <c r="AH263" s="399"/>
      <c r="AI263" s="399"/>
      <c r="AJ263" s="399"/>
    </row>
    <row r="264" spans="3:36" ht="15.75" customHeight="1" x14ac:dyDescent="0.25">
      <c r="C264" s="397"/>
      <c r="D264" s="399"/>
      <c r="E264" s="399"/>
      <c r="F264" s="399"/>
      <c r="G264" s="399"/>
      <c r="H264" s="399"/>
      <c r="I264" s="399"/>
      <c r="J264" s="399"/>
      <c r="K264" s="399"/>
      <c r="L264" s="399"/>
      <c r="M264" s="399"/>
      <c r="N264" s="399"/>
      <c r="O264" s="399"/>
      <c r="P264" s="399"/>
      <c r="Q264" s="399"/>
      <c r="R264" s="399"/>
      <c r="S264" s="399"/>
      <c r="T264" s="399"/>
      <c r="U264" s="399"/>
      <c r="V264" s="399"/>
      <c r="W264" s="399"/>
      <c r="X264" s="399"/>
      <c r="Y264" s="399"/>
      <c r="Z264" s="399"/>
      <c r="AA264" s="399"/>
      <c r="AB264" s="399"/>
      <c r="AC264" s="399"/>
      <c r="AD264" s="399"/>
      <c r="AE264" s="399"/>
      <c r="AF264" s="399"/>
      <c r="AG264" s="399"/>
      <c r="AH264" s="399"/>
      <c r="AI264" s="399"/>
      <c r="AJ264" s="399"/>
    </row>
    <row r="265" spans="3:36" ht="15.75" customHeight="1" x14ac:dyDescent="0.25">
      <c r="C265" s="397"/>
      <c r="D265" s="399"/>
      <c r="E265" s="399"/>
      <c r="F265" s="399"/>
      <c r="G265" s="399"/>
      <c r="H265" s="399"/>
      <c r="I265" s="399"/>
      <c r="J265" s="399"/>
      <c r="K265" s="399"/>
      <c r="L265" s="399"/>
      <c r="M265" s="399"/>
      <c r="N265" s="399"/>
      <c r="O265" s="399"/>
      <c r="P265" s="399"/>
      <c r="Q265" s="399"/>
      <c r="R265" s="399"/>
      <c r="S265" s="399"/>
      <c r="T265" s="399"/>
      <c r="U265" s="399"/>
      <c r="V265" s="399"/>
      <c r="W265" s="399"/>
      <c r="X265" s="399"/>
      <c r="Y265" s="399"/>
      <c r="Z265" s="399"/>
      <c r="AA265" s="399"/>
      <c r="AB265" s="399"/>
      <c r="AC265" s="399"/>
      <c r="AD265" s="399"/>
      <c r="AE265" s="399"/>
      <c r="AF265" s="399"/>
      <c r="AG265" s="399"/>
      <c r="AH265" s="399"/>
      <c r="AI265" s="399"/>
      <c r="AJ265" s="399"/>
    </row>
    <row r="266" spans="3:36" ht="15.75" customHeight="1" x14ac:dyDescent="0.25">
      <c r="C266" s="397"/>
      <c r="D266" s="399"/>
      <c r="E266" s="399"/>
      <c r="F266" s="399"/>
      <c r="G266" s="399"/>
      <c r="H266" s="399"/>
      <c r="I266" s="399"/>
      <c r="J266" s="399"/>
      <c r="K266" s="399"/>
      <c r="L266" s="399"/>
      <c r="M266" s="399"/>
      <c r="N266" s="399"/>
      <c r="O266" s="399"/>
      <c r="P266" s="399"/>
      <c r="Q266" s="399"/>
      <c r="R266" s="399"/>
      <c r="S266" s="399"/>
      <c r="T266" s="399"/>
      <c r="U266" s="399"/>
      <c r="V266" s="399"/>
      <c r="W266" s="399"/>
      <c r="X266" s="399"/>
      <c r="Y266" s="399"/>
      <c r="Z266" s="399"/>
      <c r="AA266" s="399"/>
      <c r="AB266" s="399"/>
      <c r="AC266" s="399"/>
      <c r="AD266" s="399"/>
      <c r="AE266" s="399"/>
      <c r="AF266" s="399"/>
      <c r="AG266" s="399"/>
      <c r="AH266" s="399"/>
      <c r="AI266" s="399"/>
      <c r="AJ266" s="399"/>
    </row>
    <row r="267" spans="3:36" ht="15.75" customHeight="1" x14ac:dyDescent="0.25">
      <c r="C267" s="397"/>
      <c r="D267" s="399"/>
      <c r="E267" s="399"/>
      <c r="F267" s="399"/>
      <c r="G267" s="399"/>
      <c r="H267" s="399"/>
      <c r="I267" s="399"/>
      <c r="J267" s="399"/>
      <c r="K267" s="399"/>
      <c r="L267" s="399"/>
      <c r="M267" s="399"/>
      <c r="N267" s="399"/>
      <c r="O267" s="399"/>
      <c r="P267" s="399"/>
      <c r="Q267" s="399"/>
      <c r="R267" s="399"/>
      <c r="S267" s="399"/>
      <c r="T267" s="399"/>
      <c r="U267" s="399"/>
      <c r="V267" s="399"/>
      <c r="W267" s="399"/>
      <c r="X267" s="399"/>
      <c r="Y267" s="399"/>
      <c r="Z267" s="399"/>
      <c r="AA267" s="399"/>
      <c r="AB267" s="399"/>
      <c r="AC267" s="399"/>
      <c r="AD267" s="399"/>
      <c r="AE267" s="399"/>
      <c r="AF267" s="399"/>
      <c r="AG267" s="399"/>
      <c r="AH267" s="399"/>
      <c r="AI267" s="399"/>
      <c r="AJ267" s="399"/>
    </row>
    <row r="268" spans="3:36" ht="15.75" customHeight="1" x14ac:dyDescent="0.25">
      <c r="C268" s="397"/>
      <c r="D268" s="399"/>
      <c r="E268" s="399"/>
      <c r="F268" s="399"/>
      <c r="G268" s="399"/>
      <c r="H268" s="399"/>
      <c r="I268" s="399"/>
      <c r="J268" s="399"/>
      <c r="K268" s="399"/>
      <c r="L268" s="399"/>
      <c r="M268" s="399"/>
      <c r="N268" s="399"/>
      <c r="O268" s="399"/>
      <c r="P268" s="399"/>
      <c r="Q268" s="399"/>
      <c r="R268" s="399"/>
      <c r="S268" s="399"/>
      <c r="T268" s="399"/>
      <c r="U268" s="399"/>
      <c r="V268" s="399"/>
      <c r="W268" s="399"/>
      <c r="X268" s="399"/>
      <c r="Y268" s="399"/>
      <c r="Z268" s="399"/>
      <c r="AA268" s="399"/>
      <c r="AB268" s="399"/>
      <c r="AC268" s="399"/>
      <c r="AD268" s="399"/>
      <c r="AE268" s="399"/>
      <c r="AF268" s="399"/>
      <c r="AG268" s="399"/>
      <c r="AH268" s="399"/>
      <c r="AI268" s="399"/>
      <c r="AJ268" s="399"/>
    </row>
    <row r="269" spans="3:36" ht="15.75" customHeight="1" x14ac:dyDescent="0.25">
      <c r="C269" s="397"/>
      <c r="D269" s="399"/>
      <c r="E269" s="399"/>
      <c r="F269" s="399"/>
      <c r="G269" s="399"/>
      <c r="H269" s="399"/>
      <c r="I269" s="399"/>
      <c r="J269" s="399"/>
      <c r="K269" s="399"/>
      <c r="L269" s="399"/>
      <c r="M269" s="399"/>
      <c r="N269" s="399"/>
      <c r="O269" s="399"/>
      <c r="P269" s="399"/>
      <c r="Q269" s="399"/>
      <c r="R269" s="399"/>
      <c r="S269" s="399"/>
      <c r="T269" s="399"/>
      <c r="U269" s="399"/>
      <c r="V269" s="399"/>
      <c r="W269" s="399"/>
      <c r="X269" s="399"/>
      <c r="Y269" s="399"/>
      <c r="Z269" s="399"/>
      <c r="AA269" s="399"/>
      <c r="AB269" s="399"/>
      <c r="AC269" s="399"/>
      <c r="AD269" s="399"/>
      <c r="AE269" s="399"/>
      <c r="AF269" s="399"/>
      <c r="AG269" s="399"/>
      <c r="AH269" s="399"/>
      <c r="AI269" s="399"/>
      <c r="AJ269" s="399"/>
    </row>
    <row r="270" spans="3:36" ht="15.75" customHeight="1" x14ac:dyDescent="0.25">
      <c r="C270" s="397"/>
      <c r="D270" s="399"/>
      <c r="E270" s="399"/>
      <c r="F270" s="399"/>
      <c r="G270" s="399"/>
      <c r="H270" s="399"/>
      <c r="I270" s="399"/>
      <c r="J270" s="399"/>
      <c r="K270" s="399"/>
      <c r="L270" s="399"/>
      <c r="M270" s="399"/>
      <c r="N270" s="399"/>
      <c r="O270" s="399"/>
      <c r="P270" s="399"/>
      <c r="Q270" s="399"/>
      <c r="R270" s="399"/>
      <c r="S270" s="399"/>
      <c r="T270" s="399"/>
      <c r="U270" s="399"/>
      <c r="V270" s="399"/>
      <c r="W270" s="399"/>
      <c r="X270" s="399"/>
      <c r="Y270" s="399"/>
      <c r="Z270" s="399"/>
      <c r="AA270" s="399"/>
      <c r="AB270" s="399"/>
      <c r="AC270" s="399"/>
      <c r="AD270" s="399"/>
      <c r="AE270" s="399"/>
      <c r="AF270" s="399"/>
      <c r="AG270" s="399"/>
      <c r="AH270" s="399"/>
      <c r="AI270" s="399"/>
      <c r="AJ270" s="399"/>
    </row>
    <row r="271" spans="3:36" ht="15.75" customHeight="1" x14ac:dyDescent="0.25">
      <c r="C271" s="397"/>
      <c r="D271" s="399"/>
      <c r="E271" s="399"/>
      <c r="F271" s="399"/>
      <c r="G271" s="399"/>
      <c r="H271" s="399"/>
      <c r="I271" s="399"/>
      <c r="J271" s="399"/>
      <c r="K271" s="399"/>
      <c r="L271" s="399"/>
      <c r="M271" s="399"/>
      <c r="N271" s="399"/>
      <c r="O271" s="399"/>
      <c r="P271" s="399"/>
      <c r="Q271" s="399"/>
      <c r="R271" s="399"/>
      <c r="S271" s="399"/>
      <c r="T271" s="399"/>
      <c r="U271" s="399"/>
      <c r="V271" s="399"/>
      <c r="W271" s="399"/>
      <c r="X271" s="399"/>
      <c r="Y271" s="399"/>
      <c r="Z271" s="399"/>
      <c r="AA271" s="399"/>
      <c r="AB271" s="399"/>
      <c r="AC271" s="399"/>
      <c r="AD271" s="399"/>
      <c r="AE271" s="399"/>
      <c r="AF271" s="399"/>
      <c r="AG271" s="399"/>
      <c r="AH271" s="399"/>
      <c r="AI271" s="399"/>
      <c r="AJ271" s="399"/>
    </row>
    <row r="272" spans="3:36" ht="15.75" customHeight="1" x14ac:dyDescent="0.25">
      <c r="C272" s="397"/>
      <c r="D272" s="399"/>
      <c r="E272" s="399"/>
      <c r="F272" s="399"/>
      <c r="G272" s="399"/>
      <c r="H272" s="399"/>
      <c r="I272" s="399"/>
      <c r="J272" s="399"/>
      <c r="K272" s="399"/>
      <c r="L272" s="399"/>
      <c r="M272" s="399"/>
      <c r="N272" s="399"/>
      <c r="O272" s="399"/>
      <c r="P272" s="399"/>
      <c r="Q272" s="399"/>
      <c r="R272" s="399"/>
      <c r="S272" s="399"/>
      <c r="T272" s="399"/>
      <c r="U272" s="399"/>
      <c r="V272" s="399"/>
      <c r="W272" s="399"/>
      <c r="X272" s="399"/>
      <c r="Y272" s="399"/>
      <c r="Z272" s="399"/>
      <c r="AA272" s="399"/>
      <c r="AB272" s="399"/>
      <c r="AC272" s="399"/>
      <c r="AD272" s="399"/>
      <c r="AE272" s="399"/>
      <c r="AF272" s="399"/>
      <c r="AG272" s="399"/>
      <c r="AH272" s="399"/>
      <c r="AI272" s="399"/>
      <c r="AJ272" s="399"/>
    </row>
    <row r="273" spans="3:36" ht="15.75" customHeight="1" x14ac:dyDescent="0.25">
      <c r="C273" s="397"/>
      <c r="D273" s="399"/>
      <c r="E273" s="399"/>
      <c r="F273" s="399"/>
      <c r="G273" s="399"/>
      <c r="H273" s="399"/>
      <c r="I273" s="399"/>
      <c r="J273" s="399"/>
      <c r="K273" s="399"/>
      <c r="L273" s="399"/>
      <c r="M273" s="399"/>
      <c r="N273" s="399"/>
      <c r="O273" s="399"/>
      <c r="P273" s="399"/>
      <c r="Q273" s="399"/>
      <c r="R273" s="399"/>
      <c r="S273" s="399"/>
      <c r="T273" s="399"/>
      <c r="U273" s="399"/>
      <c r="V273" s="399"/>
      <c r="W273" s="399"/>
      <c r="X273" s="399"/>
      <c r="Y273" s="399"/>
      <c r="Z273" s="399"/>
      <c r="AA273" s="399"/>
      <c r="AB273" s="399"/>
      <c r="AC273" s="399"/>
      <c r="AD273" s="399"/>
      <c r="AE273" s="399"/>
      <c r="AF273" s="399"/>
      <c r="AG273" s="399"/>
      <c r="AH273" s="399"/>
      <c r="AI273" s="399"/>
      <c r="AJ273" s="399"/>
    </row>
    <row r="274" spans="3:36" ht="15.75" customHeight="1" x14ac:dyDescent="0.25">
      <c r="C274" s="397"/>
      <c r="D274" s="399"/>
      <c r="E274" s="399"/>
      <c r="F274" s="399"/>
      <c r="G274" s="399"/>
      <c r="H274" s="399"/>
      <c r="I274" s="399"/>
      <c r="J274" s="399"/>
      <c r="K274" s="399"/>
      <c r="L274" s="399"/>
      <c r="M274" s="399"/>
      <c r="N274" s="399"/>
      <c r="O274" s="399"/>
      <c r="P274" s="399"/>
      <c r="Q274" s="399"/>
      <c r="R274" s="399"/>
      <c r="S274" s="399"/>
      <c r="T274" s="399"/>
      <c r="U274" s="399"/>
      <c r="V274" s="399"/>
      <c r="W274" s="399"/>
      <c r="X274" s="399"/>
      <c r="Y274" s="399"/>
      <c r="Z274" s="399"/>
      <c r="AA274" s="399"/>
      <c r="AB274" s="399"/>
      <c r="AC274" s="399"/>
      <c r="AD274" s="399"/>
      <c r="AE274" s="399"/>
      <c r="AF274" s="399"/>
      <c r="AG274" s="399"/>
      <c r="AH274" s="399"/>
      <c r="AI274" s="399"/>
      <c r="AJ274" s="399"/>
    </row>
    <row r="275" spans="3:36" ht="15.75" customHeight="1" x14ac:dyDescent="0.25">
      <c r="C275" s="397"/>
      <c r="D275" s="399"/>
      <c r="E275" s="399"/>
      <c r="F275" s="399"/>
      <c r="G275" s="399"/>
      <c r="H275" s="399"/>
      <c r="I275" s="399"/>
      <c r="J275" s="399"/>
      <c r="K275" s="399"/>
      <c r="L275" s="399"/>
      <c r="M275" s="399"/>
      <c r="N275" s="399"/>
      <c r="O275" s="399"/>
      <c r="P275" s="399"/>
      <c r="Q275" s="399"/>
      <c r="R275" s="399"/>
      <c r="S275" s="399"/>
      <c r="T275" s="399"/>
      <c r="U275" s="399"/>
      <c r="V275" s="399"/>
      <c r="W275" s="399"/>
      <c r="X275" s="399"/>
      <c r="Y275" s="399"/>
      <c r="Z275" s="399"/>
      <c r="AA275" s="399"/>
      <c r="AB275" s="399"/>
      <c r="AC275" s="399"/>
      <c r="AD275" s="399"/>
      <c r="AE275" s="399"/>
      <c r="AF275" s="399"/>
      <c r="AG275" s="399"/>
      <c r="AH275" s="399"/>
      <c r="AI275" s="399"/>
      <c r="AJ275" s="399"/>
    </row>
    <row r="276" spans="3:36" ht="15.75" customHeight="1" x14ac:dyDescent="0.25">
      <c r="C276" s="397"/>
      <c r="D276" s="399"/>
      <c r="E276" s="399"/>
      <c r="F276" s="399"/>
      <c r="G276" s="399"/>
      <c r="H276" s="399"/>
      <c r="I276" s="399"/>
      <c r="J276" s="399"/>
      <c r="K276" s="399"/>
      <c r="L276" s="399"/>
      <c r="M276" s="399"/>
      <c r="N276" s="399"/>
      <c r="O276" s="399"/>
      <c r="P276" s="399"/>
      <c r="Q276" s="399"/>
      <c r="R276" s="399"/>
      <c r="S276" s="399"/>
      <c r="T276" s="399"/>
      <c r="U276" s="399"/>
      <c r="V276" s="399"/>
      <c r="W276" s="399"/>
      <c r="X276" s="399"/>
      <c r="Y276" s="399"/>
      <c r="Z276" s="399"/>
      <c r="AA276" s="399"/>
      <c r="AB276" s="399"/>
      <c r="AC276" s="399"/>
      <c r="AD276" s="399"/>
      <c r="AE276" s="399"/>
      <c r="AF276" s="399"/>
      <c r="AG276" s="399"/>
      <c r="AH276" s="399"/>
      <c r="AI276" s="399"/>
      <c r="AJ276" s="399"/>
    </row>
    <row r="277" spans="3:36" ht="15.75" customHeight="1" x14ac:dyDescent="0.25">
      <c r="C277" s="397"/>
      <c r="D277" s="399"/>
      <c r="E277" s="399"/>
      <c r="F277" s="399"/>
      <c r="G277" s="399"/>
      <c r="H277" s="399"/>
      <c r="I277" s="399"/>
      <c r="J277" s="399"/>
      <c r="K277" s="399"/>
      <c r="L277" s="399"/>
      <c r="M277" s="399"/>
      <c r="N277" s="399"/>
      <c r="O277" s="399"/>
      <c r="P277" s="399"/>
      <c r="Q277" s="399"/>
      <c r="R277" s="399"/>
      <c r="S277" s="399"/>
      <c r="T277" s="399"/>
      <c r="U277" s="399"/>
      <c r="V277" s="399"/>
      <c r="W277" s="399"/>
      <c r="X277" s="399"/>
      <c r="Y277" s="399"/>
      <c r="Z277" s="399"/>
      <c r="AA277" s="399"/>
      <c r="AB277" s="399"/>
      <c r="AC277" s="399"/>
      <c r="AD277" s="399"/>
      <c r="AE277" s="399"/>
      <c r="AF277" s="399"/>
      <c r="AG277" s="399"/>
      <c r="AH277" s="399"/>
      <c r="AI277" s="399"/>
      <c r="AJ277" s="399"/>
    </row>
    <row r="278" spans="3:36" ht="15.75" customHeight="1" x14ac:dyDescent="0.25">
      <c r="C278" s="397"/>
      <c r="D278" s="399"/>
      <c r="E278" s="399"/>
      <c r="F278" s="399"/>
      <c r="G278" s="399"/>
      <c r="H278" s="399"/>
      <c r="I278" s="399"/>
      <c r="J278" s="399"/>
      <c r="K278" s="399"/>
      <c r="L278" s="399"/>
      <c r="M278" s="399"/>
      <c r="N278" s="399"/>
      <c r="O278" s="399"/>
      <c r="P278" s="399"/>
      <c r="Q278" s="399"/>
      <c r="R278" s="399"/>
      <c r="S278" s="399"/>
      <c r="T278" s="399"/>
      <c r="U278" s="399"/>
      <c r="V278" s="399"/>
      <c r="W278" s="399"/>
      <c r="X278" s="399"/>
      <c r="Y278" s="399"/>
      <c r="Z278" s="399"/>
      <c r="AA278" s="399"/>
      <c r="AB278" s="399"/>
      <c r="AC278" s="399"/>
      <c r="AD278" s="399"/>
      <c r="AE278" s="399"/>
      <c r="AF278" s="399"/>
      <c r="AG278" s="399"/>
      <c r="AH278" s="399"/>
      <c r="AI278" s="399"/>
      <c r="AJ278" s="399"/>
    </row>
    <row r="279" spans="3:36" ht="15.75" customHeight="1" x14ac:dyDescent="0.25">
      <c r="C279" s="397"/>
      <c r="D279" s="399"/>
      <c r="E279" s="399"/>
      <c r="F279" s="399"/>
      <c r="G279" s="399"/>
      <c r="H279" s="399"/>
      <c r="I279" s="399"/>
      <c r="J279" s="399"/>
      <c r="K279" s="399"/>
      <c r="L279" s="399"/>
      <c r="M279" s="399"/>
      <c r="N279" s="399"/>
      <c r="O279" s="399"/>
      <c r="P279" s="399"/>
      <c r="Q279" s="399"/>
      <c r="R279" s="399"/>
      <c r="S279" s="399"/>
      <c r="T279" s="399"/>
      <c r="U279" s="399"/>
      <c r="V279" s="399"/>
      <c r="W279" s="399"/>
      <c r="X279" s="399"/>
      <c r="Y279" s="399"/>
      <c r="Z279" s="399"/>
      <c r="AA279" s="399"/>
      <c r="AB279" s="399"/>
      <c r="AC279" s="399"/>
      <c r="AD279" s="399"/>
      <c r="AE279" s="399"/>
      <c r="AF279" s="399"/>
      <c r="AG279" s="399"/>
      <c r="AH279" s="399"/>
      <c r="AI279" s="399"/>
      <c r="AJ279" s="399"/>
    </row>
    <row r="280" spans="3:36" ht="15.75" customHeight="1" x14ac:dyDescent="0.25">
      <c r="C280" s="397"/>
      <c r="D280" s="399"/>
      <c r="E280" s="399"/>
      <c r="F280" s="399"/>
      <c r="G280" s="399"/>
      <c r="H280" s="399"/>
      <c r="I280" s="399"/>
      <c r="J280" s="399"/>
      <c r="K280" s="399"/>
      <c r="L280" s="399"/>
      <c r="M280" s="399"/>
      <c r="N280" s="399"/>
      <c r="O280" s="399"/>
      <c r="P280" s="399"/>
      <c r="Q280" s="399"/>
      <c r="R280" s="399"/>
      <c r="S280" s="399"/>
      <c r="T280" s="399"/>
      <c r="U280" s="399"/>
      <c r="V280" s="399"/>
      <c r="W280" s="399"/>
      <c r="X280" s="399"/>
      <c r="Y280" s="399"/>
      <c r="Z280" s="399"/>
      <c r="AA280" s="399"/>
      <c r="AB280" s="399"/>
      <c r="AC280" s="399"/>
      <c r="AD280" s="399"/>
      <c r="AE280" s="399"/>
      <c r="AF280" s="399"/>
      <c r="AG280" s="399"/>
      <c r="AH280" s="399"/>
      <c r="AI280" s="399"/>
      <c r="AJ280" s="399"/>
    </row>
    <row r="281" spans="3:36" ht="15.75" customHeight="1" x14ac:dyDescent="0.25">
      <c r="C281" s="397"/>
      <c r="D281" s="399"/>
      <c r="E281" s="399"/>
      <c r="F281" s="399"/>
      <c r="G281" s="399"/>
      <c r="H281" s="399"/>
      <c r="I281" s="399"/>
      <c r="J281" s="399"/>
      <c r="K281" s="399"/>
      <c r="L281" s="399"/>
      <c r="M281" s="399"/>
      <c r="N281" s="399"/>
      <c r="O281" s="399"/>
      <c r="P281" s="399"/>
      <c r="Q281" s="399"/>
      <c r="R281" s="399"/>
      <c r="S281" s="399"/>
      <c r="T281" s="399"/>
      <c r="U281" s="399"/>
      <c r="V281" s="399"/>
      <c r="W281" s="399"/>
      <c r="X281" s="399"/>
      <c r="Y281" s="399"/>
      <c r="Z281" s="399"/>
      <c r="AA281" s="399"/>
      <c r="AB281" s="399"/>
      <c r="AC281" s="399"/>
      <c r="AD281" s="399"/>
      <c r="AE281" s="399"/>
      <c r="AF281" s="399"/>
      <c r="AG281" s="399"/>
      <c r="AH281" s="399"/>
      <c r="AI281" s="399"/>
      <c r="AJ281" s="399"/>
    </row>
    <row r="282" spans="3:36" ht="15.75" customHeight="1" x14ac:dyDescent="0.25">
      <c r="C282" s="397"/>
      <c r="D282" s="399"/>
      <c r="E282" s="399"/>
      <c r="F282" s="399"/>
      <c r="G282" s="399"/>
      <c r="H282" s="399"/>
      <c r="I282" s="399"/>
      <c r="J282" s="399"/>
      <c r="K282" s="399"/>
      <c r="L282" s="399"/>
      <c r="M282" s="399"/>
      <c r="N282" s="399"/>
      <c r="O282" s="399"/>
      <c r="P282" s="399"/>
      <c r="Q282" s="399"/>
      <c r="R282" s="399"/>
      <c r="S282" s="399"/>
      <c r="T282" s="399"/>
      <c r="U282" s="399"/>
      <c r="V282" s="399"/>
      <c r="W282" s="399"/>
      <c r="X282" s="399"/>
      <c r="Y282" s="399"/>
      <c r="Z282" s="399"/>
      <c r="AA282" s="399"/>
      <c r="AB282" s="399"/>
      <c r="AC282" s="399"/>
      <c r="AD282" s="399"/>
      <c r="AE282" s="399"/>
      <c r="AF282" s="399"/>
      <c r="AG282" s="399"/>
      <c r="AH282" s="399"/>
      <c r="AI282" s="399"/>
      <c r="AJ282" s="399"/>
    </row>
    <row r="283" spans="3:36" ht="15.75" customHeight="1" x14ac:dyDescent="0.25">
      <c r="C283" s="397"/>
      <c r="D283" s="399"/>
      <c r="E283" s="399"/>
      <c r="F283" s="399"/>
      <c r="G283" s="399"/>
      <c r="H283" s="399"/>
      <c r="I283" s="399"/>
      <c r="J283" s="399"/>
      <c r="K283" s="399"/>
      <c r="L283" s="399"/>
      <c r="M283" s="399"/>
      <c r="N283" s="399"/>
      <c r="O283" s="399"/>
      <c r="P283" s="399"/>
      <c r="Q283" s="399"/>
      <c r="R283" s="399"/>
      <c r="S283" s="399"/>
      <c r="T283" s="399"/>
      <c r="U283" s="399"/>
      <c r="V283" s="399"/>
      <c r="W283" s="399"/>
      <c r="X283" s="399"/>
      <c r="Y283" s="399"/>
      <c r="Z283" s="399"/>
      <c r="AA283" s="399"/>
      <c r="AB283" s="399"/>
      <c r="AC283" s="399"/>
      <c r="AD283" s="399"/>
      <c r="AE283" s="399"/>
      <c r="AF283" s="399"/>
      <c r="AG283" s="399"/>
      <c r="AH283" s="399"/>
      <c r="AI283" s="399"/>
      <c r="AJ283" s="399"/>
    </row>
    <row r="284" spans="3:36" ht="15.75" customHeight="1" x14ac:dyDescent="0.25">
      <c r="C284" s="397"/>
      <c r="D284" s="399"/>
      <c r="E284" s="399"/>
      <c r="F284" s="399"/>
      <c r="G284" s="399"/>
      <c r="H284" s="399"/>
      <c r="I284" s="399"/>
      <c r="J284" s="399"/>
      <c r="K284" s="399"/>
      <c r="L284" s="399"/>
      <c r="M284" s="399"/>
      <c r="N284" s="399"/>
      <c r="O284" s="399"/>
      <c r="P284" s="399"/>
      <c r="Q284" s="399"/>
      <c r="R284" s="399"/>
      <c r="S284" s="399"/>
      <c r="T284" s="399"/>
      <c r="U284" s="399"/>
      <c r="V284" s="399"/>
      <c r="W284" s="399"/>
      <c r="X284" s="399"/>
      <c r="Y284" s="399"/>
      <c r="Z284" s="399"/>
      <c r="AA284" s="399"/>
      <c r="AB284" s="399"/>
      <c r="AC284" s="399"/>
      <c r="AD284" s="399"/>
      <c r="AE284" s="399"/>
      <c r="AF284" s="399"/>
      <c r="AG284" s="399"/>
      <c r="AH284" s="399"/>
      <c r="AI284" s="399"/>
      <c r="AJ284" s="399"/>
    </row>
    <row r="285" spans="3:36" ht="15.75" customHeight="1" x14ac:dyDescent="0.25">
      <c r="C285" s="397"/>
      <c r="D285" s="399"/>
      <c r="E285" s="399"/>
      <c r="F285" s="399"/>
      <c r="G285" s="399"/>
      <c r="H285" s="399"/>
      <c r="I285" s="399"/>
      <c r="J285" s="399"/>
      <c r="K285" s="399"/>
      <c r="L285" s="399"/>
      <c r="M285" s="399"/>
      <c r="N285" s="399"/>
      <c r="O285" s="399"/>
      <c r="P285" s="399"/>
      <c r="Q285" s="399"/>
      <c r="R285" s="399"/>
      <c r="S285" s="399"/>
      <c r="T285" s="399"/>
      <c r="U285" s="399"/>
      <c r="V285" s="399"/>
      <c r="W285" s="399"/>
      <c r="X285" s="399"/>
      <c r="Y285" s="399"/>
      <c r="Z285" s="399"/>
      <c r="AA285" s="399"/>
      <c r="AB285" s="399"/>
      <c r="AC285" s="399"/>
      <c r="AD285" s="399"/>
      <c r="AE285" s="399"/>
      <c r="AF285" s="399"/>
      <c r="AG285" s="399"/>
      <c r="AH285" s="399"/>
      <c r="AI285" s="399"/>
      <c r="AJ285" s="399"/>
    </row>
    <row r="286" spans="3:36" ht="15.75" customHeight="1" x14ac:dyDescent="0.25">
      <c r="C286" s="397"/>
      <c r="D286" s="399"/>
      <c r="E286" s="399"/>
      <c r="F286" s="399"/>
      <c r="G286" s="399"/>
      <c r="H286" s="399"/>
      <c r="I286" s="399"/>
      <c r="J286" s="399"/>
      <c r="K286" s="399"/>
      <c r="L286" s="399"/>
      <c r="M286" s="399"/>
      <c r="N286" s="399"/>
      <c r="O286" s="399"/>
      <c r="P286" s="399"/>
      <c r="Q286" s="399"/>
      <c r="R286" s="399"/>
      <c r="S286" s="399"/>
      <c r="T286" s="399"/>
      <c r="U286" s="399"/>
      <c r="V286" s="399"/>
      <c r="W286" s="399"/>
      <c r="X286" s="399"/>
      <c r="Y286" s="399"/>
      <c r="Z286" s="399"/>
      <c r="AA286" s="399"/>
      <c r="AB286" s="399"/>
      <c r="AC286" s="399"/>
      <c r="AD286" s="399"/>
      <c r="AE286" s="399"/>
      <c r="AF286" s="399"/>
      <c r="AG286" s="399"/>
      <c r="AH286" s="399"/>
      <c r="AI286" s="399"/>
      <c r="AJ286" s="399"/>
    </row>
    <row r="287" spans="3:36" ht="15.75" customHeight="1" x14ac:dyDescent="0.25">
      <c r="C287" s="397"/>
      <c r="D287" s="399"/>
      <c r="E287" s="399"/>
      <c r="F287" s="399"/>
      <c r="G287" s="399"/>
      <c r="H287" s="399"/>
      <c r="I287" s="399"/>
      <c r="J287" s="399"/>
      <c r="K287" s="399"/>
      <c r="L287" s="399"/>
      <c r="M287" s="399"/>
      <c r="N287" s="399"/>
      <c r="O287" s="399"/>
      <c r="P287" s="399"/>
      <c r="Q287" s="399"/>
      <c r="R287" s="399"/>
      <c r="S287" s="399"/>
      <c r="T287" s="399"/>
      <c r="U287" s="399"/>
      <c r="V287" s="399"/>
      <c r="W287" s="399"/>
      <c r="X287" s="399"/>
      <c r="Y287" s="399"/>
      <c r="Z287" s="399"/>
      <c r="AA287" s="399"/>
      <c r="AB287" s="399"/>
      <c r="AC287" s="399"/>
      <c r="AD287" s="399"/>
      <c r="AE287" s="399"/>
      <c r="AF287" s="399"/>
      <c r="AG287" s="399"/>
      <c r="AH287" s="399"/>
      <c r="AI287" s="399"/>
      <c r="AJ287" s="399"/>
    </row>
    <row r="288" spans="3:36" ht="15.75" customHeight="1" x14ac:dyDescent="0.25">
      <c r="C288" s="397"/>
      <c r="D288" s="399"/>
      <c r="E288" s="399"/>
      <c r="F288" s="399"/>
      <c r="G288" s="399"/>
      <c r="H288" s="399"/>
      <c r="I288" s="399"/>
      <c r="J288" s="399"/>
      <c r="K288" s="399"/>
      <c r="L288" s="399"/>
      <c r="M288" s="399"/>
      <c r="N288" s="399"/>
      <c r="O288" s="399"/>
      <c r="P288" s="399"/>
      <c r="Q288" s="399"/>
      <c r="R288" s="399"/>
      <c r="S288" s="399"/>
      <c r="T288" s="399"/>
      <c r="U288" s="399"/>
      <c r="V288" s="399"/>
      <c r="W288" s="399"/>
      <c r="X288" s="399"/>
      <c r="Y288" s="399"/>
      <c r="Z288" s="399"/>
      <c r="AA288" s="399"/>
      <c r="AB288" s="399"/>
      <c r="AC288" s="399"/>
      <c r="AD288" s="399"/>
      <c r="AE288" s="399"/>
      <c r="AF288" s="399"/>
      <c r="AG288" s="399"/>
      <c r="AH288" s="399"/>
      <c r="AI288" s="399"/>
      <c r="AJ288" s="399"/>
    </row>
    <row r="289" spans="3:36" ht="15.75" customHeight="1" x14ac:dyDescent="0.25">
      <c r="C289" s="397"/>
      <c r="D289" s="399"/>
      <c r="E289" s="399"/>
      <c r="F289" s="399"/>
      <c r="G289" s="399"/>
      <c r="H289" s="399"/>
      <c r="I289" s="399"/>
      <c r="J289" s="399"/>
      <c r="K289" s="399"/>
      <c r="L289" s="399"/>
      <c r="M289" s="399"/>
      <c r="N289" s="399"/>
      <c r="O289" s="399"/>
      <c r="P289" s="399"/>
      <c r="Q289" s="399"/>
      <c r="R289" s="399"/>
      <c r="S289" s="399"/>
      <c r="T289" s="399"/>
      <c r="U289" s="399"/>
      <c r="V289" s="399"/>
      <c r="W289" s="399"/>
      <c r="X289" s="399"/>
      <c r="Y289" s="399"/>
      <c r="Z289" s="399"/>
      <c r="AA289" s="399"/>
      <c r="AB289" s="399"/>
      <c r="AC289" s="399"/>
      <c r="AD289" s="399"/>
      <c r="AE289" s="399"/>
      <c r="AF289" s="399"/>
      <c r="AG289" s="399"/>
      <c r="AH289" s="399"/>
      <c r="AI289" s="399"/>
      <c r="AJ289" s="399"/>
    </row>
    <row r="290" spans="3:36" ht="15.75" customHeight="1" x14ac:dyDescent="0.25">
      <c r="C290" s="397"/>
      <c r="D290" s="399"/>
      <c r="E290" s="399"/>
      <c r="F290" s="399"/>
      <c r="G290" s="399"/>
      <c r="H290" s="399"/>
      <c r="I290" s="399"/>
      <c r="J290" s="399"/>
      <c r="K290" s="399"/>
      <c r="L290" s="399"/>
      <c r="M290" s="399"/>
      <c r="N290" s="399"/>
      <c r="O290" s="399"/>
      <c r="P290" s="399"/>
      <c r="Q290" s="399"/>
      <c r="R290" s="399"/>
      <c r="S290" s="399"/>
      <c r="T290" s="399"/>
      <c r="U290" s="399"/>
      <c r="V290" s="399"/>
      <c r="W290" s="399"/>
      <c r="X290" s="399"/>
      <c r="Y290" s="399"/>
      <c r="Z290" s="399"/>
      <c r="AA290" s="399"/>
      <c r="AB290" s="399"/>
      <c r="AC290" s="399"/>
      <c r="AD290" s="399"/>
      <c r="AE290" s="399"/>
      <c r="AF290" s="399"/>
      <c r="AG290" s="399"/>
      <c r="AH290" s="399"/>
      <c r="AI290" s="399"/>
      <c r="AJ290" s="399"/>
    </row>
    <row r="291" spans="3:36" ht="15.75" customHeight="1" x14ac:dyDescent="0.25">
      <c r="C291" s="397"/>
      <c r="D291" s="399"/>
      <c r="E291" s="399"/>
      <c r="F291" s="399"/>
      <c r="G291" s="399"/>
      <c r="H291" s="399"/>
      <c r="I291" s="399"/>
      <c r="J291" s="399"/>
      <c r="K291" s="399"/>
      <c r="L291" s="399"/>
      <c r="M291" s="399"/>
      <c r="N291" s="399"/>
      <c r="O291" s="399"/>
      <c r="P291" s="399"/>
      <c r="Q291" s="399"/>
      <c r="R291" s="399"/>
      <c r="S291" s="399"/>
      <c r="T291" s="399"/>
      <c r="U291" s="399"/>
      <c r="V291" s="399"/>
      <c r="W291" s="399"/>
      <c r="X291" s="399"/>
      <c r="Y291" s="399"/>
      <c r="Z291" s="399"/>
      <c r="AA291" s="399"/>
      <c r="AB291" s="399"/>
      <c r="AC291" s="399"/>
      <c r="AD291" s="399"/>
      <c r="AE291" s="399"/>
      <c r="AF291" s="399"/>
      <c r="AG291" s="399"/>
      <c r="AH291" s="399"/>
      <c r="AI291" s="399"/>
      <c r="AJ291" s="399"/>
    </row>
    <row r="292" spans="3:36" ht="15.75" customHeight="1" x14ac:dyDescent="0.25">
      <c r="C292" s="397"/>
      <c r="D292" s="399"/>
      <c r="E292" s="399"/>
      <c r="F292" s="399"/>
      <c r="G292" s="399"/>
      <c r="H292" s="399"/>
      <c r="I292" s="399"/>
      <c r="J292" s="399"/>
      <c r="K292" s="399"/>
      <c r="L292" s="399"/>
      <c r="M292" s="399"/>
      <c r="N292" s="399"/>
      <c r="O292" s="399"/>
      <c r="P292" s="399"/>
      <c r="Q292" s="399"/>
      <c r="R292" s="399"/>
      <c r="S292" s="399"/>
      <c r="T292" s="399"/>
      <c r="U292" s="399"/>
      <c r="V292" s="399"/>
      <c r="W292" s="399"/>
      <c r="X292" s="399"/>
      <c r="Y292" s="399"/>
      <c r="Z292" s="399"/>
      <c r="AA292" s="399"/>
      <c r="AB292" s="399"/>
      <c r="AC292" s="399"/>
      <c r="AD292" s="399"/>
      <c r="AE292" s="399"/>
      <c r="AF292" s="399"/>
      <c r="AG292" s="399"/>
      <c r="AH292" s="399"/>
      <c r="AI292" s="399"/>
      <c r="AJ292" s="399"/>
    </row>
    <row r="293" spans="3:36" ht="15.75" customHeight="1" x14ac:dyDescent="0.25">
      <c r="C293" s="397"/>
      <c r="D293" s="399"/>
      <c r="E293" s="399"/>
      <c r="F293" s="399"/>
      <c r="G293" s="399"/>
      <c r="H293" s="399"/>
      <c r="I293" s="399"/>
      <c r="J293" s="399"/>
      <c r="K293" s="399"/>
      <c r="L293" s="399"/>
      <c r="M293" s="399"/>
      <c r="N293" s="399"/>
      <c r="O293" s="399"/>
      <c r="P293" s="399"/>
      <c r="Q293" s="399"/>
      <c r="R293" s="399"/>
      <c r="S293" s="399"/>
      <c r="T293" s="399"/>
      <c r="U293" s="399"/>
      <c r="V293" s="399"/>
      <c r="W293" s="399"/>
      <c r="X293" s="399"/>
      <c r="Y293" s="399"/>
      <c r="Z293" s="399"/>
      <c r="AA293" s="399"/>
      <c r="AB293" s="399"/>
      <c r="AC293" s="399"/>
      <c r="AD293" s="399"/>
      <c r="AE293" s="399"/>
      <c r="AF293" s="399"/>
      <c r="AG293" s="399"/>
      <c r="AH293" s="399"/>
      <c r="AI293" s="399"/>
      <c r="AJ293" s="399"/>
    </row>
    <row r="294" spans="3:36" ht="15.75" customHeight="1" x14ac:dyDescent="0.25">
      <c r="C294" s="397"/>
      <c r="D294" s="399"/>
      <c r="E294" s="399"/>
      <c r="F294" s="399"/>
      <c r="G294" s="399"/>
      <c r="H294" s="399"/>
      <c r="I294" s="399"/>
      <c r="J294" s="399"/>
      <c r="K294" s="399"/>
      <c r="L294" s="399"/>
      <c r="M294" s="399"/>
      <c r="N294" s="399"/>
      <c r="O294" s="399"/>
      <c r="P294" s="399"/>
      <c r="Q294" s="399"/>
      <c r="R294" s="399"/>
      <c r="S294" s="399"/>
      <c r="T294" s="399"/>
      <c r="U294" s="399"/>
      <c r="V294" s="399"/>
      <c r="W294" s="399"/>
      <c r="X294" s="399"/>
      <c r="Y294" s="399"/>
      <c r="Z294" s="399"/>
      <c r="AA294" s="399"/>
      <c r="AB294" s="399"/>
      <c r="AC294" s="399"/>
      <c r="AD294" s="399"/>
      <c r="AE294" s="399"/>
      <c r="AF294" s="399"/>
      <c r="AG294" s="399"/>
      <c r="AH294" s="399"/>
      <c r="AI294" s="399"/>
      <c r="AJ294" s="399"/>
    </row>
    <row r="295" spans="3:36" ht="15.75" customHeight="1" x14ac:dyDescent="0.25">
      <c r="C295" s="397"/>
      <c r="D295" s="399"/>
      <c r="E295" s="399"/>
      <c r="F295" s="399"/>
      <c r="G295" s="399"/>
      <c r="H295" s="399"/>
      <c r="I295" s="399"/>
      <c r="J295" s="399"/>
      <c r="K295" s="399"/>
      <c r="L295" s="399"/>
      <c r="M295" s="399"/>
      <c r="N295" s="399"/>
      <c r="O295" s="399"/>
      <c r="P295" s="399"/>
      <c r="Q295" s="399"/>
      <c r="R295" s="399"/>
      <c r="S295" s="399"/>
      <c r="T295" s="399"/>
      <c r="U295" s="399"/>
      <c r="V295" s="399"/>
      <c r="W295" s="399"/>
      <c r="X295" s="399"/>
      <c r="Y295" s="399"/>
      <c r="Z295" s="399"/>
      <c r="AA295" s="399"/>
      <c r="AB295" s="399"/>
      <c r="AC295" s="399"/>
      <c r="AD295" s="399"/>
      <c r="AE295" s="399"/>
      <c r="AF295" s="399"/>
      <c r="AG295" s="399"/>
      <c r="AH295" s="399"/>
      <c r="AI295" s="399"/>
      <c r="AJ295" s="399"/>
    </row>
    <row r="296" spans="3:36" ht="15.75" customHeight="1" x14ac:dyDescent="0.25">
      <c r="C296" s="397"/>
      <c r="D296" s="399"/>
      <c r="E296" s="399"/>
      <c r="F296" s="399"/>
      <c r="G296" s="399"/>
      <c r="H296" s="399"/>
      <c r="I296" s="399"/>
      <c r="J296" s="399"/>
      <c r="K296" s="399"/>
      <c r="L296" s="399"/>
      <c r="M296" s="399"/>
      <c r="N296" s="399"/>
      <c r="O296" s="399"/>
      <c r="P296" s="399"/>
      <c r="Q296" s="399"/>
      <c r="R296" s="399"/>
      <c r="S296" s="399"/>
      <c r="T296" s="399"/>
      <c r="U296" s="399"/>
      <c r="V296" s="399"/>
      <c r="W296" s="399"/>
      <c r="X296" s="399"/>
      <c r="Y296" s="399"/>
      <c r="Z296" s="399"/>
      <c r="AA296" s="399"/>
      <c r="AB296" s="399"/>
      <c r="AC296" s="399"/>
      <c r="AD296" s="399"/>
      <c r="AE296" s="399"/>
      <c r="AF296" s="399"/>
      <c r="AG296" s="399"/>
      <c r="AH296" s="399"/>
      <c r="AI296" s="399"/>
      <c r="AJ296" s="399"/>
    </row>
    <row r="297" spans="3:36" ht="15.75" customHeight="1" x14ac:dyDescent="0.25">
      <c r="C297" s="397"/>
      <c r="D297" s="399"/>
      <c r="E297" s="399"/>
      <c r="F297" s="399"/>
      <c r="G297" s="399"/>
      <c r="H297" s="399"/>
      <c r="I297" s="399"/>
      <c r="J297" s="399"/>
      <c r="K297" s="399"/>
      <c r="L297" s="399"/>
      <c r="M297" s="399"/>
      <c r="N297" s="399"/>
      <c r="O297" s="399"/>
      <c r="P297" s="399"/>
      <c r="Q297" s="399"/>
      <c r="R297" s="399"/>
      <c r="S297" s="399"/>
      <c r="T297" s="399"/>
      <c r="U297" s="399"/>
      <c r="V297" s="399"/>
      <c r="W297" s="399"/>
      <c r="X297" s="399"/>
      <c r="Y297" s="399"/>
      <c r="Z297" s="399"/>
      <c r="AA297" s="399"/>
      <c r="AB297" s="399"/>
      <c r="AC297" s="399"/>
      <c r="AD297" s="399"/>
      <c r="AE297" s="399"/>
      <c r="AF297" s="399"/>
      <c r="AG297" s="399"/>
      <c r="AH297" s="399"/>
      <c r="AI297" s="399"/>
      <c r="AJ297" s="399"/>
    </row>
    <row r="298" spans="3:36" ht="15.75" customHeight="1" x14ac:dyDescent="0.25">
      <c r="C298" s="397"/>
      <c r="D298" s="399"/>
      <c r="E298" s="399"/>
      <c r="F298" s="399"/>
      <c r="G298" s="399"/>
      <c r="H298" s="399"/>
      <c r="I298" s="399"/>
      <c r="J298" s="399"/>
      <c r="K298" s="399"/>
      <c r="L298" s="399"/>
      <c r="M298" s="399"/>
      <c r="N298" s="399"/>
      <c r="O298" s="399"/>
      <c r="P298" s="399"/>
      <c r="Q298" s="399"/>
      <c r="R298" s="399"/>
      <c r="S298" s="399"/>
      <c r="T298" s="399"/>
      <c r="U298" s="399"/>
      <c r="V298" s="399"/>
      <c r="W298" s="399"/>
      <c r="X298" s="399"/>
      <c r="Y298" s="399"/>
      <c r="Z298" s="399"/>
      <c r="AA298" s="399"/>
      <c r="AB298" s="399"/>
      <c r="AC298" s="399"/>
      <c r="AD298" s="399"/>
      <c r="AE298" s="399"/>
      <c r="AF298" s="399"/>
      <c r="AG298" s="399"/>
      <c r="AH298" s="399"/>
      <c r="AI298" s="399"/>
      <c r="AJ298" s="399"/>
    </row>
    <row r="299" spans="3:36" ht="15.75" customHeight="1" x14ac:dyDescent="0.25">
      <c r="C299" s="397"/>
      <c r="D299" s="399"/>
      <c r="E299" s="399"/>
      <c r="F299" s="399"/>
      <c r="G299" s="399"/>
      <c r="H299" s="399"/>
      <c r="I299" s="399"/>
      <c r="J299" s="399"/>
      <c r="K299" s="399"/>
      <c r="L299" s="399"/>
      <c r="M299" s="399"/>
      <c r="N299" s="399"/>
      <c r="O299" s="399"/>
      <c r="P299" s="399"/>
      <c r="Q299" s="399"/>
      <c r="R299" s="399"/>
      <c r="S299" s="399"/>
      <c r="T299" s="399"/>
      <c r="U299" s="399"/>
      <c r="V299" s="399"/>
      <c r="W299" s="399"/>
      <c r="X299" s="399"/>
      <c r="Y299" s="399"/>
      <c r="Z299" s="399"/>
      <c r="AA299" s="399"/>
      <c r="AB299" s="399"/>
      <c r="AC299" s="399"/>
      <c r="AD299" s="399"/>
      <c r="AE299" s="399"/>
      <c r="AF299" s="399"/>
      <c r="AG299" s="399"/>
      <c r="AH299" s="399"/>
      <c r="AI299" s="399"/>
      <c r="AJ299" s="399"/>
    </row>
    <row r="300" spans="3:36" ht="15.75" customHeight="1" x14ac:dyDescent="0.25">
      <c r="C300" s="397"/>
      <c r="D300" s="399"/>
      <c r="E300" s="399"/>
      <c r="F300" s="399"/>
      <c r="G300" s="399"/>
      <c r="H300" s="399"/>
      <c r="I300" s="399"/>
      <c r="J300" s="399"/>
      <c r="K300" s="399"/>
      <c r="L300" s="399"/>
      <c r="M300" s="399"/>
      <c r="N300" s="399"/>
      <c r="O300" s="399"/>
      <c r="P300" s="399"/>
      <c r="Q300" s="399"/>
      <c r="R300" s="399"/>
      <c r="S300" s="399"/>
      <c r="T300" s="399"/>
      <c r="U300" s="399"/>
      <c r="V300" s="399"/>
      <c r="W300" s="399"/>
      <c r="X300" s="399"/>
      <c r="Y300" s="399"/>
      <c r="Z300" s="399"/>
      <c r="AA300" s="399"/>
      <c r="AB300" s="399"/>
      <c r="AC300" s="399"/>
      <c r="AD300" s="399"/>
      <c r="AE300" s="399"/>
      <c r="AF300" s="399"/>
      <c r="AG300" s="399"/>
      <c r="AH300" s="399"/>
      <c r="AI300" s="399"/>
      <c r="AJ300" s="399"/>
    </row>
    <row r="301" spans="3:36" ht="15.75" customHeight="1" x14ac:dyDescent="0.25">
      <c r="C301" s="397"/>
      <c r="D301" s="399"/>
      <c r="E301" s="399"/>
      <c r="F301" s="399"/>
      <c r="G301" s="399"/>
      <c r="H301" s="399"/>
      <c r="I301" s="399"/>
      <c r="J301" s="399"/>
      <c r="K301" s="399"/>
      <c r="L301" s="399"/>
      <c r="M301" s="399"/>
      <c r="N301" s="399"/>
      <c r="O301" s="399"/>
      <c r="P301" s="399"/>
      <c r="Q301" s="399"/>
      <c r="R301" s="399"/>
      <c r="S301" s="399"/>
      <c r="T301" s="399"/>
      <c r="U301" s="399"/>
      <c r="V301" s="399"/>
      <c r="W301" s="399"/>
      <c r="X301" s="399"/>
      <c r="Y301" s="399"/>
      <c r="Z301" s="399"/>
      <c r="AA301" s="399"/>
      <c r="AB301" s="399"/>
      <c r="AC301" s="399"/>
      <c r="AD301" s="399"/>
      <c r="AE301" s="399"/>
      <c r="AF301" s="399"/>
      <c r="AG301" s="399"/>
      <c r="AH301" s="399"/>
      <c r="AI301" s="399"/>
      <c r="AJ301" s="399"/>
    </row>
    <row r="302" spans="3:36" ht="15.75" customHeight="1" x14ac:dyDescent="0.25">
      <c r="C302" s="397"/>
      <c r="D302" s="399"/>
      <c r="E302" s="399"/>
      <c r="F302" s="399"/>
      <c r="G302" s="399"/>
      <c r="H302" s="399"/>
      <c r="I302" s="399"/>
      <c r="J302" s="399"/>
      <c r="K302" s="399"/>
      <c r="L302" s="399"/>
      <c r="M302" s="399"/>
      <c r="N302" s="399"/>
      <c r="O302" s="399"/>
      <c r="P302" s="399"/>
      <c r="Q302" s="399"/>
      <c r="R302" s="399"/>
      <c r="S302" s="399"/>
      <c r="T302" s="399"/>
      <c r="U302" s="399"/>
      <c r="V302" s="399"/>
      <c r="W302" s="399"/>
      <c r="X302" s="399"/>
      <c r="Y302" s="399"/>
      <c r="Z302" s="399"/>
      <c r="AA302" s="399"/>
      <c r="AB302" s="399"/>
      <c r="AC302" s="399"/>
      <c r="AD302" s="399"/>
      <c r="AE302" s="399"/>
      <c r="AF302" s="399"/>
      <c r="AG302" s="399"/>
      <c r="AH302" s="399"/>
      <c r="AI302" s="399"/>
      <c r="AJ302" s="399"/>
    </row>
    <row r="303" spans="3:36" ht="15.75" customHeight="1" x14ac:dyDescent="0.25">
      <c r="C303" s="397"/>
      <c r="D303" s="399"/>
      <c r="E303" s="399"/>
      <c r="F303" s="399"/>
      <c r="G303" s="399"/>
      <c r="H303" s="399"/>
      <c r="I303" s="399"/>
      <c r="J303" s="399"/>
      <c r="K303" s="399"/>
      <c r="L303" s="399"/>
      <c r="M303" s="399"/>
      <c r="N303" s="399"/>
      <c r="O303" s="399"/>
      <c r="P303" s="399"/>
      <c r="Q303" s="399"/>
      <c r="R303" s="399"/>
      <c r="S303" s="399"/>
      <c r="T303" s="399"/>
      <c r="U303" s="399"/>
      <c r="V303" s="399"/>
      <c r="W303" s="399"/>
      <c r="X303" s="399"/>
      <c r="Y303" s="399"/>
      <c r="Z303" s="399"/>
      <c r="AA303" s="399"/>
      <c r="AB303" s="399"/>
      <c r="AC303" s="399"/>
      <c r="AD303" s="399"/>
      <c r="AE303" s="399"/>
      <c r="AF303" s="399"/>
      <c r="AG303" s="399"/>
      <c r="AH303" s="399"/>
      <c r="AI303" s="399"/>
      <c r="AJ303" s="399"/>
    </row>
    <row r="304" spans="3:36" ht="15.75" customHeight="1" x14ac:dyDescent="0.25">
      <c r="C304" s="397"/>
      <c r="D304" s="399"/>
      <c r="E304" s="399"/>
      <c r="F304" s="399"/>
      <c r="G304" s="399"/>
      <c r="H304" s="399"/>
      <c r="I304" s="399"/>
      <c r="J304" s="399"/>
      <c r="K304" s="399"/>
      <c r="L304" s="399"/>
      <c r="M304" s="399"/>
      <c r="N304" s="399"/>
      <c r="O304" s="399"/>
      <c r="P304" s="399"/>
      <c r="Q304" s="399"/>
      <c r="R304" s="399"/>
      <c r="S304" s="399"/>
      <c r="T304" s="399"/>
      <c r="U304" s="399"/>
      <c r="V304" s="399"/>
      <c r="W304" s="399"/>
      <c r="X304" s="399"/>
      <c r="Y304" s="399"/>
      <c r="Z304" s="399"/>
      <c r="AA304" s="399"/>
      <c r="AB304" s="399"/>
      <c r="AC304" s="399"/>
      <c r="AD304" s="399"/>
      <c r="AE304" s="399"/>
      <c r="AF304" s="399"/>
      <c r="AG304" s="399"/>
      <c r="AH304" s="399"/>
      <c r="AI304" s="399"/>
      <c r="AJ304" s="399"/>
    </row>
    <row r="305" spans="3:36" ht="15.75" customHeight="1" x14ac:dyDescent="0.25">
      <c r="C305" s="397"/>
      <c r="D305" s="399"/>
      <c r="E305" s="399"/>
      <c r="F305" s="399"/>
      <c r="G305" s="399"/>
      <c r="H305" s="399"/>
      <c r="I305" s="399"/>
      <c r="J305" s="399"/>
      <c r="K305" s="399"/>
      <c r="L305" s="399"/>
      <c r="M305" s="399"/>
      <c r="N305" s="399"/>
      <c r="O305" s="399"/>
      <c r="P305" s="399"/>
      <c r="Q305" s="399"/>
      <c r="R305" s="399"/>
      <c r="S305" s="399"/>
      <c r="T305" s="399"/>
      <c r="U305" s="399"/>
      <c r="V305" s="399"/>
      <c r="W305" s="399"/>
      <c r="X305" s="399"/>
      <c r="Y305" s="399"/>
      <c r="Z305" s="399"/>
      <c r="AA305" s="399"/>
      <c r="AB305" s="399"/>
      <c r="AC305" s="399"/>
      <c r="AD305" s="399"/>
      <c r="AE305" s="399"/>
      <c r="AF305" s="399"/>
      <c r="AG305" s="399"/>
      <c r="AH305" s="399"/>
      <c r="AI305" s="399"/>
      <c r="AJ305" s="399"/>
    </row>
    <row r="306" spans="3:36" ht="15.75" customHeight="1" x14ac:dyDescent="0.25">
      <c r="C306" s="397"/>
      <c r="D306" s="399"/>
      <c r="E306" s="399"/>
      <c r="F306" s="399"/>
      <c r="G306" s="399"/>
      <c r="H306" s="399"/>
      <c r="I306" s="399"/>
      <c r="J306" s="399"/>
      <c r="K306" s="399"/>
      <c r="L306" s="399"/>
      <c r="M306" s="399"/>
      <c r="N306" s="399"/>
      <c r="O306" s="399"/>
      <c r="P306" s="399"/>
      <c r="Q306" s="399"/>
      <c r="R306" s="399"/>
      <c r="S306" s="399"/>
      <c r="T306" s="399"/>
      <c r="U306" s="399"/>
      <c r="V306" s="399"/>
      <c r="W306" s="399"/>
      <c r="X306" s="399"/>
      <c r="Y306" s="399"/>
      <c r="Z306" s="399"/>
      <c r="AA306" s="399"/>
      <c r="AB306" s="399"/>
      <c r="AC306" s="399"/>
      <c r="AD306" s="399"/>
      <c r="AE306" s="399"/>
      <c r="AF306" s="399"/>
      <c r="AG306" s="399"/>
      <c r="AH306" s="399"/>
      <c r="AI306" s="399"/>
      <c r="AJ306" s="399"/>
    </row>
    <row r="307" spans="3:36" ht="15.75" customHeight="1" x14ac:dyDescent="0.25">
      <c r="C307" s="397"/>
      <c r="D307" s="399"/>
      <c r="E307" s="399"/>
      <c r="F307" s="399"/>
      <c r="G307" s="399"/>
      <c r="H307" s="399"/>
      <c r="I307" s="399"/>
      <c r="J307" s="399"/>
      <c r="K307" s="399"/>
      <c r="L307" s="399"/>
      <c r="M307" s="399"/>
      <c r="N307" s="399"/>
      <c r="O307" s="399"/>
      <c r="P307" s="399"/>
      <c r="Q307" s="399"/>
      <c r="R307" s="399"/>
      <c r="S307" s="399"/>
      <c r="T307" s="399"/>
      <c r="U307" s="399"/>
      <c r="V307" s="399"/>
      <c r="W307" s="399"/>
      <c r="X307" s="399"/>
      <c r="Y307" s="399"/>
      <c r="Z307" s="399"/>
      <c r="AA307" s="399"/>
      <c r="AB307" s="399"/>
      <c r="AC307" s="399"/>
      <c r="AD307" s="399"/>
      <c r="AE307" s="399"/>
      <c r="AF307" s="399"/>
      <c r="AG307" s="399"/>
      <c r="AH307" s="399"/>
      <c r="AI307" s="399"/>
      <c r="AJ307" s="399"/>
    </row>
    <row r="308" spans="3:36" ht="15.75" customHeight="1" x14ac:dyDescent="0.25">
      <c r="C308" s="397"/>
      <c r="D308" s="399"/>
      <c r="E308" s="399"/>
      <c r="F308" s="399"/>
      <c r="G308" s="399"/>
      <c r="H308" s="399"/>
      <c r="I308" s="399"/>
      <c r="J308" s="399"/>
      <c r="K308" s="399"/>
      <c r="L308" s="399"/>
      <c r="M308" s="399"/>
      <c r="N308" s="399"/>
      <c r="O308" s="399"/>
      <c r="P308" s="399"/>
      <c r="Q308" s="399"/>
      <c r="R308" s="399"/>
      <c r="S308" s="399"/>
      <c r="T308" s="399"/>
      <c r="U308" s="399"/>
      <c r="V308" s="399"/>
      <c r="W308" s="399"/>
      <c r="X308" s="399"/>
      <c r="Y308" s="399"/>
      <c r="Z308" s="399"/>
      <c r="AA308" s="399"/>
      <c r="AB308" s="399"/>
      <c r="AC308" s="399"/>
      <c r="AD308" s="399"/>
      <c r="AE308" s="399"/>
      <c r="AF308" s="399"/>
      <c r="AG308" s="399"/>
      <c r="AH308" s="399"/>
      <c r="AI308" s="399"/>
      <c r="AJ308" s="399"/>
    </row>
    <row r="309" spans="3:36" ht="15.75" customHeight="1" x14ac:dyDescent="0.25">
      <c r="C309" s="397"/>
      <c r="D309" s="399"/>
      <c r="E309" s="399"/>
      <c r="F309" s="399"/>
      <c r="G309" s="399"/>
      <c r="H309" s="399"/>
      <c r="I309" s="399"/>
      <c r="J309" s="399"/>
      <c r="K309" s="399"/>
      <c r="L309" s="399"/>
      <c r="M309" s="399"/>
      <c r="N309" s="399"/>
      <c r="O309" s="399"/>
      <c r="P309" s="399"/>
      <c r="Q309" s="399"/>
      <c r="R309" s="399"/>
      <c r="S309" s="399"/>
      <c r="T309" s="399"/>
      <c r="U309" s="399"/>
      <c r="V309" s="399"/>
      <c r="W309" s="399"/>
      <c r="X309" s="399"/>
      <c r="Y309" s="399"/>
      <c r="Z309" s="399"/>
      <c r="AA309" s="399"/>
      <c r="AB309" s="399"/>
      <c r="AC309" s="399"/>
      <c r="AD309" s="399"/>
      <c r="AE309" s="399"/>
      <c r="AF309" s="399"/>
      <c r="AG309" s="399"/>
      <c r="AH309" s="399"/>
      <c r="AI309" s="399"/>
      <c r="AJ309" s="399"/>
    </row>
    <row r="310" spans="3:36" ht="15.75" customHeight="1" x14ac:dyDescent="0.25">
      <c r="C310" s="397"/>
      <c r="D310" s="399"/>
      <c r="E310" s="399"/>
      <c r="F310" s="399"/>
      <c r="G310" s="399"/>
      <c r="H310" s="399"/>
      <c r="I310" s="399"/>
      <c r="J310" s="399"/>
      <c r="K310" s="399"/>
      <c r="L310" s="399"/>
      <c r="M310" s="399"/>
      <c r="N310" s="399"/>
      <c r="O310" s="399"/>
      <c r="P310" s="399"/>
      <c r="Q310" s="399"/>
      <c r="R310" s="399"/>
      <c r="S310" s="399"/>
      <c r="T310" s="399"/>
      <c r="U310" s="399"/>
      <c r="V310" s="399"/>
      <c r="W310" s="399"/>
      <c r="X310" s="399"/>
      <c r="Y310" s="399"/>
      <c r="Z310" s="399"/>
      <c r="AA310" s="399"/>
      <c r="AB310" s="399"/>
      <c r="AC310" s="399"/>
      <c r="AD310" s="399"/>
      <c r="AE310" s="399"/>
      <c r="AF310" s="399"/>
      <c r="AG310" s="399"/>
      <c r="AH310" s="399"/>
      <c r="AI310" s="399"/>
      <c r="AJ310" s="399"/>
    </row>
    <row r="311" spans="3:36" ht="15.75" customHeight="1" x14ac:dyDescent="0.25">
      <c r="C311" s="397"/>
      <c r="D311" s="399"/>
      <c r="E311" s="399"/>
      <c r="F311" s="399"/>
      <c r="G311" s="399"/>
      <c r="H311" s="399"/>
      <c r="I311" s="399"/>
      <c r="J311" s="399"/>
      <c r="K311" s="399"/>
      <c r="L311" s="399"/>
      <c r="M311" s="399"/>
      <c r="N311" s="399"/>
      <c r="O311" s="399"/>
      <c r="P311" s="399"/>
      <c r="Q311" s="399"/>
      <c r="R311" s="399"/>
      <c r="S311" s="399"/>
      <c r="T311" s="399"/>
      <c r="U311" s="399"/>
      <c r="V311" s="399"/>
      <c r="W311" s="399"/>
      <c r="X311" s="399"/>
      <c r="Y311" s="399"/>
      <c r="Z311" s="399"/>
      <c r="AA311" s="399"/>
      <c r="AB311" s="399"/>
      <c r="AC311" s="399"/>
      <c r="AD311" s="399"/>
      <c r="AE311" s="399"/>
      <c r="AF311" s="399"/>
      <c r="AG311" s="399"/>
      <c r="AH311" s="399"/>
      <c r="AI311" s="399"/>
      <c r="AJ311" s="399"/>
    </row>
    <row r="312" spans="3:36" ht="15.75" customHeight="1" x14ac:dyDescent="0.25">
      <c r="C312" s="397"/>
      <c r="D312" s="399"/>
      <c r="E312" s="399"/>
      <c r="F312" s="399"/>
      <c r="G312" s="399"/>
      <c r="H312" s="399"/>
      <c r="I312" s="399"/>
      <c r="J312" s="399"/>
      <c r="K312" s="399"/>
      <c r="L312" s="399"/>
      <c r="M312" s="399"/>
      <c r="N312" s="399"/>
      <c r="O312" s="399"/>
      <c r="P312" s="399"/>
      <c r="Q312" s="399"/>
      <c r="R312" s="399"/>
      <c r="S312" s="399"/>
      <c r="T312" s="399"/>
      <c r="U312" s="399"/>
      <c r="V312" s="399"/>
      <c r="W312" s="399"/>
      <c r="X312" s="399"/>
      <c r="Y312" s="399"/>
      <c r="Z312" s="399"/>
      <c r="AA312" s="399"/>
      <c r="AB312" s="399"/>
      <c r="AC312" s="399"/>
      <c r="AD312" s="399"/>
      <c r="AE312" s="399"/>
      <c r="AF312" s="399"/>
      <c r="AG312" s="399"/>
      <c r="AH312" s="399"/>
      <c r="AI312" s="399"/>
      <c r="AJ312" s="399"/>
    </row>
    <row r="313" spans="3:36" ht="15.75" customHeight="1" x14ac:dyDescent="0.25">
      <c r="C313" s="397"/>
      <c r="D313" s="399"/>
      <c r="E313" s="399"/>
      <c r="F313" s="399"/>
      <c r="G313" s="399"/>
      <c r="H313" s="399"/>
      <c r="I313" s="399"/>
      <c r="J313" s="399"/>
      <c r="K313" s="399"/>
      <c r="L313" s="399"/>
      <c r="M313" s="399"/>
      <c r="N313" s="399"/>
      <c r="O313" s="399"/>
      <c r="P313" s="399"/>
      <c r="Q313" s="399"/>
      <c r="R313" s="399"/>
      <c r="S313" s="399"/>
      <c r="T313" s="399"/>
      <c r="U313" s="399"/>
      <c r="V313" s="399"/>
      <c r="W313" s="399"/>
      <c r="X313" s="399"/>
      <c r="Y313" s="399"/>
      <c r="Z313" s="399"/>
      <c r="AA313" s="399"/>
      <c r="AB313" s="399"/>
      <c r="AC313" s="399"/>
      <c r="AD313" s="399"/>
      <c r="AE313" s="399"/>
      <c r="AF313" s="399"/>
      <c r="AG313" s="399"/>
      <c r="AH313" s="399"/>
      <c r="AI313" s="399"/>
      <c r="AJ313" s="399"/>
    </row>
    <row r="314" spans="3:36" ht="15.75" customHeight="1" x14ac:dyDescent="0.25">
      <c r="C314" s="397"/>
      <c r="D314" s="399"/>
      <c r="E314" s="399"/>
      <c r="F314" s="399"/>
      <c r="G314" s="399"/>
      <c r="H314" s="399"/>
      <c r="I314" s="399"/>
      <c r="J314" s="399"/>
      <c r="K314" s="399"/>
      <c r="L314" s="399"/>
      <c r="M314" s="399"/>
      <c r="N314" s="399"/>
      <c r="O314" s="399"/>
      <c r="P314" s="399"/>
      <c r="Q314" s="399"/>
      <c r="R314" s="399"/>
      <c r="S314" s="399"/>
      <c r="T314" s="399"/>
      <c r="U314" s="399"/>
      <c r="V314" s="399"/>
      <c r="W314" s="399"/>
      <c r="X314" s="399"/>
      <c r="Y314" s="399"/>
      <c r="Z314" s="399"/>
      <c r="AA314" s="399"/>
      <c r="AB314" s="399"/>
      <c r="AC314" s="399"/>
      <c r="AD314" s="399"/>
      <c r="AE314" s="399"/>
      <c r="AF314" s="399"/>
      <c r="AG314" s="399"/>
      <c r="AH314" s="399"/>
      <c r="AI314" s="399"/>
      <c r="AJ314" s="399"/>
    </row>
    <row r="315" spans="3:36" ht="15.75" customHeight="1" x14ac:dyDescent="0.25">
      <c r="C315" s="397"/>
      <c r="D315" s="399"/>
      <c r="E315" s="399"/>
      <c r="F315" s="399"/>
      <c r="G315" s="399"/>
      <c r="H315" s="399"/>
      <c r="I315" s="399"/>
      <c r="J315" s="399"/>
      <c r="K315" s="399"/>
      <c r="L315" s="399"/>
      <c r="M315" s="399"/>
      <c r="N315" s="399"/>
      <c r="O315" s="399"/>
      <c r="P315" s="399"/>
      <c r="Q315" s="399"/>
      <c r="R315" s="399"/>
      <c r="S315" s="399"/>
      <c r="T315" s="399"/>
      <c r="U315" s="399"/>
      <c r="V315" s="399"/>
      <c r="W315" s="399"/>
      <c r="X315" s="399"/>
      <c r="Y315" s="399"/>
      <c r="Z315" s="399"/>
      <c r="AA315" s="399"/>
      <c r="AB315" s="399"/>
      <c r="AC315" s="399"/>
      <c r="AD315" s="399"/>
      <c r="AE315" s="399"/>
      <c r="AF315" s="399"/>
      <c r="AG315" s="399"/>
      <c r="AH315" s="399"/>
      <c r="AI315" s="399"/>
      <c r="AJ315" s="399"/>
    </row>
    <row r="316" spans="3:36" ht="15.75" customHeight="1" x14ac:dyDescent="0.25">
      <c r="C316" s="397"/>
      <c r="D316" s="399"/>
      <c r="E316" s="399"/>
      <c r="F316" s="399"/>
      <c r="G316" s="399"/>
      <c r="H316" s="399"/>
      <c r="I316" s="399"/>
      <c r="J316" s="399"/>
      <c r="K316" s="399"/>
      <c r="L316" s="399"/>
      <c r="M316" s="399"/>
      <c r="N316" s="399"/>
      <c r="O316" s="399"/>
      <c r="P316" s="399"/>
      <c r="Q316" s="399"/>
      <c r="R316" s="399"/>
      <c r="S316" s="399"/>
      <c r="T316" s="399"/>
      <c r="U316" s="399"/>
      <c r="V316" s="399"/>
      <c r="W316" s="399"/>
      <c r="X316" s="399"/>
      <c r="Y316" s="399"/>
      <c r="Z316" s="399"/>
      <c r="AA316" s="399"/>
      <c r="AB316" s="399"/>
      <c r="AC316" s="399"/>
      <c r="AD316" s="399"/>
      <c r="AE316" s="399"/>
      <c r="AF316" s="399"/>
      <c r="AG316" s="399"/>
      <c r="AH316" s="399"/>
      <c r="AI316" s="399"/>
      <c r="AJ316" s="399"/>
    </row>
    <row r="317" spans="3:36" ht="15.75" customHeight="1" x14ac:dyDescent="0.25">
      <c r="C317" s="397"/>
      <c r="D317" s="399"/>
      <c r="E317" s="399"/>
      <c r="F317" s="399"/>
      <c r="G317" s="399"/>
      <c r="H317" s="399"/>
      <c r="I317" s="399"/>
      <c r="J317" s="399"/>
      <c r="K317" s="399"/>
      <c r="L317" s="399"/>
      <c r="M317" s="399"/>
      <c r="N317" s="399"/>
      <c r="O317" s="399"/>
      <c r="P317" s="399"/>
      <c r="Q317" s="399"/>
      <c r="R317" s="399"/>
      <c r="S317" s="399"/>
      <c r="T317" s="399"/>
      <c r="U317" s="399"/>
      <c r="V317" s="399"/>
      <c r="W317" s="399"/>
      <c r="X317" s="399"/>
      <c r="Y317" s="399"/>
      <c r="Z317" s="399"/>
      <c r="AA317" s="399"/>
      <c r="AB317" s="399"/>
      <c r="AC317" s="399"/>
      <c r="AD317" s="399"/>
      <c r="AE317" s="399"/>
      <c r="AF317" s="399"/>
      <c r="AG317" s="399"/>
      <c r="AH317" s="399"/>
      <c r="AI317" s="399"/>
      <c r="AJ317" s="399"/>
    </row>
    <row r="318" spans="3:36" ht="15.75" customHeight="1" x14ac:dyDescent="0.25">
      <c r="C318" s="397"/>
      <c r="D318" s="399"/>
      <c r="E318" s="399"/>
      <c r="F318" s="399"/>
      <c r="G318" s="399"/>
      <c r="H318" s="399"/>
      <c r="I318" s="399"/>
      <c r="J318" s="399"/>
      <c r="K318" s="399"/>
      <c r="L318" s="399"/>
      <c r="M318" s="399"/>
      <c r="N318" s="399"/>
      <c r="O318" s="399"/>
      <c r="P318" s="399"/>
      <c r="Q318" s="399"/>
      <c r="R318" s="399"/>
      <c r="S318" s="399"/>
      <c r="T318" s="399"/>
      <c r="U318" s="399"/>
      <c r="V318" s="399"/>
      <c r="W318" s="399"/>
      <c r="X318" s="399"/>
      <c r="Y318" s="399"/>
      <c r="Z318" s="399"/>
      <c r="AA318" s="399"/>
      <c r="AB318" s="399"/>
      <c r="AC318" s="399"/>
      <c r="AD318" s="399"/>
      <c r="AE318" s="399"/>
      <c r="AF318" s="399"/>
      <c r="AG318" s="399"/>
      <c r="AH318" s="399"/>
      <c r="AI318" s="399"/>
      <c r="AJ318" s="399"/>
    </row>
    <row r="319" spans="3:36" ht="15.75" customHeight="1" x14ac:dyDescent="0.25">
      <c r="C319" s="397"/>
      <c r="D319" s="399"/>
      <c r="E319" s="399"/>
      <c r="F319" s="399"/>
      <c r="G319" s="399"/>
      <c r="H319" s="399"/>
      <c r="I319" s="399"/>
      <c r="J319" s="399"/>
      <c r="K319" s="399"/>
      <c r="L319" s="399"/>
      <c r="M319" s="399"/>
      <c r="N319" s="399"/>
      <c r="O319" s="399"/>
      <c r="P319" s="399"/>
      <c r="Q319" s="399"/>
      <c r="R319" s="399"/>
      <c r="S319" s="399"/>
      <c r="T319" s="399"/>
      <c r="U319" s="399"/>
      <c r="V319" s="399"/>
      <c r="W319" s="399"/>
      <c r="X319" s="399"/>
      <c r="Y319" s="399"/>
      <c r="Z319" s="399"/>
      <c r="AA319" s="399"/>
      <c r="AB319" s="399"/>
      <c r="AC319" s="399"/>
      <c r="AD319" s="399"/>
      <c r="AE319" s="399"/>
      <c r="AF319" s="399"/>
      <c r="AG319" s="399"/>
      <c r="AH319" s="399"/>
      <c r="AI319" s="399"/>
      <c r="AJ319" s="399"/>
    </row>
    <row r="320" spans="3:36" ht="15.75" customHeight="1" x14ac:dyDescent="0.25">
      <c r="C320" s="397"/>
      <c r="D320" s="399"/>
      <c r="E320" s="399"/>
      <c r="F320" s="399"/>
      <c r="G320" s="399"/>
      <c r="H320" s="399"/>
      <c r="I320" s="399"/>
      <c r="J320" s="399"/>
      <c r="K320" s="399"/>
      <c r="L320" s="399"/>
      <c r="M320" s="399"/>
      <c r="N320" s="399"/>
      <c r="O320" s="399"/>
      <c r="P320" s="399"/>
      <c r="Q320" s="399"/>
      <c r="R320" s="399"/>
      <c r="S320" s="399"/>
      <c r="T320" s="399"/>
      <c r="U320" s="399"/>
      <c r="V320" s="399"/>
      <c r="W320" s="399"/>
      <c r="X320" s="399"/>
      <c r="Y320" s="399"/>
      <c r="Z320" s="399"/>
      <c r="AA320" s="399"/>
      <c r="AB320" s="399"/>
      <c r="AC320" s="399"/>
      <c r="AD320" s="399"/>
      <c r="AE320" s="399"/>
      <c r="AF320" s="399"/>
      <c r="AG320" s="399"/>
      <c r="AH320" s="399"/>
      <c r="AI320" s="399"/>
      <c r="AJ320" s="399"/>
    </row>
    <row r="321" spans="3:36" ht="15.75" customHeight="1" x14ac:dyDescent="0.25">
      <c r="C321" s="397"/>
      <c r="D321" s="399"/>
      <c r="E321" s="399"/>
      <c r="F321" s="399"/>
      <c r="G321" s="399"/>
      <c r="H321" s="399"/>
      <c r="I321" s="399"/>
      <c r="J321" s="399"/>
      <c r="K321" s="399"/>
      <c r="L321" s="399"/>
      <c r="M321" s="399"/>
      <c r="N321" s="399"/>
      <c r="O321" s="399"/>
      <c r="P321" s="399"/>
      <c r="Q321" s="399"/>
      <c r="R321" s="399"/>
      <c r="S321" s="399"/>
      <c r="T321" s="399"/>
      <c r="U321" s="399"/>
      <c r="V321" s="399"/>
      <c r="W321" s="399"/>
      <c r="X321" s="399"/>
      <c r="Y321" s="399"/>
      <c r="Z321" s="399"/>
      <c r="AA321" s="399"/>
      <c r="AB321" s="399"/>
      <c r="AC321" s="399"/>
      <c r="AD321" s="399"/>
      <c r="AE321" s="399"/>
      <c r="AF321" s="399"/>
      <c r="AG321" s="399"/>
      <c r="AH321" s="399"/>
      <c r="AI321" s="399"/>
      <c r="AJ321" s="399"/>
    </row>
    <row r="322" spans="3:36" ht="15.75" customHeight="1" x14ac:dyDescent="0.25">
      <c r="C322" s="397"/>
      <c r="D322" s="399"/>
      <c r="E322" s="399"/>
      <c r="F322" s="399"/>
      <c r="G322" s="399"/>
      <c r="H322" s="399"/>
      <c r="I322" s="399"/>
      <c r="J322" s="399"/>
      <c r="K322" s="399"/>
      <c r="L322" s="399"/>
      <c r="M322" s="399"/>
      <c r="N322" s="399"/>
      <c r="O322" s="399"/>
      <c r="P322" s="399"/>
      <c r="Q322" s="399"/>
      <c r="R322" s="399"/>
      <c r="S322" s="399"/>
      <c r="T322" s="399"/>
      <c r="U322" s="399"/>
      <c r="V322" s="399"/>
      <c r="W322" s="399"/>
      <c r="X322" s="399"/>
      <c r="Y322" s="399"/>
      <c r="Z322" s="399"/>
      <c r="AA322" s="399"/>
      <c r="AB322" s="399"/>
      <c r="AC322" s="399"/>
      <c r="AD322" s="399"/>
      <c r="AE322" s="399"/>
      <c r="AF322" s="399"/>
      <c r="AG322" s="399"/>
      <c r="AH322" s="399"/>
      <c r="AI322" s="399"/>
      <c r="AJ322" s="399"/>
    </row>
    <row r="323" spans="3:36" ht="15.75" customHeight="1" x14ac:dyDescent="0.25">
      <c r="C323" s="397"/>
      <c r="D323" s="399"/>
      <c r="E323" s="399"/>
      <c r="F323" s="399"/>
      <c r="G323" s="399"/>
      <c r="H323" s="399"/>
      <c r="I323" s="399"/>
      <c r="J323" s="399"/>
      <c r="K323" s="399"/>
      <c r="L323" s="399"/>
      <c r="M323" s="399"/>
      <c r="N323" s="399"/>
      <c r="O323" s="399"/>
      <c r="P323" s="399"/>
      <c r="Q323" s="399"/>
      <c r="R323" s="399"/>
      <c r="S323" s="399"/>
      <c r="T323" s="399"/>
      <c r="U323" s="399"/>
      <c r="V323" s="399"/>
      <c r="W323" s="399"/>
      <c r="X323" s="399"/>
      <c r="Y323" s="399"/>
      <c r="Z323" s="399"/>
      <c r="AA323" s="399"/>
      <c r="AB323" s="399"/>
      <c r="AC323" s="399"/>
      <c r="AD323" s="399"/>
      <c r="AE323" s="399"/>
      <c r="AF323" s="399"/>
      <c r="AG323" s="399"/>
      <c r="AH323" s="399"/>
      <c r="AI323" s="399"/>
      <c r="AJ323" s="399"/>
    </row>
    <row r="324" spans="3:36" ht="15.75" customHeight="1" x14ac:dyDescent="0.25">
      <c r="C324" s="397"/>
      <c r="D324" s="399"/>
      <c r="E324" s="399"/>
      <c r="F324" s="399"/>
      <c r="G324" s="399"/>
      <c r="H324" s="399"/>
      <c r="I324" s="399"/>
      <c r="J324" s="399"/>
      <c r="K324" s="399"/>
      <c r="L324" s="399"/>
      <c r="M324" s="399"/>
      <c r="N324" s="399"/>
      <c r="O324" s="399"/>
      <c r="P324" s="399"/>
      <c r="Q324" s="399"/>
      <c r="R324" s="399"/>
      <c r="S324" s="399"/>
      <c r="T324" s="399"/>
      <c r="U324" s="399"/>
      <c r="V324" s="399"/>
      <c r="W324" s="399"/>
      <c r="X324" s="399"/>
      <c r="Y324" s="399"/>
      <c r="Z324" s="399"/>
      <c r="AA324" s="399"/>
      <c r="AB324" s="399"/>
      <c r="AC324" s="399"/>
      <c r="AD324" s="399"/>
      <c r="AE324" s="399"/>
      <c r="AF324" s="399"/>
      <c r="AG324" s="399"/>
      <c r="AH324" s="399"/>
      <c r="AI324" s="399"/>
      <c r="AJ324" s="399"/>
    </row>
    <row r="325" spans="3:36" ht="15.75" customHeight="1" x14ac:dyDescent="0.25">
      <c r="C325" s="397"/>
      <c r="D325" s="399"/>
      <c r="E325" s="399"/>
      <c r="F325" s="399"/>
      <c r="G325" s="399"/>
      <c r="H325" s="399"/>
      <c r="I325" s="399"/>
      <c r="J325" s="399"/>
      <c r="K325" s="399"/>
      <c r="L325" s="399"/>
      <c r="M325" s="399"/>
      <c r="N325" s="399"/>
      <c r="O325" s="399"/>
      <c r="P325" s="399"/>
      <c r="Q325" s="399"/>
      <c r="R325" s="399"/>
      <c r="S325" s="399"/>
      <c r="T325" s="399"/>
      <c r="U325" s="399"/>
      <c r="V325" s="399"/>
      <c r="W325" s="399"/>
      <c r="X325" s="399"/>
      <c r="Y325" s="399"/>
      <c r="Z325" s="399"/>
      <c r="AA325" s="399"/>
      <c r="AB325" s="399"/>
      <c r="AC325" s="399"/>
      <c r="AD325" s="399"/>
      <c r="AE325" s="399"/>
      <c r="AF325" s="399"/>
      <c r="AG325" s="399"/>
      <c r="AH325" s="399"/>
      <c r="AI325" s="399"/>
      <c r="AJ325" s="399"/>
    </row>
    <row r="326" spans="3:36" ht="15.75" customHeight="1" x14ac:dyDescent="0.25">
      <c r="C326" s="397"/>
      <c r="D326" s="399"/>
      <c r="E326" s="399"/>
      <c r="F326" s="399"/>
      <c r="G326" s="399"/>
      <c r="H326" s="399"/>
      <c r="I326" s="399"/>
      <c r="J326" s="399"/>
      <c r="K326" s="399"/>
      <c r="L326" s="399"/>
      <c r="M326" s="399"/>
      <c r="N326" s="399"/>
      <c r="O326" s="399"/>
      <c r="P326" s="399"/>
      <c r="Q326" s="399"/>
      <c r="R326" s="399"/>
      <c r="S326" s="399"/>
      <c r="T326" s="399"/>
      <c r="U326" s="399"/>
      <c r="V326" s="399"/>
      <c r="W326" s="399"/>
      <c r="X326" s="399"/>
      <c r="Y326" s="399"/>
      <c r="Z326" s="399"/>
      <c r="AA326" s="399"/>
      <c r="AB326" s="399"/>
      <c r="AC326" s="399"/>
      <c r="AD326" s="399"/>
      <c r="AE326" s="399"/>
      <c r="AF326" s="399"/>
      <c r="AG326" s="399"/>
      <c r="AH326" s="399"/>
      <c r="AI326" s="399"/>
      <c r="AJ326" s="399"/>
    </row>
    <row r="327" spans="3:36" ht="15.75" customHeight="1" x14ac:dyDescent="0.25">
      <c r="C327" s="397"/>
      <c r="D327" s="399"/>
      <c r="E327" s="399"/>
      <c r="F327" s="399"/>
      <c r="G327" s="399"/>
      <c r="H327" s="399"/>
      <c r="I327" s="399"/>
      <c r="J327" s="399"/>
      <c r="K327" s="399"/>
      <c r="L327" s="399"/>
      <c r="M327" s="399"/>
      <c r="N327" s="399"/>
      <c r="O327" s="399"/>
      <c r="P327" s="399"/>
      <c r="Q327" s="399"/>
      <c r="R327" s="399"/>
      <c r="S327" s="399"/>
      <c r="T327" s="399"/>
      <c r="U327" s="399"/>
      <c r="V327" s="399"/>
      <c r="W327" s="399"/>
      <c r="X327" s="399"/>
      <c r="Y327" s="399"/>
      <c r="Z327" s="399"/>
      <c r="AA327" s="399"/>
      <c r="AB327" s="399"/>
      <c r="AC327" s="399"/>
      <c r="AD327" s="399"/>
      <c r="AE327" s="399"/>
      <c r="AF327" s="399"/>
      <c r="AG327" s="399"/>
      <c r="AH327" s="399"/>
      <c r="AI327" s="399"/>
      <c r="AJ327" s="399"/>
    </row>
    <row r="328" spans="3:36" ht="15.75" customHeight="1" x14ac:dyDescent="0.25">
      <c r="C328" s="397"/>
      <c r="D328" s="399"/>
      <c r="E328" s="399"/>
      <c r="F328" s="399"/>
      <c r="G328" s="399"/>
      <c r="H328" s="399"/>
      <c r="I328" s="399"/>
      <c r="J328" s="399"/>
      <c r="K328" s="399"/>
      <c r="L328" s="399"/>
      <c r="M328" s="399"/>
      <c r="N328" s="399"/>
      <c r="O328" s="399"/>
      <c r="P328" s="399"/>
      <c r="Q328" s="399"/>
      <c r="R328" s="399"/>
      <c r="S328" s="399"/>
      <c r="T328" s="399"/>
      <c r="U328" s="399"/>
      <c r="V328" s="399"/>
      <c r="W328" s="399"/>
      <c r="X328" s="399"/>
      <c r="Y328" s="399"/>
      <c r="Z328" s="399"/>
      <c r="AA328" s="399"/>
      <c r="AB328" s="399"/>
      <c r="AC328" s="399"/>
      <c r="AD328" s="399"/>
      <c r="AE328" s="399"/>
      <c r="AF328" s="399"/>
      <c r="AG328" s="399"/>
      <c r="AH328" s="399"/>
      <c r="AI328" s="399"/>
      <c r="AJ328" s="399"/>
    </row>
    <row r="329" spans="3:36" ht="15.75" customHeight="1" x14ac:dyDescent="0.25">
      <c r="C329" s="397"/>
      <c r="D329" s="399"/>
      <c r="E329" s="399"/>
      <c r="F329" s="399"/>
      <c r="G329" s="399"/>
      <c r="H329" s="399"/>
      <c r="I329" s="399"/>
      <c r="J329" s="399"/>
      <c r="K329" s="399"/>
      <c r="L329" s="399"/>
      <c r="M329" s="399"/>
      <c r="N329" s="399"/>
      <c r="O329" s="399"/>
      <c r="P329" s="399"/>
      <c r="Q329" s="399"/>
      <c r="R329" s="399"/>
      <c r="S329" s="399"/>
      <c r="T329" s="399"/>
      <c r="U329" s="399"/>
      <c r="V329" s="399"/>
      <c r="W329" s="399"/>
      <c r="X329" s="399"/>
      <c r="Y329" s="399"/>
      <c r="Z329" s="399"/>
      <c r="AA329" s="399"/>
      <c r="AB329" s="399"/>
      <c r="AC329" s="399"/>
      <c r="AD329" s="399"/>
      <c r="AE329" s="399"/>
      <c r="AF329" s="399"/>
      <c r="AG329" s="399"/>
      <c r="AH329" s="399"/>
      <c r="AI329" s="399"/>
      <c r="AJ329" s="399"/>
    </row>
    <row r="330" spans="3:36" ht="15.75" customHeight="1" x14ac:dyDescent="0.25">
      <c r="C330" s="397"/>
      <c r="D330" s="399"/>
      <c r="E330" s="399"/>
      <c r="F330" s="399"/>
      <c r="G330" s="399"/>
      <c r="H330" s="399"/>
      <c r="I330" s="399"/>
      <c r="J330" s="399"/>
      <c r="K330" s="399"/>
      <c r="L330" s="399"/>
      <c r="M330" s="399"/>
      <c r="N330" s="399"/>
      <c r="O330" s="399"/>
      <c r="P330" s="399"/>
      <c r="Q330" s="399"/>
      <c r="R330" s="399"/>
      <c r="S330" s="399"/>
      <c r="T330" s="399"/>
      <c r="U330" s="399"/>
      <c r="V330" s="399"/>
      <c r="W330" s="399"/>
      <c r="X330" s="399"/>
      <c r="Y330" s="399"/>
      <c r="Z330" s="399"/>
      <c r="AA330" s="399"/>
      <c r="AB330" s="399"/>
      <c r="AC330" s="399"/>
      <c r="AD330" s="399"/>
      <c r="AE330" s="399"/>
      <c r="AF330" s="399"/>
      <c r="AG330" s="399"/>
      <c r="AH330" s="399"/>
      <c r="AI330" s="399"/>
      <c r="AJ330" s="399"/>
    </row>
    <row r="331" spans="3:36" ht="15.75" customHeight="1" x14ac:dyDescent="0.25">
      <c r="C331" s="397"/>
      <c r="D331" s="399"/>
      <c r="E331" s="399"/>
      <c r="F331" s="399"/>
      <c r="G331" s="399"/>
      <c r="H331" s="399"/>
      <c r="I331" s="399"/>
      <c r="J331" s="399"/>
      <c r="K331" s="399"/>
      <c r="L331" s="399"/>
      <c r="M331" s="399"/>
      <c r="N331" s="399"/>
      <c r="O331" s="399"/>
      <c r="P331" s="399"/>
      <c r="Q331" s="399"/>
      <c r="R331" s="399"/>
      <c r="S331" s="399"/>
      <c r="T331" s="399"/>
      <c r="U331" s="399"/>
      <c r="V331" s="399"/>
      <c r="W331" s="399"/>
      <c r="X331" s="399"/>
      <c r="Y331" s="399"/>
      <c r="Z331" s="399"/>
      <c r="AA331" s="399"/>
      <c r="AB331" s="399"/>
      <c r="AC331" s="399"/>
      <c r="AD331" s="399"/>
      <c r="AE331" s="399"/>
      <c r="AF331" s="399"/>
      <c r="AG331" s="399"/>
      <c r="AH331" s="399"/>
      <c r="AI331" s="399"/>
      <c r="AJ331" s="399"/>
    </row>
    <row r="332" spans="3:36" ht="15.75" customHeight="1" x14ac:dyDescent="0.25">
      <c r="C332" s="397"/>
      <c r="D332" s="399"/>
      <c r="E332" s="399"/>
      <c r="F332" s="399"/>
      <c r="G332" s="399"/>
      <c r="H332" s="399"/>
      <c r="I332" s="399"/>
      <c r="J332" s="399"/>
      <c r="K332" s="399"/>
      <c r="L332" s="399"/>
      <c r="M332" s="399"/>
      <c r="N332" s="399"/>
      <c r="O332" s="399"/>
      <c r="P332" s="399"/>
      <c r="Q332" s="399"/>
      <c r="R332" s="399"/>
      <c r="S332" s="399"/>
      <c r="T332" s="399"/>
      <c r="U332" s="399"/>
      <c r="V332" s="399"/>
      <c r="W332" s="399"/>
      <c r="X332" s="399"/>
      <c r="Y332" s="399"/>
      <c r="Z332" s="399"/>
      <c r="AA332" s="399"/>
      <c r="AB332" s="399"/>
      <c r="AC332" s="399"/>
      <c r="AD332" s="399"/>
      <c r="AE332" s="399"/>
      <c r="AF332" s="399"/>
      <c r="AG332" s="399"/>
      <c r="AH332" s="399"/>
      <c r="AI332" s="399"/>
      <c r="AJ332" s="399"/>
    </row>
    <row r="333" spans="3:36" ht="15.75" customHeight="1" x14ac:dyDescent="0.25">
      <c r="C333" s="397"/>
      <c r="D333" s="399"/>
      <c r="E333" s="399"/>
      <c r="F333" s="399"/>
      <c r="G333" s="399"/>
      <c r="H333" s="399"/>
      <c r="I333" s="399"/>
      <c r="J333" s="399"/>
      <c r="K333" s="399"/>
      <c r="L333" s="399"/>
      <c r="M333" s="399"/>
      <c r="N333" s="399"/>
      <c r="O333" s="399"/>
      <c r="P333" s="399"/>
      <c r="Q333" s="399"/>
      <c r="R333" s="399"/>
      <c r="S333" s="399"/>
      <c r="T333" s="399"/>
      <c r="U333" s="399"/>
      <c r="V333" s="399"/>
      <c r="W333" s="399"/>
      <c r="X333" s="399"/>
      <c r="Y333" s="399"/>
      <c r="Z333" s="399"/>
      <c r="AA333" s="399"/>
      <c r="AB333" s="399"/>
      <c r="AC333" s="399"/>
      <c r="AD333" s="399"/>
      <c r="AE333" s="399"/>
      <c r="AF333" s="399"/>
      <c r="AG333" s="399"/>
      <c r="AH333" s="399"/>
      <c r="AI333" s="399"/>
      <c r="AJ333" s="399"/>
    </row>
    <row r="334" spans="3:36" ht="15.75" customHeight="1" x14ac:dyDescent="0.25">
      <c r="C334" s="397"/>
      <c r="D334" s="399"/>
      <c r="E334" s="399"/>
      <c r="F334" s="399"/>
      <c r="G334" s="399"/>
      <c r="H334" s="399"/>
      <c r="I334" s="399"/>
      <c r="J334" s="399"/>
      <c r="K334" s="399"/>
      <c r="L334" s="399"/>
      <c r="M334" s="399"/>
      <c r="N334" s="399"/>
      <c r="O334" s="399"/>
      <c r="P334" s="399"/>
      <c r="Q334" s="399"/>
      <c r="R334" s="399"/>
      <c r="S334" s="399"/>
      <c r="T334" s="399"/>
      <c r="U334" s="399"/>
      <c r="V334" s="399"/>
      <c r="W334" s="399"/>
      <c r="X334" s="399"/>
      <c r="Y334" s="399"/>
      <c r="Z334" s="399"/>
      <c r="AA334" s="399"/>
      <c r="AB334" s="399"/>
      <c r="AC334" s="399"/>
      <c r="AD334" s="399"/>
      <c r="AE334" s="399"/>
      <c r="AF334" s="399"/>
      <c r="AG334" s="399"/>
      <c r="AH334" s="399"/>
      <c r="AI334" s="399"/>
      <c r="AJ334" s="399"/>
    </row>
    <row r="335" spans="3:36" ht="15.75" customHeight="1" x14ac:dyDescent="0.25">
      <c r="C335" s="397"/>
      <c r="D335" s="399"/>
      <c r="E335" s="399"/>
      <c r="F335" s="399"/>
      <c r="G335" s="399"/>
      <c r="H335" s="399"/>
      <c r="I335" s="399"/>
      <c r="J335" s="399"/>
      <c r="K335" s="399"/>
      <c r="L335" s="399"/>
      <c r="M335" s="399"/>
      <c r="N335" s="399"/>
      <c r="O335" s="399"/>
      <c r="P335" s="399"/>
      <c r="Q335" s="399"/>
      <c r="R335" s="399"/>
      <c r="S335" s="399"/>
      <c r="T335" s="399"/>
      <c r="U335" s="399"/>
      <c r="V335" s="399"/>
      <c r="W335" s="399"/>
      <c r="X335" s="399"/>
      <c r="Y335" s="399"/>
      <c r="Z335" s="399"/>
      <c r="AA335" s="399"/>
      <c r="AB335" s="399"/>
      <c r="AC335" s="399"/>
      <c r="AD335" s="399"/>
      <c r="AE335" s="399"/>
      <c r="AF335" s="399"/>
      <c r="AG335" s="399"/>
      <c r="AH335" s="399"/>
      <c r="AI335" s="399"/>
      <c r="AJ335" s="399"/>
    </row>
    <row r="336" spans="3:36" ht="15.75" customHeight="1" x14ac:dyDescent="0.25">
      <c r="C336" s="397"/>
      <c r="D336" s="399"/>
      <c r="E336" s="399"/>
      <c r="F336" s="399"/>
      <c r="G336" s="399"/>
      <c r="H336" s="399"/>
      <c r="I336" s="399"/>
      <c r="J336" s="399"/>
      <c r="K336" s="399"/>
      <c r="L336" s="399"/>
      <c r="M336" s="399"/>
      <c r="N336" s="399"/>
      <c r="O336" s="399"/>
      <c r="P336" s="399"/>
      <c r="Q336" s="399"/>
      <c r="R336" s="399"/>
      <c r="S336" s="399"/>
      <c r="T336" s="399"/>
      <c r="U336" s="399"/>
      <c r="V336" s="399"/>
      <c r="W336" s="399"/>
      <c r="X336" s="399"/>
      <c r="Y336" s="399"/>
      <c r="Z336" s="399"/>
      <c r="AA336" s="399"/>
      <c r="AB336" s="399"/>
      <c r="AC336" s="399"/>
      <c r="AD336" s="399"/>
      <c r="AE336" s="399"/>
      <c r="AF336" s="399"/>
      <c r="AG336" s="399"/>
      <c r="AH336" s="399"/>
      <c r="AI336" s="399"/>
      <c r="AJ336" s="399"/>
    </row>
    <row r="337" spans="3:36" ht="15.75" customHeight="1" x14ac:dyDescent="0.25">
      <c r="C337" s="397"/>
      <c r="D337" s="399"/>
      <c r="E337" s="399"/>
      <c r="F337" s="399"/>
      <c r="G337" s="399"/>
      <c r="H337" s="399"/>
      <c r="I337" s="399"/>
      <c r="J337" s="399"/>
      <c r="K337" s="399"/>
      <c r="L337" s="399"/>
      <c r="M337" s="399"/>
      <c r="N337" s="399"/>
      <c r="O337" s="399"/>
      <c r="P337" s="399"/>
      <c r="Q337" s="399"/>
      <c r="R337" s="399"/>
      <c r="S337" s="399"/>
      <c r="T337" s="399"/>
      <c r="U337" s="399"/>
      <c r="V337" s="399"/>
      <c r="W337" s="399"/>
      <c r="X337" s="399"/>
      <c r="Y337" s="399"/>
      <c r="Z337" s="399"/>
      <c r="AA337" s="399"/>
      <c r="AB337" s="399"/>
      <c r="AC337" s="399"/>
      <c r="AD337" s="399"/>
      <c r="AE337" s="399"/>
      <c r="AF337" s="399"/>
      <c r="AG337" s="399"/>
      <c r="AH337" s="399"/>
      <c r="AI337" s="399"/>
      <c r="AJ337" s="399"/>
    </row>
    <row r="338" spans="3:36" ht="15.75" customHeight="1" x14ac:dyDescent="0.25">
      <c r="C338" s="397"/>
      <c r="D338" s="399"/>
      <c r="E338" s="399"/>
      <c r="F338" s="399"/>
      <c r="G338" s="399"/>
      <c r="H338" s="399"/>
      <c r="I338" s="399"/>
      <c r="J338" s="399"/>
      <c r="K338" s="399"/>
      <c r="L338" s="399"/>
      <c r="M338" s="399"/>
      <c r="N338" s="399"/>
      <c r="O338" s="399"/>
      <c r="P338" s="399"/>
      <c r="Q338" s="399"/>
      <c r="R338" s="399"/>
      <c r="S338" s="399"/>
      <c r="T338" s="399"/>
      <c r="U338" s="399"/>
      <c r="V338" s="399"/>
      <c r="W338" s="399"/>
      <c r="X338" s="399"/>
      <c r="Y338" s="399"/>
      <c r="Z338" s="399"/>
      <c r="AA338" s="399"/>
      <c r="AB338" s="399"/>
      <c r="AC338" s="399"/>
      <c r="AD338" s="399"/>
      <c r="AE338" s="399"/>
      <c r="AF338" s="399"/>
      <c r="AG338" s="399"/>
      <c r="AH338" s="399"/>
      <c r="AI338" s="399"/>
      <c r="AJ338" s="399"/>
    </row>
    <row r="339" spans="3:36" ht="15.75" customHeight="1" x14ac:dyDescent="0.25">
      <c r="C339" s="397"/>
      <c r="D339" s="399"/>
      <c r="E339" s="399"/>
      <c r="F339" s="399"/>
      <c r="G339" s="399"/>
      <c r="H339" s="399"/>
      <c r="I339" s="399"/>
      <c r="J339" s="399"/>
      <c r="K339" s="399"/>
      <c r="L339" s="399"/>
      <c r="M339" s="399"/>
      <c r="N339" s="399"/>
      <c r="O339" s="399"/>
      <c r="P339" s="399"/>
      <c r="Q339" s="399"/>
      <c r="R339" s="399"/>
      <c r="S339" s="399"/>
      <c r="T339" s="399"/>
      <c r="U339" s="399"/>
      <c r="V339" s="399"/>
      <c r="W339" s="399"/>
      <c r="X339" s="399"/>
      <c r="Y339" s="399"/>
      <c r="Z339" s="399"/>
      <c r="AA339" s="399"/>
      <c r="AB339" s="399"/>
      <c r="AC339" s="399"/>
      <c r="AD339" s="399"/>
      <c r="AE339" s="399"/>
      <c r="AF339" s="399"/>
      <c r="AG339" s="399"/>
      <c r="AH339" s="399"/>
      <c r="AI339" s="399"/>
      <c r="AJ339" s="399"/>
    </row>
    <row r="340" spans="3:36" ht="15.75" customHeight="1" x14ac:dyDescent="0.25">
      <c r="C340" s="397"/>
      <c r="D340" s="399"/>
      <c r="E340" s="399"/>
      <c r="F340" s="399"/>
      <c r="G340" s="399"/>
      <c r="H340" s="399"/>
      <c r="I340" s="399"/>
      <c r="J340" s="399"/>
      <c r="K340" s="399"/>
      <c r="L340" s="399"/>
      <c r="M340" s="399"/>
      <c r="N340" s="399"/>
      <c r="O340" s="399"/>
      <c r="P340" s="399"/>
      <c r="Q340" s="399"/>
      <c r="R340" s="399"/>
      <c r="S340" s="399"/>
      <c r="T340" s="399"/>
      <c r="U340" s="399"/>
      <c r="V340" s="399"/>
      <c r="W340" s="399"/>
      <c r="X340" s="399"/>
      <c r="Y340" s="399"/>
      <c r="Z340" s="399"/>
      <c r="AA340" s="399"/>
      <c r="AB340" s="399"/>
      <c r="AC340" s="399"/>
      <c r="AD340" s="399"/>
      <c r="AE340" s="399"/>
      <c r="AF340" s="399"/>
      <c r="AG340" s="399"/>
      <c r="AH340" s="399"/>
      <c r="AI340" s="399"/>
      <c r="AJ340" s="399"/>
    </row>
    <row r="341" spans="3:36" ht="15.75" customHeight="1" x14ac:dyDescent="0.25">
      <c r="C341" s="397"/>
      <c r="D341" s="399"/>
      <c r="E341" s="399"/>
      <c r="F341" s="399"/>
      <c r="G341" s="399"/>
      <c r="H341" s="399"/>
      <c r="I341" s="399"/>
      <c r="J341" s="399"/>
      <c r="K341" s="399"/>
      <c r="L341" s="399"/>
      <c r="M341" s="399"/>
      <c r="N341" s="399"/>
      <c r="O341" s="399"/>
      <c r="P341" s="399"/>
      <c r="Q341" s="399"/>
      <c r="R341" s="399"/>
      <c r="S341" s="399"/>
      <c r="T341" s="399"/>
      <c r="U341" s="399"/>
      <c r="V341" s="399"/>
      <c r="W341" s="399"/>
      <c r="X341" s="399"/>
      <c r="Y341" s="399"/>
      <c r="Z341" s="399"/>
      <c r="AA341" s="399"/>
      <c r="AB341" s="399"/>
      <c r="AC341" s="399"/>
      <c r="AD341" s="399"/>
      <c r="AE341" s="399"/>
      <c r="AF341" s="399"/>
      <c r="AG341" s="399"/>
      <c r="AH341" s="399"/>
      <c r="AI341" s="399"/>
      <c r="AJ341" s="399"/>
    </row>
    <row r="342" spans="3:36" ht="15.75" customHeight="1" x14ac:dyDescent="0.25">
      <c r="C342" s="397"/>
      <c r="D342" s="399"/>
      <c r="E342" s="399"/>
      <c r="F342" s="399"/>
      <c r="G342" s="399"/>
      <c r="H342" s="399"/>
      <c r="I342" s="399"/>
      <c r="J342" s="399"/>
      <c r="K342" s="399"/>
      <c r="L342" s="399"/>
      <c r="M342" s="399"/>
      <c r="N342" s="399"/>
      <c r="O342" s="399"/>
      <c r="P342" s="399"/>
      <c r="Q342" s="399"/>
      <c r="R342" s="399"/>
      <c r="S342" s="399"/>
      <c r="T342" s="399"/>
      <c r="U342" s="399"/>
      <c r="V342" s="399"/>
      <c r="W342" s="399"/>
      <c r="X342" s="399"/>
      <c r="Y342" s="399"/>
      <c r="Z342" s="399"/>
      <c r="AA342" s="399"/>
      <c r="AB342" s="399"/>
      <c r="AC342" s="399"/>
      <c r="AD342" s="399"/>
      <c r="AE342" s="399"/>
      <c r="AF342" s="399"/>
      <c r="AG342" s="399"/>
      <c r="AH342" s="399"/>
      <c r="AI342" s="399"/>
      <c r="AJ342" s="399"/>
    </row>
    <row r="343" spans="3:36" ht="15.75" customHeight="1" x14ac:dyDescent="0.25">
      <c r="C343" s="397"/>
      <c r="D343" s="399"/>
      <c r="E343" s="399"/>
      <c r="F343" s="399"/>
      <c r="G343" s="399"/>
      <c r="H343" s="399"/>
      <c r="I343" s="399"/>
      <c r="J343" s="399"/>
      <c r="K343" s="399"/>
      <c r="L343" s="399"/>
      <c r="M343" s="399"/>
      <c r="N343" s="399"/>
      <c r="O343" s="399"/>
      <c r="P343" s="399"/>
      <c r="Q343" s="399"/>
      <c r="R343" s="399"/>
      <c r="S343" s="399"/>
      <c r="T343" s="399"/>
      <c r="U343" s="399"/>
      <c r="V343" s="399"/>
      <c r="W343" s="399"/>
      <c r="X343" s="399"/>
      <c r="Y343" s="399"/>
      <c r="Z343" s="399"/>
      <c r="AA343" s="399"/>
      <c r="AB343" s="399"/>
      <c r="AC343" s="399"/>
      <c r="AD343" s="399"/>
      <c r="AE343" s="399"/>
      <c r="AF343" s="399"/>
      <c r="AG343" s="399"/>
      <c r="AH343" s="399"/>
      <c r="AI343" s="399"/>
      <c r="AJ343" s="399"/>
    </row>
    <row r="344" spans="3:36" ht="15.75" customHeight="1" x14ac:dyDescent="0.25">
      <c r="C344" s="397"/>
      <c r="D344" s="399"/>
      <c r="E344" s="399"/>
      <c r="F344" s="399"/>
      <c r="G344" s="399"/>
      <c r="H344" s="399"/>
      <c r="I344" s="399"/>
      <c r="J344" s="399"/>
      <c r="K344" s="399"/>
      <c r="L344" s="399"/>
      <c r="M344" s="399"/>
      <c r="N344" s="399"/>
      <c r="O344" s="399"/>
      <c r="P344" s="399"/>
      <c r="Q344" s="399"/>
      <c r="R344" s="399"/>
      <c r="S344" s="399"/>
      <c r="T344" s="399"/>
      <c r="U344" s="399"/>
      <c r="V344" s="399"/>
      <c r="W344" s="399"/>
      <c r="X344" s="399"/>
      <c r="Y344" s="399"/>
      <c r="Z344" s="399"/>
      <c r="AA344" s="399"/>
      <c r="AB344" s="399"/>
      <c r="AC344" s="399"/>
      <c r="AD344" s="399"/>
      <c r="AE344" s="399"/>
      <c r="AF344" s="399"/>
      <c r="AG344" s="399"/>
      <c r="AH344" s="399"/>
      <c r="AI344" s="399"/>
      <c r="AJ344" s="399"/>
    </row>
    <row r="345" spans="3:36" ht="15.75" customHeight="1" x14ac:dyDescent="0.25">
      <c r="C345" s="397"/>
      <c r="D345" s="399"/>
      <c r="E345" s="399"/>
      <c r="F345" s="399"/>
      <c r="G345" s="399"/>
      <c r="H345" s="399"/>
      <c r="I345" s="399"/>
      <c r="J345" s="399"/>
      <c r="K345" s="399"/>
      <c r="L345" s="399"/>
      <c r="M345" s="399"/>
      <c r="N345" s="399"/>
      <c r="O345" s="399"/>
      <c r="P345" s="399"/>
      <c r="Q345" s="399"/>
      <c r="R345" s="399"/>
      <c r="S345" s="399"/>
      <c r="T345" s="399"/>
      <c r="U345" s="399"/>
      <c r="V345" s="399"/>
      <c r="W345" s="399"/>
      <c r="X345" s="399"/>
      <c r="Y345" s="399"/>
      <c r="Z345" s="399"/>
      <c r="AA345" s="399"/>
      <c r="AB345" s="399"/>
      <c r="AC345" s="399"/>
      <c r="AD345" s="399"/>
      <c r="AE345" s="399"/>
      <c r="AF345" s="399"/>
      <c r="AG345" s="399"/>
      <c r="AH345" s="399"/>
      <c r="AI345" s="399"/>
      <c r="AJ345" s="399"/>
    </row>
    <row r="346" spans="3:36" ht="15.75" customHeight="1" x14ac:dyDescent="0.25">
      <c r="C346" s="397"/>
      <c r="D346" s="399"/>
      <c r="E346" s="399"/>
      <c r="F346" s="399"/>
      <c r="G346" s="399"/>
      <c r="H346" s="399"/>
      <c r="I346" s="399"/>
      <c r="J346" s="399"/>
      <c r="K346" s="399"/>
      <c r="L346" s="399"/>
      <c r="M346" s="399"/>
      <c r="N346" s="399"/>
      <c r="O346" s="399"/>
      <c r="P346" s="399"/>
      <c r="Q346" s="399"/>
      <c r="R346" s="399"/>
      <c r="S346" s="399"/>
      <c r="T346" s="399"/>
      <c r="U346" s="399"/>
      <c r="V346" s="399"/>
      <c r="W346" s="399"/>
      <c r="X346" s="399"/>
      <c r="Y346" s="399"/>
      <c r="Z346" s="399"/>
      <c r="AA346" s="399"/>
      <c r="AB346" s="399"/>
      <c r="AC346" s="399"/>
      <c r="AD346" s="399"/>
      <c r="AE346" s="399"/>
      <c r="AF346" s="399"/>
      <c r="AG346" s="399"/>
      <c r="AH346" s="399"/>
      <c r="AI346" s="399"/>
      <c r="AJ346" s="399"/>
    </row>
    <row r="347" spans="3:36" ht="15.75" customHeight="1" x14ac:dyDescent="0.25">
      <c r="C347" s="397"/>
      <c r="D347" s="399"/>
      <c r="E347" s="399"/>
      <c r="F347" s="399"/>
      <c r="G347" s="399"/>
      <c r="H347" s="399"/>
      <c r="I347" s="399"/>
      <c r="J347" s="399"/>
      <c r="K347" s="399"/>
      <c r="L347" s="399"/>
      <c r="M347" s="399"/>
      <c r="N347" s="399"/>
      <c r="O347" s="399"/>
      <c r="P347" s="399"/>
      <c r="Q347" s="399"/>
      <c r="R347" s="399"/>
      <c r="S347" s="399"/>
      <c r="T347" s="399"/>
      <c r="U347" s="399"/>
      <c r="V347" s="399"/>
      <c r="W347" s="399"/>
      <c r="X347" s="399"/>
      <c r="Y347" s="399"/>
      <c r="Z347" s="399"/>
      <c r="AA347" s="399"/>
      <c r="AB347" s="399"/>
      <c r="AC347" s="399"/>
      <c r="AD347" s="399"/>
      <c r="AE347" s="399"/>
      <c r="AF347" s="399"/>
      <c r="AG347" s="399"/>
      <c r="AH347" s="399"/>
      <c r="AI347" s="399"/>
      <c r="AJ347" s="399"/>
    </row>
    <row r="348" spans="3:36" ht="15.75" customHeight="1" x14ac:dyDescent="0.25">
      <c r="C348" s="397"/>
      <c r="D348" s="399"/>
      <c r="E348" s="399"/>
      <c r="F348" s="399"/>
      <c r="G348" s="399"/>
      <c r="H348" s="399"/>
      <c r="I348" s="399"/>
      <c r="J348" s="399"/>
      <c r="K348" s="399"/>
      <c r="L348" s="399"/>
      <c r="M348" s="399"/>
      <c r="N348" s="399"/>
      <c r="O348" s="399"/>
      <c r="P348" s="399"/>
      <c r="Q348" s="399"/>
      <c r="R348" s="399"/>
      <c r="S348" s="399"/>
      <c r="T348" s="399"/>
      <c r="U348" s="399"/>
      <c r="V348" s="399"/>
      <c r="W348" s="399"/>
      <c r="X348" s="399"/>
      <c r="Y348" s="399"/>
      <c r="Z348" s="399"/>
      <c r="AA348" s="399"/>
      <c r="AB348" s="399"/>
      <c r="AC348" s="399"/>
      <c r="AD348" s="399"/>
      <c r="AE348" s="399"/>
      <c r="AF348" s="399"/>
      <c r="AG348" s="399"/>
      <c r="AH348" s="399"/>
      <c r="AI348" s="399"/>
      <c r="AJ348" s="399"/>
    </row>
    <row r="349" spans="3:36" ht="15.75" customHeight="1" x14ac:dyDescent="0.25">
      <c r="C349" s="397"/>
      <c r="D349" s="399"/>
      <c r="E349" s="399"/>
      <c r="F349" s="399"/>
      <c r="G349" s="399"/>
      <c r="H349" s="399"/>
      <c r="I349" s="399"/>
      <c r="J349" s="399"/>
      <c r="K349" s="399"/>
      <c r="L349" s="399"/>
      <c r="M349" s="399"/>
      <c r="N349" s="399"/>
      <c r="O349" s="399"/>
      <c r="P349" s="399"/>
      <c r="Q349" s="399"/>
      <c r="R349" s="399"/>
      <c r="S349" s="399"/>
      <c r="T349" s="399"/>
      <c r="U349" s="399"/>
      <c r="V349" s="399"/>
      <c r="W349" s="399"/>
      <c r="X349" s="399"/>
      <c r="Y349" s="399"/>
      <c r="Z349" s="399"/>
      <c r="AA349" s="399"/>
      <c r="AB349" s="399"/>
      <c r="AC349" s="399"/>
      <c r="AD349" s="399"/>
      <c r="AE349" s="399"/>
      <c r="AF349" s="399"/>
      <c r="AG349" s="399"/>
      <c r="AH349" s="399"/>
      <c r="AI349" s="399"/>
      <c r="AJ349" s="399"/>
    </row>
    <row r="350" spans="3:36" ht="15.75" customHeight="1" x14ac:dyDescent="0.25">
      <c r="C350" s="397"/>
      <c r="D350" s="399"/>
      <c r="E350" s="399"/>
      <c r="F350" s="399"/>
      <c r="G350" s="399"/>
      <c r="H350" s="399"/>
      <c r="I350" s="399"/>
      <c r="J350" s="399"/>
      <c r="K350" s="399"/>
      <c r="L350" s="399"/>
      <c r="M350" s="399"/>
      <c r="N350" s="399"/>
      <c r="O350" s="399"/>
      <c r="P350" s="399"/>
      <c r="Q350" s="399"/>
      <c r="R350" s="399"/>
      <c r="S350" s="399"/>
      <c r="T350" s="399"/>
      <c r="U350" s="399"/>
      <c r="V350" s="399"/>
      <c r="W350" s="399"/>
      <c r="X350" s="399"/>
      <c r="Y350" s="399"/>
      <c r="Z350" s="399"/>
      <c r="AA350" s="399"/>
      <c r="AB350" s="399"/>
      <c r="AC350" s="399"/>
      <c r="AD350" s="399"/>
      <c r="AE350" s="399"/>
      <c r="AF350" s="399"/>
      <c r="AG350" s="399"/>
      <c r="AH350" s="399"/>
      <c r="AI350" s="399"/>
      <c r="AJ350" s="399"/>
    </row>
    <row r="351" spans="3:36" ht="15.75" customHeight="1" x14ac:dyDescent="0.25">
      <c r="C351" s="397"/>
      <c r="D351" s="399"/>
      <c r="E351" s="399"/>
      <c r="F351" s="399"/>
      <c r="G351" s="399"/>
      <c r="H351" s="399"/>
      <c r="I351" s="399"/>
      <c r="J351" s="399"/>
      <c r="K351" s="399"/>
      <c r="L351" s="399"/>
      <c r="M351" s="399"/>
      <c r="N351" s="399"/>
      <c r="O351" s="399"/>
      <c r="P351" s="399"/>
      <c r="Q351" s="399"/>
      <c r="R351" s="399"/>
      <c r="S351" s="399"/>
      <c r="T351" s="399"/>
      <c r="U351" s="399"/>
      <c r="V351" s="399"/>
      <c r="W351" s="399"/>
      <c r="X351" s="399"/>
      <c r="Y351" s="399"/>
      <c r="Z351" s="399"/>
      <c r="AA351" s="399"/>
      <c r="AB351" s="399"/>
      <c r="AC351" s="399"/>
      <c r="AD351" s="399"/>
      <c r="AE351" s="399"/>
      <c r="AF351" s="399"/>
      <c r="AG351" s="399"/>
      <c r="AH351" s="399"/>
      <c r="AI351" s="399"/>
      <c r="AJ351" s="399"/>
    </row>
    <row r="352" spans="3:36" ht="15.75" customHeight="1" x14ac:dyDescent="0.25">
      <c r="C352" s="397"/>
      <c r="D352" s="399"/>
      <c r="E352" s="399"/>
      <c r="F352" s="399"/>
      <c r="G352" s="399"/>
      <c r="H352" s="399"/>
      <c r="I352" s="399"/>
      <c r="J352" s="399"/>
      <c r="K352" s="399"/>
      <c r="L352" s="399"/>
      <c r="M352" s="399"/>
      <c r="N352" s="399"/>
      <c r="O352" s="399"/>
      <c r="P352" s="399"/>
      <c r="Q352" s="399"/>
      <c r="R352" s="399"/>
      <c r="S352" s="399"/>
      <c r="T352" s="399"/>
      <c r="U352" s="399"/>
      <c r="V352" s="399"/>
      <c r="W352" s="399"/>
      <c r="X352" s="399"/>
      <c r="Y352" s="399"/>
      <c r="Z352" s="399"/>
      <c r="AA352" s="399"/>
      <c r="AB352" s="399"/>
      <c r="AC352" s="399"/>
      <c r="AD352" s="399"/>
      <c r="AE352" s="399"/>
      <c r="AF352" s="399"/>
      <c r="AG352" s="399"/>
      <c r="AH352" s="399"/>
      <c r="AI352" s="399"/>
      <c r="AJ352" s="399"/>
    </row>
    <row r="353" spans="3:36" ht="15.75" customHeight="1" x14ac:dyDescent="0.25">
      <c r="C353" s="397"/>
      <c r="D353" s="399"/>
      <c r="E353" s="399"/>
      <c r="F353" s="399"/>
      <c r="G353" s="399"/>
      <c r="H353" s="399"/>
      <c r="I353" s="399"/>
      <c r="J353" s="399"/>
      <c r="K353" s="399"/>
      <c r="L353" s="399"/>
      <c r="M353" s="399"/>
      <c r="N353" s="399"/>
      <c r="O353" s="399"/>
      <c r="P353" s="399"/>
      <c r="Q353" s="399"/>
      <c r="R353" s="399"/>
      <c r="S353" s="399"/>
      <c r="T353" s="399"/>
      <c r="U353" s="399"/>
      <c r="V353" s="399"/>
      <c r="W353" s="399"/>
      <c r="X353" s="399"/>
      <c r="Y353" s="399"/>
      <c r="Z353" s="399"/>
      <c r="AA353" s="399"/>
      <c r="AB353" s="399"/>
      <c r="AC353" s="399"/>
      <c r="AD353" s="399"/>
      <c r="AE353" s="399"/>
      <c r="AF353" s="399"/>
      <c r="AG353" s="399"/>
      <c r="AH353" s="399"/>
      <c r="AI353" s="399"/>
      <c r="AJ353" s="399"/>
    </row>
    <row r="354" spans="3:36" ht="15.75" customHeight="1" x14ac:dyDescent="0.25">
      <c r="C354" s="397"/>
      <c r="D354" s="399"/>
      <c r="E354" s="399"/>
      <c r="F354" s="399"/>
      <c r="G354" s="399"/>
      <c r="H354" s="399"/>
      <c r="I354" s="399"/>
      <c r="J354" s="399"/>
      <c r="K354" s="399"/>
      <c r="L354" s="399"/>
      <c r="M354" s="399"/>
      <c r="N354" s="399"/>
      <c r="O354" s="399"/>
      <c r="P354" s="399"/>
      <c r="Q354" s="399"/>
      <c r="R354" s="399"/>
      <c r="S354" s="399"/>
      <c r="T354" s="399"/>
      <c r="U354" s="399"/>
      <c r="V354" s="399"/>
      <c r="W354" s="399"/>
      <c r="X354" s="399"/>
      <c r="Y354" s="399"/>
      <c r="Z354" s="399"/>
      <c r="AA354" s="399"/>
      <c r="AB354" s="399"/>
      <c r="AC354" s="399"/>
      <c r="AD354" s="399"/>
      <c r="AE354" s="399"/>
      <c r="AF354" s="399"/>
      <c r="AG354" s="399"/>
      <c r="AH354" s="399"/>
      <c r="AI354" s="399"/>
      <c r="AJ354" s="399"/>
    </row>
    <row r="355" spans="3:36" ht="15.75" customHeight="1" x14ac:dyDescent="0.25">
      <c r="C355" s="397"/>
      <c r="D355" s="399"/>
      <c r="E355" s="399"/>
      <c r="F355" s="399"/>
      <c r="G355" s="399"/>
      <c r="H355" s="399"/>
      <c r="I355" s="399"/>
      <c r="J355" s="399"/>
      <c r="K355" s="399"/>
      <c r="L355" s="399"/>
      <c r="M355" s="399"/>
      <c r="N355" s="399"/>
      <c r="O355" s="399"/>
      <c r="P355" s="399"/>
      <c r="Q355" s="399"/>
      <c r="R355" s="399"/>
      <c r="S355" s="399"/>
      <c r="T355" s="399"/>
      <c r="U355" s="399"/>
      <c r="V355" s="399"/>
      <c r="W355" s="399"/>
      <c r="X355" s="399"/>
      <c r="Y355" s="399"/>
      <c r="Z355" s="399"/>
      <c r="AA355" s="399"/>
      <c r="AB355" s="399"/>
      <c r="AC355" s="399"/>
      <c r="AD355" s="399"/>
      <c r="AE355" s="399"/>
      <c r="AF355" s="399"/>
      <c r="AG355" s="399"/>
      <c r="AH355" s="399"/>
      <c r="AI355" s="399"/>
      <c r="AJ355" s="399"/>
    </row>
    <row r="356" spans="3:36" ht="15.75" customHeight="1" x14ac:dyDescent="0.25">
      <c r="C356" s="397"/>
      <c r="D356" s="399"/>
      <c r="E356" s="399"/>
      <c r="F356" s="399"/>
      <c r="G356" s="399"/>
      <c r="H356" s="399"/>
      <c r="I356" s="399"/>
      <c r="J356" s="399"/>
      <c r="K356" s="399"/>
      <c r="L356" s="399"/>
      <c r="M356" s="399"/>
      <c r="N356" s="399"/>
      <c r="O356" s="399"/>
      <c r="P356" s="399"/>
      <c r="Q356" s="399"/>
      <c r="R356" s="399"/>
      <c r="S356" s="399"/>
      <c r="T356" s="399"/>
      <c r="U356" s="399"/>
      <c r="V356" s="399"/>
      <c r="W356" s="399"/>
      <c r="X356" s="399"/>
      <c r="Y356" s="399"/>
      <c r="Z356" s="399"/>
      <c r="AA356" s="399"/>
      <c r="AB356" s="399"/>
      <c r="AC356" s="399"/>
      <c r="AD356" s="399"/>
      <c r="AE356" s="399"/>
      <c r="AF356" s="399"/>
      <c r="AG356" s="399"/>
      <c r="AH356" s="399"/>
      <c r="AI356" s="399"/>
      <c r="AJ356" s="399"/>
    </row>
    <row r="357" spans="3:36" ht="15.75" customHeight="1" x14ac:dyDescent="0.25">
      <c r="C357" s="397"/>
      <c r="D357" s="399"/>
      <c r="E357" s="399"/>
      <c r="F357" s="399"/>
      <c r="G357" s="399"/>
      <c r="H357" s="399"/>
      <c r="I357" s="399"/>
      <c r="J357" s="399"/>
      <c r="K357" s="399"/>
      <c r="L357" s="399"/>
      <c r="M357" s="399"/>
      <c r="N357" s="399"/>
      <c r="O357" s="399"/>
      <c r="P357" s="399"/>
      <c r="Q357" s="399"/>
      <c r="R357" s="399"/>
      <c r="S357" s="399"/>
      <c r="T357" s="399"/>
      <c r="U357" s="399"/>
      <c r="V357" s="399"/>
      <c r="W357" s="399"/>
      <c r="X357" s="399"/>
      <c r="Y357" s="399"/>
      <c r="Z357" s="399"/>
      <c r="AA357" s="399"/>
      <c r="AB357" s="399"/>
      <c r="AC357" s="399"/>
      <c r="AD357" s="399"/>
      <c r="AE357" s="399"/>
      <c r="AF357" s="399"/>
      <c r="AG357" s="399"/>
      <c r="AH357" s="399"/>
      <c r="AI357" s="399"/>
      <c r="AJ357" s="399"/>
    </row>
    <row r="358" spans="3:36" ht="15.75" customHeight="1" x14ac:dyDescent="0.25">
      <c r="C358" s="397"/>
      <c r="D358" s="399"/>
      <c r="E358" s="399"/>
      <c r="F358" s="399"/>
      <c r="G358" s="399"/>
      <c r="H358" s="399"/>
      <c r="I358" s="399"/>
      <c r="J358" s="399"/>
      <c r="K358" s="399"/>
      <c r="L358" s="399"/>
      <c r="M358" s="399"/>
      <c r="N358" s="399"/>
      <c r="O358" s="399"/>
      <c r="P358" s="399"/>
      <c r="Q358" s="399"/>
      <c r="R358" s="399"/>
      <c r="S358" s="399"/>
      <c r="T358" s="399"/>
      <c r="U358" s="399"/>
      <c r="V358" s="399"/>
      <c r="W358" s="399"/>
      <c r="X358" s="399"/>
      <c r="Y358" s="399"/>
      <c r="Z358" s="399"/>
      <c r="AA358" s="399"/>
      <c r="AB358" s="399"/>
      <c r="AC358" s="399"/>
      <c r="AD358" s="399"/>
      <c r="AE358" s="399"/>
      <c r="AF358" s="399"/>
      <c r="AG358" s="399"/>
      <c r="AH358" s="399"/>
      <c r="AI358" s="399"/>
      <c r="AJ358" s="399"/>
    </row>
    <row r="359" spans="3:36" ht="15.75" customHeight="1" x14ac:dyDescent="0.25">
      <c r="C359" s="397"/>
      <c r="D359" s="399"/>
      <c r="E359" s="399"/>
      <c r="F359" s="399"/>
      <c r="G359" s="399"/>
      <c r="H359" s="399"/>
      <c r="I359" s="399"/>
      <c r="J359" s="399"/>
      <c r="K359" s="399"/>
      <c r="L359" s="399"/>
      <c r="M359" s="399"/>
      <c r="N359" s="399"/>
      <c r="O359" s="399"/>
      <c r="P359" s="399"/>
      <c r="Q359" s="399"/>
      <c r="R359" s="399"/>
      <c r="S359" s="399"/>
      <c r="T359" s="399"/>
      <c r="U359" s="399"/>
      <c r="V359" s="399"/>
      <c r="W359" s="399"/>
      <c r="X359" s="399"/>
      <c r="Y359" s="399"/>
      <c r="Z359" s="399"/>
      <c r="AA359" s="399"/>
      <c r="AB359" s="399"/>
      <c r="AC359" s="399"/>
      <c r="AD359" s="399"/>
      <c r="AE359" s="399"/>
      <c r="AF359" s="399"/>
      <c r="AG359" s="399"/>
      <c r="AH359" s="399"/>
      <c r="AI359" s="399"/>
      <c r="AJ359" s="399"/>
    </row>
    <row r="360" spans="3:36" ht="15.75" customHeight="1" x14ac:dyDescent="0.25">
      <c r="C360" s="397"/>
      <c r="D360" s="399"/>
      <c r="E360" s="399"/>
      <c r="F360" s="399"/>
      <c r="G360" s="399"/>
      <c r="H360" s="399"/>
      <c r="I360" s="399"/>
      <c r="J360" s="399"/>
      <c r="K360" s="399"/>
      <c r="L360" s="399"/>
      <c r="M360" s="399"/>
      <c r="N360" s="399"/>
      <c r="O360" s="399"/>
      <c r="P360" s="399"/>
      <c r="Q360" s="399"/>
      <c r="R360" s="399"/>
      <c r="S360" s="399"/>
      <c r="T360" s="399"/>
      <c r="U360" s="399"/>
      <c r="V360" s="399"/>
      <c r="W360" s="399"/>
      <c r="X360" s="399"/>
      <c r="Y360" s="399"/>
      <c r="Z360" s="399"/>
      <c r="AA360" s="399"/>
      <c r="AB360" s="399"/>
      <c r="AC360" s="399"/>
      <c r="AD360" s="399"/>
      <c r="AE360" s="399"/>
      <c r="AF360" s="399"/>
      <c r="AG360" s="399"/>
      <c r="AH360" s="399"/>
      <c r="AI360" s="399"/>
      <c r="AJ360" s="399"/>
    </row>
    <row r="361" spans="3:36" ht="15.75" customHeight="1" x14ac:dyDescent="0.25">
      <c r="C361" s="397"/>
      <c r="D361" s="399"/>
      <c r="E361" s="399"/>
      <c r="F361" s="399"/>
      <c r="G361" s="399"/>
      <c r="H361" s="399"/>
      <c r="I361" s="399"/>
      <c r="J361" s="399"/>
      <c r="K361" s="399"/>
      <c r="L361" s="399"/>
      <c r="M361" s="399"/>
      <c r="N361" s="399"/>
      <c r="O361" s="399"/>
      <c r="P361" s="399"/>
      <c r="Q361" s="399"/>
      <c r="R361" s="399"/>
      <c r="S361" s="399"/>
      <c r="T361" s="399"/>
      <c r="U361" s="399"/>
      <c r="V361" s="399"/>
      <c r="W361" s="399"/>
      <c r="X361" s="399"/>
      <c r="Y361" s="399"/>
      <c r="Z361" s="399"/>
      <c r="AA361" s="399"/>
      <c r="AB361" s="399"/>
      <c r="AC361" s="399"/>
      <c r="AD361" s="399"/>
      <c r="AE361" s="399"/>
      <c r="AF361" s="399"/>
      <c r="AG361" s="399"/>
      <c r="AH361" s="399"/>
      <c r="AI361" s="399"/>
      <c r="AJ361" s="399"/>
    </row>
    <row r="362" spans="3:36" ht="15.75" customHeight="1" x14ac:dyDescent="0.25">
      <c r="C362" s="397"/>
      <c r="D362" s="399"/>
      <c r="E362" s="399"/>
      <c r="F362" s="399"/>
      <c r="G362" s="399"/>
      <c r="H362" s="399"/>
      <c r="I362" s="399"/>
      <c r="J362" s="399"/>
      <c r="K362" s="399"/>
      <c r="L362" s="399"/>
      <c r="M362" s="399"/>
      <c r="N362" s="399"/>
      <c r="O362" s="399"/>
      <c r="P362" s="399"/>
      <c r="Q362" s="399"/>
      <c r="R362" s="399"/>
      <c r="S362" s="399"/>
      <c r="T362" s="399"/>
      <c r="U362" s="399"/>
      <c r="V362" s="399"/>
      <c r="W362" s="399"/>
      <c r="X362" s="399"/>
      <c r="Y362" s="399"/>
      <c r="Z362" s="399"/>
      <c r="AA362" s="399"/>
      <c r="AB362" s="399"/>
      <c r="AC362" s="399"/>
      <c r="AD362" s="399"/>
      <c r="AE362" s="399"/>
      <c r="AF362" s="399"/>
      <c r="AG362" s="399"/>
      <c r="AH362" s="399"/>
      <c r="AI362" s="399"/>
      <c r="AJ362" s="399"/>
    </row>
    <row r="363" spans="3:36" ht="15.75" customHeight="1" x14ac:dyDescent="0.25">
      <c r="C363" s="397"/>
      <c r="D363" s="399"/>
      <c r="E363" s="399"/>
      <c r="F363" s="399"/>
      <c r="G363" s="399"/>
      <c r="H363" s="399"/>
      <c r="I363" s="399"/>
      <c r="J363" s="399"/>
      <c r="K363" s="399"/>
      <c r="L363" s="399"/>
      <c r="M363" s="399"/>
      <c r="N363" s="399"/>
      <c r="O363" s="399"/>
      <c r="P363" s="399"/>
      <c r="Q363" s="399"/>
      <c r="R363" s="399"/>
      <c r="S363" s="399"/>
      <c r="T363" s="399"/>
      <c r="U363" s="399"/>
      <c r="V363" s="399"/>
      <c r="W363" s="399"/>
      <c r="X363" s="399"/>
      <c r="Y363" s="399"/>
      <c r="Z363" s="399"/>
      <c r="AA363" s="399"/>
      <c r="AB363" s="399"/>
      <c r="AC363" s="399"/>
      <c r="AD363" s="399"/>
      <c r="AE363" s="399"/>
      <c r="AF363" s="399"/>
      <c r="AG363" s="399"/>
      <c r="AH363" s="399"/>
      <c r="AI363" s="399"/>
      <c r="AJ363" s="399"/>
    </row>
    <row r="364" spans="3:36" ht="15.75" customHeight="1" x14ac:dyDescent="0.25">
      <c r="C364" s="397"/>
      <c r="D364" s="399"/>
      <c r="E364" s="399"/>
      <c r="F364" s="399"/>
      <c r="G364" s="399"/>
      <c r="H364" s="399"/>
      <c r="I364" s="399"/>
      <c r="J364" s="399"/>
      <c r="K364" s="399"/>
      <c r="L364" s="399"/>
      <c r="M364" s="399"/>
      <c r="N364" s="399"/>
      <c r="O364" s="399"/>
      <c r="P364" s="399"/>
      <c r="Q364" s="399"/>
      <c r="R364" s="399"/>
      <c r="S364" s="399"/>
      <c r="T364" s="399"/>
      <c r="U364" s="399"/>
      <c r="V364" s="399"/>
      <c r="W364" s="399"/>
      <c r="X364" s="399"/>
      <c r="Y364" s="399"/>
      <c r="Z364" s="399"/>
      <c r="AA364" s="399"/>
      <c r="AB364" s="399"/>
      <c r="AC364" s="399"/>
      <c r="AD364" s="399"/>
      <c r="AE364" s="399"/>
      <c r="AF364" s="399"/>
      <c r="AG364" s="399"/>
      <c r="AH364" s="399"/>
      <c r="AI364" s="399"/>
      <c r="AJ364" s="399"/>
    </row>
    <row r="365" spans="3:36" ht="15.75" customHeight="1" x14ac:dyDescent="0.25">
      <c r="C365" s="397"/>
      <c r="D365" s="399"/>
      <c r="E365" s="399"/>
      <c r="F365" s="399"/>
      <c r="G365" s="399"/>
      <c r="H365" s="399"/>
      <c r="I365" s="399"/>
      <c r="J365" s="399"/>
      <c r="K365" s="399"/>
      <c r="L365" s="399"/>
      <c r="M365" s="399"/>
      <c r="N365" s="399"/>
      <c r="O365" s="399"/>
      <c r="P365" s="399"/>
      <c r="Q365" s="399"/>
      <c r="R365" s="399"/>
      <c r="S365" s="399"/>
      <c r="T365" s="399"/>
      <c r="U365" s="399"/>
      <c r="V365" s="399"/>
      <c r="W365" s="399"/>
      <c r="X365" s="399"/>
      <c r="Y365" s="399"/>
      <c r="Z365" s="399"/>
      <c r="AA365" s="399"/>
      <c r="AB365" s="399"/>
      <c r="AC365" s="399"/>
      <c r="AD365" s="399"/>
      <c r="AE365" s="399"/>
      <c r="AF365" s="399"/>
      <c r="AG365" s="399"/>
      <c r="AH365" s="399"/>
      <c r="AI365" s="399"/>
      <c r="AJ365" s="399"/>
    </row>
    <row r="366" spans="3:36" ht="15.75" customHeight="1" x14ac:dyDescent="0.25">
      <c r="C366" s="397"/>
      <c r="D366" s="399"/>
      <c r="E366" s="399"/>
      <c r="F366" s="399"/>
      <c r="G366" s="399"/>
      <c r="H366" s="399"/>
      <c r="I366" s="399"/>
      <c r="J366" s="399"/>
      <c r="K366" s="399"/>
      <c r="L366" s="399"/>
      <c r="M366" s="399"/>
      <c r="N366" s="399"/>
      <c r="O366" s="399"/>
      <c r="P366" s="399"/>
      <c r="Q366" s="399"/>
      <c r="R366" s="399"/>
      <c r="S366" s="399"/>
      <c r="T366" s="399"/>
      <c r="U366" s="399"/>
      <c r="V366" s="399"/>
      <c r="W366" s="399"/>
      <c r="X366" s="399"/>
      <c r="Y366" s="399"/>
      <c r="Z366" s="399"/>
      <c r="AA366" s="399"/>
      <c r="AB366" s="399"/>
      <c r="AC366" s="399"/>
      <c r="AD366" s="399"/>
      <c r="AE366" s="399"/>
      <c r="AF366" s="399"/>
      <c r="AG366" s="399"/>
      <c r="AH366" s="399"/>
      <c r="AI366" s="399"/>
      <c r="AJ366" s="399"/>
    </row>
    <row r="367" spans="3:36" ht="15.75" customHeight="1" x14ac:dyDescent="0.25">
      <c r="C367" s="397"/>
      <c r="D367" s="399"/>
      <c r="E367" s="399"/>
      <c r="F367" s="399"/>
      <c r="G367" s="399"/>
      <c r="H367" s="399"/>
      <c r="I367" s="399"/>
      <c r="J367" s="399"/>
      <c r="K367" s="399"/>
      <c r="L367" s="399"/>
      <c r="M367" s="399"/>
      <c r="N367" s="399"/>
      <c r="O367" s="399"/>
      <c r="P367" s="399"/>
      <c r="Q367" s="399"/>
      <c r="R367" s="399"/>
      <c r="S367" s="399"/>
      <c r="T367" s="399"/>
      <c r="U367" s="399"/>
      <c r="V367" s="399"/>
      <c r="W367" s="399"/>
      <c r="X367" s="399"/>
      <c r="Y367" s="399"/>
      <c r="Z367" s="399"/>
      <c r="AA367" s="399"/>
      <c r="AB367" s="399"/>
      <c r="AC367" s="399"/>
      <c r="AD367" s="399"/>
      <c r="AE367" s="399"/>
      <c r="AF367" s="399"/>
      <c r="AG367" s="399"/>
      <c r="AH367" s="399"/>
      <c r="AI367" s="399"/>
      <c r="AJ367" s="399"/>
    </row>
    <row r="368" spans="3:36" ht="15.75" customHeight="1" x14ac:dyDescent="0.25">
      <c r="C368" s="397"/>
      <c r="D368" s="399"/>
      <c r="E368" s="399"/>
      <c r="F368" s="399"/>
      <c r="G368" s="399"/>
      <c r="H368" s="399"/>
      <c r="I368" s="399"/>
      <c r="J368" s="399"/>
      <c r="K368" s="399"/>
      <c r="L368" s="399"/>
      <c r="M368" s="399"/>
      <c r="N368" s="399"/>
      <c r="O368" s="399"/>
      <c r="P368" s="399"/>
      <c r="Q368" s="399"/>
      <c r="R368" s="399"/>
      <c r="S368" s="399"/>
      <c r="T368" s="399"/>
      <c r="U368" s="399"/>
      <c r="V368" s="399"/>
      <c r="W368" s="399"/>
      <c r="X368" s="399"/>
      <c r="Y368" s="399"/>
      <c r="Z368" s="399"/>
      <c r="AA368" s="399"/>
      <c r="AB368" s="399"/>
      <c r="AC368" s="399"/>
      <c r="AD368" s="399"/>
      <c r="AE368" s="399"/>
      <c r="AF368" s="399"/>
      <c r="AG368" s="399"/>
      <c r="AH368" s="399"/>
      <c r="AI368" s="399"/>
      <c r="AJ368" s="399"/>
    </row>
    <row r="369" spans="3:36" ht="15.75" customHeight="1" x14ac:dyDescent="0.25">
      <c r="C369" s="397"/>
      <c r="D369" s="399"/>
      <c r="E369" s="399"/>
      <c r="F369" s="399"/>
      <c r="G369" s="399"/>
      <c r="H369" s="399"/>
      <c r="I369" s="399"/>
      <c r="J369" s="399"/>
      <c r="K369" s="399"/>
      <c r="L369" s="399"/>
      <c r="M369" s="399"/>
      <c r="N369" s="399"/>
      <c r="O369" s="399"/>
      <c r="P369" s="399"/>
      <c r="Q369" s="399"/>
      <c r="R369" s="399"/>
      <c r="S369" s="399"/>
      <c r="T369" s="399"/>
      <c r="U369" s="399"/>
      <c r="V369" s="399"/>
      <c r="W369" s="399"/>
      <c r="X369" s="399"/>
      <c r="Y369" s="399"/>
      <c r="Z369" s="399"/>
      <c r="AA369" s="399"/>
      <c r="AB369" s="399"/>
      <c r="AC369" s="399"/>
      <c r="AD369" s="399"/>
      <c r="AE369" s="399"/>
      <c r="AF369" s="399"/>
      <c r="AG369" s="399"/>
      <c r="AH369" s="399"/>
      <c r="AI369" s="399"/>
      <c r="AJ369" s="399"/>
    </row>
    <row r="370" spans="3:36" ht="15.75" customHeight="1" x14ac:dyDescent="0.25">
      <c r="C370" s="397"/>
      <c r="D370" s="399"/>
      <c r="E370" s="399"/>
      <c r="F370" s="399"/>
      <c r="G370" s="399"/>
      <c r="H370" s="399"/>
      <c r="I370" s="399"/>
      <c r="J370" s="399"/>
      <c r="K370" s="399"/>
      <c r="L370" s="399"/>
      <c r="M370" s="399"/>
      <c r="N370" s="399"/>
      <c r="O370" s="399"/>
      <c r="P370" s="399"/>
      <c r="Q370" s="399"/>
      <c r="R370" s="399"/>
      <c r="S370" s="399"/>
      <c r="T370" s="399"/>
      <c r="U370" s="399"/>
      <c r="V370" s="399"/>
      <c r="W370" s="399"/>
      <c r="X370" s="399"/>
      <c r="Y370" s="399"/>
      <c r="Z370" s="399"/>
      <c r="AA370" s="399"/>
      <c r="AB370" s="399"/>
      <c r="AC370" s="399"/>
      <c r="AD370" s="399"/>
      <c r="AE370" s="399"/>
      <c r="AF370" s="399"/>
      <c r="AG370" s="399"/>
      <c r="AH370" s="399"/>
      <c r="AI370" s="399"/>
      <c r="AJ370" s="399"/>
    </row>
    <row r="371" spans="3:36" ht="15.75" customHeight="1" x14ac:dyDescent="0.25">
      <c r="C371" s="397"/>
      <c r="D371" s="399"/>
      <c r="E371" s="399"/>
      <c r="F371" s="399"/>
      <c r="G371" s="399"/>
      <c r="H371" s="399"/>
      <c r="I371" s="399"/>
      <c r="J371" s="399"/>
      <c r="K371" s="399"/>
      <c r="L371" s="399"/>
      <c r="M371" s="399"/>
      <c r="N371" s="399"/>
      <c r="O371" s="399"/>
      <c r="P371" s="399"/>
      <c r="Q371" s="399"/>
      <c r="R371" s="399"/>
      <c r="S371" s="399"/>
      <c r="T371" s="399"/>
      <c r="U371" s="399"/>
      <c r="V371" s="399"/>
      <c r="W371" s="399"/>
      <c r="X371" s="399"/>
      <c r="Y371" s="399"/>
      <c r="Z371" s="399"/>
      <c r="AA371" s="399"/>
      <c r="AB371" s="399"/>
      <c r="AC371" s="399"/>
      <c r="AD371" s="399"/>
      <c r="AE371" s="399"/>
      <c r="AF371" s="399"/>
      <c r="AG371" s="399"/>
      <c r="AH371" s="399"/>
      <c r="AI371" s="399"/>
      <c r="AJ371" s="399"/>
    </row>
    <row r="372" spans="3:36" ht="15.75" customHeight="1" x14ac:dyDescent="0.25">
      <c r="C372" s="397"/>
      <c r="D372" s="399"/>
      <c r="E372" s="399"/>
      <c r="F372" s="399"/>
      <c r="G372" s="399"/>
      <c r="H372" s="399"/>
      <c r="I372" s="399"/>
      <c r="J372" s="399"/>
      <c r="K372" s="399"/>
      <c r="L372" s="399"/>
      <c r="M372" s="399"/>
      <c r="N372" s="399"/>
      <c r="O372" s="399"/>
      <c r="P372" s="399"/>
      <c r="Q372" s="399"/>
      <c r="R372" s="399"/>
      <c r="S372" s="399"/>
      <c r="T372" s="399"/>
      <c r="U372" s="399"/>
      <c r="V372" s="399"/>
      <c r="W372" s="399"/>
      <c r="X372" s="399"/>
      <c r="Y372" s="399"/>
      <c r="Z372" s="399"/>
      <c r="AA372" s="399"/>
      <c r="AB372" s="399"/>
      <c r="AC372" s="399"/>
      <c r="AD372" s="399"/>
      <c r="AE372" s="399"/>
      <c r="AF372" s="399"/>
      <c r="AG372" s="399"/>
      <c r="AH372" s="399"/>
      <c r="AI372" s="399"/>
      <c r="AJ372" s="399"/>
    </row>
    <row r="373" spans="3:36" ht="15.75" customHeight="1" x14ac:dyDescent="0.25">
      <c r="C373" s="397"/>
      <c r="D373" s="399"/>
      <c r="E373" s="399"/>
      <c r="F373" s="399"/>
      <c r="G373" s="399"/>
      <c r="H373" s="399"/>
      <c r="I373" s="399"/>
      <c r="J373" s="399"/>
      <c r="K373" s="399"/>
      <c r="L373" s="399"/>
      <c r="M373" s="399"/>
      <c r="N373" s="399"/>
      <c r="O373" s="399"/>
      <c r="P373" s="399"/>
      <c r="Q373" s="399"/>
      <c r="R373" s="399"/>
      <c r="S373" s="399"/>
      <c r="T373" s="399"/>
      <c r="U373" s="399"/>
      <c r="V373" s="399"/>
      <c r="W373" s="399"/>
      <c r="X373" s="399"/>
      <c r="Y373" s="399"/>
      <c r="Z373" s="399"/>
      <c r="AA373" s="399"/>
      <c r="AB373" s="399"/>
      <c r="AC373" s="399"/>
      <c r="AD373" s="399"/>
      <c r="AE373" s="399"/>
      <c r="AF373" s="399"/>
      <c r="AG373" s="399"/>
      <c r="AH373" s="399"/>
      <c r="AI373" s="399"/>
      <c r="AJ373" s="399"/>
    </row>
    <row r="374" spans="3:36" ht="15.75" customHeight="1" x14ac:dyDescent="0.25">
      <c r="C374" s="397"/>
      <c r="D374" s="399"/>
      <c r="E374" s="399"/>
      <c r="F374" s="399"/>
      <c r="G374" s="399"/>
      <c r="H374" s="399"/>
      <c r="I374" s="399"/>
      <c r="J374" s="399"/>
      <c r="K374" s="399"/>
      <c r="L374" s="399"/>
      <c r="M374" s="399"/>
      <c r="N374" s="399"/>
      <c r="O374" s="399"/>
      <c r="P374" s="399"/>
      <c r="Q374" s="399"/>
      <c r="R374" s="399"/>
      <c r="S374" s="399"/>
      <c r="T374" s="399"/>
      <c r="U374" s="399"/>
      <c r="V374" s="399"/>
      <c r="W374" s="399"/>
      <c r="X374" s="399"/>
      <c r="Y374" s="399"/>
      <c r="Z374" s="399"/>
      <c r="AA374" s="399"/>
      <c r="AB374" s="399"/>
      <c r="AC374" s="399"/>
      <c r="AD374" s="399"/>
      <c r="AE374" s="399"/>
      <c r="AF374" s="399"/>
      <c r="AG374" s="399"/>
      <c r="AH374" s="399"/>
      <c r="AI374" s="399"/>
      <c r="AJ374" s="399"/>
    </row>
    <row r="375" spans="3:36" ht="15.75" customHeight="1" x14ac:dyDescent="0.25">
      <c r="C375" s="397"/>
      <c r="D375" s="399"/>
      <c r="E375" s="399"/>
      <c r="F375" s="399"/>
      <c r="G375" s="399"/>
      <c r="H375" s="399"/>
      <c r="I375" s="399"/>
      <c r="J375" s="399"/>
      <c r="K375" s="399"/>
      <c r="L375" s="399"/>
      <c r="M375" s="399"/>
      <c r="N375" s="399"/>
      <c r="O375" s="399"/>
      <c r="P375" s="399"/>
      <c r="Q375" s="399"/>
      <c r="R375" s="399"/>
      <c r="S375" s="399"/>
      <c r="T375" s="399"/>
      <c r="U375" s="399"/>
      <c r="V375" s="399"/>
      <c r="W375" s="399"/>
      <c r="X375" s="399"/>
      <c r="Y375" s="399"/>
      <c r="Z375" s="399"/>
      <c r="AA375" s="399"/>
      <c r="AB375" s="399"/>
      <c r="AC375" s="399"/>
      <c r="AD375" s="399"/>
      <c r="AE375" s="399"/>
      <c r="AF375" s="399"/>
      <c r="AG375" s="399"/>
      <c r="AH375" s="399"/>
      <c r="AI375" s="399"/>
      <c r="AJ375" s="399"/>
    </row>
    <row r="376" spans="3:36" ht="15.75" customHeight="1" x14ac:dyDescent="0.25">
      <c r="C376" s="397"/>
      <c r="D376" s="399"/>
      <c r="E376" s="399"/>
      <c r="F376" s="399"/>
      <c r="G376" s="399"/>
      <c r="H376" s="399"/>
      <c r="I376" s="399"/>
      <c r="J376" s="399"/>
      <c r="K376" s="399"/>
      <c r="L376" s="399"/>
      <c r="M376" s="399"/>
      <c r="N376" s="399"/>
      <c r="O376" s="399"/>
      <c r="P376" s="399"/>
      <c r="Q376" s="399"/>
      <c r="R376" s="399"/>
      <c r="S376" s="399"/>
      <c r="T376" s="399"/>
      <c r="U376" s="399"/>
      <c r="V376" s="399"/>
      <c r="W376" s="399"/>
      <c r="X376" s="399"/>
      <c r="Y376" s="399"/>
      <c r="Z376" s="399"/>
      <c r="AA376" s="399"/>
      <c r="AB376" s="399"/>
      <c r="AC376" s="399"/>
      <c r="AD376" s="399"/>
      <c r="AE376" s="399"/>
      <c r="AF376" s="399"/>
      <c r="AG376" s="399"/>
      <c r="AH376" s="399"/>
      <c r="AI376" s="399"/>
      <c r="AJ376" s="399"/>
    </row>
    <row r="377" spans="3:36" ht="15.75" customHeight="1" x14ac:dyDescent="0.25">
      <c r="C377" s="397"/>
      <c r="D377" s="399"/>
      <c r="E377" s="399"/>
      <c r="F377" s="399"/>
      <c r="G377" s="399"/>
      <c r="H377" s="399"/>
      <c r="I377" s="399"/>
      <c r="J377" s="399"/>
      <c r="K377" s="399"/>
      <c r="L377" s="399"/>
      <c r="M377" s="399"/>
      <c r="N377" s="399"/>
      <c r="O377" s="399"/>
      <c r="P377" s="399"/>
      <c r="Q377" s="399"/>
      <c r="R377" s="399"/>
      <c r="S377" s="399"/>
      <c r="T377" s="399"/>
      <c r="U377" s="399"/>
      <c r="V377" s="399"/>
      <c r="W377" s="399"/>
      <c r="X377" s="399"/>
      <c r="Y377" s="399"/>
      <c r="Z377" s="399"/>
      <c r="AA377" s="399"/>
      <c r="AB377" s="399"/>
      <c r="AC377" s="399"/>
      <c r="AD377" s="399"/>
      <c r="AE377" s="399"/>
      <c r="AF377" s="399"/>
      <c r="AG377" s="399"/>
      <c r="AH377" s="399"/>
      <c r="AI377" s="399"/>
      <c r="AJ377" s="399"/>
    </row>
    <row r="378" spans="3:36" ht="15.75" customHeight="1" x14ac:dyDescent="0.25">
      <c r="C378" s="397"/>
      <c r="D378" s="399"/>
      <c r="E378" s="399"/>
      <c r="F378" s="399"/>
      <c r="G378" s="399"/>
      <c r="H378" s="399"/>
      <c r="I378" s="399"/>
      <c r="J378" s="399"/>
      <c r="K378" s="399"/>
      <c r="L378" s="399"/>
      <c r="M378" s="399"/>
      <c r="N378" s="399"/>
      <c r="O378" s="399"/>
      <c r="P378" s="399"/>
      <c r="Q378" s="399"/>
      <c r="R378" s="399"/>
      <c r="S378" s="399"/>
      <c r="T378" s="399"/>
      <c r="U378" s="399"/>
      <c r="V378" s="399"/>
      <c r="W378" s="399"/>
      <c r="X378" s="399"/>
      <c r="Y378" s="399"/>
      <c r="Z378" s="399"/>
      <c r="AA378" s="399"/>
      <c r="AB378" s="399"/>
      <c r="AC378" s="399"/>
      <c r="AD378" s="399"/>
      <c r="AE378" s="399"/>
      <c r="AF378" s="399"/>
      <c r="AG378" s="399"/>
      <c r="AH378" s="399"/>
      <c r="AI378" s="399"/>
      <c r="AJ378" s="399"/>
    </row>
    <row r="379" spans="3:36" ht="15.75" customHeight="1" x14ac:dyDescent="0.25">
      <c r="C379" s="397"/>
      <c r="D379" s="399"/>
      <c r="E379" s="399"/>
      <c r="F379" s="399"/>
      <c r="G379" s="399"/>
      <c r="H379" s="399"/>
      <c r="I379" s="399"/>
      <c r="J379" s="399"/>
      <c r="K379" s="399"/>
      <c r="L379" s="399"/>
      <c r="M379" s="399"/>
      <c r="N379" s="399"/>
      <c r="O379" s="399"/>
      <c r="P379" s="399"/>
      <c r="Q379" s="399"/>
      <c r="R379" s="399"/>
      <c r="S379" s="399"/>
      <c r="T379" s="399"/>
      <c r="U379" s="399"/>
      <c r="V379" s="399"/>
      <c r="W379" s="399"/>
      <c r="X379" s="399"/>
      <c r="Y379" s="399"/>
      <c r="Z379" s="399"/>
      <c r="AA379" s="399"/>
      <c r="AB379" s="399"/>
      <c r="AC379" s="399"/>
      <c r="AD379" s="399"/>
      <c r="AE379" s="399"/>
      <c r="AF379" s="399"/>
      <c r="AG379" s="399"/>
      <c r="AH379" s="399"/>
      <c r="AI379" s="399"/>
      <c r="AJ379" s="399"/>
    </row>
    <row r="380" spans="3:36" ht="15.75" customHeight="1" x14ac:dyDescent="0.25">
      <c r="C380" s="397"/>
      <c r="D380" s="399"/>
      <c r="E380" s="399"/>
      <c r="F380" s="399"/>
      <c r="G380" s="399"/>
      <c r="H380" s="399"/>
      <c r="I380" s="399"/>
      <c r="J380" s="399"/>
      <c r="K380" s="399"/>
      <c r="L380" s="399"/>
      <c r="M380" s="399"/>
      <c r="N380" s="399"/>
      <c r="O380" s="399"/>
      <c r="P380" s="399"/>
      <c r="Q380" s="399"/>
      <c r="R380" s="399"/>
      <c r="S380" s="399"/>
      <c r="T380" s="399"/>
      <c r="U380" s="399"/>
      <c r="V380" s="399"/>
      <c r="W380" s="399"/>
      <c r="X380" s="399"/>
      <c r="Y380" s="399"/>
      <c r="Z380" s="399"/>
      <c r="AA380" s="399"/>
      <c r="AB380" s="399"/>
      <c r="AC380" s="399"/>
      <c r="AD380" s="399"/>
      <c r="AE380" s="399"/>
      <c r="AF380" s="399"/>
      <c r="AG380" s="399"/>
      <c r="AH380" s="399"/>
      <c r="AI380" s="399"/>
      <c r="AJ380" s="399"/>
    </row>
    <row r="381" spans="3:36" ht="15.75" customHeight="1" x14ac:dyDescent="0.25">
      <c r="C381" s="397"/>
      <c r="D381" s="399"/>
      <c r="E381" s="399"/>
      <c r="F381" s="399"/>
      <c r="G381" s="399"/>
      <c r="H381" s="399"/>
      <c r="I381" s="399"/>
      <c r="J381" s="399"/>
      <c r="K381" s="399"/>
      <c r="L381" s="399"/>
      <c r="M381" s="399"/>
      <c r="N381" s="399"/>
      <c r="O381" s="399"/>
      <c r="P381" s="399"/>
      <c r="Q381" s="399"/>
      <c r="R381" s="399"/>
      <c r="S381" s="399"/>
      <c r="T381" s="399"/>
      <c r="U381" s="399"/>
      <c r="V381" s="399"/>
      <c r="W381" s="399"/>
      <c r="X381" s="399"/>
      <c r="Y381" s="399"/>
      <c r="Z381" s="399"/>
      <c r="AA381" s="399"/>
      <c r="AB381" s="399"/>
      <c r="AC381" s="399"/>
      <c r="AD381" s="399"/>
      <c r="AE381" s="399"/>
      <c r="AF381" s="399"/>
      <c r="AG381" s="399"/>
      <c r="AH381" s="399"/>
      <c r="AI381" s="399"/>
      <c r="AJ381" s="399"/>
    </row>
    <row r="382" spans="3:36" ht="15.75" customHeight="1" x14ac:dyDescent="0.25">
      <c r="C382" s="397"/>
      <c r="D382" s="399"/>
      <c r="E382" s="399"/>
      <c r="F382" s="399"/>
      <c r="G382" s="399"/>
      <c r="H382" s="399"/>
      <c r="I382" s="399"/>
      <c r="J382" s="399"/>
      <c r="K382" s="399"/>
      <c r="L382" s="399"/>
      <c r="M382" s="399"/>
      <c r="N382" s="399"/>
      <c r="O382" s="399"/>
      <c r="P382" s="399"/>
      <c r="Q382" s="399"/>
      <c r="R382" s="399"/>
      <c r="S382" s="399"/>
      <c r="T382" s="399"/>
      <c r="U382" s="399"/>
      <c r="V382" s="399"/>
      <c r="W382" s="399"/>
      <c r="X382" s="399"/>
      <c r="Y382" s="399"/>
      <c r="Z382" s="399"/>
      <c r="AA382" s="399"/>
      <c r="AB382" s="399"/>
      <c r="AC382" s="399"/>
      <c r="AD382" s="399"/>
      <c r="AE382" s="399"/>
      <c r="AF382" s="399"/>
      <c r="AG382" s="399"/>
      <c r="AH382" s="399"/>
      <c r="AI382" s="399"/>
      <c r="AJ382" s="399"/>
    </row>
    <row r="383" spans="3:36" ht="15.75" customHeight="1" x14ac:dyDescent="0.25">
      <c r="C383" s="397"/>
      <c r="D383" s="399"/>
      <c r="E383" s="399"/>
      <c r="F383" s="399"/>
      <c r="G383" s="399"/>
      <c r="H383" s="399"/>
      <c r="I383" s="399"/>
      <c r="J383" s="399"/>
      <c r="K383" s="399"/>
      <c r="L383" s="399"/>
      <c r="M383" s="399"/>
      <c r="N383" s="399"/>
      <c r="O383" s="399"/>
      <c r="P383" s="399"/>
      <c r="Q383" s="399"/>
      <c r="R383" s="399"/>
      <c r="S383" s="399"/>
      <c r="T383" s="399"/>
      <c r="U383" s="399"/>
      <c r="V383" s="399"/>
      <c r="W383" s="399"/>
      <c r="X383" s="399"/>
      <c r="Y383" s="399"/>
      <c r="Z383" s="399"/>
      <c r="AA383" s="399"/>
      <c r="AB383" s="399"/>
      <c r="AC383" s="399"/>
      <c r="AD383" s="399"/>
      <c r="AE383" s="399"/>
      <c r="AF383" s="399"/>
      <c r="AG383" s="399"/>
      <c r="AH383" s="399"/>
      <c r="AI383" s="399"/>
      <c r="AJ383" s="399"/>
    </row>
    <row r="384" spans="3:36" ht="15.75" customHeight="1" x14ac:dyDescent="0.25">
      <c r="C384" s="397"/>
      <c r="D384" s="399"/>
      <c r="E384" s="399"/>
      <c r="F384" s="399"/>
      <c r="G384" s="399"/>
      <c r="H384" s="399"/>
      <c r="I384" s="399"/>
      <c r="J384" s="399"/>
      <c r="K384" s="399"/>
      <c r="L384" s="399"/>
      <c r="M384" s="399"/>
      <c r="N384" s="399"/>
      <c r="O384" s="399"/>
      <c r="P384" s="399"/>
      <c r="Q384" s="399"/>
      <c r="R384" s="399"/>
      <c r="S384" s="399"/>
      <c r="T384" s="399"/>
      <c r="U384" s="399"/>
      <c r="V384" s="399"/>
      <c r="W384" s="399"/>
      <c r="X384" s="399"/>
      <c r="Y384" s="399"/>
      <c r="Z384" s="399"/>
      <c r="AA384" s="399"/>
      <c r="AB384" s="399"/>
      <c r="AC384" s="399"/>
      <c r="AD384" s="399"/>
      <c r="AE384" s="399"/>
      <c r="AF384" s="399"/>
      <c r="AG384" s="399"/>
      <c r="AH384" s="399"/>
      <c r="AI384" s="399"/>
      <c r="AJ384" s="399"/>
    </row>
    <row r="385" spans="3:36" ht="15.75" customHeight="1" x14ac:dyDescent="0.25">
      <c r="C385" s="397"/>
      <c r="D385" s="399"/>
      <c r="E385" s="399"/>
      <c r="F385" s="399"/>
      <c r="G385" s="399"/>
      <c r="H385" s="399"/>
      <c r="I385" s="399"/>
      <c r="J385" s="399"/>
      <c r="K385" s="399"/>
      <c r="L385" s="399"/>
      <c r="M385" s="399"/>
      <c r="N385" s="399"/>
      <c r="O385" s="399"/>
      <c r="P385" s="399"/>
      <c r="Q385" s="399"/>
      <c r="R385" s="399"/>
      <c r="S385" s="399"/>
      <c r="T385" s="399"/>
      <c r="U385" s="399"/>
      <c r="V385" s="399"/>
      <c r="W385" s="399"/>
      <c r="X385" s="399"/>
      <c r="Y385" s="399"/>
      <c r="Z385" s="399"/>
      <c r="AA385" s="399"/>
      <c r="AB385" s="399"/>
      <c r="AC385" s="399"/>
      <c r="AD385" s="399"/>
      <c r="AE385" s="399"/>
      <c r="AF385" s="399"/>
      <c r="AG385" s="399"/>
      <c r="AH385" s="399"/>
      <c r="AI385" s="399"/>
      <c r="AJ385" s="399"/>
    </row>
    <row r="386" spans="3:36" ht="15.75" customHeight="1" x14ac:dyDescent="0.25">
      <c r="C386" s="397"/>
      <c r="D386" s="399"/>
      <c r="E386" s="399"/>
      <c r="F386" s="399"/>
      <c r="G386" s="399"/>
      <c r="H386" s="399"/>
      <c r="I386" s="399"/>
      <c r="J386" s="399"/>
      <c r="K386" s="399"/>
      <c r="L386" s="399"/>
      <c r="M386" s="399"/>
      <c r="N386" s="399"/>
      <c r="O386" s="399"/>
      <c r="P386" s="399"/>
      <c r="Q386" s="399"/>
      <c r="R386" s="399"/>
      <c r="S386" s="399"/>
      <c r="T386" s="399"/>
      <c r="U386" s="399"/>
      <c r="V386" s="399"/>
      <c r="W386" s="399"/>
      <c r="X386" s="399"/>
      <c r="Y386" s="399"/>
      <c r="Z386" s="399"/>
      <c r="AA386" s="399"/>
      <c r="AB386" s="399"/>
      <c r="AC386" s="399"/>
      <c r="AD386" s="399"/>
      <c r="AE386" s="399"/>
      <c r="AF386" s="399"/>
      <c r="AG386" s="399"/>
      <c r="AH386" s="399"/>
      <c r="AI386" s="399"/>
      <c r="AJ386" s="399"/>
    </row>
    <row r="387" spans="3:36" ht="15.75" customHeight="1" x14ac:dyDescent="0.25">
      <c r="C387" s="397"/>
      <c r="D387" s="399"/>
      <c r="E387" s="399"/>
      <c r="F387" s="399"/>
      <c r="G387" s="399"/>
      <c r="H387" s="399"/>
      <c r="I387" s="399"/>
      <c r="J387" s="399"/>
      <c r="K387" s="399"/>
      <c r="L387" s="399"/>
      <c r="M387" s="399"/>
      <c r="N387" s="399"/>
      <c r="O387" s="399"/>
      <c r="P387" s="399"/>
      <c r="Q387" s="399"/>
      <c r="R387" s="399"/>
      <c r="S387" s="399"/>
      <c r="T387" s="399"/>
      <c r="U387" s="399"/>
      <c r="V387" s="399"/>
      <c r="W387" s="399"/>
      <c r="X387" s="399"/>
      <c r="Y387" s="399"/>
      <c r="Z387" s="399"/>
      <c r="AA387" s="399"/>
      <c r="AB387" s="399"/>
      <c r="AC387" s="399"/>
      <c r="AD387" s="399"/>
      <c r="AE387" s="399"/>
      <c r="AF387" s="399"/>
      <c r="AG387" s="399"/>
      <c r="AH387" s="399"/>
      <c r="AI387" s="399"/>
      <c r="AJ387" s="399"/>
    </row>
    <row r="388" spans="3:36" ht="15.75" customHeight="1" x14ac:dyDescent="0.25">
      <c r="C388" s="397"/>
      <c r="D388" s="399"/>
      <c r="E388" s="399"/>
      <c r="F388" s="399"/>
      <c r="G388" s="399"/>
      <c r="H388" s="399"/>
      <c r="I388" s="399"/>
      <c r="J388" s="399"/>
      <c r="K388" s="399"/>
      <c r="L388" s="399"/>
      <c r="M388" s="399"/>
      <c r="N388" s="399"/>
      <c r="O388" s="399"/>
      <c r="P388" s="399"/>
      <c r="Q388" s="399"/>
      <c r="R388" s="399"/>
      <c r="S388" s="399"/>
      <c r="T388" s="399"/>
      <c r="U388" s="399"/>
      <c r="V388" s="399"/>
      <c r="W388" s="399"/>
      <c r="X388" s="399"/>
      <c r="Y388" s="399"/>
      <c r="Z388" s="399"/>
      <c r="AA388" s="399"/>
      <c r="AB388" s="399"/>
      <c r="AC388" s="399"/>
      <c r="AD388" s="399"/>
      <c r="AE388" s="399"/>
      <c r="AF388" s="399"/>
      <c r="AG388" s="399"/>
      <c r="AH388" s="399"/>
      <c r="AI388" s="399"/>
      <c r="AJ388" s="399"/>
    </row>
    <row r="389" spans="3:36" ht="15.75" customHeight="1" x14ac:dyDescent="0.25">
      <c r="C389" s="397"/>
      <c r="D389" s="399"/>
      <c r="E389" s="399"/>
      <c r="F389" s="399"/>
      <c r="G389" s="399"/>
      <c r="H389" s="399"/>
      <c r="I389" s="399"/>
      <c r="J389" s="399"/>
      <c r="K389" s="399"/>
      <c r="L389" s="399"/>
      <c r="M389" s="399"/>
      <c r="N389" s="399"/>
      <c r="O389" s="399"/>
      <c r="P389" s="399"/>
      <c r="Q389" s="399"/>
      <c r="R389" s="399"/>
      <c r="S389" s="399"/>
      <c r="T389" s="399"/>
      <c r="U389" s="399"/>
      <c r="V389" s="399"/>
      <c r="W389" s="399"/>
      <c r="X389" s="399"/>
      <c r="Y389" s="399"/>
      <c r="Z389" s="399"/>
      <c r="AA389" s="399"/>
      <c r="AB389" s="399"/>
      <c r="AC389" s="399"/>
      <c r="AD389" s="399"/>
      <c r="AE389" s="399"/>
      <c r="AF389" s="399"/>
      <c r="AG389" s="399"/>
      <c r="AH389" s="399"/>
      <c r="AI389" s="399"/>
      <c r="AJ389" s="399"/>
    </row>
    <row r="390" spans="3:36" ht="15.75" customHeight="1" x14ac:dyDescent="0.25">
      <c r="C390" s="397"/>
      <c r="D390" s="399"/>
      <c r="E390" s="399"/>
      <c r="F390" s="399"/>
      <c r="G390" s="399"/>
      <c r="H390" s="399"/>
      <c r="I390" s="399"/>
      <c r="J390" s="399"/>
      <c r="K390" s="399"/>
      <c r="L390" s="399"/>
      <c r="M390" s="399"/>
      <c r="N390" s="399"/>
      <c r="O390" s="399"/>
      <c r="P390" s="399"/>
      <c r="Q390" s="399"/>
      <c r="R390" s="399"/>
      <c r="S390" s="399"/>
      <c r="T390" s="399"/>
      <c r="U390" s="399"/>
      <c r="V390" s="399"/>
      <c r="W390" s="399"/>
      <c r="X390" s="399"/>
      <c r="Y390" s="399"/>
      <c r="Z390" s="399"/>
      <c r="AA390" s="399"/>
      <c r="AB390" s="399"/>
      <c r="AC390" s="399"/>
      <c r="AD390" s="399"/>
      <c r="AE390" s="399"/>
      <c r="AF390" s="399"/>
      <c r="AG390" s="399"/>
      <c r="AH390" s="399"/>
      <c r="AI390" s="399"/>
      <c r="AJ390" s="399"/>
    </row>
    <row r="391" spans="3:36" ht="15.75" customHeight="1" x14ac:dyDescent="0.25">
      <c r="C391" s="397"/>
      <c r="D391" s="399"/>
      <c r="E391" s="399"/>
      <c r="F391" s="399"/>
      <c r="G391" s="399"/>
      <c r="H391" s="399"/>
      <c r="I391" s="399"/>
      <c r="J391" s="399"/>
      <c r="K391" s="399"/>
      <c r="L391" s="399"/>
      <c r="M391" s="399"/>
      <c r="N391" s="399"/>
      <c r="O391" s="399"/>
      <c r="P391" s="399"/>
      <c r="Q391" s="399"/>
      <c r="R391" s="399"/>
      <c r="S391" s="399"/>
      <c r="T391" s="399"/>
      <c r="U391" s="399"/>
      <c r="V391" s="399"/>
      <c r="W391" s="399"/>
      <c r="X391" s="399"/>
      <c r="Y391" s="399"/>
      <c r="Z391" s="399"/>
      <c r="AA391" s="399"/>
      <c r="AB391" s="399"/>
      <c r="AC391" s="399"/>
      <c r="AD391" s="399"/>
      <c r="AE391" s="399"/>
      <c r="AF391" s="399"/>
      <c r="AG391" s="399"/>
      <c r="AH391" s="399"/>
      <c r="AI391" s="399"/>
      <c r="AJ391" s="399"/>
    </row>
    <row r="392" spans="3:36" ht="15.75" customHeight="1" x14ac:dyDescent="0.25">
      <c r="C392" s="397"/>
      <c r="D392" s="399"/>
      <c r="E392" s="399"/>
      <c r="F392" s="399"/>
      <c r="G392" s="399"/>
      <c r="H392" s="399"/>
      <c r="I392" s="399"/>
      <c r="J392" s="399"/>
      <c r="K392" s="399"/>
      <c r="L392" s="399"/>
      <c r="M392" s="399"/>
      <c r="N392" s="399"/>
      <c r="O392" s="399"/>
      <c r="P392" s="399"/>
      <c r="Q392" s="399"/>
      <c r="R392" s="399"/>
      <c r="S392" s="399"/>
      <c r="T392" s="399"/>
      <c r="U392" s="399"/>
      <c r="V392" s="399"/>
      <c r="W392" s="399"/>
      <c r="X392" s="399"/>
      <c r="Y392" s="399"/>
      <c r="Z392" s="399"/>
      <c r="AA392" s="399"/>
      <c r="AB392" s="399"/>
      <c r="AC392" s="399"/>
      <c r="AD392" s="399"/>
      <c r="AE392" s="399"/>
      <c r="AF392" s="399"/>
      <c r="AG392" s="399"/>
      <c r="AH392" s="399"/>
      <c r="AI392" s="399"/>
      <c r="AJ392" s="399"/>
    </row>
    <row r="393" spans="3:36" ht="15.75" customHeight="1" x14ac:dyDescent="0.25">
      <c r="C393" s="397"/>
      <c r="D393" s="399"/>
      <c r="E393" s="399"/>
      <c r="F393" s="399"/>
      <c r="G393" s="399"/>
      <c r="H393" s="399"/>
      <c r="I393" s="399"/>
      <c r="J393" s="399"/>
      <c r="K393" s="399"/>
      <c r="L393" s="399"/>
      <c r="M393" s="399"/>
      <c r="N393" s="399"/>
      <c r="O393" s="399"/>
      <c r="P393" s="399"/>
      <c r="Q393" s="399"/>
      <c r="R393" s="399"/>
      <c r="S393" s="399"/>
      <c r="T393" s="399"/>
      <c r="U393" s="399"/>
      <c r="V393" s="399"/>
      <c r="W393" s="399"/>
      <c r="X393" s="399"/>
      <c r="Y393" s="399"/>
      <c r="Z393" s="399"/>
      <c r="AA393" s="399"/>
      <c r="AB393" s="399"/>
      <c r="AC393" s="399"/>
      <c r="AD393" s="399"/>
      <c r="AE393" s="399"/>
      <c r="AF393" s="399"/>
      <c r="AG393" s="399"/>
      <c r="AH393" s="399"/>
      <c r="AI393" s="399"/>
      <c r="AJ393" s="399"/>
    </row>
    <row r="394" spans="3:36" ht="15.75" customHeight="1" x14ac:dyDescent="0.25">
      <c r="C394" s="397"/>
      <c r="D394" s="399"/>
      <c r="E394" s="399"/>
      <c r="F394" s="399"/>
      <c r="G394" s="399"/>
      <c r="H394" s="399"/>
      <c r="I394" s="399"/>
      <c r="J394" s="399"/>
      <c r="K394" s="399"/>
      <c r="L394" s="399"/>
      <c r="M394" s="399"/>
      <c r="N394" s="399"/>
      <c r="O394" s="399"/>
      <c r="P394" s="399"/>
      <c r="Q394" s="399"/>
      <c r="R394" s="399"/>
      <c r="S394" s="399"/>
      <c r="T394" s="399"/>
      <c r="U394" s="399"/>
      <c r="V394" s="399"/>
      <c r="W394" s="399"/>
      <c r="X394" s="399"/>
      <c r="Y394" s="399"/>
      <c r="Z394" s="399"/>
      <c r="AA394" s="399"/>
      <c r="AB394" s="399"/>
      <c r="AC394" s="399"/>
      <c r="AD394" s="399"/>
      <c r="AE394" s="399"/>
      <c r="AF394" s="399"/>
      <c r="AG394" s="399"/>
      <c r="AH394" s="399"/>
      <c r="AI394" s="399"/>
      <c r="AJ394" s="399"/>
    </row>
    <row r="395" spans="3:36" ht="15.75" customHeight="1" x14ac:dyDescent="0.25">
      <c r="C395" s="397"/>
      <c r="D395" s="399"/>
      <c r="E395" s="399"/>
      <c r="F395" s="399"/>
      <c r="G395" s="399"/>
      <c r="H395" s="399"/>
      <c r="I395" s="399"/>
      <c r="J395" s="399"/>
      <c r="K395" s="399"/>
      <c r="L395" s="399"/>
      <c r="M395" s="399"/>
      <c r="N395" s="399"/>
      <c r="O395" s="399"/>
      <c r="P395" s="399"/>
      <c r="Q395" s="399"/>
      <c r="R395" s="399"/>
      <c r="S395" s="399"/>
      <c r="T395" s="399"/>
      <c r="U395" s="399"/>
      <c r="V395" s="399"/>
      <c r="W395" s="399"/>
      <c r="X395" s="399"/>
      <c r="Y395" s="399"/>
      <c r="Z395" s="399"/>
      <c r="AA395" s="399"/>
      <c r="AB395" s="399"/>
      <c r="AC395" s="399"/>
      <c r="AD395" s="399"/>
      <c r="AE395" s="399"/>
      <c r="AF395" s="399"/>
      <c r="AG395" s="399"/>
      <c r="AH395" s="399"/>
      <c r="AI395" s="399"/>
      <c r="AJ395" s="399"/>
    </row>
    <row r="396" spans="3:36" ht="15.75" customHeight="1" x14ac:dyDescent="0.25">
      <c r="C396" s="397"/>
      <c r="D396" s="399"/>
      <c r="E396" s="399"/>
      <c r="F396" s="399"/>
      <c r="G396" s="399"/>
      <c r="H396" s="399"/>
      <c r="I396" s="399"/>
      <c r="J396" s="399"/>
      <c r="K396" s="399"/>
      <c r="L396" s="399"/>
      <c r="M396" s="399"/>
      <c r="N396" s="399"/>
      <c r="O396" s="399"/>
      <c r="P396" s="399"/>
      <c r="Q396" s="399"/>
      <c r="R396" s="399"/>
      <c r="S396" s="399"/>
      <c r="T396" s="399"/>
      <c r="U396" s="399"/>
      <c r="V396" s="399"/>
      <c r="W396" s="399"/>
      <c r="X396" s="399"/>
      <c r="Y396" s="399"/>
      <c r="Z396" s="399"/>
      <c r="AA396" s="399"/>
      <c r="AB396" s="399"/>
      <c r="AC396" s="399"/>
      <c r="AD396" s="399"/>
      <c r="AE396" s="399"/>
      <c r="AF396" s="399"/>
      <c r="AG396" s="399"/>
      <c r="AH396" s="399"/>
      <c r="AI396" s="399"/>
      <c r="AJ396" s="399"/>
    </row>
    <row r="397" spans="3:36" ht="15.75" customHeight="1" x14ac:dyDescent="0.25">
      <c r="C397" s="397"/>
      <c r="D397" s="399"/>
      <c r="E397" s="399"/>
      <c r="F397" s="399"/>
      <c r="G397" s="399"/>
      <c r="H397" s="399"/>
      <c r="I397" s="399"/>
      <c r="J397" s="399"/>
      <c r="K397" s="399"/>
      <c r="L397" s="399"/>
      <c r="M397" s="399"/>
      <c r="N397" s="399"/>
      <c r="O397" s="399"/>
      <c r="P397" s="399"/>
      <c r="Q397" s="399"/>
      <c r="R397" s="399"/>
      <c r="S397" s="399"/>
      <c r="T397" s="399"/>
      <c r="U397" s="399"/>
      <c r="V397" s="399"/>
      <c r="W397" s="399"/>
      <c r="X397" s="399"/>
      <c r="Y397" s="399"/>
      <c r="Z397" s="399"/>
      <c r="AA397" s="399"/>
      <c r="AB397" s="399"/>
      <c r="AC397" s="399"/>
      <c r="AD397" s="399"/>
      <c r="AE397" s="399"/>
      <c r="AF397" s="399"/>
      <c r="AG397" s="399"/>
      <c r="AH397" s="399"/>
      <c r="AI397" s="399"/>
      <c r="AJ397" s="399"/>
    </row>
    <row r="398" spans="3:36" ht="15.75" customHeight="1" x14ac:dyDescent="0.25">
      <c r="C398" s="397"/>
      <c r="D398" s="399"/>
      <c r="E398" s="399"/>
      <c r="F398" s="399"/>
      <c r="G398" s="399"/>
      <c r="H398" s="399"/>
      <c r="I398" s="399"/>
      <c r="J398" s="399"/>
      <c r="K398" s="399"/>
      <c r="L398" s="399"/>
      <c r="M398" s="399"/>
      <c r="N398" s="399"/>
      <c r="O398" s="399"/>
      <c r="P398" s="399"/>
      <c r="Q398" s="399"/>
      <c r="R398" s="399"/>
      <c r="S398" s="399"/>
      <c r="T398" s="399"/>
      <c r="U398" s="399"/>
      <c r="V398" s="399"/>
      <c r="W398" s="399"/>
      <c r="X398" s="399"/>
      <c r="Y398" s="399"/>
      <c r="Z398" s="399"/>
      <c r="AA398" s="399"/>
      <c r="AB398" s="399"/>
      <c r="AC398" s="399"/>
      <c r="AD398" s="399"/>
      <c r="AE398" s="399"/>
      <c r="AF398" s="399"/>
      <c r="AG398" s="399"/>
      <c r="AH398" s="399"/>
      <c r="AI398" s="399"/>
      <c r="AJ398" s="399"/>
    </row>
    <row r="399" spans="3:36" ht="15.75" customHeight="1" x14ac:dyDescent="0.25">
      <c r="C399" s="397"/>
      <c r="D399" s="399"/>
      <c r="E399" s="399"/>
      <c r="F399" s="399"/>
      <c r="G399" s="399"/>
      <c r="H399" s="399"/>
      <c r="I399" s="399"/>
      <c r="J399" s="399"/>
      <c r="K399" s="399"/>
      <c r="L399" s="399"/>
      <c r="M399" s="399"/>
      <c r="N399" s="399"/>
      <c r="O399" s="399"/>
      <c r="P399" s="399"/>
      <c r="Q399" s="399"/>
      <c r="R399" s="399"/>
      <c r="S399" s="399"/>
      <c r="T399" s="399"/>
      <c r="U399" s="399"/>
      <c r="V399" s="399"/>
      <c r="W399" s="399"/>
      <c r="X399" s="399"/>
      <c r="Y399" s="399"/>
      <c r="Z399" s="399"/>
      <c r="AA399" s="399"/>
      <c r="AB399" s="399"/>
      <c r="AC399" s="399"/>
      <c r="AD399" s="399"/>
      <c r="AE399" s="399"/>
      <c r="AF399" s="399"/>
      <c r="AG399" s="399"/>
      <c r="AH399" s="399"/>
      <c r="AI399" s="399"/>
      <c r="AJ399" s="399"/>
    </row>
    <row r="400" spans="3:36" ht="15.75" customHeight="1" x14ac:dyDescent="0.25">
      <c r="C400" s="397"/>
      <c r="D400" s="399"/>
      <c r="E400" s="399"/>
      <c r="F400" s="399"/>
      <c r="G400" s="399"/>
      <c r="H400" s="399"/>
      <c r="I400" s="399"/>
      <c r="J400" s="399"/>
      <c r="K400" s="399"/>
      <c r="L400" s="399"/>
      <c r="M400" s="399"/>
      <c r="N400" s="399"/>
      <c r="O400" s="399"/>
      <c r="P400" s="399"/>
      <c r="Q400" s="399"/>
      <c r="R400" s="399"/>
      <c r="S400" s="399"/>
      <c r="T400" s="399"/>
      <c r="U400" s="399"/>
      <c r="V400" s="399"/>
      <c r="W400" s="399"/>
      <c r="X400" s="399"/>
      <c r="Y400" s="399"/>
      <c r="Z400" s="399"/>
      <c r="AA400" s="399"/>
      <c r="AB400" s="399"/>
      <c r="AC400" s="399"/>
      <c r="AD400" s="399"/>
      <c r="AE400" s="399"/>
      <c r="AF400" s="399"/>
      <c r="AG400" s="399"/>
      <c r="AH400" s="399"/>
      <c r="AI400" s="399"/>
      <c r="AJ400" s="399"/>
    </row>
    <row r="401" spans="3:36" ht="15.75" customHeight="1" x14ac:dyDescent="0.25">
      <c r="C401" s="397"/>
      <c r="D401" s="399"/>
      <c r="E401" s="399"/>
      <c r="F401" s="399"/>
      <c r="G401" s="399"/>
      <c r="H401" s="399"/>
      <c r="I401" s="399"/>
      <c r="J401" s="399"/>
      <c r="K401" s="399"/>
      <c r="L401" s="399"/>
      <c r="M401" s="399"/>
      <c r="N401" s="399"/>
      <c r="O401" s="399"/>
      <c r="P401" s="399"/>
      <c r="Q401" s="399"/>
      <c r="R401" s="399"/>
      <c r="S401" s="399"/>
      <c r="T401" s="399"/>
      <c r="U401" s="399"/>
      <c r="V401" s="399"/>
      <c r="W401" s="399"/>
      <c r="X401" s="399"/>
      <c r="Y401" s="399"/>
      <c r="Z401" s="399"/>
      <c r="AA401" s="399"/>
      <c r="AB401" s="399"/>
      <c r="AC401" s="399"/>
      <c r="AD401" s="399"/>
      <c r="AE401" s="399"/>
      <c r="AF401" s="399"/>
      <c r="AG401" s="399"/>
      <c r="AH401" s="399"/>
      <c r="AI401" s="399"/>
      <c r="AJ401" s="399"/>
    </row>
    <row r="402" spans="3:36" ht="15.75" customHeight="1" x14ac:dyDescent="0.25">
      <c r="C402" s="397"/>
      <c r="D402" s="399"/>
      <c r="E402" s="399"/>
      <c r="F402" s="399"/>
      <c r="G402" s="399"/>
      <c r="H402" s="399"/>
      <c r="I402" s="399"/>
      <c r="J402" s="399"/>
      <c r="K402" s="399"/>
      <c r="L402" s="399"/>
      <c r="M402" s="399"/>
      <c r="N402" s="399"/>
      <c r="O402" s="399"/>
      <c r="P402" s="399"/>
      <c r="Q402" s="399"/>
      <c r="R402" s="399"/>
      <c r="S402" s="399"/>
      <c r="T402" s="399"/>
      <c r="U402" s="399"/>
      <c r="V402" s="399"/>
      <c r="W402" s="399"/>
      <c r="X402" s="399"/>
      <c r="Y402" s="399"/>
      <c r="Z402" s="399"/>
      <c r="AA402" s="399"/>
      <c r="AB402" s="399"/>
      <c r="AC402" s="399"/>
      <c r="AD402" s="399"/>
      <c r="AE402" s="399"/>
      <c r="AF402" s="399"/>
      <c r="AG402" s="399"/>
      <c r="AH402" s="399"/>
      <c r="AI402" s="399"/>
      <c r="AJ402" s="399"/>
    </row>
    <row r="403" spans="3:36" ht="15.75" customHeight="1" x14ac:dyDescent="0.25">
      <c r="C403" s="397"/>
      <c r="D403" s="399"/>
      <c r="E403" s="399"/>
      <c r="F403" s="399"/>
      <c r="G403" s="399"/>
      <c r="H403" s="399"/>
      <c r="I403" s="399"/>
      <c r="J403" s="399"/>
      <c r="K403" s="399"/>
      <c r="L403" s="399"/>
      <c r="M403" s="399"/>
      <c r="N403" s="399"/>
      <c r="O403" s="399"/>
      <c r="P403" s="399"/>
      <c r="Q403" s="399"/>
      <c r="R403" s="399"/>
      <c r="S403" s="399"/>
      <c r="T403" s="399"/>
      <c r="U403" s="399"/>
      <c r="V403" s="399"/>
      <c r="W403" s="399"/>
      <c r="X403" s="399"/>
      <c r="Y403" s="399"/>
      <c r="Z403" s="399"/>
      <c r="AA403" s="399"/>
      <c r="AB403" s="399"/>
      <c r="AC403" s="399"/>
      <c r="AD403" s="399"/>
      <c r="AE403" s="399"/>
      <c r="AF403" s="399"/>
      <c r="AG403" s="399"/>
      <c r="AH403" s="399"/>
      <c r="AI403" s="399"/>
      <c r="AJ403" s="399"/>
    </row>
    <row r="404" spans="3:36" ht="15.75" customHeight="1" x14ac:dyDescent="0.25">
      <c r="C404" s="397"/>
      <c r="D404" s="399"/>
      <c r="E404" s="399"/>
      <c r="F404" s="399"/>
      <c r="G404" s="399"/>
      <c r="H404" s="399"/>
      <c r="I404" s="399"/>
      <c r="J404" s="399"/>
      <c r="K404" s="399"/>
      <c r="L404" s="399"/>
      <c r="M404" s="399"/>
      <c r="N404" s="399"/>
      <c r="O404" s="399"/>
      <c r="P404" s="399"/>
      <c r="Q404" s="399"/>
      <c r="R404" s="399"/>
      <c r="S404" s="399"/>
      <c r="T404" s="399"/>
      <c r="U404" s="399"/>
      <c r="V404" s="399"/>
      <c r="W404" s="399"/>
      <c r="X404" s="399"/>
      <c r="Y404" s="399"/>
      <c r="Z404" s="399"/>
      <c r="AA404" s="399"/>
      <c r="AB404" s="399"/>
      <c r="AC404" s="399"/>
      <c r="AD404" s="399"/>
      <c r="AE404" s="399"/>
      <c r="AF404" s="399"/>
      <c r="AG404" s="399"/>
      <c r="AH404" s="399"/>
      <c r="AI404" s="399"/>
      <c r="AJ404" s="399"/>
    </row>
    <row r="405" spans="3:36" ht="15.75" customHeight="1" x14ac:dyDescent="0.25">
      <c r="C405" s="397"/>
      <c r="D405" s="399"/>
      <c r="E405" s="399"/>
      <c r="F405" s="399"/>
      <c r="G405" s="399"/>
      <c r="H405" s="399"/>
      <c r="I405" s="399"/>
      <c r="J405" s="399"/>
      <c r="K405" s="399"/>
      <c r="L405" s="399"/>
      <c r="M405" s="399"/>
      <c r="N405" s="399"/>
      <c r="O405" s="399"/>
      <c r="P405" s="399"/>
      <c r="Q405" s="399"/>
      <c r="R405" s="399"/>
      <c r="S405" s="399"/>
      <c r="T405" s="399"/>
      <c r="U405" s="399"/>
      <c r="V405" s="399"/>
      <c r="W405" s="399"/>
      <c r="X405" s="399"/>
      <c r="Y405" s="399"/>
      <c r="Z405" s="399"/>
      <c r="AA405" s="399"/>
      <c r="AB405" s="399"/>
      <c r="AC405" s="399"/>
      <c r="AD405" s="399"/>
      <c r="AE405" s="399"/>
      <c r="AF405" s="399"/>
      <c r="AG405" s="399"/>
      <c r="AH405" s="399"/>
      <c r="AI405" s="399"/>
      <c r="AJ405" s="399"/>
    </row>
    <row r="406" spans="3:36" ht="15.75" customHeight="1" x14ac:dyDescent="0.25">
      <c r="C406" s="397"/>
      <c r="D406" s="399"/>
      <c r="E406" s="399"/>
      <c r="F406" s="399"/>
      <c r="G406" s="399"/>
      <c r="H406" s="399"/>
      <c r="I406" s="399"/>
      <c r="J406" s="399"/>
      <c r="K406" s="399"/>
      <c r="L406" s="399"/>
      <c r="M406" s="399"/>
      <c r="N406" s="399"/>
      <c r="O406" s="399"/>
      <c r="P406" s="399"/>
      <c r="Q406" s="399"/>
      <c r="R406" s="399"/>
      <c r="S406" s="399"/>
      <c r="T406" s="399"/>
      <c r="U406" s="399"/>
      <c r="V406" s="399"/>
      <c r="W406" s="399"/>
      <c r="X406" s="399"/>
      <c r="Y406" s="399"/>
      <c r="Z406" s="399"/>
      <c r="AA406" s="399"/>
      <c r="AB406" s="399"/>
      <c r="AC406" s="399"/>
      <c r="AD406" s="399"/>
      <c r="AE406" s="399"/>
      <c r="AF406" s="399"/>
      <c r="AG406" s="399"/>
      <c r="AH406" s="399"/>
      <c r="AI406" s="399"/>
      <c r="AJ406" s="399"/>
    </row>
    <row r="407" spans="3:36" ht="15.75" customHeight="1" x14ac:dyDescent="0.25">
      <c r="C407" s="397"/>
      <c r="D407" s="399"/>
      <c r="E407" s="399"/>
      <c r="F407" s="399"/>
      <c r="G407" s="399"/>
      <c r="H407" s="399"/>
      <c r="I407" s="399"/>
      <c r="J407" s="399"/>
      <c r="K407" s="399"/>
      <c r="L407" s="399"/>
      <c r="M407" s="399"/>
      <c r="N407" s="399"/>
      <c r="O407" s="399"/>
      <c r="P407" s="399"/>
      <c r="Q407" s="399"/>
      <c r="R407" s="399"/>
      <c r="S407" s="399"/>
      <c r="T407" s="399"/>
      <c r="U407" s="399"/>
      <c r="V407" s="399"/>
      <c r="W407" s="399"/>
      <c r="X407" s="399"/>
      <c r="Y407" s="399"/>
      <c r="Z407" s="399"/>
      <c r="AA407" s="399"/>
      <c r="AB407" s="399"/>
      <c r="AC407" s="399"/>
      <c r="AD407" s="399"/>
      <c r="AE407" s="399"/>
      <c r="AF407" s="399"/>
      <c r="AG407" s="399"/>
      <c r="AH407" s="399"/>
      <c r="AI407" s="399"/>
      <c r="AJ407" s="399"/>
    </row>
    <row r="408" spans="3:36" ht="15.75" customHeight="1" x14ac:dyDescent="0.25">
      <c r="C408" s="397"/>
      <c r="D408" s="399"/>
      <c r="E408" s="399"/>
      <c r="F408" s="399"/>
      <c r="G408" s="399"/>
      <c r="H408" s="399"/>
      <c r="I408" s="399"/>
      <c r="J408" s="399"/>
      <c r="K408" s="399"/>
      <c r="L408" s="399"/>
      <c r="M408" s="399"/>
      <c r="N408" s="399"/>
      <c r="O408" s="399"/>
      <c r="P408" s="399"/>
      <c r="Q408" s="399"/>
      <c r="R408" s="399"/>
      <c r="S408" s="399"/>
      <c r="T408" s="399"/>
      <c r="U408" s="399"/>
      <c r="V408" s="399"/>
      <c r="W408" s="399"/>
      <c r="X408" s="399"/>
      <c r="Y408" s="399"/>
      <c r="Z408" s="399"/>
      <c r="AA408" s="399"/>
      <c r="AB408" s="399"/>
      <c r="AC408" s="399"/>
      <c r="AD408" s="399"/>
      <c r="AE408" s="399"/>
      <c r="AF408" s="399"/>
      <c r="AG408" s="399"/>
      <c r="AH408" s="399"/>
      <c r="AI408" s="399"/>
      <c r="AJ408" s="399"/>
    </row>
    <row r="409" spans="3:36" ht="15.75" customHeight="1" x14ac:dyDescent="0.25">
      <c r="C409" s="397"/>
      <c r="D409" s="399"/>
      <c r="E409" s="399"/>
      <c r="F409" s="399"/>
      <c r="G409" s="399"/>
      <c r="H409" s="399"/>
      <c r="I409" s="399"/>
      <c r="J409" s="399"/>
      <c r="K409" s="399"/>
      <c r="L409" s="399"/>
      <c r="M409" s="399"/>
      <c r="N409" s="399"/>
      <c r="O409" s="399"/>
      <c r="P409" s="399"/>
      <c r="Q409" s="399"/>
      <c r="R409" s="399"/>
      <c r="S409" s="399"/>
      <c r="T409" s="399"/>
      <c r="U409" s="399"/>
      <c r="V409" s="399"/>
      <c r="W409" s="399"/>
      <c r="X409" s="399"/>
      <c r="Y409" s="399"/>
      <c r="Z409" s="399"/>
      <c r="AA409" s="399"/>
      <c r="AB409" s="399"/>
      <c r="AC409" s="399"/>
      <c r="AD409" s="399"/>
      <c r="AE409" s="399"/>
      <c r="AF409" s="399"/>
      <c r="AG409" s="399"/>
      <c r="AH409" s="399"/>
      <c r="AI409" s="399"/>
      <c r="AJ409" s="399"/>
    </row>
    <row r="410" spans="3:36" ht="15.75" customHeight="1" x14ac:dyDescent="0.25">
      <c r="C410" s="397"/>
      <c r="D410" s="399"/>
      <c r="E410" s="399"/>
      <c r="F410" s="399"/>
      <c r="G410" s="399"/>
      <c r="H410" s="399"/>
      <c r="I410" s="399"/>
      <c r="J410" s="399"/>
      <c r="K410" s="399"/>
      <c r="L410" s="399"/>
      <c r="M410" s="399"/>
      <c r="N410" s="399"/>
      <c r="O410" s="399"/>
      <c r="P410" s="399"/>
      <c r="Q410" s="399"/>
      <c r="R410" s="399"/>
      <c r="S410" s="399"/>
      <c r="T410" s="399"/>
      <c r="U410" s="399"/>
      <c r="V410" s="399"/>
      <c r="W410" s="399"/>
      <c r="X410" s="399"/>
      <c r="Y410" s="399"/>
      <c r="Z410" s="399"/>
      <c r="AA410" s="399"/>
      <c r="AB410" s="399"/>
      <c r="AC410" s="399"/>
      <c r="AD410" s="399"/>
      <c r="AE410" s="399"/>
      <c r="AF410" s="399"/>
      <c r="AG410" s="399"/>
      <c r="AH410" s="399"/>
      <c r="AI410" s="399"/>
      <c r="AJ410" s="399"/>
    </row>
    <row r="411" spans="3:36" ht="15.75" customHeight="1" x14ac:dyDescent="0.25">
      <c r="C411" s="397"/>
      <c r="D411" s="399"/>
      <c r="E411" s="399"/>
      <c r="F411" s="399"/>
      <c r="G411" s="399"/>
      <c r="H411" s="399"/>
      <c r="I411" s="399"/>
      <c r="J411" s="399"/>
      <c r="K411" s="399"/>
      <c r="L411" s="399"/>
      <c r="M411" s="399"/>
      <c r="N411" s="399"/>
      <c r="O411" s="399"/>
      <c r="P411" s="399"/>
      <c r="Q411" s="399"/>
      <c r="R411" s="399"/>
      <c r="S411" s="399"/>
      <c r="T411" s="399"/>
      <c r="U411" s="399"/>
      <c r="V411" s="399"/>
      <c r="W411" s="399"/>
      <c r="X411" s="399"/>
      <c r="Y411" s="399"/>
      <c r="Z411" s="399"/>
      <c r="AA411" s="399"/>
      <c r="AB411" s="399"/>
      <c r="AC411" s="399"/>
      <c r="AD411" s="399"/>
      <c r="AE411" s="399"/>
      <c r="AF411" s="399"/>
      <c r="AG411" s="399"/>
      <c r="AH411" s="399"/>
      <c r="AI411" s="399"/>
      <c r="AJ411" s="399"/>
    </row>
    <row r="412" spans="3:36" ht="15.75" customHeight="1" x14ac:dyDescent="0.25">
      <c r="C412" s="397"/>
      <c r="D412" s="399"/>
      <c r="E412" s="399"/>
      <c r="F412" s="399"/>
      <c r="G412" s="399"/>
      <c r="H412" s="399"/>
      <c r="I412" s="399"/>
      <c r="J412" s="399"/>
      <c r="K412" s="399"/>
      <c r="L412" s="399"/>
      <c r="M412" s="399"/>
      <c r="N412" s="399"/>
      <c r="O412" s="399"/>
      <c r="P412" s="399"/>
      <c r="Q412" s="399"/>
      <c r="R412" s="399"/>
      <c r="S412" s="399"/>
      <c r="T412" s="399"/>
      <c r="U412" s="399"/>
      <c r="V412" s="399"/>
      <c r="W412" s="399"/>
      <c r="X412" s="399"/>
      <c r="Y412" s="399"/>
      <c r="Z412" s="399"/>
      <c r="AA412" s="399"/>
      <c r="AB412" s="399"/>
      <c r="AC412" s="399"/>
      <c r="AD412" s="399"/>
      <c r="AE412" s="399"/>
      <c r="AF412" s="399"/>
      <c r="AG412" s="399"/>
      <c r="AH412" s="399"/>
      <c r="AI412" s="399"/>
      <c r="AJ412" s="399"/>
    </row>
    <row r="413" spans="3:36" ht="15.75" customHeight="1" x14ac:dyDescent="0.25">
      <c r="C413" s="397"/>
      <c r="D413" s="399"/>
      <c r="E413" s="399"/>
      <c r="F413" s="399"/>
      <c r="G413" s="399"/>
      <c r="H413" s="399"/>
      <c r="I413" s="399"/>
      <c r="J413" s="399"/>
      <c r="K413" s="399"/>
      <c r="L413" s="399"/>
      <c r="M413" s="399"/>
      <c r="N413" s="399"/>
      <c r="O413" s="399"/>
      <c r="P413" s="399"/>
      <c r="Q413" s="399"/>
      <c r="R413" s="399"/>
      <c r="S413" s="399"/>
      <c r="T413" s="399"/>
      <c r="U413" s="399"/>
      <c r="V413" s="399"/>
      <c r="W413" s="399"/>
      <c r="X413" s="399"/>
      <c r="Y413" s="399"/>
      <c r="Z413" s="399"/>
      <c r="AA413" s="399"/>
      <c r="AB413" s="399"/>
      <c r="AC413" s="399"/>
      <c r="AD413" s="399"/>
      <c r="AE413" s="399"/>
      <c r="AF413" s="399"/>
      <c r="AG413" s="399"/>
      <c r="AH413" s="399"/>
      <c r="AI413" s="399"/>
      <c r="AJ413" s="399"/>
    </row>
    <row r="414" spans="3:36" ht="15.75" customHeight="1" x14ac:dyDescent="0.25">
      <c r="C414" s="397"/>
      <c r="D414" s="399"/>
      <c r="E414" s="399"/>
      <c r="F414" s="399"/>
      <c r="G414" s="399"/>
      <c r="H414" s="399"/>
      <c r="I414" s="399"/>
      <c r="J414" s="399"/>
      <c r="K414" s="399"/>
      <c r="L414" s="399"/>
      <c r="M414" s="399"/>
      <c r="N414" s="399"/>
      <c r="O414" s="399"/>
      <c r="P414" s="399"/>
      <c r="Q414" s="399"/>
      <c r="R414" s="399"/>
      <c r="S414" s="399"/>
      <c r="T414" s="399"/>
      <c r="U414" s="399"/>
      <c r="V414" s="399"/>
      <c r="W414" s="399"/>
      <c r="X414" s="399"/>
      <c r="Y414" s="399"/>
      <c r="Z414" s="399"/>
      <c r="AA414" s="399"/>
      <c r="AB414" s="399"/>
      <c r="AC414" s="399"/>
      <c r="AD414" s="399"/>
      <c r="AE414" s="399"/>
      <c r="AF414" s="399"/>
      <c r="AG414" s="399"/>
      <c r="AH414" s="399"/>
      <c r="AI414" s="399"/>
      <c r="AJ414" s="399"/>
    </row>
    <row r="415" spans="3:36" ht="15.75" customHeight="1" x14ac:dyDescent="0.25">
      <c r="C415" s="397"/>
      <c r="D415" s="399"/>
      <c r="E415" s="399"/>
      <c r="F415" s="399"/>
      <c r="G415" s="399"/>
      <c r="H415" s="399"/>
      <c r="I415" s="399"/>
      <c r="J415" s="399"/>
      <c r="K415" s="399"/>
      <c r="L415" s="399"/>
      <c r="M415" s="399"/>
      <c r="N415" s="399"/>
      <c r="O415" s="399"/>
      <c r="P415" s="399"/>
      <c r="Q415" s="399"/>
      <c r="R415" s="399"/>
      <c r="S415" s="399"/>
      <c r="T415" s="399"/>
      <c r="U415" s="399"/>
      <c r="V415" s="399"/>
      <c r="W415" s="399"/>
      <c r="X415" s="399"/>
      <c r="Y415" s="399"/>
      <c r="Z415" s="399"/>
      <c r="AA415" s="399"/>
      <c r="AB415" s="399"/>
      <c r="AC415" s="399"/>
      <c r="AD415" s="399"/>
      <c r="AE415" s="399"/>
      <c r="AF415" s="399"/>
      <c r="AG415" s="399"/>
      <c r="AH415" s="399"/>
      <c r="AI415" s="399"/>
      <c r="AJ415" s="399"/>
    </row>
    <row r="416" spans="3:36" ht="15.75" customHeight="1" x14ac:dyDescent="0.25">
      <c r="C416" s="397"/>
      <c r="D416" s="399"/>
      <c r="E416" s="399"/>
      <c r="F416" s="399"/>
      <c r="G416" s="399"/>
      <c r="H416" s="399"/>
      <c r="I416" s="399"/>
      <c r="J416" s="399"/>
      <c r="K416" s="399"/>
      <c r="L416" s="399"/>
      <c r="M416" s="399"/>
      <c r="N416" s="399"/>
      <c r="O416" s="399"/>
      <c r="P416" s="399"/>
      <c r="Q416" s="399"/>
      <c r="R416" s="399"/>
      <c r="S416" s="399"/>
      <c r="T416" s="399"/>
      <c r="U416" s="399"/>
      <c r="V416" s="399"/>
      <c r="W416" s="399"/>
      <c r="X416" s="399"/>
      <c r="Y416" s="399"/>
      <c r="Z416" s="399"/>
      <c r="AA416" s="399"/>
      <c r="AB416" s="399"/>
      <c r="AC416" s="399"/>
      <c r="AD416" s="399"/>
      <c r="AE416" s="399"/>
      <c r="AF416" s="399"/>
      <c r="AG416" s="399"/>
      <c r="AH416" s="399"/>
      <c r="AI416" s="399"/>
      <c r="AJ416" s="399"/>
    </row>
    <row r="417" spans="3:36" ht="15.75" customHeight="1" x14ac:dyDescent="0.25">
      <c r="C417" s="397"/>
      <c r="D417" s="399"/>
      <c r="E417" s="399"/>
      <c r="F417" s="399"/>
      <c r="G417" s="399"/>
      <c r="H417" s="399"/>
      <c r="I417" s="399"/>
      <c r="J417" s="399"/>
      <c r="K417" s="399"/>
      <c r="L417" s="399"/>
      <c r="M417" s="399"/>
      <c r="N417" s="399"/>
      <c r="O417" s="399"/>
      <c r="P417" s="399"/>
      <c r="Q417" s="399"/>
      <c r="R417" s="399"/>
      <c r="S417" s="399"/>
      <c r="T417" s="399"/>
      <c r="U417" s="399"/>
      <c r="V417" s="399"/>
      <c r="W417" s="399"/>
      <c r="X417" s="399"/>
      <c r="Y417" s="399"/>
      <c r="Z417" s="399"/>
      <c r="AA417" s="399"/>
      <c r="AB417" s="399"/>
      <c r="AC417" s="399"/>
      <c r="AD417" s="399"/>
      <c r="AE417" s="399"/>
      <c r="AF417" s="399"/>
      <c r="AG417" s="399"/>
      <c r="AH417" s="399"/>
      <c r="AI417" s="399"/>
      <c r="AJ417" s="399"/>
    </row>
    <row r="418" spans="3:36" ht="15.75" customHeight="1" x14ac:dyDescent="0.25">
      <c r="C418" s="397"/>
      <c r="D418" s="399"/>
      <c r="E418" s="399"/>
      <c r="F418" s="399"/>
      <c r="G418" s="399"/>
      <c r="H418" s="399"/>
      <c r="I418" s="399"/>
      <c r="J418" s="399"/>
      <c r="K418" s="399"/>
      <c r="L418" s="399"/>
      <c r="M418" s="399"/>
      <c r="N418" s="399"/>
      <c r="O418" s="399"/>
      <c r="P418" s="399"/>
      <c r="Q418" s="399"/>
      <c r="R418" s="399"/>
      <c r="S418" s="399"/>
      <c r="T418" s="399"/>
      <c r="U418" s="399"/>
      <c r="V418" s="399"/>
      <c r="W418" s="399"/>
      <c r="X418" s="399"/>
      <c r="Y418" s="399"/>
      <c r="Z418" s="399"/>
      <c r="AA418" s="399"/>
      <c r="AB418" s="399"/>
      <c r="AC418" s="399"/>
      <c r="AD418" s="399"/>
      <c r="AE418" s="399"/>
      <c r="AF418" s="399"/>
      <c r="AG418" s="399"/>
      <c r="AH418" s="399"/>
      <c r="AI418" s="399"/>
      <c r="AJ418" s="399"/>
    </row>
    <row r="419" spans="3:36" ht="15.75" customHeight="1" x14ac:dyDescent="0.25">
      <c r="C419" s="397"/>
      <c r="D419" s="399"/>
      <c r="E419" s="399"/>
      <c r="F419" s="399"/>
      <c r="G419" s="399"/>
      <c r="H419" s="399"/>
      <c r="I419" s="399"/>
      <c r="J419" s="399"/>
      <c r="K419" s="399"/>
      <c r="L419" s="399"/>
      <c r="M419" s="399"/>
      <c r="N419" s="399"/>
      <c r="O419" s="399"/>
      <c r="P419" s="399"/>
      <c r="Q419" s="399"/>
      <c r="R419" s="399"/>
      <c r="S419" s="399"/>
      <c r="T419" s="399"/>
      <c r="U419" s="399"/>
      <c r="V419" s="399"/>
      <c r="W419" s="399"/>
      <c r="X419" s="399"/>
      <c r="Y419" s="399"/>
      <c r="Z419" s="399"/>
      <c r="AA419" s="399"/>
      <c r="AB419" s="399"/>
      <c r="AC419" s="399"/>
      <c r="AD419" s="399"/>
      <c r="AE419" s="399"/>
      <c r="AF419" s="399"/>
      <c r="AG419" s="399"/>
      <c r="AH419" s="399"/>
      <c r="AI419" s="399"/>
      <c r="AJ419" s="399"/>
    </row>
    <row r="420" spans="3:36" ht="15.75" customHeight="1" x14ac:dyDescent="0.25">
      <c r="C420" s="397"/>
      <c r="D420" s="399"/>
      <c r="E420" s="399"/>
      <c r="F420" s="399"/>
      <c r="G420" s="399"/>
      <c r="H420" s="399"/>
      <c r="I420" s="399"/>
      <c r="J420" s="399"/>
      <c r="K420" s="399"/>
      <c r="L420" s="399"/>
      <c r="M420" s="399"/>
      <c r="N420" s="399"/>
      <c r="O420" s="399"/>
      <c r="P420" s="399"/>
      <c r="Q420" s="399"/>
      <c r="R420" s="399"/>
      <c r="S420" s="399"/>
      <c r="T420" s="399"/>
      <c r="U420" s="399"/>
      <c r="V420" s="399"/>
      <c r="W420" s="399"/>
      <c r="X420" s="399"/>
      <c r="Y420" s="399"/>
      <c r="Z420" s="399"/>
      <c r="AA420" s="399"/>
      <c r="AB420" s="399"/>
      <c r="AC420" s="399"/>
      <c r="AD420" s="399"/>
      <c r="AE420" s="399"/>
      <c r="AF420" s="399"/>
      <c r="AG420" s="399"/>
      <c r="AH420" s="399"/>
      <c r="AI420" s="399"/>
      <c r="AJ420" s="399"/>
    </row>
    <row r="421" spans="3:36" ht="15.75" customHeight="1" x14ac:dyDescent="0.25">
      <c r="C421" s="397"/>
      <c r="D421" s="399"/>
      <c r="E421" s="399"/>
      <c r="F421" s="399"/>
      <c r="G421" s="399"/>
      <c r="H421" s="399"/>
      <c r="I421" s="399"/>
      <c r="J421" s="399"/>
      <c r="K421" s="399"/>
      <c r="L421" s="399"/>
      <c r="M421" s="399"/>
      <c r="N421" s="399"/>
      <c r="O421" s="399"/>
      <c r="P421" s="399"/>
      <c r="Q421" s="399"/>
      <c r="R421" s="399"/>
      <c r="S421" s="399"/>
      <c r="T421" s="399"/>
      <c r="U421" s="399"/>
      <c r="V421" s="399"/>
      <c r="W421" s="399"/>
      <c r="X421" s="399"/>
      <c r="Y421" s="399"/>
      <c r="Z421" s="399"/>
      <c r="AA421" s="399"/>
      <c r="AB421" s="399"/>
      <c r="AC421" s="399"/>
      <c r="AD421" s="399"/>
      <c r="AE421" s="399"/>
      <c r="AF421" s="399"/>
      <c r="AG421" s="399"/>
      <c r="AH421" s="399"/>
      <c r="AI421" s="399"/>
      <c r="AJ421" s="399"/>
    </row>
    <row r="422" spans="3:36" ht="15.75" customHeight="1" x14ac:dyDescent="0.25">
      <c r="C422" s="397"/>
      <c r="D422" s="399"/>
      <c r="E422" s="399"/>
      <c r="F422" s="399"/>
      <c r="G422" s="399"/>
      <c r="H422" s="399"/>
      <c r="I422" s="399"/>
      <c r="J422" s="399"/>
      <c r="K422" s="399"/>
      <c r="L422" s="399"/>
      <c r="M422" s="399"/>
      <c r="N422" s="399"/>
      <c r="O422" s="399"/>
      <c r="P422" s="399"/>
      <c r="Q422" s="399"/>
      <c r="R422" s="399"/>
      <c r="S422" s="399"/>
      <c r="T422" s="399"/>
      <c r="U422" s="399"/>
      <c r="V422" s="399"/>
      <c r="W422" s="399"/>
      <c r="X422" s="399"/>
      <c r="Y422" s="399"/>
      <c r="Z422" s="399"/>
      <c r="AA422" s="399"/>
      <c r="AB422" s="399"/>
      <c r="AC422" s="399"/>
      <c r="AD422" s="399"/>
      <c r="AE422" s="399"/>
      <c r="AF422" s="399"/>
      <c r="AG422" s="399"/>
      <c r="AH422" s="399"/>
      <c r="AI422" s="399"/>
      <c r="AJ422" s="399"/>
    </row>
    <row r="423" spans="3:36" ht="15.75" customHeight="1" x14ac:dyDescent="0.25">
      <c r="C423" s="397"/>
      <c r="D423" s="399"/>
      <c r="E423" s="399"/>
      <c r="F423" s="399"/>
      <c r="G423" s="399"/>
      <c r="H423" s="399"/>
      <c r="I423" s="399"/>
      <c r="J423" s="399"/>
      <c r="K423" s="399"/>
      <c r="L423" s="399"/>
      <c r="M423" s="399"/>
      <c r="N423" s="399"/>
      <c r="O423" s="399"/>
      <c r="P423" s="399"/>
      <c r="Q423" s="399"/>
      <c r="R423" s="399"/>
      <c r="S423" s="399"/>
      <c r="T423" s="399"/>
      <c r="U423" s="399"/>
      <c r="V423" s="399"/>
      <c r="W423" s="399"/>
      <c r="X423" s="399"/>
      <c r="Y423" s="399"/>
      <c r="Z423" s="399"/>
      <c r="AA423" s="399"/>
      <c r="AB423" s="399"/>
      <c r="AC423" s="399"/>
      <c r="AD423" s="399"/>
      <c r="AE423" s="399"/>
      <c r="AF423" s="399"/>
      <c r="AG423" s="399"/>
      <c r="AH423" s="399"/>
      <c r="AI423" s="399"/>
      <c r="AJ423" s="399"/>
    </row>
    <row r="424" spans="3:36" ht="15.75" customHeight="1" x14ac:dyDescent="0.25">
      <c r="C424" s="397"/>
      <c r="D424" s="399"/>
      <c r="E424" s="399"/>
      <c r="F424" s="399"/>
      <c r="G424" s="399"/>
      <c r="H424" s="399"/>
      <c r="I424" s="399"/>
      <c r="J424" s="399"/>
      <c r="K424" s="399"/>
      <c r="L424" s="399"/>
      <c r="M424" s="399"/>
      <c r="N424" s="399"/>
      <c r="O424" s="399"/>
      <c r="P424" s="399"/>
      <c r="Q424" s="399"/>
      <c r="R424" s="399"/>
      <c r="S424" s="399"/>
      <c r="T424" s="399"/>
      <c r="U424" s="399"/>
      <c r="V424" s="399"/>
      <c r="W424" s="399"/>
      <c r="X424" s="399"/>
      <c r="Y424" s="399"/>
      <c r="Z424" s="399"/>
      <c r="AA424" s="399"/>
      <c r="AB424" s="399"/>
      <c r="AC424" s="399"/>
      <c r="AD424" s="399"/>
      <c r="AE424" s="399"/>
      <c r="AF424" s="399"/>
      <c r="AG424" s="399"/>
      <c r="AH424" s="399"/>
      <c r="AI424" s="399"/>
      <c r="AJ424" s="399"/>
    </row>
    <row r="425" spans="3:36" ht="15.75" customHeight="1" x14ac:dyDescent="0.25">
      <c r="C425" s="397"/>
      <c r="D425" s="399"/>
      <c r="E425" s="399"/>
      <c r="F425" s="399"/>
      <c r="G425" s="399"/>
      <c r="H425" s="399"/>
      <c r="I425" s="399"/>
      <c r="J425" s="399"/>
      <c r="K425" s="399"/>
      <c r="L425" s="399"/>
      <c r="M425" s="399"/>
      <c r="N425" s="399"/>
      <c r="O425" s="399"/>
      <c r="P425" s="399"/>
      <c r="Q425" s="399"/>
      <c r="R425" s="399"/>
      <c r="S425" s="399"/>
      <c r="T425" s="399"/>
      <c r="U425" s="399"/>
      <c r="V425" s="399"/>
      <c r="W425" s="399"/>
      <c r="X425" s="399"/>
      <c r="Y425" s="399"/>
      <c r="Z425" s="399"/>
      <c r="AA425" s="399"/>
      <c r="AB425" s="399"/>
      <c r="AC425" s="399"/>
      <c r="AD425" s="399"/>
      <c r="AE425" s="399"/>
      <c r="AF425" s="399"/>
      <c r="AG425" s="399"/>
      <c r="AH425" s="399"/>
      <c r="AI425" s="399"/>
      <c r="AJ425" s="399"/>
    </row>
    <row r="426" spans="3:36" ht="15.75" customHeight="1" x14ac:dyDescent="0.25">
      <c r="C426" s="397"/>
      <c r="D426" s="399"/>
      <c r="E426" s="399"/>
      <c r="F426" s="399"/>
      <c r="G426" s="399"/>
      <c r="H426" s="399"/>
      <c r="I426" s="399"/>
      <c r="J426" s="399"/>
      <c r="K426" s="399"/>
      <c r="L426" s="399"/>
      <c r="M426" s="399"/>
      <c r="N426" s="399"/>
      <c r="O426" s="399"/>
      <c r="P426" s="399"/>
      <c r="Q426" s="399"/>
      <c r="R426" s="399"/>
      <c r="S426" s="399"/>
      <c r="T426" s="399"/>
      <c r="U426" s="399"/>
      <c r="V426" s="399"/>
      <c r="W426" s="399"/>
      <c r="X426" s="399"/>
      <c r="Y426" s="399"/>
      <c r="Z426" s="399"/>
      <c r="AA426" s="399"/>
      <c r="AB426" s="399"/>
      <c r="AC426" s="399"/>
      <c r="AD426" s="399"/>
      <c r="AE426" s="399"/>
      <c r="AF426" s="399"/>
      <c r="AG426" s="399"/>
      <c r="AH426" s="399"/>
      <c r="AI426" s="399"/>
      <c r="AJ426" s="399"/>
    </row>
    <row r="427" spans="3:36" ht="15.75" customHeight="1" x14ac:dyDescent="0.25">
      <c r="C427" s="397"/>
      <c r="D427" s="399"/>
      <c r="E427" s="399"/>
      <c r="F427" s="399"/>
      <c r="G427" s="399"/>
      <c r="H427" s="399"/>
      <c r="I427" s="399"/>
      <c r="J427" s="399"/>
      <c r="K427" s="399"/>
      <c r="L427" s="399"/>
      <c r="M427" s="399"/>
      <c r="N427" s="399"/>
      <c r="O427" s="399"/>
      <c r="P427" s="399"/>
      <c r="Q427" s="399"/>
      <c r="R427" s="399"/>
      <c r="S427" s="399"/>
      <c r="T427" s="399"/>
      <c r="U427" s="399"/>
      <c r="V427" s="399"/>
      <c r="W427" s="399"/>
      <c r="X427" s="399"/>
      <c r="Y427" s="399"/>
      <c r="Z427" s="399"/>
      <c r="AA427" s="399"/>
      <c r="AB427" s="399"/>
      <c r="AC427" s="399"/>
      <c r="AD427" s="399"/>
      <c r="AE427" s="399"/>
      <c r="AF427" s="399"/>
      <c r="AG427" s="399"/>
      <c r="AH427" s="399"/>
      <c r="AI427" s="399"/>
      <c r="AJ427" s="399"/>
    </row>
    <row r="428" spans="3:36" ht="15.75" customHeight="1" x14ac:dyDescent="0.25">
      <c r="C428" s="397"/>
      <c r="D428" s="399"/>
      <c r="E428" s="399"/>
      <c r="F428" s="399"/>
      <c r="G428" s="399"/>
      <c r="H428" s="399"/>
      <c r="I428" s="399"/>
      <c r="J428" s="399"/>
      <c r="K428" s="399"/>
      <c r="L428" s="399"/>
      <c r="M428" s="399"/>
      <c r="N428" s="399"/>
      <c r="O428" s="399"/>
      <c r="P428" s="399"/>
      <c r="Q428" s="399"/>
      <c r="R428" s="399"/>
      <c r="S428" s="399"/>
      <c r="T428" s="399"/>
      <c r="U428" s="399"/>
      <c r="V428" s="399"/>
      <c r="W428" s="399"/>
      <c r="X428" s="399"/>
      <c r="Y428" s="399"/>
      <c r="Z428" s="399"/>
      <c r="AA428" s="399"/>
      <c r="AB428" s="399"/>
      <c r="AC428" s="399"/>
      <c r="AD428" s="399"/>
      <c r="AE428" s="399"/>
      <c r="AF428" s="399"/>
      <c r="AG428" s="399"/>
      <c r="AH428" s="399"/>
      <c r="AI428" s="399"/>
      <c r="AJ428" s="399"/>
    </row>
    <row r="429" spans="3:36" ht="15.75" customHeight="1" x14ac:dyDescent="0.25">
      <c r="C429" s="397"/>
      <c r="D429" s="399"/>
      <c r="E429" s="399"/>
      <c r="F429" s="399"/>
      <c r="G429" s="399"/>
      <c r="H429" s="399"/>
      <c r="I429" s="399"/>
      <c r="J429" s="399"/>
      <c r="K429" s="399"/>
      <c r="L429" s="399"/>
      <c r="M429" s="399"/>
      <c r="N429" s="399"/>
      <c r="O429" s="399"/>
      <c r="P429" s="399"/>
      <c r="Q429" s="399"/>
      <c r="R429" s="399"/>
      <c r="S429" s="399"/>
      <c r="T429" s="399"/>
      <c r="U429" s="399"/>
      <c r="V429" s="399"/>
      <c r="W429" s="399"/>
      <c r="X429" s="399"/>
      <c r="Y429" s="399"/>
      <c r="Z429" s="399"/>
      <c r="AA429" s="399"/>
      <c r="AB429" s="399"/>
      <c r="AC429" s="399"/>
      <c r="AD429" s="399"/>
      <c r="AE429" s="399"/>
      <c r="AF429" s="399"/>
      <c r="AG429" s="399"/>
      <c r="AH429" s="399"/>
      <c r="AI429" s="399"/>
      <c r="AJ429" s="399"/>
    </row>
    <row r="430" spans="3:36" ht="15.75" customHeight="1" x14ac:dyDescent="0.25">
      <c r="C430" s="397"/>
      <c r="D430" s="399"/>
      <c r="E430" s="399"/>
      <c r="F430" s="399"/>
      <c r="G430" s="399"/>
      <c r="H430" s="399"/>
      <c r="I430" s="399"/>
      <c r="J430" s="399"/>
      <c r="K430" s="399"/>
      <c r="L430" s="399"/>
      <c r="M430" s="399"/>
      <c r="N430" s="399"/>
      <c r="O430" s="399"/>
      <c r="P430" s="399"/>
      <c r="Q430" s="399"/>
      <c r="R430" s="399"/>
      <c r="S430" s="399"/>
      <c r="T430" s="399"/>
      <c r="U430" s="399"/>
      <c r="V430" s="399"/>
      <c r="W430" s="399"/>
      <c r="X430" s="399"/>
      <c r="Y430" s="399"/>
      <c r="Z430" s="399"/>
      <c r="AA430" s="399"/>
      <c r="AB430" s="399"/>
      <c r="AC430" s="399"/>
      <c r="AD430" s="399"/>
      <c r="AE430" s="399"/>
      <c r="AF430" s="399"/>
      <c r="AG430" s="399"/>
      <c r="AH430" s="399"/>
      <c r="AI430" s="399"/>
      <c r="AJ430" s="399"/>
    </row>
    <row r="431" spans="3:36" ht="15.75" customHeight="1" x14ac:dyDescent="0.25">
      <c r="C431" s="397"/>
      <c r="D431" s="399"/>
      <c r="E431" s="399"/>
      <c r="F431" s="399"/>
      <c r="G431" s="399"/>
      <c r="H431" s="399"/>
      <c r="I431" s="399"/>
      <c r="J431" s="399"/>
      <c r="K431" s="399"/>
      <c r="L431" s="399"/>
      <c r="M431" s="399"/>
      <c r="N431" s="399"/>
      <c r="O431" s="399"/>
      <c r="P431" s="399"/>
      <c r="Q431" s="399"/>
      <c r="R431" s="399"/>
      <c r="S431" s="399"/>
      <c r="T431" s="399"/>
      <c r="U431" s="399"/>
      <c r="V431" s="399"/>
      <c r="W431" s="399"/>
      <c r="X431" s="399"/>
      <c r="Y431" s="399"/>
      <c r="Z431" s="399"/>
      <c r="AA431" s="399"/>
      <c r="AB431" s="399"/>
      <c r="AC431" s="399"/>
      <c r="AD431" s="399"/>
      <c r="AE431" s="399"/>
      <c r="AF431" s="399"/>
      <c r="AG431" s="399"/>
      <c r="AH431" s="399"/>
      <c r="AI431" s="399"/>
      <c r="AJ431" s="399"/>
    </row>
    <row r="432" spans="3:36" ht="15.75" customHeight="1" x14ac:dyDescent="0.25">
      <c r="C432" s="397"/>
      <c r="D432" s="399"/>
      <c r="E432" s="399"/>
      <c r="F432" s="399"/>
      <c r="G432" s="399"/>
      <c r="H432" s="399"/>
      <c r="I432" s="399"/>
      <c r="J432" s="399"/>
      <c r="K432" s="399"/>
      <c r="L432" s="399"/>
      <c r="M432" s="399"/>
      <c r="N432" s="399"/>
      <c r="O432" s="399"/>
      <c r="P432" s="399"/>
      <c r="Q432" s="399"/>
      <c r="R432" s="399"/>
      <c r="S432" s="399"/>
      <c r="T432" s="399"/>
      <c r="U432" s="399"/>
      <c r="V432" s="399"/>
      <c r="W432" s="399"/>
      <c r="X432" s="399"/>
      <c r="Y432" s="399"/>
      <c r="Z432" s="399"/>
      <c r="AA432" s="399"/>
      <c r="AB432" s="399"/>
      <c r="AC432" s="399"/>
      <c r="AD432" s="399"/>
      <c r="AE432" s="399"/>
      <c r="AF432" s="399"/>
      <c r="AG432" s="399"/>
      <c r="AH432" s="399"/>
      <c r="AI432" s="399"/>
      <c r="AJ432" s="399"/>
    </row>
    <row r="433" spans="3:36" ht="15.75" customHeight="1" x14ac:dyDescent="0.25">
      <c r="C433" s="397"/>
      <c r="D433" s="399"/>
      <c r="E433" s="399"/>
      <c r="F433" s="399"/>
      <c r="G433" s="399"/>
      <c r="H433" s="399"/>
      <c r="I433" s="399"/>
      <c r="J433" s="399"/>
      <c r="K433" s="399"/>
      <c r="L433" s="399"/>
      <c r="M433" s="399"/>
      <c r="N433" s="399"/>
      <c r="O433" s="399"/>
      <c r="P433" s="399"/>
      <c r="Q433" s="399"/>
      <c r="R433" s="399"/>
      <c r="S433" s="399"/>
      <c r="T433" s="399"/>
      <c r="U433" s="399"/>
      <c r="V433" s="399"/>
      <c r="W433" s="399"/>
      <c r="X433" s="399"/>
      <c r="Y433" s="399"/>
      <c r="Z433" s="399"/>
      <c r="AA433" s="399"/>
      <c r="AB433" s="399"/>
      <c r="AC433" s="399"/>
      <c r="AD433" s="399"/>
      <c r="AE433" s="399"/>
      <c r="AF433" s="399"/>
      <c r="AG433" s="399"/>
      <c r="AH433" s="399"/>
      <c r="AI433" s="399"/>
      <c r="AJ433" s="399"/>
    </row>
    <row r="434" spans="3:36" ht="15.75" customHeight="1" x14ac:dyDescent="0.25">
      <c r="C434" s="397"/>
      <c r="D434" s="399"/>
      <c r="E434" s="399"/>
      <c r="F434" s="399"/>
      <c r="G434" s="399"/>
      <c r="H434" s="399"/>
      <c r="I434" s="399"/>
      <c r="J434" s="399"/>
      <c r="K434" s="399"/>
      <c r="L434" s="399"/>
      <c r="M434" s="399"/>
      <c r="N434" s="399"/>
      <c r="O434" s="399"/>
      <c r="P434" s="399"/>
      <c r="Q434" s="399"/>
      <c r="R434" s="399"/>
      <c r="S434" s="399"/>
      <c r="T434" s="399"/>
      <c r="U434" s="399"/>
      <c r="V434" s="399"/>
      <c r="W434" s="399"/>
      <c r="X434" s="399"/>
      <c r="Y434" s="399"/>
      <c r="Z434" s="399"/>
      <c r="AA434" s="399"/>
      <c r="AB434" s="399"/>
      <c r="AC434" s="399"/>
      <c r="AD434" s="399"/>
      <c r="AE434" s="399"/>
      <c r="AF434" s="399"/>
      <c r="AG434" s="399"/>
      <c r="AH434" s="399"/>
      <c r="AI434" s="399"/>
      <c r="AJ434" s="399"/>
    </row>
    <row r="435" spans="3:36" ht="15.75" customHeight="1" x14ac:dyDescent="0.25">
      <c r="C435" s="397"/>
      <c r="D435" s="399"/>
      <c r="E435" s="399"/>
      <c r="F435" s="399"/>
      <c r="G435" s="399"/>
      <c r="H435" s="399"/>
      <c r="I435" s="399"/>
      <c r="J435" s="399"/>
      <c r="K435" s="399"/>
      <c r="L435" s="399"/>
      <c r="M435" s="399"/>
      <c r="N435" s="399"/>
      <c r="O435" s="399"/>
      <c r="P435" s="399"/>
      <c r="Q435" s="399"/>
      <c r="R435" s="399"/>
      <c r="S435" s="399"/>
      <c r="T435" s="399"/>
      <c r="U435" s="399"/>
      <c r="V435" s="399"/>
      <c r="W435" s="399"/>
      <c r="X435" s="399"/>
      <c r="Y435" s="399"/>
      <c r="Z435" s="399"/>
      <c r="AA435" s="399"/>
      <c r="AB435" s="399"/>
      <c r="AC435" s="399"/>
      <c r="AD435" s="399"/>
      <c r="AE435" s="399"/>
      <c r="AF435" s="399"/>
      <c r="AG435" s="399"/>
      <c r="AH435" s="399"/>
      <c r="AI435" s="399"/>
      <c r="AJ435" s="399"/>
    </row>
    <row r="436" spans="3:36" ht="15.75" customHeight="1" x14ac:dyDescent="0.25">
      <c r="C436" s="397"/>
      <c r="D436" s="399"/>
      <c r="E436" s="399"/>
      <c r="F436" s="399"/>
      <c r="G436" s="399"/>
      <c r="H436" s="399"/>
      <c r="I436" s="399"/>
      <c r="J436" s="399"/>
      <c r="K436" s="399"/>
      <c r="L436" s="399"/>
      <c r="M436" s="399"/>
      <c r="N436" s="399"/>
      <c r="O436" s="399"/>
      <c r="P436" s="399"/>
      <c r="Q436" s="399"/>
      <c r="R436" s="399"/>
      <c r="S436" s="399"/>
      <c r="T436" s="399"/>
      <c r="U436" s="399"/>
      <c r="V436" s="399"/>
      <c r="W436" s="399"/>
      <c r="X436" s="399"/>
      <c r="Y436" s="399"/>
      <c r="Z436" s="399"/>
      <c r="AA436" s="399"/>
      <c r="AB436" s="399"/>
      <c r="AC436" s="399"/>
      <c r="AD436" s="399"/>
      <c r="AE436" s="399"/>
      <c r="AF436" s="399"/>
      <c r="AG436" s="399"/>
      <c r="AH436" s="399"/>
      <c r="AI436" s="399"/>
      <c r="AJ436" s="399"/>
    </row>
    <row r="437" spans="3:36" ht="15.75" customHeight="1" x14ac:dyDescent="0.25">
      <c r="C437" s="397"/>
      <c r="D437" s="399"/>
      <c r="E437" s="399"/>
      <c r="F437" s="399"/>
      <c r="G437" s="399"/>
      <c r="H437" s="399"/>
      <c r="I437" s="399"/>
      <c r="J437" s="399"/>
      <c r="K437" s="399"/>
      <c r="L437" s="399"/>
      <c r="M437" s="399"/>
      <c r="N437" s="399"/>
      <c r="O437" s="399"/>
      <c r="P437" s="399"/>
      <c r="Q437" s="399"/>
      <c r="R437" s="399"/>
      <c r="S437" s="399"/>
      <c r="T437" s="399"/>
      <c r="U437" s="399"/>
      <c r="V437" s="399"/>
      <c r="W437" s="399"/>
      <c r="X437" s="399"/>
      <c r="Y437" s="399"/>
      <c r="Z437" s="399"/>
      <c r="AA437" s="399"/>
      <c r="AB437" s="399"/>
      <c r="AC437" s="399"/>
      <c r="AD437" s="399"/>
      <c r="AE437" s="399"/>
      <c r="AF437" s="399"/>
      <c r="AG437" s="399"/>
      <c r="AH437" s="399"/>
      <c r="AI437" s="399"/>
      <c r="AJ437" s="399"/>
    </row>
    <row r="438" spans="3:36" ht="15.75" customHeight="1" x14ac:dyDescent="0.25">
      <c r="C438" s="397"/>
      <c r="D438" s="399"/>
      <c r="E438" s="399"/>
      <c r="F438" s="399"/>
      <c r="G438" s="399"/>
      <c r="H438" s="399"/>
      <c r="I438" s="399"/>
      <c r="J438" s="399"/>
      <c r="K438" s="399"/>
      <c r="L438" s="399"/>
      <c r="M438" s="399"/>
      <c r="N438" s="399"/>
      <c r="O438" s="399"/>
      <c r="P438" s="399"/>
      <c r="Q438" s="399"/>
      <c r="R438" s="399"/>
      <c r="S438" s="399"/>
      <c r="T438" s="399"/>
      <c r="U438" s="399"/>
      <c r="V438" s="399"/>
      <c r="W438" s="399"/>
      <c r="X438" s="399"/>
      <c r="Y438" s="399"/>
      <c r="Z438" s="399"/>
      <c r="AA438" s="399"/>
      <c r="AB438" s="399"/>
      <c r="AC438" s="399"/>
      <c r="AD438" s="399"/>
      <c r="AE438" s="399"/>
      <c r="AF438" s="399"/>
      <c r="AG438" s="399"/>
      <c r="AH438" s="399"/>
      <c r="AI438" s="399"/>
      <c r="AJ438" s="399"/>
    </row>
    <row r="439" spans="3:36" ht="15.75" customHeight="1" x14ac:dyDescent="0.25">
      <c r="C439" s="397"/>
      <c r="D439" s="399"/>
      <c r="E439" s="399"/>
      <c r="F439" s="399"/>
      <c r="G439" s="399"/>
      <c r="H439" s="399"/>
      <c r="I439" s="399"/>
      <c r="J439" s="399"/>
      <c r="K439" s="399"/>
      <c r="L439" s="399"/>
      <c r="M439" s="399"/>
      <c r="N439" s="399"/>
      <c r="O439" s="399"/>
      <c r="P439" s="399"/>
      <c r="Q439" s="399"/>
      <c r="R439" s="399"/>
      <c r="S439" s="399"/>
      <c r="T439" s="399"/>
      <c r="U439" s="399"/>
      <c r="V439" s="399"/>
      <c r="W439" s="399"/>
      <c r="X439" s="399"/>
      <c r="Y439" s="399"/>
      <c r="Z439" s="399"/>
      <c r="AA439" s="399"/>
      <c r="AB439" s="399"/>
      <c r="AC439" s="399"/>
      <c r="AD439" s="399"/>
      <c r="AE439" s="399"/>
      <c r="AF439" s="399"/>
      <c r="AG439" s="399"/>
      <c r="AH439" s="399"/>
      <c r="AI439" s="399"/>
      <c r="AJ439" s="399"/>
    </row>
    <row r="440" spans="3:36" ht="15.75" customHeight="1" x14ac:dyDescent="0.25">
      <c r="C440" s="397"/>
      <c r="D440" s="399"/>
      <c r="E440" s="399"/>
      <c r="F440" s="399"/>
      <c r="G440" s="399"/>
      <c r="H440" s="399"/>
      <c r="I440" s="399"/>
      <c r="J440" s="399"/>
      <c r="K440" s="399"/>
      <c r="L440" s="399"/>
      <c r="M440" s="399"/>
      <c r="N440" s="399"/>
      <c r="O440" s="399"/>
      <c r="P440" s="399"/>
      <c r="Q440" s="399"/>
      <c r="R440" s="399"/>
      <c r="S440" s="399"/>
      <c r="T440" s="399"/>
      <c r="U440" s="399"/>
      <c r="V440" s="399"/>
      <c r="W440" s="399"/>
      <c r="X440" s="399"/>
      <c r="Y440" s="399"/>
      <c r="Z440" s="399"/>
      <c r="AA440" s="399"/>
      <c r="AB440" s="399"/>
      <c r="AC440" s="399"/>
      <c r="AD440" s="399"/>
      <c r="AE440" s="399"/>
      <c r="AF440" s="399"/>
      <c r="AG440" s="399"/>
      <c r="AH440" s="399"/>
      <c r="AI440" s="399"/>
      <c r="AJ440" s="399"/>
    </row>
    <row r="441" spans="3:36" ht="15.75" customHeight="1" x14ac:dyDescent="0.25">
      <c r="C441" s="397"/>
      <c r="D441" s="399"/>
      <c r="E441" s="399"/>
      <c r="F441" s="399"/>
      <c r="G441" s="399"/>
      <c r="H441" s="399"/>
      <c r="I441" s="399"/>
      <c r="J441" s="399"/>
      <c r="K441" s="399"/>
      <c r="L441" s="399"/>
      <c r="M441" s="399"/>
      <c r="N441" s="399"/>
      <c r="O441" s="399"/>
      <c r="P441" s="399"/>
      <c r="Q441" s="399"/>
      <c r="R441" s="399"/>
      <c r="S441" s="399"/>
      <c r="T441" s="399"/>
      <c r="U441" s="399"/>
      <c r="V441" s="399"/>
      <c r="W441" s="399"/>
      <c r="X441" s="399"/>
      <c r="Y441" s="399"/>
      <c r="Z441" s="399"/>
      <c r="AA441" s="399"/>
      <c r="AB441" s="399"/>
      <c r="AC441" s="399"/>
      <c r="AD441" s="399"/>
      <c r="AE441" s="399"/>
      <c r="AF441" s="399"/>
      <c r="AG441" s="399"/>
      <c r="AH441" s="399"/>
      <c r="AI441" s="399"/>
      <c r="AJ441" s="399"/>
    </row>
    <row r="442" spans="3:36" ht="15.75" customHeight="1" x14ac:dyDescent="0.25">
      <c r="C442" s="397"/>
      <c r="D442" s="399"/>
      <c r="E442" s="399"/>
      <c r="F442" s="399"/>
      <c r="G442" s="399"/>
      <c r="H442" s="399"/>
      <c r="I442" s="399"/>
      <c r="J442" s="399"/>
      <c r="K442" s="399"/>
      <c r="L442" s="399"/>
      <c r="M442" s="399"/>
      <c r="N442" s="399"/>
      <c r="O442" s="399"/>
      <c r="P442" s="399"/>
      <c r="Q442" s="399"/>
      <c r="R442" s="399"/>
      <c r="S442" s="399"/>
      <c r="T442" s="399"/>
      <c r="U442" s="399"/>
      <c r="V442" s="399"/>
      <c r="W442" s="399"/>
      <c r="X442" s="399"/>
      <c r="Y442" s="399"/>
      <c r="Z442" s="399"/>
      <c r="AA442" s="399"/>
      <c r="AB442" s="399"/>
      <c r="AC442" s="399"/>
      <c r="AD442" s="399"/>
      <c r="AE442" s="399"/>
      <c r="AF442" s="399"/>
      <c r="AG442" s="399"/>
      <c r="AH442" s="399"/>
      <c r="AI442" s="399"/>
      <c r="AJ442" s="399"/>
    </row>
    <row r="443" spans="3:36" ht="15.75" customHeight="1" x14ac:dyDescent="0.25">
      <c r="C443" s="397"/>
      <c r="D443" s="399"/>
      <c r="E443" s="399"/>
      <c r="F443" s="399"/>
      <c r="G443" s="399"/>
      <c r="H443" s="399"/>
      <c r="I443" s="399"/>
      <c r="J443" s="399"/>
      <c r="K443" s="399"/>
      <c r="L443" s="399"/>
      <c r="M443" s="399"/>
      <c r="N443" s="399"/>
      <c r="O443" s="399"/>
      <c r="P443" s="399"/>
      <c r="Q443" s="399"/>
      <c r="R443" s="399"/>
      <c r="S443" s="399"/>
      <c r="T443" s="399"/>
      <c r="U443" s="399"/>
      <c r="V443" s="399"/>
      <c r="W443" s="399"/>
      <c r="X443" s="399"/>
      <c r="Y443" s="399"/>
      <c r="Z443" s="399"/>
      <c r="AA443" s="399"/>
      <c r="AB443" s="399"/>
      <c r="AC443" s="399"/>
      <c r="AD443" s="399"/>
      <c r="AE443" s="399"/>
      <c r="AF443" s="399"/>
      <c r="AG443" s="399"/>
      <c r="AH443" s="399"/>
      <c r="AI443" s="399"/>
      <c r="AJ443" s="399"/>
    </row>
    <row r="444" spans="3:36" ht="15.75" customHeight="1" x14ac:dyDescent="0.25">
      <c r="C444" s="397"/>
      <c r="D444" s="399"/>
      <c r="E444" s="399"/>
      <c r="F444" s="399"/>
      <c r="G444" s="399"/>
      <c r="H444" s="399"/>
      <c r="I444" s="399"/>
      <c r="J444" s="399"/>
      <c r="K444" s="399"/>
      <c r="L444" s="399"/>
      <c r="M444" s="399"/>
      <c r="N444" s="399"/>
      <c r="O444" s="399"/>
      <c r="P444" s="399"/>
      <c r="Q444" s="399"/>
      <c r="R444" s="399"/>
      <c r="S444" s="399"/>
      <c r="T444" s="399"/>
      <c r="U444" s="399"/>
      <c r="V444" s="399"/>
      <c r="W444" s="399"/>
      <c r="X444" s="399"/>
      <c r="Y444" s="399"/>
      <c r="Z444" s="399"/>
      <c r="AA444" s="399"/>
      <c r="AB444" s="399"/>
      <c r="AC444" s="399"/>
      <c r="AD444" s="399"/>
      <c r="AE444" s="399"/>
      <c r="AF444" s="399"/>
      <c r="AG444" s="399"/>
      <c r="AH444" s="399"/>
      <c r="AI444" s="399"/>
      <c r="AJ444" s="399"/>
    </row>
    <row r="445" spans="3:36" ht="15.75" customHeight="1" x14ac:dyDescent="0.25">
      <c r="C445" s="397"/>
      <c r="D445" s="399"/>
      <c r="E445" s="399"/>
      <c r="F445" s="399"/>
      <c r="G445" s="399"/>
      <c r="H445" s="399"/>
      <c r="I445" s="399"/>
      <c r="J445" s="399"/>
      <c r="K445" s="399"/>
      <c r="L445" s="399"/>
      <c r="M445" s="399"/>
      <c r="N445" s="399"/>
      <c r="O445" s="399"/>
      <c r="P445" s="399"/>
      <c r="Q445" s="399"/>
      <c r="R445" s="399"/>
      <c r="S445" s="399"/>
      <c r="T445" s="399"/>
      <c r="U445" s="399"/>
      <c r="V445" s="399"/>
      <c r="W445" s="399"/>
      <c r="X445" s="399"/>
      <c r="Y445" s="399"/>
      <c r="Z445" s="399"/>
      <c r="AA445" s="399"/>
      <c r="AB445" s="399"/>
      <c r="AC445" s="399"/>
      <c r="AD445" s="399"/>
      <c r="AE445" s="399"/>
      <c r="AF445" s="399"/>
      <c r="AG445" s="399"/>
      <c r="AH445" s="399"/>
      <c r="AI445" s="399"/>
      <c r="AJ445" s="399"/>
    </row>
    <row r="446" spans="3:36" ht="15.75" customHeight="1" x14ac:dyDescent="0.25">
      <c r="C446" s="397"/>
      <c r="D446" s="399"/>
      <c r="E446" s="399"/>
      <c r="F446" s="399"/>
      <c r="G446" s="399"/>
      <c r="H446" s="399"/>
      <c r="I446" s="399"/>
      <c r="J446" s="399"/>
      <c r="K446" s="399"/>
      <c r="L446" s="399"/>
      <c r="M446" s="399"/>
      <c r="N446" s="399"/>
      <c r="O446" s="399"/>
      <c r="P446" s="399"/>
      <c r="Q446" s="399"/>
      <c r="R446" s="399"/>
      <c r="S446" s="399"/>
      <c r="T446" s="399"/>
      <c r="U446" s="399"/>
      <c r="V446" s="399"/>
      <c r="W446" s="399"/>
      <c r="X446" s="399"/>
      <c r="Y446" s="399"/>
      <c r="Z446" s="399"/>
      <c r="AA446" s="399"/>
      <c r="AB446" s="399"/>
      <c r="AC446" s="399"/>
      <c r="AD446" s="399"/>
      <c r="AE446" s="399"/>
      <c r="AF446" s="399"/>
      <c r="AG446" s="399"/>
      <c r="AH446" s="399"/>
      <c r="AI446" s="399"/>
      <c r="AJ446" s="399"/>
    </row>
    <row r="447" spans="3:36" ht="15.75" customHeight="1" x14ac:dyDescent="0.25">
      <c r="C447" s="397"/>
      <c r="D447" s="399"/>
      <c r="E447" s="399"/>
      <c r="F447" s="399"/>
      <c r="G447" s="399"/>
      <c r="H447" s="399"/>
      <c r="I447" s="399"/>
      <c r="J447" s="399"/>
      <c r="K447" s="399"/>
      <c r="L447" s="399"/>
      <c r="M447" s="399"/>
      <c r="N447" s="399"/>
      <c r="O447" s="399"/>
      <c r="P447" s="399"/>
      <c r="Q447" s="399"/>
      <c r="R447" s="399"/>
      <c r="S447" s="399"/>
      <c r="T447" s="399"/>
      <c r="U447" s="399"/>
      <c r="V447" s="399"/>
      <c r="W447" s="399"/>
      <c r="X447" s="399"/>
      <c r="Y447" s="399"/>
      <c r="Z447" s="399"/>
      <c r="AA447" s="399"/>
      <c r="AB447" s="399"/>
      <c r="AC447" s="399"/>
      <c r="AD447" s="399"/>
      <c r="AE447" s="399"/>
      <c r="AF447" s="399"/>
      <c r="AG447" s="399"/>
      <c r="AH447" s="399"/>
      <c r="AI447" s="399"/>
      <c r="AJ447" s="399"/>
    </row>
    <row r="448" spans="3:36" ht="15.75" customHeight="1" x14ac:dyDescent="0.25">
      <c r="C448" s="397"/>
      <c r="D448" s="399"/>
      <c r="E448" s="399"/>
      <c r="F448" s="399"/>
      <c r="G448" s="399"/>
      <c r="H448" s="399"/>
      <c r="I448" s="399"/>
      <c r="J448" s="399"/>
      <c r="K448" s="399"/>
      <c r="L448" s="399"/>
      <c r="M448" s="399"/>
      <c r="N448" s="399"/>
      <c r="O448" s="399"/>
      <c r="P448" s="399"/>
      <c r="Q448" s="399"/>
      <c r="R448" s="399"/>
      <c r="S448" s="399"/>
      <c r="T448" s="399"/>
      <c r="U448" s="399"/>
      <c r="V448" s="399"/>
      <c r="W448" s="399"/>
      <c r="X448" s="399"/>
      <c r="Y448" s="399"/>
      <c r="Z448" s="399"/>
      <c r="AA448" s="399"/>
      <c r="AB448" s="399"/>
      <c r="AC448" s="399"/>
      <c r="AD448" s="399"/>
      <c r="AE448" s="399"/>
      <c r="AF448" s="399"/>
      <c r="AG448" s="399"/>
      <c r="AH448" s="399"/>
      <c r="AI448" s="399"/>
      <c r="AJ448" s="399"/>
    </row>
    <row r="449" spans="3:36" ht="15.75" customHeight="1" x14ac:dyDescent="0.25">
      <c r="C449" s="397"/>
      <c r="D449" s="399"/>
      <c r="E449" s="399"/>
      <c r="F449" s="399"/>
      <c r="G449" s="399"/>
      <c r="H449" s="399"/>
      <c r="I449" s="399"/>
      <c r="J449" s="399"/>
      <c r="K449" s="399"/>
      <c r="L449" s="399"/>
      <c r="M449" s="399"/>
      <c r="N449" s="399"/>
      <c r="O449" s="399"/>
      <c r="P449" s="399"/>
      <c r="Q449" s="399"/>
      <c r="R449" s="399"/>
      <c r="S449" s="399"/>
      <c r="T449" s="399"/>
      <c r="U449" s="399"/>
      <c r="V449" s="399"/>
      <c r="W449" s="399"/>
      <c r="X449" s="399"/>
      <c r="Y449" s="399"/>
      <c r="Z449" s="399"/>
      <c r="AA449" s="399"/>
      <c r="AB449" s="399"/>
      <c r="AC449" s="399"/>
      <c r="AD449" s="399"/>
      <c r="AE449" s="399"/>
      <c r="AF449" s="399"/>
      <c r="AG449" s="399"/>
      <c r="AH449" s="399"/>
      <c r="AI449" s="399"/>
      <c r="AJ449" s="399"/>
    </row>
    <row r="450" spans="3:36" ht="15.75" customHeight="1" x14ac:dyDescent="0.25">
      <c r="C450" s="397"/>
      <c r="D450" s="399"/>
      <c r="E450" s="399"/>
      <c r="F450" s="399"/>
      <c r="G450" s="399"/>
      <c r="H450" s="399"/>
      <c r="I450" s="399"/>
      <c r="J450" s="399"/>
      <c r="K450" s="399"/>
      <c r="L450" s="399"/>
      <c r="M450" s="399"/>
      <c r="N450" s="399"/>
      <c r="O450" s="399"/>
      <c r="P450" s="399"/>
      <c r="Q450" s="399"/>
      <c r="R450" s="399"/>
      <c r="S450" s="399"/>
      <c r="T450" s="399"/>
      <c r="U450" s="399"/>
      <c r="V450" s="399"/>
      <c r="W450" s="399"/>
      <c r="X450" s="399"/>
      <c r="Y450" s="399"/>
      <c r="Z450" s="399"/>
      <c r="AA450" s="399"/>
      <c r="AB450" s="399"/>
      <c r="AC450" s="399"/>
      <c r="AD450" s="399"/>
      <c r="AE450" s="399"/>
      <c r="AF450" s="399"/>
      <c r="AG450" s="399"/>
      <c r="AH450" s="399"/>
      <c r="AI450" s="399"/>
      <c r="AJ450" s="399"/>
    </row>
    <row r="451" spans="3:36" ht="15.75" customHeight="1" x14ac:dyDescent="0.25">
      <c r="C451" s="397"/>
      <c r="D451" s="399"/>
      <c r="E451" s="399"/>
      <c r="F451" s="399"/>
      <c r="G451" s="399"/>
      <c r="H451" s="399"/>
      <c r="I451" s="399"/>
      <c r="J451" s="399"/>
      <c r="K451" s="399"/>
      <c r="L451" s="399"/>
      <c r="M451" s="399"/>
      <c r="N451" s="399"/>
      <c r="O451" s="399"/>
      <c r="P451" s="399"/>
      <c r="Q451" s="399"/>
      <c r="R451" s="399"/>
      <c r="S451" s="399"/>
      <c r="T451" s="399"/>
      <c r="U451" s="399"/>
      <c r="V451" s="399"/>
      <c r="W451" s="399"/>
      <c r="X451" s="399"/>
      <c r="Y451" s="399"/>
      <c r="Z451" s="399"/>
      <c r="AA451" s="399"/>
      <c r="AB451" s="399"/>
      <c r="AC451" s="399"/>
      <c r="AD451" s="399"/>
      <c r="AE451" s="399"/>
      <c r="AF451" s="399"/>
      <c r="AG451" s="399"/>
      <c r="AH451" s="399"/>
      <c r="AI451" s="399"/>
      <c r="AJ451" s="399"/>
    </row>
    <row r="452" spans="3:36" ht="15.75" customHeight="1" x14ac:dyDescent="0.25">
      <c r="C452" s="397"/>
      <c r="D452" s="399"/>
      <c r="E452" s="399"/>
      <c r="F452" s="399"/>
      <c r="G452" s="399"/>
      <c r="H452" s="399"/>
      <c r="I452" s="399"/>
      <c r="J452" s="399"/>
      <c r="K452" s="399"/>
      <c r="L452" s="399"/>
      <c r="M452" s="399"/>
      <c r="N452" s="399"/>
      <c r="O452" s="399"/>
      <c r="P452" s="399"/>
      <c r="Q452" s="399"/>
      <c r="R452" s="399"/>
      <c r="S452" s="399"/>
      <c r="T452" s="399"/>
      <c r="U452" s="399"/>
      <c r="V452" s="399"/>
      <c r="W452" s="399"/>
      <c r="X452" s="399"/>
      <c r="Y452" s="399"/>
      <c r="Z452" s="399"/>
      <c r="AA452" s="399"/>
      <c r="AB452" s="399"/>
      <c r="AC452" s="399"/>
      <c r="AD452" s="399"/>
      <c r="AE452" s="399"/>
      <c r="AF452" s="399"/>
      <c r="AG452" s="399"/>
      <c r="AH452" s="399"/>
      <c r="AI452" s="399"/>
      <c r="AJ452" s="399"/>
    </row>
    <row r="453" spans="3:36" ht="15.75" customHeight="1" x14ac:dyDescent="0.25">
      <c r="C453" s="397"/>
      <c r="D453" s="399"/>
      <c r="E453" s="399"/>
      <c r="F453" s="399"/>
      <c r="G453" s="399"/>
      <c r="H453" s="399"/>
      <c r="I453" s="399"/>
      <c r="J453" s="399"/>
      <c r="K453" s="399"/>
      <c r="L453" s="399"/>
      <c r="M453" s="399"/>
      <c r="N453" s="399"/>
      <c r="O453" s="399"/>
      <c r="P453" s="399"/>
      <c r="Q453" s="399"/>
      <c r="R453" s="399"/>
      <c r="S453" s="399"/>
      <c r="T453" s="399"/>
      <c r="U453" s="399"/>
      <c r="V453" s="399"/>
      <c r="W453" s="399"/>
      <c r="X453" s="399"/>
      <c r="Y453" s="399"/>
      <c r="Z453" s="399"/>
      <c r="AA453" s="399"/>
      <c r="AB453" s="399"/>
      <c r="AC453" s="399"/>
      <c r="AD453" s="399"/>
      <c r="AE453" s="399"/>
      <c r="AF453" s="399"/>
      <c r="AG453" s="399"/>
      <c r="AH453" s="399"/>
      <c r="AI453" s="399"/>
      <c r="AJ453" s="399"/>
    </row>
    <row r="454" spans="3:36" ht="15.75" customHeight="1" x14ac:dyDescent="0.25">
      <c r="C454" s="397"/>
      <c r="D454" s="399"/>
      <c r="E454" s="399"/>
      <c r="F454" s="399"/>
      <c r="G454" s="399"/>
      <c r="H454" s="399"/>
      <c r="I454" s="399"/>
      <c r="J454" s="399"/>
      <c r="K454" s="399"/>
      <c r="L454" s="399"/>
      <c r="M454" s="399"/>
      <c r="N454" s="399"/>
      <c r="O454" s="399"/>
      <c r="P454" s="399"/>
      <c r="Q454" s="399"/>
      <c r="R454" s="399"/>
      <c r="S454" s="399"/>
      <c r="T454" s="399"/>
      <c r="U454" s="399"/>
      <c r="V454" s="399"/>
      <c r="W454" s="399"/>
      <c r="X454" s="399"/>
      <c r="Y454" s="399"/>
      <c r="Z454" s="399"/>
      <c r="AA454" s="399"/>
      <c r="AB454" s="399"/>
      <c r="AC454" s="399"/>
      <c r="AD454" s="399"/>
      <c r="AE454" s="399"/>
      <c r="AF454" s="399"/>
      <c r="AG454" s="399"/>
      <c r="AH454" s="399"/>
      <c r="AI454" s="399"/>
      <c r="AJ454" s="399"/>
    </row>
    <row r="455" spans="3:36" ht="15.75" customHeight="1" x14ac:dyDescent="0.25">
      <c r="C455" s="397"/>
      <c r="D455" s="399"/>
      <c r="E455" s="399"/>
      <c r="F455" s="399"/>
      <c r="G455" s="399"/>
      <c r="H455" s="399"/>
      <c r="I455" s="399"/>
      <c r="J455" s="399"/>
      <c r="K455" s="399"/>
      <c r="L455" s="399"/>
      <c r="M455" s="399"/>
      <c r="N455" s="399"/>
      <c r="O455" s="399"/>
      <c r="P455" s="399"/>
      <c r="Q455" s="399"/>
      <c r="R455" s="399"/>
      <c r="S455" s="399"/>
      <c r="T455" s="399"/>
      <c r="U455" s="399"/>
      <c r="V455" s="399"/>
      <c r="W455" s="399"/>
      <c r="X455" s="399"/>
      <c r="Y455" s="399"/>
      <c r="Z455" s="399"/>
      <c r="AA455" s="399"/>
      <c r="AB455" s="399"/>
      <c r="AC455" s="399"/>
      <c r="AD455" s="399"/>
      <c r="AE455" s="399"/>
      <c r="AF455" s="399"/>
      <c r="AG455" s="399"/>
      <c r="AH455" s="399"/>
      <c r="AI455" s="399"/>
      <c r="AJ455" s="399"/>
    </row>
    <row r="456" spans="3:36" ht="15.75" customHeight="1" x14ac:dyDescent="0.25">
      <c r="C456" s="397"/>
      <c r="D456" s="399"/>
      <c r="E456" s="399"/>
      <c r="F456" s="399"/>
      <c r="G456" s="399"/>
      <c r="H456" s="399"/>
      <c r="I456" s="399"/>
      <c r="J456" s="399"/>
      <c r="K456" s="399"/>
      <c r="L456" s="399"/>
      <c r="M456" s="399"/>
      <c r="N456" s="399"/>
      <c r="O456" s="399"/>
      <c r="P456" s="399"/>
      <c r="Q456" s="399"/>
      <c r="R456" s="399"/>
      <c r="S456" s="399"/>
      <c r="T456" s="399"/>
      <c r="U456" s="399"/>
      <c r="V456" s="399"/>
      <c r="W456" s="399"/>
      <c r="X456" s="399"/>
      <c r="Y456" s="399"/>
      <c r="Z456" s="399"/>
      <c r="AA456" s="399"/>
      <c r="AB456" s="399"/>
      <c r="AC456" s="399"/>
      <c r="AD456" s="399"/>
      <c r="AE456" s="399"/>
      <c r="AF456" s="399"/>
      <c r="AG456" s="399"/>
      <c r="AH456" s="399"/>
      <c r="AI456" s="399"/>
      <c r="AJ456" s="399"/>
    </row>
    <row r="457" spans="3:36" ht="15.75" customHeight="1" x14ac:dyDescent="0.25">
      <c r="C457" s="397"/>
      <c r="D457" s="399"/>
      <c r="E457" s="399"/>
      <c r="F457" s="399"/>
      <c r="G457" s="399"/>
      <c r="H457" s="399"/>
      <c r="I457" s="399"/>
      <c r="J457" s="399"/>
      <c r="K457" s="399"/>
      <c r="L457" s="399"/>
      <c r="M457" s="399"/>
      <c r="N457" s="399"/>
      <c r="O457" s="399"/>
      <c r="P457" s="399"/>
      <c r="Q457" s="399"/>
      <c r="R457" s="399"/>
      <c r="S457" s="399"/>
      <c r="T457" s="399"/>
      <c r="U457" s="399"/>
      <c r="V457" s="399"/>
      <c r="W457" s="399"/>
      <c r="X457" s="399"/>
      <c r="Y457" s="399"/>
      <c r="Z457" s="399"/>
      <c r="AA457" s="399"/>
      <c r="AB457" s="399"/>
      <c r="AC457" s="399"/>
      <c r="AD457" s="399"/>
      <c r="AE457" s="399"/>
      <c r="AF457" s="399"/>
      <c r="AG457" s="399"/>
      <c r="AH457" s="399"/>
      <c r="AI457" s="399"/>
      <c r="AJ457" s="399"/>
    </row>
    <row r="458" spans="3:36" ht="15.75" customHeight="1" x14ac:dyDescent="0.25">
      <c r="C458" s="397"/>
      <c r="D458" s="399"/>
      <c r="E458" s="399"/>
      <c r="F458" s="399"/>
      <c r="G458" s="399"/>
      <c r="H458" s="399"/>
      <c r="I458" s="399"/>
      <c r="J458" s="399"/>
      <c r="K458" s="399"/>
      <c r="L458" s="399"/>
      <c r="M458" s="399"/>
      <c r="N458" s="399"/>
      <c r="O458" s="399"/>
      <c r="P458" s="399"/>
      <c r="Q458" s="399"/>
      <c r="R458" s="399"/>
      <c r="S458" s="399"/>
      <c r="T458" s="399"/>
      <c r="U458" s="399"/>
      <c r="V458" s="399"/>
      <c r="W458" s="399"/>
      <c r="X458" s="399"/>
      <c r="Y458" s="399"/>
      <c r="Z458" s="399"/>
      <c r="AA458" s="399"/>
      <c r="AB458" s="399"/>
      <c r="AC458" s="399"/>
      <c r="AD458" s="399"/>
      <c r="AE458" s="399"/>
      <c r="AF458" s="399"/>
      <c r="AG458" s="399"/>
      <c r="AH458" s="399"/>
      <c r="AI458" s="399"/>
      <c r="AJ458" s="399"/>
    </row>
    <row r="459" spans="3:36" ht="15.75" customHeight="1" x14ac:dyDescent="0.25">
      <c r="C459" s="397"/>
      <c r="D459" s="399"/>
      <c r="E459" s="399"/>
      <c r="F459" s="399"/>
      <c r="G459" s="399"/>
      <c r="H459" s="399"/>
      <c r="I459" s="399"/>
      <c r="J459" s="399"/>
      <c r="K459" s="399"/>
      <c r="L459" s="399"/>
      <c r="M459" s="399"/>
      <c r="N459" s="399"/>
      <c r="O459" s="399"/>
      <c r="P459" s="399"/>
      <c r="Q459" s="399"/>
      <c r="R459" s="399"/>
      <c r="S459" s="399"/>
      <c r="T459" s="399"/>
      <c r="U459" s="399"/>
      <c r="V459" s="399"/>
      <c r="W459" s="399"/>
      <c r="X459" s="399"/>
      <c r="Y459" s="399"/>
      <c r="Z459" s="399"/>
      <c r="AA459" s="399"/>
      <c r="AB459" s="399"/>
      <c r="AC459" s="399"/>
      <c r="AD459" s="399"/>
      <c r="AE459" s="399"/>
      <c r="AF459" s="399"/>
      <c r="AG459" s="399"/>
      <c r="AH459" s="399"/>
      <c r="AI459" s="399"/>
      <c r="AJ459" s="399"/>
    </row>
    <row r="460" spans="3:36" ht="15.75" customHeight="1" x14ac:dyDescent="0.25">
      <c r="C460" s="397"/>
      <c r="D460" s="399"/>
      <c r="E460" s="399"/>
      <c r="F460" s="399"/>
      <c r="G460" s="399"/>
      <c r="H460" s="399"/>
      <c r="I460" s="399"/>
      <c r="J460" s="399"/>
      <c r="K460" s="399"/>
      <c r="L460" s="399"/>
      <c r="M460" s="399"/>
      <c r="N460" s="399"/>
      <c r="O460" s="399"/>
      <c r="P460" s="399"/>
      <c r="Q460" s="399"/>
      <c r="R460" s="399"/>
      <c r="S460" s="399"/>
      <c r="T460" s="399"/>
      <c r="U460" s="399"/>
      <c r="V460" s="399"/>
      <c r="W460" s="399"/>
      <c r="X460" s="399"/>
      <c r="Y460" s="399"/>
      <c r="Z460" s="399"/>
      <c r="AA460" s="399"/>
      <c r="AB460" s="399"/>
      <c r="AC460" s="399"/>
      <c r="AD460" s="399"/>
      <c r="AE460" s="399"/>
      <c r="AF460" s="399"/>
      <c r="AG460" s="399"/>
      <c r="AH460" s="399"/>
      <c r="AI460" s="399"/>
      <c r="AJ460" s="399"/>
    </row>
    <row r="461" spans="3:36" ht="15.75" customHeight="1" x14ac:dyDescent="0.25">
      <c r="C461" s="397"/>
      <c r="D461" s="399"/>
      <c r="E461" s="399"/>
      <c r="F461" s="399"/>
      <c r="G461" s="399"/>
      <c r="H461" s="399"/>
      <c r="I461" s="399"/>
      <c r="J461" s="399"/>
      <c r="K461" s="399"/>
      <c r="L461" s="399"/>
      <c r="M461" s="399"/>
      <c r="N461" s="399"/>
      <c r="O461" s="399"/>
      <c r="P461" s="399"/>
      <c r="Q461" s="399"/>
      <c r="R461" s="399"/>
      <c r="S461" s="399"/>
      <c r="T461" s="399"/>
      <c r="U461" s="399"/>
      <c r="V461" s="399"/>
      <c r="W461" s="399"/>
      <c r="X461" s="399"/>
      <c r="Y461" s="399"/>
      <c r="Z461" s="399"/>
      <c r="AA461" s="399"/>
      <c r="AB461" s="399"/>
      <c r="AC461" s="399"/>
      <c r="AD461" s="399"/>
      <c r="AE461" s="399"/>
      <c r="AF461" s="399"/>
      <c r="AG461" s="399"/>
      <c r="AH461" s="399"/>
      <c r="AI461" s="399"/>
      <c r="AJ461" s="399"/>
    </row>
    <row r="462" spans="3:36" ht="15.75" customHeight="1" x14ac:dyDescent="0.25">
      <c r="C462" s="397"/>
      <c r="D462" s="399"/>
      <c r="E462" s="399"/>
      <c r="F462" s="399"/>
      <c r="G462" s="399"/>
      <c r="H462" s="399"/>
      <c r="I462" s="399"/>
      <c r="J462" s="399"/>
      <c r="K462" s="399"/>
      <c r="L462" s="399"/>
      <c r="M462" s="399"/>
      <c r="N462" s="399"/>
      <c r="O462" s="399"/>
      <c r="P462" s="399"/>
      <c r="Q462" s="399"/>
      <c r="R462" s="399"/>
      <c r="S462" s="399"/>
      <c r="T462" s="399"/>
      <c r="U462" s="399"/>
      <c r="V462" s="399"/>
      <c r="W462" s="399"/>
      <c r="X462" s="399"/>
      <c r="Y462" s="399"/>
      <c r="Z462" s="399"/>
      <c r="AA462" s="399"/>
      <c r="AB462" s="399"/>
      <c r="AC462" s="399"/>
      <c r="AD462" s="399"/>
      <c r="AE462" s="399"/>
      <c r="AF462" s="399"/>
      <c r="AG462" s="399"/>
      <c r="AH462" s="399"/>
      <c r="AI462" s="399"/>
      <c r="AJ462" s="399"/>
    </row>
    <row r="463" spans="3:36" ht="15.75" customHeight="1" x14ac:dyDescent="0.25">
      <c r="C463" s="397"/>
      <c r="D463" s="399"/>
      <c r="E463" s="399"/>
      <c r="F463" s="399"/>
      <c r="G463" s="399"/>
      <c r="H463" s="399"/>
      <c r="I463" s="399"/>
      <c r="J463" s="399"/>
      <c r="K463" s="399"/>
      <c r="L463" s="399"/>
      <c r="M463" s="399"/>
      <c r="N463" s="399"/>
      <c r="O463" s="399"/>
      <c r="P463" s="399"/>
      <c r="Q463" s="399"/>
      <c r="R463" s="399"/>
      <c r="S463" s="399"/>
      <c r="T463" s="399"/>
      <c r="U463" s="399"/>
      <c r="V463" s="399"/>
      <c r="W463" s="399"/>
      <c r="X463" s="399"/>
      <c r="Y463" s="399"/>
      <c r="Z463" s="399"/>
      <c r="AA463" s="399"/>
      <c r="AB463" s="399"/>
      <c r="AC463" s="399"/>
      <c r="AD463" s="399"/>
      <c r="AE463" s="399"/>
      <c r="AF463" s="399"/>
      <c r="AG463" s="399"/>
      <c r="AH463" s="399"/>
      <c r="AI463" s="399"/>
      <c r="AJ463" s="399"/>
    </row>
    <row r="464" spans="3:36" ht="15.75" customHeight="1" x14ac:dyDescent="0.25">
      <c r="C464" s="397"/>
      <c r="D464" s="399"/>
      <c r="E464" s="399"/>
      <c r="F464" s="399"/>
      <c r="G464" s="399"/>
      <c r="H464" s="399"/>
      <c r="I464" s="399"/>
      <c r="J464" s="399"/>
      <c r="K464" s="399"/>
      <c r="L464" s="399"/>
      <c r="M464" s="399"/>
      <c r="N464" s="399"/>
      <c r="O464" s="399"/>
      <c r="P464" s="399"/>
      <c r="Q464" s="399"/>
      <c r="R464" s="399"/>
      <c r="S464" s="399"/>
      <c r="T464" s="399"/>
      <c r="U464" s="399"/>
      <c r="V464" s="399"/>
      <c r="W464" s="399"/>
      <c r="X464" s="399"/>
      <c r="Y464" s="399"/>
      <c r="Z464" s="399"/>
      <c r="AA464" s="399"/>
      <c r="AB464" s="399"/>
      <c r="AC464" s="399"/>
      <c r="AD464" s="399"/>
      <c r="AE464" s="399"/>
      <c r="AF464" s="399"/>
      <c r="AG464" s="399"/>
      <c r="AH464" s="399"/>
      <c r="AI464" s="399"/>
      <c r="AJ464" s="399"/>
    </row>
    <row r="465" spans="3:36" ht="15.75" customHeight="1" x14ac:dyDescent="0.25">
      <c r="C465" s="397"/>
      <c r="D465" s="399"/>
      <c r="E465" s="399"/>
      <c r="F465" s="399"/>
      <c r="G465" s="399"/>
      <c r="H465" s="399"/>
      <c r="I465" s="399"/>
      <c r="J465" s="399"/>
      <c r="K465" s="399"/>
      <c r="L465" s="399"/>
      <c r="M465" s="399"/>
      <c r="N465" s="399"/>
      <c r="O465" s="399"/>
      <c r="P465" s="399"/>
      <c r="Q465" s="399"/>
      <c r="R465" s="399"/>
      <c r="S465" s="399"/>
      <c r="T465" s="399"/>
      <c r="U465" s="399"/>
      <c r="V465" s="399"/>
      <c r="W465" s="399"/>
      <c r="X465" s="399"/>
      <c r="Y465" s="399"/>
      <c r="Z465" s="399"/>
      <c r="AA465" s="399"/>
      <c r="AB465" s="399"/>
      <c r="AC465" s="399"/>
      <c r="AD465" s="399"/>
      <c r="AE465" s="399"/>
      <c r="AF465" s="399"/>
      <c r="AG465" s="399"/>
      <c r="AH465" s="399"/>
      <c r="AI465" s="399"/>
      <c r="AJ465" s="399"/>
    </row>
    <row r="466" spans="3:36" ht="15.75" customHeight="1" x14ac:dyDescent="0.25">
      <c r="C466" s="397"/>
      <c r="D466" s="399"/>
      <c r="E466" s="399"/>
      <c r="F466" s="399"/>
      <c r="G466" s="399"/>
      <c r="H466" s="399"/>
      <c r="I466" s="399"/>
      <c r="J466" s="399"/>
      <c r="K466" s="399"/>
      <c r="L466" s="399"/>
      <c r="M466" s="399"/>
      <c r="N466" s="399"/>
      <c r="O466" s="399"/>
      <c r="P466" s="399"/>
      <c r="Q466" s="399"/>
      <c r="R466" s="399"/>
      <c r="S466" s="399"/>
      <c r="T466" s="399"/>
      <c r="U466" s="399"/>
      <c r="V466" s="399"/>
      <c r="W466" s="399"/>
      <c r="X466" s="399"/>
      <c r="Y466" s="399"/>
      <c r="Z466" s="399"/>
      <c r="AA466" s="399"/>
      <c r="AB466" s="399"/>
      <c r="AC466" s="399"/>
      <c r="AD466" s="399"/>
      <c r="AE466" s="399"/>
      <c r="AF466" s="399"/>
      <c r="AG466" s="399"/>
      <c r="AH466" s="399"/>
      <c r="AI466" s="399"/>
      <c r="AJ466" s="399"/>
    </row>
    <row r="467" spans="3:36" ht="15.75" customHeight="1" x14ac:dyDescent="0.25">
      <c r="C467" s="397"/>
      <c r="D467" s="399"/>
      <c r="E467" s="399"/>
      <c r="F467" s="399"/>
      <c r="G467" s="399"/>
      <c r="H467" s="399"/>
      <c r="I467" s="399"/>
      <c r="J467" s="399"/>
      <c r="K467" s="399"/>
      <c r="L467" s="399"/>
      <c r="M467" s="399"/>
      <c r="N467" s="399"/>
      <c r="O467" s="399"/>
      <c r="P467" s="399"/>
      <c r="Q467" s="399"/>
      <c r="R467" s="399"/>
      <c r="S467" s="399"/>
      <c r="T467" s="399"/>
      <c r="U467" s="399"/>
      <c r="V467" s="399"/>
      <c r="W467" s="399"/>
      <c r="X467" s="399"/>
      <c r="Y467" s="399"/>
      <c r="Z467" s="399"/>
      <c r="AA467" s="399"/>
      <c r="AB467" s="399"/>
      <c r="AC467" s="399"/>
      <c r="AD467" s="399"/>
      <c r="AE467" s="399"/>
      <c r="AF467" s="399"/>
      <c r="AG467" s="399"/>
      <c r="AH467" s="399"/>
      <c r="AI467" s="399"/>
      <c r="AJ467" s="399"/>
    </row>
    <row r="468" spans="3:36" ht="15.75" customHeight="1" x14ac:dyDescent="0.25">
      <c r="C468" s="397"/>
      <c r="D468" s="399"/>
      <c r="E468" s="399"/>
      <c r="F468" s="399"/>
      <c r="G468" s="399"/>
      <c r="H468" s="399"/>
      <c r="I468" s="399"/>
      <c r="J468" s="399"/>
      <c r="K468" s="399"/>
      <c r="L468" s="399"/>
      <c r="M468" s="399"/>
      <c r="N468" s="399"/>
      <c r="O468" s="399"/>
      <c r="P468" s="399"/>
      <c r="Q468" s="399"/>
      <c r="R468" s="399"/>
      <c r="S468" s="399"/>
      <c r="T468" s="399"/>
      <c r="U468" s="399"/>
      <c r="V468" s="399"/>
      <c r="W468" s="399"/>
      <c r="X468" s="399"/>
      <c r="Y468" s="399"/>
      <c r="Z468" s="399"/>
      <c r="AA468" s="399"/>
      <c r="AB468" s="399"/>
      <c r="AC468" s="399"/>
      <c r="AD468" s="399"/>
      <c r="AE468" s="399"/>
      <c r="AF468" s="399"/>
      <c r="AG468" s="399"/>
      <c r="AH468" s="399"/>
      <c r="AI468" s="399"/>
      <c r="AJ468" s="399"/>
    </row>
    <row r="469" spans="3:36" ht="15.75" customHeight="1" x14ac:dyDescent="0.25">
      <c r="C469" s="397"/>
      <c r="D469" s="399"/>
      <c r="E469" s="399"/>
      <c r="F469" s="399"/>
      <c r="G469" s="399"/>
      <c r="H469" s="399"/>
      <c r="I469" s="399"/>
      <c r="J469" s="399"/>
      <c r="K469" s="399"/>
      <c r="L469" s="399"/>
      <c r="M469" s="399"/>
      <c r="N469" s="399"/>
      <c r="O469" s="399"/>
      <c r="P469" s="399"/>
      <c r="Q469" s="399"/>
      <c r="R469" s="399"/>
      <c r="S469" s="399"/>
      <c r="T469" s="399"/>
      <c r="U469" s="399"/>
      <c r="V469" s="399"/>
      <c r="W469" s="399"/>
      <c r="X469" s="399"/>
      <c r="Y469" s="399"/>
      <c r="Z469" s="399"/>
      <c r="AA469" s="399"/>
      <c r="AB469" s="399"/>
      <c r="AC469" s="399"/>
      <c r="AD469" s="399"/>
      <c r="AE469" s="399"/>
      <c r="AF469" s="399"/>
      <c r="AG469" s="399"/>
      <c r="AH469" s="399"/>
      <c r="AI469" s="399"/>
      <c r="AJ469" s="399"/>
    </row>
    <row r="470" spans="3:36" ht="15.75" customHeight="1" x14ac:dyDescent="0.25">
      <c r="C470" s="397"/>
      <c r="D470" s="399"/>
      <c r="E470" s="399"/>
      <c r="F470" s="399"/>
      <c r="G470" s="399"/>
      <c r="H470" s="399"/>
      <c r="I470" s="399"/>
      <c r="J470" s="399"/>
      <c r="K470" s="399"/>
      <c r="L470" s="399"/>
      <c r="M470" s="399"/>
      <c r="N470" s="399"/>
      <c r="O470" s="399"/>
      <c r="P470" s="399"/>
      <c r="Q470" s="399"/>
      <c r="R470" s="399"/>
      <c r="S470" s="399"/>
      <c r="T470" s="399"/>
      <c r="U470" s="399"/>
      <c r="V470" s="399"/>
      <c r="W470" s="399"/>
      <c r="X470" s="399"/>
      <c r="Y470" s="399"/>
      <c r="Z470" s="399"/>
      <c r="AA470" s="399"/>
      <c r="AB470" s="399"/>
      <c r="AC470" s="399"/>
      <c r="AD470" s="399"/>
      <c r="AE470" s="399"/>
      <c r="AF470" s="399"/>
      <c r="AG470" s="399"/>
      <c r="AH470" s="399"/>
      <c r="AI470" s="399"/>
      <c r="AJ470" s="399"/>
    </row>
    <row r="471" spans="3:36" ht="15.75" customHeight="1" x14ac:dyDescent="0.25">
      <c r="C471" s="397"/>
      <c r="D471" s="399"/>
      <c r="E471" s="399"/>
      <c r="F471" s="399"/>
      <c r="G471" s="399"/>
      <c r="H471" s="399"/>
      <c r="I471" s="399"/>
      <c r="J471" s="399"/>
      <c r="K471" s="399"/>
      <c r="L471" s="399"/>
      <c r="M471" s="399"/>
      <c r="N471" s="399"/>
      <c r="O471" s="399"/>
      <c r="P471" s="399"/>
      <c r="Q471" s="399"/>
      <c r="R471" s="399"/>
      <c r="S471" s="399"/>
      <c r="T471" s="399"/>
      <c r="U471" s="399"/>
      <c r="V471" s="399"/>
      <c r="W471" s="399"/>
      <c r="X471" s="399"/>
      <c r="Y471" s="399"/>
      <c r="Z471" s="399"/>
      <c r="AA471" s="399"/>
      <c r="AB471" s="399"/>
      <c r="AC471" s="399"/>
      <c r="AD471" s="399"/>
      <c r="AE471" s="399"/>
      <c r="AF471" s="399"/>
      <c r="AG471" s="399"/>
      <c r="AH471" s="399"/>
      <c r="AI471" s="399"/>
      <c r="AJ471" s="399"/>
    </row>
    <row r="472" spans="3:36" ht="15.75" customHeight="1" x14ac:dyDescent="0.25">
      <c r="C472" s="397"/>
      <c r="D472" s="399"/>
      <c r="E472" s="399"/>
      <c r="F472" s="399"/>
      <c r="G472" s="399"/>
      <c r="H472" s="399"/>
      <c r="I472" s="399"/>
      <c r="J472" s="399"/>
      <c r="K472" s="399"/>
      <c r="L472" s="399"/>
      <c r="M472" s="399"/>
      <c r="N472" s="399"/>
      <c r="O472" s="399"/>
      <c r="P472" s="399"/>
      <c r="Q472" s="399"/>
      <c r="R472" s="399"/>
      <c r="S472" s="399"/>
      <c r="T472" s="399"/>
      <c r="U472" s="399"/>
      <c r="V472" s="399"/>
      <c r="W472" s="399"/>
      <c r="X472" s="399"/>
      <c r="Y472" s="399"/>
      <c r="Z472" s="399"/>
      <c r="AA472" s="399"/>
      <c r="AB472" s="399"/>
      <c r="AC472" s="399"/>
      <c r="AD472" s="399"/>
      <c r="AE472" s="399"/>
      <c r="AF472" s="399"/>
      <c r="AG472" s="399"/>
      <c r="AH472" s="399"/>
      <c r="AI472" s="399"/>
      <c r="AJ472" s="399"/>
    </row>
    <row r="473" spans="3:36" ht="15.75" customHeight="1" x14ac:dyDescent="0.25">
      <c r="C473" s="397"/>
      <c r="D473" s="399"/>
      <c r="E473" s="399"/>
      <c r="F473" s="399"/>
      <c r="G473" s="399"/>
      <c r="H473" s="399"/>
      <c r="I473" s="399"/>
      <c r="J473" s="399"/>
      <c r="K473" s="399"/>
      <c r="L473" s="399"/>
      <c r="M473" s="399"/>
      <c r="N473" s="399"/>
      <c r="O473" s="399"/>
      <c r="P473" s="399"/>
      <c r="Q473" s="399"/>
      <c r="R473" s="399"/>
      <c r="S473" s="399"/>
      <c r="T473" s="399"/>
      <c r="U473" s="399"/>
      <c r="V473" s="399"/>
      <c r="W473" s="399"/>
      <c r="X473" s="399"/>
      <c r="Y473" s="399"/>
      <c r="Z473" s="399"/>
      <c r="AA473" s="399"/>
      <c r="AB473" s="399"/>
      <c r="AC473" s="399"/>
      <c r="AD473" s="399"/>
      <c r="AE473" s="399"/>
      <c r="AF473" s="399"/>
      <c r="AG473" s="399"/>
      <c r="AH473" s="399"/>
      <c r="AI473" s="399"/>
      <c r="AJ473" s="399"/>
    </row>
    <row r="474" spans="3:36" ht="15.75" customHeight="1" x14ac:dyDescent="0.25">
      <c r="C474" s="397"/>
      <c r="D474" s="399"/>
      <c r="E474" s="399"/>
      <c r="F474" s="399"/>
      <c r="G474" s="399"/>
      <c r="H474" s="399"/>
      <c r="I474" s="399"/>
      <c r="J474" s="399"/>
      <c r="K474" s="399"/>
      <c r="L474" s="399"/>
      <c r="M474" s="399"/>
      <c r="N474" s="399"/>
      <c r="O474" s="399"/>
      <c r="P474" s="399"/>
      <c r="Q474" s="399"/>
      <c r="R474" s="399"/>
      <c r="S474" s="399"/>
      <c r="T474" s="399"/>
      <c r="U474" s="399"/>
      <c r="V474" s="399"/>
      <c r="W474" s="399"/>
      <c r="X474" s="399"/>
      <c r="Y474" s="399"/>
      <c r="Z474" s="399"/>
      <c r="AA474" s="399"/>
      <c r="AB474" s="399"/>
      <c r="AC474" s="399"/>
      <c r="AD474" s="399"/>
      <c r="AE474" s="399"/>
      <c r="AF474" s="399"/>
      <c r="AG474" s="399"/>
      <c r="AH474" s="399"/>
      <c r="AI474" s="399"/>
      <c r="AJ474" s="399"/>
    </row>
    <row r="475" spans="3:36" ht="15.75" customHeight="1" x14ac:dyDescent="0.25">
      <c r="C475" s="397"/>
      <c r="D475" s="399"/>
      <c r="E475" s="399"/>
      <c r="F475" s="399"/>
      <c r="G475" s="399"/>
      <c r="H475" s="399"/>
      <c r="I475" s="399"/>
      <c r="J475" s="399"/>
      <c r="K475" s="399"/>
      <c r="L475" s="399"/>
      <c r="M475" s="399"/>
      <c r="N475" s="399"/>
      <c r="O475" s="399"/>
      <c r="P475" s="399"/>
      <c r="Q475" s="399"/>
      <c r="R475" s="399"/>
      <c r="S475" s="399"/>
      <c r="T475" s="399"/>
      <c r="U475" s="399"/>
      <c r="V475" s="399"/>
      <c r="W475" s="399"/>
      <c r="X475" s="399"/>
      <c r="Y475" s="399"/>
      <c r="Z475" s="399"/>
      <c r="AA475" s="399"/>
      <c r="AB475" s="399"/>
      <c r="AC475" s="399"/>
      <c r="AD475" s="399"/>
      <c r="AE475" s="399"/>
      <c r="AF475" s="399"/>
      <c r="AG475" s="399"/>
      <c r="AH475" s="399"/>
      <c r="AI475" s="399"/>
      <c r="AJ475" s="399"/>
    </row>
    <row r="476" spans="3:36" ht="15.75" customHeight="1" x14ac:dyDescent="0.25">
      <c r="C476" s="397"/>
      <c r="D476" s="399"/>
      <c r="E476" s="399"/>
      <c r="F476" s="399"/>
      <c r="G476" s="399"/>
      <c r="H476" s="399"/>
      <c r="I476" s="399"/>
      <c r="J476" s="399"/>
      <c r="K476" s="399"/>
      <c r="L476" s="399"/>
      <c r="M476" s="399"/>
      <c r="N476" s="399"/>
      <c r="O476" s="399"/>
      <c r="P476" s="399"/>
      <c r="Q476" s="399"/>
      <c r="R476" s="399"/>
      <c r="S476" s="399"/>
      <c r="T476" s="399"/>
      <c r="U476" s="399"/>
      <c r="V476" s="399"/>
      <c r="W476" s="399"/>
      <c r="X476" s="399"/>
      <c r="Y476" s="399"/>
      <c r="Z476" s="399"/>
      <c r="AA476" s="399"/>
      <c r="AB476" s="399"/>
      <c r="AC476" s="399"/>
      <c r="AD476" s="399"/>
      <c r="AE476" s="399"/>
      <c r="AF476" s="399"/>
      <c r="AG476" s="399"/>
      <c r="AH476" s="399"/>
      <c r="AI476" s="399"/>
      <c r="AJ476" s="399"/>
    </row>
    <row r="477" spans="3:36" ht="15.75" customHeight="1" x14ac:dyDescent="0.25">
      <c r="C477" s="397"/>
      <c r="D477" s="399"/>
      <c r="E477" s="399"/>
      <c r="F477" s="399"/>
      <c r="G477" s="399"/>
      <c r="H477" s="399"/>
      <c r="I477" s="399"/>
      <c r="J477" s="399"/>
      <c r="K477" s="399"/>
      <c r="L477" s="399"/>
      <c r="M477" s="399"/>
      <c r="N477" s="399"/>
      <c r="O477" s="399"/>
      <c r="P477" s="399"/>
      <c r="Q477" s="399"/>
      <c r="R477" s="399"/>
      <c r="S477" s="399"/>
      <c r="T477" s="399"/>
      <c r="U477" s="399"/>
      <c r="V477" s="399"/>
      <c r="W477" s="399"/>
      <c r="X477" s="399"/>
      <c r="Y477" s="399"/>
      <c r="Z477" s="399"/>
      <c r="AA477" s="399"/>
      <c r="AB477" s="399"/>
      <c r="AC477" s="399"/>
      <c r="AD477" s="399"/>
      <c r="AE477" s="399"/>
      <c r="AF477" s="399"/>
      <c r="AG477" s="399"/>
      <c r="AH477" s="399"/>
      <c r="AI477" s="399"/>
      <c r="AJ477" s="399"/>
    </row>
    <row r="478" spans="3:36" ht="15.75" customHeight="1" x14ac:dyDescent="0.25">
      <c r="C478" s="397"/>
      <c r="D478" s="399"/>
      <c r="E478" s="399"/>
      <c r="F478" s="399"/>
      <c r="G478" s="399"/>
      <c r="H478" s="399"/>
      <c r="I478" s="399"/>
      <c r="J478" s="399"/>
      <c r="K478" s="399"/>
      <c r="L478" s="399"/>
      <c r="M478" s="399"/>
      <c r="N478" s="399"/>
      <c r="O478" s="399"/>
      <c r="P478" s="399"/>
      <c r="Q478" s="399"/>
      <c r="R478" s="399"/>
      <c r="S478" s="399"/>
      <c r="T478" s="399"/>
      <c r="U478" s="399"/>
      <c r="V478" s="399"/>
      <c r="W478" s="399"/>
      <c r="X478" s="399"/>
      <c r="Y478" s="399"/>
      <c r="Z478" s="399"/>
      <c r="AA478" s="399"/>
      <c r="AB478" s="399"/>
      <c r="AC478" s="399"/>
      <c r="AD478" s="399"/>
      <c r="AE478" s="399"/>
      <c r="AF478" s="399"/>
      <c r="AG478" s="399"/>
      <c r="AH478" s="399"/>
      <c r="AI478" s="399"/>
      <c r="AJ478" s="399"/>
    </row>
    <row r="479" spans="3:36" ht="15.75" customHeight="1" x14ac:dyDescent="0.25">
      <c r="C479" s="397"/>
      <c r="D479" s="399"/>
      <c r="E479" s="399"/>
      <c r="F479" s="399"/>
      <c r="G479" s="399"/>
      <c r="H479" s="399"/>
      <c r="I479" s="399"/>
      <c r="J479" s="399"/>
      <c r="K479" s="399"/>
      <c r="L479" s="399"/>
      <c r="M479" s="399"/>
      <c r="N479" s="399"/>
      <c r="O479" s="399"/>
      <c r="P479" s="399"/>
      <c r="Q479" s="399"/>
      <c r="R479" s="399"/>
      <c r="S479" s="399"/>
      <c r="T479" s="399"/>
      <c r="U479" s="399"/>
      <c r="V479" s="399"/>
      <c r="W479" s="399"/>
      <c r="X479" s="399"/>
      <c r="Y479" s="399"/>
      <c r="Z479" s="399"/>
      <c r="AA479" s="399"/>
      <c r="AB479" s="399"/>
      <c r="AC479" s="399"/>
      <c r="AD479" s="399"/>
      <c r="AE479" s="399"/>
      <c r="AF479" s="399"/>
      <c r="AG479" s="399"/>
      <c r="AH479" s="399"/>
      <c r="AI479" s="399"/>
      <c r="AJ479" s="399"/>
    </row>
    <row r="480" spans="3:36" ht="15.75" customHeight="1" x14ac:dyDescent="0.25">
      <c r="C480" s="397"/>
      <c r="D480" s="399"/>
      <c r="E480" s="399"/>
      <c r="F480" s="399"/>
      <c r="G480" s="399"/>
      <c r="H480" s="399"/>
      <c r="I480" s="399"/>
      <c r="J480" s="399"/>
      <c r="K480" s="399"/>
      <c r="L480" s="399"/>
      <c r="M480" s="399"/>
      <c r="N480" s="399"/>
      <c r="O480" s="399"/>
      <c r="P480" s="399"/>
      <c r="Q480" s="399"/>
      <c r="R480" s="399"/>
      <c r="S480" s="399"/>
      <c r="T480" s="399"/>
      <c r="U480" s="399"/>
      <c r="V480" s="399"/>
      <c r="W480" s="399"/>
      <c r="X480" s="399"/>
      <c r="Y480" s="399"/>
      <c r="Z480" s="399"/>
      <c r="AA480" s="399"/>
      <c r="AB480" s="399"/>
      <c r="AC480" s="399"/>
      <c r="AD480" s="399"/>
      <c r="AE480" s="399"/>
      <c r="AF480" s="399"/>
      <c r="AG480" s="399"/>
      <c r="AH480" s="399"/>
      <c r="AI480" s="399"/>
      <c r="AJ480" s="399"/>
    </row>
    <row r="481" spans="3:36" ht="15.75" customHeight="1" x14ac:dyDescent="0.25">
      <c r="C481" s="397"/>
      <c r="D481" s="399"/>
      <c r="E481" s="399"/>
      <c r="F481" s="399"/>
      <c r="G481" s="399"/>
      <c r="H481" s="399"/>
      <c r="I481" s="399"/>
      <c r="J481" s="399"/>
      <c r="K481" s="399"/>
      <c r="L481" s="399"/>
      <c r="M481" s="399"/>
      <c r="N481" s="399"/>
      <c r="O481" s="399"/>
      <c r="P481" s="399"/>
      <c r="Q481" s="399"/>
      <c r="R481" s="399"/>
      <c r="S481" s="399"/>
      <c r="T481" s="399"/>
      <c r="U481" s="399"/>
      <c r="V481" s="399"/>
      <c r="W481" s="399"/>
      <c r="X481" s="399"/>
      <c r="Y481" s="399"/>
      <c r="Z481" s="399"/>
      <c r="AA481" s="399"/>
      <c r="AB481" s="399"/>
      <c r="AC481" s="399"/>
      <c r="AD481" s="399"/>
      <c r="AE481" s="399"/>
      <c r="AF481" s="399"/>
      <c r="AG481" s="399"/>
      <c r="AH481" s="399"/>
      <c r="AI481" s="399"/>
      <c r="AJ481" s="399"/>
    </row>
    <row r="482" spans="3:36" ht="15.75" customHeight="1" x14ac:dyDescent="0.25">
      <c r="C482" s="397"/>
      <c r="D482" s="399"/>
      <c r="E482" s="399"/>
      <c r="F482" s="399"/>
      <c r="G482" s="399"/>
      <c r="H482" s="399"/>
      <c r="I482" s="399"/>
      <c r="J482" s="399"/>
      <c r="K482" s="399"/>
      <c r="L482" s="399"/>
      <c r="M482" s="399"/>
      <c r="N482" s="399"/>
      <c r="O482" s="399"/>
      <c r="P482" s="399"/>
      <c r="Q482" s="399"/>
      <c r="R482" s="399"/>
      <c r="S482" s="399"/>
      <c r="T482" s="399"/>
      <c r="U482" s="399"/>
      <c r="V482" s="399"/>
      <c r="W482" s="399"/>
      <c r="X482" s="399"/>
      <c r="Y482" s="399"/>
      <c r="Z482" s="399"/>
      <c r="AA482" s="399"/>
      <c r="AB482" s="399"/>
      <c r="AC482" s="399"/>
      <c r="AD482" s="399"/>
      <c r="AE482" s="399"/>
      <c r="AF482" s="399"/>
      <c r="AG482" s="399"/>
      <c r="AH482" s="399"/>
      <c r="AI482" s="399"/>
      <c r="AJ482" s="399"/>
    </row>
    <row r="483" spans="3:36" ht="15.75" customHeight="1" x14ac:dyDescent="0.25">
      <c r="C483" s="397"/>
      <c r="D483" s="399"/>
      <c r="E483" s="399"/>
      <c r="F483" s="399"/>
      <c r="G483" s="399"/>
      <c r="H483" s="399"/>
      <c r="I483" s="399"/>
      <c r="J483" s="399"/>
      <c r="K483" s="399"/>
      <c r="L483" s="399"/>
      <c r="M483" s="399"/>
      <c r="N483" s="399"/>
      <c r="O483" s="399"/>
      <c r="P483" s="399"/>
      <c r="Q483" s="399"/>
      <c r="R483" s="399"/>
      <c r="S483" s="399"/>
      <c r="T483" s="399"/>
      <c r="U483" s="399"/>
      <c r="V483" s="399"/>
      <c r="W483" s="399"/>
      <c r="X483" s="399"/>
      <c r="Y483" s="399"/>
      <c r="Z483" s="399"/>
      <c r="AA483" s="399"/>
      <c r="AB483" s="399"/>
      <c r="AC483" s="399"/>
      <c r="AD483" s="399"/>
      <c r="AE483" s="399"/>
      <c r="AF483" s="399"/>
      <c r="AG483" s="399"/>
      <c r="AH483" s="399"/>
      <c r="AI483" s="399"/>
      <c r="AJ483" s="399"/>
    </row>
    <row r="484" spans="3:36" ht="15.75" customHeight="1" x14ac:dyDescent="0.25">
      <c r="C484" s="397"/>
      <c r="D484" s="399"/>
      <c r="E484" s="399"/>
      <c r="F484" s="399"/>
      <c r="G484" s="399"/>
      <c r="H484" s="399"/>
      <c r="I484" s="399"/>
      <c r="J484" s="399"/>
      <c r="K484" s="399"/>
      <c r="L484" s="399"/>
      <c r="M484" s="399"/>
      <c r="N484" s="399"/>
      <c r="O484" s="399"/>
      <c r="P484" s="399"/>
      <c r="Q484" s="399"/>
      <c r="R484" s="399"/>
      <c r="S484" s="399"/>
      <c r="T484" s="399"/>
      <c r="U484" s="399"/>
      <c r="V484" s="399"/>
      <c r="W484" s="399"/>
      <c r="X484" s="399"/>
      <c r="Y484" s="399"/>
      <c r="Z484" s="399"/>
      <c r="AA484" s="399"/>
      <c r="AB484" s="399"/>
      <c r="AC484" s="399"/>
      <c r="AD484" s="399"/>
      <c r="AE484" s="399"/>
      <c r="AF484" s="399"/>
      <c r="AG484" s="399"/>
      <c r="AH484" s="399"/>
      <c r="AI484" s="399"/>
      <c r="AJ484" s="399"/>
    </row>
    <row r="485" spans="3:36" ht="15.75" customHeight="1" x14ac:dyDescent="0.25">
      <c r="C485" s="397"/>
      <c r="D485" s="399"/>
      <c r="E485" s="399"/>
      <c r="F485" s="399"/>
      <c r="G485" s="399"/>
      <c r="H485" s="399"/>
      <c r="I485" s="399"/>
      <c r="J485" s="399"/>
      <c r="K485" s="399"/>
      <c r="L485" s="399"/>
      <c r="M485" s="399"/>
      <c r="N485" s="399"/>
      <c r="O485" s="399"/>
      <c r="P485" s="399"/>
      <c r="Q485" s="399"/>
      <c r="R485" s="399"/>
      <c r="S485" s="399"/>
      <c r="T485" s="399"/>
      <c r="U485" s="399"/>
      <c r="V485" s="399"/>
      <c r="W485" s="399"/>
      <c r="X485" s="399"/>
      <c r="Y485" s="399"/>
      <c r="Z485" s="399"/>
      <c r="AA485" s="399"/>
      <c r="AB485" s="399"/>
      <c r="AC485" s="399"/>
      <c r="AD485" s="399"/>
      <c r="AE485" s="399"/>
      <c r="AF485" s="399"/>
      <c r="AG485" s="399"/>
      <c r="AH485" s="399"/>
      <c r="AI485" s="399"/>
      <c r="AJ485" s="399"/>
    </row>
    <row r="486" spans="3:36" ht="15.75" customHeight="1" x14ac:dyDescent="0.25">
      <c r="C486" s="397"/>
      <c r="D486" s="399"/>
      <c r="E486" s="399"/>
      <c r="F486" s="399"/>
      <c r="G486" s="399"/>
      <c r="H486" s="399"/>
      <c r="I486" s="399"/>
      <c r="J486" s="399"/>
      <c r="K486" s="399"/>
      <c r="L486" s="399"/>
      <c r="M486" s="399"/>
      <c r="N486" s="399"/>
      <c r="O486" s="399"/>
      <c r="P486" s="399"/>
      <c r="Q486" s="399"/>
      <c r="R486" s="399"/>
      <c r="S486" s="399"/>
      <c r="T486" s="399"/>
      <c r="U486" s="399"/>
      <c r="V486" s="399"/>
      <c r="W486" s="399"/>
      <c r="X486" s="399"/>
      <c r="Y486" s="399"/>
      <c r="Z486" s="399"/>
      <c r="AA486" s="399"/>
      <c r="AB486" s="399"/>
      <c r="AC486" s="399"/>
      <c r="AD486" s="399"/>
      <c r="AE486" s="399"/>
      <c r="AF486" s="399"/>
      <c r="AG486" s="399"/>
      <c r="AH486" s="399"/>
      <c r="AI486" s="399"/>
      <c r="AJ486" s="399"/>
    </row>
    <row r="487" spans="3:36" ht="15.75" customHeight="1" x14ac:dyDescent="0.25">
      <c r="C487" s="397"/>
      <c r="D487" s="399"/>
      <c r="E487" s="399"/>
      <c r="F487" s="399"/>
      <c r="G487" s="399"/>
      <c r="H487" s="399"/>
      <c r="I487" s="399"/>
      <c r="J487" s="399"/>
      <c r="K487" s="399"/>
      <c r="L487" s="399"/>
      <c r="M487" s="399"/>
      <c r="N487" s="399"/>
      <c r="O487" s="399"/>
      <c r="P487" s="399"/>
      <c r="Q487" s="399"/>
      <c r="R487" s="399"/>
      <c r="S487" s="399"/>
      <c r="T487" s="399"/>
      <c r="U487" s="399"/>
      <c r="V487" s="399"/>
      <c r="W487" s="399"/>
      <c r="X487" s="399"/>
      <c r="Y487" s="399"/>
      <c r="Z487" s="399"/>
      <c r="AA487" s="399"/>
      <c r="AB487" s="399"/>
      <c r="AC487" s="399"/>
      <c r="AD487" s="399"/>
      <c r="AE487" s="399"/>
      <c r="AF487" s="399"/>
      <c r="AG487" s="399"/>
      <c r="AH487" s="399"/>
      <c r="AI487" s="399"/>
      <c r="AJ487" s="399"/>
    </row>
    <row r="488" spans="3:36" ht="15.75" customHeight="1" x14ac:dyDescent="0.25">
      <c r="C488" s="397"/>
      <c r="D488" s="399"/>
      <c r="E488" s="399"/>
      <c r="F488" s="399"/>
      <c r="G488" s="399"/>
      <c r="H488" s="399"/>
      <c r="I488" s="399"/>
      <c r="J488" s="399"/>
      <c r="K488" s="399"/>
      <c r="L488" s="399"/>
      <c r="M488" s="399"/>
      <c r="N488" s="399"/>
      <c r="O488" s="399"/>
      <c r="P488" s="399"/>
      <c r="Q488" s="399"/>
      <c r="R488" s="399"/>
      <c r="S488" s="399"/>
      <c r="T488" s="399"/>
      <c r="U488" s="399"/>
      <c r="V488" s="399"/>
      <c r="W488" s="399"/>
      <c r="X488" s="399"/>
      <c r="Y488" s="399"/>
      <c r="Z488" s="399"/>
      <c r="AA488" s="399"/>
      <c r="AB488" s="399"/>
      <c r="AC488" s="399"/>
      <c r="AD488" s="399"/>
      <c r="AE488" s="399"/>
      <c r="AF488" s="399"/>
      <c r="AG488" s="399"/>
      <c r="AH488" s="399"/>
      <c r="AI488" s="399"/>
      <c r="AJ488" s="399"/>
    </row>
    <row r="489" spans="3:36" ht="15.75" customHeight="1" x14ac:dyDescent="0.25">
      <c r="C489" s="397"/>
      <c r="D489" s="399"/>
      <c r="E489" s="399"/>
      <c r="F489" s="399"/>
      <c r="G489" s="399"/>
      <c r="H489" s="399"/>
      <c r="I489" s="399"/>
      <c r="J489" s="399"/>
      <c r="K489" s="399"/>
      <c r="L489" s="399"/>
      <c r="M489" s="399"/>
      <c r="N489" s="399"/>
      <c r="O489" s="399"/>
      <c r="P489" s="399"/>
      <c r="Q489" s="399"/>
      <c r="R489" s="399"/>
      <c r="S489" s="399"/>
      <c r="T489" s="399"/>
      <c r="U489" s="399"/>
      <c r="V489" s="399"/>
      <c r="W489" s="399"/>
      <c r="X489" s="399"/>
      <c r="Y489" s="399"/>
      <c r="Z489" s="399"/>
      <c r="AA489" s="399"/>
      <c r="AB489" s="399"/>
      <c r="AC489" s="399"/>
      <c r="AD489" s="399"/>
      <c r="AE489" s="399"/>
      <c r="AF489" s="399"/>
      <c r="AG489" s="399"/>
      <c r="AH489" s="399"/>
      <c r="AI489" s="399"/>
      <c r="AJ489" s="399"/>
    </row>
    <row r="490" spans="3:36" ht="15.75" customHeight="1" x14ac:dyDescent="0.25">
      <c r="C490" s="397"/>
      <c r="D490" s="399"/>
      <c r="E490" s="399"/>
      <c r="F490" s="399"/>
      <c r="G490" s="399"/>
      <c r="H490" s="399"/>
      <c r="I490" s="399"/>
      <c r="J490" s="399"/>
      <c r="K490" s="399"/>
      <c r="L490" s="399"/>
      <c r="M490" s="399"/>
      <c r="N490" s="399"/>
      <c r="O490" s="399"/>
      <c r="P490" s="399"/>
      <c r="Q490" s="399"/>
      <c r="R490" s="399"/>
      <c r="S490" s="399"/>
      <c r="T490" s="399"/>
      <c r="U490" s="399"/>
      <c r="V490" s="399"/>
      <c r="W490" s="399"/>
      <c r="X490" s="399"/>
      <c r="Y490" s="399"/>
      <c r="Z490" s="399"/>
      <c r="AA490" s="399"/>
      <c r="AB490" s="399"/>
      <c r="AC490" s="399"/>
      <c r="AD490" s="399"/>
      <c r="AE490" s="399"/>
      <c r="AF490" s="399"/>
      <c r="AG490" s="399"/>
      <c r="AH490" s="399"/>
      <c r="AI490" s="399"/>
      <c r="AJ490" s="399"/>
    </row>
    <row r="491" spans="3:36" ht="15.75" customHeight="1" x14ac:dyDescent="0.25">
      <c r="C491" s="397"/>
      <c r="D491" s="399"/>
      <c r="E491" s="399"/>
      <c r="F491" s="399"/>
      <c r="G491" s="399"/>
      <c r="H491" s="399"/>
      <c r="I491" s="399"/>
      <c r="J491" s="399"/>
      <c r="K491" s="399"/>
      <c r="L491" s="399"/>
      <c r="M491" s="399"/>
      <c r="N491" s="399"/>
      <c r="O491" s="399"/>
      <c r="P491" s="399"/>
      <c r="Q491" s="399"/>
      <c r="R491" s="399"/>
      <c r="S491" s="399"/>
      <c r="T491" s="399"/>
      <c r="U491" s="399"/>
      <c r="V491" s="399"/>
      <c r="W491" s="399"/>
      <c r="X491" s="399"/>
      <c r="Y491" s="399"/>
      <c r="Z491" s="399"/>
      <c r="AA491" s="399"/>
      <c r="AB491" s="399"/>
      <c r="AC491" s="399"/>
      <c r="AD491" s="399"/>
      <c r="AE491" s="399"/>
      <c r="AF491" s="399"/>
      <c r="AG491" s="399"/>
      <c r="AH491" s="399"/>
      <c r="AI491" s="399"/>
      <c r="AJ491" s="399"/>
    </row>
    <row r="492" spans="3:36" ht="15.75" customHeight="1" x14ac:dyDescent="0.25">
      <c r="C492" s="397"/>
      <c r="D492" s="399"/>
      <c r="E492" s="399"/>
      <c r="F492" s="399"/>
      <c r="G492" s="399"/>
      <c r="H492" s="399"/>
      <c r="I492" s="399"/>
      <c r="J492" s="399"/>
      <c r="K492" s="399"/>
      <c r="L492" s="399"/>
      <c r="M492" s="399"/>
      <c r="N492" s="399"/>
      <c r="O492" s="399"/>
      <c r="P492" s="399"/>
      <c r="Q492" s="399"/>
      <c r="R492" s="399"/>
      <c r="S492" s="399"/>
      <c r="T492" s="399"/>
      <c r="U492" s="399"/>
      <c r="V492" s="399"/>
      <c r="W492" s="399"/>
      <c r="X492" s="399"/>
      <c r="Y492" s="399"/>
      <c r="Z492" s="399"/>
      <c r="AA492" s="399"/>
      <c r="AB492" s="399"/>
      <c r="AC492" s="399"/>
      <c r="AD492" s="399"/>
      <c r="AE492" s="399"/>
      <c r="AF492" s="399"/>
      <c r="AG492" s="399"/>
      <c r="AH492" s="399"/>
      <c r="AI492" s="399"/>
      <c r="AJ492" s="399"/>
    </row>
    <row r="493" spans="3:36" ht="15.75" customHeight="1" x14ac:dyDescent="0.25">
      <c r="C493" s="397"/>
      <c r="D493" s="399"/>
      <c r="E493" s="399"/>
      <c r="F493" s="399"/>
      <c r="G493" s="399"/>
      <c r="H493" s="399"/>
      <c r="I493" s="399"/>
      <c r="J493" s="399"/>
      <c r="K493" s="399"/>
      <c r="L493" s="399"/>
      <c r="M493" s="399"/>
      <c r="N493" s="399"/>
      <c r="O493" s="399"/>
      <c r="P493" s="399"/>
      <c r="Q493" s="399"/>
      <c r="R493" s="399"/>
      <c r="S493" s="399"/>
      <c r="T493" s="399"/>
      <c r="U493" s="399"/>
      <c r="V493" s="399"/>
      <c r="W493" s="399"/>
      <c r="X493" s="399"/>
      <c r="Y493" s="399"/>
      <c r="Z493" s="399"/>
      <c r="AA493" s="399"/>
      <c r="AB493" s="399"/>
      <c r="AC493" s="399"/>
      <c r="AD493" s="399"/>
      <c r="AE493" s="399"/>
      <c r="AF493" s="399"/>
      <c r="AG493" s="399"/>
      <c r="AH493" s="399"/>
      <c r="AI493" s="399"/>
      <c r="AJ493" s="399"/>
    </row>
    <row r="494" spans="3:36" ht="15.75" customHeight="1" x14ac:dyDescent="0.25">
      <c r="C494" s="397"/>
      <c r="D494" s="399"/>
      <c r="E494" s="399"/>
      <c r="F494" s="399"/>
      <c r="G494" s="399"/>
      <c r="H494" s="399"/>
      <c r="I494" s="399"/>
      <c r="J494" s="399"/>
      <c r="K494" s="399"/>
      <c r="L494" s="399"/>
      <c r="M494" s="399"/>
      <c r="N494" s="399"/>
      <c r="O494" s="399"/>
      <c r="P494" s="399"/>
      <c r="Q494" s="399"/>
      <c r="R494" s="399"/>
      <c r="S494" s="399"/>
      <c r="T494" s="399"/>
      <c r="U494" s="399"/>
      <c r="V494" s="399"/>
      <c r="W494" s="399"/>
      <c r="X494" s="399"/>
      <c r="Y494" s="399"/>
      <c r="Z494" s="399"/>
      <c r="AA494" s="399"/>
      <c r="AB494" s="399"/>
      <c r="AC494" s="399"/>
      <c r="AD494" s="399"/>
      <c r="AE494" s="399"/>
      <c r="AF494" s="399"/>
      <c r="AG494" s="399"/>
      <c r="AH494" s="399"/>
      <c r="AI494" s="399"/>
      <c r="AJ494" s="399"/>
    </row>
    <row r="495" spans="3:36" ht="15.75" customHeight="1" x14ac:dyDescent="0.25">
      <c r="C495" s="397"/>
      <c r="D495" s="399"/>
      <c r="E495" s="399"/>
      <c r="F495" s="399"/>
      <c r="G495" s="399"/>
      <c r="H495" s="399"/>
      <c r="I495" s="399"/>
      <c r="J495" s="399"/>
      <c r="K495" s="399"/>
      <c r="L495" s="399"/>
      <c r="M495" s="399"/>
      <c r="N495" s="399"/>
      <c r="O495" s="399"/>
      <c r="P495" s="399"/>
      <c r="Q495" s="399"/>
      <c r="R495" s="399"/>
      <c r="S495" s="399"/>
      <c r="T495" s="399"/>
      <c r="U495" s="399"/>
      <c r="V495" s="399"/>
      <c r="W495" s="399"/>
      <c r="X495" s="399"/>
      <c r="Y495" s="399"/>
      <c r="Z495" s="399"/>
      <c r="AA495" s="399"/>
      <c r="AB495" s="399"/>
      <c r="AC495" s="399"/>
      <c r="AD495" s="399"/>
      <c r="AE495" s="399"/>
      <c r="AF495" s="399"/>
      <c r="AG495" s="399"/>
      <c r="AH495" s="399"/>
      <c r="AI495" s="399"/>
      <c r="AJ495" s="399"/>
    </row>
    <row r="496" spans="3:36" ht="15.75" customHeight="1" x14ac:dyDescent="0.25">
      <c r="C496" s="397"/>
      <c r="D496" s="399"/>
      <c r="E496" s="399"/>
      <c r="F496" s="399"/>
      <c r="G496" s="399"/>
      <c r="H496" s="399"/>
      <c r="I496" s="399"/>
      <c r="J496" s="399"/>
      <c r="K496" s="399"/>
      <c r="L496" s="399"/>
      <c r="M496" s="399"/>
      <c r="N496" s="399"/>
      <c r="O496" s="399"/>
      <c r="P496" s="399"/>
      <c r="Q496" s="399"/>
      <c r="R496" s="399"/>
      <c r="S496" s="399"/>
      <c r="T496" s="399"/>
      <c r="U496" s="399"/>
      <c r="V496" s="399"/>
      <c r="W496" s="399"/>
      <c r="X496" s="399"/>
      <c r="Y496" s="399"/>
      <c r="Z496" s="399"/>
      <c r="AA496" s="399"/>
      <c r="AB496" s="399"/>
      <c r="AC496" s="399"/>
      <c r="AD496" s="399"/>
      <c r="AE496" s="399"/>
      <c r="AF496" s="399"/>
      <c r="AG496" s="399"/>
      <c r="AH496" s="399"/>
      <c r="AI496" s="399"/>
      <c r="AJ496" s="399"/>
    </row>
    <row r="497" spans="3:36" ht="15.75" customHeight="1" x14ac:dyDescent="0.25">
      <c r="C497" s="397"/>
      <c r="D497" s="399"/>
      <c r="E497" s="399"/>
      <c r="F497" s="399"/>
      <c r="G497" s="399"/>
      <c r="H497" s="399"/>
      <c r="I497" s="399"/>
      <c r="J497" s="399"/>
      <c r="K497" s="399"/>
      <c r="L497" s="399"/>
      <c r="M497" s="399"/>
      <c r="N497" s="399"/>
      <c r="O497" s="399"/>
      <c r="P497" s="399"/>
      <c r="Q497" s="399"/>
      <c r="R497" s="399"/>
      <c r="S497" s="399"/>
      <c r="T497" s="399"/>
      <c r="U497" s="399"/>
      <c r="V497" s="399"/>
      <c r="W497" s="399"/>
      <c r="X497" s="399"/>
      <c r="Y497" s="399"/>
      <c r="Z497" s="399"/>
      <c r="AA497" s="399"/>
      <c r="AB497" s="399"/>
      <c r="AC497" s="399"/>
      <c r="AD497" s="399"/>
      <c r="AE497" s="399"/>
      <c r="AF497" s="399"/>
      <c r="AG497" s="399"/>
      <c r="AH497" s="399"/>
      <c r="AI497" s="399"/>
      <c r="AJ497" s="399"/>
    </row>
    <row r="498" spans="3:36" ht="15.75" customHeight="1" x14ac:dyDescent="0.25">
      <c r="C498" s="397"/>
      <c r="D498" s="399"/>
      <c r="E498" s="399"/>
      <c r="F498" s="399"/>
      <c r="G498" s="399"/>
      <c r="H498" s="399"/>
      <c r="I498" s="399"/>
      <c r="J498" s="399"/>
      <c r="K498" s="399"/>
      <c r="L498" s="399"/>
      <c r="M498" s="399"/>
      <c r="N498" s="399"/>
      <c r="O498" s="399"/>
      <c r="P498" s="399"/>
      <c r="Q498" s="399"/>
      <c r="R498" s="399"/>
      <c r="S498" s="399"/>
      <c r="T498" s="399"/>
      <c r="U498" s="399"/>
      <c r="V498" s="399"/>
      <c r="W498" s="399"/>
      <c r="X498" s="399"/>
      <c r="Y498" s="399"/>
      <c r="Z498" s="399"/>
      <c r="AA498" s="399"/>
      <c r="AB498" s="399"/>
      <c r="AC498" s="399"/>
      <c r="AD498" s="399"/>
      <c r="AE498" s="399"/>
      <c r="AF498" s="399"/>
      <c r="AG498" s="399"/>
      <c r="AH498" s="399"/>
      <c r="AI498" s="399"/>
      <c r="AJ498" s="399"/>
    </row>
    <row r="499" spans="3:36" ht="15.75" customHeight="1" x14ac:dyDescent="0.25">
      <c r="C499" s="397"/>
      <c r="D499" s="399"/>
      <c r="E499" s="399"/>
      <c r="F499" s="399"/>
      <c r="G499" s="399"/>
      <c r="H499" s="399"/>
      <c r="I499" s="399"/>
      <c r="J499" s="399"/>
      <c r="K499" s="399"/>
      <c r="L499" s="399"/>
      <c r="M499" s="399"/>
      <c r="N499" s="399"/>
      <c r="O499" s="399"/>
      <c r="P499" s="399"/>
      <c r="Q499" s="399"/>
      <c r="R499" s="399"/>
      <c r="S499" s="399"/>
      <c r="T499" s="399"/>
      <c r="U499" s="399"/>
      <c r="V499" s="399"/>
      <c r="W499" s="399"/>
      <c r="X499" s="399"/>
      <c r="Y499" s="399"/>
      <c r="Z499" s="399"/>
      <c r="AA499" s="399"/>
      <c r="AB499" s="399"/>
      <c r="AC499" s="399"/>
      <c r="AD499" s="399"/>
      <c r="AE499" s="399"/>
      <c r="AF499" s="399"/>
      <c r="AG499" s="399"/>
      <c r="AH499" s="399"/>
      <c r="AI499" s="399"/>
      <c r="AJ499" s="399"/>
    </row>
    <row r="500" spans="3:36" ht="15.75" customHeight="1" x14ac:dyDescent="0.25">
      <c r="C500" s="397"/>
      <c r="D500" s="399"/>
      <c r="E500" s="399"/>
      <c r="F500" s="399"/>
      <c r="G500" s="399"/>
      <c r="H500" s="399"/>
      <c r="I500" s="399"/>
      <c r="J500" s="399"/>
      <c r="K500" s="399"/>
      <c r="L500" s="399"/>
      <c r="M500" s="399"/>
      <c r="N500" s="399"/>
      <c r="O500" s="399"/>
      <c r="P500" s="399"/>
      <c r="Q500" s="399"/>
      <c r="R500" s="399"/>
      <c r="S500" s="399"/>
      <c r="T500" s="399"/>
      <c r="U500" s="399"/>
      <c r="V500" s="399"/>
      <c r="W500" s="399"/>
      <c r="X500" s="399"/>
      <c r="Y500" s="399"/>
      <c r="Z500" s="399"/>
      <c r="AA500" s="399"/>
      <c r="AB500" s="399"/>
      <c r="AC500" s="399"/>
      <c r="AD500" s="399"/>
      <c r="AE500" s="399"/>
      <c r="AF500" s="399"/>
      <c r="AG500" s="399"/>
      <c r="AH500" s="399"/>
      <c r="AI500" s="399"/>
      <c r="AJ500" s="399"/>
    </row>
    <row r="501" spans="3:36" ht="15.75" customHeight="1" x14ac:dyDescent="0.25">
      <c r="C501" s="397"/>
      <c r="D501" s="399"/>
      <c r="E501" s="399"/>
      <c r="F501" s="399"/>
      <c r="G501" s="399"/>
      <c r="H501" s="399"/>
      <c r="I501" s="399"/>
      <c r="J501" s="399"/>
      <c r="K501" s="399"/>
      <c r="L501" s="399"/>
      <c r="M501" s="399"/>
      <c r="N501" s="399"/>
      <c r="O501" s="399"/>
      <c r="P501" s="399"/>
      <c r="Q501" s="399"/>
      <c r="R501" s="399"/>
      <c r="S501" s="399"/>
      <c r="T501" s="399"/>
      <c r="U501" s="399"/>
      <c r="V501" s="399"/>
      <c r="W501" s="399"/>
      <c r="X501" s="399"/>
      <c r="Y501" s="399"/>
      <c r="Z501" s="399"/>
      <c r="AA501" s="399"/>
      <c r="AB501" s="399"/>
      <c r="AC501" s="399"/>
      <c r="AD501" s="399"/>
      <c r="AE501" s="399"/>
      <c r="AF501" s="399"/>
      <c r="AG501" s="399"/>
      <c r="AH501" s="399"/>
      <c r="AI501" s="399"/>
      <c r="AJ501" s="399"/>
    </row>
    <row r="502" spans="3:36" ht="15.75" customHeight="1" x14ac:dyDescent="0.25">
      <c r="C502" s="397"/>
      <c r="D502" s="399"/>
      <c r="E502" s="399"/>
      <c r="F502" s="399"/>
      <c r="G502" s="399"/>
      <c r="H502" s="399"/>
      <c r="I502" s="399"/>
      <c r="J502" s="399"/>
      <c r="K502" s="399"/>
      <c r="L502" s="399"/>
      <c r="M502" s="399"/>
      <c r="N502" s="399"/>
      <c r="O502" s="399"/>
      <c r="P502" s="399"/>
      <c r="Q502" s="399"/>
      <c r="R502" s="399"/>
      <c r="S502" s="399"/>
      <c r="T502" s="399"/>
      <c r="U502" s="399"/>
      <c r="V502" s="399"/>
      <c r="W502" s="399"/>
      <c r="X502" s="399"/>
      <c r="Y502" s="399"/>
      <c r="Z502" s="399"/>
      <c r="AA502" s="399"/>
      <c r="AB502" s="399"/>
      <c r="AC502" s="399"/>
      <c r="AD502" s="399"/>
      <c r="AE502" s="399"/>
      <c r="AF502" s="399"/>
      <c r="AG502" s="399"/>
      <c r="AH502" s="399"/>
      <c r="AI502" s="399"/>
      <c r="AJ502" s="399"/>
    </row>
    <row r="503" spans="3:36" ht="15.75" customHeight="1" x14ac:dyDescent="0.25">
      <c r="C503" s="397"/>
      <c r="D503" s="399"/>
      <c r="E503" s="399"/>
      <c r="F503" s="399"/>
      <c r="G503" s="399"/>
      <c r="H503" s="399"/>
      <c r="I503" s="399"/>
      <c r="J503" s="399"/>
      <c r="K503" s="399"/>
      <c r="L503" s="399"/>
      <c r="M503" s="399"/>
      <c r="N503" s="399"/>
      <c r="O503" s="399"/>
      <c r="P503" s="399"/>
      <c r="Q503" s="399"/>
      <c r="R503" s="399"/>
      <c r="S503" s="399"/>
      <c r="T503" s="399"/>
      <c r="U503" s="399"/>
      <c r="V503" s="399"/>
      <c r="W503" s="399"/>
      <c r="X503" s="399"/>
      <c r="Y503" s="399"/>
      <c r="Z503" s="399"/>
      <c r="AA503" s="399"/>
      <c r="AB503" s="399"/>
      <c r="AC503" s="399"/>
      <c r="AD503" s="399"/>
      <c r="AE503" s="399"/>
      <c r="AF503" s="399"/>
      <c r="AG503" s="399"/>
      <c r="AH503" s="399"/>
      <c r="AI503" s="399"/>
      <c r="AJ503" s="399"/>
    </row>
    <row r="504" spans="3:36" ht="15.75" customHeight="1" x14ac:dyDescent="0.25">
      <c r="C504" s="397"/>
      <c r="D504" s="399"/>
      <c r="E504" s="399"/>
      <c r="F504" s="399"/>
      <c r="G504" s="399"/>
      <c r="H504" s="399"/>
      <c r="I504" s="399"/>
      <c r="J504" s="399"/>
      <c r="K504" s="399"/>
      <c r="L504" s="399"/>
      <c r="M504" s="399"/>
      <c r="N504" s="399"/>
      <c r="O504" s="399"/>
      <c r="P504" s="399"/>
      <c r="Q504" s="399"/>
      <c r="R504" s="399"/>
      <c r="S504" s="399"/>
      <c r="T504" s="399"/>
      <c r="U504" s="399"/>
      <c r="V504" s="399"/>
      <c r="W504" s="399"/>
      <c r="X504" s="399"/>
      <c r="Y504" s="399"/>
      <c r="Z504" s="399"/>
      <c r="AA504" s="399"/>
      <c r="AB504" s="399"/>
      <c r="AC504" s="399"/>
      <c r="AD504" s="399"/>
      <c r="AE504" s="399"/>
      <c r="AF504" s="399"/>
      <c r="AG504" s="399"/>
      <c r="AH504" s="399"/>
      <c r="AI504" s="399"/>
      <c r="AJ504" s="399"/>
    </row>
    <row r="505" spans="3:36" ht="15.75" customHeight="1" x14ac:dyDescent="0.25">
      <c r="C505" s="397"/>
      <c r="D505" s="399"/>
      <c r="E505" s="399"/>
      <c r="F505" s="399"/>
      <c r="G505" s="399"/>
      <c r="H505" s="399"/>
      <c r="I505" s="399"/>
      <c r="J505" s="399"/>
      <c r="K505" s="399"/>
      <c r="L505" s="399"/>
      <c r="M505" s="399"/>
      <c r="N505" s="399"/>
      <c r="O505" s="399"/>
      <c r="P505" s="399"/>
      <c r="Q505" s="399"/>
      <c r="R505" s="399"/>
      <c r="S505" s="399"/>
      <c r="T505" s="399"/>
      <c r="U505" s="399"/>
      <c r="V505" s="399"/>
      <c r="W505" s="399"/>
      <c r="X505" s="399"/>
      <c r="Y505" s="399"/>
      <c r="Z505" s="399"/>
      <c r="AA505" s="399"/>
      <c r="AB505" s="399"/>
      <c r="AC505" s="399"/>
      <c r="AD505" s="399"/>
      <c r="AE505" s="399"/>
      <c r="AF505" s="399"/>
      <c r="AG505" s="399"/>
      <c r="AH505" s="399"/>
      <c r="AI505" s="399"/>
      <c r="AJ505" s="399"/>
    </row>
    <row r="506" spans="3:36" ht="15.75" customHeight="1" x14ac:dyDescent="0.25">
      <c r="C506" s="397"/>
      <c r="D506" s="399"/>
      <c r="E506" s="399"/>
      <c r="F506" s="399"/>
      <c r="G506" s="399"/>
      <c r="H506" s="399"/>
      <c r="I506" s="399"/>
      <c r="J506" s="399"/>
      <c r="K506" s="399"/>
      <c r="L506" s="399"/>
      <c r="M506" s="399"/>
      <c r="N506" s="399"/>
      <c r="O506" s="399"/>
      <c r="P506" s="399"/>
      <c r="Q506" s="399"/>
      <c r="R506" s="399"/>
      <c r="S506" s="399"/>
      <c r="T506" s="399"/>
      <c r="U506" s="399"/>
      <c r="V506" s="399"/>
      <c r="W506" s="399"/>
      <c r="X506" s="399"/>
      <c r="Y506" s="399"/>
      <c r="Z506" s="399"/>
      <c r="AA506" s="399"/>
      <c r="AB506" s="399"/>
      <c r="AC506" s="399"/>
      <c r="AD506" s="399"/>
      <c r="AE506" s="399"/>
      <c r="AF506" s="399"/>
      <c r="AG506" s="399"/>
      <c r="AH506" s="399"/>
      <c r="AI506" s="399"/>
      <c r="AJ506" s="399"/>
    </row>
    <row r="507" spans="3:36" ht="15.75" customHeight="1" x14ac:dyDescent="0.25">
      <c r="C507" s="397"/>
      <c r="D507" s="399"/>
      <c r="E507" s="399"/>
      <c r="F507" s="399"/>
      <c r="G507" s="399"/>
      <c r="H507" s="399"/>
      <c r="I507" s="399"/>
      <c r="J507" s="399"/>
      <c r="K507" s="399"/>
      <c r="L507" s="399"/>
      <c r="M507" s="399"/>
      <c r="N507" s="399"/>
      <c r="O507" s="399"/>
      <c r="P507" s="399"/>
      <c r="Q507" s="399"/>
      <c r="R507" s="399"/>
      <c r="S507" s="399"/>
      <c r="T507" s="399"/>
      <c r="U507" s="399"/>
      <c r="V507" s="399"/>
      <c r="W507" s="399"/>
      <c r="X507" s="399"/>
      <c r="Y507" s="399"/>
      <c r="Z507" s="399"/>
      <c r="AA507" s="399"/>
      <c r="AB507" s="399"/>
      <c r="AC507" s="399"/>
      <c r="AD507" s="399"/>
      <c r="AE507" s="399"/>
      <c r="AF507" s="399"/>
      <c r="AG507" s="399"/>
      <c r="AH507" s="399"/>
      <c r="AI507" s="399"/>
      <c r="AJ507" s="399"/>
    </row>
    <row r="508" spans="3:36" ht="15.75" customHeight="1" x14ac:dyDescent="0.25">
      <c r="C508" s="397"/>
      <c r="D508" s="399"/>
      <c r="E508" s="399"/>
      <c r="F508" s="399"/>
      <c r="G508" s="399"/>
      <c r="H508" s="399"/>
      <c r="I508" s="399"/>
      <c r="J508" s="399"/>
      <c r="K508" s="399"/>
      <c r="L508" s="399"/>
      <c r="M508" s="399"/>
      <c r="N508" s="399"/>
      <c r="O508" s="399"/>
      <c r="P508" s="399"/>
      <c r="Q508" s="399"/>
      <c r="R508" s="399"/>
      <c r="S508" s="399"/>
      <c r="T508" s="399"/>
      <c r="U508" s="399"/>
      <c r="V508" s="399"/>
      <c r="W508" s="399"/>
      <c r="X508" s="399"/>
      <c r="Y508" s="399"/>
      <c r="Z508" s="399"/>
      <c r="AA508" s="399"/>
      <c r="AB508" s="399"/>
      <c r="AC508" s="399"/>
      <c r="AD508" s="399"/>
      <c r="AE508" s="399"/>
      <c r="AF508" s="399"/>
      <c r="AG508" s="399"/>
      <c r="AH508" s="399"/>
      <c r="AI508" s="399"/>
      <c r="AJ508" s="399"/>
    </row>
    <row r="509" spans="3:36" ht="15.75" customHeight="1" x14ac:dyDescent="0.25">
      <c r="C509" s="397"/>
      <c r="D509" s="399"/>
      <c r="E509" s="399"/>
      <c r="F509" s="399"/>
      <c r="G509" s="399"/>
      <c r="H509" s="399"/>
      <c r="I509" s="399"/>
      <c r="J509" s="399"/>
      <c r="K509" s="399"/>
      <c r="L509" s="399"/>
      <c r="M509" s="399"/>
      <c r="N509" s="399"/>
      <c r="O509" s="399"/>
      <c r="P509" s="399"/>
      <c r="Q509" s="399"/>
      <c r="R509" s="399"/>
      <c r="S509" s="399"/>
      <c r="T509" s="399"/>
      <c r="U509" s="399"/>
      <c r="V509" s="399"/>
      <c r="W509" s="399"/>
      <c r="X509" s="399"/>
      <c r="Y509" s="399"/>
      <c r="Z509" s="399"/>
      <c r="AA509" s="399"/>
      <c r="AB509" s="399"/>
      <c r="AC509" s="399"/>
      <c r="AD509" s="399"/>
      <c r="AE509" s="399"/>
      <c r="AF509" s="399"/>
      <c r="AG509" s="399"/>
      <c r="AH509" s="399"/>
      <c r="AI509" s="399"/>
      <c r="AJ509" s="399"/>
    </row>
    <row r="510" spans="3:36" ht="15.75" customHeight="1" x14ac:dyDescent="0.25">
      <c r="C510" s="397"/>
      <c r="D510" s="399"/>
      <c r="E510" s="399"/>
      <c r="F510" s="399"/>
      <c r="G510" s="399"/>
      <c r="H510" s="399"/>
      <c r="I510" s="399"/>
      <c r="J510" s="399"/>
      <c r="K510" s="399"/>
      <c r="L510" s="399"/>
      <c r="M510" s="399"/>
      <c r="N510" s="399"/>
      <c r="O510" s="399"/>
      <c r="P510" s="399"/>
      <c r="Q510" s="399"/>
      <c r="R510" s="399"/>
      <c r="S510" s="399"/>
      <c r="T510" s="399"/>
      <c r="U510" s="399"/>
      <c r="V510" s="399"/>
      <c r="W510" s="399"/>
      <c r="X510" s="399"/>
      <c r="Y510" s="399"/>
      <c r="Z510" s="399"/>
      <c r="AA510" s="399"/>
      <c r="AB510" s="399"/>
      <c r="AC510" s="399"/>
      <c r="AD510" s="399"/>
      <c r="AE510" s="399"/>
      <c r="AF510" s="399"/>
      <c r="AG510" s="399"/>
      <c r="AH510" s="399"/>
      <c r="AI510" s="399"/>
      <c r="AJ510" s="399"/>
    </row>
    <row r="511" spans="3:36" ht="15.75" customHeight="1" x14ac:dyDescent="0.25">
      <c r="C511" s="397"/>
      <c r="D511" s="399"/>
      <c r="E511" s="399"/>
      <c r="F511" s="399"/>
      <c r="G511" s="399"/>
      <c r="H511" s="399"/>
      <c r="I511" s="399"/>
      <c r="J511" s="399"/>
      <c r="K511" s="399"/>
      <c r="L511" s="399"/>
      <c r="M511" s="399"/>
      <c r="N511" s="399"/>
      <c r="O511" s="399"/>
      <c r="P511" s="399"/>
      <c r="Q511" s="399"/>
      <c r="R511" s="399"/>
      <c r="S511" s="399"/>
      <c r="T511" s="399"/>
      <c r="U511" s="399"/>
      <c r="V511" s="399"/>
      <c r="W511" s="399"/>
      <c r="X511" s="399"/>
      <c r="Y511" s="399"/>
      <c r="Z511" s="399"/>
      <c r="AA511" s="399"/>
      <c r="AB511" s="399"/>
      <c r="AC511" s="399"/>
      <c r="AD511" s="399"/>
      <c r="AE511" s="399"/>
      <c r="AF511" s="399"/>
      <c r="AG511" s="399"/>
      <c r="AH511" s="399"/>
      <c r="AI511" s="399"/>
      <c r="AJ511" s="399"/>
    </row>
    <row r="512" spans="3:36" ht="15.75" customHeight="1" x14ac:dyDescent="0.25">
      <c r="C512" s="397"/>
      <c r="D512" s="399"/>
      <c r="E512" s="399"/>
      <c r="F512" s="399"/>
      <c r="G512" s="399"/>
      <c r="H512" s="399"/>
      <c r="I512" s="399"/>
      <c r="J512" s="399"/>
      <c r="K512" s="399"/>
      <c r="L512" s="399"/>
      <c r="M512" s="399"/>
      <c r="N512" s="399"/>
      <c r="O512" s="399"/>
      <c r="P512" s="399"/>
      <c r="Q512" s="399"/>
      <c r="R512" s="399"/>
      <c r="S512" s="399"/>
      <c r="T512" s="399"/>
      <c r="U512" s="399"/>
      <c r="V512" s="399"/>
      <c r="W512" s="399"/>
      <c r="X512" s="399"/>
      <c r="Y512" s="399"/>
      <c r="Z512" s="399"/>
      <c r="AA512" s="399"/>
      <c r="AB512" s="399"/>
      <c r="AC512" s="399"/>
      <c r="AD512" s="399"/>
      <c r="AE512" s="399"/>
      <c r="AF512" s="399"/>
      <c r="AG512" s="399"/>
      <c r="AH512" s="399"/>
      <c r="AI512" s="399"/>
      <c r="AJ512" s="399"/>
    </row>
    <row r="513" spans="3:36" ht="15.75" customHeight="1" x14ac:dyDescent="0.25">
      <c r="C513" s="397"/>
      <c r="D513" s="399"/>
      <c r="E513" s="399"/>
      <c r="F513" s="399"/>
      <c r="G513" s="399"/>
      <c r="H513" s="399"/>
      <c r="I513" s="399"/>
      <c r="J513" s="399"/>
      <c r="K513" s="399"/>
      <c r="L513" s="399"/>
      <c r="M513" s="399"/>
      <c r="N513" s="399"/>
      <c r="O513" s="399"/>
      <c r="P513" s="399"/>
      <c r="Q513" s="399"/>
      <c r="R513" s="399"/>
      <c r="S513" s="399"/>
      <c r="T513" s="399"/>
      <c r="U513" s="399"/>
      <c r="V513" s="399"/>
      <c r="W513" s="399"/>
      <c r="X513" s="399"/>
      <c r="Y513" s="399"/>
      <c r="Z513" s="399"/>
      <c r="AA513" s="399"/>
      <c r="AB513" s="399"/>
      <c r="AC513" s="399"/>
      <c r="AD513" s="399"/>
      <c r="AE513" s="399"/>
      <c r="AF513" s="399"/>
      <c r="AG513" s="399"/>
      <c r="AH513" s="399"/>
      <c r="AI513" s="399"/>
      <c r="AJ513" s="399"/>
    </row>
    <row r="514" spans="3:36" ht="15.75" customHeight="1" x14ac:dyDescent="0.25">
      <c r="C514" s="397"/>
      <c r="D514" s="399"/>
      <c r="E514" s="399"/>
      <c r="F514" s="399"/>
      <c r="G514" s="399"/>
      <c r="H514" s="399"/>
      <c r="I514" s="399"/>
      <c r="J514" s="399"/>
      <c r="K514" s="399"/>
      <c r="L514" s="399"/>
      <c r="M514" s="399"/>
      <c r="N514" s="399"/>
      <c r="O514" s="399"/>
      <c r="P514" s="399"/>
      <c r="Q514" s="399"/>
      <c r="R514" s="399"/>
      <c r="S514" s="399"/>
      <c r="T514" s="399"/>
      <c r="U514" s="399"/>
      <c r="V514" s="399"/>
      <c r="W514" s="399"/>
      <c r="X514" s="399"/>
      <c r="Y514" s="399"/>
      <c r="Z514" s="399"/>
      <c r="AA514" s="399"/>
      <c r="AB514" s="399"/>
      <c r="AC514" s="399"/>
      <c r="AD514" s="399"/>
      <c r="AE514" s="399"/>
      <c r="AF514" s="399"/>
      <c r="AG514" s="399"/>
      <c r="AH514" s="399"/>
      <c r="AI514" s="399"/>
      <c r="AJ514" s="399"/>
    </row>
    <row r="515" spans="3:36" ht="15.75" customHeight="1" x14ac:dyDescent="0.25">
      <c r="C515" s="397"/>
      <c r="D515" s="399"/>
      <c r="E515" s="399"/>
      <c r="F515" s="399"/>
      <c r="G515" s="399"/>
      <c r="H515" s="399"/>
      <c r="I515" s="399"/>
      <c r="J515" s="399"/>
      <c r="K515" s="399"/>
      <c r="L515" s="399"/>
      <c r="M515" s="399"/>
      <c r="N515" s="399"/>
      <c r="O515" s="399"/>
      <c r="P515" s="399"/>
      <c r="Q515" s="399"/>
      <c r="R515" s="399"/>
      <c r="S515" s="399"/>
      <c r="T515" s="399"/>
      <c r="U515" s="399"/>
      <c r="V515" s="399"/>
      <c r="W515" s="399"/>
      <c r="X515" s="399"/>
      <c r="Y515" s="399"/>
      <c r="Z515" s="399"/>
      <c r="AA515" s="399"/>
      <c r="AB515" s="399"/>
      <c r="AC515" s="399"/>
      <c r="AD515" s="399"/>
      <c r="AE515" s="399"/>
      <c r="AF515" s="399"/>
      <c r="AG515" s="399"/>
      <c r="AH515" s="399"/>
      <c r="AI515" s="399"/>
      <c r="AJ515" s="399"/>
    </row>
    <row r="516" spans="3:36" ht="15.75" customHeight="1" x14ac:dyDescent="0.25">
      <c r="C516" s="397"/>
      <c r="D516" s="399"/>
      <c r="E516" s="399"/>
      <c r="F516" s="399"/>
      <c r="G516" s="399"/>
      <c r="H516" s="399"/>
      <c r="I516" s="399"/>
      <c r="J516" s="399"/>
      <c r="K516" s="399"/>
      <c r="L516" s="399"/>
      <c r="M516" s="399"/>
      <c r="N516" s="399"/>
      <c r="O516" s="399"/>
      <c r="P516" s="399"/>
      <c r="Q516" s="399"/>
      <c r="R516" s="399"/>
      <c r="S516" s="399"/>
      <c r="T516" s="399"/>
      <c r="U516" s="399"/>
      <c r="V516" s="399"/>
      <c r="W516" s="399"/>
      <c r="X516" s="399"/>
      <c r="Y516" s="399"/>
      <c r="Z516" s="399"/>
      <c r="AA516" s="399"/>
      <c r="AB516" s="399"/>
      <c r="AC516" s="399"/>
      <c r="AD516" s="399"/>
      <c r="AE516" s="399"/>
      <c r="AF516" s="399"/>
      <c r="AG516" s="399"/>
      <c r="AH516" s="399"/>
      <c r="AI516" s="399"/>
      <c r="AJ516" s="399"/>
    </row>
    <row r="517" spans="3:36" ht="15.75" customHeight="1" x14ac:dyDescent="0.25">
      <c r="C517" s="397"/>
      <c r="D517" s="399"/>
      <c r="E517" s="399"/>
      <c r="F517" s="399"/>
      <c r="G517" s="399"/>
      <c r="H517" s="399"/>
      <c r="I517" s="399"/>
      <c r="J517" s="399"/>
      <c r="K517" s="399"/>
      <c r="L517" s="399"/>
      <c r="M517" s="399"/>
      <c r="N517" s="399"/>
      <c r="O517" s="399"/>
      <c r="P517" s="399"/>
      <c r="Q517" s="399"/>
      <c r="R517" s="399"/>
      <c r="S517" s="399"/>
      <c r="T517" s="399"/>
      <c r="U517" s="399"/>
      <c r="V517" s="399"/>
      <c r="W517" s="399"/>
      <c r="X517" s="399"/>
      <c r="Y517" s="399"/>
      <c r="Z517" s="399"/>
      <c r="AA517" s="399"/>
      <c r="AB517" s="399"/>
      <c r="AC517" s="399"/>
      <c r="AD517" s="399"/>
      <c r="AE517" s="399"/>
      <c r="AF517" s="399"/>
      <c r="AG517" s="399"/>
      <c r="AH517" s="399"/>
      <c r="AI517" s="399"/>
      <c r="AJ517" s="399"/>
    </row>
    <row r="518" spans="3:36" ht="15.75" customHeight="1" x14ac:dyDescent="0.25">
      <c r="C518" s="397"/>
      <c r="D518" s="399"/>
      <c r="E518" s="399"/>
      <c r="F518" s="399"/>
      <c r="G518" s="399"/>
      <c r="H518" s="399"/>
      <c r="I518" s="399"/>
      <c r="J518" s="399"/>
      <c r="K518" s="399"/>
      <c r="L518" s="399"/>
      <c r="M518" s="399"/>
      <c r="N518" s="399"/>
      <c r="O518" s="399"/>
      <c r="P518" s="399"/>
      <c r="Q518" s="399"/>
      <c r="R518" s="399"/>
      <c r="S518" s="399"/>
      <c r="T518" s="399"/>
      <c r="U518" s="399"/>
      <c r="V518" s="399"/>
      <c r="W518" s="399"/>
      <c r="X518" s="399"/>
      <c r="Y518" s="399"/>
      <c r="Z518" s="399"/>
      <c r="AA518" s="399"/>
      <c r="AB518" s="399"/>
      <c r="AC518" s="399"/>
      <c r="AD518" s="399"/>
      <c r="AE518" s="399"/>
      <c r="AF518" s="399"/>
      <c r="AG518" s="399"/>
      <c r="AH518" s="399"/>
      <c r="AI518" s="399"/>
      <c r="AJ518" s="399"/>
    </row>
    <row r="519" spans="3:36" ht="15.75" customHeight="1" x14ac:dyDescent="0.25">
      <c r="C519" s="397"/>
      <c r="D519" s="399"/>
      <c r="E519" s="399"/>
      <c r="F519" s="399"/>
      <c r="G519" s="399"/>
      <c r="H519" s="399"/>
      <c r="I519" s="399"/>
      <c r="J519" s="399"/>
      <c r="K519" s="399"/>
      <c r="L519" s="399"/>
      <c r="M519" s="399"/>
      <c r="N519" s="399"/>
      <c r="O519" s="399"/>
      <c r="P519" s="399"/>
      <c r="Q519" s="399"/>
      <c r="R519" s="399"/>
      <c r="S519" s="399"/>
      <c r="T519" s="399"/>
      <c r="U519" s="399"/>
      <c r="V519" s="399"/>
      <c r="W519" s="399"/>
      <c r="X519" s="399"/>
      <c r="Y519" s="399"/>
      <c r="Z519" s="399"/>
      <c r="AA519" s="399"/>
      <c r="AB519" s="399"/>
      <c r="AC519" s="399"/>
      <c r="AD519" s="399"/>
      <c r="AE519" s="399"/>
      <c r="AF519" s="399"/>
      <c r="AG519" s="399"/>
      <c r="AH519" s="399"/>
      <c r="AI519" s="399"/>
      <c r="AJ519" s="399"/>
    </row>
    <row r="520" spans="3:36" ht="15.75" customHeight="1" x14ac:dyDescent="0.25">
      <c r="C520" s="397"/>
      <c r="D520" s="399"/>
      <c r="E520" s="399"/>
      <c r="F520" s="399"/>
      <c r="G520" s="399"/>
      <c r="H520" s="399"/>
      <c r="I520" s="399"/>
      <c r="J520" s="399"/>
      <c r="K520" s="399"/>
      <c r="L520" s="399"/>
      <c r="M520" s="399"/>
      <c r="N520" s="399"/>
      <c r="O520" s="399"/>
      <c r="P520" s="399"/>
      <c r="Q520" s="399"/>
      <c r="R520" s="399"/>
      <c r="S520" s="399"/>
      <c r="T520" s="399"/>
      <c r="U520" s="399"/>
      <c r="V520" s="399"/>
      <c r="W520" s="399"/>
      <c r="X520" s="399"/>
      <c r="Y520" s="399"/>
      <c r="Z520" s="399"/>
      <c r="AA520" s="399"/>
      <c r="AB520" s="399"/>
      <c r="AC520" s="399"/>
      <c r="AD520" s="399"/>
      <c r="AE520" s="399"/>
      <c r="AF520" s="399"/>
      <c r="AG520" s="399"/>
      <c r="AH520" s="399"/>
      <c r="AI520" s="399"/>
      <c r="AJ520" s="399"/>
    </row>
    <row r="521" spans="3:36" ht="15.75" customHeight="1" x14ac:dyDescent="0.25">
      <c r="C521" s="397"/>
      <c r="D521" s="399"/>
      <c r="E521" s="399"/>
      <c r="F521" s="399"/>
      <c r="G521" s="399"/>
      <c r="H521" s="399"/>
      <c r="I521" s="399"/>
      <c r="J521" s="399"/>
      <c r="K521" s="399"/>
      <c r="L521" s="399"/>
      <c r="M521" s="399"/>
      <c r="N521" s="399"/>
      <c r="O521" s="399"/>
      <c r="P521" s="399"/>
      <c r="Q521" s="399"/>
      <c r="R521" s="399"/>
      <c r="S521" s="399"/>
      <c r="T521" s="399"/>
      <c r="U521" s="399"/>
      <c r="V521" s="399"/>
      <c r="W521" s="399"/>
      <c r="X521" s="399"/>
      <c r="Y521" s="399"/>
      <c r="Z521" s="399"/>
      <c r="AA521" s="399"/>
      <c r="AB521" s="399"/>
      <c r="AC521" s="399"/>
      <c r="AD521" s="399"/>
      <c r="AE521" s="399"/>
      <c r="AF521" s="399"/>
      <c r="AG521" s="399"/>
      <c r="AH521" s="399"/>
      <c r="AI521" s="399"/>
      <c r="AJ521" s="399"/>
    </row>
    <row r="522" spans="3:36" ht="15.75" customHeight="1" x14ac:dyDescent="0.25">
      <c r="C522" s="397"/>
      <c r="D522" s="399"/>
      <c r="E522" s="399"/>
      <c r="F522" s="399"/>
      <c r="G522" s="399"/>
      <c r="H522" s="399"/>
      <c r="I522" s="399"/>
      <c r="J522" s="399"/>
      <c r="K522" s="399"/>
      <c r="L522" s="399"/>
      <c r="M522" s="399"/>
      <c r="N522" s="399"/>
      <c r="O522" s="399"/>
      <c r="P522" s="399"/>
      <c r="Q522" s="399"/>
      <c r="R522" s="399"/>
      <c r="S522" s="399"/>
      <c r="T522" s="399"/>
      <c r="U522" s="399"/>
      <c r="V522" s="399"/>
      <c r="W522" s="399"/>
      <c r="X522" s="399"/>
      <c r="Y522" s="399"/>
      <c r="Z522" s="399"/>
      <c r="AA522" s="399"/>
      <c r="AB522" s="399"/>
      <c r="AC522" s="399"/>
      <c r="AD522" s="399"/>
      <c r="AE522" s="399"/>
      <c r="AF522" s="399"/>
      <c r="AG522" s="399"/>
      <c r="AH522" s="399"/>
      <c r="AI522" s="399"/>
      <c r="AJ522" s="399"/>
    </row>
    <row r="523" spans="3:36" ht="15.75" customHeight="1" x14ac:dyDescent="0.25">
      <c r="C523" s="397"/>
      <c r="D523" s="399"/>
      <c r="E523" s="399"/>
      <c r="F523" s="399"/>
      <c r="G523" s="399"/>
      <c r="H523" s="399"/>
      <c r="I523" s="399"/>
      <c r="J523" s="399"/>
      <c r="K523" s="399"/>
      <c r="L523" s="399"/>
      <c r="M523" s="399"/>
      <c r="N523" s="399"/>
      <c r="O523" s="399"/>
      <c r="P523" s="399"/>
      <c r="Q523" s="399"/>
      <c r="R523" s="399"/>
      <c r="S523" s="399"/>
      <c r="T523" s="399"/>
      <c r="U523" s="399"/>
      <c r="V523" s="399"/>
      <c r="W523" s="399"/>
      <c r="X523" s="399"/>
      <c r="Y523" s="399"/>
      <c r="Z523" s="399"/>
      <c r="AA523" s="399"/>
      <c r="AB523" s="399"/>
      <c r="AC523" s="399"/>
      <c r="AD523" s="399"/>
      <c r="AE523" s="399"/>
      <c r="AF523" s="399"/>
      <c r="AG523" s="399"/>
      <c r="AH523" s="399"/>
      <c r="AI523" s="399"/>
      <c r="AJ523" s="399"/>
    </row>
    <row r="524" spans="3:36" ht="15.75" customHeight="1" x14ac:dyDescent="0.25">
      <c r="C524" s="397"/>
      <c r="D524" s="399"/>
      <c r="E524" s="399"/>
      <c r="F524" s="399"/>
      <c r="G524" s="399"/>
      <c r="H524" s="399"/>
      <c r="I524" s="399"/>
      <c r="J524" s="399"/>
      <c r="K524" s="399"/>
      <c r="L524" s="399"/>
      <c r="M524" s="399"/>
      <c r="N524" s="399"/>
      <c r="O524" s="399"/>
      <c r="P524" s="399"/>
      <c r="Q524" s="399"/>
      <c r="R524" s="399"/>
      <c r="S524" s="399"/>
      <c r="T524" s="399"/>
      <c r="U524" s="399"/>
      <c r="V524" s="399"/>
      <c r="W524" s="399"/>
      <c r="X524" s="399"/>
      <c r="Y524" s="399"/>
      <c r="Z524" s="399"/>
      <c r="AA524" s="399"/>
      <c r="AB524" s="399"/>
      <c r="AC524" s="399"/>
      <c r="AD524" s="399"/>
      <c r="AE524" s="399"/>
      <c r="AF524" s="399"/>
      <c r="AG524" s="399"/>
      <c r="AH524" s="399"/>
      <c r="AI524" s="399"/>
      <c r="AJ524" s="399"/>
    </row>
    <row r="525" spans="3:36" ht="15.75" customHeight="1" x14ac:dyDescent="0.25">
      <c r="C525" s="397"/>
      <c r="D525" s="399"/>
      <c r="E525" s="399"/>
      <c r="F525" s="399"/>
      <c r="G525" s="399"/>
      <c r="H525" s="399"/>
      <c r="I525" s="399"/>
      <c r="J525" s="399"/>
      <c r="K525" s="399"/>
      <c r="L525" s="399"/>
      <c r="M525" s="399"/>
      <c r="N525" s="399"/>
      <c r="O525" s="399"/>
      <c r="P525" s="399"/>
      <c r="Q525" s="399"/>
      <c r="R525" s="399"/>
      <c r="S525" s="399"/>
      <c r="T525" s="399"/>
      <c r="U525" s="399"/>
      <c r="V525" s="399"/>
      <c r="W525" s="399"/>
      <c r="X525" s="399"/>
      <c r="Y525" s="399"/>
      <c r="Z525" s="399"/>
      <c r="AA525" s="399"/>
      <c r="AB525" s="399"/>
      <c r="AC525" s="399"/>
      <c r="AD525" s="399"/>
      <c r="AE525" s="399"/>
      <c r="AF525" s="399"/>
      <c r="AG525" s="399"/>
      <c r="AH525" s="399"/>
      <c r="AI525" s="399"/>
      <c r="AJ525" s="399"/>
    </row>
    <row r="526" spans="3:36" ht="15.75" customHeight="1" x14ac:dyDescent="0.25">
      <c r="C526" s="397"/>
      <c r="D526" s="399"/>
      <c r="E526" s="399"/>
      <c r="F526" s="399"/>
      <c r="G526" s="399"/>
      <c r="H526" s="399"/>
      <c r="I526" s="399"/>
      <c r="J526" s="399"/>
      <c r="K526" s="399"/>
      <c r="L526" s="399"/>
      <c r="M526" s="399"/>
      <c r="N526" s="399"/>
      <c r="O526" s="399"/>
      <c r="P526" s="399"/>
      <c r="Q526" s="399"/>
      <c r="R526" s="399"/>
      <c r="S526" s="399"/>
      <c r="T526" s="399"/>
      <c r="U526" s="399"/>
      <c r="V526" s="399"/>
      <c r="W526" s="399"/>
      <c r="X526" s="399"/>
      <c r="Y526" s="399"/>
      <c r="Z526" s="399"/>
      <c r="AA526" s="399"/>
      <c r="AB526" s="399"/>
      <c r="AC526" s="399"/>
      <c r="AD526" s="399"/>
      <c r="AE526" s="399"/>
      <c r="AF526" s="399"/>
      <c r="AG526" s="399"/>
      <c r="AH526" s="399"/>
      <c r="AI526" s="399"/>
      <c r="AJ526" s="399"/>
    </row>
    <row r="527" spans="3:36" ht="15.75" customHeight="1" x14ac:dyDescent="0.25">
      <c r="C527" s="397"/>
      <c r="D527" s="399"/>
      <c r="E527" s="399"/>
      <c r="F527" s="399"/>
      <c r="G527" s="399"/>
      <c r="H527" s="399"/>
      <c r="I527" s="399"/>
      <c r="J527" s="399"/>
      <c r="K527" s="399"/>
      <c r="L527" s="399"/>
      <c r="M527" s="399"/>
      <c r="N527" s="399"/>
      <c r="O527" s="399"/>
      <c r="P527" s="399"/>
      <c r="Q527" s="399"/>
      <c r="R527" s="399"/>
      <c r="S527" s="399"/>
      <c r="T527" s="399"/>
      <c r="U527" s="399"/>
      <c r="V527" s="399"/>
      <c r="W527" s="399"/>
      <c r="X527" s="399"/>
      <c r="Y527" s="399"/>
      <c r="Z527" s="399"/>
      <c r="AA527" s="399"/>
      <c r="AB527" s="399"/>
      <c r="AC527" s="399"/>
      <c r="AD527" s="399"/>
      <c r="AE527" s="399"/>
      <c r="AF527" s="399"/>
      <c r="AG527" s="399"/>
      <c r="AH527" s="399"/>
      <c r="AI527" s="399"/>
      <c r="AJ527" s="399"/>
    </row>
    <row r="528" spans="3:36" ht="15.75" customHeight="1" x14ac:dyDescent="0.25">
      <c r="C528" s="397"/>
      <c r="D528" s="399"/>
      <c r="E528" s="399"/>
      <c r="F528" s="399"/>
      <c r="G528" s="399"/>
      <c r="H528" s="399"/>
      <c r="I528" s="399"/>
      <c r="J528" s="399"/>
      <c r="K528" s="399"/>
      <c r="L528" s="399"/>
      <c r="M528" s="399"/>
      <c r="N528" s="399"/>
      <c r="O528" s="399"/>
      <c r="P528" s="399"/>
      <c r="Q528" s="399"/>
      <c r="R528" s="399"/>
      <c r="S528" s="399"/>
      <c r="T528" s="399"/>
      <c r="U528" s="399"/>
      <c r="V528" s="399"/>
      <c r="W528" s="399"/>
      <c r="X528" s="399"/>
      <c r="Y528" s="399"/>
      <c r="Z528" s="399"/>
      <c r="AA528" s="399"/>
      <c r="AB528" s="399"/>
      <c r="AC528" s="399"/>
      <c r="AD528" s="399"/>
      <c r="AE528" s="399"/>
      <c r="AF528" s="399"/>
      <c r="AG528" s="399"/>
      <c r="AH528" s="399"/>
      <c r="AI528" s="399"/>
      <c r="AJ528" s="399"/>
    </row>
    <row r="529" spans="3:36" ht="15.75" customHeight="1" x14ac:dyDescent="0.25">
      <c r="C529" s="397"/>
      <c r="D529" s="399"/>
      <c r="E529" s="399"/>
      <c r="F529" s="399"/>
      <c r="G529" s="399"/>
      <c r="H529" s="399"/>
      <c r="I529" s="399"/>
      <c r="J529" s="399"/>
      <c r="K529" s="399"/>
      <c r="L529" s="399"/>
      <c r="M529" s="399"/>
      <c r="N529" s="399"/>
      <c r="O529" s="399"/>
      <c r="P529" s="399"/>
      <c r="Q529" s="399"/>
      <c r="R529" s="399"/>
      <c r="S529" s="399"/>
      <c r="T529" s="399"/>
      <c r="U529" s="399"/>
      <c r="V529" s="399"/>
      <c r="W529" s="399"/>
      <c r="X529" s="399"/>
      <c r="Y529" s="399"/>
      <c r="Z529" s="399"/>
      <c r="AA529" s="399"/>
      <c r="AB529" s="399"/>
      <c r="AC529" s="399"/>
      <c r="AD529" s="399"/>
      <c r="AE529" s="399"/>
      <c r="AF529" s="399"/>
      <c r="AG529" s="399"/>
      <c r="AH529" s="399"/>
      <c r="AI529" s="399"/>
      <c r="AJ529" s="399"/>
    </row>
    <row r="530" spans="3:36" ht="15.75" customHeight="1" x14ac:dyDescent="0.25">
      <c r="C530" s="397"/>
      <c r="D530" s="399"/>
      <c r="E530" s="399"/>
      <c r="F530" s="399"/>
      <c r="G530" s="399"/>
      <c r="H530" s="399"/>
      <c r="I530" s="399"/>
      <c r="J530" s="399"/>
      <c r="K530" s="399"/>
      <c r="L530" s="399"/>
      <c r="M530" s="399"/>
      <c r="N530" s="399"/>
      <c r="O530" s="399"/>
      <c r="P530" s="399"/>
      <c r="Q530" s="399"/>
      <c r="R530" s="399"/>
      <c r="S530" s="399"/>
      <c r="T530" s="399"/>
      <c r="U530" s="399"/>
      <c r="V530" s="399"/>
      <c r="W530" s="399"/>
      <c r="X530" s="399"/>
      <c r="Y530" s="399"/>
      <c r="Z530" s="399"/>
      <c r="AA530" s="399"/>
      <c r="AB530" s="399"/>
      <c r="AC530" s="399"/>
      <c r="AD530" s="399"/>
      <c r="AE530" s="399"/>
      <c r="AF530" s="399"/>
      <c r="AG530" s="399"/>
      <c r="AH530" s="399"/>
      <c r="AI530" s="399"/>
      <c r="AJ530" s="399"/>
    </row>
    <row r="531" spans="3:36" ht="15.75" customHeight="1" x14ac:dyDescent="0.25">
      <c r="C531" s="397"/>
      <c r="D531" s="399"/>
      <c r="E531" s="399"/>
      <c r="F531" s="399"/>
      <c r="G531" s="399"/>
      <c r="H531" s="399"/>
      <c r="I531" s="399"/>
      <c r="J531" s="399"/>
      <c r="K531" s="399"/>
      <c r="L531" s="399"/>
      <c r="M531" s="399"/>
      <c r="N531" s="399"/>
      <c r="O531" s="399"/>
      <c r="P531" s="399"/>
      <c r="Q531" s="399"/>
      <c r="R531" s="399"/>
      <c r="S531" s="399"/>
      <c r="T531" s="399"/>
      <c r="U531" s="399"/>
      <c r="V531" s="399"/>
      <c r="W531" s="399"/>
      <c r="X531" s="399"/>
      <c r="Y531" s="399"/>
      <c r="Z531" s="399"/>
      <c r="AA531" s="399"/>
      <c r="AB531" s="399"/>
      <c r="AC531" s="399"/>
      <c r="AD531" s="399"/>
      <c r="AE531" s="399"/>
      <c r="AF531" s="399"/>
      <c r="AG531" s="399"/>
      <c r="AH531" s="399"/>
      <c r="AI531" s="399"/>
      <c r="AJ531" s="399"/>
    </row>
    <row r="532" spans="3:36" ht="15.75" customHeight="1" x14ac:dyDescent="0.25">
      <c r="C532" s="397"/>
      <c r="D532" s="399"/>
      <c r="E532" s="399"/>
      <c r="F532" s="399"/>
      <c r="G532" s="399"/>
      <c r="H532" s="399"/>
      <c r="I532" s="399"/>
      <c r="J532" s="399"/>
      <c r="K532" s="399"/>
      <c r="L532" s="399"/>
      <c r="M532" s="399"/>
      <c r="N532" s="399"/>
      <c r="O532" s="399"/>
      <c r="P532" s="399"/>
      <c r="Q532" s="399"/>
      <c r="R532" s="399"/>
      <c r="S532" s="399"/>
      <c r="T532" s="399"/>
      <c r="U532" s="399"/>
      <c r="V532" s="399"/>
      <c r="W532" s="399"/>
      <c r="X532" s="399"/>
      <c r="Y532" s="399"/>
      <c r="Z532" s="399"/>
      <c r="AA532" s="399"/>
      <c r="AB532" s="399"/>
      <c r="AC532" s="399"/>
      <c r="AD532" s="399"/>
      <c r="AE532" s="399"/>
      <c r="AF532" s="399"/>
      <c r="AG532" s="399"/>
      <c r="AH532" s="399"/>
      <c r="AI532" s="399"/>
      <c r="AJ532" s="399"/>
    </row>
    <row r="533" spans="3:36" ht="15.75" customHeight="1" x14ac:dyDescent="0.25">
      <c r="C533" s="397"/>
      <c r="D533" s="399"/>
      <c r="E533" s="399"/>
      <c r="F533" s="399"/>
      <c r="G533" s="399"/>
      <c r="H533" s="399"/>
      <c r="I533" s="399"/>
      <c r="J533" s="399"/>
      <c r="K533" s="399"/>
      <c r="L533" s="399"/>
      <c r="M533" s="399"/>
      <c r="N533" s="399"/>
      <c r="O533" s="399"/>
      <c r="P533" s="399"/>
      <c r="Q533" s="399"/>
      <c r="R533" s="399"/>
      <c r="S533" s="399"/>
      <c r="T533" s="399"/>
      <c r="U533" s="399"/>
      <c r="V533" s="399"/>
      <c r="W533" s="399"/>
      <c r="X533" s="399"/>
      <c r="Y533" s="399"/>
      <c r="Z533" s="399"/>
      <c r="AA533" s="399"/>
      <c r="AB533" s="399"/>
      <c r="AC533" s="399"/>
      <c r="AD533" s="399"/>
      <c r="AE533" s="399"/>
      <c r="AF533" s="399"/>
      <c r="AG533" s="399"/>
      <c r="AH533" s="399"/>
      <c r="AI533" s="399"/>
      <c r="AJ533" s="399"/>
    </row>
    <row r="534" spans="3:36" ht="15.75" customHeight="1" x14ac:dyDescent="0.25">
      <c r="C534" s="397"/>
      <c r="D534" s="399"/>
      <c r="E534" s="399"/>
      <c r="F534" s="399"/>
      <c r="G534" s="399"/>
      <c r="H534" s="399"/>
      <c r="I534" s="399"/>
      <c r="J534" s="399"/>
      <c r="K534" s="399"/>
      <c r="L534" s="399"/>
      <c r="M534" s="399"/>
      <c r="N534" s="399"/>
      <c r="O534" s="399"/>
      <c r="P534" s="399"/>
      <c r="Q534" s="399"/>
      <c r="R534" s="399"/>
      <c r="S534" s="399"/>
      <c r="T534" s="399"/>
      <c r="U534" s="399"/>
      <c r="V534" s="399"/>
      <c r="W534" s="399"/>
      <c r="X534" s="399"/>
      <c r="Y534" s="399"/>
      <c r="Z534" s="399"/>
      <c r="AA534" s="399"/>
      <c r="AB534" s="399"/>
      <c r="AC534" s="399"/>
      <c r="AD534" s="399"/>
      <c r="AE534" s="399"/>
      <c r="AF534" s="399"/>
      <c r="AG534" s="399"/>
      <c r="AH534" s="399"/>
      <c r="AI534" s="399"/>
      <c r="AJ534" s="399"/>
    </row>
    <row r="535" spans="3:36" ht="15.75" customHeight="1" x14ac:dyDescent="0.25">
      <c r="C535" s="397"/>
      <c r="D535" s="399"/>
      <c r="E535" s="399"/>
      <c r="F535" s="399"/>
      <c r="G535" s="399"/>
      <c r="H535" s="399"/>
      <c r="I535" s="399"/>
      <c r="J535" s="399"/>
      <c r="K535" s="399"/>
      <c r="L535" s="399"/>
      <c r="M535" s="399"/>
      <c r="N535" s="399"/>
      <c r="O535" s="399"/>
      <c r="P535" s="399"/>
      <c r="Q535" s="399"/>
      <c r="R535" s="399"/>
      <c r="S535" s="399"/>
      <c r="T535" s="399"/>
      <c r="U535" s="399"/>
      <c r="V535" s="399"/>
      <c r="W535" s="399"/>
      <c r="X535" s="399"/>
      <c r="Y535" s="399"/>
      <c r="Z535" s="399"/>
      <c r="AA535" s="399"/>
      <c r="AB535" s="399"/>
      <c r="AC535" s="399"/>
      <c r="AD535" s="399"/>
      <c r="AE535" s="399"/>
      <c r="AF535" s="399"/>
      <c r="AG535" s="399"/>
      <c r="AH535" s="399"/>
      <c r="AI535" s="399"/>
      <c r="AJ535" s="399"/>
    </row>
    <row r="536" spans="3:36" ht="15.75" customHeight="1" x14ac:dyDescent="0.25">
      <c r="C536" s="397"/>
      <c r="D536" s="399"/>
      <c r="E536" s="399"/>
      <c r="F536" s="399"/>
      <c r="G536" s="399"/>
      <c r="H536" s="399"/>
      <c r="I536" s="399"/>
      <c r="J536" s="399"/>
      <c r="K536" s="399"/>
      <c r="L536" s="399"/>
      <c r="M536" s="399"/>
      <c r="N536" s="399"/>
      <c r="O536" s="399"/>
      <c r="P536" s="399"/>
      <c r="Q536" s="399"/>
      <c r="R536" s="399"/>
      <c r="S536" s="399"/>
      <c r="T536" s="399"/>
      <c r="U536" s="399"/>
      <c r="V536" s="399"/>
      <c r="W536" s="399"/>
      <c r="X536" s="399"/>
      <c r="Y536" s="399"/>
      <c r="Z536" s="399"/>
      <c r="AA536" s="399"/>
      <c r="AB536" s="399"/>
      <c r="AC536" s="399"/>
      <c r="AD536" s="399"/>
      <c r="AE536" s="399"/>
      <c r="AF536" s="399"/>
      <c r="AG536" s="399"/>
      <c r="AH536" s="399"/>
      <c r="AI536" s="399"/>
      <c r="AJ536" s="399"/>
    </row>
    <row r="537" spans="3:36" ht="15.75" customHeight="1" x14ac:dyDescent="0.25">
      <c r="C537" s="397"/>
      <c r="D537" s="399"/>
      <c r="E537" s="399"/>
      <c r="F537" s="399"/>
      <c r="G537" s="399"/>
      <c r="H537" s="399"/>
      <c r="I537" s="399"/>
      <c r="J537" s="399"/>
      <c r="K537" s="399"/>
      <c r="L537" s="399"/>
      <c r="M537" s="399"/>
      <c r="N537" s="399"/>
      <c r="O537" s="399"/>
      <c r="P537" s="399"/>
      <c r="Q537" s="399"/>
      <c r="R537" s="399"/>
      <c r="S537" s="399"/>
      <c r="T537" s="399"/>
      <c r="U537" s="399"/>
      <c r="V537" s="399"/>
      <c r="W537" s="399"/>
      <c r="X537" s="399"/>
      <c r="Y537" s="399"/>
      <c r="Z537" s="399"/>
      <c r="AA537" s="399"/>
      <c r="AB537" s="399"/>
      <c r="AC537" s="399"/>
      <c r="AD537" s="399"/>
      <c r="AE537" s="399"/>
      <c r="AF537" s="399"/>
      <c r="AG537" s="399"/>
      <c r="AH537" s="399"/>
      <c r="AI537" s="399"/>
      <c r="AJ537" s="399"/>
    </row>
    <row r="538" spans="3:36" ht="15.75" customHeight="1" x14ac:dyDescent="0.25">
      <c r="C538" s="397"/>
      <c r="D538" s="399"/>
      <c r="E538" s="399"/>
      <c r="F538" s="399"/>
      <c r="G538" s="399"/>
      <c r="H538" s="399"/>
      <c r="I538" s="399"/>
      <c r="J538" s="399"/>
      <c r="K538" s="399"/>
      <c r="L538" s="399"/>
      <c r="M538" s="399"/>
      <c r="N538" s="399"/>
      <c r="O538" s="399"/>
      <c r="P538" s="399"/>
      <c r="Q538" s="399"/>
      <c r="R538" s="399"/>
      <c r="S538" s="399"/>
      <c r="T538" s="399"/>
      <c r="U538" s="399"/>
      <c r="V538" s="399"/>
      <c r="W538" s="399"/>
      <c r="X538" s="399"/>
      <c r="Y538" s="399"/>
      <c r="Z538" s="399"/>
      <c r="AA538" s="399"/>
      <c r="AB538" s="399"/>
      <c r="AC538" s="399"/>
      <c r="AD538" s="399"/>
      <c r="AE538" s="399"/>
      <c r="AF538" s="399"/>
      <c r="AG538" s="399"/>
      <c r="AH538" s="399"/>
      <c r="AI538" s="399"/>
      <c r="AJ538" s="399"/>
    </row>
    <row r="539" spans="3:36" ht="15.75" customHeight="1" x14ac:dyDescent="0.25">
      <c r="C539" s="397"/>
      <c r="D539" s="399"/>
      <c r="E539" s="399"/>
      <c r="F539" s="399"/>
      <c r="G539" s="399"/>
      <c r="H539" s="399"/>
      <c r="I539" s="399"/>
      <c r="J539" s="399"/>
      <c r="K539" s="399"/>
      <c r="L539" s="399"/>
      <c r="M539" s="399"/>
      <c r="N539" s="399"/>
      <c r="O539" s="399"/>
      <c r="P539" s="399"/>
      <c r="Q539" s="399"/>
      <c r="R539" s="399"/>
      <c r="S539" s="399"/>
      <c r="T539" s="399"/>
      <c r="U539" s="399"/>
      <c r="V539" s="399"/>
      <c r="W539" s="399"/>
      <c r="X539" s="399"/>
      <c r="Y539" s="399"/>
      <c r="Z539" s="399"/>
      <c r="AA539" s="399"/>
      <c r="AB539" s="399"/>
      <c r="AC539" s="399"/>
      <c r="AD539" s="399"/>
      <c r="AE539" s="399"/>
      <c r="AF539" s="399"/>
      <c r="AG539" s="399"/>
      <c r="AH539" s="399"/>
      <c r="AI539" s="399"/>
      <c r="AJ539" s="399"/>
    </row>
    <row r="540" spans="3:36" ht="15.75" customHeight="1" x14ac:dyDescent="0.25">
      <c r="C540" s="397"/>
      <c r="D540" s="399"/>
      <c r="E540" s="399"/>
      <c r="F540" s="399"/>
      <c r="G540" s="399"/>
      <c r="H540" s="399"/>
      <c r="I540" s="399"/>
      <c r="J540" s="399"/>
      <c r="K540" s="399"/>
      <c r="L540" s="399"/>
      <c r="M540" s="399"/>
      <c r="N540" s="399"/>
      <c r="O540" s="399"/>
      <c r="P540" s="399"/>
      <c r="Q540" s="399"/>
      <c r="R540" s="399"/>
      <c r="S540" s="399"/>
      <c r="T540" s="399"/>
      <c r="U540" s="399"/>
      <c r="V540" s="399"/>
      <c r="W540" s="399"/>
      <c r="X540" s="399"/>
      <c r="Y540" s="399"/>
      <c r="Z540" s="399"/>
      <c r="AA540" s="399"/>
      <c r="AB540" s="399"/>
      <c r="AC540" s="399"/>
      <c r="AD540" s="399"/>
      <c r="AE540" s="399"/>
      <c r="AF540" s="399"/>
      <c r="AG540" s="399"/>
      <c r="AH540" s="399"/>
      <c r="AI540" s="399"/>
      <c r="AJ540" s="399"/>
    </row>
    <row r="541" spans="3:36" ht="15.75" customHeight="1" x14ac:dyDescent="0.25">
      <c r="C541" s="397"/>
      <c r="D541" s="399"/>
      <c r="E541" s="399"/>
      <c r="F541" s="399"/>
      <c r="G541" s="399"/>
      <c r="H541" s="399"/>
      <c r="I541" s="399"/>
      <c r="J541" s="399"/>
      <c r="K541" s="399"/>
      <c r="L541" s="399"/>
      <c r="M541" s="399"/>
      <c r="N541" s="399"/>
      <c r="O541" s="399"/>
      <c r="P541" s="399"/>
      <c r="Q541" s="399"/>
      <c r="R541" s="399"/>
      <c r="S541" s="399"/>
      <c r="T541" s="399"/>
      <c r="U541" s="399"/>
      <c r="V541" s="399"/>
      <c r="W541" s="399"/>
      <c r="X541" s="399"/>
      <c r="Y541" s="399"/>
      <c r="Z541" s="399"/>
      <c r="AA541" s="399"/>
      <c r="AB541" s="399"/>
      <c r="AC541" s="399"/>
      <c r="AD541" s="399"/>
      <c r="AE541" s="399"/>
      <c r="AF541" s="399"/>
      <c r="AG541" s="399"/>
      <c r="AH541" s="399"/>
      <c r="AI541" s="399"/>
      <c r="AJ541" s="399"/>
    </row>
    <row r="542" spans="3:36" ht="15.75" customHeight="1" x14ac:dyDescent="0.25">
      <c r="C542" s="397"/>
      <c r="D542" s="399"/>
      <c r="E542" s="399"/>
      <c r="F542" s="399"/>
      <c r="G542" s="399"/>
      <c r="H542" s="399"/>
      <c r="I542" s="399"/>
      <c r="J542" s="399"/>
      <c r="K542" s="399"/>
      <c r="L542" s="399"/>
      <c r="M542" s="399"/>
      <c r="N542" s="399"/>
      <c r="O542" s="399"/>
      <c r="P542" s="399"/>
      <c r="Q542" s="399"/>
      <c r="R542" s="399"/>
      <c r="S542" s="399"/>
      <c r="T542" s="399"/>
      <c r="U542" s="399"/>
      <c r="V542" s="399"/>
      <c r="W542" s="399"/>
      <c r="X542" s="399"/>
      <c r="Y542" s="399"/>
      <c r="Z542" s="399"/>
      <c r="AA542" s="399"/>
      <c r="AB542" s="399"/>
      <c r="AC542" s="399"/>
      <c r="AD542" s="399"/>
      <c r="AE542" s="399"/>
      <c r="AF542" s="399"/>
      <c r="AG542" s="399"/>
      <c r="AH542" s="399"/>
      <c r="AI542" s="399"/>
      <c r="AJ542" s="399"/>
    </row>
    <row r="543" spans="3:36" ht="15.75" customHeight="1" x14ac:dyDescent="0.25">
      <c r="C543" s="397"/>
      <c r="D543" s="399"/>
      <c r="E543" s="399"/>
      <c r="F543" s="399"/>
      <c r="G543" s="399"/>
      <c r="H543" s="399"/>
      <c r="I543" s="399"/>
      <c r="J543" s="399"/>
      <c r="K543" s="399"/>
      <c r="L543" s="399"/>
      <c r="M543" s="399"/>
      <c r="N543" s="399"/>
      <c r="O543" s="399"/>
      <c r="P543" s="399"/>
      <c r="Q543" s="399"/>
      <c r="R543" s="399"/>
      <c r="S543" s="399"/>
      <c r="T543" s="399"/>
      <c r="U543" s="399"/>
      <c r="V543" s="399"/>
      <c r="W543" s="399"/>
      <c r="X543" s="399"/>
      <c r="Y543" s="399"/>
      <c r="Z543" s="399"/>
      <c r="AA543" s="399"/>
      <c r="AB543" s="399"/>
      <c r="AC543" s="399"/>
      <c r="AD543" s="399"/>
      <c r="AE543" s="399"/>
      <c r="AF543" s="399"/>
      <c r="AG543" s="399"/>
      <c r="AH543" s="399"/>
      <c r="AI543" s="399"/>
      <c r="AJ543" s="399"/>
    </row>
    <row r="544" spans="3:36" ht="15.75" customHeight="1" x14ac:dyDescent="0.25">
      <c r="C544" s="397"/>
      <c r="D544" s="399"/>
      <c r="E544" s="399"/>
      <c r="F544" s="399"/>
      <c r="G544" s="399"/>
      <c r="H544" s="399"/>
      <c r="I544" s="399"/>
      <c r="J544" s="399"/>
      <c r="K544" s="399"/>
      <c r="L544" s="399"/>
      <c r="M544" s="399"/>
      <c r="N544" s="399"/>
      <c r="O544" s="399"/>
      <c r="P544" s="399"/>
      <c r="Q544" s="399"/>
      <c r="R544" s="399"/>
      <c r="S544" s="399"/>
      <c r="T544" s="399"/>
      <c r="U544" s="399"/>
      <c r="V544" s="399"/>
      <c r="W544" s="399"/>
      <c r="X544" s="399"/>
      <c r="Y544" s="399"/>
      <c r="Z544" s="399"/>
      <c r="AA544" s="399"/>
      <c r="AB544" s="399"/>
      <c r="AC544" s="399"/>
      <c r="AD544" s="399"/>
      <c r="AE544" s="399"/>
      <c r="AF544" s="399"/>
      <c r="AG544" s="399"/>
      <c r="AH544" s="399"/>
      <c r="AI544" s="399"/>
      <c r="AJ544" s="399"/>
    </row>
    <row r="545" spans="3:36" ht="15.75" customHeight="1" x14ac:dyDescent="0.25">
      <c r="C545" s="397"/>
      <c r="D545" s="399"/>
      <c r="E545" s="399"/>
      <c r="F545" s="399"/>
      <c r="G545" s="399"/>
      <c r="H545" s="399"/>
      <c r="I545" s="399"/>
      <c r="J545" s="399"/>
      <c r="K545" s="399"/>
      <c r="L545" s="399"/>
      <c r="M545" s="399"/>
      <c r="N545" s="399"/>
      <c r="O545" s="399"/>
      <c r="P545" s="399"/>
      <c r="Q545" s="399"/>
      <c r="R545" s="399"/>
      <c r="S545" s="399"/>
      <c r="T545" s="399"/>
      <c r="U545" s="399"/>
      <c r="V545" s="399"/>
      <c r="W545" s="399"/>
      <c r="X545" s="399"/>
      <c r="Y545" s="399"/>
      <c r="Z545" s="399"/>
      <c r="AA545" s="399"/>
      <c r="AB545" s="399"/>
      <c r="AC545" s="399"/>
      <c r="AD545" s="399"/>
      <c r="AE545" s="399"/>
      <c r="AF545" s="399"/>
      <c r="AG545" s="399"/>
      <c r="AH545" s="399"/>
      <c r="AI545" s="399"/>
      <c r="AJ545" s="399"/>
    </row>
    <row r="546" spans="3:36" ht="15.75" customHeight="1" x14ac:dyDescent="0.25">
      <c r="C546" s="397"/>
      <c r="D546" s="399"/>
      <c r="E546" s="399"/>
      <c r="F546" s="399"/>
      <c r="G546" s="399"/>
      <c r="H546" s="399"/>
      <c r="I546" s="399"/>
      <c r="J546" s="399"/>
      <c r="K546" s="399"/>
      <c r="L546" s="399"/>
      <c r="M546" s="399"/>
      <c r="N546" s="399"/>
      <c r="O546" s="399"/>
      <c r="P546" s="399"/>
      <c r="Q546" s="399"/>
      <c r="R546" s="399"/>
      <c r="S546" s="399"/>
      <c r="T546" s="399"/>
      <c r="U546" s="399"/>
      <c r="V546" s="399"/>
      <c r="W546" s="399"/>
      <c r="X546" s="399"/>
      <c r="Y546" s="399"/>
      <c r="Z546" s="399"/>
      <c r="AA546" s="399"/>
      <c r="AB546" s="399"/>
      <c r="AC546" s="399"/>
      <c r="AD546" s="399"/>
      <c r="AE546" s="399"/>
      <c r="AF546" s="399"/>
      <c r="AG546" s="399"/>
      <c r="AH546" s="399"/>
      <c r="AI546" s="399"/>
      <c r="AJ546" s="399"/>
    </row>
    <row r="547" spans="3:36" ht="15.75" customHeight="1" x14ac:dyDescent="0.25">
      <c r="C547" s="397"/>
      <c r="D547" s="399"/>
      <c r="E547" s="399"/>
      <c r="F547" s="399"/>
      <c r="G547" s="399"/>
      <c r="H547" s="399"/>
      <c r="I547" s="399"/>
      <c r="J547" s="399"/>
      <c r="K547" s="399"/>
      <c r="L547" s="399"/>
      <c r="M547" s="399"/>
      <c r="N547" s="399"/>
      <c r="O547" s="399"/>
      <c r="P547" s="399"/>
      <c r="Q547" s="399"/>
      <c r="R547" s="399"/>
      <c r="S547" s="399"/>
      <c r="T547" s="399"/>
      <c r="U547" s="399"/>
      <c r="V547" s="399"/>
      <c r="W547" s="399"/>
      <c r="X547" s="399"/>
      <c r="Y547" s="399"/>
      <c r="Z547" s="399"/>
      <c r="AA547" s="399"/>
      <c r="AB547" s="399"/>
      <c r="AC547" s="399"/>
      <c r="AD547" s="399"/>
      <c r="AE547" s="399"/>
      <c r="AF547" s="399"/>
      <c r="AG547" s="399"/>
      <c r="AH547" s="399"/>
      <c r="AI547" s="399"/>
      <c r="AJ547" s="399"/>
    </row>
    <row r="548" spans="3:36" ht="15.75" customHeight="1" x14ac:dyDescent="0.25">
      <c r="C548" s="397"/>
      <c r="D548" s="399"/>
      <c r="E548" s="399"/>
      <c r="F548" s="399"/>
      <c r="G548" s="399"/>
      <c r="H548" s="399"/>
      <c r="I548" s="399"/>
      <c r="J548" s="399"/>
      <c r="K548" s="399"/>
      <c r="L548" s="399"/>
      <c r="M548" s="399"/>
      <c r="N548" s="399"/>
      <c r="O548" s="399"/>
      <c r="P548" s="399"/>
      <c r="Q548" s="399"/>
      <c r="R548" s="399"/>
      <c r="S548" s="399"/>
      <c r="T548" s="399"/>
      <c r="U548" s="399"/>
      <c r="V548" s="399"/>
      <c r="W548" s="399"/>
      <c r="X548" s="399"/>
      <c r="Y548" s="399"/>
      <c r="Z548" s="399"/>
      <c r="AA548" s="399"/>
      <c r="AB548" s="399"/>
      <c r="AC548" s="399"/>
      <c r="AD548" s="399"/>
      <c r="AE548" s="399"/>
      <c r="AF548" s="399"/>
      <c r="AG548" s="399"/>
      <c r="AH548" s="399"/>
      <c r="AI548" s="399"/>
      <c r="AJ548" s="399"/>
    </row>
    <row r="549" spans="3:36" ht="15.75" customHeight="1" x14ac:dyDescent="0.25">
      <c r="C549" s="397"/>
      <c r="D549" s="399"/>
      <c r="E549" s="399"/>
      <c r="F549" s="399"/>
      <c r="G549" s="399"/>
      <c r="H549" s="399"/>
      <c r="I549" s="399"/>
      <c r="J549" s="399"/>
      <c r="K549" s="399"/>
      <c r="L549" s="399"/>
      <c r="M549" s="399"/>
      <c r="N549" s="399"/>
      <c r="O549" s="399"/>
      <c r="P549" s="399"/>
      <c r="Q549" s="399"/>
      <c r="R549" s="399"/>
      <c r="S549" s="399"/>
      <c r="T549" s="399"/>
      <c r="U549" s="399"/>
      <c r="V549" s="399"/>
      <c r="W549" s="399"/>
      <c r="X549" s="399"/>
      <c r="Y549" s="399"/>
      <c r="Z549" s="399"/>
      <c r="AA549" s="399"/>
      <c r="AB549" s="399"/>
      <c r="AC549" s="399"/>
      <c r="AD549" s="399"/>
      <c r="AE549" s="399"/>
      <c r="AF549" s="399"/>
      <c r="AG549" s="399"/>
      <c r="AH549" s="399"/>
      <c r="AI549" s="399"/>
      <c r="AJ549" s="399"/>
    </row>
    <row r="550" spans="3:36" ht="15.75" customHeight="1" x14ac:dyDescent="0.25">
      <c r="C550" s="397"/>
      <c r="D550" s="399"/>
      <c r="E550" s="399"/>
      <c r="F550" s="399"/>
      <c r="G550" s="399"/>
      <c r="H550" s="399"/>
      <c r="I550" s="399"/>
      <c r="J550" s="399"/>
      <c r="K550" s="399"/>
      <c r="L550" s="399"/>
      <c r="M550" s="399"/>
      <c r="N550" s="399"/>
      <c r="O550" s="399"/>
      <c r="P550" s="399"/>
      <c r="Q550" s="399"/>
      <c r="R550" s="399"/>
      <c r="S550" s="399"/>
      <c r="T550" s="399"/>
      <c r="U550" s="399"/>
      <c r="V550" s="399"/>
      <c r="W550" s="399"/>
      <c r="X550" s="399"/>
      <c r="Y550" s="399"/>
      <c r="Z550" s="399"/>
      <c r="AA550" s="399"/>
      <c r="AB550" s="399"/>
      <c r="AC550" s="399"/>
      <c r="AD550" s="399"/>
      <c r="AE550" s="399"/>
      <c r="AF550" s="399"/>
      <c r="AG550" s="399"/>
      <c r="AH550" s="399"/>
      <c r="AI550" s="399"/>
      <c r="AJ550" s="399"/>
    </row>
    <row r="551" spans="3:36" ht="15.75" customHeight="1" x14ac:dyDescent="0.25">
      <c r="C551" s="397"/>
      <c r="D551" s="399"/>
      <c r="E551" s="399"/>
      <c r="F551" s="399"/>
      <c r="G551" s="399"/>
      <c r="H551" s="399"/>
      <c r="I551" s="399"/>
      <c r="J551" s="399"/>
      <c r="K551" s="399"/>
      <c r="L551" s="399"/>
      <c r="M551" s="399"/>
      <c r="N551" s="399"/>
      <c r="O551" s="399"/>
      <c r="P551" s="399"/>
      <c r="Q551" s="399"/>
      <c r="R551" s="399"/>
      <c r="S551" s="399"/>
      <c r="T551" s="399"/>
      <c r="U551" s="399"/>
      <c r="V551" s="399"/>
      <c r="W551" s="399"/>
      <c r="X551" s="399"/>
      <c r="Y551" s="399"/>
      <c r="Z551" s="399"/>
      <c r="AA551" s="399"/>
      <c r="AB551" s="399"/>
      <c r="AC551" s="399"/>
      <c r="AD551" s="399"/>
      <c r="AE551" s="399"/>
      <c r="AF551" s="399"/>
      <c r="AG551" s="399"/>
      <c r="AH551" s="399"/>
      <c r="AI551" s="399"/>
      <c r="AJ551" s="399"/>
    </row>
    <row r="552" spans="3:36" ht="15.75" customHeight="1" x14ac:dyDescent="0.25">
      <c r="C552" s="397"/>
      <c r="D552" s="399"/>
      <c r="E552" s="399"/>
      <c r="F552" s="399"/>
      <c r="G552" s="399"/>
      <c r="H552" s="399"/>
      <c r="I552" s="399"/>
      <c r="J552" s="399"/>
      <c r="K552" s="399"/>
      <c r="L552" s="399"/>
      <c r="M552" s="399"/>
      <c r="N552" s="399"/>
      <c r="O552" s="399"/>
      <c r="P552" s="399"/>
      <c r="Q552" s="399"/>
      <c r="R552" s="399"/>
      <c r="S552" s="399"/>
      <c r="T552" s="399"/>
      <c r="U552" s="399"/>
      <c r="V552" s="399"/>
      <c r="W552" s="399"/>
      <c r="X552" s="399"/>
      <c r="Y552" s="399"/>
      <c r="Z552" s="399"/>
      <c r="AA552" s="399"/>
      <c r="AB552" s="399"/>
      <c r="AC552" s="399"/>
      <c r="AD552" s="399"/>
      <c r="AE552" s="399"/>
      <c r="AF552" s="399"/>
      <c r="AG552" s="399"/>
      <c r="AH552" s="399"/>
      <c r="AI552" s="399"/>
      <c r="AJ552" s="399"/>
    </row>
    <row r="553" spans="3:36" ht="15.75" customHeight="1" x14ac:dyDescent="0.25">
      <c r="C553" s="397"/>
      <c r="D553" s="399"/>
      <c r="E553" s="399"/>
      <c r="F553" s="399"/>
      <c r="G553" s="399"/>
      <c r="H553" s="399"/>
      <c r="I553" s="399"/>
      <c r="J553" s="399"/>
      <c r="K553" s="399"/>
      <c r="L553" s="399"/>
      <c r="M553" s="399"/>
      <c r="N553" s="399"/>
      <c r="O553" s="399"/>
      <c r="P553" s="399"/>
      <c r="Q553" s="399"/>
      <c r="R553" s="399"/>
      <c r="S553" s="399"/>
      <c r="T553" s="399"/>
      <c r="U553" s="399"/>
      <c r="V553" s="399"/>
      <c r="W553" s="399"/>
      <c r="X553" s="399"/>
      <c r="Y553" s="399"/>
      <c r="Z553" s="399"/>
      <c r="AA553" s="399"/>
      <c r="AB553" s="399"/>
      <c r="AC553" s="399"/>
      <c r="AD553" s="399"/>
      <c r="AE553" s="399"/>
      <c r="AF553" s="399"/>
      <c r="AG553" s="399"/>
      <c r="AH553" s="399"/>
      <c r="AI553" s="399"/>
      <c r="AJ553" s="399"/>
    </row>
    <row r="554" spans="3:36" ht="15.75" customHeight="1" x14ac:dyDescent="0.25">
      <c r="C554" s="397"/>
      <c r="D554" s="399"/>
      <c r="E554" s="399"/>
      <c r="F554" s="399"/>
      <c r="G554" s="399"/>
      <c r="H554" s="399"/>
      <c r="I554" s="399"/>
      <c r="J554" s="399"/>
      <c r="K554" s="399"/>
      <c r="L554" s="399"/>
      <c r="M554" s="399"/>
      <c r="N554" s="399"/>
      <c r="O554" s="399"/>
      <c r="P554" s="399"/>
      <c r="Q554" s="399"/>
      <c r="R554" s="399"/>
      <c r="S554" s="399"/>
      <c r="T554" s="399"/>
      <c r="U554" s="399"/>
      <c r="V554" s="399"/>
      <c r="W554" s="399"/>
      <c r="X554" s="399"/>
      <c r="Y554" s="399"/>
      <c r="Z554" s="399"/>
      <c r="AA554" s="399"/>
      <c r="AB554" s="399"/>
      <c r="AC554" s="399"/>
      <c r="AD554" s="399"/>
      <c r="AE554" s="399"/>
      <c r="AF554" s="399"/>
      <c r="AG554" s="399"/>
      <c r="AH554" s="399"/>
      <c r="AI554" s="399"/>
      <c r="AJ554" s="399"/>
    </row>
    <row r="555" spans="3:36" ht="15.75" customHeight="1" x14ac:dyDescent="0.25">
      <c r="C555" s="397"/>
      <c r="D555" s="399"/>
      <c r="E555" s="399"/>
      <c r="F555" s="399"/>
      <c r="G555" s="399"/>
      <c r="H555" s="399"/>
      <c r="I555" s="399"/>
      <c r="J555" s="399"/>
      <c r="K555" s="399"/>
      <c r="L555" s="399"/>
      <c r="M555" s="399"/>
      <c r="N555" s="399"/>
      <c r="O555" s="399"/>
      <c r="P555" s="399"/>
      <c r="Q555" s="399"/>
      <c r="R555" s="399"/>
      <c r="S555" s="399"/>
      <c r="T555" s="399"/>
      <c r="U555" s="399"/>
      <c r="V555" s="399"/>
      <c r="W555" s="399"/>
      <c r="X555" s="399"/>
      <c r="Y555" s="399"/>
      <c r="Z555" s="399"/>
      <c r="AA555" s="399"/>
      <c r="AB555" s="399"/>
      <c r="AC555" s="399"/>
      <c r="AD555" s="399"/>
      <c r="AE555" s="399"/>
      <c r="AF555" s="399"/>
      <c r="AG555" s="399"/>
      <c r="AH555" s="399"/>
      <c r="AI555" s="399"/>
      <c r="AJ555" s="399"/>
    </row>
    <row r="556" spans="3:36" ht="15.75" customHeight="1" x14ac:dyDescent="0.25">
      <c r="C556" s="397"/>
      <c r="D556" s="399"/>
      <c r="E556" s="399"/>
      <c r="F556" s="399"/>
      <c r="G556" s="399"/>
      <c r="H556" s="399"/>
      <c r="I556" s="399"/>
      <c r="J556" s="399"/>
      <c r="K556" s="399"/>
      <c r="L556" s="399"/>
      <c r="M556" s="399"/>
      <c r="N556" s="399"/>
      <c r="O556" s="399"/>
      <c r="P556" s="399"/>
      <c r="Q556" s="399"/>
      <c r="R556" s="399"/>
      <c r="S556" s="399"/>
      <c r="T556" s="399"/>
      <c r="U556" s="399"/>
      <c r="V556" s="399"/>
      <c r="W556" s="399"/>
      <c r="X556" s="399"/>
      <c r="Y556" s="399"/>
      <c r="Z556" s="399"/>
      <c r="AA556" s="399"/>
      <c r="AB556" s="399"/>
      <c r="AC556" s="399"/>
      <c r="AD556" s="399"/>
      <c r="AE556" s="399"/>
      <c r="AF556" s="399"/>
      <c r="AG556" s="399"/>
      <c r="AH556" s="399"/>
      <c r="AI556" s="399"/>
      <c r="AJ556" s="399"/>
    </row>
    <row r="557" spans="3:36" ht="15.75" customHeight="1" x14ac:dyDescent="0.25">
      <c r="C557" s="397"/>
      <c r="D557" s="399"/>
      <c r="E557" s="399"/>
      <c r="F557" s="399"/>
      <c r="G557" s="399"/>
      <c r="H557" s="399"/>
      <c r="I557" s="399"/>
      <c r="J557" s="399"/>
      <c r="K557" s="399"/>
      <c r="L557" s="399"/>
      <c r="M557" s="399"/>
      <c r="N557" s="399"/>
      <c r="O557" s="399"/>
      <c r="P557" s="399"/>
      <c r="Q557" s="399"/>
      <c r="R557" s="399"/>
      <c r="S557" s="399"/>
      <c r="T557" s="399"/>
      <c r="U557" s="399"/>
      <c r="V557" s="399"/>
      <c r="W557" s="399"/>
      <c r="X557" s="399"/>
      <c r="Y557" s="399"/>
      <c r="Z557" s="399"/>
      <c r="AA557" s="399"/>
      <c r="AB557" s="399"/>
      <c r="AC557" s="399"/>
      <c r="AD557" s="399"/>
      <c r="AE557" s="399"/>
      <c r="AF557" s="399"/>
      <c r="AG557" s="399"/>
      <c r="AH557" s="399"/>
      <c r="AI557" s="399"/>
      <c r="AJ557" s="399"/>
    </row>
    <row r="558" spans="3:36" ht="15.75" customHeight="1" x14ac:dyDescent="0.25">
      <c r="C558" s="397"/>
      <c r="D558" s="399"/>
      <c r="E558" s="399"/>
      <c r="F558" s="399"/>
      <c r="G558" s="399"/>
      <c r="H558" s="399"/>
      <c r="I558" s="399"/>
      <c r="J558" s="399"/>
      <c r="K558" s="399"/>
      <c r="L558" s="399"/>
      <c r="M558" s="399"/>
      <c r="N558" s="399"/>
      <c r="O558" s="399"/>
      <c r="P558" s="399"/>
      <c r="Q558" s="399"/>
      <c r="R558" s="399"/>
      <c r="S558" s="399"/>
      <c r="T558" s="399"/>
      <c r="U558" s="399"/>
      <c r="V558" s="399"/>
      <c r="W558" s="399"/>
      <c r="X558" s="399"/>
      <c r="Y558" s="399"/>
      <c r="Z558" s="399"/>
      <c r="AA558" s="399"/>
      <c r="AB558" s="399"/>
      <c r="AC558" s="399"/>
      <c r="AD558" s="399"/>
      <c r="AE558" s="399"/>
      <c r="AF558" s="399"/>
      <c r="AG558" s="399"/>
      <c r="AH558" s="399"/>
      <c r="AI558" s="399"/>
      <c r="AJ558" s="399"/>
    </row>
    <row r="559" spans="3:36" ht="15.75" customHeight="1" x14ac:dyDescent="0.25">
      <c r="C559" s="397"/>
      <c r="D559" s="399"/>
      <c r="E559" s="399"/>
      <c r="F559" s="399"/>
      <c r="G559" s="399"/>
      <c r="H559" s="399"/>
      <c r="I559" s="399"/>
      <c r="J559" s="399"/>
      <c r="K559" s="399"/>
      <c r="L559" s="399"/>
      <c r="M559" s="399"/>
      <c r="N559" s="399"/>
      <c r="O559" s="399"/>
      <c r="P559" s="399"/>
      <c r="Q559" s="399"/>
      <c r="R559" s="399"/>
      <c r="S559" s="399"/>
      <c r="T559" s="399"/>
      <c r="U559" s="399"/>
      <c r="V559" s="399"/>
      <c r="W559" s="399"/>
      <c r="X559" s="399"/>
      <c r="Y559" s="399"/>
      <c r="Z559" s="399"/>
      <c r="AA559" s="399"/>
      <c r="AB559" s="399"/>
      <c r="AC559" s="399"/>
      <c r="AD559" s="399"/>
      <c r="AE559" s="399"/>
      <c r="AF559" s="399"/>
      <c r="AG559" s="399"/>
      <c r="AH559" s="399"/>
      <c r="AI559" s="399"/>
      <c r="AJ559" s="399"/>
    </row>
    <row r="560" spans="3:36" ht="15.75" customHeight="1" x14ac:dyDescent="0.25">
      <c r="C560" s="397"/>
      <c r="D560" s="399"/>
      <c r="E560" s="399"/>
      <c r="F560" s="399"/>
      <c r="G560" s="399"/>
      <c r="H560" s="399"/>
      <c r="I560" s="399"/>
      <c r="J560" s="399"/>
      <c r="K560" s="399"/>
      <c r="L560" s="399"/>
      <c r="M560" s="399"/>
      <c r="N560" s="399"/>
      <c r="O560" s="399"/>
      <c r="P560" s="399"/>
      <c r="Q560" s="399"/>
      <c r="R560" s="399"/>
      <c r="S560" s="399"/>
      <c r="T560" s="399"/>
      <c r="U560" s="399"/>
      <c r="V560" s="399"/>
      <c r="W560" s="399"/>
      <c r="X560" s="399"/>
      <c r="Y560" s="399"/>
      <c r="Z560" s="399"/>
      <c r="AA560" s="399"/>
      <c r="AB560" s="399"/>
      <c r="AC560" s="399"/>
      <c r="AD560" s="399"/>
      <c r="AE560" s="399"/>
      <c r="AF560" s="399"/>
      <c r="AG560" s="399"/>
      <c r="AH560" s="399"/>
      <c r="AI560" s="399"/>
      <c r="AJ560" s="399"/>
    </row>
    <row r="561" spans="3:36" ht="15.75" customHeight="1" x14ac:dyDescent="0.25">
      <c r="C561" s="397"/>
      <c r="D561" s="399"/>
      <c r="E561" s="399"/>
      <c r="F561" s="399"/>
      <c r="G561" s="399"/>
      <c r="H561" s="399"/>
      <c r="I561" s="399"/>
      <c r="J561" s="399"/>
      <c r="K561" s="399"/>
      <c r="L561" s="399"/>
      <c r="M561" s="399"/>
      <c r="N561" s="399"/>
      <c r="O561" s="399"/>
      <c r="P561" s="399"/>
      <c r="Q561" s="399"/>
      <c r="R561" s="399"/>
      <c r="S561" s="399"/>
      <c r="T561" s="399"/>
      <c r="U561" s="399"/>
      <c r="V561" s="399"/>
      <c r="W561" s="399"/>
      <c r="X561" s="399"/>
      <c r="Y561" s="399"/>
      <c r="Z561" s="399"/>
      <c r="AA561" s="399"/>
      <c r="AB561" s="399"/>
      <c r="AC561" s="399"/>
      <c r="AD561" s="399"/>
      <c r="AE561" s="399"/>
      <c r="AF561" s="399"/>
      <c r="AG561" s="399"/>
      <c r="AH561" s="399"/>
      <c r="AI561" s="399"/>
      <c r="AJ561" s="399"/>
    </row>
    <row r="562" spans="3:36" ht="15.75" customHeight="1" x14ac:dyDescent="0.25">
      <c r="C562" s="397"/>
      <c r="D562" s="399"/>
      <c r="E562" s="399"/>
      <c r="F562" s="399"/>
      <c r="G562" s="399"/>
      <c r="H562" s="399"/>
      <c r="I562" s="399"/>
      <c r="J562" s="399"/>
      <c r="K562" s="399"/>
      <c r="L562" s="399"/>
      <c r="M562" s="399"/>
      <c r="N562" s="399"/>
      <c r="O562" s="399"/>
      <c r="P562" s="399"/>
      <c r="Q562" s="399"/>
      <c r="R562" s="399"/>
      <c r="S562" s="399"/>
      <c r="T562" s="399"/>
      <c r="U562" s="399"/>
      <c r="V562" s="399"/>
      <c r="W562" s="399"/>
      <c r="X562" s="399"/>
      <c r="Y562" s="399"/>
      <c r="Z562" s="399"/>
      <c r="AA562" s="399"/>
      <c r="AB562" s="399"/>
      <c r="AC562" s="399"/>
      <c r="AD562" s="399"/>
      <c r="AE562" s="399"/>
      <c r="AF562" s="399"/>
      <c r="AG562" s="399"/>
      <c r="AH562" s="399"/>
      <c r="AI562" s="399"/>
      <c r="AJ562" s="399"/>
    </row>
    <row r="563" spans="3:36" ht="15.75" customHeight="1" x14ac:dyDescent="0.25">
      <c r="C563" s="397"/>
      <c r="D563" s="399"/>
      <c r="E563" s="399"/>
      <c r="F563" s="399"/>
      <c r="G563" s="399"/>
      <c r="H563" s="399"/>
      <c r="I563" s="399"/>
      <c r="J563" s="399"/>
      <c r="K563" s="399"/>
      <c r="L563" s="399"/>
      <c r="M563" s="399"/>
      <c r="N563" s="399"/>
      <c r="O563" s="399"/>
      <c r="P563" s="399"/>
      <c r="Q563" s="399"/>
      <c r="R563" s="399"/>
      <c r="S563" s="399"/>
      <c r="T563" s="399"/>
      <c r="U563" s="399"/>
      <c r="V563" s="399"/>
      <c r="W563" s="399"/>
      <c r="X563" s="399"/>
      <c r="Y563" s="399"/>
      <c r="Z563" s="399"/>
      <c r="AA563" s="399"/>
      <c r="AB563" s="399"/>
      <c r="AC563" s="399"/>
      <c r="AD563" s="399"/>
      <c r="AE563" s="399"/>
      <c r="AF563" s="399"/>
      <c r="AG563" s="399"/>
      <c r="AH563" s="399"/>
      <c r="AI563" s="399"/>
      <c r="AJ563" s="399"/>
    </row>
    <row r="564" spans="3:36" ht="15.75" customHeight="1" x14ac:dyDescent="0.25">
      <c r="C564" s="397"/>
      <c r="D564" s="399"/>
      <c r="E564" s="399"/>
      <c r="F564" s="399"/>
      <c r="G564" s="399"/>
      <c r="H564" s="399"/>
      <c r="I564" s="399"/>
      <c r="J564" s="399"/>
      <c r="K564" s="399"/>
      <c r="L564" s="399"/>
      <c r="M564" s="399"/>
      <c r="N564" s="399"/>
      <c r="O564" s="399"/>
      <c r="P564" s="399"/>
      <c r="Q564" s="399"/>
      <c r="R564" s="399"/>
      <c r="S564" s="399"/>
      <c r="T564" s="399"/>
      <c r="U564" s="399"/>
      <c r="V564" s="399"/>
      <c r="W564" s="399"/>
      <c r="X564" s="399"/>
      <c r="Y564" s="399"/>
      <c r="Z564" s="399"/>
      <c r="AA564" s="399"/>
      <c r="AB564" s="399"/>
      <c r="AC564" s="399"/>
      <c r="AD564" s="399"/>
      <c r="AE564" s="399"/>
      <c r="AF564" s="399"/>
      <c r="AG564" s="399"/>
      <c r="AH564" s="399"/>
      <c r="AI564" s="399"/>
      <c r="AJ564" s="399"/>
    </row>
    <row r="565" spans="3:36" ht="15.75" customHeight="1" x14ac:dyDescent="0.25">
      <c r="C565" s="397"/>
      <c r="D565" s="399"/>
      <c r="E565" s="399"/>
      <c r="F565" s="399"/>
      <c r="G565" s="399"/>
      <c r="H565" s="399"/>
      <c r="I565" s="399"/>
      <c r="J565" s="399"/>
      <c r="K565" s="399"/>
      <c r="L565" s="399"/>
      <c r="M565" s="399"/>
      <c r="N565" s="399"/>
      <c r="O565" s="399"/>
      <c r="P565" s="399"/>
      <c r="Q565" s="399"/>
      <c r="R565" s="399"/>
      <c r="S565" s="399"/>
      <c r="T565" s="399"/>
      <c r="U565" s="399"/>
      <c r="V565" s="399"/>
      <c r="W565" s="399"/>
      <c r="X565" s="399"/>
      <c r="Y565" s="399"/>
      <c r="Z565" s="399"/>
      <c r="AA565" s="399"/>
      <c r="AB565" s="399"/>
      <c r="AC565" s="399"/>
      <c r="AD565" s="399"/>
      <c r="AE565" s="399"/>
      <c r="AF565" s="399"/>
      <c r="AG565" s="399"/>
      <c r="AH565" s="399"/>
      <c r="AI565" s="399"/>
      <c r="AJ565" s="399"/>
    </row>
    <row r="566" spans="3:36" ht="15.75" customHeight="1" x14ac:dyDescent="0.25">
      <c r="C566" s="397"/>
      <c r="D566" s="399"/>
      <c r="E566" s="399"/>
      <c r="F566" s="399"/>
      <c r="G566" s="399"/>
      <c r="H566" s="399"/>
      <c r="I566" s="399"/>
      <c r="J566" s="399"/>
      <c r="K566" s="399"/>
      <c r="L566" s="399"/>
      <c r="M566" s="399"/>
      <c r="N566" s="399"/>
      <c r="O566" s="399"/>
      <c r="P566" s="399"/>
      <c r="Q566" s="399"/>
      <c r="R566" s="399"/>
      <c r="S566" s="399"/>
      <c r="T566" s="399"/>
      <c r="U566" s="399"/>
      <c r="V566" s="399"/>
      <c r="W566" s="399"/>
      <c r="X566" s="399"/>
      <c r="Y566" s="399"/>
      <c r="Z566" s="399"/>
      <c r="AA566" s="399"/>
      <c r="AB566" s="399"/>
      <c r="AC566" s="399"/>
      <c r="AD566" s="399"/>
      <c r="AE566" s="399"/>
      <c r="AF566" s="399"/>
      <c r="AG566" s="399"/>
      <c r="AH566" s="399"/>
      <c r="AI566" s="399"/>
      <c r="AJ566" s="399"/>
    </row>
    <row r="567" spans="3:36" ht="15.75" customHeight="1" x14ac:dyDescent="0.25">
      <c r="C567" s="397"/>
      <c r="D567" s="399"/>
      <c r="E567" s="399"/>
      <c r="F567" s="399"/>
      <c r="G567" s="399"/>
      <c r="H567" s="399"/>
      <c r="I567" s="399"/>
      <c r="J567" s="399"/>
      <c r="K567" s="399"/>
      <c r="L567" s="399"/>
      <c r="M567" s="399"/>
      <c r="N567" s="399"/>
      <c r="O567" s="399"/>
      <c r="P567" s="399"/>
      <c r="Q567" s="399"/>
      <c r="R567" s="399"/>
      <c r="S567" s="399"/>
      <c r="T567" s="399"/>
      <c r="U567" s="399"/>
      <c r="V567" s="399"/>
      <c r="W567" s="399"/>
      <c r="X567" s="399"/>
      <c r="Y567" s="399"/>
      <c r="Z567" s="399"/>
      <c r="AA567" s="399"/>
      <c r="AB567" s="399"/>
      <c r="AC567" s="399"/>
      <c r="AD567" s="399"/>
      <c r="AE567" s="399"/>
      <c r="AF567" s="399"/>
      <c r="AG567" s="399"/>
      <c r="AH567" s="399"/>
      <c r="AI567" s="399"/>
      <c r="AJ567" s="399"/>
    </row>
    <row r="568" spans="3:36" ht="15.75" customHeight="1" x14ac:dyDescent="0.25">
      <c r="C568" s="397"/>
      <c r="D568" s="399"/>
      <c r="E568" s="399"/>
      <c r="F568" s="399"/>
      <c r="G568" s="399"/>
      <c r="H568" s="399"/>
      <c r="I568" s="399"/>
      <c r="J568" s="399"/>
      <c r="K568" s="399"/>
      <c r="L568" s="399"/>
      <c r="M568" s="399"/>
      <c r="N568" s="399"/>
      <c r="O568" s="399"/>
      <c r="P568" s="399"/>
      <c r="Q568" s="399"/>
      <c r="R568" s="399"/>
      <c r="S568" s="399"/>
      <c r="T568" s="399"/>
      <c r="U568" s="399"/>
      <c r="V568" s="399"/>
      <c r="W568" s="399"/>
      <c r="X568" s="399"/>
      <c r="Y568" s="399"/>
      <c r="Z568" s="399"/>
      <c r="AA568" s="399"/>
      <c r="AB568" s="399"/>
      <c r="AC568" s="399"/>
      <c r="AD568" s="399"/>
      <c r="AE568" s="399"/>
      <c r="AF568" s="399"/>
      <c r="AG568" s="399"/>
      <c r="AH568" s="399"/>
      <c r="AI568" s="399"/>
      <c r="AJ568" s="399"/>
    </row>
    <row r="569" spans="3:36" ht="15.75" customHeight="1" x14ac:dyDescent="0.25">
      <c r="C569" s="397"/>
      <c r="D569" s="399"/>
      <c r="E569" s="399"/>
      <c r="F569" s="399"/>
      <c r="G569" s="399"/>
      <c r="H569" s="399"/>
      <c r="I569" s="399"/>
      <c r="J569" s="399"/>
      <c r="K569" s="399"/>
      <c r="L569" s="399"/>
      <c r="M569" s="399"/>
      <c r="N569" s="399"/>
      <c r="O569" s="399"/>
      <c r="P569" s="399"/>
      <c r="Q569" s="399"/>
      <c r="R569" s="399"/>
      <c r="S569" s="399"/>
      <c r="T569" s="399"/>
      <c r="U569" s="399"/>
      <c r="V569" s="399"/>
      <c r="W569" s="399"/>
      <c r="X569" s="399"/>
      <c r="Y569" s="399"/>
      <c r="Z569" s="399"/>
      <c r="AA569" s="399"/>
      <c r="AB569" s="399"/>
      <c r="AC569" s="399"/>
      <c r="AD569" s="399"/>
      <c r="AE569" s="399"/>
      <c r="AF569" s="399"/>
      <c r="AG569" s="399"/>
      <c r="AH569" s="399"/>
      <c r="AI569" s="399"/>
      <c r="AJ569" s="399"/>
    </row>
    <row r="570" spans="3:36" ht="15.75" customHeight="1" x14ac:dyDescent="0.25">
      <c r="C570" s="397"/>
      <c r="D570" s="399"/>
      <c r="E570" s="399"/>
      <c r="F570" s="399"/>
      <c r="G570" s="399"/>
      <c r="H570" s="399"/>
      <c r="I570" s="399"/>
      <c r="J570" s="399"/>
      <c r="K570" s="399"/>
      <c r="L570" s="399"/>
      <c r="M570" s="399"/>
      <c r="N570" s="399"/>
      <c r="O570" s="399"/>
      <c r="P570" s="399"/>
      <c r="Q570" s="399"/>
      <c r="R570" s="399"/>
      <c r="S570" s="399"/>
      <c r="T570" s="399"/>
      <c r="U570" s="399"/>
      <c r="V570" s="399"/>
      <c r="W570" s="399"/>
      <c r="X570" s="399"/>
      <c r="Y570" s="399"/>
      <c r="Z570" s="399"/>
      <c r="AA570" s="399"/>
      <c r="AB570" s="399"/>
      <c r="AC570" s="399"/>
      <c r="AD570" s="399"/>
      <c r="AE570" s="399"/>
      <c r="AF570" s="399"/>
      <c r="AG570" s="399"/>
      <c r="AH570" s="399"/>
      <c r="AI570" s="399"/>
      <c r="AJ570" s="399"/>
    </row>
    <row r="571" spans="3:36" ht="15.75" customHeight="1" x14ac:dyDescent="0.25">
      <c r="C571" s="397"/>
      <c r="D571" s="399"/>
      <c r="E571" s="399"/>
      <c r="F571" s="399"/>
      <c r="G571" s="399"/>
      <c r="H571" s="399"/>
      <c r="I571" s="399"/>
      <c r="J571" s="399"/>
      <c r="K571" s="399"/>
      <c r="L571" s="399"/>
      <c r="M571" s="399"/>
      <c r="N571" s="399"/>
      <c r="O571" s="399"/>
      <c r="P571" s="399"/>
      <c r="Q571" s="399"/>
      <c r="R571" s="399"/>
      <c r="S571" s="399"/>
      <c r="T571" s="399"/>
      <c r="U571" s="399"/>
      <c r="V571" s="399"/>
      <c r="W571" s="399"/>
      <c r="X571" s="399"/>
      <c r="Y571" s="399"/>
      <c r="Z571" s="399"/>
      <c r="AA571" s="399"/>
      <c r="AB571" s="399"/>
      <c r="AC571" s="399"/>
      <c r="AD571" s="399"/>
      <c r="AE571" s="399"/>
      <c r="AF571" s="399"/>
      <c r="AG571" s="399"/>
      <c r="AH571" s="399"/>
      <c r="AI571" s="399"/>
      <c r="AJ571" s="399"/>
    </row>
    <row r="572" spans="3:36" ht="15.75" customHeight="1" x14ac:dyDescent="0.25">
      <c r="C572" s="397"/>
      <c r="D572" s="399"/>
      <c r="E572" s="399"/>
      <c r="F572" s="399"/>
      <c r="G572" s="399"/>
      <c r="H572" s="399"/>
      <c r="I572" s="399"/>
      <c r="J572" s="399"/>
      <c r="K572" s="399"/>
      <c r="L572" s="399"/>
      <c r="M572" s="399"/>
      <c r="N572" s="399"/>
      <c r="O572" s="399"/>
      <c r="P572" s="399"/>
      <c r="Q572" s="399"/>
      <c r="R572" s="399"/>
      <c r="S572" s="399"/>
      <c r="T572" s="399"/>
      <c r="U572" s="399"/>
      <c r="V572" s="399"/>
      <c r="W572" s="399"/>
      <c r="X572" s="399"/>
      <c r="Y572" s="399"/>
      <c r="Z572" s="399"/>
      <c r="AA572" s="399"/>
      <c r="AB572" s="399"/>
      <c r="AC572" s="399"/>
      <c r="AD572" s="399"/>
      <c r="AE572" s="399"/>
      <c r="AF572" s="399"/>
      <c r="AG572" s="399"/>
      <c r="AH572" s="399"/>
      <c r="AI572" s="399"/>
      <c r="AJ572" s="399"/>
    </row>
    <row r="573" spans="3:36" ht="15.75" customHeight="1" x14ac:dyDescent="0.25">
      <c r="C573" s="397"/>
      <c r="D573" s="399"/>
      <c r="E573" s="399"/>
      <c r="F573" s="399"/>
      <c r="G573" s="399"/>
      <c r="H573" s="399"/>
      <c r="I573" s="399"/>
      <c r="J573" s="399"/>
      <c r="K573" s="399"/>
      <c r="L573" s="399"/>
      <c r="M573" s="399"/>
      <c r="N573" s="399"/>
      <c r="O573" s="399"/>
      <c r="P573" s="399"/>
      <c r="Q573" s="399"/>
      <c r="R573" s="399"/>
      <c r="S573" s="399"/>
      <c r="T573" s="399"/>
      <c r="U573" s="399"/>
      <c r="V573" s="399"/>
      <c r="W573" s="399"/>
      <c r="X573" s="399"/>
      <c r="Y573" s="399"/>
      <c r="Z573" s="399"/>
      <c r="AA573" s="399"/>
      <c r="AB573" s="399"/>
      <c r="AC573" s="399"/>
      <c r="AD573" s="399"/>
      <c r="AE573" s="399"/>
      <c r="AF573" s="399"/>
      <c r="AG573" s="399"/>
      <c r="AH573" s="399"/>
      <c r="AI573" s="399"/>
      <c r="AJ573" s="399"/>
    </row>
    <row r="574" spans="3:36" ht="15.75" customHeight="1" x14ac:dyDescent="0.25">
      <c r="C574" s="397"/>
      <c r="D574" s="399"/>
      <c r="E574" s="399"/>
      <c r="F574" s="399"/>
      <c r="G574" s="399"/>
      <c r="H574" s="399"/>
      <c r="I574" s="399"/>
      <c r="J574" s="399"/>
      <c r="K574" s="399"/>
      <c r="L574" s="399"/>
      <c r="M574" s="399"/>
      <c r="N574" s="399"/>
      <c r="O574" s="399"/>
      <c r="P574" s="399"/>
      <c r="Q574" s="399"/>
      <c r="R574" s="399"/>
      <c r="S574" s="399"/>
      <c r="T574" s="399"/>
      <c r="U574" s="399"/>
      <c r="V574" s="399"/>
      <c r="W574" s="399"/>
      <c r="X574" s="399"/>
      <c r="Y574" s="399"/>
      <c r="Z574" s="399"/>
      <c r="AA574" s="399"/>
      <c r="AB574" s="399"/>
      <c r="AC574" s="399"/>
      <c r="AD574" s="399"/>
      <c r="AE574" s="399"/>
      <c r="AF574" s="399"/>
      <c r="AG574" s="399"/>
      <c r="AH574" s="399"/>
      <c r="AI574" s="399"/>
      <c r="AJ574" s="399"/>
    </row>
    <row r="575" spans="3:36" ht="15.75" customHeight="1" x14ac:dyDescent="0.25">
      <c r="C575" s="397"/>
      <c r="D575" s="399"/>
      <c r="E575" s="399"/>
      <c r="F575" s="399"/>
      <c r="G575" s="399"/>
      <c r="H575" s="399"/>
      <c r="I575" s="399"/>
      <c r="J575" s="399"/>
      <c r="K575" s="399"/>
      <c r="L575" s="399"/>
      <c r="M575" s="399"/>
      <c r="N575" s="399"/>
      <c r="O575" s="399"/>
      <c r="P575" s="399"/>
      <c r="Q575" s="399"/>
      <c r="R575" s="399"/>
      <c r="S575" s="399"/>
      <c r="T575" s="399"/>
      <c r="U575" s="399"/>
      <c r="V575" s="399"/>
      <c r="W575" s="399"/>
      <c r="X575" s="399"/>
      <c r="Y575" s="399"/>
      <c r="Z575" s="399"/>
      <c r="AA575" s="399"/>
      <c r="AB575" s="399"/>
      <c r="AC575" s="399"/>
      <c r="AD575" s="399"/>
      <c r="AE575" s="399"/>
      <c r="AF575" s="399"/>
      <c r="AG575" s="399"/>
      <c r="AH575" s="399"/>
      <c r="AI575" s="399"/>
      <c r="AJ575" s="399"/>
    </row>
    <row r="576" spans="3:36" ht="15.75" customHeight="1" x14ac:dyDescent="0.25">
      <c r="C576" s="397"/>
      <c r="D576" s="399"/>
      <c r="E576" s="399"/>
      <c r="F576" s="399"/>
      <c r="G576" s="399"/>
      <c r="H576" s="399"/>
      <c r="I576" s="399"/>
      <c r="J576" s="399"/>
      <c r="K576" s="399"/>
      <c r="L576" s="399"/>
      <c r="M576" s="399"/>
      <c r="N576" s="399"/>
      <c r="O576" s="399"/>
      <c r="P576" s="399"/>
      <c r="Q576" s="399"/>
      <c r="R576" s="399"/>
      <c r="S576" s="399"/>
      <c r="T576" s="399"/>
      <c r="U576" s="399"/>
      <c r="V576" s="399"/>
      <c r="W576" s="399"/>
      <c r="X576" s="399"/>
      <c r="Y576" s="399"/>
      <c r="Z576" s="399"/>
      <c r="AA576" s="399"/>
      <c r="AB576" s="399"/>
      <c r="AC576" s="399"/>
      <c r="AD576" s="399"/>
      <c r="AE576" s="399"/>
      <c r="AF576" s="399"/>
      <c r="AG576" s="399"/>
      <c r="AH576" s="399"/>
      <c r="AI576" s="399"/>
      <c r="AJ576" s="399"/>
    </row>
    <row r="577" spans="3:36" ht="15.75" customHeight="1" x14ac:dyDescent="0.25">
      <c r="C577" s="397"/>
      <c r="D577" s="399"/>
      <c r="E577" s="399"/>
      <c r="F577" s="399"/>
      <c r="G577" s="399"/>
      <c r="H577" s="399"/>
      <c r="I577" s="399"/>
      <c r="J577" s="399"/>
      <c r="K577" s="399"/>
      <c r="L577" s="399"/>
      <c r="M577" s="399"/>
      <c r="N577" s="399"/>
      <c r="O577" s="399"/>
      <c r="P577" s="399"/>
      <c r="Q577" s="399"/>
      <c r="R577" s="399"/>
      <c r="S577" s="399"/>
      <c r="T577" s="399"/>
      <c r="U577" s="399"/>
      <c r="V577" s="399"/>
      <c r="W577" s="399"/>
      <c r="X577" s="399"/>
      <c r="Y577" s="399"/>
      <c r="Z577" s="399"/>
      <c r="AA577" s="399"/>
      <c r="AB577" s="399"/>
      <c r="AC577" s="399"/>
      <c r="AD577" s="399"/>
      <c r="AE577" s="399"/>
      <c r="AF577" s="399"/>
      <c r="AG577" s="399"/>
      <c r="AH577" s="399"/>
      <c r="AI577" s="399"/>
      <c r="AJ577" s="399"/>
    </row>
    <row r="578" spans="3:36" ht="15.75" customHeight="1" x14ac:dyDescent="0.25">
      <c r="C578" s="397"/>
      <c r="D578" s="399"/>
      <c r="E578" s="399"/>
      <c r="F578" s="399"/>
      <c r="G578" s="399"/>
      <c r="H578" s="399"/>
      <c r="I578" s="399"/>
      <c r="J578" s="399"/>
      <c r="K578" s="399"/>
      <c r="L578" s="399"/>
      <c r="M578" s="399"/>
      <c r="N578" s="399"/>
      <c r="O578" s="399"/>
      <c r="P578" s="399"/>
      <c r="Q578" s="399"/>
      <c r="R578" s="399"/>
      <c r="S578" s="399"/>
      <c r="T578" s="399"/>
      <c r="U578" s="399"/>
      <c r="V578" s="399"/>
      <c r="W578" s="399"/>
      <c r="X578" s="399"/>
      <c r="Y578" s="399"/>
      <c r="Z578" s="399"/>
      <c r="AA578" s="399"/>
      <c r="AB578" s="399"/>
      <c r="AC578" s="399"/>
      <c r="AD578" s="399"/>
      <c r="AE578" s="399"/>
      <c r="AF578" s="399"/>
      <c r="AG578" s="399"/>
      <c r="AH578" s="399"/>
      <c r="AI578" s="399"/>
      <c r="AJ578" s="399"/>
    </row>
    <row r="579" spans="3:36" ht="15.75" customHeight="1" x14ac:dyDescent="0.25">
      <c r="C579" s="397"/>
      <c r="D579" s="399"/>
      <c r="E579" s="399"/>
      <c r="F579" s="399"/>
      <c r="G579" s="399"/>
      <c r="H579" s="399"/>
      <c r="I579" s="399"/>
      <c r="J579" s="399"/>
      <c r="K579" s="399"/>
      <c r="L579" s="399"/>
      <c r="M579" s="399"/>
      <c r="N579" s="399"/>
      <c r="O579" s="399"/>
      <c r="P579" s="399"/>
      <c r="Q579" s="399"/>
      <c r="R579" s="399"/>
      <c r="S579" s="399"/>
      <c r="T579" s="399"/>
      <c r="U579" s="399"/>
      <c r="V579" s="399"/>
      <c r="W579" s="399"/>
      <c r="X579" s="399"/>
      <c r="Y579" s="399"/>
      <c r="Z579" s="399"/>
      <c r="AA579" s="399"/>
      <c r="AB579" s="399"/>
      <c r="AC579" s="399"/>
      <c r="AD579" s="399"/>
      <c r="AE579" s="399"/>
      <c r="AF579" s="399"/>
      <c r="AG579" s="399"/>
      <c r="AH579" s="399"/>
      <c r="AI579" s="399"/>
      <c r="AJ579" s="399"/>
    </row>
    <row r="580" spans="3:36" ht="15.75" customHeight="1" x14ac:dyDescent="0.25">
      <c r="C580" s="397"/>
      <c r="D580" s="399"/>
      <c r="E580" s="399"/>
      <c r="F580" s="399"/>
      <c r="G580" s="399"/>
      <c r="H580" s="399"/>
      <c r="I580" s="399"/>
      <c r="J580" s="399"/>
      <c r="K580" s="399"/>
      <c r="L580" s="399"/>
      <c r="M580" s="399"/>
      <c r="N580" s="399"/>
      <c r="O580" s="399"/>
      <c r="P580" s="399"/>
      <c r="Q580" s="399"/>
      <c r="R580" s="399"/>
      <c r="S580" s="399"/>
      <c r="T580" s="399"/>
      <c r="U580" s="399"/>
      <c r="V580" s="399"/>
      <c r="W580" s="399"/>
      <c r="X580" s="399"/>
      <c r="Y580" s="399"/>
      <c r="Z580" s="399"/>
      <c r="AA580" s="399"/>
      <c r="AB580" s="399"/>
      <c r="AC580" s="399"/>
      <c r="AD580" s="399"/>
      <c r="AE580" s="399"/>
      <c r="AF580" s="399"/>
      <c r="AG580" s="399"/>
      <c r="AH580" s="399"/>
      <c r="AI580" s="399"/>
      <c r="AJ580" s="399"/>
    </row>
    <row r="581" spans="3:36" ht="15.75" customHeight="1" x14ac:dyDescent="0.25">
      <c r="C581" s="397"/>
      <c r="D581" s="399"/>
      <c r="E581" s="399"/>
      <c r="F581" s="399"/>
      <c r="G581" s="399"/>
      <c r="H581" s="399"/>
      <c r="I581" s="399"/>
      <c r="J581" s="399"/>
      <c r="K581" s="399"/>
      <c r="L581" s="399"/>
      <c r="M581" s="399"/>
      <c r="N581" s="399"/>
      <c r="O581" s="399"/>
      <c r="P581" s="399"/>
      <c r="Q581" s="399"/>
      <c r="R581" s="399"/>
      <c r="S581" s="399"/>
      <c r="T581" s="399"/>
      <c r="U581" s="399"/>
      <c r="V581" s="399"/>
      <c r="W581" s="399"/>
      <c r="X581" s="399"/>
      <c r="Y581" s="399"/>
      <c r="Z581" s="399"/>
      <c r="AA581" s="399"/>
      <c r="AB581" s="399"/>
      <c r="AC581" s="399"/>
      <c r="AD581" s="399"/>
      <c r="AE581" s="399"/>
      <c r="AF581" s="399"/>
      <c r="AG581" s="399"/>
      <c r="AH581" s="399"/>
      <c r="AI581" s="399"/>
      <c r="AJ581" s="399"/>
    </row>
    <row r="582" spans="3:36" ht="15.75" customHeight="1" x14ac:dyDescent="0.25">
      <c r="C582" s="397"/>
      <c r="D582" s="399"/>
      <c r="E582" s="399"/>
      <c r="F582" s="399"/>
      <c r="G582" s="399"/>
      <c r="H582" s="399"/>
      <c r="I582" s="399"/>
      <c r="J582" s="399"/>
      <c r="K582" s="399"/>
      <c r="L582" s="399"/>
      <c r="M582" s="399"/>
      <c r="N582" s="399"/>
      <c r="O582" s="399"/>
      <c r="P582" s="399"/>
      <c r="Q582" s="399"/>
      <c r="R582" s="399"/>
      <c r="S582" s="399"/>
      <c r="T582" s="399"/>
      <c r="U582" s="399"/>
      <c r="V582" s="399"/>
      <c r="W582" s="399"/>
      <c r="X582" s="399"/>
      <c r="Y582" s="399"/>
      <c r="Z582" s="399"/>
      <c r="AA582" s="399"/>
      <c r="AB582" s="399"/>
      <c r="AC582" s="399"/>
      <c r="AD582" s="399"/>
      <c r="AE582" s="399"/>
      <c r="AF582" s="399"/>
      <c r="AG582" s="399"/>
      <c r="AH582" s="399"/>
      <c r="AI582" s="399"/>
      <c r="AJ582" s="399"/>
    </row>
    <row r="583" spans="3:36" ht="15.75" customHeight="1" x14ac:dyDescent="0.25">
      <c r="C583" s="397"/>
      <c r="D583" s="399"/>
      <c r="E583" s="399"/>
      <c r="F583" s="399"/>
      <c r="G583" s="399"/>
      <c r="H583" s="399"/>
      <c r="I583" s="399"/>
      <c r="J583" s="399"/>
      <c r="K583" s="399"/>
      <c r="L583" s="399"/>
      <c r="M583" s="399"/>
      <c r="N583" s="399"/>
      <c r="O583" s="399"/>
      <c r="P583" s="399"/>
      <c r="Q583" s="399"/>
      <c r="R583" s="399"/>
      <c r="S583" s="399"/>
      <c r="T583" s="399"/>
      <c r="U583" s="399"/>
      <c r="V583" s="399"/>
      <c r="W583" s="399"/>
      <c r="X583" s="399"/>
      <c r="Y583" s="399"/>
      <c r="Z583" s="399"/>
      <c r="AA583" s="399"/>
      <c r="AB583" s="399"/>
      <c r="AC583" s="399"/>
      <c r="AD583" s="399"/>
      <c r="AE583" s="399"/>
      <c r="AF583" s="399"/>
      <c r="AG583" s="399"/>
      <c r="AH583" s="399"/>
      <c r="AI583" s="399"/>
      <c r="AJ583" s="399"/>
    </row>
    <row r="584" spans="3:36" ht="15.75" customHeight="1" x14ac:dyDescent="0.25">
      <c r="C584" s="397"/>
      <c r="D584" s="399"/>
      <c r="E584" s="399"/>
      <c r="F584" s="399"/>
      <c r="G584" s="399"/>
      <c r="H584" s="399"/>
      <c r="I584" s="399"/>
      <c r="J584" s="399"/>
      <c r="K584" s="399"/>
      <c r="L584" s="399"/>
      <c r="M584" s="399"/>
      <c r="N584" s="399"/>
      <c r="O584" s="399"/>
      <c r="P584" s="399"/>
      <c r="Q584" s="399"/>
      <c r="R584" s="399"/>
      <c r="S584" s="399"/>
      <c r="T584" s="399"/>
      <c r="U584" s="399"/>
      <c r="V584" s="399"/>
      <c r="W584" s="399"/>
      <c r="X584" s="399"/>
      <c r="Y584" s="399"/>
      <c r="Z584" s="399"/>
      <c r="AA584" s="399"/>
      <c r="AB584" s="399"/>
      <c r="AC584" s="399"/>
      <c r="AD584" s="399"/>
      <c r="AE584" s="399"/>
      <c r="AF584" s="399"/>
      <c r="AG584" s="399"/>
      <c r="AH584" s="399"/>
      <c r="AI584" s="399"/>
      <c r="AJ584" s="399"/>
    </row>
    <row r="585" spans="3:36" ht="15.75" customHeight="1" x14ac:dyDescent="0.25">
      <c r="C585" s="397"/>
      <c r="D585" s="399"/>
      <c r="E585" s="399"/>
      <c r="F585" s="399"/>
      <c r="G585" s="399"/>
      <c r="H585" s="399"/>
      <c r="I585" s="399"/>
      <c r="J585" s="399"/>
      <c r="K585" s="399"/>
      <c r="L585" s="399"/>
      <c r="M585" s="399"/>
      <c r="N585" s="399"/>
      <c r="O585" s="399"/>
      <c r="P585" s="399"/>
      <c r="Q585" s="399"/>
      <c r="R585" s="399"/>
      <c r="S585" s="399"/>
      <c r="T585" s="399"/>
      <c r="U585" s="399"/>
      <c r="V585" s="399"/>
      <c r="W585" s="399"/>
      <c r="X585" s="399"/>
      <c r="Y585" s="399"/>
      <c r="Z585" s="399"/>
      <c r="AA585" s="399"/>
      <c r="AB585" s="399"/>
      <c r="AC585" s="399"/>
      <c r="AD585" s="399"/>
      <c r="AE585" s="399"/>
      <c r="AF585" s="399"/>
      <c r="AG585" s="399"/>
      <c r="AH585" s="399"/>
      <c r="AI585" s="399"/>
      <c r="AJ585" s="399"/>
    </row>
    <row r="586" spans="3:36" ht="15.75" customHeight="1" x14ac:dyDescent="0.25">
      <c r="C586" s="397"/>
      <c r="D586" s="399"/>
      <c r="E586" s="399"/>
      <c r="F586" s="399"/>
      <c r="G586" s="399"/>
      <c r="H586" s="399"/>
      <c r="I586" s="399"/>
      <c r="J586" s="399"/>
      <c r="K586" s="399"/>
      <c r="L586" s="399"/>
      <c r="M586" s="399"/>
      <c r="N586" s="399"/>
      <c r="O586" s="399"/>
      <c r="P586" s="399"/>
      <c r="Q586" s="399"/>
      <c r="R586" s="399"/>
      <c r="S586" s="399"/>
      <c r="T586" s="399"/>
      <c r="U586" s="399"/>
      <c r="V586" s="399"/>
      <c r="W586" s="399"/>
      <c r="X586" s="399"/>
      <c r="Y586" s="399"/>
      <c r="Z586" s="399"/>
      <c r="AA586" s="399"/>
      <c r="AB586" s="399"/>
      <c r="AC586" s="399"/>
      <c r="AD586" s="399"/>
      <c r="AE586" s="399"/>
      <c r="AF586" s="399"/>
      <c r="AG586" s="399"/>
      <c r="AH586" s="399"/>
      <c r="AI586" s="399"/>
      <c r="AJ586" s="399"/>
    </row>
    <row r="587" spans="3:36" ht="15.75" customHeight="1" x14ac:dyDescent="0.25">
      <c r="C587" s="397"/>
      <c r="D587" s="399"/>
      <c r="E587" s="399"/>
      <c r="F587" s="399"/>
      <c r="G587" s="399"/>
      <c r="H587" s="399"/>
      <c r="I587" s="399"/>
      <c r="J587" s="399"/>
      <c r="K587" s="399"/>
      <c r="L587" s="399"/>
      <c r="M587" s="399"/>
      <c r="N587" s="399"/>
      <c r="O587" s="399"/>
      <c r="P587" s="399"/>
      <c r="Q587" s="399"/>
      <c r="R587" s="399"/>
      <c r="S587" s="399"/>
      <c r="T587" s="399"/>
      <c r="U587" s="399"/>
      <c r="V587" s="399"/>
      <c r="W587" s="399"/>
      <c r="X587" s="399"/>
      <c r="Y587" s="399"/>
      <c r="Z587" s="399"/>
      <c r="AA587" s="399"/>
      <c r="AB587" s="399"/>
      <c r="AC587" s="399"/>
      <c r="AD587" s="399"/>
      <c r="AE587" s="399"/>
      <c r="AF587" s="399"/>
      <c r="AG587" s="399"/>
      <c r="AH587" s="399"/>
      <c r="AI587" s="399"/>
      <c r="AJ587" s="399"/>
    </row>
    <row r="588" spans="3:36" ht="15.75" customHeight="1" x14ac:dyDescent="0.25">
      <c r="C588" s="397"/>
      <c r="D588" s="399"/>
      <c r="E588" s="399"/>
      <c r="F588" s="399"/>
      <c r="G588" s="399"/>
      <c r="H588" s="399"/>
      <c r="I588" s="399"/>
      <c r="J588" s="399"/>
      <c r="K588" s="399"/>
      <c r="L588" s="399"/>
      <c r="M588" s="399"/>
      <c r="N588" s="399"/>
      <c r="O588" s="399"/>
      <c r="P588" s="399"/>
      <c r="Q588" s="399"/>
      <c r="R588" s="399"/>
      <c r="S588" s="399"/>
      <c r="T588" s="399"/>
      <c r="U588" s="399"/>
      <c r="V588" s="399"/>
      <c r="W588" s="399"/>
      <c r="X588" s="399"/>
      <c r="Y588" s="399"/>
      <c r="Z588" s="399"/>
      <c r="AA588" s="399"/>
      <c r="AB588" s="399"/>
      <c r="AC588" s="399"/>
      <c r="AD588" s="399"/>
      <c r="AE588" s="399"/>
      <c r="AF588" s="399"/>
      <c r="AG588" s="399"/>
      <c r="AH588" s="399"/>
      <c r="AI588" s="399"/>
      <c r="AJ588" s="399"/>
    </row>
    <row r="589" spans="3:36" ht="15.75" customHeight="1" x14ac:dyDescent="0.25">
      <c r="C589" s="397"/>
      <c r="D589" s="399"/>
      <c r="E589" s="399"/>
      <c r="F589" s="399"/>
      <c r="G589" s="399"/>
      <c r="H589" s="399"/>
      <c r="I589" s="399"/>
      <c r="J589" s="399"/>
      <c r="K589" s="399"/>
      <c r="L589" s="399"/>
      <c r="M589" s="399"/>
      <c r="N589" s="399"/>
      <c r="O589" s="399"/>
      <c r="P589" s="399"/>
      <c r="Q589" s="399"/>
      <c r="R589" s="399"/>
      <c r="S589" s="399"/>
      <c r="T589" s="399"/>
      <c r="U589" s="399"/>
      <c r="V589" s="399"/>
      <c r="W589" s="399"/>
      <c r="X589" s="399"/>
      <c r="Y589" s="399"/>
      <c r="Z589" s="399"/>
      <c r="AA589" s="399"/>
      <c r="AB589" s="399"/>
      <c r="AC589" s="399"/>
      <c r="AD589" s="399"/>
      <c r="AE589" s="399"/>
      <c r="AF589" s="399"/>
      <c r="AG589" s="399"/>
      <c r="AH589" s="399"/>
      <c r="AI589" s="399"/>
      <c r="AJ589" s="399"/>
    </row>
    <row r="590" spans="3:36" ht="15.75" customHeight="1" x14ac:dyDescent="0.25">
      <c r="C590" s="397"/>
      <c r="D590" s="399"/>
      <c r="E590" s="399"/>
      <c r="F590" s="399"/>
      <c r="G590" s="399"/>
      <c r="H590" s="399"/>
      <c r="I590" s="399"/>
      <c r="J590" s="399"/>
      <c r="K590" s="399"/>
      <c r="L590" s="399"/>
      <c r="M590" s="399"/>
      <c r="N590" s="399"/>
      <c r="O590" s="399"/>
      <c r="P590" s="399"/>
      <c r="Q590" s="399"/>
      <c r="R590" s="399"/>
      <c r="S590" s="399"/>
      <c r="T590" s="399"/>
      <c r="U590" s="399"/>
      <c r="V590" s="399"/>
      <c r="W590" s="399"/>
      <c r="X590" s="399"/>
      <c r="Y590" s="399"/>
      <c r="Z590" s="399"/>
      <c r="AA590" s="399"/>
      <c r="AB590" s="399"/>
      <c r="AC590" s="399"/>
      <c r="AD590" s="399"/>
      <c r="AE590" s="399"/>
      <c r="AF590" s="399"/>
      <c r="AG590" s="399"/>
      <c r="AH590" s="399"/>
      <c r="AI590" s="399"/>
      <c r="AJ590" s="399"/>
    </row>
    <row r="591" spans="3:36" ht="15.75" customHeight="1" x14ac:dyDescent="0.25">
      <c r="C591" s="397"/>
      <c r="D591" s="399"/>
      <c r="E591" s="399"/>
      <c r="F591" s="399"/>
      <c r="G591" s="399"/>
      <c r="H591" s="399"/>
      <c r="I591" s="399"/>
      <c r="J591" s="399"/>
      <c r="K591" s="399"/>
      <c r="L591" s="399"/>
      <c r="M591" s="399"/>
      <c r="N591" s="399"/>
      <c r="O591" s="399"/>
      <c r="P591" s="399"/>
      <c r="Q591" s="399"/>
      <c r="R591" s="399"/>
      <c r="S591" s="399"/>
      <c r="T591" s="399"/>
      <c r="U591" s="399"/>
      <c r="V591" s="399"/>
      <c r="W591" s="399"/>
      <c r="X591" s="399"/>
      <c r="Y591" s="399"/>
      <c r="Z591" s="399"/>
      <c r="AA591" s="399"/>
      <c r="AB591" s="399"/>
      <c r="AC591" s="399"/>
      <c r="AD591" s="399"/>
      <c r="AE591" s="399"/>
      <c r="AF591" s="399"/>
      <c r="AG591" s="399"/>
      <c r="AH591" s="399"/>
      <c r="AI591" s="399"/>
      <c r="AJ591" s="399"/>
    </row>
    <row r="592" spans="3:36" ht="15.75" customHeight="1" x14ac:dyDescent="0.25">
      <c r="C592" s="397"/>
      <c r="D592" s="399"/>
      <c r="E592" s="399"/>
      <c r="F592" s="399"/>
      <c r="G592" s="399"/>
      <c r="H592" s="399"/>
      <c r="I592" s="399"/>
      <c r="J592" s="399"/>
      <c r="K592" s="399"/>
      <c r="L592" s="399"/>
      <c r="M592" s="399"/>
      <c r="N592" s="399"/>
      <c r="O592" s="399"/>
      <c r="P592" s="399"/>
      <c r="Q592" s="399"/>
      <c r="R592" s="399"/>
      <c r="S592" s="399"/>
      <c r="T592" s="399"/>
      <c r="U592" s="399"/>
      <c r="V592" s="399"/>
      <c r="W592" s="399"/>
      <c r="X592" s="399"/>
      <c r="Y592" s="399"/>
      <c r="Z592" s="399"/>
      <c r="AA592" s="399"/>
      <c r="AB592" s="399"/>
      <c r="AC592" s="399"/>
      <c r="AD592" s="399"/>
      <c r="AE592" s="399"/>
      <c r="AF592" s="399"/>
      <c r="AG592" s="399"/>
      <c r="AH592" s="399"/>
      <c r="AI592" s="399"/>
      <c r="AJ592" s="399"/>
    </row>
    <row r="593" spans="3:36" ht="15.75" customHeight="1" x14ac:dyDescent="0.25">
      <c r="C593" s="397"/>
      <c r="D593" s="399"/>
      <c r="E593" s="399"/>
      <c r="F593" s="399"/>
      <c r="G593" s="399"/>
      <c r="H593" s="399"/>
      <c r="I593" s="399"/>
      <c r="J593" s="399"/>
      <c r="K593" s="399"/>
      <c r="L593" s="399"/>
      <c r="M593" s="399"/>
      <c r="N593" s="399"/>
      <c r="O593" s="399"/>
      <c r="P593" s="399"/>
      <c r="Q593" s="399"/>
      <c r="R593" s="399"/>
      <c r="S593" s="399"/>
      <c r="T593" s="399"/>
      <c r="U593" s="399"/>
      <c r="V593" s="399"/>
      <c r="W593" s="399"/>
      <c r="X593" s="399"/>
      <c r="Y593" s="399"/>
      <c r="Z593" s="399"/>
      <c r="AA593" s="399"/>
      <c r="AB593" s="399"/>
      <c r="AC593" s="399"/>
      <c r="AD593" s="399"/>
      <c r="AE593" s="399"/>
      <c r="AF593" s="399"/>
      <c r="AG593" s="399"/>
      <c r="AH593" s="399"/>
      <c r="AI593" s="399"/>
      <c r="AJ593" s="399"/>
    </row>
    <row r="594" spans="3:36" ht="15.75" customHeight="1" x14ac:dyDescent="0.25">
      <c r="C594" s="397"/>
      <c r="D594" s="399"/>
      <c r="E594" s="399"/>
      <c r="F594" s="399"/>
      <c r="G594" s="399"/>
      <c r="H594" s="399"/>
      <c r="I594" s="399"/>
      <c r="J594" s="399"/>
      <c r="K594" s="399"/>
      <c r="L594" s="399"/>
      <c r="M594" s="399"/>
      <c r="N594" s="399"/>
      <c r="O594" s="399"/>
      <c r="P594" s="399"/>
      <c r="Q594" s="399"/>
      <c r="R594" s="399"/>
      <c r="S594" s="399"/>
      <c r="T594" s="399"/>
      <c r="U594" s="399"/>
      <c r="V594" s="399"/>
      <c r="W594" s="399"/>
      <c r="X594" s="399"/>
      <c r="Y594" s="399"/>
      <c r="Z594" s="399"/>
      <c r="AA594" s="399"/>
      <c r="AB594" s="399"/>
      <c r="AC594" s="399"/>
      <c r="AD594" s="399"/>
      <c r="AE594" s="399"/>
      <c r="AF594" s="399"/>
      <c r="AG594" s="399"/>
      <c r="AH594" s="399"/>
      <c r="AI594" s="399"/>
      <c r="AJ594" s="399"/>
    </row>
    <row r="595" spans="3:36" ht="15.75" customHeight="1" x14ac:dyDescent="0.25">
      <c r="C595" s="397"/>
      <c r="D595" s="399"/>
      <c r="E595" s="399"/>
      <c r="F595" s="399"/>
      <c r="G595" s="399"/>
      <c r="H595" s="399"/>
      <c r="I595" s="399"/>
      <c r="J595" s="399"/>
      <c r="K595" s="399"/>
      <c r="L595" s="399"/>
      <c r="M595" s="399"/>
      <c r="N595" s="399"/>
      <c r="O595" s="399"/>
      <c r="P595" s="399"/>
      <c r="Q595" s="399"/>
      <c r="R595" s="399"/>
      <c r="S595" s="399"/>
      <c r="T595" s="399"/>
      <c r="U595" s="399"/>
      <c r="V595" s="399"/>
      <c r="W595" s="399"/>
      <c r="X595" s="399"/>
      <c r="Y595" s="399"/>
      <c r="Z595" s="399"/>
      <c r="AA595" s="399"/>
      <c r="AB595" s="399"/>
      <c r="AC595" s="399"/>
      <c r="AD595" s="399"/>
      <c r="AE595" s="399"/>
      <c r="AF595" s="399"/>
      <c r="AG595" s="399"/>
      <c r="AH595" s="399"/>
      <c r="AI595" s="399"/>
      <c r="AJ595" s="399"/>
    </row>
    <row r="596" spans="3:36" ht="15.75" customHeight="1" x14ac:dyDescent="0.25">
      <c r="C596" s="397"/>
      <c r="D596" s="399"/>
      <c r="E596" s="399"/>
      <c r="F596" s="399"/>
      <c r="G596" s="399"/>
      <c r="H596" s="399"/>
      <c r="I596" s="399"/>
      <c r="J596" s="399"/>
      <c r="K596" s="399"/>
      <c r="L596" s="399"/>
      <c r="M596" s="399"/>
      <c r="N596" s="399"/>
      <c r="O596" s="399"/>
      <c r="P596" s="399"/>
      <c r="Q596" s="399"/>
      <c r="R596" s="399"/>
      <c r="S596" s="399"/>
      <c r="T596" s="399"/>
      <c r="U596" s="399"/>
      <c r="V596" s="399"/>
      <c r="W596" s="399"/>
      <c r="X596" s="399"/>
      <c r="Y596" s="399"/>
      <c r="Z596" s="399"/>
      <c r="AA596" s="399"/>
      <c r="AB596" s="399"/>
      <c r="AC596" s="399"/>
      <c r="AD596" s="399"/>
      <c r="AE596" s="399"/>
      <c r="AF596" s="399"/>
      <c r="AG596" s="399"/>
      <c r="AH596" s="399"/>
      <c r="AI596" s="399"/>
      <c r="AJ596" s="399"/>
    </row>
    <row r="597" spans="3:36" ht="15.75" customHeight="1" x14ac:dyDescent="0.25">
      <c r="C597" s="397"/>
      <c r="D597" s="399"/>
      <c r="E597" s="399"/>
      <c r="F597" s="399"/>
      <c r="G597" s="399"/>
      <c r="H597" s="399"/>
      <c r="I597" s="399"/>
      <c r="J597" s="399"/>
      <c r="K597" s="399"/>
      <c r="L597" s="399"/>
      <c r="M597" s="399"/>
      <c r="N597" s="399"/>
      <c r="O597" s="399"/>
      <c r="P597" s="399"/>
      <c r="Q597" s="399"/>
      <c r="R597" s="399"/>
      <c r="S597" s="399"/>
      <c r="T597" s="399"/>
      <c r="U597" s="399"/>
      <c r="V597" s="399"/>
      <c r="W597" s="399"/>
      <c r="X597" s="399"/>
      <c r="Y597" s="399"/>
      <c r="Z597" s="399"/>
      <c r="AA597" s="399"/>
      <c r="AB597" s="399"/>
      <c r="AC597" s="399"/>
      <c r="AD597" s="399"/>
      <c r="AE597" s="399"/>
      <c r="AF597" s="399"/>
      <c r="AG597" s="399"/>
      <c r="AH597" s="399"/>
      <c r="AI597" s="399"/>
      <c r="AJ597" s="399"/>
    </row>
    <row r="598" spans="3:36" ht="15.75" customHeight="1" x14ac:dyDescent="0.25">
      <c r="C598" s="397"/>
      <c r="D598" s="399"/>
      <c r="E598" s="399"/>
      <c r="F598" s="399"/>
      <c r="G598" s="399"/>
      <c r="H598" s="399"/>
      <c r="I598" s="399"/>
      <c r="J598" s="399"/>
      <c r="K598" s="399"/>
      <c r="L598" s="399"/>
      <c r="M598" s="399"/>
      <c r="N598" s="399"/>
      <c r="O598" s="399"/>
      <c r="P598" s="399"/>
      <c r="Q598" s="399"/>
      <c r="R598" s="399"/>
      <c r="S598" s="399"/>
      <c r="T598" s="399"/>
      <c r="U598" s="399"/>
      <c r="V598" s="399"/>
      <c r="W598" s="399"/>
      <c r="X598" s="399"/>
      <c r="Y598" s="399"/>
      <c r="Z598" s="399"/>
      <c r="AA598" s="399"/>
      <c r="AB598" s="399"/>
      <c r="AC598" s="399"/>
      <c r="AD598" s="399"/>
      <c r="AE598" s="399"/>
      <c r="AF598" s="399"/>
      <c r="AG598" s="399"/>
      <c r="AH598" s="399"/>
      <c r="AI598" s="399"/>
      <c r="AJ598" s="399"/>
    </row>
    <row r="599" spans="3:36" ht="15.75" customHeight="1" x14ac:dyDescent="0.25">
      <c r="C599" s="397"/>
      <c r="D599" s="399"/>
      <c r="E599" s="399"/>
      <c r="F599" s="399"/>
      <c r="G599" s="399"/>
      <c r="H599" s="399"/>
      <c r="I599" s="399"/>
      <c r="J599" s="399"/>
      <c r="K599" s="399"/>
      <c r="L599" s="399"/>
      <c r="M599" s="399"/>
      <c r="N599" s="399"/>
      <c r="O599" s="399"/>
      <c r="P599" s="399"/>
      <c r="Q599" s="399"/>
      <c r="R599" s="399"/>
      <c r="S599" s="399"/>
      <c r="T599" s="399"/>
      <c r="U599" s="399"/>
      <c r="V599" s="399"/>
      <c r="W599" s="399"/>
      <c r="X599" s="399"/>
      <c r="Y599" s="399"/>
      <c r="Z599" s="399"/>
      <c r="AA599" s="399"/>
      <c r="AB599" s="399"/>
      <c r="AC599" s="399"/>
      <c r="AD599" s="399"/>
      <c r="AE599" s="399"/>
      <c r="AF599" s="399"/>
      <c r="AG599" s="399"/>
      <c r="AH599" s="399"/>
      <c r="AI599" s="399"/>
      <c r="AJ599" s="399"/>
    </row>
    <row r="600" spans="3:36" ht="15.75" customHeight="1" x14ac:dyDescent="0.25">
      <c r="C600" s="397"/>
      <c r="D600" s="399"/>
      <c r="E600" s="399"/>
      <c r="F600" s="399"/>
      <c r="G600" s="399"/>
      <c r="H600" s="399"/>
      <c r="I600" s="399"/>
      <c r="J600" s="399"/>
      <c r="K600" s="399"/>
      <c r="L600" s="399"/>
      <c r="M600" s="399"/>
      <c r="N600" s="399"/>
      <c r="O600" s="399"/>
      <c r="P600" s="399"/>
      <c r="Q600" s="399"/>
      <c r="R600" s="399"/>
      <c r="S600" s="399"/>
      <c r="T600" s="399"/>
      <c r="U600" s="399"/>
      <c r="V600" s="399"/>
      <c r="W600" s="399"/>
      <c r="X600" s="399"/>
      <c r="Y600" s="399"/>
      <c r="Z600" s="399"/>
      <c r="AA600" s="399"/>
      <c r="AB600" s="399"/>
      <c r="AC600" s="399"/>
      <c r="AD600" s="399"/>
      <c r="AE600" s="399"/>
      <c r="AF600" s="399"/>
      <c r="AG600" s="399"/>
      <c r="AH600" s="399"/>
      <c r="AI600" s="399"/>
      <c r="AJ600" s="399"/>
    </row>
    <row r="601" spans="3:36" ht="15.75" customHeight="1" x14ac:dyDescent="0.25">
      <c r="C601" s="397"/>
      <c r="D601" s="399"/>
      <c r="E601" s="399"/>
      <c r="F601" s="399"/>
      <c r="G601" s="399"/>
      <c r="H601" s="399"/>
      <c r="I601" s="399"/>
      <c r="J601" s="399"/>
      <c r="K601" s="399"/>
      <c r="L601" s="399"/>
      <c r="M601" s="399"/>
      <c r="N601" s="399"/>
      <c r="O601" s="399"/>
      <c r="P601" s="399"/>
      <c r="Q601" s="399"/>
      <c r="R601" s="399"/>
      <c r="S601" s="399"/>
      <c r="T601" s="399"/>
      <c r="U601" s="399"/>
      <c r="V601" s="399"/>
      <c r="W601" s="399"/>
      <c r="X601" s="399"/>
      <c r="Y601" s="399"/>
      <c r="Z601" s="399"/>
      <c r="AA601" s="399"/>
      <c r="AB601" s="399"/>
      <c r="AC601" s="399"/>
      <c r="AD601" s="399"/>
      <c r="AE601" s="399"/>
      <c r="AF601" s="399"/>
      <c r="AG601" s="399"/>
      <c r="AH601" s="399"/>
      <c r="AI601" s="399"/>
      <c r="AJ601" s="399"/>
    </row>
    <row r="602" spans="3:36" ht="15.75" customHeight="1" x14ac:dyDescent="0.25">
      <c r="C602" s="397"/>
      <c r="D602" s="399"/>
      <c r="E602" s="399"/>
      <c r="F602" s="399"/>
      <c r="G602" s="399"/>
      <c r="H602" s="399"/>
      <c r="I602" s="399"/>
      <c r="J602" s="399"/>
      <c r="K602" s="399"/>
      <c r="L602" s="399"/>
      <c r="M602" s="399"/>
      <c r="N602" s="399"/>
      <c r="O602" s="399"/>
      <c r="P602" s="399"/>
      <c r="Q602" s="399"/>
      <c r="R602" s="399"/>
      <c r="S602" s="399"/>
      <c r="T602" s="399"/>
      <c r="U602" s="399"/>
      <c r="V602" s="399"/>
      <c r="W602" s="399"/>
      <c r="X602" s="399"/>
      <c r="Y602" s="399"/>
      <c r="Z602" s="399"/>
      <c r="AA602" s="399"/>
      <c r="AB602" s="399"/>
      <c r="AC602" s="399"/>
      <c r="AD602" s="399"/>
      <c r="AE602" s="399"/>
      <c r="AF602" s="399"/>
      <c r="AG602" s="399"/>
      <c r="AH602" s="399"/>
      <c r="AI602" s="399"/>
      <c r="AJ602" s="399"/>
    </row>
    <row r="603" spans="3:36" ht="15.75" customHeight="1" x14ac:dyDescent="0.25">
      <c r="C603" s="397"/>
      <c r="D603" s="399"/>
      <c r="E603" s="399"/>
      <c r="F603" s="399"/>
      <c r="G603" s="399"/>
      <c r="H603" s="399"/>
      <c r="I603" s="399"/>
      <c r="J603" s="399"/>
      <c r="K603" s="399"/>
      <c r="L603" s="399"/>
      <c r="M603" s="399"/>
      <c r="N603" s="399"/>
      <c r="O603" s="399"/>
      <c r="P603" s="399"/>
      <c r="Q603" s="399"/>
      <c r="R603" s="399"/>
      <c r="S603" s="399"/>
      <c r="T603" s="399"/>
      <c r="U603" s="399"/>
      <c r="V603" s="399"/>
      <c r="W603" s="399"/>
      <c r="X603" s="399"/>
      <c r="Y603" s="399"/>
      <c r="Z603" s="399"/>
      <c r="AA603" s="399"/>
      <c r="AB603" s="399"/>
      <c r="AC603" s="399"/>
      <c r="AD603" s="399"/>
      <c r="AE603" s="399"/>
      <c r="AF603" s="399"/>
      <c r="AG603" s="399"/>
      <c r="AH603" s="399"/>
      <c r="AI603" s="399"/>
      <c r="AJ603" s="399"/>
    </row>
    <row r="604" spans="3:36" ht="15.75" customHeight="1" x14ac:dyDescent="0.25">
      <c r="C604" s="397"/>
      <c r="D604" s="399"/>
      <c r="E604" s="399"/>
      <c r="F604" s="399"/>
      <c r="G604" s="399"/>
      <c r="H604" s="399"/>
      <c r="I604" s="399"/>
      <c r="J604" s="399"/>
      <c r="K604" s="399"/>
      <c r="L604" s="399"/>
      <c r="M604" s="399"/>
      <c r="N604" s="399"/>
      <c r="O604" s="399"/>
      <c r="P604" s="399"/>
      <c r="Q604" s="399"/>
      <c r="R604" s="399"/>
      <c r="S604" s="399"/>
      <c r="T604" s="399"/>
      <c r="U604" s="399"/>
      <c r="V604" s="399"/>
      <c r="W604" s="399"/>
      <c r="X604" s="399"/>
      <c r="Y604" s="399"/>
      <c r="Z604" s="399"/>
      <c r="AA604" s="399"/>
      <c r="AB604" s="399"/>
      <c r="AC604" s="399"/>
      <c r="AD604" s="399"/>
      <c r="AE604" s="399"/>
      <c r="AF604" s="399"/>
      <c r="AG604" s="399"/>
      <c r="AH604" s="399"/>
      <c r="AI604" s="399"/>
      <c r="AJ604" s="399"/>
    </row>
    <row r="605" spans="3:36" ht="15.75" customHeight="1" x14ac:dyDescent="0.25">
      <c r="C605" s="397"/>
      <c r="D605" s="399"/>
      <c r="E605" s="399"/>
      <c r="F605" s="399"/>
      <c r="G605" s="399"/>
      <c r="H605" s="399"/>
      <c r="I605" s="399"/>
      <c r="J605" s="399"/>
      <c r="K605" s="399"/>
      <c r="L605" s="399"/>
      <c r="M605" s="399"/>
      <c r="N605" s="399"/>
      <c r="O605" s="399"/>
      <c r="P605" s="399"/>
      <c r="Q605" s="399"/>
      <c r="R605" s="399"/>
      <c r="S605" s="399"/>
      <c r="T605" s="399"/>
      <c r="U605" s="399"/>
      <c r="V605" s="399"/>
      <c r="W605" s="399"/>
      <c r="X605" s="399"/>
      <c r="Y605" s="399"/>
      <c r="Z605" s="399"/>
      <c r="AA605" s="399"/>
      <c r="AB605" s="399"/>
      <c r="AC605" s="399"/>
      <c r="AD605" s="399"/>
      <c r="AE605" s="399"/>
      <c r="AF605" s="399"/>
      <c r="AG605" s="399"/>
      <c r="AH605" s="399"/>
      <c r="AI605" s="399"/>
      <c r="AJ605" s="399"/>
    </row>
    <row r="606" spans="3:36" ht="15.75" customHeight="1" x14ac:dyDescent="0.25">
      <c r="C606" s="397"/>
      <c r="D606" s="399"/>
      <c r="E606" s="399"/>
      <c r="F606" s="399"/>
      <c r="G606" s="399"/>
      <c r="H606" s="399"/>
      <c r="I606" s="399"/>
      <c r="J606" s="399"/>
      <c r="K606" s="399"/>
      <c r="L606" s="399"/>
      <c r="M606" s="399"/>
      <c r="N606" s="399"/>
      <c r="O606" s="399"/>
      <c r="P606" s="399"/>
      <c r="Q606" s="399"/>
      <c r="R606" s="399"/>
      <c r="S606" s="399"/>
      <c r="T606" s="399"/>
      <c r="U606" s="399"/>
      <c r="V606" s="399"/>
      <c r="W606" s="399"/>
      <c r="X606" s="399"/>
      <c r="Y606" s="399"/>
      <c r="Z606" s="399"/>
      <c r="AA606" s="399"/>
      <c r="AB606" s="399"/>
      <c r="AC606" s="399"/>
      <c r="AD606" s="399"/>
      <c r="AE606" s="399"/>
      <c r="AF606" s="399"/>
      <c r="AG606" s="399"/>
      <c r="AH606" s="399"/>
      <c r="AI606" s="399"/>
      <c r="AJ606" s="399"/>
    </row>
    <row r="607" spans="3:36" ht="15.75" customHeight="1" x14ac:dyDescent="0.25">
      <c r="C607" s="397"/>
      <c r="D607" s="399"/>
      <c r="E607" s="399"/>
      <c r="F607" s="399"/>
      <c r="G607" s="399"/>
      <c r="H607" s="399"/>
      <c r="I607" s="399"/>
      <c r="J607" s="399"/>
      <c r="K607" s="399"/>
      <c r="L607" s="399"/>
      <c r="M607" s="399"/>
      <c r="N607" s="399"/>
      <c r="O607" s="399"/>
      <c r="P607" s="399"/>
      <c r="Q607" s="399"/>
      <c r="R607" s="399"/>
      <c r="S607" s="399"/>
      <c r="T607" s="399"/>
      <c r="U607" s="399"/>
      <c r="V607" s="399"/>
      <c r="W607" s="399"/>
      <c r="X607" s="399"/>
      <c r="Y607" s="399"/>
      <c r="Z607" s="399"/>
      <c r="AA607" s="399"/>
      <c r="AB607" s="399"/>
      <c r="AC607" s="399"/>
      <c r="AD607" s="399"/>
      <c r="AE607" s="399"/>
      <c r="AF607" s="399"/>
      <c r="AG607" s="399"/>
      <c r="AH607" s="399"/>
      <c r="AI607" s="399"/>
      <c r="AJ607" s="399"/>
    </row>
    <row r="608" spans="3:36" ht="15.75" customHeight="1" x14ac:dyDescent="0.25">
      <c r="C608" s="397"/>
      <c r="D608" s="399"/>
      <c r="E608" s="399"/>
      <c r="F608" s="399"/>
      <c r="G608" s="399"/>
      <c r="H608" s="399"/>
      <c r="I608" s="399"/>
      <c r="J608" s="399"/>
      <c r="K608" s="399"/>
      <c r="L608" s="399"/>
      <c r="M608" s="399"/>
      <c r="N608" s="399"/>
      <c r="O608" s="399"/>
      <c r="P608" s="399"/>
      <c r="Q608" s="399"/>
      <c r="R608" s="399"/>
      <c r="S608" s="399"/>
      <c r="T608" s="399"/>
      <c r="U608" s="399"/>
      <c r="V608" s="399"/>
      <c r="W608" s="399"/>
      <c r="X608" s="399"/>
      <c r="Y608" s="399"/>
      <c r="Z608" s="399"/>
      <c r="AA608" s="399"/>
      <c r="AB608" s="399"/>
      <c r="AC608" s="399"/>
      <c r="AD608" s="399"/>
      <c r="AE608" s="399"/>
      <c r="AF608" s="399"/>
      <c r="AG608" s="399"/>
      <c r="AH608" s="399"/>
      <c r="AI608" s="399"/>
      <c r="AJ608" s="399"/>
    </row>
    <row r="609" spans="3:36" ht="15.75" customHeight="1" x14ac:dyDescent="0.25">
      <c r="C609" s="397"/>
      <c r="D609" s="399"/>
      <c r="E609" s="399"/>
      <c r="F609" s="399"/>
      <c r="G609" s="399"/>
      <c r="H609" s="399"/>
      <c r="I609" s="399"/>
      <c r="J609" s="399"/>
      <c r="K609" s="399"/>
      <c r="L609" s="399"/>
      <c r="M609" s="399"/>
      <c r="N609" s="399"/>
      <c r="O609" s="399"/>
      <c r="P609" s="399"/>
      <c r="Q609" s="399"/>
      <c r="R609" s="399"/>
      <c r="S609" s="399"/>
      <c r="T609" s="399"/>
      <c r="U609" s="399"/>
      <c r="V609" s="399"/>
      <c r="W609" s="399"/>
      <c r="X609" s="399"/>
      <c r="Y609" s="399"/>
      <c r="Z609" s="399"/>
      <c r="AA609" s="399"/>
      <c r="AB609" s="399"/>
      <c r="AC609" s="399"/>
      <c r="AD609" s="399"/>
      <c r="AE609" s="399"/>
      <c r="AF609" s="399"/>
      <c r="AG609" s="399"/>
      <c r="AH609" s="399"/>
      <c r="AI609" s="399"/>
      <c r="AJ609" s="399"/>
    </row>
    <row r="610" spans="3:36" ht="15.75" customHeight="1" x14ac:dyDescent="0.25">
      <c r="C610" s="397"/>
      <c r="D610" s="399"/>
      <c r="E610" s="399"/>
      <c r="F610" s="399"/>
      <c r="G610" s="399"/>
      <c r="H610" s="399"/>
      <c r="I610" s="399"/>
      <c r="J610" s="399"/>
      <c r="K610" s="399"/>
      <c r="L610" s="399"/>
      <c r="M610" s="399"/>
      <c r="N610" s="399"/>
      <c r="O610" s="399"/>
      <c r="P610" s="399"/>
      <c r="Q610" s="399"/>
      <c r="R610" s="399"/>
      <c r="S610" s="399"/>
      <c r="T610" s="399"/>
      <c r="U610" s="399"/>
      <c r="V610" s="399"/>
      <c r="W610" s="399"/>
      <c r="X610" s="399"/>
      <c r="Y610" s="399"/>
      <c r="Z610" s="399"/>
      <c r="AA610" s="399"/>
      <c r="AB610" s="399"/>
      <c r="AC610" s="399"/>
      <c r="AD610" s="399"/>
      <c r="AE610" s="399"/>
      <c r="AF610" s="399"/>
      <c r="AG610" s="399"/>
      <c r="AH610" s="399"/>
      <c r="AI610" s="399"/>
      <c r="AJ610" s="399"/>
    </row>
    <row r="611" spans="3:36" ht="15.75" customHeight="1" x14ac:dyDescent="0.25">
      <c r="C611" s="397"/>
      <c r="D611" s="399"/>
      <c r="E611" s="399"/>
      <c r="F611" s="399"/>
      <c r="G611" s="399"/>
      <c r="H611" s="399"/>
      <c r="I611" s="399"/>
      <c r="J611" s="399"/>
      <c r="K611" s="399"/>
      <c r="L611" s="399"/>
      <c r="M611" s="399"/>
      <c r="N611" s="399"/>
      <c r="O611" s="399"/>
      <c r="P611" s="399"/>
      <c r="Q611" s="399"/>
      <c r="R611" s="399"/>
      <c r="S611" s="399"/>
      <c r="T611" s="399"/>
      <c r="U611" s="399"/>
      <c r="V611" s="399"/>
      <c r="W611" s="399"/>
      <c r="X611" s="399"/>
      <c r="Y611" s="399"/>
      <c r="Z611" s="399"/>
      <c r="AA611" s="399"/>
      <c r="AB611" s="399"/>
      <c r="AC611" s="399"/>
      <c r="AD611" s="399"/>
      <c r="AE611" s="399"/>
      <c r="AF611" s="399"/>
      <c r="AG611" s="399"/>
      <c r="AH611" s="399"/>
      <c r="AI611" s="399"/>
      <c r="AJ611" s="399"/>
    </row>
    <row r="612" spans="3:36" ht="15.75" customHeight="1" x14ac:dyDescent="0.25">
      <c r="C612" s="397"/>
      <c r="D612" s="399"/>
      <c r="E612" s="399"/>
      <c r="F612" s="399"/>
      <c r="G612" s="399"/>
      <c r="H612" s="399"/>
      <c r="I612" s="399"/>
      <c r="J612" s="399"/>
      <c r="K612" s="399"/>
      <c r="L612" s="399"/>
      <c r="M612" s="399"/>
      <c r="N612" s="399"/>
      <c r="O612" s="399"/>
      <c r="P612" s="399"/>
      <c r="Q612" s="399"/>
      <c r="R612" s="399"/>
      <c r="S612" s="399"/>
      <c r="T612" s="399"/>
      <c r="U612" s="399"/>
      <c r="V612" s="399"/>
      <c r="W612" s="399"/>
      <c r="X612" s="399"/>
      <c r="Y612" s="399"/>
      <c r="Z612" s="399"/>
      <c r="AA612" s="399"/>
      <c r="AB612" s="399"/>
      <c r="AC612" s="399"/>
      <c r="AD612" s="399"/>
      <c r="AE612" s="399"/>
      <c r="AF612" s="399"/>
      <c r="AG612" s="399"/>
      <c r="AH612" s="399"/>
      <c r="AI612" s="399"/>
      <c r="AJ612" s="399"/>
    </row>
    <row r="613" spans="3:36" ht="15.75" customHeight="1" x14ac:dyDescent="0.25">
      <c r="C613" s="397"/>
      <c r="D613" s="399"/>
      <c r="E613" s="399"/>
      <c r="F613" s="399"/>
      <c r="G613" s="399"/>
      <c r="H613" s="399"/>
      <c r="I613" s="399"/>
      <c r="J613" s="399"/>
      <c r="K613" s="399"/>
      <c r="L613" s="399"/>
      <c r="M613" s="399"/>
      <c r="N613" s="399"/>
      <c r="O613" s="399"/>
      <c r="P613" s="399"/>
      <c r="Q613" s="399"/>
      <c r="R613" s="399"/>
      <c r="S613" s="399"/>
      <c r="T613" s="399"/>
      <c r="U613" s="399"/>
      <c r="V613" s="399"/>
      <c r="W613" s="399"/>
      <c r="X613" s="399"/>
      <c r="Y613" s="399"/>
      <c r="Z613" s="399"/>
      <c r="AA613" s="399"/>
      <c r="AB613" s="399"/>
      <c r="AC613" s="399"/>
      <c r="AD613" s="399"/>
      <c r="AE613" s="399"/>
      <c r="AF613" s="399"/>
      <c r="AG613" s="399"/>
      <c r="AH613" s="399"/>
      <c r="AI613" s="399"/>
      <c r="AJ613" s="399"/>
    </row>
    <row r="614" spans="3:36" ht="15.75" customHeight="1" x14ac:dyDescent="0.25">
      <c r="C614" s="397"/>
      <c r="D614" s="399"/>
      <c r="E614" s="399"/>
      <c r="F614" s="399"/>
      <c r="G614" s="399"/>
      <c r="H614" s="399"/>
      <c r="I614" s="399"/>
      <c r="J614" s="399"/>
      <c r="K614" s="399"/>
      <c r="L614" s="399"/>
      <c r="M614" s="399"/>
      <c r="N614" s="399"/>
      <c r="O614" s="399"/>
      <c r="P614" s="399"/>
      <c r="Q614" s="399"/>
      <c r="R614" s="399"/>
      <c r="S614" s="399"/>
      <c r="T614" s="399"/>
      <c r="U614" s="399"/>
      <c r="V614" s="399"/>
      <c r="W614" s="399"/>
      <c r="X614" s="399"/>
      <c r="Y614" s="399"/>
      <c r="Z614" s="399"/>
      <c r="AA614" s="399"/>
      <c r="AB614" s="399"/>
      <c r="AC614" s="399"/>
      <c r="AD614" s="399"/>
      <c r="AE614" s="399"/>
      <c r="AF614" s="399"/>
      <c r="AG614" s="399"/>
      <c r="AH614" s="399"/>
      <c r="AI614" s="399"/>
      <c r="AJ614" s="399"/>
    </row>
    <row r="615" spans="3:36" ht="15.75" customHeight="1" x14ac:dyDescent="0.25">
      <c r="C615" s="397"/>
      <c r="D615" s="399"/>
      <c r="E615" s="399"/>
      <c r="F615" s="399"/>
      <c r="G615" s="399"/>
      <c r="H615" s="399"/>
      <c r="I615" s="399"/>
      <c r="J615" s="399"/>
      <c r="K615" s="399"/>
      <c r="L615" s="399"/>
      <c r="M615" s="399"/>
      <c r="N615" s="399"/>
      <c r="O615" s="399"/>
      <c r="P615" s="399"/>
      <c r="Q615" s="399"/>
      <c r="R615" s="399"/>
      <c r="S615" s="399"/>
      <c r="T615" s="399"/>
      <c r="U615" s="399"/>
      <c r="V615" s="399"/>
      <c r="W615" s="399"/>
      <c r="X615" s="399"/>
      <c r="Y615" s="399"/>
      <c r="Z615" s="399"/>
      <c r="AA615" s="399"/>
      <c r="AB615" s="399"/>
      <c r="AC615" s="399"/>
      <c r="AD615" s="399"/>
      <c r="AE615" s="399"/>
      <c r="AF615" s="399"/>
      <c r="AG615" s="399"/>
      <c r="AH615" s="399"/>
      <c r="AI615" s="399"/>
      <c r="AJ615" s="399"/>
    </row>
    <row r="616" spans="3:36" ht="15.75" customHeight="1" x14ac:dyDescent="0.25">
      <c r="C616" s="397"/>
      <c r="D616" s="399"/>
      <c r="E616" s="399"/>
      <c r="F616" s="399"/>
      <c r="G616" s="399"/>
      <c r="H616" s="399"/>
      <c r="I616" s="399"/>
      <c r="J616" s="399"/>
      <c r="K616" s="399"/>
      <c r="L616" s="399"/>
      <c r="M616" s="399"/>
      <c r="N616" s="399"/>
      <c r="O616" s="399"/>
      <c r="P616" s="399"/>
      <c r="Q616" s="399"/>
      <c r="R616" s="399"/>
      <c r="S616" s="399"/>
      <c r="T616" s="399"/>
      <c r="U616" s="399"/>
      <c r="V616" s="399"/>
      <c r="W616" s="399"/>
      <c r="X616" s="399"/>
      <c r="Y616" s="399"/>
      <c r="Z616" s="399"/>
      <c r="AA616" s="399"/>
      <c r="AB616" s="399"/>
      <c r="AC616" s="399"/>
      <c r="AD616" s="399"/>
      <c r="AE616" s="399"/>
      <c r="AF616" s="399"/>
      <c r="AG616" s="399"/>
      <c r="AH616" s="399"/>
      <c r="AI616" s="399"/>
      <c r="AJ616" s="399"/>
    </row>
    <row r="617" spans="3:36" ht="15.75" customHeight="1" x14ac:dyDescent="0.25">
      <c r="C617" s="397"/>
      <c r="D617" s="399"/>
      <c r="E617" s="399"/>
      <c r="F617" s="399"/>
      <c r="G617" s="399"/>
      <c r="H617" s="399"/>
      <c r="I617" s="399"/>
      <c r="J617" s="399"/>
      <c r="K617" s="399"/>
      <c r="L617" s="399"/>
      <c r="M617" s="399"/>
      <c r="N617" s="399"/>
      <c r="O617" s="399"/>
      <c r="P617" s="399"/>
      <c r="Q617" s="399"/>
      <c r="R617" s="399"/>
      <c r="S617" s="399"/>
      <c r="T617" s="399"/>
      <c r="U617" s="399"/>
      <c r="V617" s="399"/>
      <c r="W617" s="399"/>
      <c r="X617" s="399"/>
      <c r="Y617" s="399"/>
      <c r="Z617" s="399"/>
      <c r="AA617" s="399"/>
      <c r="AB617" s="399"/>
      <c r="AC617" s="399"/>
      <c r="AD617" s="399"/>
      <c r="AE617" s="399"/>
      <c r="AF617" s="399"/>
      <c r="AG617" s="399"/>
      <c r="AH617" s="399"/>
      <c r="AI617" s="399"/>
      <c r="AJ617" s="399"/>
    </row>
    <row r="618" spans="3:36" ht="15.75" customHeight="1" x14ac:dyDescent="0.25">
      <c r="C618" s="397"/>
      <c r="D618" s="399"/>
      <c r="E618" s="399"/>
      <c r="F618" s="399"/>
      <c r="G618" s="399"/>
      <c r="H618" s="399"/>
      <c r="I618" s="399"/>
      <c r="J618" s="399"/>
      <c r="K618" s="399"/>
      <c r="L618" s="399"/>
      <c r="M618" s="399"/>
      <c r="N618" s="399"/>
      <c r="O618" s="399"/>
      <c r="P618" s="399"/>
      <c r="Q618" s="399"/>
      <c r="R618" s="399"/>
      <c r="S618" s="399"/>
      <c r="T618" s="399"/>
      <c r="U618" s="399"/>
      <c r="V618" s="399"/>
      <c r="W618" s="399"/>
      <c r="X618" s="399"/>
      <c r="Y618" s="399"/>
      <c r="Z618" s="399"/>
      <c r="AA618" s="399"/>
      <c r="AB618" s="399"/>
      <c r="AC618" s="399"/>
      <c r="AD618" s="399"/>
      <c r="AE618" s="399"/>
      <c r="AF618" s="399"/>
      <c r="AG618" s="399"/>
      <c r="AH618" s="399"/>
      <c r="AI618" s="399"/>
      <c r="AJ618" s="399"/>
    </row>
    <row r="619" spans="3:36" ht="15.75" customHeight="1" x14ac:dyDescent="0.25">
      <c r="C619" s="397"/>
      <c r="D619" s="399"/>
      <c r="E619" s="399"/>
      <c r="F619" s="399"/>
      <c r="G619" s="399"/>
      <c r="H619" s="399"/>
      <c r="I619" s="399"/>
      <c r="J619" s="399"/>
      <c r="K619" s="399"/>
      <c r="L619" s="399"/>
      <c r="M619" s="399"/>
      <c r="N619" s="399"/>
      <c r="O619" s="399"/>
      <c r="P619" s="399"/>
      <c r="Q619" s="399"/>
      <c r="R619" s="399"/>
      <c r="S619" s="399"/>
      <c r="T619" s="399"/>
      <c r="U619" s="399"/>
      <c r="V619" s="399"/>
      <c r="W619" s="399"/>
      <c r="X619" s="399"/>
      <c r="Y619" s="399"/>
      <c r="Z619" s="399"/>
      <c r="AA619" s="399"/>
      <c r="AB619" s="399"/>
      <c r="AC619" s="399"/>
      <c r="AD619" s="399"/>
      <c r="AE619" s="399"/>
      <c r="AF619" s="399"/>
      <c r="AG619" s="399"/>
      <c r="AH619" s="399"/>
      <c r="AI619" s="399"/>
      <c r="AJ619" s="399"/>
    </row>
    <row r="620" spans="3:36" ht="15.75" customHeight="1" x14ac:dyDescent="0.25">
      <c r="C620" s="397"/>
      <c r="D620" s="399"/>
      <c r="E620" s="399"/>
      <c r="F620" s="399"/>
      <c r="G620" s="399"/>
      <c r="H620" s="399"/>
      <c r="I620" s="399"/>
      <c r="J620" s="399"/>
      <c r="K620" s="399"/>
      <c r="L620" s="399"/>
      <c r="M620" s="399"/>
      <c r="N620" s="399"/>
      <c r="O620" s="399"/>
      <c r="P620" s="399"/>
      <c r="Q620" s="399"/>
      <c r="R620" s="399"/>
      <c r="S620" s="399"/>
      <c r="T620" s="399"/>
      <c r="U620" s="399"/>
      <c r="V620" s="399"/>
      <c r="W620" s="399"/>
      <c r="X620" s="399"/>
      <c r="Y620" s="399"/>
      <c r="Z620" s="399"/>
      <c r="AA620" s="399"/>
      <c r="AB620" s="399"/>
      <c r="AC620" s="399"/>
      <c r="AD620" s="399"/>
      <c r="AE620" s="399"/>
      <c r="AF620" s="399"/>
      <c r="AG620" s="399"/>
      <c r="AH620" s="399"/>
      <c r="AI620" s="399"/>
      <c r="AJ620" s="399"/>
    </row>
    <row r="621" spans="3:36" ht="15.75" customHeight="1" x14ac:dyDescent="0.25">
      <c r="C621" s="397"/>
      <c r="D621" s="399"/>
      <c r="E621" s="399"/>
      <c r="F621" s="399"/>
      <c r="G621" s="399"/>
      <c r="H621" s="399"/>
      <c r="I621" s="399"/>
      <c r="J621" s="399"/>
      <c r="K621" s="399"/>
      <c r="L621" s="399"/>
      <c r="M621" s="399"/>
      <c r="N621" s="399"/>
      <c r="O621" s="399"/>
      <c r="P621" s="399"/>
      <c r="Q621" s="399"/>
      <c r="R621" s="399"/>
      <c r="S621" s="399"/>
      <c r="T621" s="399"/>
      <c r="U621" s="399"/>
      <c r="V621" s="399"/>
      <c r="W621" s="399"/>
      <c r="X621" s="399"/>
      <c r="Y621" s="399"/>
      <c r="Z621" s="399"/>
      <c r="AA621" s="399"/>
      <c r="AB621" s="399"/>
      <c r="AC621" s="399"/>
      <c r="AD621" s="399"/>
      <c r="AE621" s="399"/>
      <c r="AF621" s="399"/>
      <c r="AG621" s="399"/>
      <c r="AH621" s="399"/>
      <c r="AI621" s="399"/>
      <c r="AJ621" s="399"/>
    </row>
    <row r="622" spans="3:36" ht="15.75" customHeight="1" x14ac:dyDescent="0.25">
      <c r="C622" s="397"/>
      <c r="D622" s="399"/>
      <c r="E622" s="399"/>
      <c r="F622" s="399"/>
      <c r="G622" s="399"/>
      <c r="H622" s="399"/>
      <c r="I622" s="399"/>
      <c r="J622" s="399"/>
      <c r="K622" s="399"/>
      <c r="L622" s="399"/>
      <c r="M622" s="399"/>
      <c r="N622" s="399"/>
      <c r="O622" s="399"/>
      <c r="P622" s="399"/>
      <c r="Q622" s="399"/>
      <c r="R622" s="399"/>
      <c r="S622" s="399"/>
      <c r="T622" s="399"/>
      <c r="U622" s="399"/>
      <c r="V622" s="399"/>
      <c r="W622" s="399"/>
      <c r="X622" s="399"/>
      <c r="Y622" s="399"/>
      <c r="Z622" s="399"/>
      <c r="AA622" s="399"/>
      <c r="AB622" s="399"/>
      <c r="AC622" s="399"/>
      <c r="AD622" s="399"/>
      <c r="AE622" s="399"/>
      <c r="AF622" s="399"/>
      <c r="AG622" s="399"/>
      <c r="AH622" s="399"/>
      <c r="AI622" s="399"/>
      <c r="AJ622" s="399"/>
    </row>
    <row r="623" spans="3:36" ht="15.75" customHeight="1" x14ac:dyDescent="0.25">
      <c r="C623" s="397"/>
      <c r="D623" s="399"/>
      <c r="E623" s="399"/>
      <c r="F623" s="399"/>
      <c r="G623" s="399"/>
      <c r="H623" s="399"/>
      <c r="I623" s="399"/>
      <c r="J623" s="399"/>
      <c r="K623" s="399"/>
      <c r="L623" s="399"/>
      <c r="M623" s="399"/>
      <c r="N623" s="399"/>
      <c r="O623" s="399"/>
      <c r="P623" s="399"/>
      <c r="Q623" s="399"/>
      <c r="R623" s="399"/>
      <c r="S623" s="399"/>
      <c r="T623" s="399"/>
      <c r="U623" s="399"/>
      <c r="V623" s="399"/>
      <c r="W623" s="399"/>
      <c r="X623" s="399"/>
      <c r="Y623" s="399"/>
      <c r="Z623" s="399"/>
      <c r="AA623" s="399"/>
      <c r="AB623" s="399"/>
      <c r="AC623" s="399"/>
      <c r="AD623" s="399"/>
      <c r="AE623" s="399"/>
      <c r="AF623" s="399"/>
      <c r="AG623" s="399"/>
      <c r="AH623" s="399"/>
      <c r="AI623" s="399"/>
      <c r="AJ623" s="399"/>
    </row>
    <row r="624" spans="3:36" ht="15.75" customHeight="1" x14ac:dyDescent="0.25">
      <c r="C624" s="397"/>
      <c r="D624" s="399"/>
      <c r="E624" s="399"/>
      <c r="F624" s="399"/>
      <c r="G624" s="399"/>
      <c r="H624" s="399"/>
      <c r="I624" s="399"/>
      <c r="J624" s="399"/>
      <c r="K624" s="399"/>
      <c r="L624" s="399"/>
      <c r="M624" s="399"/>
      <c r="N624" s="399"/>
      <c r="O624" s="399"/>
      <c r="P624" s="399"/>
      <c r="Q624" s="399"/>
      <c r="R624" s="399"/>
      <c r="S624" s="399"/>
      <c r="T624" s="399"/>
      <c r="U624" s="399"/>
      <c r="V624" s="399"/>
      <c r="W624" s="399"/>
      <c r="X624" s="399"/>
      <c r="Y624" s="399"/>
      <c r="Z624" s="399"/>
      <c r="AA624" s="399"/>
      <c r="AB624" s="399"/>
      <c r="AC624" s="399"/>
      <c r="AD624" s="399"/>
      <c r="AE624" s="399"/>
      <c r="AF624" s="399"/>
      <c r="AG624" s="399"/>
      <c r="AH624" s="399"/>
      <c r="AI624" s="399"/>
      <c r="AJ624" s="399"/>
    </row>
    <row r="625" spans="3:36" ht="15.75" customHeight="1" x14ac:dyDescent="0.25">
      <c r="C625" s="397"/>
      <c r="D625" s="399"/>
      <c r="E625" s="399"/>
      <c r="F625" s="399"/>
      <c r="G625" s="399"/>
      <c r="H625" s="399"/>
      <c r="I625" s="399"/>
      <c r="J625" s="399"/>
      <c r="K625" s="399"/>
      <c r="L625" s="399"/>
      <c r="M625" s="399"/>
      <c r="N625" s="399"/>
      <c r="O625" s="399"/>
      <c r="P625" s="399"/>
      <c r="Q625" s="399"/>
      <c r="R625" s="399"/>
      <c r="S625" s="399"/>
      <c r="T625" s="399"/>
      <c r="U625" s="399"/>
      <c r="V625" s="399"/>
      <c r="W625" s="399"/>
      <c r="X625" s="399"/>
      <c r="Y625" s="399"/>
      <c r="Z625" s="399"/>
      <c r="AA625" s="399"/>
      <c r="AB625" s="399"/>
      <c r="AC625" s="399"/>
      <c r="AD625" s="399"/>
      <c r="AE625" s="399"/>
      <c r="AF625" s="399"/>
      <c r="AG625" s="399"/>
      <c r="AH625" s="399"/>
      <c r="AI625" s="399"/>
      <c r="AJ625" s="399"/>
    </row>
    <row r="626" spans="3:36" ht="15.75" customHeight="1" x14ac:dyDescent="0.25">
      <c r="C626" s="397"/>
      <c r="D626" s="399"/>
      <c r="E626" s="399"/>
      <c r="F626" s="399"/>
      <c r="G626" s="399"/>
      <c r="H626" s="399"/>
      <c r="I626" s="399"/>
      <c r="J626" s="399"/>
      <c r="K626" s="399"/>
      <c r="L626" s="399"/>
      <c r="M626" s="399"/>
      <c r="N626" s="399"/>
      <c r="O626" s="399"/>
      <c r="P626" s="399"/>
      <c r="Q626" s="399"/>
      <c r="R626" s="399"/>
      <c r="S626" s="399"/>
      <c r="T626" s="399"/>
      <c r="U626" s="399"/>
      <c r="V626" s="399"/>
      <c r="W626" s="399"/>
      <c r="X626" s="399"/>
      <c r="Y626" s="399"/>
      <c r="Z626" s="399"/>
      <c r="AA626" s="399"/>
      <c r="AB626" s="399"/>
      <c r="AC626" s="399"/>
      <c r="AD626" s="399"/>
      <c r="AE626" s="399"/>
      <c r="AF626" s="399"/>
      <c r="AG626" s="399"/>
      <c r="AH626" s="399"/>
      <c r="AI626" s="399"/>
      <c r="AJ626" s="399"/>
    </row>
    <row r="627" spans="3:36" ht="15.75" customHeight="1" x14ac:dyDescent="0.25">
      <c r="C627" s="397"/>
      <c r="D627" s="399"/>
      <c r="E627" s="399"/>
      <c r="F627" s="399"/>
      <c r="G627" s="399"/>
      <c r="H627" s="399"/>
      <c r="I627" s="399"/>
      <c r="J627" s="399"/>
      <c r="K627" s="399"/>
      <c r="L627" s="399"/>
      <c r="M627" s="399"/>
      <c r="N627" s="399"/>
      <c r="O627" s="399"/>
      <c r="P627" s="399"/>
      <c r="Q627" s="399"/>
      <c r="R627" s="399"/>
      <c r="S627" s="399"/>
      <c r="T627" s="399"/>
      <c r="U627" s="399"/>
      <c r="V627" s="399"/>
      <c r="W627" s="399"/>
      <c r="X627" s="399"/>
      <c r="Y627" s="399"/>
      <c r="Z627" s="399"/>
      <c r="AA627" s="399"/>
      <c r="AB627" s="399"/>
      <c r="AC627" s="399"/>
      <c r="AD627" s="399"/>
      <c r="AE627" s="399"/>
      <c r="AF627" s="399"/>
      <c r="AG627" s="399"/>
      <c r="AH627" s="399"/>
      <c r="AI627" s="399"/>
      <c r="AJ627" s="399"/>
    </row>
    <row r="628" spans="3:36" ht="15.75" customHeight="1" x14ac:dyDescent="0.25">
      <c r="C628" s="397"/>
      <c r="D628" s="399"/>
      <c r="E628" s="399"/>
      <c r="F628" s="399"/>
      <c r="G628" s="399"/>
      <c r="H628" s="399"/>
      <c r="I628" s="399"/>
      <c r="J628" s="399"/>
      <c r="K628" s="399"/>
      <c r="L628" s="399"/>
      <c r="M628" s="399"/>
      <c r="N628" s="399"/>
      <c r="O628" s="399"/>
      <c r="P628" s="399"/>
      <c r="Q628" s="399"/>
      <c r="R628" s="399"/>
      <c r="S628" s="399"/>
      <c r="T628" s="399"/>
      <c r="U628" s="399"/>
      <c r="V628" s="399"/>
      <c r="W628" s="399"/>
      <c r="X628" s="399"/>
      <c r="Y628" s="399"/>
      <c r="Z628" s="399"/>
      <c r="AA628" s="399"/>
      <c r="AB628" s="399"/>
      <c r="AC628" s="399"/>
      <c r="AD628" s="399"/>
      <c r="AE628" s="399"/>
      <c r="AF628" s="399"/>
      <c r="AG628" s="399"/>
      <c r="AH628" s="399"/>
      <c r="AI628" s="399"/>
      <c r="AJ628" s="399"/>
    </row>
    <row r="629" spans="3:36" ht="15.75" customHeight="1" x14ac:dyDescent="0.25">
      <c r="C629" s="397"/>
      <c r="D629" s="399"/>
      <c r="E629" s="399"/>
      <c r="F629" s="399"/>
      <c r="G629" s="399"/>
      <c r="H629" s="399"/>
      <c r="I629" s="399"/>
      <c r="J629" s="399"/>
      <c r="K629" s="399"/>
      <c r="L629" s="399"/>
      <c r="M629" s="399"/>
      <c r="N629" s="399"/>
      <c r="O629" s="399"/>
      <c r="P629" s="399"/>
      <c r="Q629" s="399"/>
      <c r="R629" s="399"/>
      <c r="S629" s="399"/>
      <c r="T629" s="399"/>
      <c r="U629" s="399"/>
      <c r="V629" s="399"/>
      <c r="W629" s="399"/>
      <c r="X629" s="399"/>
      <c r="Y629" s="399"/>
      <c r="Z629" s="399"/>
      <c r="AA629" s="399"/>
      <c r="AB629" s="399"/>
      <c r="AC629" s="399"/>
      <c r="AD629" s="399"/>
      <c r="AE629" s="399"/>
      <c r="AF629" s="399"/>
      <c r="AG629" s="399"/>
      <c r="AH629" s="399"/>
      <c r="AI629" s="399"/>
      <c r="AJ629" s="399"/>
    </row>
    <row r="630" spans="3:36" ht="15.75" customHeight="1" x14ac:dyDescent="0.25">
      <c r="C630" s="397"/>
      <c r="D630" s="399"/>
      <c r="E630" s="399"/>
      <c r="F630" s="399"/>
      <c r="G630" s="399"/>
      <c r="H630" s="399"/>
      <c r="I630" s="399"/>
      <c r="J630" s="399"/>
      <c r="K630" s="399"/>
      <c r="L630" s="399"/>
      <c r="M630" s="399"/>
      <c r="N630" s="399"/>
      <c r="O630" s="399"/>
      <c r="P630" s="399"/>
      <c r="Q630" s="399"/>
      <c r="R630" s="399"/>
      <c r="S630" s="399"/>
      <c r="T630" s="399"/>
      <c r="U630" s="399"/>
      <c r="V630" s="399"/>
      <c r="W630" s="399"/>
      <c r="X630" s="399"/>
      <c r="Y630" s="399"/>
      <c r="Z630" s="399"/>
      <c r="AA630" s="399"/>
      <c r="AB630" s="399"/>
      <c r="AC630" s="399"/>
      <c r="AD630" s="399"/>
      <c r="AE630" s="399"/>
      <c r="AF630" s="399"/>
      <c r="AG630" s="399"/>
      <c r="AH630" s="399"/>
      <c r="AI630" s="399"/>
      <c r="AJ630" s="399"/>
    </row>
    <row r="631" spans="3:36" ht="15.75" customHeight="1" x14ac:dyDescent="0.25">
      <c r="C631" s="397"/>
      <c r="D631" s="399"/>
      <c r="E631" s="399"/>
      <c r="F631" s="399"/>
      <c r="G631" s="399"/>
      <c r="H631" s="399"/>
      <c r="I631" s="399"/>
      <c r="J631" s="399"/>
      <c r="K631" s="399"/>
      <c r="L631" s="399"/>
      <c r="M631" s="399"/>
      <c r="N631" s="399"/>
      <c r="O631" s="399"/>
      <c r="P631" s="399"/>
      <c r="Q631" s="399"/>
      <c r="R631" s="399"/>
      <c r="S631" s="399"/>
      <c r="T631" s="399"/>
      <c r="U631" s="399"/>
      <c r="V631" s="399"/>
      <c r="W631" s="399"/>
      <c r="X631" s="399"/>
      <c r="Y631" s="399"/>
      <c r="Z631" s="399"/>
      <c r="AA631" s="399"/>
      <c r="AB631" s="399"/>
      <c r="AC631" s="399"/>
      <c r="AD631" s="399"/>
      <c r="AE631" s="399"/>
      <c r="AF631" s="399"/>
      <c r="AG631" s="399"/>
      <c r="AH631" s="399"/>
      <c r="AI631" s="399"/>
      <c r="AJ631" s="399"/>
    </row>
    <row r="632" spans="3:36" ht="15.75" customHeight="1" x14ac:dyDescent="0.25">
      <c r="C632" s="397"/>
      <c r="D632" s="399"/>
      <c r="E632" s="399"/>
      <c r="F632" s="399"/>
      <c r="G632" s="399"/>
      <c r="H632" s="399"/>
      <c r="I632" s="399"/>
      <c r="J632" s="399"/>
      <c r="K632" s="399"/>
      <c r="L632" s="399"/>
      <c r="M632" s="399"/>
      <c r="N632" s="399"/>
      <c r="O632" s="399"/>
      <c r="P632" s="399"/>
      <c r="Q632" s="399"/>
      <c r="R632" s="399"/>
      <c r="S632" s="399"/>
      <c r="T632" s="399"/>
      <c r="U632" s="399"/>
      <c r="V632" s="399"/>
      <c r="W632" s="399"/>
      <c r="X632" s="399"/>
      <c r="Y632" s="399"/>
      <c r="Z632" s="399"/>
      <c r="AA632" s="399"/>
      <c r="AB632" s="399"/>
      <c r="AC632" s="399"/>
      <c r="AD632" s="399"/>
      <c r="AE632" s="399"/>
      <c r="AF632" s="399"/>
      <c r="AG632" s="399"/>
      <c r="AH632" s="399"/>
      <c r="AI632" s="399"/>
      <c r="AJ632" s="399"/>
    </row>
    <row r="633" spans="3:36" ht="15.75" customHeight="1" x14ac:dyDescent="0.25">
      <c r="C633" s="397"/>
      <c r="D633" s="399"/>
      <c r="E633" s="399"/>
      <c r="F633" s="399"/>
      <c r="G633" s="399"/>
      <c r="H633" s="399"/>
      <c r="I633" s="399"/>
      <c r="J633" s="399"/>
      <c r="K633" s="399"/>
      <c r="L633" s="399"/>
      <c r="M633" s="399"/>
      <c r="N633" s="399"/>
      <c r="O633" s="399"/>
      <c r="P633" s="399"/>
      <c r="Q633" s="399"/>
      <c r="R633" s="399"/>
      <c r="S633" s="399"/>
      <c r="T633" s="399"/>
      <c r="U633" s="399"/>
      <c r="V633" s="399"/>
      <c r="W633" s="399"/>
      <c r="X633" s="399"/>
      <c r="Y633" s="399"/>
      <c r="Z633" s="399"/>
      <c r="AA633" s="399"/>
      <c r="AB633" s="399"/>
      <c r="AC633" s="399"/>
      <c r="AD633" s="399"/>
      <c r="AE633" s="399"/>
      <c r="AF633" s="399"/>
      <c r="AG633" s="399"/>
      <c r="AH633" s="399"/>
      <c r="AI633" s="399"/>
      <c r="AJ633" s="399"/>
    </row>
    <row r="634" spans="3:36" ht="15.75" customHeight="1" x14ac:dyDescent="0.25">
      <c r="C634" s="397"/>
      <c r="D634" s="399"/>
      <c r="E634" s="399"/>
      <c r="F634" s="399"/>
      <c r="G634" s="399"/>
      <c r="H634" s="399"/>
      <c r="I634" s="399"/>
      <c r="J634" s="399"/>
      <c r="K634" s="399"/>
      <c r="L634" s="399"/>
      <c r="M634" s="399"/>
      <c r="N634" s="399"/>
      <c r="O634" s="399"/>
      <c r="P634" s="399"/>
      <c r="Q634" s="399"/>
      <c r="R634" s="399"/>
      <c r="S634" s="399"/>
      <c r="T634" s="399"/>
      <c r="U634" s="399"/>
      <c r="V634" s="399"/>
      <c r="W634" s="399"/>
      <c r="X634" s="399"/>
      <c r="Y634" s="399"/>
      <c r="Z634" s="399"/>
      <c r="AA634" s="399"/>
      <c r="AB634" s="399"/>
      <c r="AC634" s="399"/>
      <c r="AD634" s="399"/>
      <c r="AE634" s="399"/>
      <c r="AF634" s="399"/>
      <c r="AG634" s="399"/>
      <c r="AH634" s="399"/>
      <c r="AI634" s="399"/>
      <c r="AJ634" s="399"/>
    </row>
    <row r="635" spans="3:36" ht="15.75" customHeight="1" x14ac:dyDescent="0.25">
      <c r="C635" s="397"/>
      <c r="D635" s="399"/>
      <c r="E635" s="399"/>
      <c r="F635" s="399"/>
      <c r="G635" s="399"/>
      <c r="H635" s="399"/>
      <c r="I635" s="399"/>
      <c r="J635" s="399"/>
      <c r="K635" s="399"/>
      <c r="L635" s="399"/>
      <c r="M635" s="399"/>
      <c r="N635" s="399"/>
      <c r="O635" s="399"/>
      <c r="P635" s="399"/>
      <c r="Q635" s="399"/>
      <c r="R635" s="399"/>
      <c r="S635" s="399"/>
      <c r="T635" s="399"/>
      <c r="U635" s="399"/>
      <c r="V635" s="399"/>
      <c r="W635" s="399"/>
      <c r="X635" s="399"/>
      <c r="Y635" s="399"/>
      <c r="Z635" s="399"/>
      <c r="AA635" s="399"/>
      <c r="AB635" s="399"/>
      <c r="AC635" s="399"/>
      <c r="AD635" s="399"/>
      <c r="AE635" s="399"/>
      <c r="AF635" s="399"/>
      <c r="AG635" s="399"/>
      <c r="AH635" s="399"/>
      <c r="AI635" s="399"/>
      <c r="AJ635" s="399"/>
    </row>
    <row r="636" spans="3:36" ht="15.75" customHeight="1" x14ac:dyDescent="0.25">
      <c r="C636" s="397"/>
      <c r="D636" s="399"/>
      <c r="E636" s="399"/>
      <c r="F636" s="399"/>
      <c r="G636" s="399"/>
      <c r="H636" s="399"/>
      <c r="I636" s="399"/>
      <c r="J636" s="399"/>
      <c r="K636" s="399"/>
      <c r="L636" s="399"/>
      <c r="M636" s="399"/>
      <c r="N636" s="399"/>
      <c r="O636" s="399"/>
      <c r="P636" s="399"/>
      <c r="Q636" s="399"/>
      <c r="R636" s="399"/>
      <c r="S636" s="399"/>
      <c r="T636" s="399"/>
      <c r="U636" s="399"/>
      <c r="V636" s="399"/>
      <c r="W636" s="399"/>
      <c r="X636" s="399"/>
      <c r="Y636" s="399"/>
      <c r="Z636" s="399"/>
      <c r="AA636" s="399"/>
      <c r="AB636" s="399"/>
      <c r="AC636" s="399"/>
      <c r="AD636" s="399"/>
      <c r="AE636" s="399"/>
      <c r="AF636" s="399"/>
      <c r="AG636" s="399"/>
      <c r="AH636" s="399"/>
      <c r="AI636" s="399"/>
      <c r="AJ636" s="399"/>
    </row>
    <row r="637" spans="3:36" ht="15.75" customHeight="1" x14ac:dyDescent="0.25">
      <c r="C637" s="397"/>
      <c r="D637" s="399"/>
      <c r="E637" s="399"/>
      <c r="F637" s="399"/>
      <c r="G637" s="399"/>
      <c r="H637" s="399"/>
      <c r="I637" s="399"/>
      <c r="J637" s="399"/>
      <c r="K637" s="399"/>
      <c r="L637" s="399"/>
      <c r="M637" s="399"/>
      <c r="N637" s="399"/>
      <c r="O637" s="399"/>
      <c r="P637" s="399"/>
      <c r="Q637" s="399"/>
      <c r="R637" s="399"/>
      <c r="S637" s="399"/>
      <c r="T637" s="399"/>
      <c r="U637" s="399"/>
      <c r="V637" s="399"/>
      <c r="W637" s="399"/>
      <c r="X637" s="399"/>
      <c r="Y637" s="399"/>
      <c r="Z637" s="399"/>
      <c r="AA637" s="399"/>
      <c r="AB637" s="399"/>
      <c r="AC637" s="399"/>
      <c r="AD637" s="399"/>
      <c r="AE637" s="399"/>
      <c r="AF637" s="399"/>
      <c r="AG637" s="399"/>
      <c r="AH637" s="399"/>
      <c r="AI637" s="399"/>
      <c r="AJ637" s="399"/>
    </row>
    <row r="638" spans="3:36" ht="15.75" customHeight="1" x14ac:dyDescent="0.25">
      <c r="C638" s="397"/>
      <c r="D638" s="399"/>
      <c r="E638" s="399"/>
      <c r="F638" s="399"/>
      <c r="G638" s="399"/>
      <c r="H638" s="399"/>
      <c r="I638" s="399"/>
      <c r="J638" s="399"/>
      <c r="K638" s="399"/>
      <c r="L638" s="399"/>
      <c r="M638" s="399"/>
      <c r="N638" s="399"/>
      <c r="O638" s="399"/>
      <c r="P638" s="399"/>
      <c r="Q638" s="399"/>
      <c r="R638" s="399"/>
      <c r="S638" s="399"/>
      <c r="T638" s="399"/>
      <c r="U638" s="399"/>
      <c r="V638" s="399"/>
      <c r="W638" s="399"/>
      <c r="X638" s="399"/>
      <c r="Y638" s="399"/>
      <c r="Z638" s="399"/>
      <c r="AA638" s="399"/>
      <c r="AB638" s="399"/>
      <c r="AC638" s="399"/>
      <c r="AD638" s="399"/>
      <c r="AE638" s="399"/>
      <c r="AF638" s="399"/>
      <c r="AG638" s="399"/>
      <c r="AH638" s="399"/>
      <c r="AI638" s="399"/>
      <c r="AJ638" s="399"/>
    </row>
    <row r="639" spans="3:36" ht="15.75" customHeight="1" x14ac:dyDescent="0.25">
      <c r="C639" s="397"/>
      <c r="D639" s="399"/>
      <c r="E639" s="399"/>
      <c r="F639" s="399"/>
      <c r="G639" s="399"/>
      <c r="H639" s="399"/>
      <c r="I639" s="399"/>
      <c r="J639" s="399"/>
      <c r="K639" s="399"/>
      <c r="L639" s="399"/>
      <c r="M639" s="399"/>
      <c r="N639" s="399"/>
      <c r="O639" s="399"/>
      <c r="P639" s="399"/>
      <c r="Q639" s="399"/>
      <c r="R639" s="399"/>
      <c r="S639" s="399"/>
      <c r="T639" s="399"/>
      <c r="U639" s="399"/>
      <c r="V639" s="399"/>
      <c r="W639" s="399"/>
      <c r="X639" s="399"/>
      <c r="Y639" s="399"/>
      <c r="Z639" s="399"/>
      <c r="AA639" s="399"/>
      <c r="AB639" s="399"/>
      <c r="AC639" s="399"/>
      <c r="AD639" s="399"/>
      <c r="AE639" s="399"/>
      <c r="AF639" s="399"/>
      <c r="AG639" s="399"/>
      <c r="AH639" s="399"/>
      <c r="AI639" s="399"/>
      <c r="AJ639" s="399"/>
    </row>
    <row r="640" spans="3:36" ht="15.75" customHeight="1" x14ac:dyDescent="0.25">
      <c r="C640" s="397"/>
      <c r="D640" s="399"/>
      <c r="E640" s="399"/>
      <c r="F640" s="399"/>
      <c r="G640" s="399"/>
      <c r="H640" s="399"/>
      <c r="I640" s="399"/>
      <c r="J640" s="399"/>
      <c r="K640" s="399"/>
      <c r="L640" s="399"/>
      <c r="M640" s="399"/>
      <c r="N640" s="399"/>
      <c r="O640" s="399"/>
      <c r="P640" s="399"/>
      <c r="Q640" s="399"/>
      <c r="R640" s="399"/>
      <c r="S640" s="399"/>
      <c r="T640" s="399"/>
      <c r="U640" s="399"/>
      <c r="V640" s="399"/>
      <c r="W640" s="399"/>
      <c r="X640" s="399"/>
      <c r="Y640" s="399"/>
      <c r="Z640" s="399"/>
      <c r="AA640" s="399"/>
      <c r="AB640" s="399"/>
      <c r="AC640" s="399"/>
      <c r="AD640" s="399"/>
      <c r="AE640" s="399"/>
      <c r="AF640" s="399"/>
      <c r="AG640" s="399"/>
      <c r="AH640" s="399"/>
      <c r="AI640" s="399"/>
      <c r="AJ640" s="399"/>
    </row>
    <row r="641" spans="3:36" ht="15.75" customHeight="1" x14ac:dyDescent="0.25">
      <c r="C641" s="397"/>
      <c r="D641" s="399"/>
      <c r="E641" s="399"/>
      <c r="F641" s="399"/>
      <c r="G641" s="399"/>
      <c r="H641" s="399"/>
      <c r="I641" s="399"/>
      <c r="J641" s="399"/>
      <c r="K641" s="399"/>
      <c r="L641" s="399"/>
      <c r="M641" s="399"/>
      <c r="N641" s="399"/>
      <c r="O641" s="399"/>
      <c r="P641" s="399"/>
      <c r="Q641" s="399"/>
      <c r="R641" s="399"/>
      <c r="S641" s="399"/>
      <c r="T641" s="399"/>
      <c r="U641" s="399"/>
      <c r="V641" s="399"/>
      <c r="W641" s="399"/>
      <c r="X641" s="399"/>
      <c r="Y641" s="399"/>
      <c r="Z641" s="399"/>
      <c r="AA641" s="399"/>
      <c r="AB641" s="399"/>
      <c r="AC641" s="399"/>
      <c r="AD641" s="399"/>
      <c r="AE641" s="399"/>
      <c r="AF641" s="399"/>
      <c r="AG641" s="399"/>
      <c r="AH641" s="399"/>
      <c r="AI641" s="399"/>
      <c r="AJ641" s="399"/>
    </row>
    <row r="642" spans="3:36" ht="15.75" customHeight="1" x14ac:dyDescent="0.25">
      <c r="C642" s="397"/>
      <c r="D642" s="399"/>
      <c r="E642" s="399"/>
      <c r="F642" s="399"/>
      <c r="G642" s="399"/>
      <c r="H642" s="399"/>
      <c r="I642" s="399"/>
      <c r="J642" s="399"/>
      <c r="K642" s="399"/>
      <c r="L642" s="399"/>
      <c r="M642" s="399"/>
      <c r="N642" s="399"/>
      <c r="O642" s="399"/>
      <c r="P642" s="399"/>
      <c r="Q642" s="399"/>
      <c r="R642" s="399"/>
      <c r="S642" s="399"/>
      <c r="T642" s="399"/>
      <c r="U642" s="399"/>
      <c r="V642" s="399"/>
      <c r="W642" s="399"/>
      <c r="X642" s="399"/>
      <c r="Y642" s="399"/>
      <c r="Z642" s="399"/>
      <c r="AA642" s="399"/>
      <c r="AB642" s="399"/>
      <c r="AC642" s="399"/>
      <c r="AD642" s="399"/>
      <c r="AE642" s="399"/>
      <c r="AF642" s="399"/>
      <c r="AG642" s="399"/>
      <c r="AH642" s="399"/>
      <c r="AI642" s="399"/>
      <c r="AJ642" s="399"/>
    </row>
    <row r="643" spans="3:36" ht="15.75" customHeight="1" x14ac:dyDescent="0.25">
      <c r="C643" s="397"/>
      <c r="D643" s="399"/>
      <c r="E643" s="399"/>
      <c r="F643" s="399"/>
      <c r="G643" s="399"/>
      <c r="H643" s="399"/>
      <c r="I643" s="399"/>
      <c r="J643" s="399"/>
      <c r="K643" s="399"/>
      <c r="L643" s="399"/>
      <c r="M643" s="399"/>
      <c r="N643" s="399"/>
      <c r="O643" s="399"/>
      <c r="P643" s="399"/>
      <c r="Q643" s="399"/>
      <c r="R643" s="399"/>
      <c r="S643" s="399"/>
      <c r="T643" s="399"/>
      <c r="U643" s="399"/>
      <c r="V643" s="399"/>
      <c r="W643" s="399"/>
      <c r="X643" s="399"/>
      <c r="Y643" s="399"/>
      <c r="Z643" s="399"/>
      <c r="AA643" s="399"/>
      <c r="AB643" s="399"/>
      <c r="AC643" s="399"/>
      <c r="AD643" s="399"/>
      <c r="AE643" s="399"/>
      <c r="AF643" s="399"/>
      <c r="AG643" s="399"/>
      <c r="AH643" s="399"/>
      <c r="AI643" s="399"/>
      <c r="AJ643" s="399"/>
    </row>
    <row r="644" spans="3:36" ht="15.75" customHeight="1" x14ac:dyDescent="0.25">
      <c r="C644" s="397"/>
      <c r="D644" s="399"/>
      <c r="E644" s="399"/>
      <c r="F644" s="399"/>
      <c r="G644" s="399"/>
      <c r="H644" s="399"/>
      <c r="I644" s="399"/>
      <c r="J644" s="399"/>
      <c r="K644" s="399"/>
      <c r="L644" s="399"/>
      <c r="M644" s="399"/>
      <c r="N644" s="399"/>
      <c r="O644" s="399"/>
      <c r="P644" s="399"/>
      <c r="Q644" s="399"/>
      <c r="R644" s="399"/>
      <c r="S644" s="399"/>
      <c r="T644" s="399"/>
      <c r="U644" s="399"/>
      <c r="V644" s="399"/>
      <c r="W644" s="399"/>
      <c r="X644" s="399"/>
      <c r="Y644" s="399"/>
      <c r="Z644" s="399"/>
      <c r="AA644" s="399"/>
      <c r="AB644" s="399"/>
      <c r="AC644" s="399"/>
      <c r="AD644" s="399"/>
      <c r="AE644" s="399"/>
      <c r="AF644" s="399"/>
      <c r="AG644" s="399"/>
      <c r="AH644" s="399"/>
      <c r="AI644" s="399"/>
      <c r="AJ644" s="399"/>
    </row>
    <row r="645" spans="3:36" ht="15.75" customHeight="1" x14ac:dyDescent="0.25">
      <c r="C645" s="397"/>
      <c r="D645" s="399"/>
      <c r="E645" s="399"/>
      <c r="F645" s="399"/>
      <c r="G645" s="399"/>
      <c r="H645" s="399"/>
      <c r="I645" s="399"/>
      <c r="J645" s="399"/>
      <c r="K645" s="399"/>
      <c r="L645" s="399"/>
      <c r="M645" s="399"/>
      <c r="N645" s="399"/>
      <c r="O645" s="399"/>
      <c r="P645" s="399"/>
      <c r="Q645" s="399"/>
      <c r="R645" s="399"/>
      <c r="S645" s="399"/>
      <c r="T645" s="399"/>
      <c r="U645" s="399"/>
      <c r="V645" s="399"/>
      <c r="W645" s="399"/>
      <c r="X645" s="399"/>
      <c r="Y645" s="399"/>
      <c r="Z645" s="399"/>
      <c r="AA645" s="399"/>
      <c r="AB645" s="399"/>
      <c r="AC645" s="399"/>
      <c r="AD645" s="399"/>
      <c r="AE645" s="399"/>
      <c r="AF645" s="399"/>
      <c r="AG645" s="399"/>
      <c r="AH645" s="399"/>
      <c r="AI645" s="399"/>
      <c r="AJ645" s="399"/>
    </row>
    <row r="646" spans="3:36" ht="15.75" customHeight="1" x14ac:dyDescent="0.25">
      <c r="C646" s="397"/>
      <c r="D646" s="399"/>
      <c r="E646" s="399"/>
      <c r="F646" s="399"/>
      <c r="G646" s="399"/>
      <c r="H646" s="399"/>
      <c r="I646" s="399"/>
      <c r="J646" s="399"/>
      <c r="K646" s="399"/>
      <c r="L646" s="399"/>
      <c r="M646" s="399"/>
      <c r="N646" s="399"/>
      <c r="O646" s="399"/>
      <c r="P646" s="399"/>
      <c r="Q646" s="399"/>
      <c r="R646" s="399"/>
      <c r="S646" s="399"/>
      <c r="T646" s="399"/>
      <c r="U646" s="399"/>
      <c r="V646" s="399"/>
      <c r="W646" s="399"/>
      <c r="X646" s="399"/>
      <c r="Y646" s="399"/>
      <c r="Z646" s="399"/>
      <c r="AA646" s="399"/>
      <c r="AB646" s="399"/>
      <c r="AC646" s="399"/>
      <c r="AD646" s="399"/>
      <c r="AE646" s="399"/>
      <c r="AF646" s="399"/>
      <c r="AG646" s="399"/>
      <c r="AH646" s="399"/>
      <c r="AI646" s="399"/>
      <c r="AJ646" s="399"/>
    </row>
    <row r="647" spans="3:36" ht="15.75" customHeight="1" x14ac:dyDescent="0.25">
      <c r="C647" s="397"/>
      <c r="D647" s="399"/>
      <c r="E647" s="399"/>
      <c r="F647" s="399"/>
      <c r="G647" s="399"/>
      <c r="H647" s="399"/>
      <c r="I647" s="399"/>
      <c r="J647" s="399"/>
      <c r="K647" s="399"/>
      <c r="L647" s="399"/>
      <c r="M647" s="399"/>
      <c r="N647" s="399"/>
      <c r="O647" s="399"/>
      <c r="P647" s="399"/>
      <c r="Q647" s="399"/>
      <c r="R647" s="399"/>
      <c r="S647" s="399"/>
      <c r="T647" s="399"/>
      <c r="U647" s="399"/>
      <c r="V647" s="399"/>
      <c r="W647" s="399"/>
      <c r="X647" s="399"/>
      <c r="Y647" s="399"/>
      <c r="Z647" s="399"/>
      <c r="AA647" s="399"/>
      <c r="AB647" s="399"/>
      <c r="AC647" s="399"/>
      <c r="AD647" s="399"/>
      <c r="AE647" s="399"/>
      <c r="AF647" s="399"/>
      <c r="AG647" s="399"/>
      <c r="AH647" s="399"/>
      <c r="AI647" s="399"/>
      <c r="AJ647" s="399"/>
    </row>
    <row r="648" spans="3:36" ht="15.75" customHeight="1" x14ac:dyDescent="0.25">
      <c r="C648" s="397"/>
      <c r="D648" s="399"/>
      <c r="E648" s="399"/>
      <c r="F648" s="399"/>
      <c r="G648" s="399"/>
      <c r="H648" s="399"/>
      <c r="I648" s="399"/>
      <c r="J648" s="399"/>
      <c r="K648" s="399"/>
      <c r="L648" s="399"/>
      <c r="M648" s="399"/>
      <c r="N648" s="399"/>
      <c r="O648" s="399"/>
      <c r="P648" s="399"/>
      <c r="Q648" s="399"/>
      <c r="R648" s="399"/>
      <c r="S648" s="399"/>
      <c r="T648" s="399"/>
      <c r="U648" s="399"/>
      <c r="V648" s="399"/>
      <c r="W648" s="399"/>
      <c r="X648" s="399"/>
      <c r="Y648" s="399"/>
      <c r="Z648" s="399"/>
      <c r="AA648" s="399"/>
      <c r="AB648" s="399"/>
      <c r="AC648" s="399"/>
      <c r="AD648" s="399"/>
      <c r="AE648" s="399"/>
      <c r="AF648" s="399"/>
      <c r="AG648" s="399"/>
      <c r="AH648" s="399"/>
      <c r="AI648" s="399"/>
      <c r="AJ648" s="399"/>
    </row>
    <row r="649" spans="3:36" ht="15.75" customHeight="1" x14ac:dyDescent="0.25">
      <c r="C649" s="397"/>
      <c r="D649" s="399"/>
      <c r="E649" s="399"/>
      <c r="F649" s="399"/>
      <c r="G649" s="399"/>
      <c r="H649" s="399"/>
      <c r="I649" s="399"/>
      <c r="J649" s="399"/>
      <c r="K649" s="399"/>
      <c r="L649" s="399"/>
      <c r="M649" s="399"/>
      <c r="N649" s="399"/>
      <c r="O649" s="399"/>
      <c r="P649" s="399"/>
      <c r="Q649" s="399"/>
      <c r="R649" s="399"/>
      <c r="S649" s="399"/>
      <c r="T649" s="399"/>
      <c r="U649" s="399"/>
      <c r="V649" s="399"/>
      <c r="W649" s="399"/>
      <c r="X649" s="399"/>
      <c r="Y649" s="399"/>
      <c r="Z649" s="399"/>
      <c r="AA649" s="399"/>
      <c r="AB649" s="399"/>
      <c r="AC649" s="399"/>
      <c r="AD649" s="399"/>
      <c r="AE649" s="399"/>
      <c r="AF649" s="399"/>
      <c r="AG649" s="399"/>
      <c r="AH649" s="399"/>
      <c r="AI649" s="399"/>
      <c r="AJ649" s="399"/>
    </row>
    <row r="650" spans="3:36" ht="15.75" customHeight="1" x14ac:dyDescent="0.25">
      <c r="C650" s="397"/>
      <c r="D650" s="399"/>
      <c r="E650" s="399"/>
      <c r="F650" s="399"/>
      <c r="G650" s="399"/>
      <c r="H650" s="399"/>
      <c r="I650" s="399"/>
      <c r="J650" s="399"/>
      <c r="K650" s="399"/>
      <c r="L650" s="399"/>
      <c r="M650" s="399"/>
      <c r="N650" s="399"/>
      <c r="O650" s="399"/>
      <c r="P650" s="399"/>
      <c r="Q650" s="399"/>
      <c r="R650" s="399"/>
      <c r="S650" s="399"/>
      <c r="T650" s="399"/>
      <c r="U650" s="399"/>
      <c r="V650" s="399"/>
      <c r="W650" s="399"/>
      <c r="X650" s="399"/>
      <c r="Y650" s="399"/>
      <c r="Z650" s="399"/>
      <c r="AA650" s="399"/>
      <c r="AB650" s="399"/>
      <c r="AC650" s="399"/>
      <c r="AD650" s="399"/>
      <c r="AE650" s="399"/>
      <c r="AF650" s="399"/>
      <c r="AG650" s="399"/>
      <c r="AH650" s="399"/>
      <c r="AI650" s="399"/>
      <c r="AJ650" s="399"/>
    </row>
    <row r="651" spans="3:36" ht="15.75" customHeight="1" x14ac:dyDescent="0.25">
      <c r="C651" s="397"/>
      <c r="D651" s="399"/>
      <c r="E651" s="399"/>
      <c r="F651" s="399"/>
      <c r="G651" s="399"/>
      <c r="H651" s="399"/>
      <c r="I651" s="399"/>
      <c r="J651" s="399"/>
      <c r="K651" s="399"/>
      <c r="L651" s="399"/>
      <c r="M651" s="399"/>
      <c r="N651" s="399"/>
      <c r="O651" s="399"/>
      <c r="P651" s="399"/>
      <c r="Q651" s="399"/>
      <c r="R651" s="399"/>
      <c r="S651" s="399"/>
      <c r="T651" s="399"/>
      <c r="U651" s="399"/>
      <c r="V651" s="399"/>
      <c r="W651" s="399"/>
      <c r="X651" s="399"/>
      <c r="Y651" s="399"/>
      <c r="Z651" s="399"/>
      <c r="AA651" s="399"/>
      <c r="AB651" s="399"/>
      <c r="AC651" s="399"/>
      <c r="AD651" s="399"/>
      <c r="AE651" s="399"/>
      <c r="AF651" s="399"/>
      <c r="AG651" s="399"/>
      <c r="AH651" s="399"/>
      <c r="AI651" s="399"/>
      <c r="AJ651" s="399"/>
    </row>
    <row r="652" spans="3:36" ht="15.75" customHeight="1" x14ac:dyDescent="0.25">
      <c r="C652" s="397"/>
      <c r="D652" s="399"/>
      <c r="E652" s="399"/>
      <c r="F652" s="399"/>
      <c r="G652" s="399"/>
      <c r="H652" s="399"/>
      <c r="I652" s="399"/>
      <c r="J652" s="399"/>
      <c r="K652" s="399"/>
      <c r="L652" s="399"/>
      <c r="M652" s="399"/>
      <c r="N652" s="399"/>
      <c r="O652" s="399"/>
      <c r="P652" s="399"/>
      <c r="Q652" s="399"/>
      <c r="R652" s="399"/>
      <c r="S652" s="399"/>
      <c r="T652" s="399"/>
      <c r="U652" s="399"/>
      <c r="V652" s="399"/>
      <c r="W652" s="399"/>
      <c r="X652" s="399"/>
      <c r="Y652" s="399"/>
      <c r="Z652" s="399"/>
      <c r="AA652" s="399"/>
      <c r="AB652" s="399"/>
      <c r="AC652" s="399"/>
      <c r="AD652" s="399"/>
      <c r="AE652" s="399"/>
      <c r="AF652" s="399"/>
      <c r="AG652" s="399"/>
      <c r="AH652" s="399"/>
      <c r="AI652" s="399"/>
      <c r="AJ652" s="399"/>
    </row>
    <row r="653" spans="3:36" ht="15.75" customHeight="1" x14ac:dyDescent="0.25">
      <c r="C653" s="397"/>
      <c r="D653" s="399"/>
      <c r="E653" s="399"/>
      <c r="F653" s="399"/>
      <c r="G653" s="399"/>
      <c r="H653" s="399"/>
      <c r="I653" s="399"/>
      <c r="J653" s="399"/>
      <c r="K653" s="399"/>
      <c r="L653" s="399"/>
      <c r="M653" s="399"/>
      <c r="N653" s="399"/>
      <c r="O653" s="399"/>
      <c r="P653" s="399"/>
      <c r="Q653" s="399"/>
      <c r="R653" s="399"/>
      <c r="S653" s="399"/>
      <c r="T653" s="399"/>
      <c r="U653" s="399"/>
      <c r="V653" s="399"/>
      <c r="W653" s="399"/>
      <c r="X653" s="399"/>
      <c r="Y653" s="399"/>
      <c r="Z653" s="399"/>
      <c r="AA653" s="399"/>
      <c r="AB653" s="399"/>
      <c r="AC653" s="399"/>
      <c r="AD653" s="399"/>
      <c r="AE653" s="399"/>
      <c r="AF653" s="399"/>
      <c r="AG653" s="399"/>
      <c r="AH653" s="399"/>
      <c r="AI653" s="399"/>
      <c r="AJ653" s="399"/>
    </row>
    <row r="654" spans="3:36" ht="15.75" customHeight="1" x14ac:dyDescent="0.25">
      <c r="C654" s="397"/>
      <c r="D654" s="399"/>
      <c r="E654" s="399"/>
      <c r="F654" s="399"/>
      <c r="G654" s="399"/>
      <c r="H654" s="399"/>
      <c r="I654" s="399"/>
      <c r="J654" s="399"/>
      <c r="K654" s="399"/>
      <c r="L654" s="399"/>
      <c r="M654" s="399"/>
      <c r="N654" s="399"/>
      <c r="O654" s="399"/>
      <c r="P654" s="399"/>
      <c r="Q654" s="399"/>
      <c r="R654" s="399"/>
      <c r="S654" s="399"/>
      <c r="T654" s="399"/>
      <c r="U654" s="399"/>
      <c r="V654" s="399"/>
      <c r="W654" s="399"/>
      <c r="X654" s="399"/>
      <c r="Y654" s="399"/>
      <c r="Z654" s="399"/>
      <c r="AA654" s="399"/>
      <c r="AB654" s="399"/>
      <c r="AC654" s="399"/>
      <c r="AD654" s="399"/>
      <c r="AE654" s="399"/>
      <c r="AF654" s="399"/>
      <c r="AG654" s="399"/>
      <c r="AH654" s="399"/>
      <c r="AI654" s="399"/>
      <c r="AJ654" s="399"/>
    </row>
    <row r="655" spans="3:36" ht="15.75" customHeight="1" x14ac:dyDescent="0.25">
      <c r="C655" s="397"/>
      <c r="D655" s="399"/>
      <c r="E655" s="399"/>
      <c r="F655" s="399"/>
      <c r="G655" s="399"/>
      <c r="H655" s="399"/>
      <c r="I655" s="399"/>
      <c r="J655" s="399"/>
      <c r="K655" s="399"/>
      <c r="L655" s="399"/>
      <c r="M655" s="399"/>
      <c r="N655" s="399"/>
      <c r="O655" s="399"/>
      <c r="P655" s="399"/>
      <c r="Q655" s="399"/>
      <c r="R655" s="399"/>
      <c r="S655" s="399"/>
      <c r="T655" s="399"/>
      <c r="U655" s="399"/>
      <c r="V655" s="399"/>
      <c r="W655" s="399"/>
      <c r="X655" s="399"/>
      <c r="Y655" s="399"/>
      <c r="Z655" s="399"/>
      <c r="AA655" s="399"/>
      <c r="AB655" s="399"/>
      <c r="AC655" s="399"/>
      <c r="AD655" s="399"/>
      <c r="AE655" s="399"/>
      <c r="AF655" s="399"/>
      <c r="AG655" s="399"/>
      <c r="AH655" s="399"/>
      <c r="AI655" s="399"/>
      <c r="AJ655" s="399"/>
    </row>
    <row r="656" spans="3:36" ht="15.75" customHeight="1" x14ac:dyDescent="0.25">
      <c r="C656" s="397"/>
      <c r="D656" s="399"/>
      <c r="E656" s="399"/>
      <c r="F656" s="399"/>
      <c r="G656" s="399"/>
      <c r="H656" s="399"/>
      <c r="I656" s="399"/>
      <c r="J656" s="399"/>
      <c r="K656" s="399"/>
      <c r="L656" s="399"/>
      <c r="M656" s="399"/>
      <c r="N656" s="399"/>
      <c r="O656" s="399"/>
      <c r="P656" s="399"/>
      <c r="Q656" s="399"/>
      <c r="R656" s="399"/>
      <c r="S656" s="399"/>
      <c r="T656" s="399"/>
      <c r="U656" s="399"/>
      <c r="V656" s="399"/>
      <c r="W656" s="399"/>
      <c r="X656" s="399"/>
      <c r="Y656" s="399"/>
      <c r="Z656" s="399"/>
      <c r="AA656" s="399"/>
      <c r="AB656" s="399"/>
      <c r="AC656" s="399"/>
      <c r="AD656" s="399"/>
      <c r="AE656" s="399"/>
      <c r="AF656" s="399"/>
      <c r="AG656" s="399"/>
      <c r="AH656" s="399"/>
      <c r="AI656" s="399"/>
      <c r="AJ656" s="399"/>
    </row>
    <row r="657" spans="3:36" ht="15.75" customHeight="1" x14ac:dyDescent="0.25">
      <c r="C657" s="397"/>
      <c r="D657" s="399"/>
      <c r="E657" s="399"/>
      <c r="F657" s="399"/>
      <c r="G657" s="399"/>
      <c r="H657" s="399"/>
      <c r="I657" s="399"/>
      <c r="J657" s="399"/>
      <c r="K657" s="399"/>
      <c r="L657" s="399"/>
      <c r="M657" s="399"/>
      <c r="N657" s="399"/>
      <c r="O657" s="399"/>
      <c r="P657" s="399"/>
      <c r="Q657" s="399"/>
      <c r="R657" s="399"/>
      <c r="S657" s="399"/>
      <c r="T657" s="399"/>
      <c r="U657" s="399"/>
      <c r="V657" s="399"/>
      <c r="W657" s="399"/>
      <c r="X657" s="399"/>
      <c r="Y657" s="399"/>
      <c r="Z657" s="399"/>
      <c r="AA657" s="399"/>
      <c r="AB657" s="399"/>
      <c r="AC657" s="399"/>
      <c r="AD657" s="399"/>
      <c r="AE657" s="399"/>
      <c r="AF657" s="399"/>
      <c r="AG657" s="399"/>
      <c r="AH657" s="399"/>
      <c r="AI657" s="399"/>
      <c r="AJ657" s="399"/>
    </row>
    <row r="658" spans="3:36" ht="15.75" customHeight="1" x14ac:dyDescent="0.25">
      <c r="C658" s="397"/>
      <c r="D658" s="399"/>
      <c r="E658" s="399"/>
      <c r="F658" s="399"/>
      <c r="G658" s="399"/>
      <c r="H658" s="399"/>
      <c r="I658" s="399"/>
      <c r="J658" s="399"/>
      <c r="K658" s="399"/>
      <c r="L658" s="399"/>
      <c r="M658" s="399"/>
      <c r="N658" s="399"/>
      <c r="O658" s="399"/>
      <c r="P658" s="399"/>
      <c r="Q658" s="399"/>
      <c r="R658" s="399"/>
      <c r="S658" s="399"/>
      <c r="T658" s="399"/>
      <c r="U658" s="399"/>
      <c r="V658" s="399"/>
      <c r="W658" s="399"/>
      <c r="X658" s="399"/>
      <c r="Y658" s="399"/>
      <c r="Z658" s="399"/>
      <c r="AA658" s="399"/>
      <c r="AB658" s="399"/>
      <c r="AC658" s="399"/>
      <c r="AD658" s="399"/>
      <c r="AE658" s="399"/>
      <c r="AF658" s="399"/>
      <c r="AG658" s="399"/>
      <c r="AH658" s="399"/>
      <c r="AI658" s="399"/>
      <c r="AJ658" s="399"/>
    </row>
    <row r="659" spans="3:36" ht="15.75" customHeight="1" x14ac:dyDescent="0.25">
      <c r="C659" s="397"/>
      <c r="D659" s="399"/>
      <c r="E659" s="399"/>
      <c r="F659" s="399"/>
      <c r="G659" s="399"/>
      <c r="H659" s="399"/>
      <c r="I659" s="399"/>
      <c r="J659" s="399"/>
      <c r="K659" s="399"/>
      <c r="L659" s="399"/>
      <c r="M659" s="399"/>
      <c r="N659" s="399"/>
      <c r="O659" s="399"/>
      <c r="P659" s="399"/>
      <c r="Q659" s="399"/>
      <c r="R659" s="399"/>
      <c r="S659" s="399"/>
      <c r="T659" s="399"/>
      <c r="U659" s="399"/>
      <c r="V659" s="399"/>
      <c r="W659" s="399"/>
      <c r="X659" s="399"/>
      <c r="Y659" s="399"/>
      <c r="Z659" s="399"/>
      <c r="AA659" s="399"/>
      <c r="AB659" s="399"/>
      <c r="AC659" s="399"/>
      <c r="AD659" s="399"/>
      <c r="AE659" s="399"/>
      <c r="AF659" s="399"/>
      <c r="AG659" s="399"/>
      <c r="AH659" s="399"/>
      <c r="AI659" s="399"/>
      <c r="AJ659" s="399"/>
    </row>
    <row r="660" spans="3:36" ht="15.75" customHeight="1" x14ac:dyDescent="0.25">
      <c r="C660" s="397"/>
      <c r="D660" s="399"/>
      <c r="E660" s="399"/>
      <c r="F660" s="399"/>
      <c r="G660" s="399"/>
      <c r="H660" s="399"/>
      <c r="I660" s="399"/>
      <c r="J660" s="399"/>
      <c r="K660" s="399"/>
      <c r="L660" s="399"/>
      <c r="M660" s="399"/>
      <c r="N660" s="399"/>
      <c r="O660" s="399"/>
      <c r="P660" s="399"/>
      <c r="Q660" s="399"/>
      <c r="R660" s="399"/>
      <c r="S660" s="399"/>
      <c r="T660" s="399"/>
      <c r="U660" s="399"/>
      <c r="V660" s="399"/>
      <c r="W660" s="399"/>
      <c r="X660" s="399"/>
      <c r="Y660" s="399"/>
      <c r="Z660" s="399"/>
      <c r="AA660" s="399"/>
      <c r="AB660" s="399"/>
      <c r="AC660" s="399"/>
      <c r="AD660" s="399"/>
      <c r="AE660" s="399"/>
      <c r="AF660" s="399"/>
      <c r="AG660" s="399"/>
      <c r="AH660" s="399"/>
      <c r="AI660" s="399"/>
      <c r="AJ660" s="399"/>
    </row>
    <row r="661" spans="3:36" ht="15.75" customHeight="1" x14ac:dyDescent="0.25">
      <c r="C661" s="397"/>
      <c r="D661" s="399"/>
      <c r="E661" s="399"/>
      <c r="F661" s="399"/>
      <c r="G661" s="399"/>
      <c r="H661" s="399"/>
      <c r="I661" s="399"/>
      <c r="J661" s="399"/>
      <c r="K661" s="399"/>
      <c r="L661" s="399"/>
      <c r="M661" s="399"/>
      <c r="N661" s="399"/>
      <c r="O661" s="399"/>
      <c r="P661" s="399"/>
      <c r="Q661" s="399"/>
      <c r="R661" s="399"/>
      <c r="S661" s="399"/>
      <c r="T661" s="399"/>
      <c r="U661" s="399"/>
      <c r="V661" s="399"/>
      <c r="W661" s="399"/>
      <c r="X661" s="399"/>
      <c r="Y661" s="399"/>
      <c r="Z661" s="399"/>
      <c r="AA661" s="399"/>
      <c r="AB661" s="399"/>
      <c r="AC661" s="399"/>
      <c r="AD661" s="399"/>
      <c r="AE661" s="399"/>
      <c r="AF661" s="399"/>
      <c r="AG661" s="399"/>
      <c r="AH661" s="399"/>
      <c r="AI661" s="399"/>
      <c r="AJ661" s="399"/>
    </row>
    <row r="662" spans="3:36" ht="15.75" customHeight="1" x14ac:dyDescent="0.25">
      <c r="C662" s="397"/>
      <c r="D662" s="399"/>
      <c r="E662" s="399"/>
      <c r="F662" s="399"/>
      <c r="G662" s="399"/>
      <c r="H662" s="399"/>
      <c r="I662" s="399"/>
      <c r="J662" s="399"/>
      <c r="K662" s="399"/>
      <c r="L662" s="399"/>
      <c r="M662" s="399"/>
      <c r="N662" s="399"/>
      <c r="O662" s="399"/>
      <c r="P662" s="399"/>
      <c r="Q662" s="399"/>
      <c r="R662" s="399"/>
      <c r="S662" s="399"/>
      <c r="T662" s="399"/>
      <c r="U662" s="399"/>
      <c r="V662" s="399"/>
      <c r="W662" s="399"/>
      <c r="X662" s="399"/>
      <c r="Y662" s="399"/>
      <c r="Z662" s="399"/>
      <c r="AA662" s="399"/>
      <c r="AB662" s="399"/>
      <c r="AC662" s="399"/>
      <c r="AD662" s="399"/>
      <c r="AE662" s="399"/>
      <c r="AF662" s="399"/>
      <c r="AG662" s="399"/>
      <c r="AH662" s="399"/>
      <c r="AI662" s="399"/>
      <c r="AJ662" s="399"/>
    </row>
    <row r="663" spans="3:36" ht="15.75" customHeight="1" x14ac:dyDescent="0.25">
      <c r="C663" s="397"/>
      <c r="D663" s="399"/>
      <c r="E663" s="399"/>
      <c r="F663" s="399"/>
      <c r="G663" s="399"/>
      <c r="H663" s="399"/>
      <c r="I663" s="399"/>
      <c r="J663" s="399"/>
      <c r="K663" s="399"/>
      <c r="L663" s="399"/>
      <c r="M663" s="399"/>
      <c r="N663" s="399"/>
      <c r="O663" s="399"/>
      <c r="P663" s="399"/>
      <c r="Q663" s="399"/>
      <c r="R663" s="399"/>
      <c r="S663" s="399"/>
      <c r="T663" s="399"/>
      <c r="U663" s="399"/>
      <c r="V663" s="399"/>
      <c r="W663" s="399"/>
      <c r="X663" s="399"/>
      <c r="Y663" s="399"/>
      <c r="Z663" s="399"/>
      <c r="AA663" s="399"/>
      <c r="AB663" s="399"/>
      <c r="AC663" s="399"/>
      <c r="AD663" s="399"/>
      <c r="AE663" s="399"/>
      <c r="AF663" s="399"/>
      <c r="AG663" s="399"/>
      <c r="AH663" s="399"/>
      <c r="AI663" s="399"/>
      <c r="AJ663" s="399"/>
    </row>
    <row r="664" spans="3:36" ht="15.75" customHeight="1" x14ac:dyDescent="0.25">
      <c r="C664" s="397"/>
      <c r="D664" s="399"/>
      <c r="E664" s="399"/>
      <c r="F664" s="399"/>
      <c r="G664" s="399"/>
      <c r="H664" s="399"/>
      <c r="I664" s="399"/>
      <c r="J664" s="399"/>
      <c r="K664" s="399"/>
      <c r="L664" s="399"/>
      <c r="M664" s="399"/>
      <c r="N664" s="399"/>
      <c r="O664" s="399"/>
      <c r="P664" s="399"/>
      <c r="Q664" s="399"/>
      <c r="R664" s="399"/>
      <c r="S664" s="399"/>
      <c r="T664" s="399"/>
      <c r="U664" s="399"/>
      <c r="V664" s="399"/>
      <c r="W664" s="399"/>
      <c r="X664" s="399"/>
      <c r="Y664" s="399"/>
      <c r="Z664" s="399"/>
      <c r="AA664" s="399"/>
      <c r="AB664" s="399"/>
      <c r="AC664" s="399"/>
      <c r="AD664" s="399"/>
      <c r="AE664" s="399"/>
      <c r="AF664" s="399"/>
      <c r="AG664" s="399"/>
      <c r="AH664" s="399"/>
      <c r="AI664" s="399"/>
      <c r="AJ664" s="399"/>
    </row>
    <row r="665" spans="3:36" ht="15.75" customHeight="1" x14ac:dyDescent="0.25">
      <c r="C665" s="397"/>
      <c r="D665" s="399"/>
      <c r="E665" s="399"/>
      <c r="F665" s="399"/>
      <c r="G665" s="399"/>
      <c r="H665" s="399"/>
      <c r="I665" s="399"/>
      <c r="J665" s="399"/>
      <c r="K665" s="399"/>
      <c r="L665" s="399"/>
      <c r="M665" s="399"/>
      <c r="N665" s="399"/>
      <c r="O665" s="399"/>
      <c r="P665" s="399"/>
      <c r="Q665" s="399"/>
      <c r="R665" s="399"/>
      <c r="S665" s="399"/>
      <c r="T665" s="399"/>
      <c r="U665" s="399"/>
      <c r="V665" s="399"/>
      <c r="W665" s="399"/>
      <c r="X665" s="399"/>
      <c r="Y665" s="399"/>
      <c r="Z665" s="399"/>
      <c r="AA665" s="399"/>
      <c r="AB665" s="399"/>
      <c r="AC665" s="399"/>
      <c r="AD665" s="399"/>
      <c r="AE665" s="399"/>
      <c r="AF665" s="399"/>
      <c r="AG665" s="399"/>
      <c r="AH665" s="399"/>
      <c r="AI665" s="399"/>
      <c r="AJ665" s="399"/>
    </row>
    <row r="666" spans="3:36" ht="15.75" customHeight="1" x14ac:dyDescent="0.25">
      <c r="C666" s="397"/>
      <c r="D666" s="399"/>
      <c r="E666" s="399"/>
      <c r="F666" s="399"/>
      <c r="G666" s="399"/>
      <c r="H666" s="399"/>
      <c r="I666" s="399"/>
      <c r="J666" s="399"/>
      <c r="K666" s="399"/>
      <c r="L666" s="399"/>
      <c r="M666" s="399"/>
      <c r="N666" s="399"/>
      <c r="O666" s="399"/>
      <c r="P666" s="399"/>
      <c r="Q666" s="399"/>
      <c r="R666" s="399"/>
      <c r="S666" s="399"/>
      <c r="T666" s="399"/>
      <c r="U666" s="399"/>
      <c r="V666" s="399"/>
      <c r="W666" s="399"/>
      <c r="X666" s="399"/>
      <c r="Y666" s="399"/>
      <c r="Z666" s="399"/>
      <c r="AA666" s="399"/>
      <c r="AB666" s="399"/>
      <c r="AC666" s="399"/>
      <c r="AD666" s="399"/>
      <c r="AE666" s="399"/>
      <c r="AF666" s="399"/>
      <c r="AG666" s="399"/>
      <c r="AH666" s="399"/>
      <c r="AI666" s="399"/>
      <c r="AJ666" s="399"/>
    </row>
    <row r="667" spans="3:36" ht="15.75" customHeight="1" x14ac:dyDescent="0.25">
      <c r="C667" s="397"/>
      <c r="D667" s="399"/>
      <c r="E667" s="399"/>
      <c r="F667" s="399"/>
      <c r="G667" s="399"/>
      <c r="H667" s="399"/>
      <c r="I667" s="399"/>
      <c r="J667" s="399"/>
      <c r="K667" s="399"/>
      <c r="L667" s="399"/>
      <c r="M667" s="399"/>
      <c r="N667" s="399"/>
      <c r="O667" s="399"/>
      <c r="P667" s="399"/>
      <c r="Q667" s="399"/>
      <c r="R667" s="399"/>
      <c r="S667" s="399"/>
      <c r="T667" s="399"/>
      <c r="U667" s="399"/>
      <c r="V667" s="399"/>
      <c r="W667" s="399"/>
      <c r="X667" s="399"/>
      <c r="Y667" s="399"/>
      <c r="Z667" s="399"/>
      <c r="AA667" s="399"/>
      <c r="AB667" s="399"/>
      <c r="AC667" s="399"/>
      <c r="AD667" s="399"/>
      <c r="AE667" s="399"/>
      <c r="AF667" s="399"/>
      <c r="AG667" s="399"/>
      <c r="AH667" s="399"/>
      <c r="AI667" s="399"/>
      <c r="AJ667" s="399"/>
    </row>
    <row r="668" spans="3:36" ht="15.75" customHeight="1" x14ac:dyDescent="0.25">
      <c r="C668" s="397"/>
      <c r="D668" s="399"/>
      <c r="E668" s="399"/>
      <c r="F668" s="399"/>
      <c r="G668" s="399"/>
      <c r="H668" s="399"/>
      <c r="I668" s="399"/>
      <c r="J668" s="399"/>
      <c r="K668" s="399"/>
      <c r="L668" s="399"/>
      <c r="M668" s="399"/>
      <c r="N668" s="399"/>
      <c r="O668" s="399"/>
      <c r="P668" s="399"/>
      <c r="Q668" s="399"/>
      <c r="R668" s="399"/>
      <c r="S668" s="399"/>
      <c r="T668" s="399"/>
      <c r="U668" s="399"/>
      <c r="V668" s="399"/>
      <c r="W668" s="399"/>
      <c r="X668" s="399"/>
      <c r="Y668" s="399"/>
      <c r="Z668" s="399"/>
      <c r="AA668" s="399"/>
      <c r="AB668" s="399"/>
      <c r="AC668" s="399"/>
      <c r="AD668" s="399"/>
      <c r="AE668" s="399"/>
      <c r="AF668" s="399"/>
      <c r="AG668" s="399"/>
      <c r="AH668" s="399"/>
      <c r="AI668" s="399"/>
      <c r="AJ668" s="399"/>
    </row>
    <row r="669" spans="3:36" ht="15.75" customHeight="1" x14ac:dyDescent="0.25">
      <c r="C669" s="397"/>
      <c r="D669" s="399"/>
      <c r="E669" s="399"/>
      <c r="F669" s="399"/>
      <c r="G669" s="399"/>
      <c r="H669" s="399"/>
      <c r="I669" s="399"/>
      <c r="J669" s="399"/>
      <c r="K669" s="399"/>
      <c r="L669" s="399"/>
      <c r="M669" s="399"/>
      <c r="N669" s="399"/>
      <c r="O669" s="399"/>
      <c r="P669" s="399"/>
      <c r="Q669" s="399"/>
      <c r="R669" s="399"/>
      <c r="S669" s="399"/>
      <c r="T669" s="399"/>
      <c r="U669" s="399"/>
      <c r="V669" s="399"/>
      <c r="W669" s="399"/>
      <c r="X669" s="399"/>
      <c r="Y669" s="399"/>
      <c r="Z669" s="399"/>
      <c r="AA669" s="399"/>
      <c r="AB669" s="399"/>
      <c r="AC669" s="399"/>
      <c r="AD669" s="399"/>
      <c r="AE669" s="399"/>
      <c r="AF669" s="399"/>
      <c r="AG669" s="399"/>
      <c r="AH669" s="399"/>
      <c r="AI669" s="399"/>
      <c r="AJ669" s="399"/>
    </row>
    <row r="670" spans="3:36" ht="15.75" customHeight="1" x14ac:dyDescent="0.25">
      <c r="C670" s="397"/>
      <c r="D670" s="399"/>
      <c r="E670" s="399"/>
      <c r="F670" s="399"/>
      <c r="G670" s="399"/>
      <c r="H670" s="399"/>
      <c r="I670" s="399"/>
      <c r="J670" s="399"/>
      <c r="K670" s="399"/>
      <c r="L670" s="399"/>
      <c r="M670" s="399"/>
      <c r="N670" s="399"/>
      <c r="O670" s="399"/>
      <c r="P670" s="399"/>
      <c r="Q670" s="399"/>
      <c r="R670" s="399"/>
      <c r="S670" s="399"/>
      <c r="T670" s="399"/>
      <c r="U670" s="399"/>
      <c r="V670" s="399"/>
      <c r="W670" s="399"/>
      <c r="X670" s="399"/>
      <c r="Y670" s="399"/>
      <c r="Z670" s="399"/>
      <c r="AA670" s="399"/>
      <c r="AB670" s="399"/>
      <c r="AC670" s="399"/>
      <c r="AD670" s="399"/>
      <c r="AE670" s="399"/>
      <c r="AF670" s="399"/>
      <c r="AG670" s="399"/>
      <c r="AH670" s="399"/>
      <c r="AI670" s="399"/>
      <c r="AJ670" s="399"/>
    </row>
    <row r="671" spans="3:36" ht="15.75" customHeight="1" x14ac:dyDescent="0.25">
      <c r="C671" s="397"/>
      <c r="D671" s="399"/>
      <c r="E671" s="399"/>
      <c r="F671" s="399"/>
      <c r="G671" s="399"/>
      <c r="H671" s="399"/>
      <c r="I671" s="399"/>
      <c r="J671" s="399"/>
      <c r="K671" s="399"/>
      <c r="L671" s="399"/>
      <c r="M671" s="399"/>
      <c r="N671" s="399"/>
      <c r="O671" s="399"/>
      <c r="P671" s="399"/>
      <c r="Q671" s="399"/>
      <c r="R671" s="399"/>
      <c r="S671" s="399"/>
      <c r="T671" s="399"/>
      <c r="U671" s="399"/>
      <c r="V671" s="399"/>
      <c r="W671" s="399"/>
      <c r="X671" s="399"/>
      <c r="Y671" s="399"/>
      <c r="Z671" s="399"/>
      <c r="AA671" s="399"/>
      <c r="AB671" s="399"/>
      <c r="AC671" s="399"/>
      <c r="AD671" s="399"/>
      <c r="AE671" s="399"/>
      <c r="AF671" s="399"/>
      <c r="AG671" s="399"/>
      <c r="AH671" s="399"/>
      <c r="AI671" s="399"/>
      <c r="AJ671" s="399"/>
    </row>
    <row r="672" spans="3:36" ht="15.75" customHeight="1" x14ac:dyDescent="0.25">
      <c r="C672" s="397"/>
      <c r="D672" s="399"/>
      <c r="E672" s="399"/>
      <c r="F672" s="399"/>
      <c r="G672" s="399"/>
      <c r="H672" s="399"/>
      <c r="I672" s="399"/>
      <c r="J672" s="399"/>
      <c r="K672" s="399"/>
      <c r="L672" s="399"/>
      <c r="M672" s="399"/>
      <c r="N672" s="399"/>
      <c r="O672" s="399"/>
      <c r="P672" s="399"/>
      <c r="Q672" s="399"/>
      <c r="R672" s="399"/>
      <c r="S672" s="399"/>
      <c r="T672" s="399"/>
      <c r="U672" s="399"/>
      <c r="V672" s="399"/>
      <c r="W672" s="399"/>
      <c r="X672" s="399"/>
      <c r="Y672" s="399"/>
      <c r="Z672" s="399"/>
      <c r="AA672" s="399"/>
      <c r="AB672" s="399"/>
      <c r="AC672" s="399"/>
      <c r="AD672" s="399"/>
      <c r="AE672" s="399"/>
      <c r="AF672" s="399"/>
      <c r="AG672" s="399"/>
      <c r="AH672" s="399"/>
      <c r="AI672" s="399"/>
      <c r="AJ672" s="399"/>
    </row>
    <row r="673" spans="3:36" ht="15.75" customHeight="1" x14ac:dyDescent="0.25">
      <c r="C673" s="397"/>
      <c r="D673" s="399"/>
      <c r="E673" s="399"/>
      <c r="F673" s="399"/>
      <c r="G673" s="399"/>
      <c r="H673" s="399"/>
      <c r="I673" s="399"/>
      <c r="J673" s="399"/>
      <c r="K673" s="399"/>
      <c r="L673" s="399"/>
      <c r="M673" s="399"/>
      <c r="N673" s="399"/>
      <c r="O673" s="399"/>
      <c r="P673" s="399"/>
      <c r="Q673" s="399"/>
      <c r="R673" s="399"/>
      <c r="S673" s="399"/>
      <c r="T673" s="399"/>
      <c r="U673" s="399"/>
      <c r="V673" s="399"/>
      <c r="W673" s="399"/>
      <c r="X673" s="399"/>
      <c r="Y673" s="399"/>
      <c r="Z673" s="399"/>
      <c r="AA673" s="399"/>
      <c r="AB673" s="399"/>
      <c r="AC673" s="399"/>
      <c r="AD673" s="399"/>
      <c r="AE673" s="399"/>
      <c r="AF673" s="399"/>
      <c r="AG673" s="399"/>
      <c r="AH673" s="399"/>
      <c r="AI673" s="399"/>
      <c r="AJ673" s="399"/>
    </row>
    <row r="674" spans="3:36" ht="15.75" customHeight="1" x14ac:dyDescent="0.25">
      <c r="C674" s="397"/>
      <c r="D674" s="399"/>
      <c r="E674" s="399"/>
      <c r="F674" s="399"/>
      <c r="G674" s="399"/>
      <c r="H674" s="399"/>
      <c r="I674" s="399"/>
      <c r="J674" s="399"/>
      <c r="K674" s="399"/>
      <c r="L674" s="399"/>
      <c r="M674" s="399"/>
      <c r="N674" s="399"/>
      <c r="O674" s="399"/>
      <c r="P674" s="399"/>
      <c r="Q674" s="399"/>
      <c r="R674" s="399"/>
      <c r="S674" s="399"/>
      <c r="T674" s="399"/>
      <c r="U674" s="399"/>
      <c r="V674" s="399"/>
      <c r="W674" s="399"/>
      <c r="X674" s="399"/>
      <c r="Y674" s="399"/>
      <c r="Z674" s="399"/>
      <c r="AA674" s="399"/>
      <c r="AB674" s="399"/>
      <c r="AC674" s="399"/>
      <c r="AD674" s="399"/>
      <c r="AE674" s="399"/>
      <c r="AF674" s="399"/>
      <c r="AG674" s="399"/>
      <c r="AH674" s="399"/>
      <c r="AI674" s="399"/>
      <c r="AJ674" s="399"/>
    </row>
    <row r="675" spans="3:36" ht="15.75" customHeight="1" x14ac:dyDescent="0.25">
      <c r="C675" s="397"/>
      <c r="D675" s="399"/>
      <c r="E675" s="399"/>
      <c r="F675" s="399"/>
      <c r="G675" s="399"/>
      <c r="H675" s="399"/>
      <c r="I675" s="399"/>
      <c r="J675" s="399"/>
      <c r="K675" s="399"/>
      <c r="L675" s="399"/>
      <c r="M675" s="399"/>
      <c r="N675" s="399"/>
      <c r="O675" s="399"/>
      <c r="P675" s="399"/>
      <c r="Q675" s="399"/>
      <c r="R675" s="399"/>
      <c r="S675" s="399"/>
      <c r="T675" s="399"/>
      <c r="U675" s="399"/>
      <c r="V675" s="399"/>
      <c r="W675" s="399"/>
      <c r="X675" s="399"/>
      <c r="Y675" s="399"/>
      <c r="Z675" s="399"/>
      <c r="AA675" s="399"/>
      <c r="AB675" s="399"/>
      <c r="AC675" s="399"/>
      <c r="AD675" s="399"/>
      <c r="AE675" s="399"/>
      <c r="AF675" s="399"/>
      <c r="AG675" s="399"/>
      <c r="AH675" s="399"/>
      <c r="AI675" s="399"/>
      <c r="AJ675" s="399"/>
    </row>
    <row r="676" spans="3:36" ht="15.75" customHeight="1" x14ac:dyDescent="0.25">
      <c r="C676" s="397"/>
      <c r="D676" s="399"/>
      <c r="E676" s="399"/>
      <c r="F676" s="399"/>
      <c r="G676" s="399"/>
      <c r="H676" s="399"/>
      <c r="I676" s="399"/>
      <c r="J676" s="399"/>
      <c r="K676" s="399"/>
      <c r="L676" s="399"/>
      <c r="M676" s="399"/>
      <c r="N676" s="399"/>
      <c r="O676" s="399"/>
      <c r="P676" s="399"/>
      <c r="Q676" s="399"/>
      <c r="R676" s="399"/>
      <c r="S676" s="399"/>
      <c r="T676" s="399"/>
      <c r="U676" s="399"/>
      <c r="V676" s="399"/>
      <c r="W676" s="399"/>
      <c r="X676" s="399"/>
      <c r="Y676" s="399"/>
      <c r="Z676" s="399"/>
      <c r="AA676" s="399"/>
      <c r="AB676" s="399"/>
      <c r="AC676" s="399"/>
      <c r="AD676" s="399"/>
      <c r="AE676" s="399"/>
      <c r="AF676" s="399"/>
      <c r="AG676" s="399"/>
      <c r="AH676" s="399"/>
      <c r="AI676" s="399"/>
      <c r="AJ676" s="399"/>
    </row>
    <row r="677" spans="3:36" ht="15.75" customHeight="1" x14ac:dyDescent="0.25">
      <c r="C677" s="397"/>
      <c r="D677" s="399"/>
      <c r="E677" s="399"/>
      <c r="F677" s="399"/>
      <c r="G677" s="399"/>
      <c r="H677" s="399"/>
      <c r="I677" s="399"/>
      <c r="J677" s="399"/>
      <c r="K677" s="399"/>
      <c r="L677" s="399"/>
      <c r="M677" s="399"/>
      <c r="N677" s="399"/>
      <c r="O677" s="399"/>
      <c r="P677" s="399"/>
      <c r="Q677" s="399"/>
      <c r="R677" s="399"/>
      <c r="S677" s="399"/>
      <c r="T677" s="399"/>
      <c r="U677" s="399"/>
      <c r="V677" s="399"/>
      <c r="W677" s="399"/>
      <c r="X677" s="399"/>
      <c r="Y677" s="399"/>
      <c r="Z677" s="399"/>
      <c r="AA677" s="399"/>
      <c r="AB677" s="399"/>
      <c r="AC677" s="399"/>
      <c r="AD677" s="399"/>
      <c r="AE677" s="399"/>
      <c r="AF677" s="399"/>
      <c r="AG677" s="399"/>
      <c r="AH677" s="399"/>
      <c r="AI677" s="399"/>
      <c r="AJ677" s="399"/>
    </row>
    <row r="678" spans="3:36" ht="15.75" customHeight="1" x14ac:dyDescent="0.25">
      <c r="C678" s="397"/>
      <c r="D678" s="399"/>
      <c r="E678" s="399"/>
      <c r="F678" s="399"/>
      <c r="G678" s="399"/>
      <c r="H678" s="399"/>
      <c r="I678" s="399"/>
      <c r="J678" s="399"/>
      <c r="K678" s="399"/>
      <c r="L678" s="399"/>
      <c r="M678" s="399"/>
      <c r="N678" s="399"/>
      <c r="O678" s="399"/>
      <c r="P678" s="399"/>
      <c r="Q678" s="399"/>
      <c r="R678" s="399"/>
      <c r="S678" s="399"/>
      <c r="T678" s="399"/>
      <c r="U678" s="399"/>
      <c r="V678" s="399"/>
      <c r="W678" s="399"/>
      <c r="X678" s="399"/>
      <c r="Y678" s="399"/>
      <c r="Z678" s="399"/>
      <c r="AA678" s="399"/>
      <c r="AB678" s="399"/>
      <c r="AC678" s="399"/>
      <c r="AD678" s="399"/>
      <c r="AE678" s="399"/>
      <c r="AF678" s="399"/>
      <c r="AG678" s="399"/>
      <c r="AH678" s="399"/>
      <c r="AI678" s="399"/>
      <c r="AJ678" s="399"/>
    </row>
    <row r="679" spans="3:36" ht="15.75" customHeight="1" x14ac:dyDescent="0.25">
      <c r="C679" s="397"/>
      <c r="D679" s="399"/>
      <c r="E679" s="399"/>
      <c r="F679" s="399"/>
      <c r="G679" s="399"/>
      <c r="H679" s="399"/>
      <c r="I679" s="399"/>
      <c r="J679" s="399"/>
      <c r="K679" s="399"/>
      <c r="L679" s="399"/>
      <c r="M679" s="399"/>
      <c r="N679" s="399"/>
      <c r="O679" s="399"/>
      <c r="P679" s="399"/>
      <c r="Q679" s="399"/>
      <c r="R679" s="399"/>
      <c r="S679" s="399"/>
      <c r="T679" s="399"/>
      <c r="U679" s="399"/>
      <c r="V679" s="399"/>
      <c r="W679" s="399"/>
      <c r="X679" s="399"/>
      <c r="Y679" s="399"/>
      <c r="Z679" s="399"/>
      <c r="AA679" s="399"/>
      <c r="AB679" s="399"/>
      <c r="AC679" s="399"/>
      <c r="AD679" s="399"/>
      <c r="AE679" s="399"/>
      <c r="AF679" s="399"/>
      <c r="AG679" s="399"/>
      <c r="AH679" s="399"/>
      <c r="AI679" s="399"/>
      <c r="AJ679" s="399"/>
    </row>
    <row r="680" spans="3:36" ht="15.75" customHeight="1" x14ac:dyDescent="0.25">
      <c r="C680" s="397"/>
      <c r="D680" s="399"/>
      <c r="E680" s="399"/>
      <c r="F680" s="399"/>
      <c r="G680" s="399"/>
      <c r="H680" s="399"/>
      <c r="I680" s="399"/>
      <c r="J680" s="399"/>
      <c r="K680" s="399"/>
      <c r="L680" s="399"/>
      <c r="M680" s="399"/>
      <c r="N680" s="399"/>
      <c r="O680" s="399"/>
      <c r="P680" s="399"/>
      <c r="Q680" s="399"/>
      <c r="R680" s="399"/>
      <c r="S680" s="399"/>
      <c r="T680" s="399"/>
      <c r="U680" s="399"/>
      <c r="V680" s="399"/>
      <c r="W680" s="399"/>
      <c r="X680" s="399"/>
      <c r="Y680" s="399"/>
      <c r="Z680" s="399"/>
      <c r="AA680" s="399"/>
      <c r="AB680" s="399"/>
      <c r="AC680" s="399"/>
      <c r="AD680" s="399"/>
      <c r="AE680" s="399"/>
      <c r="AF680" s="399"/>
      <c r="AG680" s="399"/>
      <c r="AH680" s="399"/>
      <c r="AI680" s="399"/>
      <c r="AJ680" s="399"/>
    </row>
    <row r="681" spans="3:36" ht="15.75" customHeight="1" x14ac:dyDescent="0.25">
      <c r="C681" s="397"/>
      <c r="D681" s="399"/>
      <c r="E681" s="399"/>
      <c r="F681" s="399"/>
      <c r="G681" s="399"/>
      <c r="H681" s="399"/>
      <c r="I681" s="399"/>
      <c r="J681" s="399"/>
      <c r="K681" s="399"/>
      <c r="L681" s="399"/>
      <c r="M681" s="399"/>
      <c r="N681" s="399"/>
      <c r="O681" s="399"/>
      <c r="P681" s="399"/>
      <c r="Q681" s="399"/>
      <c r="R681" s="399"/>
      <c r="S681" s="399"/>
      <c r="T681" s="399"/>
      <c r="U681" s="399"/>
      <c r="V681" s="399"/>
      <c r="W681" s="399"/>
      <c r="X681" s="399"/>
      <c r="Y681" s="399"/>
      <c r="Z681" s="399"/>
      <c r="AA681" s="399"/>
      <c r="AB681" s="399"/>
      <c r="AC681" s="399"/>
      <c r="AD681" s="399"/>
      <c r="AE681" s="399"/>
      <c r="AF681" s="399"/>
      <c r="AG681" s="399"/>
      <c r="AH681" s="399"/>
      <c r="AI681" s="399"/>
      <c r="AJ681" s="399"/>
    </row>
    <row r="682" spans="3:36" ht="15.75" customHeight="1" x14ac:dyDescent="0.25">
      <c r="C682" s="397"/>
      <c r="D682" s="399"/>
      <c r="E682" s="399"/>
      <c r="F682" s="399"/>
      <c r="G682" s="399"/>
      <c r="H682" s="399"/>
      <c r="I682" s="399"/>
      <c r="J682" s="399"/>
      <c r="K682" s="399"/>
      <c r="L682" s="399"/>
      <c r="M682" s="399"/>
      <c r="N682" s="399"/>
      <c r="O682" s="399"/>
      <c r="P682" s="399"/>
      <c r="Q682" s="399"/>
      <c r="R682" s="399"/>
      <c r="S682" s="399"/>
      <c r="T682" s="399"/>
      <c r="U682" s="399"/>
      <c r="V682" s="399"/>
      <c r="W682" s="399"/>
      <c r="X682" s="399"/>
      <c r="Y682" s="399"/>
      <c r="Z682" s="399"/>
      <c r="AA682" s="399"/>
      <c r="AB682" s="399"/>
      <c r="AC682" s="399"/>
      <c r="AD682" s="399"/>
      <c r="AE682" s="399"/>
      <c r="AF682" s="399"/>
      <c r="AG682" s="399"/>
      <c r="AH682" s="399"/>
      <c r="AI682" s="399"/>
      <c r="AJ682" s="399"/>
    </row>
    <row r="683" spans="3:36" ht="15.75" customHeight="1" x14ac:dyDescent="0.25">
      <c r="C683" s="397"/>
      <c r="D683" s="399"/>
      <c r="E683" s="399"/>
      <c r="F683" s="399"/>
      <c r="G683" s="399"/>
      <c r="H683" s="399"/>
      <c r="I683" s="399"/>
      <c r="J683" s="399"/>
      <c r="K683" s="399"/>
      <c r="L683" s="399"/>
      <c r="M683" s="399"/>
      <c r="N683" s="399"/>
      <c r="O683" s="399"/>
      <c r="P683" s="399"/>
      <c r="Q683" s="399"/>
      <c r="R683" s="399"/>
      <c r="S683" s="399"/>
      <c r="T683" s="399"/>
      <c r="U683" s="399"/>
      <c r="V683" s="399"/>
      <c r="W683" s="399"/>
      <c r="X683" s="399"/>
      <c r="Y683" s="399"/>
      <c r="Z683" s="399"/>
      <c r="AA683" s="399"/>
      <c r="AB683" s="399"/>
      <c r="AC683" s="399"/>
      <c r="AD683" s="399"/>
      <c r="AE683" s="399"/>
      <c r="AF683" s="399"/>
      <c r="AG683" s="399"/>
      <c r="AH683" s="399"/>
      <c r="AI683" s="399"/>
      <c r="AJ683" s="399"/>
    </row>
    <row r="684" spans="3:36" ht="15.75" customHeight="1" x14ac:dyDescent="0.25">
      <c r="C684" s="397"/>
      <c r="D684" s="399"/>
      <c r="E684" s="399"/>
      <c r="F684" s="399"/>
      <c r="G684" s="399"/>
      <c r="H684" s="399"/>
      <c r="I684" s="399"/>
      <c r="J684" s="399"/>
      <c r="K684" s="399"/>
      <c r="L684" s="399"/>
      <c r="M684" s="399"/>
      <c r="N684" s="399"/>
      <c r="O684" s="399"/>
      <c r="P684" s="399"/>
      <c r="Q684" s="399"/>
      <c r="R684" s="399"/>
      <c r="S684" s="399"/>
      <c r="T684" s="399"/>
      <c r="U684" s="399"/>
      <c r="V684" s="399"/>
      <c r="W684" s="399"/>
      <c r="X684" s="399"/>
      <c r="Y684" s="399"/>
      <c r="Z684" s="399"/>
      <c r="AA684" s="399"/>
      <c r="AB684" s="399"/>
      <c r="AC684" s="399"/>
      <c r="AD684" s="399"/>
      <c r="AE684" s="399"/>
      <c r="AF684" s="399"/>
      <c r="AG684" s="399"/>
      <c r="AH684" s="399"/>
      <c r="AI684" s="399"/>
      <c r="AJ684" s="399"/>
    </row>
    <row r="685" spans="3:36" ht="15.75" customHeight="1" x14ac:dyDescent="0.25">
      <c r="C685" s="397"/>
      <c r="D685" s="399"/>
      <c r="E685" s="399"/>
      <c r="F685" s="399"/>
      <c r="G685" s="399"/>
      <c r="H685" s="399"/>
      <c r="I685" s="399"/>
      <c r="J685" s="399"/>
      <c r="K685" s="399"/>
      <c r="L685" s="399"/>
      <c r="M685" s="399"/>
      <c r="N685" s="399"/>
      <c r="O685" s="399"/>
      <c r="P685" s="399"/>
      <c r="Q685" s="399"/>
      <c r="R685" s="399"/>
      <c r="S685" s="399"/>
      <c r="T685" s="399"/>
      <c r="U685" s="399"/>
      <c r="V685" s="399"/>
      <c r="W685" s="399"/>
      <c r="X685" s="399"/>
      <c r="Y685" s="399"/>
      <c r="Z685" s="399"/>
      <c r="AA685" s="399"/>
      <c r="AB685" s="399"/>
      <c r="AC685" s="399"/>
      <c r="AD685" s="399"/>
      <c r="AE685" s="399"/>
      <c r="AF685" s="399"/>
      <c r="AG685" s="399"/>
      <c r="AH685" s="399"/>
      <c r="AI685" s="399"/>
      <c r="AJ685" s="399"/>
    </row>
    <row r="686" spans="3:36" ht="15.75" customHeight="1" x14ac:dyDescent="0.25">
      <c r="C686" s="397"/>
      <c r="D686" s="399"/>
      <c r="E686" s="399"/>
      <c r="F686" s="399"/>
      <c r="G686" s="399"/>
      <c r="H686" s="399"/>
      <c r="I686" s="399"/>
      <c r="J686" s="399"/>
      <c r="K686" s="399"/>
      <c r="L686" s="399"/>
      <c r="M686" s="399"/>
      <c r="N686" s="399"/>
      <c r="O686" s="399"/>
      <c r="P686" s="399"/>
      <c r="Q686" s="399"/>
      <c r="R686" s="399"/>
      <c r="S686" s="399"/>
      <c r="T686" s="399"/>
      <c r="U686" s="399"/>
      <c r="V686" s="399"/>
      <c r="W686" s="399"/>
      <c r="X686" s="399"/>
      <c r="Y686" s="399"/>
      <c r="Z686" s="399"/>
      <c r="AA686" s="399"/>
      <c r="AB686" s="399"/>
      <c r="AC686" s="399"/>
      <c r="AD686" s="399"/>
      <c r="AE686" s="399"/>
      <c r="AF686" s="399"/>
      <c r="AG686" s="399"/>
      <c r="AH686" s="399"/>
      <c r="AI686" s="399"/>
      <c r="AJ686" s="399"/>
    </row>
    <row r="687" spans="3:36" ht="15.75" customHeight="1" x14ac:dyDescent="0.25">
      <c r="C687" s="397"/>
      <c r="D687" s="399"/>
      <c r="E687" s="399"/>
      <c r="F687" s="399"/>
      <c r="G687" s="399"/>
      <c r="H687" s="399"/>
      <c r="I687" s="399"/>
      <c r="J687" s="399"/>
      <c r="K687" s="399"/>
      <c r="L687" s="399"/>
      <c r="M687" s="399"/>
      <c r="N687" s="399"/>
      <c r="O687" s="399"/>
      <c r="P687" s="399"/>
      <c r="Q687" s="399"/>
      <c r="R687" s="399"/>
      <c r="S687" s="399"/>
      <c r="T687" s="399"/>
      <c r="U687" s="399"/>
      <c r="V687" s="399"/>
      <c r="W687" s="399"/>
      <c r="X687" s="399"/>
      <c r="Y687" s="399"/>
      <c r="Z687" s="399"/>
      <c r="AA687" s="399"/>
      <c r="AB687" s="399"/>
      <c r="AC687" s="399"/>
      <c r="AD687" s="399"/>
      <c r="AE687" s="399"/>
      <c r="AF687" s="399"/>
      <c r="AG687" s="399"/>
      <c r="AH687" s="399"/>
      <c r="AI687" s="399"/>
      <c r="AJ687" s="399"/>
    </row>
    <row r="688" spans="3:36" ht="15.75" customHeight="1" x14ac:dyDescent="0.25">
      <c r="C688" s="397"/>
      <c r="D688" s="399"/>
      <c r="E688" s="399"/>
      <c r="F688" s="399"/>
      <c r="G688" s="399"/>
      <c r="H688" s="399"/>
      <c r="I688" s="399"/>
      <c r="J688" s="399"/>
      <c r="K688" s="399"/>
      <c r="L688" s="399"/>
      <c r="M688" s="399"/>
      <c r="N688" s="399"/>
      <c r="O688" s="399"/>
      <c r="P688" s="399"/>
      <c r="Q688" s="399"/>
      <c r="R688" s="399"/>
      <c r="S688" s="399"/>
      <c r="T688" s="399"/>
      <c r="U688" s="399"/>
      <c r="V688" s="399"/>
      <c r="W688" s="399"/>
      <c r="X688" s="399"/>
      <c r="Y688" s="399"/>
      <c r="Z688" s="399"/>
      <c r="AA688" s="399"/>
      <c r="AB688" s="399"/>
      <c r="AC688" s="399"/>
      <c r="AD688" s="399"/>
      <c r="AE688" s="399"/>
      <c r="AF688" s="399"/>
      <c r="AG688" s="399"/>
      <c r="AH688" s="399"/>
      <c r="AI688" s="399"/>
      <c r="AJ688" s="399"/>
    </row>
    <row r="689" spans="3:36" ht="15.75" customHeight="1" x14ac:dyDescent="0.25">
      <c r="C689" s="397"/>
      <c r="D689" s="399"/>
      <c r="E689" s="399"/>
      <c r="F689" s="399"/>
      <c r="G689" s="399"/>
      <c r="H689" s="399"/>
      <c r="I689" s="399"/>
      <c r="J689" s="399"/>
      <c r="K689" s="399"/>
      <c r="L689" s="399"/>
      <c r="M689" s="399"/>
      <c r="N689" s="399"/>
      <c r="O689" s="399"/>
      <c r="P689" s="399"/>
      <c r="Q689" s="399"/>
      <c r="R689" s="399"/>
      <c r="S689" s="399"/>
      <c r="T689" s="399"/>
      <c r="U689" s="399"/>
      <c r="V689" s="399"/>
      <c r="W689" s="399"/>
      <c r="X689" s="399"/>
      <c r="Y689" s="399"/>
      <c r="Z689" s="399"/>
      <c r="AA689" s="399"/>
      <c r="AB689" s="399"/>
      <c r="AC689" s="399"/>
      <c r="AD689" s="399"/>
      <c r="AE689" s="399"/>
      <c r="AF689" s="399"/>
      <c r="AG689" s="399"/>
      <c r="AH689" s="399"/>
      <c r="AI689" s="399"/>
      <c r="AJ689" s="399"/>
    </row>
    <row r="690" spans="3:36" ht="15.75" customHeight="1" x14ac:dyDescent="0.25">
      <c r="C690" s="397"/>
      <c r="D690" s="399"/>
      <c r="E690" s="399"/>
      <c r="F690" s="399"/>
      <c r="G690" s="399"/>
      <c r="H690" s="399"/>
      <c r="I690" s="399"/>
      <c r="J690" s="399"/>
      <c r="K690" s="399"/>
      <c r="L690" s="399"/>
      <c r="M690" s="399"/>
      <c r="N690" s="399"/>
      <c r="O690" s="399"/>
      <c r="P690" s="399"/>
      <c r="Q690" s="399"/>
      <c r="R690" s="399"/>
      <c r="S690" s="399"/>
      <c r="T690" s="399"/>
      <c r="U690" s="399"/>
      <c r="V690" s="399"/>
      <c r="W690" s="399"/>
      <c r="X690" s="399"/>
      <c r="Y690" s="399"/>
      <c r="Z690" s="399"/>
      <c r="AA690" s="399"/>
      <c r="AB690" s="399"/>
      <c r="AC690" s="399"/>
      <c r="AD690" s="399"/>
      <c r="AE690" s="399"/>
      <c r="AF690" s="399"/>
      <c r="AG690" s="399"/>
      <c r="AH690" s="399"/>
      <c r="AI690" s="399"/>
      <c r="AJ690" s="399"/>
    </row>
    <row r="691" spans="3:36" ht="15.75" customHeight="1" x14ac:dyDescent="0.25">
      <c r="C691" s="397"/>
      <c r="D691" s="399"/>
      <c r="E691" s="399"/>
      <c r="F691" s="399"/>
      <c r="G691" s="399"/>
      <c r="H691" s="399"/>
      <c r="I691" s="399"/>
      <c r="J691" s="399"/>
      <c r="K691" s="399"/>
      <c r="L691" s="399"/>
      <c r="M691" s="399"/>
      <c r="N691" s="399"/>
      <c r="O691" s="399"/>
      <c r="P691" s="399"/>
      <c r="Q691" s="399"/>
      <c r="R691" s="399"/>
      <c r="S691" s="399"/>
      <c r="T691" s="399"/>
      <c r="U691" s="399"/>
      <c r="V691" s="399"/>
      <c r="W691" s="399"/>
      <c r="X691" s="399"/>
      <c r="Y691" s="399"/>
      <c r="Z691" s="399"/>
      <c r="AA691" s="399"/>
      <c r="AB691" s="399"/>
      <c r="AC691" s="399"/>
      <c r="AD691" s="399"/>
      <c r="AE691" s="399"/>
      <c r="AF691" s="399"/>
      <c r="AG691" s="399"/>
      <c r="AH691" s="399"/>
      <c r="AI691" s="399"/>
      <c r="AJ691" s="399"/>
    </row>
    <row r="692" spans="3:36" ht="15.75" customHeight="1" x14ac:dyDescent="0.25">
      <c r="C692" s="397"/>
      <c r="D692" s="399"/>
      <c r="E692" s="399"/>
      <c r="F692" s="399"/>
      <c r="G692" s="399"/>
      <c r="H692" s="399"/>
      <c r="I692" s="399"/>
      <c r="J692" s="399"/>
      <c r="K692" s="399"/>
      <c r="L692" s="399"/>
      <c r="M692" s="399"/>
      <c r="N692" s="399"/>
      <c r="O692" s="399"/>
      <c r="P692" s="399"/>
      <c r="Q692" s="399"/>
      <c r="R692" s="399"/>
      <c r="S692" s="399"/>
      <c r="T692" s="399"/>
      <c r="U692" s="399"/>
      <c r="V692" s="399"/>
      <c r="W692" s="399"/>
      <c r="X692" s="399"/>
      <c r="Y692" s="399"/>
      <c r="Z692" s="399"/>
      <c r="AA692" s="399"/>
      <c r="AB692" s="399"/>
      <c r="AC692" s="399"/>
      <c r="AD692" s="399"/>
      <c r="AE692" s="399"/>
      <c r="AF692" s="399"/>
      <c r="AG692" s="399"/>
      <c r="AH692" s="399"/>
      <c r="AI692" s="399"/>
      <c r="AJ692" s="399"/>
    </row>
    <row r="693" spans="3:36" ht="15.75" customHeight="1" x14ac:dyDescent="0.25">
      <c r="C693" s="397"/>
      <c r="D693" s="399"/>
      <c r="E693" s="399"/>
      <c r="F693" s="399"/>
      <c r="G693" s="399"/>
      <c r="H693" s="399"/>
      <c r="I693" s="399"/>
      <c r="J693" s="399"/>
      <c r="K693" s="399"/>
      <c r="L693" s="399"/>
      <c r="M693" s="399"/>
      <c r="N693" s="399"/>
      <c r="O693" s="399"/>
      <c r="P693" s="399"/>
      <c r="Q693" s="399"/>
      <c r="R693" s="399"/>
      <c r="S693" s="399"/>
      <c r="T693" s="399"/>
      <c r="U693" s="399"/>
      <c r="V693" s="399"/>
      <c r="W693" s="399"/>
      <c r="X693" s="399"/>
      <c r="Y693" s="399"/>
      <c r="Z693" s="399"/>
      <c r="AA693" s="399"/>
      <c r="AB693" s="399"/>
      <c r="AC693" s="399"/>
      <c r="AD693" s="399"/>
      <c r="AE693" s="399"/>
      <c r="AF693" s="399"/>
      <c r="AG693" s="399"/>
      <c r="AH693" s="399"/>
      <c r="AI693" s="399"/>
      <c r="AJ693" s="399"/>
    </row>
    <row r="694" spans="3:36" ht="15.75" customHeight="1" x14ac:dyDescent="0.25">
      <c r="C694" s="397"/>
      <c r="D694" s="399"/>
      <c r="E694" s="399"/>
      <c r="F694" s="399"/>
      <c r="G694" s="399"/>
      <c r="H694" s="399"/>
      <c r="I694" s="399"/>
      <c r="J694" s="399"/>
      <c r="K694" s="399"/>
      <c r="L694" s="399"/>
      <c r="M694" s="399"/>
      <c r="N694" s="399"/>
      <c r="O694" s="399"/>
      <c r="P694" s="399"/>
      <c r="Q694" s="399"/>
      <c r="R694" s="399"/>
      <c r="S694" s="399"/>
      <c r="T694" s="399"/>
      <c r="U694" s="399"/>
      <c r="V694" s="399"/>
      <c r="W694" s="399"/>
      <c r="X694" s="399"/>
      <c r="Y694" s="399"/>
      <c r="Z694" s="399"/>
      <c r="AA694" s="399"/>
      <c r="AB694" s="399"/>
      <c r="AC694" s="399"/>
      <c r="AD694" s="399"/>
      <c r="AE694" s="399"/>
      <c r="AF694" s="399"/>
      <c r="AG694" s="399"/>
      <c r="AH694" s="399"/>
      <c r="AI694" s="399"/>
      <c r="AJ694" s="399"/>
    </row>
    <row r="695" spans="3:36" ht="15.75" customHeight="1" x14ac:dyDescent="0.25">
      <c r="C695" s="397"/>
      <c r="D695" s="399"/>
      <c r="E695" s="399"/>
      <c r="F695" s="399"/>
      <c r="G695" s="399"/>
      <c r="H695" s="399"/>
      <c r="I695" s="399"/>
      <c r="J695" s="399"/>
      <c r="K695" s="399"/>
      <c r="L695" s="399"/>
      <c r="M695" s="399"/>
      <c r="N695" s="399"/>
      <c r="O695" s="399"/>
      <c r="P695" s="399"/>
      <c r="Q695" s="399"/>
      <c r="R695" s="399"/>
      <c r="S695" s="399"/>
      <c r="T695" s="399"/>
      <c r="U695" s="399"/>
      <c r="V695" s="399"/>
      <c r="W695" s="399"/>
      <c r="X695" s="399"/>
      <c r="Y695" s="399"/>
      <c r="Z695" s="399"/>
      <c r="AA695" s="399"/>
      <c r="AB695" s="399"/>
      <c r="AC695" s="399"/>
      <c r="AD695" s="399"/>
      <c r="AE695" s="399"/>
      <c r="AF695" s="399"/>
      <c r="AG695" s="399"/>
      <c r="AH695" s="399"/>
      <c r="AI695" s="399"/>
      <c r="AJ695" s="399"/>
    </row>
    <row r="696" spans="3:36" ht="15.75" customHeight="1" x14ac:dyDescent="0.25">
      <c r="C696" s="397"/>
      <c r="D696" s="399"/>
      <c r="E696" s="399"/>
      <c r="F696" s="399"/>
      <c r="G696" s="399"/>
      <c r="H696" s="399"/>
      <c r="I696" s="399"/>
      <c r="J696" s="399"/>
      <c r="K696" s="399"/>
      <c r="L696" s="399"/>
      <c r="M696" s="399"/>
      <c r="N696" s="399"/>
      <c r="O696" s="399"/>
      <c r="P696" s="399"/>
      <c r="Q696" s="399"/>
      <c r="R696" s="399"/>
      <c r="S696" s="399"/>
      <c r="T696" s="399"/>
      <c r="U696" s="399"/>
      <c r="V696" s="399"/>
      <c r="W696" s="399"/>
      <c r="X696" s="399"/>
      <c r="Y696" s="399"/>
      <c r="Z696" s="399"/>
      <c r="AA696" s="399"/>
      <c r="AB696" s="399"/>
      <c r="AC696" s="399"/>
      <c r="AD696" s="399"/>
      <c r="AE696" s="399"/>
      <c r="AF696" s="399"/>
      <c r="AG696" s="399"/>
      <c r="AH696" s="399"/>
      <c r="AI696" s="399"/>
      <c r="AJ696" s="399"/>
    </row>
    <row r="697" spans="3:36" ht="15.75" customHeight="1" x14ac:dyDescent="0.25">
      <c r="C697" s="397"/>
      <c r="D697" s="399"/>
      <c r="E697" s="399"/>
      <c r="F697" s="399"/>
      <c r="G697" s="399"/>
      <c r="H697" s="399"/>
      <c r="I697" s="399"/>
      <c r="J697" s="399"/>
      <c r="K697" s="399"/>
      <c r="L697" s="399"/>
      <c r="M697" s="399"/>
      <c r="N697" s="399"/>
      <c r="O697" s="399"/>
      <c r="P697" s="399"/>
      <c r="Q697" s="399"/>
      <c r="R697" s="399"/>
      <c r="S697" s="399"/>
      <c r="T697" s="399"/>
      <c r="U697" s="399"/>
      <c r="V697" s="399"/>
      <c r="W697" s="399"/>
      <c r="X697" s="399"/>
      <c r="Y697" s="399"/>
      <c r="Z697" s="399"/>
      <c r="AA697" s="399"/>
      <c r="AB697" s="399"/>
      <c r="AC697" s="399"/>
      <c r="AD697" s="399"/>
      <c r="AE697" s="399"/>
      <c r="AF697" s="399"/>
      <c r="AG697" s="399"/>
      <c r="AH697" s="399"/>
      <c r="AI697" s="399"/>
      <c r="AJ697" s="399"/>
    </row>
    <row r="698" spans="3:36" ht="15.75" customHeight="1" x14ac:dyDescent="0.25">
      <c r="C698" s="397"/>
      <c r="D698" s="399"/>
      <c r="E698" s="399"/>
      <c r="F698" s="399"/>
      <c r="G698" s="399"/>
      <c r="H698" s="399"/>
      <c r="I698" s="399"/>
      <c r="J698" s="399"/>
      <c r="K698" s="399"/>
      <c r="L698" s="399"/>
      <c r="M698" s="399"/>
      <c r="N698" s="399"/>
      <c r="O698" s="399"/>
      <c r="P698" s="399"/>
      <c r="Q698" s="399"/>
      <c r="R698" s="399"/>
      <c r="S698" s="399"/>
      <c r="T698" s="399"/>
      <c r="U698" s="399"/>
      <c r="V698" s="399"/>
      <c r="W698" s="399"/>
      <c r="X698" s="399"/>
      <c r="Y698" s="399"/>
      <c r="Z698" s="399"/>
      <c r="AA698" s="399"/>
      <c r="AB698" s="399"/>
      <c r="AC698" s="399"/>
      <c r="AD698" s="399"/>
      <c r="AE698" s="399"/>
      <c r="AF698" s="399"/>
      <c r="AG698" s="399"/>
      <c r="AH698" s="399"/>
      <c r="AI698" s="399"/>
      <c r="AJ698" s="399"/>
    </row>
    <row r="699" spans="3:36" ht="15.75" customHeight="1" x14ac:dyDescent="0.25">
      <c r="C699" s="397"/>
      <c r="D699" s="399"/>
      <c r="E699" s="399"/>
      <c r="F699" s="399"/>
      <c r="G699" s="399"/>
      <c r="H699" s="399"/>
      <c r="I699" s="399"/>
      <c r="J699" s="399"/>
      <c r="K699" s="399"/>
      <c r="L699" s="399"/>
      <c r="M699" s="399"/>
      <c r="N699" s="399"/>
      <c r="O699" s="399"/>
      <c r="P699" s="399"/>
      <c r="Q699" s="399"/>
      <c r="R699" s="399"/>
      <c r="S699" s="399"/>
      <c r="T699" s="399"/>
      <c r="U699" s="399"/>
      <c r="V699" s="399"/>
      <c r="W699" s="399"/>
      <c r="X699" s="399"/>
      <c r="Y699" s="399"/>
      <c r="Z699" s="399"/>
      <c r="AA699" s="399"/>
      <c r="AB699" s="399"/>
      <c r="AC699" s="399"/>
      <c r="AD699" s="399"/>
      <c r="AE699" s="399"/>
      <c r="AF699" s="399"/>
      <c r="AG699" s="399"/>
      <c r="AH699" s="399"/>
      <c r="AI699" s="399"/>
      <c r="AJ699" s="399"/>
    </row>
    <row r="700" spans="3:36" ht="15.75" customHeight="1" x14ac:dyDescent="0.25">
      <c r="C700" s="397"/>
      <c r="D700" s="399"/>
      <c r="E700" s="399"/>
      <c r="F700" s="399"/>
      <c r="G700" s="399"/>
      <c r="H700" s="399"/>
      <c r="I700" s="399"/>
      <c r="J700" s="399"/>
      <c r="K700" s="399"/>
      <c r="L700" s="399"/>
      <c r="M700" s="399"/>
      <c r="N700" s="399"/>
      <c r="O700" s="399"/>
      <c r="P700" s="399"/>
      <c r="Q700" s="399"/>
      <c r="R700" s="399"/>
      <c r="S700" s="399"/>
      <c r="T700" s="399"/>
      <c r="U700" s="399"/>
      <c r="V700" s="399"/>
      <c r="W700" s="399"/>
      <c r="X700" s="399"/>
      <c r="Y700" s="399"/>
      <c r="Z700" s="399"/>
      <c r="AA700" s="399"/>
      <c r="AB700" s="399"/>
      <c r="AC700" s="399"/>
      <c r="AD700" s="399"/>
      <c r="AE700" s="399"/>
      <c r="AF700" s="399"/>
      <c r="AG700" s="399"/>
      <c r="AH700" s="399"/>
      <c r="AI700" s="399"/>
      <c r="AJ700" s="399"/>
    </row>
    <row r="701" spans="3:36" ht="15.75" customHeight="1" x14ac:dyDescent="0.25">
      <c r="C701" s="397"/>
      <c r="D701" s="399"/>
      <c r="E701" s="399"/>
      <c r="F701" s="399"/>
      <c r="G701" s="399"/>
      <c r="H701" s="399"/>
      <c r="I701" s="399"/>
      <c r="J701" s="399"/>
      <c r="K701" s="399"/>
      <c r="L701" s="399"/>
      <c r="M701" s="399"/>
      <c r="N701" s="399"/>
      <c r="O701" s="399"/>
      <c r="P701" s="399"/>
      <c r="Q701" s="399"/>
      <c r="R701" s="399"/>
      <c r="S701" s="399"/>
      <c r="T701" s="399"/>
      <c r="U701" s="399"/>
      <c r="V701" s="399"/>
      <c r="W701" s="399"/>
      <c r="X701" s="399"/>
      <c r="Y701" s="399"/>
      <c r="Z701" s="399"/>
      <c r="AA701" s="399"/>
      <c r="AB701" s="399"/>
      <c r="AC701" s="399"/>
      <c r="AD701" s="399"/>
      <c r="AE701" s="399"/>
      <c r="AF701" s="399"/>
      <c r="AG701" s="399"/>
      <c r="AH701" s="399"/>
      <c r="AI701" s="399"/>
      <c r="AJ701" s="399"/>
    </row>
    <row r="702" spans="3:36" ht="15.75" customHeight="1" x14ac:dyDescent="0.25">
      <c r="C702" s="397"/>
      <c r="D702" s="399"/>
      <c r="E702" s="399"/>
      <c r="F702" s="399"/>
      <c r="G702" s="399"/>
      <c r="H702" s="399"/>
      <c r="I702" s="399"/>
      <c r="J702" s="399"/>
      <c r="K702" s="399"/>
      <c r="L702" s="399"/>
      <c r="M702" s="399"/>
      <c r="N702" s="399"/>
      <c r="O702" s="399"/>
      <c r="P702" s="399"/>
      <c r="Q702" s="399"/>
      <c r="R702" s="399"/>
      <c r="S702" s="399"/>
      <c r="T702" s="399"/>
      <c r="U702" s="399"/>
      <c r="V702" s="399"/>
      <c r="W702" s="399"/>
      <c r="X702" s="399"/>
      <c r="Y702" s="399"/>
      <c r="Z702" s="399"/>
      <c r="AA702" s="399"/>
      <c r="AB702" s="399"/>
      <c r="AC702" s="399"/>
      <c r="AD702" s="399"/>
      <c r="AE702" s="399"/>
      <c r="AF702" s="399"/>
      <c r="AG702" s="399"/>
      <c r="AH702" s="399"/>
      <c r="AI702" s="399"/>
      <c r="AJ702" s="399"/>
    </row>
    <row r="703" spans="3:36" ht="15.75" customHeight="1" x14ac:dyDescent="0.25">
      <c r="C703" s="397"/>
      <c r="D703" s="399"/>
      <c r="E703" s="399"/>
      <c r="F703" s="399"/>
      <c r="G703" s="399"/>
      <c r="H703" s="399"/>
      <c r="I703" s="399"/>
      <c r="J703" s="399"/>
      <c r="K703" s="399"/>
      <c r="L703" s="399"/>
      <c r="M703" s="399"/>
      <c r="N703" s="399"/>
      <c r="O703" s="399"/>
      <c r="P703" s="399"/>
      <c r="Q703" s="399"/>
      <c r="R703" s="399"/>
      <c r="S703" s="399"/>
      <c r="T703" s="399"/>
      <c r="U703" s="399"/>
      <c r="V703" s="399"/>
      <c r="W703" s="399"/>
      <c r="X703" s="399"/>
      <c r="Y703" s="399"/>
      <c r="Z703" s="399"/>
      <c r="AA703" s="399"/>
      <c r="AB703" s="399"/>
      <c r="AC703" s="399"/>
      <c r="AD703" s="399"/>
      <c r="AE703" s="399"/>
      <c r="AF703" s="399"/>
      <c r="AG703" s="399"/>
      <c r="AH703" s="399"/>
      <c r="AI703" s="399"/>
      <c r="AJ703" s="399"/>
    </row>
    <row r="704" spans="3:36" ht="15.75" customHeight="1" x14ac:dyDescent="0.25">
      <c r="C704" s="397"/>
      <c r="D704" s="399"/>
      <c r="E704" s="399"/>
      <c r="F704" s="399"/>
      <c r="G704" s="399"/>
      <c r="H704" s="399"/>
      <c r="I704" s="399"/>
      <c r="J704" s="399"/>
      <c r="K704" s="399"/>
      <c r="L704" s="399"/>
      <c r="M704" s="399"/>
      <c r="N704" s="399"/>
      <c r="O704" s="399"/>
      <c r="P704" s="399"/>
      <c r="Q704" s="399"/>
      <c r="R704" s="399"/>
      <c r="S704" s="399"/>
      <c r="T704" s="399"/>
      <c r="U704" s="399"/>
      <c r="V704" s="399"/>
      <c r="W704" s="399"/>
      <c r="X704" s="399"/>
      <c r="Y704" s="399"/>
      <c r="Z704" s="399"/>
      <c r="AA704" s="399"/>
      <c r="AB704" s="399"/>
      <c r="AC704" s="399"/>
      <c r="AD704" s="399"/>
      <c r="AE704" s="399"/>
      <c r="AF704" s="399"/>
      <c r="AG704" s="399"/>
      <c r="AH704" s="399"/>
      <c r="AI704" s="399"/>
      <c r="AJ704" s="399"/>
    </row>
    <row r="705" spans="3:36" ht="15.75" customHeight="1" x14ac:dyDescent="0.25">
      <c r="C705" s="397"/>
      <c r="D705" s="399"/>
      <c r="E705" s="399"/>
      <c r="F705" s="399"/>
      <c r="G705" s="399"/>
      <c r="H705" s="399"/>
      <c r="I705" s="399"/>
      <c r="J705" s="399"/>
      <c r="K705" s="399"/>
      <c r="L705" s="399"/>
      <c r="M705" s="399"/>
      <c r="N705" s="399"/>
      <c r="O705" s="399"/>
      <c r="P705" s="399"/>
      <c r="Q705" s="399"/>
      <c r="R705" s="399"/>
      <c r="S705" s="399"/>
      <c r="T705" s="399"/>
      <c r="U705" s="399"/>
      <c r="V705" s="399"/>
      <c r="W705" s="399"/>
      <c r="X705" s="399"/>
      <c r="Y705" s="399"/>
      <c r="Z705" s="399"/>
      <c r="AA705" s="399"/>
      <c r="AB705" s="399"/>
      <c r="AC705" s="399"/>
      <c r="AD705" s="399"/>
      <c r="AE705" s="399"/>
      <c r="AF705" s="399"/>
      <c r="AG705" s="399"/>
      <c r="AH705" s="399"/>
      <c r="AI705" s="399"/>
      <c r="AJ705" s="399"/>
    </row>
    <row r="706" spans="3:36" ht="15.75" customHeight="1" x14ac:dyDescent="0.25">
      <c r="C706" s="397"/>
      <c r="D706" s="399"/>
      <c r="E706" s="399"/>
      <c r="F706" s="399"/>
      <c r="G706" s="399"/>
      <c r="H706" s="399"/>
      <c r="I706" s="399"/>
      <c r="J706" s="399"/>
      <c r="K706" s="399"/>
      <c r="L706" s="399"/>
      <c r="M706" s="399"/>
      <c r="N706" s="399"/>
      <c r="O706" s="399"/>
      <c r="P706" s="399"/>
      <c r="Q706" s="399"/>
      <c r="R706" s="399"/>
      <c r="S706" s="399"/>
      <c r="T706" s="399"/>
      <c r="U706" s="399"/>
      <c r="V706" s="399"/>
      <c r="W706" s="399"/>
      <c r="X706" s="399"/>
      <c r="Y706" s="399"/>
      <c r="Z706" s="399"/>
      <c r="AA706" s="399"/>
      <c r="AB706" s="399"/>
      <c r="AC706" s="399"/>
      <c r="AD706" s="399"/>
      <c r="AE706" s="399"/>
      <c r="AF706" s="399"/>
      <c r="AG706" s="399"/>
      <c r="AH706" s="399"/>
      <c r="AI706" s="399"/>
      <c r="AJ706" s="399"/>
    </row>
    <row r="707" spans="3:36" ht="15.75" customHeight="1" x14ac:dyDescent="0.25">
      <c r="C707" s="397"/>
      <c r="D707" s="399"/>
      <c r="E707" s="399"/>
      <c r="F707" s="399"/>
      <c r="G707" s="399"/>
      <c r="H707" s="399"/>
      <c r="I707" s="399"/>
      <c r="J707" s="399"/>
      <c r="K707" s="399"/>
      <c r="L707" s="399"/>
      <c r="M707" s="399"/>
      <c r="N707" s="399"/>
      <c r="O707" s="399"/>
      <c r="P707" s="399"/>
      <c r="Q707" s="399"/>
      <c r="R707" s="399"/>
      <c r="S707" s="399"/>
      <c r="T707" s="399"/>
      <c r="U707" s="399"/>
      <c r="V707" s="399"/>
      <c r="W707" s="399"/>
      <c r="X707" s="399"/>
      <c r="Y707" s="399"/>
      <c r="Z707" s="399"/>
      <c r="AA707" s="399"/>
      <c r="AB707" s="399"/>
      <c r="AC707" s="399"/>
      <c r="AD707" s="399"/>
      <c r="AE707" s="399"/>
      <c r="AF707" s="399"/>
      <c r="AG707" s="399"/>
      <c r="AH707" s="399"/>
      <c r="AI707" s="399"/>
      <c r="AJ707" s="399"/>
    </row>
    <row r="708" spans="3:36" ht="15.75" customHeight="1" x14ac:dyDescent="0.25">
      <c r="C708" s="397"/>
      <c r="D708" s="399"/>
      <c r="E708" s="399"/>
      <c r="F708" s="399"/>
      <c r="G708" s="399"/>
      <c r="H708" s="399"/>
      <c r="I708" s="399"/>
      <c r="J708" s="399"/>
      <c r="K708" s="399"/>
      <c r="L708" s="399"/>
      <c r="M708" s="399"/>
      <c r="N708" s="399"/>
      <c r="O708" s="399"/>
      <c r="P708" s="399"/>
      <c r="Q708" s="399"/>
      <c r="R708" s="399"/>
      <c r="S708" s="399"/>
      <c r="T708" s="399"/>
      <c r="U708" s="399"/>
      <c r="V708" s="399"/>
      <c r="W708" s="399"/>
      <c r="X708" s="399"/>
      <c r="Y708" s="399"/>
      <c r="Z708" s="399"/>
      <c r="AA708" s="399"/>
      <c r="AB708" s="399"/>
      <c r="AC708" s="399"/>
      <c r="AD708" s="399"/>
      <c r="AE708" s="399"/>
      <c r="AF708" s="399"/>
      <c r="AG708" s="399"/>
      <c r="AH708" s="399"/>
      <c r="AI708" s="399"/>
      <c r="AJ708" s="399"/>
    </row>
    <row r="709" spans="3:36" ht="15.75" customHeight="1" x14ac:dyDescent="0.25">
      <c r="C709" s="397"/>
      <c r="D709" s="399"/>
      <c r="E709" s="399"/>
      <c r="F709" s="399"/>
      <c r="G709" s="399"/>
      <c r="H709" s="399"/>
      <c r="I709" s="399"/>
      <c r="J709" s="399"/>
      <c r="K709" s="399"/>
      <c r="L709" s="399"/>
      <c r="M709" s="399"/>
      <c r="N709" s="399"/>
      <c r="O709" s="399"/>
      <c r="P709" s="399"/>
      <c r="Q709" s="399"/>
      <c r="R709" s="399"/>
      <c r="S709" s="399"/>
      <c r="T709" s="399"/>
      <c r="U709" s="399"/>
      <c r="V709" s="399"/>
      <c r="W709" s="399"/>
      <c r="X709" s="399"/>
      <c r="Y709" s="399"/>
      <c r="Z709" s="399"/>
      <c r="AA709" s="399"/>
      <c r="AB709" s="399"/>
      <c r="AC709" s="399"/>
      <c r="AD709" s="399"/>
      <c r="AE709" s="399"/>
      <c r="AF709" s="399"/>
      <c r="AG709" s="399"/>
      <c r="AH709" s="399"/>
      <c r="AI709" s="399"/>
      <c r="AJ709" s="399"/>
    </row>
    <row r="710" spans="3:36" ht="15.75" customHeight="1" x14ac:dyDescent="0.25">
      <c r="C710" s="397"/>
      <c r="D710" s="399"/>
      <c r="E710" s="399"/>
      <c r="F710" s="399"/>
      <c r="G710" s="399"/>
      <c r="H710" s="399"/>
      <c r="I710" s="399"/>
      <c r="J710" s="399"/>
      <c r="K710" s="399"/>
      <c r="L710" s="399"/>
      <c r="M710" s="399"/>
      <c r="N710" s="399"/>
      <c r="O710" s="399"/>
      <c r="P710" s="399"/>
      <c r="Q710" s="399"/>
      <c r="R710" s="399"/>
      <c r="S710" s="399"/>
      <c r="T710" s="399"/>
      <c r="U710" s="399"/>
      <c r="V710" s="399"/>
      <c r="W710" s="399"/>
      <c r="X710" s="399"/>
      <c r="Y710" s="399"/>
      <c r="Z710" s="399"/>
      <c r="AA710" s="399"/>
      <c r="AB710" s="399"/>
      <c r="AC710" s="399"/>
      <c r="AD710" s="399"/>
      <c r="AE710" s="399"/>
      <c r="AF710" s="399"/>
      <c r="AG710" s="399"/>
      <c r="AH710" s="399"/>
      <c r="AI710" s="399"/>
      <c r="AJ710" s="399"/>
    </row>
    <row r="711" spans="3:36" ht="15.75" customHeight="1" x14ac:dyDescent="0.25">
      <c r="C711" s="397"/>
      <c r="D711" s="399"/>
      <c r="E711" s="399"/>
      <c r="F711" s="399"/>
      <c r="G711" s="399"/>
      <c r="H711" s="399"/>
      <c r="I711" s="399"/>
      <c r="J711" s="399"/>
      <c r="K711" s="399"/>
      <c r="L711" s="399"/>
      <c r="M711" s="399"/>
      <c r="N711" s="399"/>
      <c r="O711" s="399"/>
      <c r="P711" s="399"/>
      <c r="Q711" s="399"/>
      <c r="R711" s="399"/>
      <c r="S711" s="399"/>
      <c r="T711" s="399"/>
      <c r="U711" s="399"/>
      <c r="V711" s="399"/>
      <c r="W711" s="399"/>
      <c r="X711" s="399"/>
      <c r="Y711" s="399"/>
      <c r="Z711" s="399"/>
      <c r="AA711" s="399"/>
      <c r="AB711" s="399"/>
      <c r="AC711" s="399"/>
      <c r="AD711" s="399"/>
      <c r="AE711" s="399"/>
      <c r="AF711" s="399"/>
      <c r="AG711" s="399"/>
      <c r="AH711" s="399"/>
      <c r="AI711" s="399"/>
      <c r="AJ711" s="399"/>
    </row>
    <row r="712" spans="3:36" ht="15.75" customHeight="1" x14ac:dyDescent="0.25">
      <c r="C712" s="397"/>
      <c r="D712" s="399"/>
      <c r="E712" s="399"/>
      <c r="F712" s="399"/>
      <c r="G712" s="399"/>
      <c r="H712" s="399"/>
      <c r="I712" s="399"/>
      <c r="J712" s="399"/>
      <c r="K712" s="399"/>
      <c r="L712" s="399"/>
      <c r="M712" s="399"/>
      <c r="N712" s="399"/>
      <c r="O712" s="399"/>
      <c r="P712" s="399"/>
      <c r="Q712" s="399"/>
      <c r="R712" s="399"/>
      <c r="S712" s="399"/>
      <c r="T712" s="399"/>
      <c r="U712" s="399"/>
      <c r="V712" s="399"/>
      <c r="W712" s="399"/>
      <c r="X712" s="399"/>
      <c r="Y712" s="399"/>
      <c r="Z712" s="399"/>
      <c r="AA712" s="399"/>
      <c r="AB712" s="399"/>
      <c r="AC712" s="399"/>
      <c r="AD712" s="399"/>
      <c r="AE712" s="399"/>
      <c r="AF712" s="399"/>
      <c r="AG712" s="399"/>
      <c r="AH712" s="399"/>
      <c r="AI712" s="399"/>
      <c r="AJ712" s="399"/>
    </row>
    <row r="713" spans="3:36" ht="15.75" customHeight="1" x14ac:dyDescent="0.25">
      <c r="C713" s="397"/>
      <c r="D713" s="399"/>
      <c r="E713" s="399"/>
      <c r="F713" s="399"/>
      <c r="G713" s="399"/>
      <c r="H713" s="399"/>
      <c r="I713" s="399"/>
      <c r="J713" s="399"/>
      <c r="K713" s="399"/>
      <c r="L713" s="399"/>
      <c r="M713" s="399"/>
      <c r="N713" s="399"/>
      <c r="O713" s="399"/>
      <c r="P713" s="399"/>
      <c r="Q713" s="399"/>
      <c r="R713" s="399"/>
      <c r="S713" s="399"/>
      <c r="T713" s="399"/>
      <c r="U713" s="399"/>
      <c r="V713" s="399"/>
      <c r="W713" s="399"/>
      <c r="X713" s="399"/>
      <c r="Y713" s="399"/>
      <c r="Z713" s="399"/>
      <c r="AA713" s="399"/>
      <c r="AB713" s="399"/>
      <c r="AC713" s="399"/>
      <c r="AD713" s="399"/>
      <c r="AE713" s="399"/>
      <c r="AF713" s="399"/>
      <c r="AG713" s="399"/>
      <c r="AH713" s="399"/>
      <c r="AI713" s="399"/>
      <c r="AJ713" s="399"/>
    </row>
    <row r="714" spans="3:36" ht="15.75" customHeight="1" x14ac:dyDescent="0.25">
      <c r="C714" s="397"/>
      <c r="D714" s="399"/>
      <c r="E714" s="399"/>
      <c r="F714" s="399"/>
      <c r="G714" s="399"/>
      <c r="H714" s="399"/>
      <c r="I714" s="399"/>
      <c r="J714" s="399"/>
      <c r="K714" s="399"/>
      <c r="L714" s="399"/>
      <c r="M714" s="399"/>
      <c r="N714" s="399"/>
      <c r="O714" s="399"/>
      <c r="P714" s="399"/>
      <c r="Q714" s="399"/>
      <c r="R714" s="399"/>
      <c r="S714" s="399"/>
      <c r="T714" s="399"/>
      <c r="U714" s="399"/>
      <c r="V714" s="399"/>
      <c r="W714" s="399"/>
      <c r="X714" s="399"/>
      <c r="Y714" s="399"/>
      <c r="Z714" s="399"/>
      <c r="AA714" s="399"/>
      <c r="AB714" s="399"/>
      <c r="AC714" s="399"/>
      <c r="AD714" s="399"/>
      <c r="AE714" s="399"/>
      <c r="AF714" s="399"/>
      <c r="AG714" s="399"/>
      <c r="AH714" s="399"/>
      <c r="AI714" s="399"/>
      <c r="AJ714" s="399"/>
    </row>
    <row r="715" spans="3:36" ht="15.75" customHeight="1" x14ac:dyDescent="0.25">
      <c r="C715" s="397"/>
      <c r="D715" s="399"/>
      <c r="E715" s="399"/>
      <c r="F715" s="399"/>
      <c r="G715" s="399"/>
      <c r="H715" s="399"/>
      <c r="I715" s="399"/>
      <c r="J715" s="399"/>
      <c r="K715" s="399"/>
      <c r="L715" s="399"/>
      <c r="M715" s="399"/>
      <c r="N715" s="399"/>
      <c r="O715" s="399"/>
      <c r="P715" s="399"/>
      <c r="Q715" s="399"/>
      <c r="R715" s="399"/>
      <c r="S715" s="399"/>
      <c r="T715" s="399"/>
      <c r="U715" s="399"/>
      <c r="V715" s="399"/>
      <c r="W715" s="399"/>
      <c r="X715" s="399"/>
      <c r="Y715" s="399"/>
      <c r="Z715" s="399"/>
      <c r="AA715" s="399"/>
      <c r="AB715" s="399"/>
      <c r="AC715" s="399"/>
      <c r="AD715" s="399"/>
      <c r="AE715" s="399"/>
      <c r="AF715" s="399"/>
      <c r="AG715" s="399"/>
      <c r="AH715" s="399"/>
      <c r="AI715" s="399"/>
      <c r="AJ715" s="399"/>
    </row>
    <row r="716" spans="3:36" ht="15.75" customHeight="1" x14ac:dyDescent="0.25">
      <c r="C716" s="397"/>
      <c r="D716" s="399"/>
      <c r="E716" s="399"/>
      <c r="F716" s="399"/>
      <c r="G716" s="399"/>
      <c r="H716" s="399"/>
      <c r="I716" s="399"/>
      <c r="J716" s="399"/>
      <c r="K716" s="399"/>
      <c r="L716" s="399"/>
      <c r="M716" s="399"/>
      <c r="N716" s="399"/>
      <c r="O716" s="399"/>
      <c r="P716" s="399"/>
      <c r="Q716" s="399"/>
      <c r="R716" s="399"/>
      <c r="S716" s="399"/>
      <c r="T716" s="399"/>
      <c r="U716" s="399"/>
      <c r="V716" s="399"/>
      <c r="W716" s="399"/>
      <c r="X716" s="399"/>
      <c r="Y716" s="399"/>
      <c r="Z716" s="399"/>
      <c r="AA716" s="399"/>
      <c r="AB716" s="399"/>
      <c r="AC716" s="399"/>
      <c r="AD716" s="399"/>
      <c r="AE716" s="399"/>
      <c r="AF716" s="399"/>
      <c r="AG716" s="399"/>
      <c r="AH716" s="399"/>
      <c r="AI716" s="399"/>
      <c r="AJ716" s="399"/>
    </row>
    <row r="717" spans="3:36" ht="15.75" customHeight="1" x14ac:dyDescent="0.25">
      <c r="C717" s="397"/>
      <c r="D717" s="399"/>
      <c r="E717" s="399"/>
      <c r="F717" s="399"/>
      <c r="G717" s="399"/>
      <c r="H717" s="399"/>
      <c r="I717" s="399"/>
      <c r="J717" s="399"/>
      <c r="K717" s="399"/>
      <c r="L717" s="399"/>
      <c r="M717" s="399"/>
      <c r="N717" s="399"/>
      <c r="O717" s="399"/>
      <c r="P717" s="399"/>
      <c r="Q717" s="399"/>
      <c r="R717" s="399"/>
      <c r="S717" s="399"/>
      <c r="T717" s="399"/>
      <c r="U717" s="399"/>
      <c r="V717" s="399"/>
      <c r="W717" s="399"/>
      <c r="X717" s="399"/>
      <c r="Y717" s="399"/>
      <c r="Z717" s="399"/>
      <c r="AA717" s="399"/>
      <c r="AB717" s="399"/>
      <c r="AC717" s="399"/>
      <c r="AD717" s="399"/>
      <c r="AE717" s="399"/>
      <c r="AF717" s="399"/>
      <c r="AG717" s="399"/>
      <c r="AH717" s="399"/>
      <c r="AI717" s="399"/>
      <c r="AJ717" s="399"/>
    </row>
    <row r="718" spans="3:36" ht="15.75" customHeight="1" x14ac:dyDescent="0.25">
      <c r="C718" s="397"/>
      <c r="D718" s="399"/>
      <c r="E718" s="399"/>
      <c r="F718" s="399"/>
      <c r="G718" s="399"/>
      <c r="H718" s="399"/>
      <c r="I718" s="399"/>
      <c r="J718" s="399"/>
      <c r="K718" s="399"/>
      <c r="L718" s="399"/>
      <c r="M718" s="399"/>
      <c r="N718" s="399"/>
      <c r="O718" s="399"/>
      <c r="P718" s="399"/>
      <c r="Q718" s="399"/>
      <c r="R718" s="399"/>
      <c r="S718" s="399"/>
      <c r="T718" s="399"/>
      <c r="U718" s="399"/>
      <c r="V718" s="399"/>
      <c r="W718" s="399"/>
      <c r="X718" s="399"/>
      <c r="Y718" s="399"/>
      <c r="Z718" s="399"/>
      <c r="AA718" s="399"/>
      <c r="AB718" s="399"/>
      <c r="AC718" s="399"/>
      <c r="AD718" s="399"/>
      <c r="AE718" s="399"/>
      <c r="AF718" s="399"/>
      <c r="AG718" s="399"/>
      <c r="AH718" s="399"/>
      <c r="AI718" s="399"/>
      <c r="AJ718" s="399"/>
    </row>
    <row r="719" spans="3:36" ht="15.75" customHeight="1" x14ac:dyDescent="0.25">
      <c r="C719" s="397"/>
      <c r="D719" s="399"/>
      <c r="E719" s="399"/>
      <c r="F719" s="399"/>
      <c r="G719" s="399"/>
      <c r="H719" s="399"/>
      <c r="I719" s="399"/>
      <c r="J719" s="399"/>
      <c r="K719" s="399"/>
      <c r="L719" s="399"/>
      <c r="M719" s="399"/>
      <c r="N719" s="399"/>
      <c r="O719" s="399"/>
      <c r="P719" s="399"/>
      <c r="Q719" s="399"/>
      <c r="R719" s="399"/>
      <c r="S719" s="399"/>
      <c r="T719" s="399"/>
      <c r="U719" s="399"/>
      <c r="V719" s="399"/>
      <c r="W719" s="399"/>
      <c r="X719" s="399"/>
      <c r="Y719" s="399"/>
      <c r="Z719" s="399"/>
      <c r="AA719" s="399"/>
      <c r="AB719" s="399"/>
      <c r="AC719" s="399"/>
      <c r="AD719" s="399"/>
      <c r="AE719" s="399"/>
      <c r="AF719" s="399"/>
      <c r="AG719" s="399"/>
      <c r="AH719" s="399"/>
      <c r="AI719" s="399"/>
      <c r="AJ719" s="399"/>
    </row>
    <row r="720" spans="3:36" ht="15.75" customHeight="1" x14ac:dyDescent="0.25">
      <c r="C720" s="397"/>
      <c r="D720" s="399"/>
      <c r="E720" s="399"/>
      <c r="F720" s="399"/>
      <c r="G720" s="399"/>
      <c r="H720" s="399"/>
      <c r="I720" s="399"/>
      <c r="J720" s="399"/>
      <c r="K720" s="399"/>
      <c r="L720" s="399"/>
      <c r="M720" s="399"/>
      <c r="N720" s="399"/>
      <c r="O720" s="399"/>
      <c r="P720" s="399"/>
      <c r="Q720" s="399"/>
      <c r="R720" s="399"/>
      <c r="S720" s="399"/>
      <c r="T720" s="399"/>
      <c r="U720" s="399"/>
      <c r="V720" s="399"/>
      <c r="W720" s="399"/>
      <c r="X720" s="399"/>
      <c r="Y720" s="399"/>
      <c r="Z720" s="399"/>
      <c r="AA720" s="399"/>
      <c r="AB720" s="399"/>
      <c r="AC720" s="399"/>
      <c r="AD720" s="399"/>
      <c r="AE720" s="399"/>
      <c r="AF720" s="399"/>
      <c r="AG720" s="399"/>
      <c r="AH720" s="399"/>
      <c r="AI720" s="399"/>
      <c r="AJ720" s="399"/>
    </row>
    <row r="721" spans="3:36" ht="15.75" customHeight="1" x14ac:dyDescent="0.25">
      <c r="C721" s="397"/>
      <c r="D721" s="399"/>
      <c r="E721" s="399"/>
      <c r="F721" s="399"/>
      <c r="G721" s="399"/>
      <c r="H721" s="399"/>
      <c r="I721" s="399"/>
      <c r="J721" s="399"/>
      <c r="K721" s="399"/>
      <c r="L721" s="399"/>
      <c r="M721" s="399"/>
      <c r="N721" s="399"/>
      <c r="O721" s="399"/>
      <c r="P721" s="399"/>
      <c r="Q721" s="399"/>
      <c r="R721" s="399"/>
      <c r="S721" s="399"/>
      <c r="T721" s="399"/>
      <c r="U721" s="399"/>
      <c r="V721" s="399"/>
      <c r="W721" s="399"/>
      <c r="X721" s="399"/>
      <c r="Y721" s="399"/>
      <c r="Z721" s="399"/>
      <c r="AA721" s="399"/>
      <c r="AB721" s="399"/>
      <c r="AC721" s="399"/>
      <c r="AD721" s="399"/>
      <c r="AE721" s="399"/>
      <c r="AF721" s="399"/>
      <c r="AG721" s="399"/>
      <c r="AH721" s="399"/>
      <c r="AI721" s="399"/>
      <c r="AJ721" s="399"/>
    </row>
    <row r="722" spans="3:36" ht="15.75" customHeight="1" x14ac:dyDescent="0.25">
      <c r="C722" s="397"/>
      <c r="D722" s="399"/>
      <c r="E722" s="399"/>
      <c r="F722" s="399"/>
      <c r="G722" s="399"/>
      <c r="H722" s="399"/>
      <c r="I722" s="399"/>
      <c r="J722" s="399"/>
      <c r="K722" s="399"/>
      <c r="L722" s="399"/>
      <c r="M722" s="399"/>
      <c r="N722" s="399"/>
      <c r="O722" s="399"/>
      <c r="P722" s="399"/>
      <c r="Q722" s="399"/>
      <c r="R722" s="399"/>
      <c r="S722" s="399"/>
      <c r="T722" s="399"/>
      <c r="U722" s="399"/>
      <c r="V722" s="399"/>
      <c r="W722" s="399"/>
      <c r="X722" s="399"/>
      <c r="Y722" s="399"/>
      <c r="Z722" s="399"/>
      <c r="AA722" s="399"/>
      <c r="AB722" s="399"/>
      <c r="AC722" s="399"/>
      <c r="AD722" s="399"/>
      <c r="AE722" s="399"/>
      <c r="AF722" s="399"/>
      <c r="AG722" s="399"/>
      <c r="AH722" s="399"/>
      <c r="AI722" s="399"/>
      <c r="AJ722" s="399"/>
    </row>
    <row r="723" spans="3:36" ht="15.75" customHeight="1" x14ac:dyDescent="0.25">
      <c r="C723" s="397"/>
      <c r="D723" s="399"/>
      <c r="E723" s="399"/>
      <c r="F723" s="399"/>
      <c r="G723" s="399"/>
      <c r="H723" s="399"/>
      <c r="I723" s="399"/>
      <c r="J723" s="399"/>
      <c r="K723" s="399"/>
      <c r="L723" s="399"/>
      <c r="M723" s="399"/>
      <c r="N723" s="399"/>
      <c r="O723" s="399"/>
      <c r="P723" s="399"/>
      <c r="Q723" s="399"/>
      <c r="R723" s="399"/>
      <c r="S723" s="399"/>
      <c r="T723" s="399"/>
      <c r="U723" s="399"/>
      <c r="V723" s="399"/>
      <c r="W723" s="399"/>
      <c r="X723" s="399"/>
      <c r="Y723" s="399"/>
      <c r="Z723" s="399"/>
      <c r="AA723" s="399"/>
      <c r="AB723" s="399"/>
      <c r="AC723" s="399"/>
      <c r="AD723" s="399"/>
      <c r="AE723" s="399"/>
      <c r="AF723" s="399"/>
      <c r="AG723" s="399"/>
      <c r="AH723" s="399"/>
      <c r="AI723" s="399"/>
      <c r="AJ723" s="399"/>
    </row>
    <row r="724" spans="3:36" ht="15.75" customHeight="1" x14ac:dyDescent="0.25">
      <c r="C724" s="397"/>
      <c r="D724" s="399"/>
      <c r="E724" s="399"/>
      <c r="F724" s="399"/>
      <c r="G724" s="399"/>
      <c r="H724" s="399"/>
      <c r="I724" s="399"/>
      <c r="J724" s="399"/>
      <c r="K724" s="399"/>
      <c r="L724" s="399"/>
      <c r="M724" s="399"/>
      <c r="N724" s="399"/>
      <c r="O724" s="399"/>
      <c r="P724" s="399"/>
      <c r="Q724" s="399"/>
      <c r="R724" s="399"/>
      <c r="S724" s="399"/>
      <c r="T724" s="399"/>
      <c r="U724" s="399"/>
      <c r="V724" s="399"/>
      <c r="W724" s="399"/>
      <c r="X724" s="399"/>
      <c r="Y724" s="399"/>
      <c r="Z724" s="399"/>
      <c r="AA724" s="399"/>
      <c r="AB724" s="399"/>
      <c r="AC724" s="399"/>
      <c r="AD724" s="399"/>
      <c r="AE724" s="399"/>
      <c r="AF724" s="399"/>
      <c r="AG724" s="399"/>
      <c r="AH724" s="399"/>
      <c r="AI724" s="399"/>
      <c r="AJ724" s="399"/>
    </row>
    <row r="725" spans="3:36" ht="15.75" customHeight="1" x14ac:dyDescent="0.25">
      <c r="C725" s="397"/>
      <c r="D725" s="399"/>
      <c r="E725" s="399"/>
      <c r="F725" s="399"/>
      <c r="G725" s="399"/>
      <c r="H725" s="399"/>
      <c r="I725" s="399"/>
      <c r="J725" s="399"/>
      <c r="K725" s="399"/>
      <c r="L725" s="399"/>
      <c r="M725" s="399"/>
      <c r="N725" s="399"/>
      <c r="O725" s="399"/>
      <c r="P725" s="399"/>
      <c r="Q725" s="399"/>
      <c r="R725" s="399"/>
      <c r="S725" s="399"/>
      <c r="T725" s="399"/>
      <c r="U725" s="399"/>
      <c r="V725" s="399"/>
      <c r="W725" s="399"/>
      <c r="X725" s="399"/>
      <c r="Y725" s="399"/>
      <c r="Z725" s="399"/>
      <c r="AA725" s="399"/>
      <c r="AB725" s="399"/>
      <c r="AC725" s="399"/>
      <c r="AD725" s="399"/>
      <c r="AE725" s="399"/>
      <c r="AF725" s="399"/>
      <c r="AG725" s="399"/>
      <c r="AH725" s="399"/>
      <c r="AI725" s="399"/>
      <c r="AJ725" s="399"/>
    </row>
    <row r="726" spans="3:36" ht="15.75" customHeight="1" x14ac:dyDescent="0.25">
      <c r="C726" s="397"/>
      <c r="D726" s="399"/>
      <c r="E726" s="399"/>
      <c r="F726" s="399"/>
      <c r="G726" s="399"/>
      <c r="H726" s="399"/>
      <c r="I726" s="399"/>
      <c r="J726" s="399"/>
      <c r="K726" s="399"/>
      <c r="L726" s="399"/>
      <c r="M726" s="399"/>
      <c r="N726" s="399"/>
      <c r="O726" s="399"/>
      <c r="P726" s="399"/>
      <c r="Q726" s="399"/>
      <c r="R726" s="399"/>
      <c r="S726" s="399"/>
      <c r="T726" s="399"/>
      <c r="U726" s="399"/>
      <c r="V726" s="399"/>
      <c r="W726" s="399"/>
      <c r="X726" s="399"/>
      <c r="Y726" s="399"/>
      <c r="Z726" s="399"/>
      <c r="AA726" s="399"/>
      <c r="AB726" s="399"/>
      <c r="AC726" s="399"/>
      <c r="AD726" s="399"/>
      <c r="AE726" s="399"/>
      <c r="AF726" s="399"/>
      <c r="AG726" s="399"/>
      <c r="AH726" s="399"/>
      <c r="AI726" s="399"/>
      <c r="AJ726" s="399"/>
    </row>
    <row r="727" spans="3:36" ht="15.75" customHeight="1" x14ac:dyDescent="0.25">
      <c r="C727" s="397"/>
      <c r="D727" s="399"/>
      <c r="E727" s="399"/>
      <c r="F727" s="399"/>
      <c r="G727" s="399"/>
      <c r="H727" s="399"/>
      <c r="I727" s="399"/>
      <c r="J727" s="399"/>
      <c r="K727" s="399"/>
      <c r="L727" s="399"/>
      <c r="M727" s="399"/>
      <c r="N727" s="399"/>
      <c r="O727" s="399"/>
      <c r="P727" s="399"/>
      <c r="Q727" s="399"/>
      <c r="R727" s="399"/>
      <c r="S727" s="399"/>
      <c r="T727" s="399"/>
      <c r="U727" s="399"/>
      <c r="V727" s="399"/>
      <c r="W727" s="399"/>
      <c r="X727" s="399"/>
      <c r="Y727" s="399"/>
      <c r="Z727" s="399"/>
      <c r="AA727" s="399"/>
      <c r="AB727" s="399"/>
      <c r="AC727" s="399"/>
      <c r="AD727" s="399"/>
      <c r="AE727" s="399"/>
      <c r="AF727" s="399"/>
      <c r="AG727" s="399"/>
      <c r="AH727" s="399"/>
      <c r="AI727" s="399"/>
      <c r="AJ727" s="399"/>
    </row>
    <row r="728" spans="3:36" ht="15.75" customHeight="1" x14ac:dyDescent="0.25">
      <c r="C728" s="397"/>
      <c r="D728" s="399"/>
      <c r="E728" s="399"/>
      <c r="F728" s="399"/>
      <c r="G728" s="399"/>
      <c r="H728" s="399"/>
      <c r="I728" s="399"/>
      <c r="J728" s="399"/>
      <c r="K728" s="399"/>
      <c r="L728" s="399"/>
      <c r="M728" s="399"/>
      <c r="N728" s="399"/>
      <c r="O728" s="399"/>
      <c r="P728" s="399"/>
      <c r="Q728" s="399"/>
      <c r="R728" s="399"/>
      <c r="S728" s="399"/>
      <c r="T728" s="399"/>
      <c r="U728" s="399"/>
      <c r="V728" s="399"/>
      <c r="W728" s="399"/>
      <c r="X728" s="399"/>
      <c r="Y728" s="399"/>
      <c r="Z728" s="399"/>
      <c r="AA728" s="399"/>
      <c r="AB728" s="399"/>
      <c r="AC728" s="399"/>
      <c r="AD728" s="399"/>
      <c r="AE728" s="399"/>
      <c r="AF728" s="399"/>
      <c r="AG728" s="399"/>
      <c r="AH728" s="399"/>
      <c r="AI728" s="399"/>
      <c r="AJ728" s="399"/>
    </row>
    <row r="729" spans="3:36" ht="15.75" customHeight="1" x14ac:dyDescent="0.25">
      <c r="C729" s="397"/>
      <c r="D729" s="399"/>
      <c r="E729" s="399"/>
      <c r="F729" s="399"/>
      <c r="G729" s="399"/>
      <c r="H729" s="399"/>
      <c r="I729" s="399"/>
      <c r="J729" s="399"/>
      <c r="K729" s="399"/>
      <c r="L729" s="399"/>
      <c r="M729" s="399"/>
      <c r="N729" s="399"/>
      <c r="O729" s="399"/>
      <c r="P729" s="399"/>
      <c r="Q729" s="399"/>
      <c r="R729" s="399"/>
      <c r="S729" s="399"/>
      <c r="T729" s="399"/>
      <c r="U729" s="399"/>
      <c r="V729" s="399"/>
      <c r="W729" s="399"/>
      <c r="X729" s="399"/>
      <c r="Y729" s="399"/>
      <c r="Z729" s="399"/>
      <c r="AA729" s="399"/>
      <c r="AB729" s="399"/>
      <c r="AC729" s="399"/>
      <c r="AD729" s="399"/>
      <c r="AE729" s="399"/>
      <c r="AF729" s="399"/>
      <c r="AG729" s="399"/>
      <c r="AH729" s="399"/>
      <c r="AI729" s="399"/>
      <c r="AJ729" s="399"/>
    </row>
    <row r="730" spans="3:36" ht="15.75" customHeight="1" x14ac:dyDescent="0.25">
      <c r="C730" s="397"/>
      <c r="D730" s="399"/>
      <c r="E730" s="399"/>
      <c r="F730" s="399"/>
      <c r="G730" s="399"/>
      <c r="H730" s="399"/>
      <c r="I730" s="399"/>
      <c r="J730" s="399"/>
      <c r="K730" s="399"/>
      <c r="L730" s="399"/>
      <c r="M730" s="399"/>
      <c r="N730" s="399"/>
      <c r="O730" s="399"/>
      <c r="P730" s="399"/>
      <c r="Q730" s="399"/>
      <c r="R730" s="399"/>
      <c r="S730" s="399"/>
      <c r="T730" s="399"/>
      <c r="U730" s="399"/>
      <c r="V730" s="399"/>
      <c r="W730" s="399"/>
      <c r="X730" s="399"/>
      <c r="Y730" s="399"/>
      <c r="Z730" s="399"/>
      <c r="AA730" s="399"/>
      <c r="AB730" s="399"/>
      <c r="AC730" s="399"/>
      <c r="AD730" s="399"/>
      <c r="AE730" s="399"/>
      <c r="AF730" s="399"/>
      <c r="AG730" s="399"/>
      <c r="AH730" s="399"/>
      <c r="AI730" s="399"/>
      <c r="AJ730" s="399"/>
    </row>
    <row r="731" spans="3:36" ht="15.75" customHeight="1" x14ac:dyDescent="0.25">
      <c r="C731" s="397"/>
      <c r="D731" s="399"/>
      <c r="E731" s="399"/>
      <c r="F731" s="399"/>
      <c r="G731" s="399"/>
      <c r="H731" s="399"/>
      <c r="I731" s="399"/>
      <c r="J731" s="399"/>
      <c r="K731" s="399"/>
      <c r="L731" s="399"/>
      <c r="M731" s="399"/>
      <c r="N731" s="399"/>
      <c r="O731" s="399"/>
      <c r="P731" s="399"/>
      <c r="Q731" s="399"/>
      <c r="R731" s="399"/>
      <c r="S731" s="399"/>
      <c r="T731" s="399"/>
      <c r="U731" s="399"/>
      <c r="V731" s="399"/>
      <c r="W731" s="399"/>
      <c r="X731" s="399"/>
      <c r="Y731" s="399"/>
      <c r="Z731" s="399"/>
      <c r="AA731" s="399"/>
      <c r="AB731" s="399"/>
      <c r="AC731" s="399"/>
      <c r="AD731" s="399"/>
      <c r="AE731" s="399"/>
      <c r="AF731" s="399"/>
      <c r="AG731" s="399"/>
      <c r="AH731" s="399"/>
      <c r="AI731" s="399"/>
      <c r="AJ731" s="399"/>
    </row>
    <row r="732" spans="3:36" ht="15.75" customHeight="1" x14ac:dyDescent="0.25">
      <c r="C732" s="397"/>
      <c r="D732" s="399"/>
      <c r="E732" s="399"/>
      <c r="F732" s="399"/>
      <c r="G732" s="399"/>
      <c r="H732" s="399"/>
      <c r="I732" s="399"/>
      <c r="J732" s="399"/>
      <c r="K732" s="399"/>
      <c r="L732" s="399"/>
      <c r="M732" s="399"/>
      <c r="N732" s="399"/>
      <c r="O732" s="399"/>
      <c r="P732" s="399"/>
      <c r="Q732" s="399"/>
      <c r="R732" s="399"/>
      <c r="S732" s="399"/>
      <c r="T732" s="399"/>
      <c r="U732" s="399"/>
      <c r="V732" s="399"/>
      <c r="W732" s="399"/>
      <c r="X732" s="399"/>
      <c r="Y732" s="399"/>
      <c r="Z732" s="399"/>
      <c r="AA732" s="399"/>
      <c r="AB732" s="399"/>
      <c r="AC732" s="399"/>
      <c r="AD732" s="399"/>
      <c r="AE732" s="399"/>
      <c r="AF732" s="399"/>
      <c r="AG732" s="399"/>
      <c r="AH732" s="399"/>
      <c r="AI732" s="399"/>
      <c r="AJ732" s="399"/>
    </row>
    <row r="733" spans="3:36" ht="15.75" customHeight="1" x14ac:dyDescent="0.25">
      <c r="C733" s="397"/>
      <c r="D733" s="399"/>
      <c r="E733" s="399"/>
      <c r="F733" s="399"/>
      <c r="G733" s="399"/>
      <c r="H733" s="399"/>
      <c r="I733" s="399"/>
      <c r="J733" s="399"/>
      <c r="K733" s="399"/>
      <c r="L733" s="399"/>
      <c r="M733" s="399"/>
      <c r="N733" s="399"/>
      <c r="O733" s="399"/>
      <c r="P733" s="399"/>
      <c r="Q733" s="399"/>
      <c r="R733" s="399"/>
      <c r="S733" s="399"/>
      <c r="T733" s="399"/>
      <c r="U733" s="399"/>
      <c r="V733" s="399"/>
      <c r="W733" s="399"/>
      <c r="X733" s="399"/>
      <c r="Y733" s="399"/>
      <c r="Z733" s="399"/>
      <c r="AA733" s="399"/>
      <c r="AB733" s="399"/>
      <c r="AC733" s="399"/>
      <c r="AD733" s="399"/>
      <c r="AE733" s="399"/>
      <c r="AF733" s="399"/>
      <c r="AG733" s="399"/>
      <c r="AH733" s="399"/>
      <c r="AI733" s="399"/>
      <c r="AJ733" s="399"/>
    </row>
    <row r="734" spans="3:36" ht="15.75" customHeight="1" x14ac:dyDescent="0.25">
      <c r="C734" s="397"/>
      <c r="D734" s="399"/>
      <c r="E734" s="399"/>
      <c r="F734" s="399"/>
      <c r="G734" s="399"/>
      <c r="H734" s="399"/>
      <c r="I734" s="399"/>
      <c r="J734" s="399"/>
      <c r="K734" s="399"/>
      <c r="L734" s="399"/>
      <c r="M734" s="399"/>
      <c r="N734" s="399"/>
      <c r="O734" s="399"/>
      <c r="P734" s="399"/>
      <c r="Q734" s="399"/>
      <c r="R734" s="399"/>
      <c r="S734" s="399"/>
      <c r="T734" s="399"/>
      <c r="U734" s="399"/>
      <c r="V734" s="399"/>
      <c r="W734" s="399"/>
      <c r="X734" s="399"/>
      <c r="Y734" s="399"/>
      <c r="Z734" s="399"/>
      <c r="AA734" s="399"/>
      <c r="AB734" s="399"/>
      <c r="AC734" s="399"/>
      <c r="AD734" s="399"/>
      <c r="AE734" s="399"/>
      <c r="AF734" s="399"/>
      <c r="AG734" s="399"/>
      <c r="AH734" s="399"/>
      <c r="AI734" s="399"/>
      <c r="AJ734" s="399"/>
    </row>
    <row r="735" spans="3:36" ht="15.75" customHeight="1" x14ac:dyDescent="0.25">
      <c r="C735" s="397"/>
      <c r="D735" s="399"/>
      <c r="E735" s="399"/>
      <c r="F735" s="399"/>
      <c r="G735" s="399"/>
      <c r="H735" s="399"/>
      <c r="I735" s="399"/>
      <c r="J735" s="399"/>
      <c r="K735" s="399"/>
      <c r="L735" s="399"/>
      <c r="M735" s="399"/>
      <c r="N735" s="399"/>
      <c r="O735" s="399"/>
      <c r="P735" s="399"/>
      <c r="Q735" s="399"/>
      <c r="R735" s="399"/>
      <c r="S735" s="399"/>
      <c r="T735" s="399"/>
      <c r="U735" s="399"/>
      <c r="V735" s="399"/>
      <c r="W735" s="399"/>
      <c r="X735" s="399"/>
      <c r="Y735" s="399"/>
      <c r="Z735" s="399"/>
      <c r="AA735" s="399"/>
      <c r="AB735" s="399"/>
      <c r="AC735" s="399"/>
      <c r="AD735" s="399"/>
      <c r="AE735" s="399"/>
      <c r="AF735" s="399"/>
      <c r="AG735" s="399"/>
      <c r="AH735" s="399"/>
      <c r="AI735" s="399"/>
      <c r="AJ735" s="399"/>
    </row>
    <row r="736" spans="3:36" ht="15.75" customHeight="1" x14ac:dyDescent="0.25">
      <c r="C736" s="397"/>
      <c r="D736" s="399"/>
      <c r="E736" s="399"/>
      <c r="F736" s="399"/>
      <c r="G736" s="399"/>
      <c r="H736" s="399"/>
      <c r="I736" s="399"/>
      <c r="J736" s="399"/>
      <c r="K736" s="399"/>
      <c r="L736" s="399"/>
      <c r="M736" s="399"/>
      <c r="N736" s="399"/>
      <c r="O736" s="399"/>
      <c r="P736" s="399"/>
      <c r="Q736" s="399"/>
      <c r="R736" s="399"/>
      <c r="S736" s="399"/>
      <c r="T736" s="399"/>
      <c r="U736" s="399"/>
      <c r="V736" s="399"/>
      <c r="W736" s="399"/>
      <c r="X736" s="399"/>
      <c r="Y736" s="399"/>
      <c r="Z736" s="399"/>
      <c r="AA736" s="399"/>
      <c r="AB736" s="399"/>
      <c r="AC736" s="399"/>
      <c r="AD736" s="399"/>
      <c r="AE736" s="399"/>
      <c r="AF736" s="399"/>
      <c r="AG736" s="399"/>
      <c r="AH736" s="399"/>
      <c r="AI736" s="399"/>
      <c r="AJ736" s="399"/>
    </row>
    <row r="737" spans="3:36" ht="15.75" customHeight="1" x14ac:dyDescent="0.25">
      <c r="C737" s="397"/>
      <c r="D737" s="399"/>
      <c r="E737" s="399"/>
      <c r="F737" s="399"/>
      <c r="G737" s="399"/>
      <c r="H737" s="399"/>
      <c r="I737" s="399"/>
      <c r="J737" s="399"/>
      <c r="K737" s="399"/>
      <c r="L737" s="399"/>
      <c r="M737" s="399"/>
      <c r="N737" s="399"/>
      <c r="O737" s="399"/>
      <c r="P737" s="399"/>
      <c r="Q737" s="399"/>
      <c r="R737" s="399"/>
      <c r="S737" s="399"/>
      <c r="T737" s="399"/>
      <c r="U737" s="399"/>
      <c r="V737" s="399"/>
      <c r="W737" s="399"/>
      <c r="X737" s="399"/>
      <c r="Y737" s="399"/>
      <c r="Z737" s="399"/>
      <c r="AA737" s="399"/>
      <c r="AB737" s="399"/>
      <c r="AC737" s="399"/>
      <c r="AD737" s="399"/>
      <c r="AE737" s="399"/>
      <c r="AF737" s="399"/>
      <c r="AG737" s="399"/>
      <c r="AH737" s="399"/>
      <c r="AI737" s="399"/>
      <c r="AJ737" s="399"/>
    </row>
    <row r="738" spans="3:36" ht="15.75" customHeight="1" x14ac:dyDescent="0.25">
      <c r="C738" s="397"/>
      <c r="D738" s="399"/>
      <c r="E738" s="399"/>
      <c r="F738" s="399"/>
      <c r="G738" s="399"/>
      <c r="H738" s="399"/>
      <c r="I738" s="399"/>
      <c r="J738" s="399"/>
      <c r="K738" s="399"/>
      <c r="L738" s="399"/>
      <c r="M738" s="399"/>
      <c r="N738" s="399"/>
      <c r="O738" s="399"/>
      <c r="P738" s="399"/>
      <c r="Q738" s="399"/>
      <c r="R738" s="399"/>
      <c r="S738" s="399"/>
      <c r="T738" s="399"/>
      <c r="U738" s="399"/>
      <c r="V738" s="399"/>
      <c r="W738" s="399"/>
      <c r="X738" s="399"/>
      <c r="Y738" s="399"/>
      <c r="Z738" s="399"/>
      <c r="AA738" s="399"/>
      <c r="AB738" s="399"/>
      <c r="AC738" s="399"/>
      <c r="AD738" s="399"/>
      <c r="AE738" s="399"/>
      <c r="AF738" s="399"/>
      <c r="AG738" s="399"/>
      <c r="AH738" s="399"/>
      <c r="AI738" s="399"/>
      <c r="AJ738" s="399"/>
    </row>
    <row r="739" spans="3:36" ht="15.75" customHeight="1" x14ac:dyDescent="0.25">
      <c r="C739" s="397"/>
      <c r="D739" s="399"/>
      <c r="E739" s="399"/>
      <c r="F739" s="399"/>
      <c r="G739" s="399"/>
      <c r="H739" s="399"/>
      <c r="I739" s="399"/>
      <c r="J739" s="399"/>
      <c r="K739" s="399"/>
      <c r="L739" s="399"/>
      <c r="M739" s="399"/>
      <c r="N739" s="399"/>
      <c r="O739" s="399"/>
      <c r="P739" s="399"/>
      <c r="Q739" s="399"/>
      <c r="R739" s="399"/>
      <c r="S739" s="399"/>
      <c r="T739" s="399"/>
      <c r="U739" s="399"/>
      <c r="V739" s="399"/>
      <c r="W739" s="399"/>
      <c r="X739" s="399"/>
      <c r="Y739" s="399"/>
      <c r="Z739" s="399"/>
      <c r="AA739" s="399"/>
      <c r="AB739" s="399"/>
      <c r="AC739" s="399"/>
      <c r="AD739" s="399"/>
      <c r="AE739" s="399"/>
      <c r="AF739" s="399"/>
      <c r="AG739" s="399"/>
      <c r="AH739" s="399"/>
      <c r="AI739" s="399"/>
      <c r="AJ739" s="399"/>
    </row>
    <row r="740" spans="3:36" ht="15.75" customHeight="1" x14ac:dyDescent="0.25">
      <c r="C740" s="397"/>
      <c r="D740" s="399"/>
      <c r="E740" s="399"/>
      <c r="F740" s="399"/>
      <c r="G740" s="399"/>
      <c r="H740" s="399"/>
      <c r="I740" s="399"/>
      <c r="J740" s="399"/>
      <c r="K740" s="399"/>
      <c r="L740" s="399"/>
      <c r="M740" s="399"/>
      <c r="N740" s="399"/>
      <c r="O740" s="399"/>
      <c r="P740" s="399"/>
      <c r="Q740" s="399"/>
      <c r="R740" s="399"/>
      <c r="S740" s="399"/>
      <c r="T740" s="399"/>
      <c r="U740" s="399"/>
      <c r="V740" s="399"/>
      <c r="W740" s="399"/>
      <c r="X740" s="399"/>
      <c r="Y740" s="399"/>
      <c r="Z740" s="399"/>
      <c r="AA740" s="399"/>
      <c r="AB740" s="399"/>
      <c r="AC740" s="399"/>
      <c r="AD740" s="399"/>
      <c r="AE740" s="399"/>
      <c r="AF740" s="399"/>
      <c r="AG740" s="399"/>
      <c r="AH740" s="399"/>
      <c r="AI740" s="399"/>
      <c r="AJ740" s="399"/>
    </row>
    <row r="741" spans="3:36" ht="15.75" customHeight="1" x14ac:dyDescent="0.25">
      <c r="C741" s="397"/>
      <c r="D741" s="399"/>
      <c r="E741" s="399"/>
      <c r="F741" s="399"/>
      <c r="G741" s="399"/>
      <c r="H741" s="399"/>
      <c r="I741" s="399"/>
      <c r="J741" s="399"/>
      <c r="K741" s="399"/>
      <c r="L741" s="399"/>
      <c r="M741" s="399"/>
      <c r="N741" s="399"/>
      <c r="O741" s="399"/>
      <c r="P741" s="399"/>
      <c r="Q741" s="399"/>
      <c r="R741" s="399"/>
      <c r="S741" s="399"/>
      <c r="T741" s="399"/>
      <c r="U741" s="399"/>
      <c r="V741" s="399"/>
      <c r="W741" s="399"/>
      <c r="X741" s="399"/>
      <c r="Y741" s="399"/>
      <c r="Z741" s="399"/>
      <c r="AA741" s="399"/>
      <c r="AB741" s="399"/>
      <c r="AC741" s="399"/>
      <c r="AD741" s="399"/>
      <c r="AE741" s="399"/>
      <c r="AF741" s="399"/>
      <c r="AG741" s="399"/>
      <c r="AH741" s="399"/>
      <c r="AI741" s="399"/>
      <c r="AJ741" s="399"/>
    </row>
    <row r="742" spans="3:36" ht="15.75" customHeight="1" x14ac:dyDescent="0.25">
      <c r="C742" s="397"/>
      <c r="D742" s="399"/>
      <c r="E742" s="399"/>
      <c r="F742" s="399"/>
      <c r="G742" s="399"/>
      <c r="H742" s="399"/>
      <c r="I742" s="399"/>
      <c r="J742" s="399"/>
      <c r="K742" s="399"/>
      <c r="L742" s="399"/>
      <c r="M742" s="399"/>
      <c r="N742" s="399"/>
      <c r="O742" s="399"/>
      <c r="P742" s="399"/>
      <c r="Q742" s="399"/>
      <c r="R742" s="399"/>
      <c r="S742" s="399"/>
      <c r="T742" s="399"/>
      <c r="U742" s="399"/>
      <c r="V742" s="399"/>
      <c r="W742" s="399"/>
      <c r="X742" s="399"/>
      <c r="Y742" s="399"/>
      <c r="Z742" s="399"/>
      <c r="AA742" s="399"/>
      <c r="AB742" s="399"/>
      <c r="AC742" s="399"/>
      <c r="AD742" s="399"/>
      <c r="AE742" s="399"/>
      <c r="AF742" s="399"/>
      <c r="AG742" s="399"/>
      <c r="AH742" s="399"/>
      <c r="AI742" s="399"/>
      <c r="AJ742" s="399"/>
    </row>
    <row r="743" spans="3:36" ht="15.75" customHeight="1" x14ac:dyDescent="0.25">
      <c r="C743" s="397"/>
      <c r="D743" s="399"/>
      <c r="E743" s="399"/>
      <c r="F743" s="399"/>
      <c r="G743" s="399"/>
      <c r="H743" s="399"/>
      <c r="I743" s="399"/>
      <c r="J743" s="399"/>
      <c r="K743" s="399"/>
      <c r="L743" s="399"/>
      <c r="M743" s="399"/>
      <c r="N743" s="399"/>
      <c r="O743" s="399"/>
      <c r="P743" s="399"/>
      <c r="Q743" s="399"/>
      <c r="R743" s="399"/>
      <c r="S743" s="399"/>
      <c r="T743" s="399"/>
      <c r="U743" s="399"/>
      <c r="V743" s="399"/>
      <c r="W743" s="399"/>
      <c r="X743" s="399"/>
      <c r="Y743" s="399"/>
      <c r="Z743" s="399"/>
      <c r="AA743" s="399"/>
      <c r="AB743" s="399"/>
      <c r="AC743" s="399"/>
      <c r="AD743" s="399"/>
      <c r="AE743" s="399"/>
      <c r="AF743" s="399"/>
      <c r="AG743" s="399"/>
      <c r="AH743" s="399"/>
      <c r="AI743" s="399"/>
      <c r="AJ743" s="399"/>
    </row>
    <row r="744" spans="3:36" ht="15.75" customHeight="1" x14ac:dyDescent="0.25">
      <c r="C744" s="397"/>
      <c r="D744" s="399"/>
      <c r="E744" s="399"/>
      <c r="F744" s="399"/>
      <c r="G744" s="399"/>
      <c r="H744" s="399"/>
      <c r="I744" s="399"/>
      <c r="J744" s="399"/>
      <c r="K744" s="399"/>
      <c r="L744" s="399"/>
      <c r="M744" s="399"/>
      <c r="N744" s="399"/>
      <c r="O744" s="399"/>
      <c r="P744" s="399"/>
      <c r="Q744" s="399"/>
      <c r="R744" s="399"/>
      <c r="S744" s="399"/>
      <c r="T744" s="399"/>
      <c r="U744" s="399"/>
      <c r="V744" s="399"/>
      <c r="W744" s="399"/>
      <c r="X744" s="399"/>
      <c r="Y744" s="399"/>
      <c r="Z744" s="399"/>
      <c r="AA744" s="399"/>
      <c r="AB744" s="399"/>
      <c r="AC744" s="399"/>
      <c r="AD744" s="399"/>
      <c r="AE744" s="399"/>
      <c r="AF744" s="399"/>
      <c r="AG744" s="399"/>
      <c r="AH744" s="399"/>
      <c r="AI744" s="399"/>
      <c r="AJ744" s="399"/>
    </row>
    <row r="745" spans="3:36" ht="15.75" customHeight="1" x14ac:dyDescent="0.25">
      <c r="C745" s="397"/>
      <c r="D745" s="399"/>
      <c r="E745" s="399"/>
      <c r="F745" s="399"/>
      <c r="G745" s="399"/>
      <c r="H745" s="399"/>
      <c r="I745" s="399"/>
      <c r="J745" s="399"/>
      <c r="K745" s="399"/>
      <c r="L745" s="399"/>
      <c r="M745" s="399"/>
      <c r="N745" s="399"/>
      <c r="O745" s="399"/>
      <c r="P745" s="399"/>
      <c r="Q745" s="399"/>
      <c r="R745" s="399"/>
      <c r="S745" s="399"/>
      <c r="T745" s="399"/>
      <c r="U745" s="399"/>
      <c r="V745" s="399"/>
      <c r="W745" s="399"/>
      <c r="X745" s="399"/>
      <c r="Y745" s="399"/>
      <c r="Z745" s="399"/>
      <c r="AA745" s="399"/>
      <c r="AB745" s="399"/>
      <c r="AC745" s="399"/>
      <c r="AD745" s="399"/>
      <c r="AE745" s="399"/>
      <c r="AF745" s="399"/>
      <c r="AG745" s="399"/>
      <c r="AH745" s="399"/>
      <c r="AI745" s="399"/>
      <c r="AJ745" s="399"/>
    </row>
    <row r="746" spans="3:36" ht="15.75" customHeight="1" x14ac:dyDescent="0.25">
      <c r="C746" s="397"/>
      <c r="D746" s="399"/>
      <c r="E746" s="399"/>
      <c r="F746" s="399"/>
      <c r="G746" s="399"/>
      <c r="H746" s="399"/>
      <c r="I746" s="399"/>
      <c r="J746" s="399"/>
      <c r="K746" s="399"/>
      <c r="L746" s="399"/>
      <c r="M746" s="399"/>
      <c r="N746" s="399"/>
      <c r="O746" s="399"/>
      <c r="P746" s="399"/>
      <c r="Q746" s="399"/>
      <c r="R746" s="399"/>
      <c r="S746" s="399"/>
      <c r="T746" s="399"/>
      <c r="U746" s="399"/>
      <c r="V746" s="399"/>
      <c r="W746" s="399"/>
      <c r="X746" s="399"/>
      <c r="Y746" s="399"/>
      <c r="Z746" s="399"/>
      <c r="AA746" s="399"/>
      <c r="AB746" s="399"/>
      <c r="AC746" s="399"/>
      <c r="AD746" s="399"/>
      <c r="AE746" s="399"/>
      <c r="AF746" s="399"/>
      <c r="AG746" s="399"/>
      <c r="AH746" s="399"/>
      <c r="AI746" s="399"/>
      <c r="AJ746" s="399"/>
    </row>
    <row r="747" spans="3:36" ht="15.75" customHeight="1" x14ac:dyDescent="0.25">
      <c r="C747" s="397"/>
      <c r="D747" s="399"/>
      <c r="E747" s="399"/>
      <c r="F747" s="399"/>
      <c r="G747" s="399"/>
      <c r="H747" s="399"/>
      <c r="I747" s="399"/>
      <c r="J747" s="399"/>
      <c r="K747" s="399"/>
      <c r="L747" s="399"/>
      <c r="M747" s="399"/>
      <c r="N747" s="399"/>
      <c r="O747" s="399"/>
      <c r="P747" s="399"/>
      <c r="Q747" s="399"/>
      <c r="R747" s="399"/>
      <c r="S747" s="399"/>
      <c r="T747" s="399"/>
      <c r="U747" s="399"/>
      <c r="V747" s="399"/>
      <c r="W747" s="399"/>
      <c r="X747" s="399"/>
      <c r="Y747" s="399"/>
      <c r="Z747" s="399"/>
      <c r="AA747" s="399"/>
      <c r="AB747" s="399"/>
      <c r="AC747" s="399"/>
      <c r="AD747" s="399"/>
      <c r="AE747" s="399"/>
      <c r="AF747" s="399"/>
      <c r="AG747" s="399"/>
      <c r="AH747" s="399"/>
      <c r="AI747" s="399"/>
      <c r="AJ747" s="399"/>
    </row>
    <row r="748" spans="3:36" ht="15.75" customHeight="1" x14ac:dyDescent="0.25">
      <c r="C748" s="397"/>
      <c r="D748" s="399"/>
      <c r="E748" s="399"/>
      <c r="F748" s="399"/>
      <c r="G748" s="399"/>
      <c r="H748" s="399"/>
      <c r="I748" s="399"/>
      <c r="J748" s="399"/>
      <c r="K748" s="399"/>
      <c r="L748" s="399"/>
      <c r="M748" s="399"/>
      <c r="N748" s="399"/>
      <c r="O748" s="399"/>
      <c r="P748" s="399"/>
      <c r="Q748" s="399"/>
      <c r="R748" s="399"/>
      <c r="S748" s="399"/>
      <c r="T748" s="399"/>
      <c r="U748" s="399"/>
      <c r="V748" s="399"/>
      <c r="W748" s="399"/>
      <c r="X748" s="399"/>
      <c r="Y748" s="399"/>
      <c r="Z748" s="399"/>
      <c r="AA748" s="399"/>
      <c r="AB748" s="399"/>
      <c r="AC748" s="399"/>
      <c r="AD748" s="399"/>
      <c r="AE748" s="399"/>
      <c r="AF748" s="399"/>
      <c r="AG748" s="399"/>
      <c r="AH748" s="399"/>
      <c r="AI748" s="399"/>
      <c r="AJ748" s="399"/>
    </row>
    <row r="749" spans="3:36" ht="15.75" customHeight="1" x14ac:dyDescent="0.25">
      <c r="C749" s="397"/>
      <c r="D749" s="399"/>
      <c r="E749" s="399"/>
      <c r="F749" s="399"/>
      <c r="G749" s="399"/>
      <c r="H749" s="399"/>
      <c r="I749" s="399"/>
      <c r="J749" s="399"/>
      <c r="K749" s="399"/>
      <c r="L749" s="399"/>
      <c r="M749" s="399"/>
      <c r="N749" s="399"/>
      <c r="O749" s="399"/>
      <c r="P749" s="399"/>
      <c r="Q749" s="399"/>
      <c r="R749" s="399"/>
      <c r="S749" s="399"/>
      <c r="T749" s="399"/>
      <c r="U749" s="399"/>
      <c r="V749" s="399"/>
      <c r="W749" s="399"/>
      <c r="X749" s="399"/>
      <c r="Y749" s="399"/>
      <c r="Z749" s="399"/>
      <c r="AA749" s="399"/>
      <c r="AB749" s="399"/>
      <c r="AC749" s="399"/>
      <c r="AD749" s="399"/>
      <c r="AE749" s="399"/>
      <c r="AF749" s="399"/>
      <c r="AG749" s="399"/>
      <c r="AH749" s="399"/>
      <c r="AI749" s="399"/>
      <c r="AJ749" s="399"/>
    </row>
    <row r="750" spans="3:36" ht="15.75" customHeight="1" x14ac:dyDescent="0.25">
      <c r="C750" s="397"/>
      <c r="D750" s="399"/>
      <c r="E750" s="399"/>
      <c r="F750" s="399"/>
      <c r="G750" s="399"/>
      <c r="H750" s="399"/>
      <c r="I750" s="399"/>
      <c r="J750" s="399"/>
      <c r="K750" s="399"/>
      <c r="L750" s="399"/>
      <c r="M750" s="399"/>
      <c r="N750" s="399"/>
      <c r="O750" s="399"/>
      <c r="P750" s="399"/>
      <c r="Q750" s="399"/>
      <c r="R750" s="399"/>
      <c r="S750" s="399"/>
      <c r="T750" s="399"/>
      <c r="U750" s="399"/>
      <c r="V750" s="399"/>
      <c r="W750" s="399"/>
      <c r="X750" s="399"/>
      <c r="Y750" s="399"/>
      <c r="Z750" s="399"/>
      <c r="AA750" s="399"/>
      <c r="AB750" s="399"/>
      <c r="AC750" s="399"/>
      <c r="AD750" s="399"/>
      <c r="AE750" s="399"/>
      <c r="AF750" s="399"/>
      <c r="AG750" s="399"/>
      <c r="AH750" s="399"/>
      <c r="AI750" s="399"/>
      <c r="AJ750" s="399"/>
    </row>
    <row r="751" spans="3:36" ht="15.75" customHeight="1" x14ac:dyDescent="0.25">
      <c r="C751" s="397"/>
      <c r="D751" s="399"/>
      <c r="E751" s="399"/>
      <c r="F751" s="399"/>
      <c r="G751" s="399"/>
      <c r="H751" s="399"/>
      <c r="I751" s="399"/>
      <c r="J751" s="399"/>
      <c r="K751" s="399"/>
      <c r="L751" s="399"/>
      <c r="M751" s="399"/>
      <c r="N751" s="399"/>
      <c r="O751" s="399"/>
      <c r="P751" s="399"/>
      <c r="Q751" s="399"/>
      <c r="R751" s="399"/>
      <c r="S751" s="399"/>
      <c r="T751" s="399"/>
      <c r="U751" s="399"/>
      <c r="V751" s="399"/>
      <c r="W751" s="399"/>
      <c r="X751" s="399"/>
      <c r="Y751" s="399"/>
      <c r="Z751" s="399"/>
      <c r="AA751" s="399"/>
      <c r="AB751" s="399"/>
      <c r="AC751" s="399"/>
      <c r="AD751" s="399"/>
      <c r="AE751" s="399"/>
      <c r="AF751" s="399"/>
      <c r="AG751" s="399"/>
      <c r="AH751" s="399"/>
      <c r="AI751" s="399"/>
      <c r="AJ751" s="399"/>
    </row>
    <row r="752" spans="3:36" ht="15.75" customHeight="1" x14ac:dyDescent="0.25">
      <c r="C752" s="397"/>
      <c r="D752" s="399"/>
      <c r="E752" s="399"/>
      <c r="F752" s="399"/>
      <c r="G752" s="399"/>
      <c r="H752" s="399"/>
      <c r="I752" s="399"/>
      <c r="J752" s="399"/>
      <c r="K752" s="399"/>
      <c r="L752" s="399"/>
      <c r="M752" s="399"/>
      <c r="N752" s="399"/>
      <c r="O752" s="399"/>
      <c r="P752" s="399"/>
      <c r="Q752" s="399"/>
      <c r="R752" s="399"/>
      <c r="S752" s="399"/>
      <c r="T752" s="399"/>
      <c r="U752" s="399"/>
      <c r="V752" s="399"/>
      <c r="W752" s="399"/>
      <c r="X752" s="399"/>
      <c r="Y752" s="399"/>
      <c r="Z752" s="399"/>
      <c r="AA752" s="399"/>
      <c r="AB752" s="399"/>
      <c r="AC752" s="399"/>
      <c r="AD752" s="399"/>
      <c r="AE752" s="399"/>
      <c r="AF752" s="399"/>
      <c r="AG752" s="399"/>
      <c r="AH752" s="399"/>
      <c r="AI752" s="399"/>
      <c r="AJ752" s="399"/>
    </row>
    <row r="753" spans="3:36" ht="15.75" customHeight="1" x14ac:dyDescent="0.25">
      <c r="C753" s="397"/>
      <c r="D753" s="399"/>
      <c r="E753" s="399"/>
      <c r="F753" s="399"/>
      <c r="G753" s="399"/>
      <c r="H753" s="399"/>
      <c r="I753" s="399"/>
      <c r="J753" s="399"/>
      <c r="K753" s="399"/>
      <c r="L753" s="399"/>
      <c r="M753" s="399"/>
      <c r="N753" s="399"/>
      <c r="O753" s="399"/>
      <c r="P753" s="399"/>
      <c r="Q753" s="399"/>
      <c r="R753" s="399"/>
      <c r="S753" s="399"/>
      <c r="T753" s="399"/>
      <c r="U753" s="399"/>
      <c r="V753" s="399"/>
      <c r="W753" s="399"/>
      <c r="X753" s="399"/>
      <c r="Y753" s="399"/>
      <c r="Z753" s="399"/>
      <c r="AA753" s="399"/>
      <c r="AB753" s="399"/>
      <c r="AC753" s="399"/>
      <c r="AD753" s="399"/>
      <c r="AE753" s="399"/>
      <c r="AF753" s="399"/>
      <c r="AG753" s="399"/>
      <c r="AH753" s="399"/>
      <c r="AI753" s="399"/>
      <c r="AJ753" s="399"/>
    </row>
    <row r="754" spans="3:36" ht="15.75" customHeight="1" x14ac:dyDescent="0.25">
      <c r="C754" s="397"/>
      <c r="D754" s="399"/>
      <c r="E754" s="399"/>
      <c r="F754" s="399"/>
      <c r="G754" s="399"/>
      <c r="H754" s="399"/>
      <c r="I754" s="399"/>
      <c r="J754" s="399"/>
      <c r="K754" s="399"/>
      <c r="L754" s="399"/>
      <c r="M754" s="399"/>
      <c r="N754" s="399"/>
      <c r="O754" s="399"/>
      <c r="P754" s="399"/>
      <c r="Q754" s="399"/>
      <c r="R754" s="399"/>
      <c r="S754" s="399"/>
      <c r="T754" s="399"/>
      <c r="U754" s="399"/>
      <c r="V754" s="399"/>
      <c r="W754" s="399"/>
      <c r="X754" s="399"/>
      <c r="Y754" s="399"/>
      <c r="Z754" s="399"/>
      <c r="AA754" s="399"/>
      <c r="AB754" s="399"/>
      <c r="AC754" s="399"/>
      <c r="AD754" s="399"/>
      <c r="AE754" s="399"/>
      <c r="AF754" s="399"/>
      <c r="AG754" s="399"/>
      <c r="AH754" s="399"/>
      <c r="AI754" s="399"/>
      <c r="AJ754" s="399"/>
    </row>
    <row r="755" spans="3:36" ht="15.75" customHeight="1" x14ac:dyDescent="0.25">
      <c r="C755" s="397"/>
      <c r="D755" s="399"/>
      <c r="E755" s="399"/>
      <c r="F755" s="399"/>
      <c r="G755" s="399"/>
      <c r="H755" s="399"/>
      <c r="I755" s="399"/>
      <c r="J755" s="399"/>
      <c r="K755" s="399"/>
      <c r="L755" s="399"/>
      <c r="M755" s="399"/>
      <c r="N755" s="399"/>
      <c r="O755" s="399"/>
      <c r="P755" s="399"/>
      <c r="Q755" s="399"/>
      <c r="R755" s="399"/>
      <c r="S755" s="399"/>
      <c r="T755" s="399"/>
      <c r="U755" s="399"/>
      <c r="V755" s="399"/>
      <c r="W755" s="399"/>
      <c r="X755" s="399"/>
      <c r="Y755" s="399"/>
      <c r="Z755" s="399"/>
      <c r="AA755" s="399"/>
      <c r="AB755" s="399"/>
      <c r="AC755" s="399"/>
      <c r="AD755" s="399"/>
      <c r="AE755" s="399"/>
      <c r="AF755" s="399"/>
      <c r="AG755" s="399"/>
      <c r="AH755" s="399"/>
      <c r="AI755" s="399"/>
      <c r="AJ755" s="399"/>
    </row>
    <row r="756" spans="3:36" ht="15.75" customHeight="1" x14ac:dyDescent="0.25">
      <c r="C756" s="397"/>
      <c r="D756" s="399"/>
      <c r="E756" s="399"/>
      <c r="F756" s="399"/>
      <c r="G756" s="399"/>
      <c r="H756" s="399"/>
      <c r="I756" s="399"/>
      <c r="J756" s="399"/>
      <c r="K756" s="399"/>
      <c r="L756" s="399"/>
      <c r="M756" s="399"/>
      <c r="N756" s="399"/>
      <c r="O756" s="399"/>
      <c r="P756" s="399"/>
      <c r="Q756" s="399"/>
      <c r="R756" s="399"/>
      <c r="S756" s="399"/>
      <c r="T756" s="399"/>
      <c r="U756" s="399"/>
      <c r="V756" s="399"/>
      <c r="W756" s="399"/>
      <c r="X756" s="399"/>
      <c r="Y756" s="399"/>
      <c r="Z756" s="399"/>
      <c r="AA756" s="399"/>
      <c r="AB756" s="399"/>
      <c r="AC756" s="399"/>
      <c r="AD756" s="399"/>
      <c r="AE756" s="399"/>
      <c r="AF756" s="399"/>
      <c r="AG756" s="399"/>
      <c r="AH756" s="399"/>
      <c r="AI756" s="399"/>
      <c r="AJ756" s="399"/>
    </row>
    <row r="757" spans="3:36" ht="15.75" customHeight="1" x14ac:dyDescent="0.25">
      <c r="C757" s="397"/>
      <c r="D757" s="399"/>
      <c r="E757" s="399"/>
      <c r="F757" s="399"/>
      <c r="G757" s="399"/>
      <c r="H757" s="399"/>
      <c r="I757" s="399"/>
      <c r="J757" s="399"/>
      <c r="K757" s="399"/>
      <c r="L757" s="399"/>
      <c r="M757" s="399"/>
      <c r="N757" s="399"/>
      <c r="O757" s="399"/>
      <c r="P757" s="399"/>
      <c r="Q757" s="399"/>
      <c r="R757" s="399"/>
      <c r="S757" s="399"/>
      <c r="T757" s="399"/>
      <c r="U757" s="399"/>
      <c r="V757" s="399"/>
      <c r="W757" s="399"/>
      <c r="X757" s="399"/>
      <c r="Y757" s="399"/>
      <c r="Z757" s="399"/>
      <c r="AA757" s="399"/>
      <c r="AB757" s="399"/>
      <c r="AC757" s="399"/>
      <c r="AD757" s="399"/>
      <c r="AE757" s="399"/>
      <c r="AF757" s="399"/>
      <c r="AG757" s="399"/>
      <c r="AH757" s="399"/>
      <c r="AI757" s="399"/>
      <c r="AJ757" s="399"/>
    </row>
    <row r="758" spans="3:36" ht="15.75" customHeight="1" x14ac:dyDescent="0.25">
      <c r="C758" s="397"/>
      <c r="D758" s="399"/>
      <c r="E758" s="399"/>
      <c r="F758" s="399"/>
      <c r="G758" s="399"/>
      <c r="H758" s="399"/>
      <c r="I758" s="399"/>
      <c r="J758" s="399"/>
      <c r="K758" s="399"/>
      <c r="L758" s="399"/>
      <c r="M758" s="399"/>
      <c r="N758" s="399"/>
      <c r="O758" s="399"/>
      <c r="P758" s="399"/>
      <c r="Q758" s="399"/>
      <c r="R758" s="399"/>
      <c r="S758" s="399"/>
      <c r="T758" s="399"/>
      <c r="U758" s="399"/>
      <c r="V758" s="399"/>
      <c r="W758" s="399"/>
      <c r="X758" s="399"/>
      <c r="Y758" s="399"/>
      <c r="Z758" s="399"/>
      <c r="AA758" s="399"/>
      <c r="AB758" s="399"/>
      <c r="AC758" s="399"/>
      <c r="AD758" s="399"/>
      <c r="AE758" s="399"/>
      <c r="AF758" s="399"/>
      <c r="AG758" s="399"/>
      <c r="AH758" s="399"/>
      <c r="AI758" s="399"/>
      <c r="AJ758" s="399"/>
    </row>
    <row r="759" spans="3:36" ht="15.75" customHeight="1" x14ac:dyDescent="0.25">
      <c r="C759" s="397"/>
      <c r="D759" s="399"/>
      <c r="E759" s="399"/>
      <c r="F759" s="399"/>
      <c r="G759" s="399"/>
      <c r="H759" s="399"/>
      <c r="I759" s="399"/>
      <c r="J759" s="399"/>
      <c r="K759" s="399"/>
      <c r="L759" s="399"/>
      <c r="M759" s="399"/>
      <c r="N759" s="399"/>
      <c r="O759" s="399"/>
      <c r="P759" s="399"/>
      <c r="Q759" s="399"/>
      <c r="R759" s="399"/>
      <c r="S759" s="399"/>
      <c r="T759" s="399"/>
      <c r="U759" s="399"/>
      <c r="V759" s="399"/>
      <c r="W759" s="399"/>
      <c r="X759" s="399"/>
      <c r="Y759" s="399"/>
      <c r="Z759" s="399"/>
      <c r="AA759" s="399"/>
      <c r="AB759" s="399"/>
      <c r="AC759" s="399"/>
      <c r="AD759" s="399"/>
      <c r="AE759" s="399"/>
      <c r="AF759" s="399"/>
      <c r="AG759" s="399"/>
      <c r="AH759" s="399"/>
      <c r="AI759" s="399"/>
      <c r="AJ759" s="399"/>
    </row>
    <row r="760" spans="3:36" ht="15.75" customHeight="1" x14ac:dyDescent="0.25">
      <c r="C760" s="397"/>
      <c r="D760" s="399"/>
      <c r="E760" s="399"/>
      <c r="F760" s="399"/>
      <c r="G760" s="399"/>
      <c r="H760" s="399"/>
      <c r="I760" s="399"/>
      <c r="J760" s="399"/>
      <c r="K760" s="399"/>
      <c r="L760" s="399"/>
      <c r="M760" s="399"/>
      <c r="N760" s="399"/>
      <c r="O760" s="399"/>
      <c r="P760" s="399"/>
      <c r="Q760" s="399"/>
      <c r="R760" s="399"/>
      <c r="S760" s="399"/>
      <c r="T760" s="399"/>
      <c r="U760" s="399"/>
      <c r="V760" s="399"/>
      <c r="W760" s="399"/>
      <c r="X760" s="399"/>
      <c r="Y760" s="399"/>
      <c r="Z760" s="399"/>
      <c r="AA760" s="399"/>
      <c r="AB760" s="399"/>
      <c r="AC760" s="399"/>
      <c r="AD760" s="399"/>
      <c r="AE760" s="399"/>
      <c r="AF760" s="399"/>
      <c r="AG760" s="399"/>
      <c r="AH760" s="399"/>
      <c r="AI760" s="399"/>
      <c r="AJ760" s="399"/>
    </row>
    <row r="761" spans="3:36" ht="15.75" customHeight="1" x14ac:dyDescent="0.25">
      <c r="C761" s="397"/>
      <c r="D761" s="399"/>
      <c r="E761" s="399"/>
      <c r="F761" s="399"/>
      <c r="G761" s="399"/>
      <c r="H761" s="399"/>
      <c r="I761" s="399"/>
      <c r="J761" s="399"/>
      <c r="K761" s="399"/>
      <c r="L761" s="399"/>
      <c r="M761" s="399"/>
      <c r="N761" s="399"/>
      <c r="O761" s="399"/>
      <c r="P761" s="399"/>
      <c r="Q761" s="399"/>
      <c r="R761" s="399"/>
      <c r="S761" s="399"/>
      <c r="T761" s="399"/>
      <c r="U761" s="399"/>
      <c r="V761" s="399"/>
      <c r="W761" s="399"/>
      <c r="X761" s="399"/>
      <c r="Y761" s="399"/>
      <c r="Z761" s="399"/>
      <c r="AA761" s="399"/>
      <c r="AB761" s="399"/>
      <c r="AC761" s="399"/>
      <c r="AD761" s="399"/>
      <c r="AE761" s="399"/>
      <c r="AF761" s="399"/>
      <c r="AG761" s="399"/>
      <c r="AH761" s="399"/>
      <c r="AI761" s="399"/>
      <c r="AJ761" s="399"/>
    </row>
    <row r="762" spans="3:36" ht="15.75" customHeight="1" x14ac:dyDescent="0.25">
      <c r="C762" s="397"/>
      <c r="D762" s="399"/>
      <c r="E762" s="399"/>
      <c r="F762" s="399"/>
      <c r="G762" s="399"/>
      <c r="H762" s="399"/>
      <c r="I762" s="399"/>
      <c r="J762" s="399"/>
      <c r="K762" s="399"/>
      <c r="L762" s="399"/>
      <c r="M762" s="399"/>
      <c r="N762" s="399"/>
      <c r="O762" s="399"/>
      <c r="P762" s="399"/>
      <c r="Q762" s="399"/>
      <c r="R762" s="399"/>
      <c r="S762" s="399"/>
      <c r="T762" s="399"/>
      <c r="U762" s="399"/>
      <c r="V762" s="399"/>
      <c r="W762" s="399"/>
      <c r="X762" s="399"/>
      <c r="Y762" s="399"/>
      <c r="Z762" s="399"/>
      <c r="AA762" s="399"/>
      <c r="AB762" s="399"/>
      <c r="AC762" s="399"/>
      <c r="AD762" s="399"/>
      <c r="AE762" s="399"/>
      <c r="AF762" s="399"/>
      <c r="AG762" s="399"/>
      <c r="AH762" s="399"/>
      <c r="AI762" s="399"/>
      <c r="AJ762" s="399"/>
    </row>
    <row r="763" spans="3:36" ht="15.75" customHeight="1" x14ac:dyDescent="0.25">
      <c r="C763" s="397"/>
      <c r="D763" s="399"/>
      <c r="E763" s="399"/>
      <c r="F763" s="399"/>
      <c r="G763" s="399"/>
      <c r="H763" s="399"/>
      <c r="I763" s="399"/>
      <c r="J763" s="399"/>
      <c r="K763" s="399"/>
      <c r="L763" s="399"/>
      <c r="M763" s="399"/>
      <c r="N763" s="399"/>
      <c r="O763" s="399"/>
      <c r="P763" s="399"/>
      <c r="Q763" s="399"/>
      <c r="R763" s="399"/>
      <c r="S763" s="399"/>
      <c r="T763" s="399"/>
      <c r="U763" s="399"/>
      <c r="V763" s="399"/>
      <c r="W763" s="399"/>
      <c r="X763" s="399"/>
      <c r="Y763" s="399"/>
      <c r="Z763" s="399"/>
      <c r="AA763" s="399"/>
      <c r="AB763" s="399"/>
      <c r="AC763" s="399"/>
      <c r="AD763" s="399"/>
      <c r="AE763" s="399"/>
      <c r="AF763" s="399"/>
      <c r="AG763" s="399"/>
      <c r="AH763" s="399"/>
      <c r="AI763" s="399"/>
      <c r="AJ763" s="399"/>
    </row>
    <row r="764" spans="3:36" ht="15.75" customHeight="1" x14ac:dyDescent="0.25">
      <c r="C764" s="397"/>
      <c r="D764" s="399"/>
      <c r="E764" s="399"/>
      <c r="F764" s="399"/>
      <c r="G764" s="399"/>
      <c r="H764" s="399"/>
      <c r="I764" s="399"/>
      <c r="J764" s="399"/>
      <c r="K764" s="399"/>
      <c r="L764" s="399"/>
      <c r="M764" s="399"/>
      <c r="N764" s="399"/>
      <c r="O764" s="399"/>
      <c r="P764" s="399"/>
      <c r="Q764" s="399"/>
      <c r="R764" s="399"/>
      <c r="S764" s="399"/>
      <c r="T764" s="399"/>
      <c r="U764" s="399"/>
      <c r="V764" s="399"/>
      <c r="W764" s="399"/>
      <c r="X764" s="399"/>
      <c r="Y764" s="399"/>
      <c r="Z764" s="399"/>
      <c r="AA764" s="399"/>
      <c r="AB764" s="399"/>
      <c r="AC764" s="399"/>
      <c r="AD764" s="399"/>
      <c r="AE764" s="399"/>
      <c r="AF764" s="399"/>
      <c r="AG764" s="399"/>
      <c r="AH764" s="399"/>
      <c r="AI764" s="399"/>
      <c r="AJ764" s="399"/>
    </row>
    <row r="765" spans="3:36" ht="15.75" customHeight="1" x14ac:dyDescent="0.25">
      <c r="C765" s="397"/>
      <c r="D765" s="399"/>
      <c r="E765" s="399"/>
      <c r="F765" s="399"/>
      <c r="G765" s="399"/>
      <c r="H765" s="399"/>
      <c r="I765" s="399"/>
      <c r="J765" s="399"/>
      <c r="K765" s="399"/>
      <c r="L765" s="399"/>
      <c r="M765" s="399"/>
      <c r="N765" s="399"/>
      <c r="O765" s="399"/>
      <c r="P765" s="399"/>
      <c r="Q765" s="399"/>
      <c r="R765" s="399"/>
      <c r="S765" s="399"/>
      <c r="T765" s="399"/>
      <c r="U765" s="399"/>
      <c r="V765" s="399"/>
      <c r="W765" s="399"/>
      <c r="X765" s="399"/>
      <c r="Y765" s="399"/>
      <c r="Z765" s="399"/>
      <c r="AA765" s="399"/>
      <c r="AB765" s="399"/>
      <c r="AC765" s="399"/>
      <c r="AD765" s="399"/>
      <c r="AE765" s="399"/>
      <c r="AF765" s="399"/>
      <c r="AG765" s="399"/>
      <c r="AH765" s="399"/>
      <c r="AI765" s="399"/>
      <c r="AJ765" s="399"/>
    </row>
    <row r="766" spans="3:36" ht="15.75" customHeight="1" x14ac:dyDescent="0.25">
      <c r="C766" s="397"/>
      <c r="D766" s="399"/>
      <c r="E766" s="399"/>
      <c r="F766" s="399"/>
      <c r="G766" s="399"/>
      <c r="H766" s="399"/>
      <c r="I766" s="399"/>
      <c r="J766" s="399"/>
      <c r="K766" s="399"/>
      <c r="L766" s="399"/>
      <c r="M766" s="399"/>
      <c r="N766" s="399"/>
      <c r="O766" s="399"/>
      <c r="P766" s="399"/>
      <c r="Q766" s="399"/>
      <c r="R766" s="399"/>
      <c r="S766" s="399"/>
      <c r="T766" s="399"/>
      <c r="U766" s="399"/>
      <c r="V766" s="399"/>
      <c r="W766" s="399"/>
      <c r="X766" s="399"/>
      <c r="Y766" s="399"/>
      <c r="Z766" s="399"/>
      <c r="AA766" s="399"/>
      <c r="AB766" s="399"/>
      <c r="AC766" s="399"/>
      <c r="AD766" s="399"/>
      <c r="AE766" s="399"/>
      <c r="AF766" s="399"/>
      <c r="AG766" s="399"/>
      <c r="AH766" s="399"/>
      <c r="AI766" s="399"/>
      <c r="AJ766" s="399"/>
    </row>
    <row r="767" spans="3:36" ht="15.75" customHeight="1" x14ac:dyDescent="0.25">
      <c r="C767" s="397"/>
      <c r="D767" s="399"/>
      <c r="E767" s="399"/>
      <c r="F767" s="399"/>
      <c r="G767" s="399"/>
      <c r="H767" s="399"/>
      <c r="I767" s="399"/>
      <c r="J767" s="399"/>
      <c r="K767" s="399"/>
      <c r="L767" s="399"/>
      <c r="M767" s="399"/>
      <c r="N767" s="399"/>
      <c r="O767" s="399"/>
      <c r="P767" s="399"/>
      <c r="Q767" s="399"/>
      <c r="R767" s="399"/>
      <c r="S767" s="399"/>
      <c r="T767" s="399"/>
      <c r="U767" s="399"/>
      <c r="V767" s="399"/>
      <c r="W767" s="399"/>
      <c r="X767" s="399"/>
      <c r="Y767" s="399"/>
      <c r="Z767" s="399"/>
      <c r="AA767" s="399"/>
      <c r="AB767" s="399"/>
      <c r="AC767" s="399"/>
      <c r="AD767" s="399"/>
      <c r="AE767" s="399"/>
      <c r="AF767" s="399"/>
      <c r="AG767" s="399"/>
      <c r="AH767" s="399"/>
      <c r="AI767" s="399"/>
      <c r="AJ767" s="399"/>
    </row>
    <row r="768" spans="3:36" ht="15.75" customHeight="1" x14ac:dyDescent="0.25">
      <c r="C768" s="397"/>
      <c r="D768" s="399"/>
      <c r="E768" s="399"/>
      <c r="F768" s="399"/>
      <c r="G768" s="399"/>
      <c r="H768" s="399"/>
      <c r="I768" s="399"/>
      <c r="J768" s="399"/>
      <c r="K768" s="399"/>
      <c r="L768" s="399"/>
      <c r="M768" s="399"/>
      <c r="N768" s="399"/>
      <c r="O768" s="399"/>
      <c r="P768" s="399"/>
      <c r="Q768" s="399"/>
      <c r="R768" s="399"/>
      <c r="S768" s="399"/>
      <c r="T768" s="399"/>
      <c r="U768" s="399"/>
      <c r="V768" s="399"/>
      <c r="W768" s="399"/>
      <c r="X768" s="399"/>
      <c r="Y768" s="399"/>
      <c r="Z768" s="399"/>
      <c r="AA768" s="399"/>
      <c r="AB768" s="399"/>
      <c r="AC768" s="399"/>
      <c r="AD768" s="399"/>
      <c r="AE768" s="399"/>
      <c r="AF768" s="399"/>
      <c r="AG768" s="399"/>
      <c r="AH768" s="399"/>
      <c r="AI768" s="399"/>
      <c r="AJ768" s="399"/>
    </row>
    <row r="769" spans="3:36" ht="15.75" customHeight="1" x14ac:dyDescent="0.25">
      <c r="C769" s="397"/>
      <c r="D769" s="399"/>
      <c r="E769" s="399"/>
      <c r="F769" s="399"/>
      <c r="G769" s="399"/>
      <c r="H769" s="399"/>
      <c r="I769" s="399"/>
      <c r="J769" s="399"/>
      <c r="K769" s="399"/>
      <c r="L769" s="399"/>
      <c r="M769" s="399"/>
      <c r="N769" s="399"/>
      <c r="O769" s="399"/>
      <c r="P769" s="399"/>
      <c r="Q769" s="399"/>
      <c r="R769" s="399"/>
      <c r="S769" s="399"/>
      <c r="T769" s="399"/>
      <c r="U769" s="399"/>
      <c r="V769" s="399"/>
      <c r="W769" s="399"/>
      <c r="X769" s="399"/>
      <c r="Y769" s="399"/>
      <c r="Z769" s="399"/>
      <c r="AA769" s="399"/>
      <c r="AB769" s="399"/>
      <c r="AC769" s="399"/>
      <c r="AD769" s="399"/>
      <c r="AE769" s="399"/>
      <c r="AF769" s="399"/>
      <c r="AG769" s="399"/>
      <c r="AH769" s="399"/>
      <c r="AI769" s="399"/>
      <c r="AJ769" s="399"/>
    </row>
    <row r="770" spans="3:36" ht="15.75" customHeight="1" x14ac:dyDescent="0.25">
      <c r="C770" s="397"/>
      <c r="D770" s="399"/>
      <c r="E770" s="399"/>
      <c r="F770" s="399"/>
      <c r="G770" s="399"/>
      <c r="H770" s="399"/>
      <c r="I770" s="399"/>
      <c r="J770" s="399"/>
      <c r="K770" s="399"/>
      <c r="L770" s="399"/>
      <c r="M770" s="399"/>
      <c r="N770" s="399"/>
      <c r="O770" s="399"/>
      <c r="P770" s="399"/>
      <c r="Q770" s="399"/>
      <c r="R770" s="399"/>
      <c r="S770" s="399"/>
      <c r="T770" s="399"/>
      <c r="U770" s="399"/>
      <c r="V770" s="399"/>
      <c r="W770" s="399"/>
      <c r="X770" s="399"/>
      <c r="Y770" s="399"/>
      <c r="Z770" s="399"/>
      <c r="AA770" s="399"/>
      <c r="AB770" s="399"/>
      <c r="AC770" s="399"/>
      <c r="AD770" s="399"/>
      <c r="AE770" s="399"/>
      <c r="AF770" s="399"/>
      <c r="AG770" s="399"/>
      <c r="AH770" s="399"/>
      <c r="AI770" s="399"/>
      <c r="AJ770" s="399"/>
    </row>
    <row r="771" spans="3:36" ht="15.75" customHeight="1" x14ac:dyDescent="0.25">
      <c r="C771" s="397"/>
      <c r="D771" s="399"/>
      <c r="E771" s="399"/>
      <c r="F771" s="399"/>
      <c r="G771" s="399"/>
      <c r="H771" s="399"/>
      <c r="I771" s="399"/>
      <c r="J771" s="399"/>
      <c r="K771" s="399"/>
      <c r="L771" s="399"/>
      <c r="M771" s="399"/>
      <c r="N771" s="399"/>
      <c r="O771" s="399"/>
      <c r="P771" s="399"/>
      <c r="Q771" s="399"/>
      <c r="R771" s="399"/>
      <c r="S771" s="399"/>
      <c r="T771" s="399"/>
      <c r="U771" s="399"/>
      <c r="V771" s="399"/>
      <c r="W771" s="399"/>
      <c r="X771" s="399"/>
      <c r="Y771" s="399"/>
      <c r="Z771" s="399"/>
      <c r="AA771" s="399"/>
      <c r="AB771" s="399"/>
      <c r="AC771" s="399"/>
      <c r="AD771" s="399"/>
      <c r="AE771" s="399"/>
      <c r="AF771" s="399"/>
      <c r="AG771" s="399"/>
      <c r="AH771" s="399"/>
      <c r="AI771" s="399"/>
      <c r="AJ771" s="399"/>
    </row>
    <row r="772" spans="3:36" ht="15.75" customHeight="1" x14ac:dyDescent="0.25">
      <c r="C772" s="397"/>
      <c r="D772" s="399"/>
      <c r="E772" s="399"/>
      <c r="F772" s="399"/>
      <c r="G772" s="399"/>
      <c r="H772" s="399"/>
      <c r="I772" s="399"/>
      <c r="J772" s="399"/>
      <c r="K772" s="399"/>
      <c r="L772" s="399"/>
      <c r="M772" s="399"/>
      <c r="N772" s="399"/>
      <c r="O772" s="399"/>
      <c r="P772" s="399"/>
      <c r="Q772" s="399"/>
      <c r="R772" s="399"/>
      <c r="S772" s="399"/>
      <c r="T772" s="399"/>
      <c r="U772" s="399"/>
      <c r="V772" s="399"/>
      <c r="W772" s="399"/>
      <c r="X772" s="399"/>
      <c r="Y772" s="399"/>
      <c r="Z772" s="399"/>
      <c r="AA772" s="399"/>
      <c r="AB772" s="399"/>
      <c r="AC772" s="399"/>
      <c r="AD772" s="399"/>
      <c r="AE772" s="399"/>
      <c r="AF772" s="399"/>
      <c r="AG772" s="399"/>
      <c r="AH772" s="399"/>
      <c r="AI772" s="399"/>
      <c r="AJ772" s="399"/>
    </row>
    <row r="773" spans="3:36" ht="15.75" customHeight="1" x14ac:dyDescent="0.25">
      <c r="C773" s="397"/>
      <c r="D773" s="399"/>
      <c r="E773" s="399"/>
      <c r="F773" s="399"/>
      <c r="G773" s="399"/>
      <c r="H773" s="399"/>
      <c r="I773" s="399"/>
      <c r="J773" s="399"/>
      <c r="K773" s="399"/>
      <c r="L773" s="399"/>
      <c r="M773" s="399"/>
      <c r="N773" s="399"/>
      <c r="O773" s="399"/>
      <c r="P773" s="399"/>
      <c r="Q773" s="399"/>
      <c r="R773" s="399"/>
      <c r="S773" s="399"/>
      <c r="T773" s="399"/>
      <c r="U773" s="399"/>
      <c r="V773" s="399"/>
      <c r="W773" s="399"/>
      <c r="X773" s="399"/>
      <c r="Y773" s="399"/>
      <c r="Z773" s="399"/>
      <c r="AA773" s="399"/>
      <c r="AB773" s="399"/>
      <c r="AC773" s="399"/>
      <c r="AD773" s="399"/>
      <c r="AE773" s="399"/>
      <c r="AF773" s="399"/>
      <c r="AG773" s="399"/>
      <c r="AH773" s="399"/>
      <c r="AI773" s="399"/>
      <c r="AJ773" s="399"/>
    </row>
    <row r="774" spans="3:36" ht="15.75" customHeight="1" x14ac:dyDescent="0.25">
      <c r="C774" s="397"/>
      <c r="D774" s="399"/>
      <c r="E774" s="399"/>
      <c r="F774" s="399"/>
      <c r="G774" s="399"/>
      <c r="H774" s="399"/>
      <c r="I774" s="399"/>
      <c r="J774" s="399"/>
      <c r="K774" s="399"/>
      <c r="L774" s="399"/>
      <c r="M774" s="399"/>
      <c r="N774" s="399"/>
      <c r="O774" s="399"/>
      <c r="P774" s="399"/>
      <c r="Q774" s="399"/>
      <c r="R774" s="399"/>
      <c r="S774" s="399"/>
      <c r="T774" s="399"/>
      <c r="U774" s="399"/>
      <c r="V774" s="399"/>
      <c r="W774" s="399"/>
      <c r="X774" s="399"/>
      <c r="Y774" s="399"/>
      <c r="Z774" s="399"/>
      <c r="AA774" s="399"/>
      <c r="AB774" s="399"/>
      <c r="AC774" s="399"/>
      <c r="AD774" s="399"/>
      <c r="AE774" s="399"/>
      <c r="AF774" s="399"/>
      <c r="AG774" s="399"/>
      <c r="AH774" s="399"/>
      <c r="AI774" s="399"/>
      <c r="AJ774" s="399"/>
    </row>
    <row r="775" spans="3:36" ht="15.75" customHeight="1" x14ac:dyDescent="0.25">
      <c r="C775" s="397"/>
      <c r="D775" s="399"/>
      <c r="E775" s="399"/>
      <c r="F775" s="399"/>
      <c r="G775" s="399"/>
      <c r="H775" s="399"/>
      <c r="I775" s="399"/>
      <c r="J775" s="399"/>
      <c r="K775" s="399"/>
      <c r="L775" s="399"/>
      <c r="M775" s="399"/>
      <c r="N775" s="399"/>
      <c r="O775" s="399"/>
      <c r="P775" s="399"/>
      <c r="Q775" s="399"/>
      <c r="R775" s="399"/>
      <c r="S775" s="399"/>
      <c r="T775" s="399"/>
      <c r="U775" s="399"/>
      <c r="V775" s="399"/>
      <c r="W775" s="399"/>
      <c r="X775" s="399"/>
      <c r="Y775" s="399"/>
      <c r="Z775" s="399"/>
      <c r="AA775" s="399"/>
      <c r="AB775" s="399"/>
      <c r="AC775" s="399"/>
      <c r="AD775" s="399"/>
      <c r="AE775" s="399"/>
      <c r="AF775" s="399"/>
      <c r="AG775" s="399"/>
      <c r="AH775" s="399"/>
      <c r="AI775" s="399"/>
      <c r="AJ775" s="399"/>
    </row>
    <row r="776" spans="3:36" ht="15.75" customHeight="1" x14ac:dyDescent="0.25">
      <c r="C776" s="397"/>
      <c r="D776" s="399"/>
      <c r="E776" s="399"/>
      <c r="F776" s="399"/>
      <c r="G776" s="399"/>
      <c r="H776" s="399"/>
      <c r="I776" s="399"/>
      <c r="J776" s="399"/>
      <c r="K776" s="399"/>
      <c r="L776" s="399"/>
      <c r="M776" s="399"/>
      <c r="N776" s="399"/>
      <c r="O776" s="399"/>
      <c r="P776" s="399"/>
      <c r="Q776" s="399"/>
      <c r="R776" s="399"/>
      <c r="S776" s="399"/>
      <c r="T776" s="399"/>
      <c r="U776" s="399"/>
      <c r="V776" s="399"/>
      <c r="W776" s="399"/>
      <c r="X776" s="399"/>
      <c r="Y776" s="399"/>
      <c r="Z776" s="399"/>
      <c r="AA776" s="399"/>
      <c r="AB776" s="399"/>
      <c r="AC776" s="399"/>
      <c r="AD776" s="399"/>
      <c r="AE776" s="399"/>
      <c r="AF776" s="399"/>
      <c r="AG776" s="399"/>
      <c r="AH776" s="399"/>
      <c r="AI776" s="399"/>
      <c r="AJ776" s="399"/>
    </row>
    <row r="777" spans="3:36" ht="15.75" customHeight="1" x14ac:dyDescent="0.25">
      <c r="C777" s="397"/>
      <c r="D777" s="399"/>
      <c r="E777" s="399"/>
      <c r="F777" s="399"/>
      <c r="G777" s="399"/>
      <c r="H777" s="399"/>
      <c r="I777" s="399"/>
      <c r="J777" s="399"/>
      <c r="K777" s="399"/>
      <c r="L777" s="399"/>
      <c r="M777" s="399"/>
      <c r="N777" s="399"/>
      <c r="O777" s="399"/>
      <c r="P777" s="399"/>
      <c r="Q777" s="399"/>
      <c r="R777" s="399"/>
      <c r="S777" s="399"/>
      <c r="T777" s="399"/>
      <c r="U777" s="399"/>
      <c r="V777" s="399"/>
      <c r="W777" s="399"/>
      <c r="X777" s="399"/>
      <c r="Y777" s="399"/>
      <c r="Z777" s="399"/>
      <c r="AA777" s="399"/>
      <c r="AB777" s="399"/>
      <c r="AC777" s="399"/>
      <c r="AD777" s="399"/>
      <c r="AE777" s="399"/>
      <c r="AF777" s="399"/>
      <c r="AG777" s="399"/>
      <c r="AH777" s="399"/>
      <c r="AI777" s="399"/>
      <c r="AJ777" s="399"/>
    </row>
    <row r="778" spans="3:36" ht="15.75" customHeight="1" x14ac:dyDescent="0.25">
      <c r="C778" s="397"/>
      <c r="D778" s="399"/>
      <c r="E778" s="399"/>
      <c r="F778" s="399"/>
      <c r="G778" s="399"/>
      <c r="H778" s="399"/>
      <c r="I778" s="399"/>
      <c r="J778" s="399"/>
      <c r="K778" s="399"/>
      <c r="L778" s="399"/>
      <c r="M778" s="399"/>
      <c r="N778" s="399"/>
      <c r="O778" s="399"/>
      <c r="P778" s="399"/>
      <c r="Q778" s="399"/>
      <c r="R778" s="399"/>
      <c r="S778" s="399"/>
      <c r="T778" s="399"/>
      <c r="U778" s="399"/>
      <c r="V778" s="399"/>
      <c r="W778" s="399"/>
      <c r="X778" s="399"/>
      <c r="Y778" s="399"/>
      <c r="Z778" s="399"/>
      <c r="AA778" s="399"/>
      <c r="AB778" s="399"/>
      <c r="AC778" s="399"/>
      <c r="AD778" s="399"/>
      <c r="AE778" s="399"/>
      <c r="AF778" s="399"/>
      <c r="AG778" s="399"/>
      <c r="AH778" s="399"/>
      <c r="AI778" s="399"/>
      <c r="AJ778" s="399"/>
    </row>
    <row r="779" spans="3:36" ht="15.75" customHeight="1" x14ac:dyDescent="0.25">
      <c r="C779" s="397"/>
      <c r="D779" s="399"/>
      <c r="E779" s="399"/>
      <c r="F779" s="399"/>
      <c r="G779" s="399"/>
      <c r="H779" s="399"/>
      <c r="I779" s="399"/>
      <c r="J779" s="399"/>
      <c r="K779" s="399"/>
      <c r="L779" s="399"/>
      <c r="M779" s="399"/>
      <c r="N779" s="399"/>
      <c r="O779" s="399"/>
      <c r="P779" s="399"/>
      <c r="Q779" s="399"/>
      <c r="R779" s="399"/>
      <c r="S779" s="399"/>
      <c r="T779" s="399"/>
      <c r="U779" s="399"/>
      <c r="V779" s="399"/>
      <c r="W779" s="399"/>
      <c r="X779" s="399"/>
      <c r="Y779" s="399"/>
      <c r="Z779" s="399"/>
      <c r="AA779" s="399"/>
      <c r="AB779" s="399"/>
      <c r="AC779" s="399"/>
      <c r="AD779" s="399"/>
      <c r="AE779" s="399"/>
      <c r="AF779" s="399"/>
      <c r="AG779" s="399"/>
      <c r="AH779" s="399"/>
      <c r="AI779" s="399"/>
      <c r="AJ779" s="399"/>
    </row>
    <row r="780" spans="3:36" ht="15.75" customHeight="1" x14ac:dyDescent="0.25">
      <c r="C780" s="397"/>
      <c r="D780" s="399"/>
      <c r="E780" s="399"/>
      <c r="F780" s="399"/>
      <c r="G780" s="399"/>
      <c r="H780" s="399"/>
      <c r="I780" s="399"/>
      <c r="J780" s="399"/>
      <c r="K780" s="399"/>
      <c r="L780" s="399"/>
      <c r="M780" s="399"/>
      <c r="N780" s="399"/>
      <c r="O780" s="399"/>
      <c r="P780" s="399"/>
      <c r="Q780" s="399"/>
      <c r="R780" s="399"/>
      <c r="S780" s="399"/>
      <c r="T780" s="399"/>
      <c r="U780" s="399"/>
      <c r="V780" s="399"/>
      <c r="W780" s="399"/>
      <c r="X780" s="399"/>
      <c r="Y780" s="399"/>
      <c r="Z780" s="399"/>
      <c r="AA780" s="399"/>
      <c r="AB780" s="399"/>
      <c r="AC780" s="399"/>
      <c r="AD780" s="399"/>
      <c r="AE780" s="399"/>
      <c r="AF780" s="399"/>
      <c r="AG780" s="399"/>
      <c r="AH780" s="399"/>
      <c r="AI780" s="399"/>
      <c r="AJ780" s="399"/>
    </row>
    <row r="781" spans="3:36" ht="15.75" customHeight="1" x14ac:dyDescent="0.25">
      <c r="C781" s="397"/>
      <c r="D781" s="399"/>
      <c r="E781" s="399"/>
      <c r="F781" s="399"/>
      <c r="G781" s="399"/>
      <c r="H781" s="399"/>
      <c r="I781" s="399"/>
      <c r="J781" s="399"/>
      <c r="K781" s="399"/>
      <c r="L781" s="399"/>
      <c r="M781" s="399"/>
      <c r="N781" s="399"/>
      <c r="O781" s="399"/>
      <c r="P781" s="399"/>
      <c r="Q781" s="399"/>
      <c r="R781" s="399"/>
      <c r="S781" s="399"/>
      <c r="T781" s="399"/>
      <c r="U781" s="399"/>
      <c r="V781" s="399"/>
      <c r="W781" s="399"/>
      <c r="X781" s="399"/>
      <c r="Y781" s="399"/>
      <c r="Z781" s="399"/>
      <c r="AA781" s="399"/>
      <c r="AB781" s="399"/>
      <c r="AC781" s="399"/>
      <c r="AD781" s="399"/>
      <c r="AE781" s="399"/>
      <c r="AF781" s="399"/>
      <c r="AG781" s="399"/>
      <c r="AH781" s="399"/>
      <c r="AI781" s="399"/>
      <c r="AJ781" s="399"/>
    </row>
    <row r="782" spans="3:36" ht="15.75" customHeight="1" x14ac:dyDescent="0.25">
      <c r="C782" s="397"/>
      <c r="D782" s="399"/>
      <c r="E782" s="399"/>
      <c r="F782" s="399"/>
      <c r="G782" s="399"/>
      <c r="H782" s="399"/>
      <c r="I782" s="399"/>
      <c r="J782" s="399"/>
      <c r="K782" s="399"/>
      <c r="L782" s="399"/>
      <c r="M782" s="399"/>
      <c r="N782" s="399"/>
      <c r="O782" s="399"/>
      <c r="P782" s="399"/>
      <c r="Q782" s="399"/>
      <c r="R782" s="399"/>
      <c r="S782" s="399"/>
      <c r="T782" s="399"/>
      <c r="U782" s="399"/>
      <c r="V782" s="399"/>
      <c r="W782" s="399"/>
      <c r="X782" s="399"/>
      <c r="Y782" s="399"/>
      <c r="Z782" s="399"/>
      <c r="AA782" s="399"/>
      <c r="AB782" s="399"/>
      <c r="AC782" s="399"/>
      <c r="AD782" s="399"/>
      <c r="AE782" s="399"/>
      <c r="AF782" s="399"/>
      <c r="AG782" s="399"/>
      <c r="AH782" s="399"/>
      <c r="AI782" s="399"/>
      <c r="AJ782" s="399"/>
    </row>
    <row r="783" spans="3:36" ht="15.75" customHeight="1" x14ac:dyDescent="0.25">
      <c r="C783" s="397"/>
      <c r="D783" s="399"/>
      <c r="E783" s="399"/>
      <c r="F783" s="399"/>
      <c r="G783" s="399"/>
      <c r="H783" s="399"/>
      <c r="I783" s="399"/>
      <c r="J783" s="399"/>
      <c r="K783" s="399"/>
      <c r="L783" s="399"/>
      <c r="M783" s="399"/>
      <c r="N783" s="399"/>
      <c r="O783" s="399"/>
      <c r="P783" s="399"/>
      <c r="Q783" s="399"/>
      <c r="R783" s="399"/>
      <c r="S783" s="399"/>
      <c r="T783" s="399"/>
      <c r="U783" s="399"/>
      <c r="V783" s="399"/>
      <c r="W783" s="399"/>
      <c r="X783" s="399"/>
      <c r="Y783" s="399"/>
      <c r="Z783" s="399"/>
      <c r="AA783" s="399"/>
      <c r="AB783" s="399"/>
      <c r="AC783" s="399"/>
      <c r="AD783" s="399"/>
      <c r="AE783" s="399"/>
      <c r="AF783" s="399"/>
      <c r="AG783" s="399"/>
      <c r="AH783" s="399"/>
      <c r="AI783" s="399"/>
      <c r="AJ783" s="399"/>
    </row>
    <row r="784" spans="3:36" ht="15.75" customHeight="1" x14ac:dyDescent="0.25">
      <c r="C784" s="397"/>
      <c r="D784" s="399"/>
      <c r="E784" s="399"/>
      <c r="F784" s="399"/>
      <c r="G784" s="399"/>
      <c r="H784" s="399"/>
      <c r="I784" s="399"/>
      <c r="J784" s="399"/>
      <c r="K784" s="399"/>
      <c r="L784" s="399"/>
      <c r="M784" s="399"/>
      <c r="N784" s="399"/>
      <c r="O784" s="399"/>
      <c r="P784" s="399"/>
      <c r="Q784" s="399"/>
      <c r="R784" s="399"/>
      <c r="S784" s="399"/>
      <c r="T784" s="399"/>
      <c r="U784" s="399"/>
      <c r="V784" s="399"/>
      <c r="W784" s="399"/>
      <c r="X784" s="399"/>
      <c r="Y784" s="399"/>
      <c r="Z784" s="399"/>
      <c r="AA784" s="399"/>
      <c r="AB784" s="399"/>
      <c r="AC784" s="399"/>
      <c r="AD784" s="399"/>
      <c r="AE784" s="399"/>
      <c r="AF784" s="399"/>
      <c r="AG784" s="399"/>
      <c r="AH784" s="399"/>
      <c r="AI784" s="399"/>
      <c r="AJ784" s="399"/>
    </row>
    <row r="785" spans="3:36" ht="15.75" customHeight="1" x14ac:dyDescent="0.25">
      <c r="C785" s="397"/>
      <c r="D785" s="399"/>
      <c r="E785" s="399"/>
      <c r="F785" s="399"/>
      <c r="G785" s="399"/>
      <c r="H785" s="399"/>
      <c r="I785" s="399"/>
      <c r="J785" s="399"/>
      <c r="K785" s="399"/>
      <c r="L785" s="399"/>
      <c r="M785" s="399"/>
      <c r="N785" s="399"/>
      <c r="O785" s="399"/>
      <c r="P785" s="399"/>
      <c r="Q785" s="399"/>
      <c r="R785" s="399"/>
      <c r="S785" s="399"/>
      <c r="T785" s="399"/>
      <c r="U785" s="399"/>
      <c r="V785" s="399"/>
      <c r="W785" s="399"/>
      <c r="X785" s="399"/>
      <c r="Y785" s="399"/>
      <c r="Z785" s="399"/>
      <c r="AA785" s="399"/>
      <c r="AB785" s="399"/>
      <c r="AC785" s="399"/>
      <c r="AD785" s="399"/>
      <c r="AE785" s="399"/>
      <c r="AF785" s="399"/>
      <c r="AG785" s="399"/>
      <c r="AH785" s="399"/>
      <c r="AI785" s="399"/>
      <c r="AJ785" s="399"/>
    </row>
    <row r="786" spans="3:36" ht="15.75" customHeight="1" x14ac:dyDescent="0.25">
      <c r="C786" s="397"/>
      <c r="D786" s="399"/>
      <c r="E786" s="399"/>
      <c r="F786" s="399"/>
      <c r="G786" s="399"/>
      <c r="H786" s="399"/>
      <c r="I786" s="399"/>
      <c r="J786" s="399"/>
      <c r="K786" s="399"/>
      <c r="L786" s="399"/>
      <c r="M786" s="399"/>
      <c r="N786" s="399"/>
      <c r="O786" s="399"/>
      <c r="P786" s="399"/>
      <c r="Q786" s="399"/>
      <c r="R786" s="399"/>
      <c r="S786" s="399"/>
      <c r="T786" s="399"/>
      <c r="U786" s="399"/>
      <c r="V786" s="399"/>
      <c r="W786" s="399"/>
      <c r="X786" s="399"/>
      <c r="Y786" s="399"/>
      <c r="Z786" s="399"/>
      <c r="AA786" s="399"/>
      <c r="AB786" s="399"/>
      <c r="AC786" s="399"/>
      <c r="AD786" s="399"/>
      <c r="AE786" s="399"/>
      <c r="AF786" s="399"/>
      <c r="AG786" s="399"/>
      <c r="AH786" s="399"/>
      <c r="AI786" s="399"/>
      <c r="AJ786" s="399"/>
    </row>
    <row r="787" spans="3:36" ht="15.75" customHeight="1" x14ac:dyDescent="0.25">
      <c r="C787" s="397"/>
      <c r="D787" s="399"/>
      <c r="E787" s="399"/>
      <c r="F787" s="399"/>
      <c r="G787" s="399"/>
      <c r="H787" s="399"/>
      <c r="I787" s="399"/>
      <c r="J787" s="399"/>
      <c r="K787" s="399"/>
      <c r="L787" s="399"/>
      <c r="M787" s="399"/>
      <c r="N787" s="399"/>
      <c r="O787" s="399"/>
      <c r="P787" s="399"/>
      <c r="Q787" s="399"/>
      <c r="R787" s="399"/>
      <c r="S787" s="399"/>
      <c r="T787" s="399"/>
      <c r="U787" s="399"/>
      <c r="V787" s="399"/>
      <c r="W787" s="399"/>
      <c r="X787" s="399"/>
      <c r="Y787" s="399"/>
      <c r="Z787" s="399"/>
      <c r="AA787" s="399"/>
      <c r="AB787" s="399"/>
      <c r="AC787" s="399"/>
      <c r="AD787" s="399"/>
      <c r="AE787" s="399"/>
      <c r="AF787" s="399"/>
      <c r="AG787" s="399"/>
      <c r="AH787" s="399"/>
      <c r="AI787" s="399"/>
      <c r="AJ787" s="399"/>
    </row>
    <row r="788" spans="3:36" ht="15.75" customHeight="1" x14ac:dyDescent="0.25">
      <c r="C788" s="397"/>
      <c r="D788" s="399"/>
      <c r="E788" s="399"/>
      <c r="F788" s="399"/>
      <c r="G788" s="399"/>
      <c r="H788" s="399"/>
      <c r="I788" s="399"/>
      <c r="J788" s="399"/>
      <c r="K788" s="399"/>
      <c r="L788" s="399"/>
      <c r="M788" s="399"/>
      <c r="N788" s="399"/>
      <c r="O788" s="399"/>
      <c r="P788" s="399"/>
      <c r="Q788" s="399"/>
      <c r="R788" s="399"/>
      <c r="S788" s="399"/>
      <c r="T788" s="399"/>
      <c r="U788" s="399"/>
      <c r="V788" s="399"/>
      <c r="W788" s="399"/>
      <c r="X788" s="399"/>
      <c r="Y788" s="399"/>
      <c r="Z788" s="399"/>
      <c r="AA788" s="399"/>
      <c r="AB788" s="399"/>
      <c r="AC788" s="399"/>
      <c r="AD788" s="399"/>
      <c r="AE788" s="399"/>
      <c r="AF788" s="399"/>
      <c r="AG788" s="399"/>
      <c r="AH788" s="399"/>
      <c r="AI788" s="399"/>
      <c r="AJ788" s="399"/>
    </row>
    <row r="789" spans="3:36" ht="15.75" customHeight="1" x14ac:dyDescent="0.25">
      <c r="C789" s="397"/>
      <c r="D789" s="399"/>
      <c r="E789" s="399"/>
      <c r="F789" s="399"/>
      <c r="G789" s="399"/>
      <c r="H789" s="399"/>
      <c r="I789" s="399"/>
      <c r="J789" s="399"/>
      <c r="K789" s="399"/>
      <c r="L789" s="399"/>
      <c r="M789" s="399"/>
      <c r="N789" s="399"/>
      <c r="O789" s="399"/>
      <c r="P789" s="399"/>
      <c r="Q789" s="399"/>
      <c r="R789" s="399"/>
      <c r="S789" s="399"/>
      <c r="T789" s="399"/>
      <c r="U789" s="399"/>
      <c r="V789" s="399"/>
      <c r="W789" s="399"/>
      <c r="X789" s="399"/>
      <c r="Y789" s="399"/>
      <c r="Z789" s="399"/>
      <c r="AA789" s="399"/>
      <c r="AB789" s="399"/>
      <c r="AC789" s="399"/>
      <c r="AD789" s="399"/>
      <c r="AE789" s="399"/>
      <c r="AF789" s="399"/>
      <c r="AG789" s="399"/>
      <c r="AH789" s="399"/>
      <c r="AI789" s="399"/>
      <c r="AJ789" s="399"/>
    </row>
    <row r="790" spans="3:36" ht="15.75" customHeight="1" x14ac:dyDescent="0.25">
      <c r="C790" s="397"/>
      <c r="D790" s="399"/>
      <c r="E790" s="399"/>
      <c r="F790" s="399"/>
      <c r="G790" s="399"/>
      <c r="H790" s="399"/>
      <c r="I790" s="399"/>
      <c r="J790" s="399"/>
      <c r="K790" s="399"/>
      <c r="L790" s="399"/>
      <c r="M790" s="399"/>
      <c r="N790" s="399"/>
      <c r="O790" s="399"/>
      <c r="P790" s="399"/>
      <c r="Q790" s="399"/>
      <c r="R790" s="399"/>
      <c r="S790" s="399"/>
      <c r="T790" s="399"/>
      <c r="U790" s="399"/>
      <c r="V790" s="399"/>
      <c r="W790" s="399"/>
      <c r="X790" s="399"/>
      <c r="Y790" s="399"/>
      <c r="Z790" s="399"/>
      <c r="AA790" s="399"/>
      <c r="AB790" s="399"/>
      <c r="AC790" s="399"/>
      <c r="AD790" s="399"/>
      <c r="AE790" s="399"/>
      <c r="AF790" s="399"/>
      <c r="AG790" s="399"/>
      <c r="AH790" s="399"/>
      <c r="AI790" s="399"/>
      <c r="AJ790" s="399"/>
    </row>
    <row r="791" spans="3:36" ht="15.75" customHeight="1" x14ac:dyDescent="0.25">
      <c r="C791" s="397"/>
      <c r="D791" s="399"/>
      <c r="E791" s="399"/>
      <c r="F791" s="399"/>
      <c r="G791" s="399"/>
      <c r="H791" s="399"/>
      <c r="I791" s="399"/>
      <c r="J791" s="399"/>
      <c r="K791" s="399"/>
      <c r="L791" s="399"/>
      <c r="M791" s="399"/>
      <c r="N791" s="399"/>
      <c r="O791" s="399"/>
      <c r="P791" s="399"/>
      <c r="Q791" s="399"/>
      <c r="R791" s="399"/>
      <c r="S791" s="399"/>
      <c r="T791" s="399"/>
      <c r="U791" s="399"/>
      <c r="V791" s="399"/>
      <c r="W791" s="399"/>
      <c r="X791" s="399"/>
      <c r="Y791" s="399"/>
      <c r="Z791" s="399"/>
      <c r="AA791" s="399"/>
      <c r="AB791" s="399"/>
      <c r="AC791" s="399"/>
      <c r="AD791" s="399"/>
      <c r="AE791" s="399"/>
      <c r="AF791" s="399"/>
      <c r="AG791" s="399"/>
      <c r="AH791" s="399"/>
      <c r="AI791" s="399"/>
      <c r="AJ791" s="399"/>
    </row>
    <row r="792" spans="3:36" ht="15.75" customHeight="1" x14ac:dyDescent="0.25">
      <c r="C792" s="397"/>
      <c r="D792" s="399"/>
      <c r="E792" s="399"/>
      <c r="F792" s="399"/>
      <c r="G792" s="399"/>
      <c r="H792" s="399"/>
      <c r="I792" s="399"/>
      <c r="J792" s="399"/>
      <c r="K792" s="399"/>
      <c r="L792" s="399"/>
      <c r="M792" s="399"/>
      <c r="N792" s="399"/>
      <c r="O792" s="399"/>
      <c r="P792" s="399"/>
      <c r="Q792" s="399"/>
      <c r="R792" s="399"/>
      <c r="S792" s="399"/>
      <c r="T792" s="399"/>
      <c r="U792" s="399"/>
      <c r="V792" s="399"/>
      <c r="W792" s="399"/>
      <c r="X792" s="399"/>
      <c r="Y792" s="399"/>
      <c r="Z792" s="399"/>
      <c r="AA792" s="399"/>
      <c r="AB792" s="399"/>
      <c r="AC792" s="399"/>
      <c r="AD792" s="399"/>
      <c r="AE792" s="399"/>
      <c r="AF792" s="399"/>
      <c r="AG792" s="399"/>
      <c r="AH792" s="399"/>
      <c r="AI792" s="399"/>
      <c r="AJ792" s="399"/>
    </row>
    <row r="793" spans="3:36" ht="15.75" customHeight="1" x14ac:dyDescent="0.25">
      <c r="C793" s="397"/>
      <c r="D793" s="399"/>
      <c r="E793" s="399"/>
      <c r="F793" s="399"/>
      <c r="G793" s="399"/>
      <c r="H793" s="399"/>
      <c r="I793" s="399"/>
      <c r="J793" s="399"/>
      <c r="K793" s="399"/>
      <c r="L793" s="399"/>
      <c r="M793" s="399"/>
      <c r="N793" s="399"/>
      <c r="O793" s="399"/>
      <c r="P793" s="399"/>
      <c r="Q793" s="399"/>
      <c r="R793" s="399"/>
      <c r="S793" s="399"/>
      <c r="T793" s="399"/>
      <c r="U793" s="399"/>
      <c r="V793" s="399"/>
      <c r="W793" s="399"/>
      <c r="X793" s="399"/>
      <c r="Y793" s="399"/>
      <c r="Z793" s="399"/>
      <c r="AA793" s="399"/>
      <c r="AB793" s="399"/>
      <c r="AC793" s="399"/>
      <c r="AD793" s="399"/>
      <c r="AE793" s="399"/>
      <c r="AF793" s="399"/>
      <c r="AG793" s="399"/>
      <c r="AH793" s="399"/>
      <c r="AI793" s="399"/>
      <c r="AJ793" s="399"/>
    </row>
    <row r="794" spans="3:36" ht="15.75" customHeight="1" x14ac:dyDescent="0.25">
      <c r="C794" s="397"/>
      <c r="D794" s="399"/>
      <c r="E794" s="399"/>
      <c r="F794" s="399"/>
      <c r="G794" s="399"/>
      <c r="H794" s="399"/>
      <c r="I794" s="399"/>
      <c r="J794" s="399"/>
      <c r="K794" s="399"/>
      <c r="L794" s="399"/>
      <c r="M794" s="399"/>
      <c r="N794" s="399"/>
      <c r="O794" s="399"/>
      <c r="P794" s="399"/>
      <c r="Q794" s="399"/>
      <c r="R794" s="399"/>
      <c r="S794" s="399"/>
      <c r="T794" s="399"/>
      <c r="U794" s="399"/>
      <c r="V794" s="399"/>
      <c r="W794" s="399"/>
      <c r="X794" s="399"/>
      <c r="Y794" s="399"/>
      <c r="Z794" s="399"/>
      <c r="AA794" s="399"/>
      <c r="AB794" s="399"/>
      <c r="AC794" s="399"/>
      <c r="AD794" s="399"/>
      <c r="AE794" s="399"/>
      <c r="AF794" s="399"/>
      <c r="AG794" s="399"/>
      <c r="AH794" s="399"/>
      <c r="AI794" s="399"/>
      <c r="AJ794" s="399"/>
    </row>
    <row r="795" spans="3:36" ht="15.75" customHeight="1" x14ac:dyDescent="0.25">
      <c r="C795" s="397"/>
      <c r="D795" s="399"/>
      <c r="E795" s="399"/>
      <c r="F795" s="399"/>
      <c r="G795" s="399"/>
      <c r="H795" s="399"/>
      <c r="I795" s="399"/>
      <c r="J795" s="399"/>
      <c r="K795" s="399"/>
      <c r="L795" s="399"/>
      <c r="M795" s="399"/>
      <c r="N795" s="399"/>
      <c r="O795" s="399"/>
      <c r="P795" s="399"/>
      <c r="Q795" s="399"/>
      <c r="R795" s="399"/>
      <c r="S795" s="399"/>
      <c r="T795" s="399"/>
      <c r="U795" s="399"/>
      <c r="V795" s="399"/>
      <c r="W795" s="399"/>
      <c r="X795" s="399"/>
      <c r="Y795" s="399"/>
      <c r="Z795" s="399"/>
      <c r="AA795" s="399"/>
      <c r="AB795" s="399"/>
      <c r="AC795" s="399"/>
      <c r="AD795" s="399"/>
      <c r="AE795" s="399"/>
      <c r="AF795" s="399"/>
      <c r="AG795" s="399"/>
      <c r="AH795" s="399"/>
      <c r="AI795" s="399"/>
      <c r="AJ795" s="399"/>
    </row>
    <row r="796" spans="3:36" ht="15.75" customHeight="1" x14ac:dyDescent="0.25">
      <c r="C796" s="397"/>
      <c r="D796" s="399"/>
      <c r="E796" s="399"/>
      <c r="F796" s="399"/>
      <c r="G796" s="399"/>
      <c r="H796" s="399"/>
      <c r="I796" s="399"/>
      <c r="J796" s="399"/>
      <c r="K796" s="399"/>
      <c r="L796" s="399"/>
      <c r="M796" s="399"/>
      <c r="N796" s="399"/>
      <c r="O796" s="399"/>
      <c r="P796" s="399"/>
      <c r="Q796" s="399"/>
      <c r="R796" s="399"/>
      <c r="S796" s="399"/>
      <c r="T796" s="399"/>
      <c r="U796" s="399"/>
      <c r="V796" s="399"/>
      <c r="W796" s="399"/>
      <c r="X796" s="399"/>
      <c r="Y796" s="399"/>
      <c r="Z796" s="399"/>
      <c r="AA796" s="399"/>
      <c r="AB796" s="399"/>
      <c r="AC796" s="399"/>
      <c r="AD796" s="399"/>
      <c r="AE796" s="399"/>
      <c r="AF796" s="399"/>
      <c r="AG796" s="399"/>
      <c r="AH796" s="399"/>
      <c r="AI796" s="399"/>
      <c r="AJ796" s="399"/>
    </row>
    <row r="797" spans="3:36" ht="15.75" customHeight="1" x14ac:dyDescent="0.25">
      <c r="C797" s="397"/>
      <c r="D797" s="399"/>
      <c r="E797" s="399"/>
      <c r="F797" s="399"/>
      <c r="G797" s="399"/>
      <c r="H797" s="399"/>
      <c r="I797" s="399"/>
      <c r="J797" s="399"/>
      <c r="K797" s="399"/>
      <c r="L797" s="399"/>
      <c r="M797" s="399"/>
      <c r="N797" s="399"/>
      <c r="O797" s="399"/>
      <c r="P797" s="399"/>
      <c r="Q797" s="399"/>
      <c r="R797" s="399"/>
      <c r="S797" s="399"/>
      <c r="T797" s="399"/>
      <c r="U797" s="399"/>
      <c r="V797" s="399"/>
      <c r="W797" s="399"/>
      <c r="X797" s="399"/>
      <c r="Y797" s="399"/>
      <c r="Z797" s="399"/>
      <c r="AA797" s="399"/>
      <c r="AB797" s="399"/>
      <c r="AC797" s="399"/>
      <c r="AD797" s="399"/>
      <c r="AE797" s="399"/>
      <c r="AF797" s="399"/>
      <c r="AG797" s="399"/>
      <c r="AH797" s="399"/>
      <c r="AI797" s="399"/>
      <c r="AJ797" s="399"/>
    </row>
    <row r="798" spans="3:36" ht="15.75" customHeight="1" x14ac:dyDescent="0.25">
      <c r="C798" s="397"/>
      <c r="D798" s="399"/>
      <c r="E798" s="399"/>
      <c r="F798" s="399"/>
      <c r="G798" s="399"/>
      <c r="H798" s="399"/>
      <c r="I798" s="399"/>
      <c r="J798" s="399"/>
      <c r="K798" s="399"/>
      <c r="L798" s="399"/>
      <c r="M798" s="399"/>
      <c r="N798" s="399"/>
      <c r="O798" s="399"/>
      <c r="P798" s="399"/>
      <c r="Q798" s="399"/>
      <c r="R798" s="399"/>
      <c r="S798" s="399"/>
      <c r="T798" s="399"/>
      <c r="U798" s="399"/>
      <c r="V798" s="399"/>
      <c r="W798" s="399"/>
      <c r="X798" s="399"/>
      <c r="Y798" s="399"/>
      <c r="Z798" s="399"/>
      <c r="AA798" s="399"/>
      <c r="AB798" s="399"/>
      <c r="AC798" s="399"/>
      <c r="AD798" s="399"/>
      <c r="AE798" s="399"/>
      <c r="AF798" s="399"/>
      <c r="AG798" s="399"/>
      <c r="AH798" s="399"/>
      <c r="AI798" s="399"/>
      <c r="AJ798" s="399"/>
    </row>
    <row r="799" spans="3:36" ht="15.75" customHeight="1" x14ac:dyDescent="0.25">
      <c r="C799" s="397"/>
      <c r="D799" s="399"/>
      <c r="E799" s="399"/>
      <c r="F799" s="399"/>
      <c r="G799" s="399"/>
      <c r="H799" s="399"/>
      <c r="I799" s="399"/>
      <c r="J799" s="399"/>
      <c r="K799" s="399"/>
      <c r="L799" s="399"/>
      <c r="M799" s="399"/>
      <c r="N799" s="399"/>
      <c r="O799" s="399"/>
      <c r="P799" s="399"/>
      <c r="Q799" s="399"/>
      <c r="R799" s="399"/>
      <c r="S799" s="399"/>
      <c r="T799" s="399"/>
      <c r="U799" s="399"/>
      <c r="V799" s="399"/>
      <c r="W799" s="399"/>
      <c r="X799" s="399"/>
      <c r="Y799" s="399"/>
      <c r="Z799" s="399"/>
      <c r="AA799" s="399"/>
      <c r="AB799" s="399"/>
      <c r="AC799" s="399"/>
      <c r="AD799" s="399"/>
      <c r="AE799" s="399"/>
      <c r="AF799" s="399"/>
      <c r="AG799" s="399"/>
      <c r="AH799" s="399"/>
      <c r="AI799" s="399"/>
      <c r="AJ799" s="399"/>
    </row>
    <row r="800" spans="3:36" ht="15.75" customHeight="1" x14ac:dyDescent="0.25">
      <c r="C800" s="397"/>
      <c r="D800" s="399"/>
      <c r="E800" s="399"/>
      <c r="F800" s="399"/>
      <c r="G800" s="399"/>
      <c r="H800" s="399"/>
      <c r="I800" s="399"/>
      <c r="J800" s="399"/>
      <c r="K800" s="399"/>
      <c r="L800" s="399"/>
      <c r="M800" s="399"/>
      <c r="N800" s="399"/>
      <c r="O800" s="399"/>
      <c r="P800" s="399"/>
      <c r="Q800" s="399"/>
      <c r="R800" s="399"/>
      <c r="S800" s="399"/>
      <c r="T800" s="399"/>
      <c r="U800" s="399"/>
      <c r="V800" s="399"/>
      <c r="W800" s="399"/>
      <c r="X800" s="399"/>
      <c r="Y800" s="399"/>
      <c r="Z800" s="399"/>
      <c r="AA800" s="399"/>
      <c r="AB800" s="399"/>
      <c r="AC800" s="399"/>
      <c r="AD800" s="399"/>
      <c r="AE800" s="399"/>
      <c r="AF800" s="399"/>
      <c r="AG800" s="399"/>
      <c r="AH800" s="399"/>
      <c r="AI800" s="399"/>
      <c r="AJ800" s="399"/>
    </row>
    <row r="801" spans="3:36" ht="15.75" customHeight="1" x14ac:dyDescent="0.25">
      <c r="C801" s="397"/>
      <c r="D801" s="399"/>
      <c r="E801" s="399"/>
      <c r="F801" s="399"/>
      <c r="G801" s="399"/>
      <c r="H801" s="399"/>
      <c r="I801" s="399"/>
      <c r="J801" s="399"/>
      <c r="K801" s="399"/>
      <c r="L801" s="399"/>
      <c r="M801" s="399"/>
      <c r="N801" s="399"/>
      <c r="O801" s="399"/>
      <c r="P801" s="399"/>
      <c r="Q801" s="399"/>
      <c r="R801" s="399"/>
      <c r="S801" s="399"/>
      <c r="T801" s="399"/>
      <c r="U801" s="399"/>
      <c r="V801" s="399"/>
      <c r="W801" s="399"/>
      <c r="X801" s="399"/>
      <c r="Y801" s="399"/>
      <c r="Z801" s="399"/>
      <c r="AA801" s="399"/>
      <c r="AB801" s="399"/>
      <c r="AC801" s="399"/>
      <c r="AD801" s="399"/>
      <c r="AE801" s="399"/>
      <c r="AF801" s="399"/>
      <c r="AG801" s="399"/>
      <c r="AH801" s="399"/>
      <c r="AI801" s="399"/>
      <c r="AJ801" s="399"/>
    </row>
    <row r="802" spans="3:36" ht="15.75" customHeight="1" x14ac:dyDescent="0.25">
      <c r="C802" s="397"/>
      <c r="D802" s="399"/>
      <c r="E802" s="399"/>
      <c r="F802" s="399"/>
      <c r="G802" s="399"/>
      <c r="H802" s="399"/>
      <c r="I802" s="399"/>
      <c r="J802" s="399"/>
      <c r="K802" s="399"/>
      <c r="L802" s="399"/>
      <c r="M802" s="399"/>
      <c r="N802" s="399"/>
      <c r="O802" s="399"/>
      <c r="P802" s="399"/>
      <c r="Q802" s="399"/>
      <c r="R802" s="399"/>
      <c r="S802" s="399"/>
      <c r="T802" s="399"/>
      <c r="U802" s="399"/>
      <c r="V802" s="399"/>
      <c r="W802" s="399"/>
      <c r="X802" s="399"/>
      <c r="Y802" s="399"/>
      <c r="Z802" s="399"/>
      <c r="AA802" s="399"/>
      <c r="AB802" s="399"/>
      <c r="AC802" s="399"/>
      <c r="AD802" s="399"/>
      <c r="AE802" s="399"/>
      <c r="AF802" s="399"/>
      <c r="AG802" s="399"/>
      <c r="AH802" s="399"/>
      <c r="AI802" s="399"/>
      <c r="AJ802" s="399"/>
    </row>
    <row r="803" spans="3:36" ht="15.75" customHeight="1" x14ac:dyDescent="0.25">
      <c r="C803" s="397"/>
      <c r="D803" s="399"/>
      <c r="E803" s="399"/>
      <c r="F803" s="399"/>
      <c r="G803" s="399"/>
      <c r="H803" s="399"/>
      <c r="I803" s="399"/>
      <c r="J803" s="399"/>
      <c r="K803" s="399"/>
      <c r="L803" s="399"/>
      <c r="M803" s="399"/>
      <c r="N803" s="399"/>
      <c r="O803" s="399"/>
      <c r="P803" s="399"/>
      <c r="Q803" s="399"/>
      <c r="R803" s="399"/>
      <c r="S803" s="399"/>
      <c r="T803" s="399"/>
      <c r="U803" s="399"/>
      <c r="V803" s="399"/>
      <c r="W803" s="399"/>
      <c r="X803" s="399"/>
      <c r="Y803" s="399"/>
      <c r="Z803" s="399"/>
      <c r="AA803" s="399"/>
      <c r="AB803" s="399"/>
      <c r="AC803" s="399"/>
      <c r="AD803" s="399"/>
      <c r="AE803" s="399"/>
      <c r="AF803" s="399"/>
      <c r="AG803" s="399"/>
      <c r="AH803" s="399"/>
      <c r="AI803" s="399"/>
      <c r="AJ803" s="399"/>
    </row>
    <row r="804" spans="3:36" ht="15.75" customHeight="1" x14ac:dyDescent="0.25">
      <c r="C804" s="397"/>
      <c r="D804" s="399"/>
      <c r="E804" s="399"/>
      <c r="F804" s="399"/>
      <c r="G804" s="399"/>
      <c r="H804" s="399"/>
      <c r="I804" s="399"/>
      <c r="J804" s="399"/>
      <c r="K804" s="399"/>
      <c r="L804" s="399"/>
      <c r="M804" s="399"/>
      <c r="N804" s="399"/>
      <c r="O804" s="399"/>
      <c r="P804" s="399"/>
      <c r="Q804" s="399"/>
      <c r="R804" s="399"/>
      <c r="S804" s="399"/>
      <c r="T804" s="399"/>
      <c r="U804" s="399"/>
      <c r="V804" s="399"/>
      <c r="W804" s="399"/>
      <c r="X804" s="399"/>
      <c r="Y804" s="399"/>
      <c r="Z804" s="399"/>
      <c r="AA804" s="399"/>
      <c r="AB804" s="399"/>
      <c r="AC804" s="399"/>
      <c r="AD804" s="399"/>
      <c r="AE804" s="399"/>
      <c r="AF804" s="399"/>
      <c r="AG804" s="399"/>
      <c r="AH804" s="399"/>
      <c r="AI804" s="399"/>
      <c r="AJ804" s="399"/>
    </row>
    <row r="805" spans="3:36" ht="15.75" customHeight="1" x14ac:dyDescent="0.25">
      <c r="C805" s="397"/>
      <c r="D805" s="399"/>
      <c r="E805" s="399"/>
      <c r="F805" s="399"/>
      <c r="G805" s="399"/>
      <c r="H805" s="399"/>
      <c r="I805" s="399"/>
      <c r="J805" s="399"/>
      <c r="K805" s="399"/>
      <c r="L805" s="399"/>
      <c r="M805" s="399"/>
      <c r="N805" s="399"/>
      <c r="O805" s="399"/>
      <c r="P805" s="399"/>
      <c r="Q805" s="399"/>
      <c r="R805" s="399"/>
      <c r="S805" s="399"/>
      <c r="T805" s="399"/>
      <c r="U805" s="399"/>
      <c r="V805" s="399"/>
      <c r="W805" s="399"/>
      <c r="X805" s="399"/>
      <c r="Y805" s="399"/>
      <c r="Z805" s="399"/>
      <c r="AA805" s="399"/>
      <c r="AB805" s="399"/>
      <c r="AC805" s="399"/>
      <c r="AD805" s="399"/>
      <c r="AE805" s="399"/>
      <c r="AF805" s="399"/>
      <c r="AG805" s="399"/>
      <c r="AH805" s="399"/>
      <c r="AI805" s="399"/>
      <c r="AJ805" s="399"/>
    </row>
    <row r="806" spans="3:36" ht="15.75" customHeight="1" x14ac:dyDescent="0.25">
      <c r="C806" s="397"/>
      <c r="D806" s="399"/>
      <c r="E806" s="399"/>
      <c r="F806" s="399"/>
      <c r="G806" s="399"/>
      <c r="H806" s="399"/>
      <c r="I806" s="399"/>
      <c r="J806" s="399"/>
      <c r="K806" s="399"/>
      <c r="L806" s="399"/>
      <c r="M806" s="399"/>
      <c r="N806" s="399"/>
      <c r="O806" s="399"/>
      <c r="P806" s="399"/>
      <c r="Q806" s="399"/>
      <c r="R806" s="399"/>
      <c r="S806" s="399"/>
      <c r="T806" s="399"/>
      <c r="U806" s="399"/>
      <c r="V806" s="399"/>
      <c r="W806" s="399"/>
      <c r="X806" s="399"/>
      <c r="Y806" s="399"/>
      <c r="Z806" s="399"/>
      <c r="AA806" s="399"/>
      <c r="AB806" s="399"/>
      <c r="AC806" s="399"/>
      <c r="AD806" s="399"/>
      <c r="AE806" s="399"/>
      <c r="AF806" s="399"/>
      <c r="AG806" s="399"/>
      <c r="AH806" s="399"/>
      <c r="AI806" s="399"/>
      <c r="AJ806" s="399"/>
    </row>
    <row r="807" spans="3:36" ht="15.75" customHeight="1" x14ac:dyDescent="0.25">
      <c r="C807" s="397"/>
      <c r="D807" s="399"/>
      <c r="E807" s="399"/>
      <c r="F807" s="399"/>
      <c r="G807" s="399"/>
      <c r="H807" s="399"/>
      <c r="I807" s="399"/>
      <c r="J807" s="399"/>
      <c r="K807" s="399"/>
      <c r="L807" s="399"/>
      <c r="M807" s="399"/>
      <c r="N807" s="399"/>
      <c r="O807" s="399"/>
      <c r="P807" s="399"/>
      <c r="Q807" s="399"/>
      <c r="R807" s="399"/>
      <c r="S807" s="399"/>
      <c r="T807" s="399"/>
      <c r="U807" s="399"/>
      <c r="V807" s="399"/>
      <c r="W807" s="399"/>
      <c r="X807" s="399"/>
      <c r="Y807" s="399"/>
      <c r="Z807" s="399"/>
      <c r="AA807" s="399"/>
      <c r="AB807" s="399"/>
      <c r="AC807" s="399"/>
      <c r="AD807" s="399"/>
      <c r="AE807" s="399"/>
      <c r="AF807" s="399"/>
      <c r="AG807" s="399"/>
      <c r="AH807" s="399"/>
      <c r="AI807" s="399"/>
      <c r="AJ807" s="399"/>
    </row>
    <row r="808" spans="3:36" ht="15.75" customHeight="1" x14ac:dyDescent="0.25">
      <c r="C808" s="397"/>
      <c r="D808" s="399"/>
      <c r="E808" s="399"/>
      <c r="F808" s="399"/>
      <c r="G808" s="399"/>
      <c r="H808" s="399"/>
      <c r="I808" s="399"/>
      <c r="J808" s="399"/>
      <c r="K808" s="399"/>
      <c r="L808" s="399"/>
      <c r="M808" s="399"/>
      <c r="N808" s="399"/>
      <c r="O808" s="399"/>
      <c r="P808" s="399"/>
      <c r="Q808" s="399"/>
      <c r="R808" s="399"/>
      <c r="S808" s="399"/>
      <c r="T808" s="399"/>
      <c r="U808" s="399"/>
      <c r="V808" s="399"/>
      <c r="W808" s="399"/>
      <c r="X808" s="399"/>
      <c r="Y808" s="399"/>
      <c r="Z808" s="399"/>
      <c r="AA808" s="399"/>
      <c r="AB808" s="399"/>
      <c r="AC808" s="399"/>
      <c r="AD808" s="399"/>
      <c r="AE808" s="399"/>
      <c r="AF808" s="399"/>
      <c r="AG808" s="399"/>
      <c r="AH808" s="399"/>
      <c r="AI808" s="399"/>
      <c r="AJ808" s="399"/>
    </row>
    <row r="809" spans="3:36" ht="15.75" customHeight="1" x14ac:dyDescent="0.25">
      <c r="C809" s="397"/>
      <c r="D809" s="399"/>
      <c r="E809" s="399"/>
      <c r="F809" s="399"/>
      <c r="G809" s="399"/>
      <c r="H809" s="399"/>
      <c r="I809" s="399"/>
      <c r="J809" s="399"/>
      <c r="K809" s="399"/>
      <c r="L809" s="399"/>
      <c r="M809" s="399"/>
      <c r="N809" s="399"/>
      <c r="O809" s="399"/>
      <c r="P809" s="399"/>
      <c r="Q809" s="399"/>
      <c r="R809" s="399"/>
      <c r="S809" s="399"/>
      <c r="T809" s="399"/>
      <c r="U809" s="399"/>
      <c r="V809" s="399"/>
      <c r="W809" s="399"/>
      <c r="X809" s="399"/>
      <c r="Y809" s="399"/>
      <c r="Z809" s="399"/>
      <c r="AA809" s="399"/>
      <c r="AB809" s="399"/>
      <c r="AC809" s="399"/>
      <c r="AD809" s="399"/>
      <c r="AE809" s="399"/>
      <c r="AF809" s="399"/>
      <c r="AG809" s="399"/>
      <c r="AH809" s="399"/>
      <c r="AI809" s="399"/>
      <c r="AJ809" s="399"/>
    </row>
    <row r="810" spans="3:36" ht="15.75" customHeight="1" x14ac:dyDescent="0.25">
      <c r="C810" s="397"/>
      <c r="D810" s="399"/>
      <c r="E810" s="399"/>
      <c r="F810" s="399"/>
      <c r="G810" s="399"/>
      <c r="H810" s="399"/>
      <c r="I810" s="399"/>
      <c r="J810" s="399"/>
      <c r="K810" s="399"/>
      <c r="L810" s="399"/>
      <c r="M810" s="399"/>
      <c r="N810" s="399"/>
      <c r="O810" s="399"/>
      <c r="P810" s="399"/>
      <c r="Q810" s="399"/>
      <c r="R810" s="399"/>
      <c r="S810" s="399"/>
      <c r="T810" s="399"/>
      <c r="U810" s="399"/>
      <c r="V810" s="399"/>
      <c r="W810" s="399"/>
      <c r="X810" s="399"/>
      <c r="Y810" s="399"/>
      <c r="Z810" s="399"/>
      <c r="AA810" s="399"/>
      <c r="AB810" s="399"/>
      <c r="AC810" s="399"/>
      <c r="AD810" s="399"/>
      <c r="AE810" s="399"/>
      <c r="AF810" s="399"/>
      <c r="AG810" s="399"/>
      <c r="AH810" s="399"/>
      <c r="AI810" s="399"/>
      <c r="AJ810" s="399"/>
    </row>
    <row r="811" spans="3:36" ht="15.75" customHeight="1" x14ac:dyDescent="0.25">
      <c r="C811" s="397"/>
      <c r="D811" s="399"/>
      <c r="E811" s="399"/>
      <c r="F811" s="399"/>
      <c r="G811" s="399"/>
      <c r="H811" s="399"/>
      <c r="I811" s="399"/>
      <c r="J811" s="399"/>
      <c r="K811" s="399"/>
      <c r="L811" s="399"/>
      <c r="M811" s="399"/>
      <c r="N811" s="399"/>
      <c r="O811" s="399"/>
      <c r="P811" s="399"/>
      <c r="Q811" s="399"/>
      <c r="R811" s="399"/>
      <c r="S811" s="399"/>
      <c r="T811" s="399"/>
      <c r="U811" s="399"/>
      <c r="V811" s="399"/>
      <c r="W811" s="399"/>
      <c r="X811" s="399"/>
      <c r="Y811" s="399"/>
      <c r="Z811" s="399"/>
      <c r="AA811" s="399"/>
      <c r="AB811" s="399"/>
      <c r="AC811" s="399"/>
      <c r="AD811" s="399"/>
      <c r="AE811" s="399"/>
      <c r="AF811" s="399"/>
      <c r="AG811" s="399"/>
      <c r="AH811" s="399"/>
      <c r="AI811" s="399"/>
      <c r="AJ811" s="399"/>
    </row>
    <row r="812" spans="3:36" ht="15.75" customHeight="1" x14ac:dyDescent="0.25">
      <c r="C812" s="397"/>
      <c r="D812" s="399"/>
      <c r="E812" s="399"/>
      <c r="F812" s="399"/>
      <c r="G812" s="399"/>
      <c r="H812" s="399"/>
      <c r="I812" s="399"/>
      <c r="J812" s="399"/>
      <c r="K812" s="399"/>
      <c r="L812" s="399"/>
      <c r="M812" s="399"/>
      <c r="N812" s="399"/>
      <c r="O812" s="399"/>
      <c r="P812" s="399"/>
      <c r="Q812" s="399"/>
      <c r="R812" s="399"/>
      <c r="S812" s="399"/>
      <c r="T812" s="399"/>
      <c r="U812" s="399"/>
      <c r="V812" s="399"/>
      <c r="W812" s="399"/>
      <c r="X812" s="399"/>
      <c r="Y812" s="399"/>
      <c r="Z812" s="399"/>
      <c r="AA812" s="399"/>
      <c r="AB812" s="399"/>
      <c r="AC812" s="399"/>
      <c r="AD812" s="399"/>
      <c r="AE812" s="399"/>
      <c r="AF812" s="399"/>
      <c r="AG812" s="399"/>
      <c r="AH812" s="399"/>
      <c r="AI812" s="399"/>
      <c r="AJ812" s="399"/>
    </row>
    <row r="813" spans="3:36" ht="15.75" customHeight="1" x14ac:dyDescent="0.25">
      <c r="C813" s="397"/>
      <c r="D813" s="399"/>
      <c r="E813" s="399"/>
      <c r="F813" s="399"/>
      <c r="G813" s="399"/>
      <c r="H813" s="399"/>
      <c r="I813" s="399"/>
      <c r="J813" s="399"/>
      <c r="K813" s="399"/>
      <c r="L813" s="399"/>
      <c r="M813" s="399"/>
      <c r="N813" s="399"/>
      <c r="O813" s="399"/>
      <c r="P813" s="399"/>
      <c r="Q813" s="399"/>
      <c r="R813" s="399"/>
      <c r="S813" s="399"/>
      <c r="T813" s="399"/>
      <c r="U813" s="399"/>
      <c r="V813" s="399"/>
      <c r="W813" s="399"/>
      <c r="X813" s="399"/>
      <c r="Y813" s="399"/>
      <c r="Z813" s="399"/>
      <c r="AA813" s="399"/>
      <c r="AB813" s="399"/>
      <c r="AC813" s="399"/>
      <c r="AD813" s="399"/>
      <c r="AE813" s="399"/>
      <c r="AF813" s="399"/>
      <c r="AG813" s="399"/>
      <c r="AH813" s="399"/>
      <c r="AI813" s="399"/>
      <c r="AJ813" s="399"/>
    </row>
    <row r="814" spans="3:36" ht="15.75" customHeight="1" x14ac:dyDescent="0.25">
      <c r="C814" s="397"/>
      <c r="D814" s="399"/>
      <c r="E814" s="399"/>
      <c r="F814" s="399"/>
      <c r="G814" s="399"/>
      <c r="H814" s="399"/>
      <c r="I814" s="399"/>
      <c r="J814" s="399"/>
      <c r="K814" s="399"/>
      <c r="L814" s="399"/>
      <c r="M814" s="399"/>
      <c r="N814" s="399"/>
      <c r="O814" s="399"/>
      <c r="P814" s="399"/>
      <c r="Q814" s="399"/>
      <c r="R814" s="399"/>
      <c r="S814" s="399"/>
      <c r="T814" s="399"/>
      <c r="U814" s="399"/>
      <c r="V814" s="399"/>
      <c r="W814" s="399"/>
      <c r="X814" s="399"/>
      <c r="Y814" s="399"/>
      <c r="Z814" s="399"/>
      <c r="AA814" s="399"/>
      <c r="AB814" s="399"/>
      <c r="AC814" s="399"/>
      <c r="AD814" s="399"/>
      <c r="AE814" s="399"/>
      <c r="AF814" s="399"/>
      <c r="AG814" s="399"/>
      <c r="AH814" s="399"/>
      <c r="AI814" s="399"/>
      <c r="AJ814" s="399"/>
    </row>
    <row r="815" spans="3:36" ht="15.75" customHeight="1" x14ac:dyDescent="0.25">
      <c r="C815" s="397"/>
      <c r="D815" s="399"/>
      <c r="E815" s="399"/>
      <c r="F815" s="399"/>
      <c r="G815" s="399"/>
      <c r="H815" s="399"/>
      <c r="I815" s="399"/>
      <c r="J815" s="399"/>
      <c r="K815" s="399"/>
      <c r="L815" s="399"/>
      <c r="M815" s="399"/>
      <c r="N815" s="399"/>
      <c r="O815" s="399"/>
      <c r="P815" s="399"/>
      <c r="Q815" s="399"/>
      <c r="R815" s="399"/>
      <c r="S815" s="399"/>
      <c r="T815" s="399"/>
      <c r="U815" s="399"/>
      <c r="V815" s="399"/>
      <c r="W815" s="399"/>
      <c r="X815" s="399"/>
      <c r="Y815" s="399"/>
      <c r="Z815" s="399"/>
      <c r="AA815" s="399"/>
      <c r="AB815" s="399"/>
      <c r="AC815" s="399"/>
      <c r="AD815" s="399"/>
      <c r="AE815" s="399"/>
      <c r="AF815" s="399"/>
      <c r="AG815" s="399"/>
      <c r="AH815" s="399"/>
      <c r="AI815" s="399"/>
      <c r="AJ815" s="399"/>
    </row>
    <row r="816" spans="3:36" ht="15.75" customHeight="1" x14ac:dyDescent="0.25">
      <c r="C816" s="397"/>
      <c r="D816" s="399"/>
      <c r="E816" s="399"/>
      <c r="F816" s="399"/>
      <c r="G816" s="399"/>
      <c r="H816" s="399"/>
      <c r="I816" s="399"/>
      <c r="J816" s="399"/>
      <c r="K816" s="399"/>
      <c r="L816" s="399"/>
      <c r="M816" s="399"/>
      <c r="N816" s="399"/>
      <c r="O816" s="399"/>
      <c r="P816" s="399"/>
      <c r="Q816" s="399"/>
      <c r="R816" s="399"/>
      <c r="S816" s="399"/>
      <c r="T816" s="399"/>
      <c r="U816" s="399"/>
      <c r="V816" s="399"/>
      <c r="W816" s="399"/>
      <c r="X816" s="399"/>
      <c r="Y816" s="399"/>
      <c r="Z816" s="399"/>
      <c r="AA816" s="399"/>
      <c r="AB816" s="399"/>
      <c r="AC816" s="399"/>
      <c r="AD816" s="399"/>
      <c r="AE816" s="399"/>
      <c r="AF816" s="399"/>
      <c r="AG816" s="399"/>
      <c r="AH816" s="399"/>
      <c r="AI816" s="399"/>
      <c r="AJ816" s="399"/>
    </row>
    <row r="817" spans="3:36" ht="15.75" customHeight="1" x14ac:dyDescent="0.25">
      <c r="C817" s="397"/>
      <c r="D817" s="399"/>
      <c r="E817" s="399"/>
      <c r="F817" s="399"/>
      <c r="G817" s="399"/>
      <c r="H817" s="399"/>
      <c r="I817" s="399"/>
      <c r="J817" s="399"/>
      <c r="K817" s="399"/>
      <c r="L817" s="399"/>
      <c r="M817" s="399"/>
      <c r="N817" s="399"/>
      <c r="O817" s="399"/>
      <c r="P817" s="399"/>
      <c r="Q817" s="399"/>
      <c r="R817" s="399"/>
      <c r="S817" s="399"/>
      <c r="T817" s="399"/>
      <c r="U817" s="399"/>
      <c r="V817" s="399"/>
      <c r="W817" s="399"/>
      <c r="X817" s="399"/>
      <c r="Y817" s="399"/>
      <c r="Z817" s="399"/>
      <c r="AA817" s="399"/>
      <c r="AB817" s="399"/>
      <c r="AC817" s="399"/>
      <c r="AD817" s="399"/>
      <c r="AE817" s="399"/>
      <c r="AF817" s="399"/>
      <c r="AG817" s="399"/>
      <c r="AH817" s="399"/>
      <c r="AI817" s="399"/>
      <c r="AJ817" s="399"/>
    </row>
    <row r="818" spans="3:36" ht="15.75" customHeight="1" x14ac:dyDescent="0.25">
      <c r="C818" s="397"/>
      <c r="D818" s="399"/>
      <c r="E818" s="399"/>
      <c r="F818" s="399"/>
      <c r="G818" s="399"/>
      <c r="H818" s="399"/>
      <c r="I818" s="399"/>
      <c r="J818" s="399"/>
      <c r="K818" s="399"/>
      <c r="L818" s="399"/>
      <c r="M818" s="399"/>
      <c r="N818" s="399"/>
      <c r="O818" s="399"/>
      <c r="P818" s="399"/>
      <c r="Q818" s="399"/>
      <c r="R818" s="399"/>
      <c r="S818" s="399"/>
      <c r="T818" s="399"/>
      <c r="U818" s="399"/>
      <c r="V818" s="399"/>
      <c r="W818" s="399"/>
      <c r="X818" s="399"/>
      <c r="Y818" s="399"/>
      <c r="Z818" s="399"/>
      <c r="AA818" s="399"/>
      <c r="AB818" s="399"/>
      <c r="AC818" s="399"/>
      <c r="AD818" s="399"/>
      <c r="AE818" s="399"/>
      <c r="AF818" s="399"/>
      <c r="AG818" s="399"/>
      <c r="AH818" s="399"/>
      <c r="AI818" s="399"/>
      <c r="AJ818" s="399"/>
    </row>
    <row r="819" spans="3:36" ht="15.75" customHeight="1" x14ac:dyDescent="0.25">
      <c r="C819" s="397"/>
      <c r="D819" s="399"/>
      <c r="E819" s="399"/>
      <c r="F819" s="399"/>
      <c r="G819" s="399"/>
      <c r="H819" s="399"/>
      <c r="I819" s="399"/>
      <c r="J819" s="399"/>
      <c r="K819" s="399"/>
      <c r="L819" s="399"/>
      <c r="M819" s="399"/>
      <c r="N819" s="399"/>
      <c r="O819" s="399"/>
      <c r="P819" s="399"/>
      <c r="Q819" s="399"/>
      <c r="R819" s="399"/>
      <c r="S819" s="399"/>
      <c r="T819" s="399"/>
      <c r="U819" s="399"/>
      <c r="V819" s="399"/>
      <c r="W819" s="399"/>
      <c r="X819" s="399"/>
      <c r="Y819" s="399"/>
      <c r="Z819" s="399"/>
      <c r="AA819" s="399"/>
      <c r="AB819" s="399"/>
      <c r="AC819" s="399"/>
      <c r="AD819" s="399"/>
      <c r="AE819" s="399"/>
      <c r="AF819" s="399"/>
      <c r="AG819" s="399"/>
      <c r="AH819" s="399"/>
      <c r="AI819" s="399"/>
      <c r="AJ819" s="399"/>
    </row>
    <row r="820" spans="3:36" ht="15.75" customHeight="1" x14ac:dyDescent="0.25">
      <c r="C820" s="397"/>
      <c r="D820" s="399"/>
      <c r="E820" s="399"/>
      <c r="F820" s="399"/>
      <c r="G820" s="399"/>
      <c r="H820" s="399"/>
      <c r="I820" s="399"/>
      <c r="J820" s="399"/>
      <c r="K820" s="399"/>
      <c r="L820" s="399"/>
      <c r="M820" s="399"/>
      <c r="N820" s="399"/>
      <c r="O820" s="399"/>
      <c r="P820" s="399"/>
      <c r="Q820" s="399"/>
      <c r="R820" s="399"/>
      <c r="S820" s="399"/>
      <c r="T820" s="399"/>
      <c r="U820" s="399"/>
      <c r="V820" s="399"/>
      <c r="W820" s="399"/>
      <c r="X820" s="399"/>
      <c r="Y820" s="399"/>
      <c r="Z820" s="399"/>
      <c r="AA820" s="399"/>
      <c r="AB820" s="399"/>
      <c r="AC820" s="399"/>
      <c r="AD820" s="399"/>
      <c r="AE820" s="399"/>
      <c r="AF820" s="399"/>
      <c r="AG820" s="399"/>
      <c r="AH820" s="399"/>
      <c r="AI820" s="399"/>
      <c r="AJ820" s="399"/>
    </row>
    <row r="821" spans="3:36" ht="15.75" customHeight="1" x14ac:dyDescent="0.25">
      <c r="C821" s="397"/>
      <c r="D821" s="399"/>
      <c r="E821" s="399"/>
      <c r="F821" s="399"/>
      <c r="G821" s="399"/>
      <c r="H821" s="399"/>
      <c r="I821" s="399"/>
      <c r="J821" s="399"/>
      <c r="K821" s="399"/>
      <c r="L821" s="399"/>
      <c r="M821" s="399"/>
      <c r="N821" s="399"/>
      <c r="O821" s="399"/>
      <c r="P821" s="399"/>
      <c r="Q821" s="399"/>
      <c r="R821" s="399"/>
      <c r="S821" s="399"/>
      <c r="T821" s="399"/>
      <c r="U821" s="399"/>
      <c r="V821" s="399"/>
      <c r="W821" s="399"/>
      <c r="X821" s="399"/>
      <c r="Y821" s="399"/>
      <c r="Z821" s="399"/>
      <c r="AA821" s="399"/>
      <c r="AB821" s="399"/>
      <c r="AC821" s="399"/>
      <c r="AD821" s="399"/>
      <c r="AE821" s="399"/>
      <c r="AF821" s="399"/>
      <c r="AG821" s="399"/>
      <c r="AH821" s="399"/>
      <c r="AI821" s="399"/>
      <c r="AJ821" s="399"/>
    </row>
    <row r="822" spans="3:36" ht="15.75" customHeight="1" x14ac:dyDescent="0.25">
      <c r="C822" s="397"/>
      <c r="D822" s="399"/>
      <c r="E822" s="399"/>
      <c r="F822" s="399"/>
      <c r="G822" s="399"/>
      <c r="H822" s="399"/>
      <c r="I822" s="399"/>
      <c r="J822" s="399"/>
      <c r="K822" s="399"/>
      <c r="L822" s="399"/>
      <c r="M822" s="399"/>
      <c r="N822" s="399"/>
      <c r="O822" s="399"/>
      <c r="P822" s="399"/>
      <c r="Q822" s="399"/>
      <c r="R822" s="399"/>
      <c r="S822" s="399"/>
      <c r="T822" s="399"/>
      <c r="U822" s="399"/>
      <c r="V822" s="399"/>
      <c r="W822" s="399"/>
      <c r="X822" s="399"/>
      <c r="Y822" s="399"/>
      <c r="Z822" s="399"/>
      <c r="AA822" s="399"/>
      <c r="AB822" s="399"/>
      <c r="AC822" s="399"/>
      <c r="AD822" s="399"/>
      <c r="AE822" s="399"/>
      <c r="AF822" s="399"/>
      <c r="AG822" s="399"/>
      <c r="AH822" s="399"/>
      <c r="AI822" s="399"/>
      <c r="AJ822" s="399"/>
    </row>
    <row r="823" spans="3:36" ht="15.75" customHeight="1" x14ac:dyDescent="0.25">
      <c r="C823" s="397"/>
      <c r="D823" s="399"/>
      <c r="E823" s="399"/>
      <c r="F823" s="399"/>
      <c r="G823" s="399"/>
      <c r="H823" s="399"/>
      <c r="I823" s="399"/>
      <c r="J823" s="399"/>
      <c r="K823" s="399"/>
      <c r="L823" s="399"/>
      <c r="M823" s="399"/>
      <c r="N823" s="399"/>
      <c r="O823" s="399"/>
      <c r="P823" s="399"/>
      <c r="Q823" s="399"/>
      <c r="R823" s="399"/>
      <c r="S823" s="399"/>
      <c r="T823" s="399"/>
      <c r="U823" s="399"/>
      <c r="V823" s="399"/>
      <c r="W823" s="399"/>
      <c r="X823" s="399"/>
      <c r="Y823" s="399"/>
      <c r="Z823" s="399"/>
      <c r="AA823" s="399"/>
      <c r="AB823" s="399"/>
      <c r="AC823" s="399"/>
      <c r="AD823" s="399"/>
      <c r="AE823" s="399"/>
      <c r="AF823" s="399"/>
      <c r="AG823" s="399"/>
      <c r="AH823" s="399"/>
      <c r="AI823" s="399"/>
      <c r="AJ823" s="399"/>
    </row>
    <row r="824" spans="3:36" ht="15.75" customHeight="1" x14ac:dyDescent="0.25">
      <c r="C824" s="397"/>
      <c r="D824" s="399"/>
      <c r="E824" s="399"/>
      <c r="F824" s="399"/>
      <c r="G824" s="399"/>
      <c r="H824" s="399"/>
      <c r="I824" s="399"/>
      <c r="J824" s="399"/>
      <c r="K824" s="399"/>
      <c r="L824" s="399"/>
      <c r="M824" s="399"/>
      <c r="N824" s="399"/>
      <c r="O824" s="399"/>
      <c r="P824" s="399"/>
      <c r="Q824" s="399"/>
      <c r="R824" s="399"/>
      <c r="S824" s="399"/>
      <c r="T824" s="399"/>
      <c r="U824" s="399"/>
      <c r="V824" s="399"/>
      <c r="W824" s="399"/>
      <c r="X824" s="399"/>
      <c r="Y824" s="399"/>
      <c r="Z824" s="399"/>
      <c r="AA824" s="399"/>
      <c r="AB824" s="399"/>
      <c r="AC824" s="399"/>
      <c r="AD824" s="399"/>
      <c r="AE824" s="399"/>
      <c r="AF824" s="399"/>
      <c r="AG824" s="399"/>
      <c r="AH824" s="399"/>
      <c r="AI824" s="399"/>
      <c r="AJ824" s="399"/>
    </row>
    <row r="825" spans="3:36" ht="15.75" customHeight="1" x14ac:dyDescent="0.25">
      <c r="C825" s="397"/>
      <c r="D825" s="399"/>
      <c r="E825" s="399"/>
      <c r="F825" s="399"/>
      <c r="G825" s="399"/>
      <c r="H825" s="399"/>
      <c r="I825" s="399"/>
      <c r="J825" s="399"/>
      <c r="K825" s="399"/>
      <c r="L825" s="399"/>
      <c r="M825" s="399"/>
      <c r="N825" s="399"/>
      <c r="O825" s="399"/>
      <c r="P825" s="399"/>
      <c r="Q825" s="399"/>
      <c r="R825" s="399"/>
      <c r="S825" s="399"/>
      <c r="T825" s="399"/>
      <c r="U825" s="399"/>
      <c r="V825" s="399"/>
      <c r="W825" s="399"/>
      <c r="X825" s="399"/>
      <c r="Y825" s="399"/>
      <c r="Z825" s="399"/>
      <c r="AA825" s="399"/>
      <c r="AB825" s="399"/>
      <c r="AC825" s="399"/>
      <c r="AD825" s="399"/>
      <c r="AE825" s="399"/>
      <c r="AF825" s="399"/>
      <c r="AG825" s="399"/>
      <c r="AH825" s="399"/>
      <c r="AI825" s="399"/>
      <c r="AJ825" s="399"/>
    </row>
    <row r="826" spans="3:36" ht="15.75" customHeight="1" x14ac:dyDescent="0.25">
      <c r="C826" s="397"/>
      <c r="D826" s="399"/>
      <c r="E826" s="399"/>
      <c r="F826" s="399"/>
      <c r="G826" s="399"/>
      <c r="H826" s="399"/>
      <c r="I826" s="399"/>
      <c r="J826" s="399"/>
      <c r="K826" s="399"/>
      <c r="L826" s="399"/>
      <c r="M826" s="399"/>
      <c r="N826" s="399"/>
      <c r="O826" s="399"/>
      <c r="P826" s="399"/>
      <c r="Q826" s="399"/>
      <c r="R826" s="399"/>
      <c r="S826" s="399"/>
      <c r="T826" s="399"/>
      <c r="U826" s="399"/>
      <c r="V826" s="399"/>
      <c r="W826" s="399"/>
      <c r="X826" s="399"/>
      <c r="Y826" s="399"/>
      <c r="Z826" s="399"/>
      <c r="AA826" s="399"/>
      <c r="AB826" s="399"/>
      <c r="AC826" s="399"/>
      <c r="AD826" s="399"/>
      <c r="AE826" s="399"/>
      <c r="AF826" s="399"/>
      <c r="AG826" s="399"/>
      <c r="AH826" s="399"/>
      <c r="AI826" s="399"/>
      <c r="AJ826" s="399"/>
    </row>
    <row r="827" spans="3:36" ht="15.75" customHeight="1" x14ac:dyDescent="0.25">
      <c r="C827" s="397"/>
      <c r="D827" s="399"/>
      <c r="E827" s="399"/>
      <c r="F827" s="399"/>
      <c r="G827" s="399"/>
      <c r="H827" s="399"/>
      <c r="I827" s="399"/>
      <c r="J827" s="399"/>
      <c r="K827" s="399"/>
      <c r="L827" s="399"/>
      <c r="M827" s="399"/>
      <c r="N827" s="399"/>
      <c r="O827" s="399"/>
      <c r="P827" s="399"/>
      <c r="Q827" s="399"/>
      <c r="R827" s="399"/>
      <c r="S827" s="399"/>
      <c r="T827" s="399"/>
      <c r="U827" s="399"/>
      <c r="V827" s="399"/>
      <c r="W827" s="399"/>
      <c r="X827" s="399"/>
      <c r="Y827" s="399"/>
      <c r="Z827" s="399"/>
      <c r="AA827" s="399"/>
      <c r="AB827" s="399"/>
      <c r="AC827" s="399"/>
      <c r="AD827" s="399"/>
      <c r="AE827" s="399"/>
      <c r="AF827" s="399"/>
      <c r="AG827" s="399"/>
      <c r="AH827" s="399"/>
      <c r="AI827" s="399"/>
      <c r="AJ827" s="399"/>
    </row>
    <row r="828" spans="3:36" ht="15.75" customHeight="1" x14ac:dyDescent="0.25">
      <c r="C828" s="397"/>
      <c r="D828" s="399"/>
      <c r="E828" s="399"/>
      <c r="F828" s="399"/>
      <c r="G828" s="399"/>
      <c r="H828" s="399"/>
      <c r="I828" s="399"/>
      <c r="J828" s="399"/>
      <c r="K828" s="399"/>
      <c r="L828" s="399"/>
      <c r="M828" s="399"/>
      <c r="N828" s="399"/>
      <c r="O828" s="399"/>
      <c r="P828" s="399"/>
      <c r="Q828" s="399"/>
      <c r="R828" s="399"/>
      <c r="S828" s="399"/>
      <c r="T828" s="399"/>
      <c r="U828" s="399"/>
      <c r="V828" s="399"/>
      <c r="W828" s="399"/>
      <c r="X828" s="399"/>
      <c r="Y828" s="399"/>
      <c r="Z828" s="399"/>
      <c r="AA828" s="399"/>
      <c r="AB828" s="399"/>
      <c r="AC828" s="399"/>
      <c r="AD828" s="399"/>
      <c r="AE828" s="399"/>
      <c r="AF828" s="399"/>
      <c r="AG828" s="399"/>
      <c r="AH828" s="399"/>
      <c r="AI828" s="399"/>
      <c r="AJ828" s="399"/>
    </row>
    <row r="829" spans="3:36" ht="15.75" customHeight="1" x14ac:dyDescent="0.25">
      <c r="C829" s="397"/>
      <c r="D829" s="399"/>
      <c r="E829" s="399"/>
      <c r="F829" s="399"/>
      <c r="G829" s="399"/>
      <c r="H829" s="399"/>
      <c r="I829" s="399"/>
      <c r="J829" s="399"/>
      <c r="K829" s="399"/>
      <c r="L829" s="399"/>
      <c r="M829" s="399"/>
      <c r="N829" s="399"/>
      <c r="O829" s="399"/>
      <c r="P829" s="399"/>
      <c r="Q829" s="399"/>
      <c r="R829" s="399"/>
      <c r="S829" s="399"/>
      <c r="T829" s="399"/>
      <c r="U829" s="399"/>
      <c r="V829" s="399"/>
      <c r="W829" s="399"/>
      <c r="X829" s="399"/>
      <c r="Y829" s="399"/>
      <c r="Z829" s="399"/>
      <c r="AA829" s="399"/>
      <c r="AB829" s="399"/>
      <c r="AC829" s="399"/>
      <c r="AD829" s="399"/>
      <c r="AE829" s="399"/>
      <c r="AF829" s="399"/>
      <c r="AG829" s="399"/>
      <c r="AH829" s="399"/>
      <c r="AI829" s="399"/>
      <c r="AJ829" s="399"/>
    </row>
    <row r="830" spans="3:36" ht="15.75" customHeight="1" x14ac:dyDescent="0.25">
      <c r="C830" s="397"/>
      <c r="D830" s="399"/>
      <c r="E830" s="399"/>
      <c r="F830" s="399"/>
      <c r="G830" s="399"/>
      <c r="H830" s="399"/>
      <c r="I830" s="399"/>
      <c r="J830" s="399"/>
      <c r="K830" s="399"/>
      <c r="L830" s="399"/>
      <c r="M830" s="399"/>
      <c r="N830" s="399"/>
      <c r="O830" s="399"/>
      <c r="P830" s="399"/>
      <c r="Q830" s="399"/>
      <c r="R830" s="399"/>
      <c r="S830" s="399"/>
      <c r="T830" s="399"/>
      <c r="U830" s="399"/>
      <c r="V830" s="399"/>
      <c r="W830" s="399"/>
      <c r="X830" s="399"/>
      <c r="Y830" s="399"/>
      <c r="Z830" s="399"/>
      <c r="AA830" s="399"/>
      <c r="AB830" s="399"/>
      <c r="AC830" s="399"/>
      <c r="AD830" s="399"/>
      <c r="AE830" s="399"/>
      <c r="AF830" s="399"/>
      <c r="AG830" s="399"/>
      <c r="AH830" s="399"/>
      <c r="AI830" s="399"/>
      <c r="AJ830" s="399"/>
    </row>
    <row r="831" spans="3:36" ht="15.75" customHeight="1" x14ac:dyDescent="0.25">
      <c r="C831" s="397"/>
      <c r="D831" s="399"/>
      <c r="E831" s="399"/>
      <c r="F831" s="399"/>
      <c r="G831" s="399"/>
      <c r="H831" s="399"/>
      <c r="I831" s="399"/>
      <c r="J831" s="399"/>
      <c r="K831" s="399"/>
      <c r="L831" s="399"/>
      <c r="M831" s="399"/>
      <c r="N831" s="399"/>
      <c r="O831" s="399"/>
      <c r="P831" s="399"/>
      <c r="Q831" s="399"/>
      <c r="R831" s="399"/>
      <c r="S831" s="399"/>
      <c r="T831" s="399"/>
      <c r="U831" s="399"/>
      <c r="V831" s="399"/>
      <c r="W831" s="399"/>
      <c r="X831" s="399"/>
      <c r="Y831" s="399"/>
      <c r="Z831" s="399"/>
      <c r="AA831" s="399"/>
      <c r="AB831" s="399"/>
      <c r="AC831" s="399"/>
      <c r="AD831" s="399"/>
      <c r="AE831" s="399"/>
      <c r="AF831" s="399"/>
      <c r="AG831" s="399"/>
      <c r="AH831" s="399"/>
      <c r="AI831" s="399"/>
      <c r="AJ831" s="399"/>
    </row>
    <row r="832" spans="3:36" ht="15.75" customHeight="1" x14ac:dyDescent="0.25">
      <c r="C832" s="397"/>
      <c r="D832" s="399"/>
      <c r="E832" s="399"/>
      <c r="F832" s="399"/>
      <c r="G832" s="399"/>
      <c r="H832" s="399"/>
      <c r="I832" s="399"/>
      <c r="J832" s="399"/>
      <c r="K832" s="399"/>
      <c r="L832" s="399"/>
      <c r="M832" s="399"/>
      <c r="N832" s="399"/>
      <c r="O832" s="399"/>
      <c r="P832" s="399"/>
      <c r="Q832" s="399"/>
      <c r="R832" s="399"/>
      <c r="S832" s="399"/>
      <c r="T832" s="399"/>
      <c r="U832" s="399"/>
      <c r="V832" s="399"/>
      <c r="W832" s="399"/>
      <c r="X832" s="399"/>
      <c r="Y832" s="399"/>
      <c r="Z832" s="399"/>
      <c r="AA832" s="399"/>
      <c r="AB832" s="399"/>
      <c r="AC832" s="399"/>
      <c r="AD832" s="399"/>
      <c r="AE832" s="399"/>
      <c r="AF832" s="399"/>
      <c r="AG832" s="399"/>
      <c r="AH832" s="399"/>
      <c r="AI832" s="399"/>
      <c r="AJ832" s="399"/>
    </row>
    <row r="833" spans="3:36" ht="15.75" customHeight="1" x14ac:dyDescent="0.25">
      <c r="C833" s="397"/>
      <c r="D833" s="399"/>
      <c r="E833" s="399"/>
      <c r="F833" s="399"/>
      <c r="G833" s="399"/>
      <c r="H833" s="399"/>
      <c r="I833" s="399"/>
      <c r="J833" s="399"/>
      <c r="K833" s="399"/>
      <c r="L833" s="399"/>
      <c r="M833" s="399"/>
      <c r="N833" s="399"/>
      <c r="O833" s="399"/>
      <c r="P833" s="399"/>
      <c r="Q833" s="399"/>
      <c r="R833" s="399"/>
      <c r="S833" s="399"/>
      <c r="T833" s="399"/>
      <c r="U833" s="399"/>
      <c r="V833" s="399"/>
      <c r="W833" s="399"/>
      <c r="X833" s="399"/>
      <c r="Y833" s="399"/>
      <c r="Z833" s="399"/>
      <c r="AA833" s="399"/>
      <c r="AB833" s="399"/>
      <c r="AC833" s="399"/>
      <c r="AD833" s="399"/>
      <c r="AE833" s="399"/>
      <c r="AF833" s="399"/>
      <c r="AG833" s="399"/>
      <c r="AH833" s="399"/>
      <c r="AI833" s="399"/>
      <c r="AJ833" s="399"/>
    </row>
    <row r="834" spans="3:36" ht="15.75" customHeight="1" x14ac:dyDescent="0.25">
      <c r="C834" s="397"/>
      <c r="D834" s="399"/>
      <c r="E834" s="399"/>
      <c r="F834" s="399"/>
      <c r="G834" s="399"/>
      <c r="H834" s="399"/>
      <c r="I834" s="399"/>
      <c r="J834" s="399"/>
      <c r="K834" s="399"/>
      <c r="L834" s="399"/>
      <c r="M834" s="399"/>
      <c r="N834" s="399"/>
      <c r="O834" s="399"/>
      <c r="P834" s="399"/>
      <c r="Q834" s="399"/>
      <c r="R834" s="399"/>
      <c r="S834" s="399"/>
      <c r="T834" s="399"/>
      <c r="U834" s="399"/>
      <c r="V834" s="399"/>
      <c r="W834" s="399"/>
      <c r="X834" s="399"/>
      <c r="Y834" s="399"/>
      <c r="Z834" s="399"/>
      <c r="AA834" s="399"/>
      <c r="AB834" s="399"/>
      <c r="AC834" s="399"/>
      <c r="AD834" s="399"/>
      <c r="AE834" s="399"/>
      <c r="AF834" s="399"/>
      <c r="AG834" s="399"/>
      <c r="AH834" s="399"/>
      <c r="AI834" s="399"/>
      <c r="AJ834" s="399"/>
    </row>
    <row r="835" spans="3:36" ht="15.75" customHeight="1" x14ac:dyDescent="0.25">
      <c r="C835" s="397"/>
      <c r="D835" s="399"/>
      <c r="E835" s="399"/>
      <c r="F835" s="399"/>
      <c r="G835" s="399"/>
      <c r="H835" s="399"/>
      <c r="I835" s="399"/>
      <c r="J835" s="399"/>
      <c r="K835" s="399"/>
      <c r="L835" s="399"/>
      <c r="M835" s="399"/>
      <c r="N835" s="399"/>
      <c r="O835" s="399"/>
      <c r="P835" s="399"/>
      <c r="Q835" s="399"/>
      <c r="R835" s="399"/>
      <c r="S835" s="399"/>
      <c r="T835" s="399"/>
      <c r="U835" s="399"/>
      <c r="V835" s="399"/>
      <c r="W835" s="399"/>
      <c r="X835" s="399"/>
      <c r="Y835" s="399"/>
      <c r="Z835" s="399"/>
      <c r="AA835" s="399"/>
      <c r="AB835" s="399"/>
      <c r="AC835" s="399"/>
      <c r="AD835" s="399"/>
      <c r="AE835" s="399"/>
      <c r="AF835" s="399"/>
      <c r="AG835" s="399"/>
      <c r="AH835" s="399"/>
      <c r="AI835" s="399"/>
      <c r="AJ835" s="399"/>
    </row>
    <row r="836" spans="3:36" ht="15.75" customHeight="1" x14ac:dyDescent="0.25">
      <c r="C836" s="397"/>
      <c r="D836" s="399"/>
      <c r="E836" s="399"/>
      <c r="F836" s="399"/>
      <c r="G836" s="399"/>
      <c r="H836" s="399"/>
      <c r="I836" s="399"/>
      <c r="J836" s="399"/>
      <c r="K836" s="399"/>
      <c r="L836" s="399"/>
      <c r="M836" s="399"/>
      <c r="N836" s="399"/>
      <c r="O836" s="399"/>
      <c r="P836" s="399"/>
      <c r="Q836" s="399"/>
      <c r="R836" s="399"/>
      <c r="S836" s="399"/>
      <c r="T836" s="399"/>
      <c r="U836" s="399"/>
      <c r="V836" s="399"/>
      <c r="W836" s="399"/>
      <c r="X836" s="399"/>
      <c r="Y836" s="399"/>
      <c r="Z836" s="399"/>
      <c r="AA836" s="399"/>
      <c r="AB836" s="399"/>
      <c r="AC836" s="399"/>
      <c r="AD836" s="399"/>
      <c r="AE836" s="399"/>
      <c r="AF836" s="399"/>
      <c r="AG836" s="399"/>
      <c r="AH836" s="399"/>
      <c r="AI836" s="399"/>
      <c r="AJ836" s="399"/>
    </row>
    <row r="837" spans="3:36" ht="15.75" customHeight="1" x14ac:dyDescent="0.25">
      <c r="C837" s="397"/>
      <c r="D837" s="399"/>
      <c r="E837" s="399"/>
      <c r="F837" s="399"/>
      <c r="G837" s="399"/>
      <c r="H837" s="399"/>
      <c r="I837" s="399"/>
      <c r="J837" s="399"/>
      <c r="K837" s="399"/>
      <c r="L837" s="399"/>
      <c r="M837" s="399"/>
      <c r="N837" s="399"/>
      <c r="O837" s="399"/>
      <c r="P837" s="399"/>
      <c r="Q837" s="399"/>
      <c r="R837" s="399"/>
      <c r="S837" s="399"/>
      <c r="T837" s="399"/>
      <c r="U837" s="399"/>
      <c r="V837" s="399"/>
      <c r="W837" s="399"/>
      <c r="X837" s="399"/>
      <c r="Y837" s="399"/>
      <c r="Z837" s="399"/>
      <c r="AA837" s="399"/>
      <c r="AB837" s="399"/>
      <c r="AC837" s="399"/>
      <c r="AD837" s="399"/>
      <c r="AE837" s="399"/>
      <c r="AF837" s="399"/>
      <c r="AG837" s="399"/>
      <c r="AH837" s="399"/>
      <c r="AI837" s="399"/>
      <c r="AJ837" s="399"/>
    </row>
    <row r="838" spans="3:36" ht="15.75" customHeight="1" x14ac:dyDescent="0.25">
      <c r="C838" s="397"/>
      <c r="D838" s="399"/>
      <c r="E838" s="399"/>
      <c r="F838" s="399"/>
      <c r="G838" s="399"/>
      <c r="H838" s="399"/>
      <c r="I838" s="399"/>
      <c r="J838" s="399"/>
      <c r="K838" s="399"/>
      <c r="L838" s="399"/>
      <c r="M838" s="399"/>
      <c r="N838" s="399"/>
      <c r="O838" s="399"/>
      <c r="P838" s="399"/>
      <c r="Q838" s="399"/>
      <c r="R838" s="399"/>
      <c r="S838" s="399"/>
      <c r="T838" s="399"/>
      <c r="U838" s="399"/>
      <c r="V838" s="399"/>
      <c r="W838" s="399"/>
      <c r="X838" s="399"/>
      <c r="Y838" s="399"/>
      <c r="Z838" s="399"/>
      <c r="AA838" s="399"/>
      <c r="AB838" s="399"/>
      <c r="AC838" s="399"/>
      <c r="AD838" s="399"/>
      <c r="AE838" s="399"/>
      <c r="AF838" s="399"/>
      <c r="AG838" s="399"/>
      <c r="AH838" s="399"/>
      <c r="AI838" s="399"/>
      <c r="AJ838" s="399"/>
    </row>
    <row r="839" spans="3:36" ht="15.75" customHeight="1" x14ac:dyDescent="0.25">
      <c r="C839" s="397"/>
      <c r="D839" s="399"/>
      <c r="E839" s="399"/>
      <c r="F839" s="399"/>
      <c r="G839" s="399"/>
      <c r="H839" s="399"/>
      <c r="I839" s="399"/>
      <c r="J839" s="399"/>
      <c r="K839" s="399"/>
      <c r="L839" s="399"/>
      <c r="M839" s="399"/>
      <c r="N839" s="399"/>
      <c r="O839" s="399"/>
      <c r="P839" s="399"/>
      <c r="Q839" s="399"/>
      <c r="R839" s="399"/>
      <c r="S839" s="399"/>
      <c r="T839" s="399"/>
      <c r="U839" s="399"/>
      <c r="V839" s="399"/>
      <c r="W839" s="399"/>
      <c r="X839" s="399"/>
      <c r="Y839" s="399"/>
      <c r="Z839" s="399"/>
      <c r="AA839" s="399"/>
      <c r="AB839" s="399"/>
      <c r="AC839" s="399"/>
      <c r="AD839" s="399"/>
      <c r="AE839" s="399"/>
      <c r="AF839" s="399"/>
      <c r="AG839" s="399"/>
      <c r="AH839" s="399"/>
      <c r="AI839" s="399"/>
      <c r="AJ839" s="399"/>
    </row>
    <row r="840" spans="3:36" ht="15.75" customHeight="1" x14ac:dyDescent="0.25">
      <c r="C840" s="397"/>
      <c r="D840" s="399"/>
      <c r="E840" s="399"/>
      <c r="F840" s="399"/>
      <c r="G840" s="399"/>
      <c r="H840" s="399"/>
      <c r="I840" s="399"/>
      <c r="J840" s="399"/>
      <c r="K840" s="399"/>
      <c r="L840" s="399"/>
      <c r="M840" s="399"/>
      <c r="N840" s="399"/>
      <c r="O840" s="399"/>
      <c r="P840" s="399"/>
      <c r="Q840" s="399"/>
      <c r="R840" s="399"/>
      <c r="S840" s="399"/>
      <c r="T840" s="399"/>
      <c r="U840" s="399"/>
      <c r="V840" s="399"/>
      <c r="W840" s="399"/>
      <c r="X840" s="399"/>
      <c r="Y840" s="399"/>
      <c r="Z840" s="399"/>
      <c r="AA840" s="399"/>
      <c r="AB840" s="399"/>
      <c r="AC840" s="399"/>
      <c r="AD840" s="399"/>
      <c r="AE840" s="399"/>
      <c r="AF840" s="399"/>
      <c r="AG840" s="399"/>
      <c r="AH840" s="399"/>
      <c r="AI840" s="399"/>
      <c r="AJ840" s="399"/>
    </row>
    <row r="841" spans="3:36" ht="15.75" customHeight="1" x14ac:dyDescent="0.25">
      <c r="C841" s="397"/>
      <c r="D841" s="399"/>
      <c r="E841" s="399"/>
      <c r="F841" s="399"/>
      <c r="G841" s="399"/>
      <c r="H841" s="399"/>
      <c r="I841" s="399"/>
      <c r="J841" s="399"/>
      <c r="K841" s="399"/>
      <c r="L841" s="399"/>
      <c r="M841" s="399"/>
      <c r="N841" s="399"/>
      <c r="O841" s="399"/>
      <c r="P841" s="399"/>
      <c r="Q841" s="399"/>
      <c r="R841" s="399"/>
      <c r="S841" s="399"/>
      <c r="T841" s="399"/>
      <c r="U841" s="399"/>
      <c r="V841" s="399"/>
      <c r="W841" s="399"/>
      <c r="X841" s="399"/>
      <c r="Y841" s="399"/>
      <c r="Z841" s="399"/>
      <c r="AA841" s="399"/>
      <c r="AB841" s="399"/>
      <c r="AC841" s="399"/>
      <c r="AD841" s="399"/>
      <c r="AE841" s="399"/>
      <c r="AF841" s="399"/>
      <c r="AG841" s="399"/>
      <c r="AH841" s="399"/>
      <c r="AI841" s="399"/>
      <c r="AJ841" s="399"/>
    </row>
    <row r="842" spans="3:36" ht="15.75" customHeight="1" x14ac:dyDescent="0.25">
      <c r="C842" s="397"/>
      <c r="D842" s="399"/>
      <c r="E842" s="399"/>
      <c r="F842" s="399"/>
      <c r="G842" s="399"/>
      <c r="H842" s="399"/>
      <c r="I842" s="399"/>
      <c r="J842" s="399"/>
      <c r="K842" s="399"/>
      <c r="L842" s="399"/>
      <c r="M842" s="399"/>
      <c r="N842" s="399"/>
      <c r="O842" s="399"/>
      <c r="P842" s="399"/>
      <c r="Q842" s="399"/>
      <c r="R842" s="399"/>
      <c r="S842" s="399"/>
      <c r="T842" s="399"/>
      <c r="U842" s="399"/>
      <c r="V842" s="399"/>
      <c r="W842" s="399"/>
      <c r="X842" s="399"/>
      <c r="Y842" s="399"/>
      <c r="Z842" s="399"/>
      <c r="AA842" s="399"/>
      <c r="AB842" s="399"/>
      <c r="AC842" s="399"/>
      <c r="AD842" s="399"/>
      <c r="AE842" s="399"/>
      <c r="AF842" s="399"/>
      <c r="AG842" s="399"/>
      <c r="AH842" s="399"/>
      <c r="AI842" s="399"/>
      <c r="AJ842" s="399"/>
    </row>
    <row r="843" spans="3:36" ht="15.75" customHeight="1" x14ac:dyDescent="0.25">
      <c r="C843" s="397"/>
      <c r="D843" s="399"/>
      <c r="E843" s="399"/>
      <c r="F843" s="399"/>
      <c r="G843" s="399"/>
      <c r="H843" s="399"/>
      <c r="I843" s="399"/>
      <c r="J843" s="399"/>
      <c r="K843" s="399"/>
      <c r="L843" s="399"/>
      <c r="M843" s="399"/>
      <c r="N843" s="399"/>
      <c r="O843" s="399"/>
      <c r="P843" s="399"/>
      <c r="Q843" s="399"/>
      <c r="R843" s="399"/>
      <c r="S843" s="399"/>
      <c r="T843" s="399"/>
      <c r="U843" s="399"/>
      <c r="V843" s="399"/>
      <c r="W843" s="399"/>
      <c r="X843" s="399"/>
      <c r="Y843" s="399"/>
      <c r="Z843" s="399"/>
      <c r="AA843" s="399"/>
      <c r="AB843" s="399"/>
      <c r="AC843" s="399"/>
      <c r="AD843" s="399"/>
      <c r="AE843" s="399"/>
      <c r="AF843" s="399"/>
      <c r="AG843" s="399"/>
      <c r="AH843" s="399"/>
      <c r="AI843" s="399"/>
      <c r="AJ843" s="399"/>
    </row>
    <row r="844" spans="3:36" ht="15.75" customHeight="1" x14ac:dyDescent="0.25">
      <c r="C844" s="397"/>
      <c r="D844" s="399"/>
      <c r="E844" s="399"/>
      <c r="F844" s="399"/>
      <c r="G844" s="399"/>
      <c r="H844" s="399"/>
      <c r="I844" s="399"/>
      <c r="J844" s="399"/>
      <c r="K844" s="399"/>
      <c r="L844" s="399"/>
      <c r="M844" s="399"/>
      <c r="N844" s="399"/>
      <c r="O844" s="399"/>
      <c r="P844" s="399"/>
      <c r="Q844" s="399"/>
      <c r="R844" s="399"/>
      <c r="S844" s="399"/>
      <c r="T844" s="399"/>
      <c r="U844" s="399"/>
      <c r="V844" s="399"/>
      <c r="W844" s="399"/>
      <c r="X844" s="399"/>
      <c r="Y844" s="399"/>
      <c r="Z844" s="399"/>
      <c r="AA844" s="399"/>
      <c r="AB844" s="399"/>
      <c r="AC844" s="399"/>
      <c r="AD844" s="399"/>
      <c r="AE844" s="399"/>
      <c r="AF844" s="399"/>
      <c r="AG844" s="399"/>
      <c r="AH844" s="399"/>
      <c r="AI844" s="399"/>
      <c r="AJ844" s="399"/>
    </row>
    <row r="845" spans="3:36" ht="15.75" customHeight="1" x14ac:dyDescent="0.25">
      <c r="C845" s="397"/>
      <c r="D845" s="399"/>
      <c r="E845" s="399"/>
      <c r="F845" s="399"/>
      <c r="G845" s="399"/>
      <c r="H845" s="399"/>
      <c r="I845" s="399"/>
      <c r="J845" s="399"/>
      <c r="K845" s="399"/>
      <c r="L845" s="399"/>
      <c r="M845" s="399"/>
      <c r="N845" s="399"/>
      <c r="O845" s="399"/>
      <c r="P845" s="399"/>
      <c r="Q845" s="399"/>
      <c r="R845" s="399"/>
      <c r="S845" s="399"/>
      <c r="T845" s="399"/>
      <c r="U845" s="399"/>
      <c r="V845" s="399"/>
      <c r="W845" s="399"/>
      <c r="X845" s="399"/>
      <c r="Y845" s="399"/>
      <c r="Z845" s="399"/>
      <c r="AA845" s="399"/>
      <c r="AB845" s="399"/>
      <c r="AC845" s="399"/>
      <c r="AD845" s="399"/>
      <c r="AE845" s="399"/>
      <c r="AF845" s="399"/>
      <c r="AG845" s="399"/>
      <c r="AH845" s="399"/>
      <c r="AI845" s="399"/>
      <c r="AJ845" s="399"/>
    </row>
    <row r="846" spans="3:36" ht="15.75" customHeight="1" x14ac:dyDescent="0.25">
      <c r="C846" s="397"/>
      <c r="D846" s="399"/>
      <c r="E846" s="399"/>
      <c r="F846" s="399"/>
      <c r="G846" s="399"/>
      <c r="H846" s="399"/>
      <c r="I846" s="399"/>
      <c r="J846" s="399"/>
      <c r="K846" s="399"/>
      <c r="L846" s="399"/>
      <c r="M846" s="399"/>
      <c r="N846" s="399"/>
      <c r="O846" s="399"/>
      <c r="P846" s="399"/>
      <c r="Q846" s="399"/>
      <c r="R846" s="399"/>
      <c r="S846" s="399"/>
      <c r="T846" s="399"/>
      <c r="U846" s="399"/>
      <c r="V846" s="399"/>
      <c r="W846" s="399"/>
      <c r="X846" s="399"/>
      <c r="Y846" s="399"/>
      <c r="Z846" s="399"/>
      <c r="AA846" s="399"/>
      <c r="AB846" s="399"/>
      <c r="AC846" s="399"/>
      <c r="AD846" s="399"/>
      <c r="AE846" s="399"/>
      <c r="AF846" s="399"/>
      <c r="AG846" s="399"/>
      <c r="AH846" s="399"/>
      <c r="AI846" s="399"/>
      <c r="AJ846" s="399"/>
    </row>
    <row r="847" spans="3:36" ht="15.75" customHeight="1" x14ac:dyDescent="0.25">
      <c r="C847" s="397"/>
      <c r="D847" s="399"/>
      <c r="E847" s="399"/>
      <c r="F847" s="399"/>
      <c r="G847" s="399"/>
      <c r="H847" s="399"/>
      <c r="I847" s="399"/>
      <c r="J847" s="399"/>
      <c r="K847" s="399"/>
      <c r="L847" s="399"/>
      <c r="M847" s="399"/>
      <c r="N847" s="399"/>
      <c r="O847" s="399"/>
      <c r="P847" s="399"/>
      <c r="Q847" s="399"/>
      <c r="R847" s="399"/>
      <c r="S847" s="399"/>
      <c r="T847" s="399"/>
      <c r="U847" s="399"/>
      <c r="V847" s="399"/>
      <c r="W847" s="399"/>
      <c r="X847" s="399"/>
      <c r="Y847" s="399"/>
      <c r="Z847" s="399"/>
      <c r="AA847" s="399"/>
      <c r="AB847" s="399"/>
      <c r="AC847" s="399"/>
      <c r="AD847" s="399"/>
      <c r="AE847" s="399"/>
      <c r="AF847" s="399"/>
      <c r="AG847" s="399"/>
      <c r="AH847" s="399"/>
      <c r="AI847" s="399"/>
      <c r="AJ847" s="399"/>
    </row>
    <row r="848" spans="3:36" ht="15.75" customHeight="1" x14ac:dyDescent="0.25">
      <c r="C848" s="397"/>
      <c r="D848" s="399"/>
      <c r="E848" s="399"/>
      <c r="F848" s="399"/>
      <c r="G848" s="399"/>
      <c r="H848" s="399"/>
      <c r="I848" s="399"/>
      <c r="J848" s="399"/>
      <c r="K848" s="399"/>
      <c r="L848" s="399"/>
      <c r="M848" s="399"/>
      <c r="N848" s="399"/>
      <c r="O848" s="399"/>
      <c r="P848" s="399"/>
      <c r="Q848" s="399"/>
      <c r="R848" s="399"/>
      <c r="S848" s="399"/>
      <c r="T848" s="399"/>
      <c r="U848" s="399"/>
      <c r="V848" s="399"/>
      <c r="W848" s="399"/>
      <c r="X848" s="399"/>
      <c r="Y848" s="399"/>
      <c r="Z848" s="399"/>
      <c r="AA848" s="399"/>
      <c r="AB848" s="399"/>
      <c r="AC848" s="399"/>
      <c r="AD848" s="399"/>
      <c r="AE848" s="399"/>
      <c r="AF848" s="399"/>
      <c r="AG848" s="399"/>
      <c r="AH848" s="399"/>
      <c r="AI848" s="399"/>
      <c r="AJ848" s="399"/>
    </row>
    <row r="849" spans="3:36" ht="15.75" customHeight="1" x14ac:dyDescent="0.25">
      <c r="C849" s="397"/>
      <c r="D849" s="399"/>
      <c r="E849" s="399"/>
      <c r="F849" s="399"/>
      <c r="G849" s="399"/>
      <c r="H849" s="399"/>
      <c r="I849" s="399"/>
      <c r="J849" s="399"/>
      <c r="K849" s="399"/>
      <c r="L849" s="399"/>
      <c r="M849" s="399"/>
      <c r="N849" s="399"/>
      <c r="O849" s="399"/>
      <c r="P849" s="399"/>
      <c r="Q849" s="399"/>
      <c r="R849" s="399"/>
      <c r="S849" s="399"/>
      <c r="T849" s="399"/>
      <c r="U849" s="399"/>
      <c r="V849" s="399"/>
      <c r="W849" s="399"/>
      <c r="X849" s="399"/>
      <c r="Y849" s="399"/>
      <c r="Z849" s="399"/>
      <c r="AA849" s="399"/>
      <c r="AB849" s="399"/>
      <c r="AC849" s="399"/>
      <c r="AD849" s="399"/>
      <c r="AE849" s="399"/>
      <c r="AF849" s="399"/>
      <c r="AG849" s="399"/>
      <c r="AH849" s="399"/>
      <c r="AI849" s="399"/>
      <c r="AJ849" s="399"/>
    </row>
    <row r="850" spans="3:36" ht="15.75" customHeight="1" x14ac:dyDescent="0.25">
      <c r="C850" s="397"/>
      <c r="D850" s="399"/>
      <c r="E850" s="399"/>
      <c r="F850" s="399"/>
      <c r="G850" s="399"/>
      <c r="H850" s="399"/>
      <c r="I850" s="399"/>
      <c r="J850" s="399"/>
      <c r="K850" s="399"/>
      <c r="L850" s="399"/>
      <c r="M850" s="399"/>
      <c r="N850" s="399"/>
      <c r="O850" s="399"/>
      <c r="P850" s="399"/>
      <c r="Q850" s="399"/>
      <c r="R850" s="399"/>
      <c r="S850" s="399"/>
      <c r="T850" s="399"/>
      <c r="U850" s="399"/>
      <c r="V850" s="399"/>
      <c r="W850" s="399"/>
      <c r="X850" s="399"/>
      <c r="Y850" s="399"/>
      <c r="Z850" s="399"/>
      <c r="AA850" s="399"/>
      <c r="AB850" s="399"/>
      <c r="AC850" s="399"/>
      <c r="AD850" s="399"/>
      <c r="AE850" s="399"/>
      <c r="AF850" s="399"/>
      <c r="AG850" s="399"/>
      <c r="AH850" s="399"/>
      <c r="AI850" s="399"/>
      <c r="AJ850" s="399"/>
    </row>
    <row r="851" spans="3:36" ht="15.75" customHeight="1" x14ac:dyDescent="0.25">
      <c r="C851" s="397"/>
      <c r="D851" s="399"/>
      <c r="E851" s="399"/>
      <c r="F851" s="399"/>
      <c r="G851" s="399"/>
      <c r="H851" s="399"/>
      <c r="I851" s="399"/>
      <c r="J851" s="399"/>
      <c r="K851" s="399"/>
      <c r="L851" s="399"/>
      <c r="M851" s="399"/>
      <c r="N851" s="399"/>
      <c r="O851" s="399"/>
      <c r="P851" s="399"/>
      <c r="Q851" s="399"/>
      <c r="R851" s="399"/>
      <c r="S851" s="399"/>
      <c r="T851" s="399"/>
      <c r="U851" s="399"/>
      <c r="V851" s="399"/>
      <c r="W851" s="399"/>
      <c r="X851" s="399"/>
      <c r="Y851" s="399"/>
      <c r="Z851" s="399"/>
      <c r="AA851" s="399"/>
      <c r="AB851" s="399"/>
      <c r="AC851" s="399"/>
      <c r="AD851" s="399"/>
      <c r="AE851" s="399"/>
      <c r="AF851" s="399"/>
      <c r="AG851" s="399"/>
      <c r="AH851" s="399"/>
      <c r="AI851" s="399"/>
      <c r="AJ851" s="399"/>
    </row>
    <row r="852" spans="3:36" ht="15.75" customHeight="1" x14ac:dyDescent="0.25">
      <c r="C852" s="397"/>
      <c r="D852" s="399"/>
      <c r="E852" s="399"/>
      <c r="F852" s="399"/>
      <c r="G852" s="399"/>
      <c r="H852" s="399"/>
      <c r="I852" s="399"/>
      <c r="J852" s="399"/>
      <c r="K852" s="399"/>
      <c r="L852" s="399"/>
      <c r="M852" s="399"/>
      <c r="N852" s="399"/>
      <c r="O852" s="399"/>
      <c r="P852" s="399"/>
      <c r="Q852" s="399"/>
      <c r="R852" s="399"/>
      <c r="S852" s="399"/>
      <c r="T852" s="399"/>
      <c r="U852" s="399"/>
      <c r="V852" s="399"/>
      <c r="W852" s="399"/>
      <c r="X852" s="399"/>
      <c r="Y852" s="399"/>
      <c r="Z852" s="399"/>
      <c r="AA852" s="399"/>
      <c r="AB852" s="399"/>
      <c r="AC852" s="399"/>
      <c r="AD852" s="399"/>
      <c r="AE852" s="399"/>
      <c r="AF852" s="399"/>
      <c r="AG852" s="399"/>
      <c r="AH852" s="399"/>
      <c r="AI852" s="399"/>
      <c r="AJ852" s="399"/>
    </row>
    <row r="853" spans="3:36" ht="15.75" customHeight="1" x14ac:dyDescent="0.25">
      <c r="C853" s="397"/>
      <c r="D853" s="399"/>
      <c r="E853" s="399"/>
      <c r="F853" s="399"/>
      <c r="G853" s="399"/>
      <c r="H853" s="399"/>
      <c r="I853" s="399"/>
      <c r="J853" s="399"/>
      <c r="K853" s="399"/>
      <c r="L853" s="399"/>
      <c r="M853" s="399"/>
      <c r="N853" s="399"/>
      <c r="O853" s="399"/>
      <c r="P853" s="399"/>
      <c r="Q853" s="399"/>
      <c r="R853" s="399"/>
      <c r="S853" s="399"/>
      <c r="T853" s="399"/>
      <c r="U853" s="399"/>
      <c r="V853" s="399"/>
      <c r="W853" s="399"/>
      <c r="X853" s="399"/>
      <c r="Y853" s="399"/>
      <c r="Z853" s="399"/>
      <c r="AA853" s="399"/>
      <c r="AB853" s="399"/>
      <c r="AC853" s="399"/>
      <c r="AD853" s="399"/>
      <c r="AE853" s="399"/>
      <c r="AF853" s="399"/>
      <c r="AG853" s="399"/>
      <c r="AH853" s="399"/>
      <c r="AI853" s="399"/>
      <c r="AJ853" s="399"/>
    </row>
    <row r="854" spans="3:36" ht="15.75" customHeight="1" x14ac:dyDescent="0.25">
      <c r="C854" s="397"/>
      <c r="D854" s="399"/>
      <c r="E854" s="399"/>
      <c r="F854" s="399"/>
      <c r="G854" s="399"/>
      <c r="H854" s="399"/>
      <c r="I854" s="399"/>
      <c r="J854" s="399"/>
      <c r="K854" s="399"/>
      <c r="L854" s="399"/>
      <c r="M854" s="399"/>
      <c r="N854" s="399"/>
      <c r="O854" s="399"/>
      <c r="P854" s="399"/>
      <c r="Q854" s="399"/>
      <c r="R854" s="399"/>
      <c r="S854" s="399"/>
      <c r="T854" s="399"/>
      <c r="U854" s="399"/>
      <c r="V854" s="399"/>
      <c r="W854" s="399"/>
      <c r="X854" s="399"/>
      <c r="Y854" s="399"/>
      <c r="Z854" s="399"/>
      <c r="AA854" s="399"/>
      <c r="AB854" s="399"/>
      <c r="AC854" s="399"/>
      <c r="AD854" s="399"/>
      <c r="AE854" s="399"/>
      <c r="AF854" s="399"/>
      <c r="AG854" s="399"/>
      <c r="AH854" s="399"/>
      <c r="AI854" s="399"/>
      <c r="AJ854" s="399"/>
    </row>
    <row r="855" spans="3:36" ht="15.75" customHeight="1" x14ac:dyDescent="0.25">
      <c r="C855" s="397"/>
      <c r="D855" s="399"/>
      <c r="E855" s="399"/>
      <c r="F855" s="399"/>
      <c r="G855" s="399"/>
      <c r="H855" s="399"/>
      <c r="I855" s="399"/>
      <c r="J855" s="399"/>
      <c r="K855" s="399"/>
      <c r="L855" s="399"/>
      <c r="M855" s="399"/>
      <c r="N855" s="399"/>
      <c r="O855" s="399"/>
      <c r="P855" s="399"/>
      <c r="Q855" s="399"/>
      <c r="R855" s="399"/>
      <c r="S855" s="399"/>
      <c r="T855" s="399"/>
      <c r="U855" s="399"/>
      <c r="V855" s="399"/>
      <c r="W855" s="399"/>
      <c r="X855" s="399"/>
      <c r="Y855" s="399"/>
      <c r="Z855" s="399"/>
      <c r="AA855" s="399"/>
      <c r="AB855" s="399"/>
      <c r="AC855" s="399"/>
      <c r="AD855" s="399"/>
      <c r="AE855" s="399"/>
      <c r="AF855" s="399"/>
      <c r="AG855" s="399"/>
      <c r="AH855" s="399"/>
      <c r="AI855" s="399"/>
      <c r="AJ855" s="399"/>
    </row>
    <row r="856" spans="3:36" ht="15.75" customHeight="1" x14ac:dyDescent="0.25">
      <c r="C856" s="397"/>
      <c r="D856" s="399"/>
      <c r="E856" s="399"/>
      <c r="F856" s="399"/>
      <c r="G856" s="399"/>
      <c r="H856" s="399"/>
      <c r="I856" s="399"/>
      <c r="J856" s="399"/>
      <c r="K856" s="399"/>
      <c r="L856" s="399"/>
      <c r="M856" s="399"/>
      <c r="N856" s="399"/>
      <c r="O856" s="399"/>
      <c r="P856" s="399"/>
      <c r="Q856" s="399"/>
      <c r="R856" s="399"/>
      <c r="S856" s="399"/>
      <c r="T856" s="399"/>
      <c r="U856" s="399"/>
      <c r="V856" s="399"/>
      <c r="W856" s="399"/>
      <c r="X856" s="399"/>
      <c r="Y856" s="399"/>
      <c r="Z856" s="399"/>
      <c r="AA856" s="399"/>
      <c r="AB856" s="399"/>
      <c r="AC856" s="399"/>
      <c r="AD856" s="399"/>
      <c r="AE856" s="399"/>
      <c r="AF856" s="399"/>
      <c r="AG856" s="399"/>
      <c r="AH856" s="399"/>
      <c r="AI856" s="399"/>
      <c r="AJ856" s="399"/>
    </row>
    <row r="857" spans="3:36" ht="15.75" customHeight="1" x14ac:dyDescent="0.25">
      <c r="C857" s="397"/>
      <c r="D857" s="399"/>
      <c r="E857" s="399"/>
      <c r="F857" s="399"/>
      <c r="G857" s="399"/>
      <c r="H857" s="399"/>
      <c r="I857" s="399"/>
      <c r="J857" s="399"/>
      <c r="K857" s="399"/>
      <c r="L857" s="399"/>
      <c r="M857" s="399"/>
      <c r="N857" s="399"/>
      <c r="O857" s="399"/>
      <c r="P857" s="399"/>
      <c r="Q857" s="399"/>
      <c r="R857" s="399"/>
      <c r="S857" s="399"/>
      <c r="T857" s="399"/>
      <c r="U857" s="399"/>
      <c r="V857" s="399"/>
      <c r="W857" s="399"/>
      <c r="X857" s="399"/>
      <c r="Y857" s="399"/>
      <c r="Z857" s="399"/>
      <c r="AA857" s="399"/>
      <c r="AB857" s="399"/>
      <c r="AC857" s="399"/>
      <c r="AD857" s="399"/>
      <c r="AE857" s="399"/>
      <c r="AF857" s="399"/>
      <c r="AG857" s="399"/>
      <c r="AH857" s="399"/>
      <c r="AI857" s="399"/>
      <c r="AJ857" s="399"/>
    </row>
    <row r="858" spans="3:36" ht="15.75" customHeight="1" x14ac:dyDescent="0.25">
      <c r="C858" s="397"/>
      <c r="D858" s="399"/>
      <c r="E858" s="399"/>
      <c r="F858" s="399"/>
      <c r="G858" s="399"/>
      <c r="H858" s="399"/>
      <c r="I858" s="399"/>
      <c r="J858" s="399"/>
      <c r="K858" s="399"/>
      <c r="L858" s="399"/>
      <c r="M858" s="399"/>
      <c r="N858" s="399"/>
      <c r="O858" s="399"/>
      <c r="P858" s="399"/>
      <c r="Q858" s="399"/>
      <c r="R858" s="399"/>
      <c r="S858" s="399"/>
      <c r="T858" s="399"/>
      <c r="U858" s="399"/>
      <c r="V858" s="399"/>
      <c r="W858" s="399"/>
      <c r="X858" s="399"/>
      <c r="Y858" s="399"/>
      <c r="Z858" s="399"/>
      <c r="AA858" s="399"/>
      <c r="AB858" s="399"/>
      <c r="AC858" s="399"/>
      <c r="AD858" s="399"/>
      <c r="AE858" s="399"/>
      <c r="AF858" s="399"/>
      <c r="AG858" s="399"/>
      <c r="AH858" s="399"/>
      <c r="AI858" s="399"/>
      <c r="AJ858" s="399"/>
    </row>
    <row r="859" spans="3:36" ht="15.75" customHeight="1" x14ac:dyDescent="0.25">
      <c r="C859" s="397"/>
      <c r="D859" s="399"/>
      <c r="E859" s="399"/>
      <c r="F859" s="399"/>
      <c r="G859" s="399"/>
      <c r="H859" s="399"/>
      <c r="I859" s="399"/>
      <c r="J859" s="399"/>
      <c r="K859" s="399"/>
      <c r="L859" s="399"/>
      <c r="M859" s="399"/>
      <c r="N859" s="399"/>
      <c r="O859" s="399"/>
      <c r="P859" s="399"/>
      <c r="Q859" s="399"/>
      <c r="R859" s="399"/>
      <c r="S859" s="399"/>
      <c r="T859" s="399"/>
      <c r="U859" s="399"/>
      <c r="V859" s="399"/>
      <c r="W859" s="399"/>
      <c r="X859" s="399"/>
      <c r="Y859" s="399"/>
      <c r="Z859" s="399"/>
      <c r="AA859" s="399"/>
      <c r="AB859" s="399"/>
      <c r="AC859" s="399"/>
      <c r="AD859" s="399"/>
      <c r="AE859" s="399"/>
      <c r="AF859" s="399"/>
      <c r="AG859" s="399"/>
      <c r="AH859" s="399"/>
      <c r="AI859" s="399"/>
      <c r="AJ859" s="399"/>
    </row>
    <row r="860" spans="3:36" ht="15.75" customHeight="1" x14ac:dyDescent="0.25">
      <c r="C860" s="397"/>
      <c r="D860" s="399"/>
      <c r="E860" s="399"/>
      <c r="F860" s="399"/>
      <c r="G860" s="399"/>
      <c r="H860" s="399"/>
      <c r="I860" s="399"/>
      <c r="J860" s="399"/>
      <c r="K860" s="399"/>
      <c r="L860" s="399"/>
      <c r="M860" s="399"/>
      <c r="N860" s="399"/>
      <c r="O860" s="399"/>
      <c r="P860" s="399"/>
      <c r="Q860" s="399"/>
      <c r="R860" s="399"/>
      <c r="S860" s="399"/>
      <c r="T860" s="399"/>
      <c r="U860" s="399"/>
      <c r="V860" s="399"/>
      <c r="W860" s="399"/>
      <c r="X860" s="399"/>
      <c r="Y860" s="399"/>
      <c r="Z860" s="399"/>
      <c r="AA860" s="399"/>
      <c r="AB860" s="399"/>
      <c r="AC860" s="399"/>
      <c r="AD860" s="399"/>
      <c r="AE860" s="399"/>
      <c r="AF860" s="399"/>
      <c r="AG860" s="399"/>
      <c r="AH860" s="399"/>
      <c r="AI860" s="399"/>
      <c r="AJ860" s="399"/>
    </row>
    <row r="861" spans="3:36" ht="15.75" customHeight="1" x14ac:dyDescent="0.25">
      <c r="C861" s="397"/>
      <c r="D861" s="399"/>
      <c r="E861" s="399"/>
      <c r="F861" s="399"/>
      <c r="G861" s="399"/>
      <c r="H861" s="399"/>
      <c r="I861" s="399"/>
      <c r="J861" s="399"/>
      <c r="K861" s="399"/>
      <c r="L861" s="399"/>
      <c r="M861" s="399"/>
      <c r="N861" s="399"/>
      <c r="O861" s="399"/>
      <c r="P861" s="399"/>
      <c r="Q861" s="399"/>
      <c r="R861" s="399"/>
      <c r="S861" s="399"/>
      <c r="T861" s="399"/>
      <c r="U861" s="399"/>
      <c r="V861" s="399"/>
      <c r="W861" s="399"/>
      <c r="X861" s="399"/>
      <c r="Y861" s="399"/>
      <c r="Z861" s="399"/>
      <c r="AA861" s="399"/>
      <c r="AB861" s="399"/>
      <c r="AC861" s="399"/>
      <c r="AD861" s="399"/>
      <c r="AE861" s="399"/>
      <c r="AF861" s="399"/>
      <c r="AG861" s="399"/>
      <c r="AH861" s="399"/>
      <c r="AI861" s="399"/>
      <c r="AJ861" s="399"/>
    </row>
    <row r="862" spans="3:36" ht="15.75" customHeight="1" x14ac:dyDescent="0.25">
      <c r="C862" s="397"/>
      <c r="D862" s="399"/>
      <c r="E862" s="399"/>
      <c r="F862" s="399"/>
      <c r="G862" s="399"/>
      <c r="H862" s="399"/>
      <c r="I862" s="399"/>
      <c r="J862" s="399"/>
      <c r="K862" s="399"/>
      <c r="L862" s="399"/>
      <c r="M862" s="399"/>
      <c r="N862" s="399"/>
      <c r="O862" s="399"/>
      <c r="P862" s="399"/>
      <c r="Q862" s="399"/>
      <c r="R862" s="399"/>
      <c r="S862" s="399"/>
      <c r="T862" s="399"/>
      <c r="U862" s="399"/>
      <c r="V862" s="399"/>
      <c r="W862" s="399"/>
      <c r="X862" s="399"/>
      <c r="Y862" s="399"/>
      <c r="Z862" s="399"/>
      <c r="AA862" s="399"/>
      <c r="AB862" s="399"/>
      <c r="AC862" s="399"/>
      <c r="AD862" s="399"/>
      <c r="AE862" s="399"/>
      <c r="AF862" s="399"/>
      <c r="AG862" s="399"/>
      <c r="AH862" s="399"/>
      <c r="AI862" s="399"/>
      <c r="AJ862" s="399"/>
    </row>
    <row r="863" spans="3:36" ht="15.75" customHeight="1" x14ac:dyDescent="0.25">
      <c r="C863" s="397"/>
      <c r="D863" s="399"/>
      <c r="E863" s="399"/>
      <c r="F863" s="399"/>
      <c r="G863" s="399"/>
      <c r="H863" s="399"/>
      <c r="I863" s="399"/>
      <c r="J863" s="399"/>
      <c r="K863" s="399"/>
      <c r="L863" s="399"/>
      <c r="M863" s="399"/>
      <c r="N863" s="399"/>
      <c r="O863" s="399"/>
      <c r="P863" s="399"/>
      <c r="Q863" s="399"/>
      <c r="R863" s="399"/>
      <c r="S863" s="399"/>
      <c r="T863" s="399"/>
      <c r="U863" s="399"/>
      <c r="V863" s="399"/>
      <c r="W863" s="399"/>
      <c r="X863" s="399"/>
      <c r="Y863" s="399"/>
      <c r="Z863" s="399"/>
      <c r="AA863" s="399"/>
      <c r="AB863" s="399"/>
      <c r="AC863" s="399"/>
      <c r="AD863" s="399"/>
      <c r="AE863" s="399"/>
      <c r="AF863" s="399"/>
      <c r="AG863" s="399"/>
      <c r="AH863" s="399"/>
      <c r="AI863" s="399"/>
      <c r="AJ863" s="399"/>
    </row>
    <row r="864" spans="3:36" ht="15.75" customHeight="1" x14ac:dyDescent="0.25">
      <c r="C864" s="397"/>
      <c r="D864" s="399"/>
      <c r="E864" s="399"/>
      <c r="F864" s="399"/>
      <c r="G864" s="399"/>
      <c r="H864" s="399"/>
      <c r="I864" s="399"/>
      <c r="J864" s="399"/>
      <c r="K864" s="399"/>
      <c r="L864" s="399"/>
      <c r="M864" s="399"/>
      <c r="N864" s="399"/>
      <c r="O864" s="399"/>
      <c r="P864" s="399"/>
      <c r="Q864" s="399"/>
      <c r="R864" s="399"/>
      <c r="S864" s="399"/>
      <c r="T864" s="399"/>
      <c r="U864" s="399"/>
      <c r="V864" s="399"/>
      <c r="W864" s="399"/>
      <c r="X864" s="399"/>
      <c r="Y864" s="399"/>
      <c r="Z864" s="399"/>
      <c r="AA864" s="399"/>
      <c r="AB864" s="399"/>
      <c r="AC864" s="399"/>
      <c r="AD864" s="399"/>
      <c r="AE864" s="399"/>
      <c r="AF864" s="399"/>
      <c r="AG864" s="399"/>
      <c r="AH864" s="399"/>
      <c r="AI864" s="399"/>
      <c r="AJ864" s="399"/>
    </row>
    <row r="865" spans="3:36" ht="15.75" customHeight="1" x14ac:dyDescent="0.25">
      <c r="C865" s="397"/>
      <c r="D865" s="399"/>
      <c r="E865" s="399"/>
      <c r="F865" s="399"/>
      <c r="G865" s="399"/>
      <c r="H865" s="399"/>
      <c r="I865" s="399"/>
      <c r="J865" s="399"/>
      <c r="K865" s="399"/>
      <c r="L865" s="399"/>
      <c r="M865" s="399"/>
      <c r="N865" s="399"/>
      <c r="O865" s="399"/>
      <c r="P865" s="399"/>
      <c r="Q865" s="399"/>
      <c r="R865" s="399"/>
      <c r="S865" s="399"/>
      <c r="T865" s="399"/>
      <c r="U865" s="399"/>
      <c r="V865" s="399"/>
      <c r="W865" s="399"/>
      <c r="X865" s="399"/>
      <c r="Y865" s="399"/>
      <c r="Z865" s="399"/>
      <c r="AA865" s="399"/>
      <c r="AB865" s="399"/>
      <c r="AC865" s="399"/>
      <c r="AD865" s="399"/>
      <c r="AE865" s="399"/>
      <c r="AF865" s="399"/>
      <c r="AG865" s="399"/>
      <c r="AH865" s="399"/>
      <c r="AI865" s="399"/>
      <c r="AJ865" s="399"/>
    </row>
    <row r="866" spans="3:36" ht="15.75" customHeight="1" x14ac:dyDescent="0.25">
      <c r="C866" s="397"/>
      <c r="D866" s="399"/>
      <c r="E866" s="399"/>
      <c r="F866" s="399"/>
      <c r="G866" s="399"/>
      <c r="H866" s="399"/>
      <c r="I866" s="399"/>
      <c r="J866" s="399"/>
      <c r="K866" s="399"/>
      <c r="L866" s="399"/>
      <c r="M866" s="399"/>
      <c r="N866" s="399"/>
      <c r="O866" s="399"/>
      <c r="P866" s="399"/>
      <c r="Q866" s="399"/>
      <c r="R866" s="399"/>
      <c r="S866" s="399"/>
      <c r="T866" s="399"/>
      <c r="U866" s="399"/>
      <c r="V866" s="399"/>
      <c r="W866" s="399"/>
      <c r="X866" s="399"/>
      <c r="Y866" s="399"/>
      <c r="Z866" s="399"/>
      <c r="AA866" s="399"/>
      <c r="AB866" s="399"/>
      <c r="AC866" s="399"/>
      <c r="AD866" s="399"/>
      <c r="AE866" s="399"/>
      <c r="AF866" s="399"/>
      <c r="AG866" s="399"/>
      <c r="AH866" s="399"/>
      <c r="AI866" s="399"/>
      <c r="AJ866" s="399"/>
    </row>
    <row r="867" spans="3:36" ht="15.75" customHeight="1" x14ac:dyDescent="0.25">
      <c r="C867" s="397"/>
      <c r="D867" s="399"/>
      <c r="E867" s="399"/>
      <c r="F867" s="399"/>
      <c r="G867" s="399"/>
      <c r="H867" s="399"/>
      <c r="I867" s="399"/>
      <c r="J867" s="399"/>
      <c r="K867" s="399"/>
      <c r="L867" s="399"/>
      <c r="M867" s="399"/>
      <c r="N867" s="399"/>
      <c r="O867" s="399"/>
      <c r="P867" s="399"/>
      <c r="Q867" s="399"/>
      <c r="R867" s="399"/>
      <c r="S867" s="399"/>
      <c r="T867" s="399"/>
      <c r="U867" s="399"/>
      <c r="V867" s="399"/>
      <c r="W867" s="399"/>
      <c r="X867" s="399"/>
      <c r="Y867" s="399"/>
      <c r="Z867" s="399"/>
      <c r="AA867" s="399"/>
      <c r="AB867" s="399"/>
      <c r="AC867" s="399"/>
      <c r="AD867" s="399"/>
      <c r="AE867" s="399"/>
      <c r="AF867" s="399"/>
      <c r="AG867" s="399"/>
      <c r="AH867" s="399"/>
      <c r="AI867" s="399"/>
      <c r="AJ867" s="399"/>
    </row>
    <row r="868" spans="3:36" ht="15.75" customHeight="1" x14ac:dyDescent="0.25">
      <c r="C868" s="397"/>
      <c r="D868" s="399"/>
      <c r="E868" s="399"/>
      <c r="F868" s="399"/>
      <c r="G868" s="399"/>
      <c r="H868" s="399"/>
      <c r="I868" s="399"/>
      <c r="J868" s="399"/>
      <c r="K868" s="399"/>
      <c r="L868" s="399"/>
      <c r="M868" s="399"/>
      <c r="N868" s="399"/>
      <c r="O868" s="399"/>
      <c r="P868" s="399"/>
      <c r="Q868" s="399"/>
      <c r="R868" s="399"/>
      <c r="S868" s="399"/>
      <c r="T868" s="399"/>
      <c r="U868" s="399"/>
      <c r="V868" s="399"/>
      <c r="W868" s="399"/>
      <c r="X868" s="399"/>
      <c r="Y868" s="399"/>
      <c r="Z868" s="399"/>
      <c r="AA868" s="399"/>
      <c r="AB868" s="399"/>
      <c r="AC868" s="399"/>
      <c r="AD868" s="399"/>
      <c r="AE868" s="399"/>
      <c r="AF868" s="399"/>
      <c r="AG868" s="399"/>
      <c r="AH868" s="399"/>
      <c r="AI868" s="399"/>
      <c r="AJ868" s="399"/>
    </row>
    <row r="869" spans="3:36" ht="15.75" customHeight="1" x14ac:dyDescent="0.25">
      <c r="C869" s="397"/>
      <c r="D869" s="399"/>
      <c r="E869" s="399"/>
      <c r="F869" s="399"/>
      <c r="G869" s="399"/>
      <c r="H869" s="399"/>
      <c r="I869" s="399"/>
      <c r="J869" s="399"/>
      <c r="K869" s="399"/>
      <c r="L869" s="399"/>
      <c r="M869" s="399"/>
      <c r="N869" s="399"/>
      <c r="O869" s="399"/>
      <c r="P869" s="399"/>
      <c r="Q869" s="399"/>
      <c r="R869" s="399"/>
      <c r="S869" s="399"/>
      <c r="T869" s="399"/>
      <c r="U869" s="399"/>
      <c r="V869" s="399"/>
      <c r="W869" s="399"/>
      <c r="X869" s="399"/>
      <c r="Y869" s="399"/>
      <c r="Z869" s="399"/>
      <c r="AA869" s="399"/>
      <c r="AB869" s="399"/>
      <c r="AC869" s="399"/>
      <c r="AD869" s="399"/>
      <c r="AE869" s="399"/>
      <c r="AF869" s="399"/>
      <c r="AG869" s="399"/>
      <c r="AH869" s="399"/>
      <c r="AI869" s="399"/>
      <c r="AJ869" s="399"/>
    </row>
    <row r="870" spans="3:36" ht="15.75" customHeight="1" x14ac:dyDescent="0.25">
      <c r="C870" s="397"/>
      <c r="D870" s="399"/>
      <c r="E870" s="399"/>
      <c r="F870" s="399"/>
      <c r="G870" s="399"/>
      <c r="H870" s="399"/>
      <c r="I870" s="399"/>
      <c r="J870" s="399"/>
      <c r="K870" s="399"/>
      <c r="L870" s="399"/>
      <c r="M870" s="399"/>
      <c r="N870" s="399"/>
      <c r="O870" s="399"/>
      <c r="P870" s="399"/>
      <c r="Q870" s="399"/>
      <c r="R870" s="399"/>
      <c r="S870" s="399"/>
      <c r="T870" s="399"/>
      <c r="U870" s="399"/>
      <c r="V870" s="399"/>
      <c r="W870" s="399"/>
      <c r="X870" s="399"/>
      <c r="Y870" s="399"/>
      <c r="Z870" s="399"/>
      <c r="AA870" s="399"/>
      <c r="AB870" s="399"/>
      <c r="AC870" s="399"/>
      <c r="AD870" s="399"/>
      <c r="AE870" s="399"/>
      <c r="AF870" s="399"/>
      <c r="AG870" s="399"/>
      <c r="AH870" s="399"/>
      <c r="AI870" s="399"/>
      <c r="AJ870" s="399"/>
    </row>
    <row r="871" spans="3:36" ht="15.75" customHeight="1" x14ac:dyDescent="0.25">
      <c r="C871" s="397"/>
      <c r="D871" s="399"/>
      <c r="E871" s="399"/>
      <c r="F871" s="399"/>
      <c r="G871" s="399"/>
      <c r="H871" s="399"/>
      <c r="I871" s="399"/>
      <c r="J871" s="399"/>
      <c r="K871" s="399"/>
      <c r="L871" s="399"/>
      <c r="M871" s="399"/>
      <c r="N871" s="399"/>
      <c r="O871" s="399"/>
      <c r="P871" s="399"/>
      <c r="Q871" s="399"/>
      <c r="R871" s="399"/>
      <c r="S871" s="399"/>
      <c r="T871" s="399"/>
      <c r="U871" s="399"/>
      <c r="V871" s="399"/>
      <c r="W871" s="399"/>
      <c r="X871" s="399"/>
      <c r="Y871" s="399"/>
      <c r="Z871" s="399"/>
      <c r="AA871" s="399"/>
      <c r="AB871" s="399"/>
      <c r="AC871" s="399"/>
      <c r="AD871" s="399"/>
      <c r="AE871" s="399"/>
      <c r="AF871" s="399"/>
      <c r="AG871" s="399"/>
      <c r="AH871" s="399"/>
      <c r="AI871" s="399"/>
      <c r="AJ871" s="399"/>
    </row>
    <row r="872" spans="3:36" ht="15.75" customHeight="1" x14ac:dyDescent="0.25">
      <c r="C872" s="397"/>
      <c r="D872" s="399"/>
      <c r="E872" s="399"/>
      <c r="F872" s="399"/>
      <c r="G872" s="399"/>
      <c r="H872" s="399"/>
      <c r="I872" s="399"/>
      <c r="J872" s="399"/>
      <c r="K872" s="399"/>
      <c r="L872" s="399"/>
      <c r="M872" s="399"/>
      <c r="N872" s="399"/>
      <c r="O872" s="399"/>
      <c r="P872" s="399"/>
      <c r="Q872" s="399"/>
      <c r="R872" s="399"/>
      <c r="S872" s="399"/>
      <c r="T872" s="399"/>
      <c r="U872" s="399"/>
      <c r="V872" s="399"/>
      <c r="W872" s="399"/>
      <c r="X872" s="399"/>
      <c r="Y872" s="399"/>
      <c r="Z872" s="399"/>
      <c r="AA872" s="399"/>
      <c r="AB872" s="399"/>
      <c r="AC872" s="399"/>
      <c r="AD872" s="399"/>
      <c r="AE872" s="399"/>
      <c r="AF872" s="399"/>
      <c r="AG872" s="399"/>
      <c r="AH872" s="399"/>
      <c r="AI872" s="399"/>
      <c r="AJ872" s="399"/>
    </row>
    <row r="873" spans="3:36" ht="15.75" customHeight="1" x14ac:dyDescent="0.25">
      <c r="C873" s="397"/>
      <c r="D873" s="399"/>
      <c r="E873" s="399"/>
      <c r="F873" s="399"/>
      <c r="G873" s="399"/>
      <c r="H873" s="399"/>
      <c r="I873" s="399"/>
      <c r="J873" s="399"/>
      <c r="K873" s="399"/>
      <c r="L873" s="399"/>
      <c r="M873" s="399"/>
      <c r="N873" s="399"/>
      <c r="O873" s="399"/>
      <c r="P873" s="399"/>
      <c r="Q873" s="399"/>
      <c r="R873" s="399"/>
      <c r="S873" s="399"/>
      <c r="T873" s="399"/>
      <c r="U873" s="399"/>
      <c r="V873" s="399"/>
      <c r="W873" s="399"/>
      <c r="X873" s="399"/>
      <c r="Y873" s="399"/>
      <c r="Z873" s="399"/>
      <c r="AA873" s="399"/>
      <c r="AB873" s="399"/>
      <c r="AC873" s="399"/>
      <c r="AD873" s="399"/>
      <c r="AE873" s="399"/>
      <c r="AF873" s="399"/>
      <c r="AG873" s="399"/>
      <c r="AH873" s="399"/>
      <c r="AI873" s="399"/>
      <c r="AJ873" s="399"/>
    </row>
    <row r="874" spans="3:36" ht="15.75" customHeight="1" x14ac:dyDescent="0.25">
      <c r="C874" s="397"/>
      <c r="D874" s="399"/>
      <c r="E874" s="399"/>
      <c r="F874" s="399"/>
      <c r="G874" s="399"/>
      <c r="H874" s="399"/>
      <c r="I874" s="399"/>
      <c r="J874" s="399"/>
      <c r="K874" s="399"/>
      <c r="L874" s="399"/>
      <c r="M874" s="399"/>
      <c r="N874" s="399"/>
      <c r="O874" s="399"/>
      <c r="P874" s="399"/>
      <c r="Q874" s="399"/>
      <c r="R874" s="399"/>
      <c r="S874" s="399"/>
      <c r="T874" s="399"/>
      <c r="U874" s="399"/>
      <c r="V874" s="399"/>
      <c r="W874" s="399"/>
      <c r="X874" s="399"/>
      <c r="Y874" s="399"/>
      <c r="Z874" s="399"/>
      <c r="AA874" s="399"/>
      <c r="AB874" s="399"/>
      <c r="AC874" s="399"/>
      <c r="AD874" s="399"/>
      <c r="AE874" s="399"/>
      <c r="AF874" s="399"/>
      <c r="AG874" s="399"/>
      <c r="AH874" s="399"/>
      <c r="AI874" s="399"/>
      <c r="AJ874" s="399"/>
    </row>
    <row r="875" spans="3:36" ht="15.75" customHeight="1" x14ac:dyDescent="0.25">
      <c r="C875" s="397"/>
      <c r="D875" s="399"/>
      <c r="E875" s="399"/>
      <c r="F875" s="399"/>
      <c r="G875" s="399"/>
      <c r="H875" s="399"/>
      <c r="I875" s="399"/>
      <c r="J875" s="399"/>
      <c r="K875" s="399"/>
      <c r="L875" s="399"/>
      <c r="M875" s="399"/>
      <c r="N875" s="399"/>
      <c r="O875" s="399"/>
      <c r="P875" s="399"/>
      <c r="Q875" s="399"/>
      <c r="R875" s="399"/>
      <c r="S875" s="399"/>
      <c r="T875" s="399"/>
      <c r="U875" s="399"/>
      <c r="V875" s="399"/>
      <c r="W875" s="399"/>
      <c r="X875" s="399"/>
      <c r="Y875" s="399"/>
      <c r="Z875" s="399"/>
      <c r="AA875" s="399"/>
      <c r="AB875" s="399"/>
      <c r="AC875" s="399"/>
      <c r="AD875" s="399"/>
      <c r="AE875" s="399"/>
      <c r="AF875" s="399"/>
      <c r="AG875" s="399"/>
      <c r="AH875" s="399"/>
      <c r="AI875" s="399"/>
      <c r="AJ875" s="399"/>
    </row>
    <row r="876" spans="3:36" ht="15.75" customHeight="1" x14ac:dyDescent="0.25">
      <c r="C876" s="397"/>
      <c r="D876" s="399"/>
      <c r="E876" s="399"/>
      <c r="F876" s="399"/>
      <c r="G876" s="399"/>
      <c r="H876" s="399"/>
      <c r="I876" s="399"/>
      <c r="J876" s="399"/>
      <c r="K876" s="399"/>
      <c r="L876" s="399"/>
      <c r="M876" s="399"/>
      <c r="N876" s="399"/>
      <c r="O876" s="399"/>
      <c r="P876" s="399"/>
      <c r="Q876" s="399"/>
      <c r="R876" s="399"/>
      <c r="S876" s="399"/>
      <c r="T876" s="399"/>
      <c r="U876" s="399"/>
      <c r="V876" s="399"/>
      <c r="W876" s="399"/>
      <c r="X876" s="399"/>
      <c r="Y876" s="399"/>
      <c r="Z876" s="399"/>
      <c r="AA876" s="399"/>
      <c r="AB876" s="399"/>
      <c r="AC876" s="399"/>
      <c r="AD876" s="399"/>
      <c r="AE876" s="399"/>
      <c r="AF876" s="399"/>
      <c r="AG876" s="399"/>
      <c r="AH876" s="399"/>
      <c r="AI876" s="399"/>
      <c r="AJ876" s="399"/>
    </row>
    <row r="877" spans="3:36" ht="15.75" customHeight="1" x14ac:dyDescent="0.25">
      <c r="C877" s="397"/>
      <c r="D877" s="399"/>
      <c r="E877" s="399"/>
      <c r="F877" s="399"/>
      <c r="G877" s="399"/>
      <c r="H877" s="399"/>
      <c r="I877" s="399"/>
      <c r="J877" s="399"/>
      <c r="K877" s="399"/>
      <c r="L877" s="399"/>
      <c r="M877" s="399"/>
      <c r="N877" s="399"/>
      <c r="O877" s="399"/>
      <c r="P877" s="399"/>
      <c r="Q877" s="399"/>
      <c r="R877" s="399"/>
      <c r="S877" s="399"/>
      <c r="T877" s="399"/>
      <c r="U877" s="399"/>
      <c r="V877" s="399"/>
      <c r="W877" s="399"/>
      <c r="X877" s="399"/>
      <c r="Y877" s="399"/>
      <c r="Z877" s="399"/>
      <c r="AA877" s="399"/>
      <c r="AB877" s="399"/>
      <c r="AC877" s="399"/>
      <c r="AD877" s="399"/>
      <c r="AE877" s="399"/>
      <c r="AF877" s="399"/>
      <c r="AG877" s="399"/>
      <c r="AH877" s="399"/>
      <c r="AI877" s="399"/>
      <c r="AJ877" s="399"/>
    </row>
    <row r="878" spans="3:36" ht="15.75" customHeight="1" x14ac:dyDescent="0.25">
      <c r="C878" s="397"/>
      <c r="D878" s="399"/>
      <c r="E878" s="399"/>
      <c r="F878" s="399"/>
      <c r="G878" s="399"/>
      <c r="H878" s="399"/>
      <c r="I878" s="399"/>
      <c r="J878" s="399"/>
      <c r="K878" s="399"/>
      <c r="L878" s="399"/>
      <c r="M878" s="399"/>
      <c r="N878" s="399"/>
      <c r="O878" s="399"/>
      <c r="P878" s="399"/>
      <c r="Q878" s="399"/>
      <c r="R878" s="399"/>
      <c r="S878" s="399"/>
      <c r="T878" s="399"/>
      <c r="U878" s="399"/>
      <c r="V878" s="399"/>
      <c r="W878" s="399"/>
      <c r="X878" s="399"/>
      <c r="Y878" s="399"/>
      <c r="Z878" s="399"/>
      <c r="AA878" s="399"/>
      <c r="AB878" s="399"/>
      <c r="AC878" s="399"/>
      <c r="AD878" s="399"/>
      <c r="AE878" s="399"/>
      <c r="AF878" s="399"/>
      <c r="AG878" s="399"/>
      <c r="AH878" s="399"/>
      <c r="AI878" s="399"/>
      <c r="AJ878" s="399"/>
    </row>
    <row r="879" spans="3:36" ht="15.75" customHeight="1" x14ac:dyDescent="0.25">
      <c r="C879" s="397"/>
      <c r="D879" s="399"/>
      <c r="E879" s="399"/>
      <c r="F879" s="399"/>
      <c r="G879" s="399"/>
      <c r="H879" s="399"/>
      <c r="I879" s="399"/>
      <c r="J879" s="399"/>
      <c r="K879" s="399"/>
      <c r="L879" s="399"/>
      <c r="M879" s="399"/>
      <c r="N879" s="399"/>
      <c r="O879" s="399"/>
      <c r="P879" s="399"/>
      <c r="Q879" s="399"/>
      <c r="R879" s="399"/>
      <c r="S879" s="399"/>
      <c r="T879" s="399"/>
      <c r="U879" s="399"/>
      <c r="V879" s="399"/>
      <c r="W879" s="399"/>
      <c r="X879" s="399"/>
      <c r="Y879" s="399"/>
      <c r="Z879" s="399"/>
      <c r="AA879" s="399"/>
      <c r="AB879" s="399"/>
      <c r="AC879" s="399"/>
      <c r="AD879" s="399"/>
      <c r="AE879" s="399"/>
      <c r="AF879" s="399"/>
      <c r="AG879" s="399"/>
      <c r="AH879" s="399"/>
      <c r="AI879" s="399"/>
      <c r="AJ879" s="399"/>
    </row>
    <row r="880" spans="3:36" ht="15.75" customHeight="1" x14ac:dyDescent="0.25">
      <c r="C880" s="397"/>
      <c r="D880" s="399"/>
      <c r="E880" s="399"/>
      <c r="F880" s="399"/>
      <c r="G880" s="399"/>
      <c r="H880" s="399"/>
      <c r="I880" s="399"/>
      <c r="J880" s="399"/>
      <c r="K880" s="399"/>
      <c r="L880" s="399"/>
      <c r="M880" s="399"/>
      <c r="N880" s="399"/>
      <c r="O880" s="399"/>
      <c r="P880" s="399"/>
      <c r="Q880" s="399"/>
      <c r="R880" s="399"/>
      <c r="S880" s="399"/>
      <c r="T880" s="399"/>
      <c r="U880" s="399"/>
      <c r="V880" s="399"/>
      <c r="W880" s="399"/>
      <c r="X880" s="399"/>
      <c r="Y880" s="399"/>
      <c r="Z880" s="399"/>
      <c r="AA880" s="399"/>
      <c r="AB880" s="399"/>
      <c r="AC880" s="399"/>
      <c r="AD880" s="399"/>
      <c r="AE880" s="399"/>
      <c r="AF880" s="399"/>
      <c r="AG880" s="399"/>
      <c r="AH880" s="399"/>
      <c r="AI880" s="399"/>
      <c r="AJ880" s="399"/>
    </row>
    <row r="881" spans="3:36" ht="15.75" customHeight="1" x14ac:dyDescent="0.25">
      <c r="C881" s="397"/>
      <c r="D881" s="399"/>
      <c r="E881" s="399"/>
      <c r="F881" s="399"/>
      <c r="G881" s="399"/>
      <c r="H881" s="399"/>
      <c r="I881" s="399"/>
      <c r="J881" s="399"/>
      <c r="K881" s="399"/>
      <c r="L881" s="399"/>
      <c r="M881" s="399"/>
      <c r="N881" s="399"/>
      <c r="O881" s="399"/>
      <c r="P881" s="399"/>
      <c r="Q881" s="399"/>
      <c r="R881" s="399"/>
      <c r="S881" s="399"/>
      <c r="T881" s="399"/>
      <c r="U881" s="399"/>
      <c r="V881" s="399"/>
      <c r="W881" s="399"/>
      <c r="X881" s="399"/>
      <c r="Y881" s="399"/>
      <c r="Z881" s="399"/>
      <c r="AA881" s="399"/>
      <c r="AB881" s="399"/>
      <c r="AC881" s="399"/>
      <c r="AD881" s="399"/>
      <c r="AE881" s="399"/>
      <c r="AF881" s="399"/>
      <c r="AG881" s="399"/>
      <c r="AH881" s="399"/>
      <c r="AI881" s="399"/>
      <c r="AJ881" s="399"/>
    </row>
    <row r="882" spans="3:36" ht="15.75" customHeight="1" x14ac:dyDescent="0.25">
      <c r="C882" s="397"/>
      <c r="D882" s="399"/>
      <c r="E882" s="399"/>
      <c r="F882" s="399"/>
      <c r="G882" s="399"/>
      <c r="H882" s="399"/>
      <c r="I882" s="399"/>
      <c r="J882" s="399"/>
      <c r="K882" s="399"/>
      <c r="L882" s="399"/>
      <c r="M882" s="399"/>
      <c r="N882" s="399"/>
      <c r="O882" s="399"/>
      <c r="P882" s="399"/>
      <c r="Q882" s="399"/>
      <c r="R882" s="399"/>
      <c r="S882" s="399"/>
      <c r="T882" s="399"/>
      <c r="U882" s="399"/>
      <c r="V882" s="399"/>
      <c r="W882" s="399"/>
      <c r="X882" s="399"/>
      <c r="Y882" s="399"/>
      <c r="Z882" s="399"/>
      <c r="AA882" s="399"/>
      <c r="AB882" s="399"/>
      <c r="AC882" s="399"/>
      <c r="AD882" s="399"/>
      <c r="AE882" s="399"/>
      <c r="AF882" s="399"/>
      <c r="AG882" s="399"/>
      <c r="AH882" s="399"/>
      <c r="AI882" s="399"/>
      <c r="AJ882" s="399"/>
    </row>
    <row r="883" spans="3:36" ht="15.75" customHeight="1" x14ac:dyDescent="0.25">
      <c r="C883" s="397"/>
      <c r="D883" s="399"/>
      <c r="E883" s="399"/>
      <c r="F883" s="399"/>
      <c r="G883" s="399"/>
      <c r="H883" s="399"/>
      <c r="I883" s="399"/>
      <c r="J883" s="399"/>
      <c r="K883" s="399"/>
      <c r="L883" s="399"/>
      <c r="M883" s="399"/>
      <c r="N883" s="399"/>
      <c r="O883" s="399"/>
      <c r="P883" s="399"/>
      <c r="Q883" s="399"/>
      <c r="R883" s="399"/>
      <c r="S883" s="399"/>
      <c r="T883" s="399"/>
      <c r="U883" s="399"/>
      <c r="V883" s="399"/>
      <c r="W883" s="399"/>
      <c r="X883" s="399"/>
      <c r="Y883" s="399"/>
      <c r="Z883" s="399"/>
      <c r="AA883" s="399"/>
      <c r="AB883" s="399"/>
      <c r="AC883" s="399"/>
      <c r="AD883" s="399"/>
      <c r="AE883" s="399"/>
      <c r="AF883" s="399"/>
      <c r="AG883" s="399"/>
      <c r="AH883" s="399"/>
      <c r="AI883" s="399"/>
      <c r="AJ883" s="399"/>
    </row>
    <row r="884" spans="3:36" ht="15.75" customHeight="1" x14ac:dyDescent="0.25">
      <c r="C884" s="397"/>
      <c r="D884" s="399"/>
      <c r="E884" s="399"/>
      <c r="F884" s="399"/>
      <c r="G884" s="399"/>
      <c r="H884" s="399"/>
      <c r="I884" s="399"/>
      <c r="J884" s="399"/>
      <c r="K884" s="399"/>
      <c r="L884" s="399"/>
      <c r="M884" s="399"/>
      <c r="N884" s="399"/>
      <c r="O884" s="399"/>
      <c r="P884" s="399"/>
      <c r="Q884" s="399"/>
      <c r="R884" s="399"/>
      <c r="S884" s="399"/>
      <c r="T884" s="399"/>
      <c r="U884" s="399"/>
      <c r="V884" s="399"/>
      <c r="W884" s="399"/>
      <c r="X884" s="399"/>
      <c r="Y884" s="399"/>
      <c r="Z884" s="399"/>
      <c r="AA884" s="399"/>
      <c r="AB884" s="399"/>
      <c r="AC884" s="399"/>
      <c r="AD884" s="399"/>
      <c r="AE884" s="399"/>
      <c r="AF884" s="399"/>
      <c r="AG884" s="399"/>
      <c r="AH884" s="399"/>
      <c r="AI884" s="399"/>
      <c r="AJ884" s="399"/>
    </row>
    <row r="885" spans="3:36" ht="15.75" customHeight="1" x14ac:dyDescent="0.25">
      <c r="C885" s="397"/>
      <c r="D885" s="399"/>
      <c r="E885" s="399"/>
      <c r="F885" s="399"/>
      <c r="G885" s="399"/>
      <c r="H885" s="399"/>
      <c r="I885" s="399"/>
      <c r="J885" s="399"/>
      <c r="K885" s="399"/>
      <c r="L885" s="399"/>
      <c r="M885" s="399"/>
      <c r="N885" s="399"/>
      <c r="O885" s="399"/>
      <c r="P885" s="399"/>
      <c r="Q885" s="399"/>
      <c r="R885" s="399"/>
      <c r="S885" s="399"/>
      <c r="T885" s="399"/>
      <c r="U885" s="399"/>
      <c r="V885" s="399"/>
      <c r="W885" s="399"/>
      <c r="X885" s="399"/>
      <c r="Y885" s="399"/>
      <c r="Z885" s="399"/>
      <c r="AA885" s="399"/>
      <c r="AB885" s="399"/>
      <c r="AC885" s="399"/>
      <c r="AD885" s="399"/>
      <c r="AE885" s="399"/>
      <c r="AF885" s="399"/>
      <c r="AG885" s="399"/>
      <c r="AH885" s="399"/>
      <c r="AI885" s="399"/>
      <c r="AJ885" s="399"/>
    </row>
    <row r="886" spans="3:36" ht="15.75" customHeight="1" x14ac:dyDescent="0.25">
      <c r="C886" s="397"/>
      <c r="D886" s="399"/>
      <c r="E886" s="399"/>
      <c r="F886" s="399"/>
      <c r="G886" s="399"/>
      <c r="H886" s="399"/>
      <c r="I886" s="399"/>
      <c r="J886" s="399"/>
      <c r="K886" s="399"/>
      <c r="L886" s="399"/>
      <c r="M886" s="399"/>
      <c r="N886" s="399"/>
      <c r="O886" s="399"/>
      <c r="P886" s="399"/>
      <c r="Q886" s="399"/>
      <c r="R886" s="399"/>
      <c r="S886" s="399"/>
      <c r="T886" s="399"/>
      <c r="U886" s="399"/>
      <c r="V886" s="399"/>
      <c r="W886" s="399"/>
      <c r="X886" s="399"/>
      <c r="Y886" s="399"/>
      <c r="Z886" s="399"/>
      <c r="AA886" s="399"/>
      <c r="AB886" s="399"/>
      <c r="AC886" s="399"/>
      <c r="AD886" s="399"/>
      <c r="AE886" s="399"/>
      <c r="AF886" s="399"/>
      <c r="AG886" s="399"/>
      <c r="AH886" s="399"/>
      <c r="AI886" s="399"/>
      <c r="AJ886" s="399"/>
    </row>
    <row r="887" spans="3:36" ht="15.75" customHeight="1" x14ac:dyDescent="0.25">
      <c r="C887" s="397"/>
      <c r="D887" s="399"/>
      <c r="E887" s="399"/>
      <c r="F887" s="399"/>
      <c r="G887" s="399"/>
      <c r="H887" s="399"/>
      <c r="I887" s="399"/>
      <c r="J887" s="399"/>
      <c r="K887" s="399"/>
      <c r="L887" s="399"/>
      <c r="M887" s="399"/>
      <c r="N887" s="399"/>
      <c r="O887" s="399"/>
      <c r="P887" s="399"/>
      <c r="Q887" s="399"/>
      <c r="R887" s="399"/>
      <c r="S887" s="399"/>
      <c r="T887" s="399"/>
      <c r="U887" s="399"/>
      <c r="V887" s="399"/>
      <c r="W887" s="399"/>
      <c r="X887" s="399"/>
      <c r="Y887" s="399"/>
      <c r="Z887" s="399"/>
      <c r="AA887" s="399"/>
      <c r="AB887" s="399"/>
      <c r="AC887" s="399"/>
      <c r="AD887" s="399"/>
      <c r="AE887" s="399"/>
      <c r="AF887" s="399"/>
      <c r="AG887" s="399"/>
      <c r="AH887" s="399"/>
      <c r="AI887" s="399"/>
      <c r="AJ887" s="399"/>
    </row>
    <row r="888" spans="3:36" ht="15.75" customHeight="1" x14ac:dyDescent="0.25">
      <c r="C888" s="397"/>
      <c r="D888" s="399"/>
      <c r="E888" s="399"/>
      <c r="F888" s="399"/>
      <c r="G888" s="399"/>
      <c r="H888" s="399"/>
      <c r="I888" s="399"/>
      <c r="J888" s="399"/>
      <c r="K888" s="399"/>
      <c r="L888" s="399"/>
      <c r="M888" s="399"/>
      <c r="N888" s="399"/>
      <c r="O888" s="399"/>
      <c r="P888" s="399"/>
      <c r="Q888" s="399"/>
      <c r="R888" s="399"/>
      <c r="S888" s="399"/>
      <c r="T888" s="399"/>
      <c r="U888" s="399"/>
      <c r="V888" s="399"/>
      <c r="W888" s="399"/>
      <c r="X888" s="399"/>
      <c r="Y888" s="399"/>
      <c r="Z888" s="399"/>
      <c r="AA888" s="399"/>
      <c r="AB888" s="399"/>
      <c r="AC888" s="399"/>
      <c r="AD888" s="399"/>
      <c r="AE888" s="399"/>
      <c r="AF888" s="399"/>
      <c r="AG888" s="399"/>
      <c r="AH888" s="399"/>
      <c r="AI888" s="399"/>
      <c r="AJ888" s="399"/>
    </row>
    <row r="889" spans="3:36" ht="15.75" customHeight="1" x14ac:dyDescent="0.25">
      <c r="C889" s="397"/>
      <c r="D889" s="399"/>
      <c r="E889" s="399"/>
      <c r="F889" s="399"/>
      <c r="G889" s="399"/>
      <c r="H889" s="399"/>
      <c r="I889" s="399"/>
      <c r="J889" s="399"/>
      <c r="K889" s="399"/>
      <c r="L889" s="399"/>
      <c r="M889" s="399"/>
      <c r="N889" s="399"/>
      <c r="O889" s="399"/>
      <c r="P889" s="399"/>
      <c r="Q889" s="399"/>
      <c r="R889" s="399"/>
      <c r="S889" s="399"/>
      <c r="T889" s="399"/>
      <c r="U889" s="399"/>
      <c r="V889" s="399"/>
      <c r="W889" s="399"/>
      <c r="X889" s="399"/>
      <c r="Y889" s="399"/>
      <c r="Z889" s="399"/>
      <c r="AA889" s="399"/>
      <c r="AB889" s="399"/>
      <c r="AC889" s="399"/>
      <c r="AD889" s="399"/>
      <c r="AE889" s="399"/>
      <c r="AF889" s="399"/>
      <c r="AG889" s="399"/>
      <c r="AH889" s="399"/>
      <c r="AI889" s="399"/>
      <c r="AJ889" s="399"/>
    </row>
    <row r="890" spans="3:36" ht="15.75" customHeight="1" x14ac:dyDescent="0.25">
      <c r="C890" s="397"/>
      <c r="D890" s="399"/>
      <c r="E890" s="399"/>
      <c r="F890" s="399"/>
      <c r="G890" s="399"/>
      <c r="H890" s="399"/>
      <c r="I890" s="399"/>
      <c r="J890" s="399"/>
      <c r="K890" s="399"/>
      <c r="L890" s="399"/>
      <c r="M890" s="399"/>
      <c r="N890" s="399"/>
      <c r="O890" s="399"/>
      <c r="P890" s="399"/>
      <c r="Q890" s="399"/>
      <c r="R890" s="399"/>
      <c r="S890" s="399"/>
      <c r="T890" s="399"/>
      <c r="U890" s="399"/>
      <c r="V890" s="399"/>
      <c r="W890" s="399"/>
      <c r="X890" s="399"/>
      <c r="Y890" s="399"/>
      <c r="Z890" s="399"/>
      <c r="AA890" s="399"/>
      <c r="AB890" s="399"/>
      <c r="AC890" s="399"/>
      <c r="AD890" s="399"/>
      <c r="AE890" s="399"/>
      <c r="AF890" s="399"/>
      <c r="AG890" s="399"/>
      <c r="AH890" s="399"/>
      <c r="AI890" s="399"/>
      <c r="AJ890" s="399"/>
    </row>
    <row r="891" spans="3:36" ht="15.75" customHeight="1" x14ac:dyDescent="0.25">
      <c r="C891" s="397"/>
      <c r="D891" s="399"/>
      <c r="E891" s="399"/>
      <c r="F891" s="399"/>
      <c r="G891" s="399"/>
      <c r="H891" s="399"/>
      <c r="I891" s="399"/>
      <c r="J891" s="399"/>
      <c r="K891" s="399"/>
      <c r="L891" s="399"/>
      <c r="M891" s="399"/>
      <c r="N891" s="399"/>
      <c r="O891" s="399"/>
      <c r="P891" s="399"/>
      <c r="Q891" s="399"/>
      <c r="R891" s="399"/>
      <c r="S891" s="399"/>
      <c r="T891" s="399"/>
      <c r="U891" s="399"/>
      <c r="V891" s="399"/>
      <c r="W891" s="399"/>
      <c r="X891" s="399"/>
      <c r="Y891" s="399"/>
      <c r="Z891" s="399"/>
      <c r="AA891" s="399"/>
      <c r="AB891" s="399"/>
      <c r="AC891" s="399"/>
      <c r="AD891" s="399"/>
      <c r="AE891" s="399"/>
      <c r="AF891" s="399"/>
      <c r="AG891" s="399"/>
      <c r="AH891" s="399"/>
      <c r="AI891" s="399"/>
      <c r="AJ891" s="399"/>
    </row>
    <row r="892" spans="3:36" ht="15.75" customHeight="1" x14ac:dyDescent="0.25">
      <c r="C892" s="397"/>
      <c r="D892" s="399"/>
      <c r="E892" s="399"/>
      <c r="F892" s="399"/>
      <c r="G892" s="399"/>
      <c r="H892" s="399"/>
      <c r="I892" s="399"/>
      <c r="J892" s="399"/>
      <c r="K892" s="399"/>
      <c r="L892" s="399"/>
      <c r="M892" s="399"/>
      <c r="N892" s="399"/>
      <c r="O892" s="399"/>
      <c r="P892" s="399"/>
      <c r="Q892" s="399"/>
      <c r="R892" s="399"/>
      <c r="S892" s="399"/>
      <c r="T892" s="399"/>
      <c r="U892" s="399"/>
      <c r="V892" s="399"/>
      <c r="W892" s="399"/>
      <c r="X892" s="399"/>
      <c r="Y892" s="399"/>
      <c r="Z892" s="399"/>
      <c r="AA892" s="399"/>
      <c r="AB892" s="399"/>
      <c r="AC892" s="399"/>
      <c r="AD892" s="399"/>
      <c r="AE892" s="399"/>
      <c r="AF892" s="399"/>
      <c r="AG892" s="399"/>
      <c r="AH892" s="399"/>
      <c r="AI892" s="399"/>
      <c r="AJ892" s="399"/>
    </row>
    <row r="893" spans="3:36" ht="15.75" customHeight="1" x14ac:dyDescent="0.25">
      <c r="C893" s="397"/>
      <c r="D893" s="399"/>
      <c r="E893" s="399"/>
      <c r="F893" s="399"/>
      <c r="G893" s="399"/>
      <c r="H893" s="399"/>
      <c r="I893" s="399"/>
      <c r="J893" s="399"/>
      <c r="K893" s="399"/>
      <c r="L893" s="399"/>
      <c r="M893" s="399"/>
      <c r="N893" s="399"/>
      <c r="O893" s="399"/>
      <c r="P893" s="399"/>
      <c r="Q893" s="399"/>
      <c r="R893" s="399"/>
      <c r="S893" s="399"/>
      <c r="T893" s="399"/>
      <c r="U893" s="399"/>
      <c r="V893" s="399"/>
      <c r="W893" s="399"/>
      <c r="X893" s="399"/>
      <c r="Y893" s="399"/>
      <c r="Z893" s="399"/>
      <c r="AA893" s="399"/>
      <c r="AB893" s="399"/>
      <c r="AC893" s="399"/>
      <c r="AD893" s="399"/>
      <c r="AE893" s="399"/>
      <c r="AF893" s="399"/>
      <c r="AG893" s="399"/>
      <c r="AH893" s="399"/>
      <c r="AI893" s="399"/>
      <c r="AJ893" s="399"/>
    </row>
    <row r="894" spans="3:36" ht="15.75" customHeight="1" x14ac:dyDescent="0.25">
      <c r="C894" s="397"/>
      <c r="D894" s="399"/>
      <c r="E894" s="399"/>
      <c r="F894" s="399"/>
      <c r="G894" s="399"/>
      <c r="H894" s="399"/>
      <c r="I894" s="399"/>
      <c r="J894" s="399"/>
      <c r="K894" s="399"/>
      <c r="L894" s="399"/>
      <c r="M894" s="399"/>
      <c r="N894" s="399"/>
      <c r="O894" s="399"/>
      <c r="P894" s="399"/>
      <c r="Q894" s="399"/>
      <c r="R894" s="399"/>
      <c r="S894" s="399"/>
      <c r="T894" s="399"/>
      <c r="U894" s="399"/>
      <c r="V894" s="399"/>
      <c r="W894" s="399"/>
      <c r="X894" s="399"/>
      <c r="Y894" s="399"/>
      <c r="Z894" s="399"/>
      <c r="AA894" s="399"/>
      <c r="AB894" s="399"/>
      <c r="AC894" s="399"/>
      <c r="AD894" s="399"/>
      <c r="AE894" s="399"/>
      <c r="AF894" s="399"/>
      <c r="AG894" s="399"/>
      <c r="AH894" s="399"/>
      <c r="AI894" s="399"/>
      <c r="AJ894" s="399"/>
    </row>
    <row r="895" spans="3:36" ht="15.75" customHeight="1" x14ac:dyDescent="0.25">
      <c r="C895" s="397"/>
      <c r="D895" s="399"/>
      <c r="E895" s="399"/>
      <c r="F895" s="399"/>
      <c r="G895" s="399"/>
      <c r="H895" s="399"/>
      <c r="I895" s="399"/>
      <c r="J895" s="399"/>
      <c r="K895" s="399"/>
      <c r="L895" s="399"/>
      <c r="M895" s="399"/>
      <c r="N895" s="399"/>
      <c r="O895" s="399"/>
      <c r="P895" s="399"/>
      <c r="Q895" s="399"/>
      <c r="R895" s="399"/>
      <c r="S895" s="399"/>
      <c r="T895" s="399"/>
      <c r="U895" s="399"/>
      <c r="V895" s="399"/>
      <c r="W895" s="399"/>
      <c r="X895" s="399"/>
      <c r="Y895" s="399"/>
      <c r="Z895" s="399"/>
      <c r="AA895" s="399"/>
      <c r="AB895" s="399"/>
      <c r="AC895" s="399"/>
      <c r="AD895" s="399"/>
      <c r="AE895" s="399"/>
      <c r="AF895" s="399"/>
      <c r="AG895" s="399"/>
      <c r="AH895" s="399"/>
      <c r="AI895" s="399"/>
      <c r="AJ895" s="399"/>
    </row>
    <row r="896" spans="3:36" ht="15.75" customHeight="1" x14ac:dyDescent="0.25">
      <c r="C896" s="397"/>
      <c r="D896" s="399"/>
      <c r="E896" s="399"/>
      <c r="F896" s="399"/>
      <c r="G896" s="399"/>
      <c r="H896" s="399"/>
      <c r="I896" s="399"/>
      <c r="J896" s="399"/>
      <c r="K896" s="399"/>
      <c r="L896" s="399"/>
      <c r="M896" s="399"/>
      <c r="N896" s="399"/>
      <c r="O896" s="399"/>
      <c r="P896" s="399"/>
      <c r="Q896" s="399"/>
      <c r="R896" s="399"/>
      <c r="S896" s="399"/>
      <c r="T896" s="399"/>
      <c r="U896" s="399"/>
      <c r="V896" s="399"/>
      <c r="W896" s="399"/>
      <c r="X896" s="399"/>
      <c r="Y896" s="399"/>
      <c r="Z896" s="399"/>
      <c r="AA896" s="399"/>
      <c r="AB896" s="399"/>
      <c r="AC896" s="399"/>
      <c r="AD896" s="399"/>
      <c r="AE896" s="399"/>
      <c r="AF896" s="399"/>
      <c r="AG896" s="399"/>
      <c r="AH896" s="399"/>
      <c r="AI896" s="399"/>
      <c r="AJ896" s="399"/>
    </row>
    <row r="897" spans="3:36" ht="15.75" customHeight="1" x14ac:dyDescent="0.25">
      <c r="C897" s="397"/>
      <c r="D897" s="399"/>
      <c r="E897" s="399"/>
      <c r="F897" s="399"/>
      <c r="G897" s="399"/>
      <c r="H897" s="399"/>
      <c r="I897" s="399"/>
      <c r="J897" s="399"/>
      <c r="K897" s="399"/>
      <c r="L897" s="399"/>
      <c r="M897" s="399"/>
      <c r="N897" s="399"/>
      <c r="O897" s="399"/>
      <c r="P897" s="399"/>
      <c r="Q897" s="399"/>
      <c r="R897" s="399"/>
      <c r="S897" s="399"/>
      <c r="T897" s="399"/>
      <c r="U897" s="399"/>
      <c r="V897" s="399"/>
      <c r="W897" s="399"/>
      <c r="X897" s="399"/>
      <c r="Y897" s="399"/>
      <c r="Z897" s="399"/>
      <c r="AA897" s="399"/>
      <c r="AB897" s="399"/>
      <c r="AC897" s="399"/>
      <c r="AD897" s="399"/>
      <c r="AE897" s="399"/>
      <c r="AF897" s="399"/>
      <c r="AG897" s="399"/>
      <c r="AH897" s="399"/>
      <c r="AI897" s="399"/>
      <c r="AJ897" s="399"/>
    </row>
    <row r="898" spans="3:36" ht="15.75" customHeight="1" x14ac:dyDescent="0.25">
      <c r="C898" s="397"/>
      <c r="D898" s="399"/>
      <c r="E898" s="399"/>
      <c r="F898" s="399"/>
      <c r="G898" s="399"/>
      <c r="H898" s="399"/>
      <c r="I898" s="399"/>
      <c r="J898" s="399"/>
      <c r="K898" s="399"/>
      <c r="L898" s="399"/>
      <c r="M898" s="399"/>
      <c r="N898" s="399"/>
      <c r="O898" s="399"/>
      <c r="P898" s="399"/>
      <c r="Q898" s="399"/>
      <c r="R898" s="399"/>
      <c r="S898" s="399"/>
      <c r="T898" s="399"/>
      <c r="U898" s="399"/>
      <c r="V898" s="399"/>
      <c r="W898" s="399"/>
      <c r="X898" s="399"/>
      <c r="Y898" s="399"/>
      <c r="Z898" s="399"/>
      <c r="AA898" s="399"/>
      <c r="AB898" s="399"/>
      <c r="AC898" s="399"/>
      <c r="AD898" s="399"/>
      <c r="AE898" s="399"/>
      <c r="AF898" s="399"/>
      <c r="AG898" s="399"/>
      <c r="AH898" s="399"/>
      <c r="AI898" s="399"/>
      <c r="AJ898" s="399"/>
    </row>
    <row r="899" spans="3:36" ht="15.75" customHeight="1" x14ac:dyDescent="0.25">
      <c r="C899" s="397"/>
      <c r="D899" s="399"/>
      <c r="E899" s="399"/>
      <c r="F899" s="399"/>
      <c r="G899" s="399"/>
      <c r="H899" s="399"/>
      <c r="I899" s="399"/>
      <c r="J899" s="399"/>
      <c r="K899" s="399"/>
      <c r="L899" s="399"/>
      <c r="M899" s="399"/>
      <c r="N899" s="399"/>
      <c r="O899" s="399"/>
      <c r="P899" s="399"/>
      <c r="Q899" s="399"/>
      <c r="R899" s="399"/>
      <c r="S899" s="399"/>
      <c r="T899" s="399"/>
      <c r="U899" s="399"/>
      <c r="V899" s="399"/>
      <c r="W899" s="399"/>
      <c r="X899" s="399"/>
      <c r="Y899" s="399"/>
      <c r="Z899" s="399"/>
      <c r="AA899" s="399"/>
      <c r="AB899" s="399"/>
      <c r="AC899" s="399"/>
      <c r="AD899" s="399"/>
      <c r="AE899" s="399"/>
      <c r="AF899" s="399"/>
      <c r="AG899" s="399"/>
      <c r="AH899" s="399"/>
      <c r="AI899" s="399"/>
      <c r="AJ899" s="399"/>
    </row>
    <row r="900" spans="3:36" ht="15.75" customHeight="1" x14ac:dyDescent="0.25">
      <c r="C900" s="397"/>
      <c r="D900" s="399"/>
      <c r="E900" s="399"/>
      <c r="F900" s="399"/>
      <c r="G900" s="399"/>
      <c r="H900" s="399"/>
      <c r="I900" s="399"/>
      <c r="J900" s="399"/>
      <c r="K900" s="399"/>
      <c r="L900" s="399"/>
      <c r="M900" s="399"/>
      <c r="N900" s="399"/>
      <c r="O900" s="399"/>
      <c r="P900" s="399"/>
      <c r="Q900" s="399"/>
      <c r="R900" s="399"/>
      <c r="S900" s="399"/>
      <c r="T900" s="399"/>
      <c r="U900" s="399"/>
      <c r="V900" s="399"/>
      <c r="W900" s="399"/>
      <c r="X900" s="399"/>
      <c r="Y900" s="399"/>
      <c r="Z900" s="399"/>
      <c r="AA900" s="399"/>
      <c r="AB900" s="399"/>
      <c r="AC900" s="399"/>
      <c r="AD900" s="399"/>
      <c r="AE900" s="399"/>
      <c r="AF900" s="399"/>
      <c r="AG900" s="399"/>
      <c r="AH900" s="399"/>
      <c r="AI900" s="399"/>
      <c r="AJ900" s="399"/>
    </row>
    <row r="901" spans="3:36" ht="15.75" customHeight="1" x14ac:dyDescent="0.25">
      <c r="C901" s="397"/>
      <c r="D901" s="399"/>
      <c r="E901" s="399"/>
      <c r="F901" s="399"/>
      <c r="G901" s="399"/>
      <c r="H901" s="399"/>
      <c r="I901" s="399"/>
      <c r="J901" s="399"/>
      <c r="K901" s="399"/>
      <c r="L901" s="399"/>
      <c r="M901" s="399"/>
      <c r="N901" s="399"/>
      <c r="O901" s="399"/>
      <c r="P901" s="399"/>
      <c r="Q901" s="399"/>
      <c r="R901" s="399"/>
      <c r="S901" s="399"/>
      <c r="T901" s="399"/>
      <c r="U901" s="399"/>
      <c r="V901" s="399"/>
      <c r="W901" s="399"/>
      <c r="X901" s="399"/>
      <c r="Y901" s="399"/>
      <c r="Z901" s="399"/>
      <c r="AA901" s="399"/>
      <c r="AB901" s="399"/>
      <c r="AC901" s="399"/>
      <c r="AD901" s="399"/>
      <c r="AE901" s="399"/>
      <c r="AF901" s="399"/>
      <c r="AG901" s="399"/>
      <c r="AH901" s="399"/>
      <c r="AI901" s="399"/>
      <c r="AJ901" s="399"/>
    </row>
    <row r="902" spans="3:36" ht="15.75" customHeight="1" x14ac:dyDescent="0.25">
      <c r="C902" s="397"/>
      <c r="D902" s="399"/>
      <c r="E902" s="399"/>
      <c r="F902" s="399"/>
      <c r="G902" s="399"/>
      <c r="H902" s="399"/>
      <c r="I902" s="399"/>
      <c r="J902" s="399"/>
      <c r="K902" s="399"/>
      <c r="L902" s="399"/>
      <c r="M902" s="399"/>
      <c r="N902" s="399"/>
      <c r="O902" s="399"/>
      <c r="P902" s="399"/>
      <c r="Q902" s="399"/>
      <c r="R902" s="399"/>
      <c r="S902" s="399"/>
      <c r="T902" s="399"/>
      <c r="U902" s="399"/>
      <c r="V902" s="399"/>
      <c r="W902" s="399"/>
      <c r="X902" s="399"/>
      <c r="Y902" s="399"/>
      <c r="Z902" s="399"/>
      <c r="AA902" s="399"/>
      <c r="AB902" s="399"/>
      <c r="AC902" s="399"/>
      <c r="AD902" s="399"/>
      <c r="AE902" s="399"/>
      <c r="AF902" s="399"/>
      <c r="AG902" s="399"/>
      <c r="AH902" s="399"/>
      <c r="AI902" s="399"/>
      <c r="AJ902" s="399"/>
    </row>
    <row r="903" spans="3:36" ht="15.75" customHeight="1" x14ac:dyDescent="0.25">
      <c r="C903" s="397"/>
      <c r="D903" s="399"/>
      <c r="E903" s="399"/>
      <c r="F903" s="399"/>
      <c r="G903" s="399"/>
      <c r="H903" s="399"/>
      <c r="I903" s="399"/>
      <c r="J903" s="399"/>
      <c r="K903" s="399"/>
      <c r="L903" s="399"/>
      <c r="M903" s="399"/>
      <c r="N903" s="399"/>
      <c r="O903" s="399"/>
      <c r="P903" s="399"/>
      <c r="Q903" s="399"/>
      <c r="R903" s="399"/>
      <c r="S903" s="399"/>
      <c r="T903" s="399"/>
      <c r="U903" s="399"/>
      <c r="V903" s="399"/>
      <c r="W903" s="399"/>
      <c r="X903" s="399"/>
      <c r="Y903" s="399"/>
      <c r="Z903" s="399"/>
      <c r="AA903" s="399"/>
      <c r="AB903" s="399"/>
      <c r="AC903" s="399"/>
      <c r="AD903" s="399"/>
      <c r="AE903" s="399"/>
      <c r="AF903" s="399"/>
      <c r="AG903" s="399"/>
      <c r="AH903" s="399"/>
      <c r="AI903" s="399"/>
      <c r="AJ903" s="399"/>
    </row>
    <row r="904" spans="3:36" ht="15.75" customHeight="1" x14ac:dyDescent="0.25">
      <c r="C904" s="397"/>
      <c r="D904" s="399"/>
      <c r="E904" s="399"/>
      <c r="F904" s="399"/>
      <c r="G904" s="399"/>
      <c r="H904" s="399"/>
      <c r="I904" s="399"/>
      <c r="J904" s="399"/>
      <c r="K904" s="399"/>
      <c r="L904" s="399"/>
      <c r="M904" s="399"/>
      <c r="N904" s="399"/>
      <c r="O904" s="399"/>
      <c r="P904" s="399"/>
      <c r="Q904" s="399"/>
      <c r="R904" s="399"/>
      <c r="S904" s="399"/>
      <c r="T904" s="399"/>
      <c r="U904" s="399"/>
      <c r="V904" s="399"/>
      <c r="W904" s="399"/>
      <c r="X904" s="399"/>
      <c r="Y904" s="399"/>
      <c r="Z904" s="399"/>
      <c r="AA904" s="399"/>
      <c r="AB904" s="399"/>
      <c r="AC904" s="399"/>
      <c r="AD904" s="399"/>
      <c r="AE904" s="399"/>
      <c r="AF904" s="399"/>
      <c r="AG904" s="399"/>
      <c r="AH904" s="399"/>
      <c r="AI904" s="399"/>
      <c r="AJ904" s="399"/>
    </row>
    <row r="905" spans="3:36" ht="15.75" customHeight="1" x14ac:dyDescent="0.25">
      <c r="C905" s="397"/>
      <c r="D905" s="399"/>
      <c r="E905" s="399"/>
      <c r="F905" s="399"/>
      <c r="G905" s="399"/>
      <c r="H905" s="399"/>
      <c r="I905" s="399"/>
      <c r="J905" s="399"/>
      <c r="K905" s="399"/>
      <c r="L905" s="399"/>
      <c r="M905" s="399"/>
      <c r="N905" s="399"/>
      <c r="O905" s="399"/>
      <c r="P905" s="399"/>
      <c r="Q905" s="399"/>
      <c r="R905" s="399"/>
      <c r="S905" s="399"/>
      <c r="T905" s="399"/>
      <c r="U905" s="399"/>
      <c r="V905" s="399"/>
      <c r="W905" s="399"/>
      <c r="X905" s="399"/>
      <c r="Y905" s="399"/>
      <c r="Z905" s="399"/>
      <c r="AA905" s="399"/>
      <c r="AB905" s="399"/>
      <c r="AC905" s="399"/>
      <c r="AD905" s="399"/>
      <c r="AE905" s="399"/>
      <c r="AF905" s="399"/>
      <c r="AG905" s="399"/>
      <c r="AH905" s="399"/>
      <c r="AI905" s="399"/>
      <c r="AJ905" s="399"/>
    </row>
    <row r="906" spans="3:36" ht="15.75" customHeight="1" x14ac:dyDescent="0.25">
      <c r="C906" s="397"/>
      <c r="D906" s="399"/>
      <c r="E906" s="399"/>
      <c r="F906" s="399"/>
      <c r="G906" s="399"/>
      <c r="H906" s="399"/>
      <c r="I906" s="399"/>
      <c r="J906" s="399"/>
      <c r="K906" s="399"/>
      <c r="L906" s="399"/>
      <c r="M906" s="399"/>
      <c r="N906" s="399"/>
      <c r="O906" s="399"/>
      <c r="P906" s="399"/>
      <c r="Q906" s="399"/>
      <c r="R906" s="399"/>
      <c r="S906" s="399"/>
      <c r="T906" s="399"/>
      <c r="U906" s="399"/>
      <c r="V906" s="399"/>
      <c r="W906" s="399"/>
      <c r="X906" s="399"/>
      <c r="Y906" s="399"/>
      <c r="Z906" s="399"/>
      <c r="AA906" s="399"/>
      <c r="AB906" s="399"/>
      <c r="AC906" s="399"/>
      <c r="AD906" s="399"/>
      <c r="AE906" s="399"/>
      <c r="AF906" s="399"/>
      <c r="AG906" s="399"/>
      <c r="AH906" s="399"/>
      <c r="AI906" s="399"/>
      <c r="AJ906" s="399"/>
    </row>
    <row r="907" spans="3:36" ht="15.75" customHeight="1" x14ac:dyDescent="0.25">
      <c r="C907" s="397"/>
      <c r="D907" s="399"/>
      <c r="E907" s="399"/>
      <c r="F907" s="399"/>
      <c r="G907" s="399"/>
      <c r="H907" s="399"/>
      <c r="I907" s="399"/>
      <c r="J907" s="399"/>
      <c r="K907" s="399"/>
      <c r="L907" s="399"/>
      <c r="M907" s="399"/>
      <c r="N907" s="399"/>
      <c r="O907" s="399"/>
      <c r="P907" s="399"/>
      <c r="Q907" s="399"/>
      <c r="R907" s="399"/>
      <c r="S907" s="399"/>
      <c r="T907" s="399"/>
      <c r="U907" s="399"/>
      <c r="V907" s="399"/>
      <c r="W907" s="399"/>
      <c r="X907" s="399"/>
      <c r="Y907" s="399"/>
      <c r="Z907" s="399"/>
      <c r="AA907" s="399"/>
      <c r="AB907" s="399"/>
      <c r="AC907" s="399"/>
      <c r="AD907" s="399"/>
      <c r="AE907" s="399"/>
      <c r="AF907" s="399"/>
      <c r="AG907" s="399"/>
      <c r="AH907" s="399"/>
      <c r="AI907" s="399"/>
      <c r="AJ907" s="399"/>
    </row>
    <row r="908" spans="3:36" ht="15.75" customHeight="1" x14ac:dyDescent="0.25">
      <c r="C908" s="397"/>
      <c r="D908" s="399"/>
      <c r="E908" s="399"/>
      <c r="F908" s="399"/>
      <c r="G908" s="399"/>
      <c r="H908" s="399"/>
      <c r="I908" s="399"/>
      <c r="J908" s="399"/>
      <c r="K908" s="399"/>
      <c r="L908" s="399"/>
      <c r="M908" s="399"/>
      <c r="N908" s="399"/>
      <c r="O908" s="399"/>
      <c r="P908" s="399"/>
      <c r="Q908" s="399"/>
      <c r="R908" s="399"/>
      <c r="S908" s="399"/>
      <c r="T908" s="399"/>
      <c r="U908" s="399"/>
      <c r="V908" s="399"/>
      <c r="W908" s="399"/>
      <c r="X908" s="399"/>
      <c r="Y908" s="399"/>
      <c r="Z908" s="399"/>
      <c r="AA908" s="399"/>
      <c r="AB908" s="399"/>
      <c r="AC908" s="399"/>
      <c r="AD908" s="399"/>
      <c r="AE908" s="399"/>
      <c r="AF908" s="399"/>
      <c r="AG908" s="399"/>
      <c r="AH908" s="399"/>
      <c r="AI908" s="399"/>
      <c r="AJ908" s="399"/>
    </row>
    <row r="909" spans="3:36" ht="15.75" customHeight="1" x14ac:dyDescent="0.25">
      <c r="C909" s="397"/>
      <c r="D909" s="399"/>
      <c r="E909" s="399"/>
      <c r="F909" s="399"/>
      <c r="G909" s="399"/>
      <c r="H909" s="399"/>
      <c r="I909" s="399"/>
      <c r="J909" s="399"/>
      <c r="K909" s="399"/>
      <c r="L909" s="399"/>
      <c r="M909" s="399"/>
      <c r="N909" s="399"/>
      <c r="O909" s="399"/>
      <c r="P909" s="399"/>
      <c r="Q909" s="399"/>
      <c r="R909" s="399"/>
      <c r="S909" s="399"/>
      <c r="T909" s="399"/>
      <c r="U909" s="399"/>
      <c r="V909" s="399"/>
      <c r="W909" s="399"/>
      <c r="X909" s="399"/>
      <c r="Y909" s="399"/>
      <c r="Z909" s="399"/>
      <c r="AA909" s="399"/>
      <c r="AB909" s="399"/>
      <c r="AC909" s="399"/>
      <c r="AD909" s="399"/>
      <c r="AE909" s="399"/>
      <c r="AF909" s="399"/>
      <c r="AG909" s="399"/>
      <c r="AH909" s="399"/>
      <c r="AI909" s="399"/>
      <c r="AJ909" s="399"/>
    </row>
    <row r="910" spans="3:36" ht="15.75" customHeight="1" x14ac:dyDescent="0.25">
      <c r="C910" s="397"/>
      <c r="D910" s="399"/>
      <c r="E910" s="399"/>
      <c r="F910" s="399"/>
      <c r="G910" s="399"/>
      <c r="H910" s="399"/>
      <c r="I910" s="399"/>
      <c r="J910" s="399"/>
      <c r="K910" s="399"/>
      <c r="L910" s="399"/>
      <c r="M910" s="399"/>
      <c r="N910" s="399"/>
      <c r="O910" s="399"/>
      <c r="P910" s="399"/>
      <c r="Q910" s="399"/>
      <c r="R910" s="399"/>
      <c r="S910" s="399"/>
      <c r="T910" s="399"/>
      <c r="U910" s="399"/>
      <c r="V910" s="399"/>
      <c r="W910" s="399"/>
      <c r="X910" s="399"/>
      <c r="Y910" s="399"/>
      <c r="Z910" s="399"/>
      <c r="AA910" s="399"/>
      <c r="AB910" s="399"/>
      <c r="AC910" s="399"/>
      <c r="AD910" s="399"/>
      <c r="AE910" s="399"/>
      <c r="AF910" s="399"/>
      <c r="AG910" s="399"/>
      <c r="AH910" s="399"/>
      <c r="AI910" s="399"/>
      <c r="AJ910" s="399"/>
    </row>
    <row r="911" spans="3:36" ht="15.75" customHeight="1" x14ac:dyDescent="0.25">
      <c r="C911" s="397"/>
      <c r="D911" s="399"/>
      <c r="E911" s="399"/>
      <c r="F911" s="399"/>
      <c r="G911" s="399"/>
      <c r="H911" s="399"/>
      <c r="I911" s="399"/>
      <c r="J911" s="399"/>
      <c r="K911" s="399"/>
      <c r="L911" s="399"/>
      <c r="M911" s="399"/>
      <c r="N911" s="399"/>
      <c r="O911" s="399"/>
      <c r="P911" s="399"/>
      <c r="Q911" s="399"/>
      <c r="R911" s="399"/>
      <c r="S911" s="399"/>
      <c r="T911" s="399"/>
      <c r="U911" s="399"/>
      <c r="V911" s="399"/>
      <c r="W911" s="399"/>
      <c r="X911" s="399"/>
      <c r="Y911" s="399"/>
      <c r="Z911" s="399"/>
      <c r="AA911" s="399"/>
      <c r="AB911" s="399"/>
      <c r="AC911" s="399"/>
      <c r="AD911" s="399"/>
      <c r="AE911" s="399"/>
      <c r="AF911" s="399"/>
      <c r="AG911" s="399"/>
      <c r="AH911" s="399"/>
      <c r="AI911" s="399"/>
      <c r="AJ911" s="399"/>
    </row>
    <row r="912" spans="3:36" ht="15.75" customHeight="1" x14ac:dyDescent="0.25">
      <c r="C912" s="397"/>
      <c r="D912" s="399"/>
      <c r="E912" s="399"/>
      <c r="F912" s="399"/>
      <c r="G912" s="399"/>
      <c r="H912" s="399"/>
      <c r="I912" s="399"/>
      <c r="J912" s="399"/>
      <c r="K912" s="399"/>
      <c r="L912" s="399"/>
      <c r="M912" s="399"/>
      <c r="N912" s="399"/>
      <c r="O912" s="399"/>
      <c r="P912" s="399"/>
      <c r="Q912" s="399"/>
      <c r="R912" s="399"/>
      <c r="S912" s="399"/>
      <c r="T912" s="399"/>
      <c r="U912" s="399"/>
      <c r="V912" s="399"/>
      <c r="W912" s="399"/>
      <c r="X912" s="399"/>
      <c r="Y912" s="399"/>
      <c r="Z912" s="399"/>
      <c r="AA912" s="399"/>
      <c r="AB912" s="399"/>
      <c r="AC912" s="399"/>
      <c r="AD912" s="399"/>
      <c r="AE912" s="399"/>
      <c r="AF912" s="399"/>
      <c r="AG912" s="399"/>
      <c r="AH912" s="399"/>
      <c r="AI912" s="399"/>
      <c r="AJ912" s="399"/>
    </row>
    <row r="913" spans="3:36" ht="15.75" customHeight="1" x14ac:dyDescent="0.25">
      <c r="C913" s="397"/>
      <c r="D913" s="399"/>
      <c r="E913" s="399"/>
      <c r="F913" s="399"/>
      <c r="G913" s="399"/>
      <c r="H913" s="399"/>
      <c r="I913" s="399"/>
      <c r="J913" s="399"/>
      <c r="K913" s="399"/>
      <c r="L913" s="399"/>
      <c r="M913" s="399"/>
      <c r="N913" s="399"/>
      <c r="O913" s="399"/>
      <c r="P913" s="399"/>
      <c r="Q913" s="399"/>
      <c r="R913" s="399"/>
      <c r="S913" s="399"/>
      <c r="T913" s="399"/>
      <c r="U913" s="399"/>
      <c r="V913" s="399"/>
      <c r="W913" s="399"/>
      <c r="X913" s="399"/>
      <c r="Y913" s="399"/>
      <c r="Z913" s="399"/>
      <c r="AA913" s="399"/>
      <c r="AB913" s="399"/>
      <c r="AC913" s="399"/>
      <c r="AD913" s="399"/>
      <c r="AE913" s="399"/>
      <c r="AF913" s="399"/>
      <c r="AG913" s="399"/>
      <c r="AH913" s="399"/>
      <c r="AI913" s="399"/>
      <c r="AJ913" s="399"/>
    </row>
    <row r="914" spans="3:36" ht="15.75" customHeight="1" x14ac:dyDescent="0.25">
      <c r="C914" s="397"/>
      <c r="D914" s="399"/>
      <c r="E914" s="399"/>
      <c r="F914" s="399"/>
      <c r="G914" s="399"/>
      <c r="H914" s="399"/>
      <c r="I914" s="399"/>
      <c r="J914" s="399"/>
      <c r="K914" s="399"/>
      <c r="L914" s="399"/>
      <c r="M914" s="399"/>
      <c r="N914" s="399"/>
      <c r="O914" s="399"/>
      <c r="P914" s="399"/>
      <c r="Q914" s="399"/>
      <c r="R914" s="399"/>
      <c r="S914" s="399"/>
      <c r="T914" s="399"/>
      <c r="U914" s="399"/>
      <c r="V914" s="399"/>
      <c r="W914" s="399"/>
      <c r="X914" s="399"/>
      <c r="Y914" s="399"/>
      <c r="Z914" s="399"/>
      <c r="AA914" s="399"/>
      <c r="AB914" s="399"/>
      <c r="AC914" s="399"/>
      <c r="AD914" s="399"/>
      <c r="AE914" s="399"/>
      <c r="AF914" s="399"/>
      <c r="AG914" s="399"/>
      <c r="AH914" s="399"/>
      <c r="AI914" s="399"/>
      <c r="AJ914" s="399"/>
    </row>
    <row r="915" spans="3:36" ht="15.75" customHeight="1" x14ac:dyDescent="0.25">
      <c r="C915" s="397"/>
      <c r="D915" s="399"/>
      <c r="E915" s="399"/>
      <c r="F915" s="399"/>
      <c r="G915" s="399"/>
      <c r="H915" s="399"/>
      <c r="I915" s="399"/>
      <c r="J915" s="399"/>
      <c r="K915" s="399"/>
      <c r="L915" s="399"/>
      <c r="M915" s="399"/>
      <c r="N915" s="399"/>
      <c r="O915" s="399"/>
      <c r="P915" s="399"/>
      <c r="Q915" s="399"/>
      <c r="R915" s="399"/>
      <c r="S915" s="399"/>
      <c r="T915" s="399"/>
      <c r="U915" s="399"/>
      <c r="V915" s="399"/>
      <c r="W915" s="399"/>
      <c r="X915" s="399"/>
      <c r="Y915" s="399"/>
      <c r="Z915" s="399"/>
      <c r="AA915" s="399"/>
      <c r="AB915" s="399"/>
      <c r="AC915" s="399"/>
      <c r="AD915" s="399"/>
      <c r="AE915" s="399"/>
      <c r="AF915" s="399"/>
      <c r="AG915" s="399"/>
      <c r="AH915" s="399"/>
      <c r="AI915" s="399"/>
      <c r="AJ915" s="399"/>
    </row>
    <row r="916" spans="3:36" ht="15.75" customHeight="1" x14ac:dyDescent="0.25">
      <c r="C916" s="397"/>
      <c r="D916" s="399"/>
      <c r="E916" s="399"/>
      <c r="F916" s="399"/>
      <c r="G916" s="399"/>
      <c r="H916" s="399"/>
      <c r="I916" s="399"/>
      <c r="J916" s="399"/>
      <c r="K916" s="399"/>
      <c r="L916" s="399"/>
      <c r="M916" s="399"/>
      <c r="N916" s="399"/>
      <c r="O916" s="399"/>
      <c r="P916" s="399"/>
      <c r="Q916" s="399"/>
      <c r="R916" s="399"/>
      <c r="S916" s="399"/>
      <c r="T916" s="399"/>
      <c r="U916" s="399"/>
      <c r="V916" s="399"/>
      <c r="W916" s="399"/>
      <c r="X916" s="399"/>
      <c r="Y916" s="399"/>
      <c r="Z916" s="399"/>
      <c r="AA916" s="399"/>
      <c r="AB916" s="399"/>
      <c r="AC916" s="399"/>
      <c r="AD916" s="399"/>
      <c r="AE916" s="399"/>
      <c r="AF916" s="399"/>
      <c r="AG916" s="399"/>
      <c r="AH916" s="399"/>
      <c r="AI916" s="399"/>
      <c r="AJ916" s="399"/>
    </row>
    <row r="917" spans="3:36" ht="15.75" customHeight="1" x14ac:dyDescent="0.25">
      <c r="C917" s="397"/>
      <c r="D917" s="399"/>
      <c r="E917" s="399"/>
      <c r="F917" s="399"/>
      <c r="G917" s="399"/>
      <c r="H917" s="399"/>
      <c r="I917" s="399"/>
      <c r="J917" s="399"/>
      <c r="K917" s="399"/>
      <c r="L917" s="399"/>
      <c r="M917" s="399"/>
      <c r="N917" s="399"/>
      <c r="O917" s="399"/>
      <c r="P917" s="399"/>
      <c r="Q917" s="399"/>
      <c r="R917" s="399"/>
      <c r="S917" s="399"/>
      <c r="T917" s="399"/>
      <c r="U917" s="399"/>
      <c r="V917" s="399"/>
      <c r="W917" s="399"/>
      <c r="X917" s="399"/>
      <c r="Y917" s="399"/>
      <c r="Z917" s="399"/>
      <c r="AA917" s="399"/>
      <c r="AB917" s="399"/>
      <c r="AC917" s="399"/>
      <c r="AD917" s="399"/>
      <c r="AE917" s="399"/>
      <c r="AF917" s="399"/>
      <c r="AG917" s="399"/>
      <c r="AH917" s="399"/>
      <c r="AI917" s="399"/>
      <c r="AJ917" s="399"/>
    </row>
    <row r="918" spans="3:36" ht="15.75" customHeight="1" x14ac:dyDescent="0.25">
      <c r="C918" s="397"/>
      <c r="D918" s="399"/>
      <c r="E918" s="399"/>
      <c r="F918" s="399"/>
      <c r="G918" s="399"/>
      <c r="H918" s="399"/>
      <c r="I918" s="399"/>
      <c r="J918" s="399"/>
      <c r="K918" s="399"/>
      <c r="L918" s="399"/>
      <c r="M918" s="399"/>
      <c r="N918" s="399"/>
      <c r="O918" s="399"/>
      <c r="P918" s="399"/>
      <c r="Q918" s="399"/>
      <c r="R918" s="399"/>
      <c r="S918" s="399"/>
      <c r="T918" s="399"/>
      <c r="U918" s="399"/>
      <c r="V918" s="399"/>
      <c r="W918" s="399"/>
      <c r="X918" s="399"/>
      <c r="Y918" s="399"/>
      <c r="Z918" s="399"/>
      <c r="AA918" s="399"/>
      <c r="AB918" s="399"/>
      <c r="AC918" s="399"/>
      <c r="AD918" s="399"/>
      <c r="AE918" s="399"/>
      <c r="AF918" s="399"/>
      <c r="AG918" s="399"/>
      <c r="AH918" s="399"/>
      <c r="AI918" s="399"/>
      <c r="AJ918" s="399"/>
    </row>
    <row r="919" spans="3:36" ht="15.75" customHeight="1" x14ac:dyDescent="0.25">
      <c r="C919" s="397"/>
      <c r="D919" s="399"/>
      <c r="E919" s="399"/>
      <c r="F919" s="399"/>
      <c r="G919" s="399"/>
      <c r="H919" s="399"/>
      <c r="I919" s="399"/>
      <c r="J919" s="399"/>
      <c r="K919" s="399"/>
      <c r="L919" s="399"/>
      <c r="M919" s="399"/>
      <c r="N919" s="399"/>
      <c r="O919" s="399"/>
      <c r="P919" s="399"/>
      <c r="Q919" s="399"/>
      <c r="R919" s="399"/>
      <c r="S919" s="399"/>
      <c r="T919" s="399"/>
      <c r="U919" s="399"/>
      <c r="V919" s="399"/>
      <c r="W919" s="399"/>
      <c r="X919" s="399"/>
      <c r="Y919" s="399"/>
      <c r="Z919" s="399"/>
      <c r="AA919" s="399"/>
      <c r="AB919" s="399"/>
      <c r="AC919" s="399"/>
      <c r="AD919" s="399"/>
      <c r="AE919" s="399"/>
      <c r="AF919" s="399"/>
      <c r="AG919" s="399"/>
      <c r="AH919" s="399"/>
      <c r="AI919" s="399"/>
      <c r="AJ919" s="399"/>
    </row>
    <row r="920" spans="3:36" ht="15.75" customHeight="1" x14ac:dyDescent="0.25">
      <c r="C920" s="397"/>
      <c r="D920" s="399"/>
      <c r="E920" s="399"/>
      <c r="F920" s="399"/>
      <c r="G920" s="399"/>
      <c r="H920" s="399"/>
      <c r="I920" s="399"/>
      <c r="J920" s="399"/>
      <c r="K920" s="399"/>
      <c r="L920" s="399"/>
      <c r="M920" s="399"/>
      <c r="N920" s="399"/>
      <c r="O920" s="399"/>
      <c r="P920" s="399"/>
      <c r="Q920" s="399"/>
      <c r="R920" s="399"/>
      <c r="S920" s="399"/>
      <c r="T920" s="399"/>
      <c r="U920" s="399"/>
      <c r="V920" s="399"/>
      <c r="W920" s="399"/>
      <c r="X920" s="399"/>
      <c r="Y920" s="399"/>
      <c r="Z920" s="399"/>
      <c r="AA920" s="399"/>
      <c r="AB920" s="399"/>
      <c r="AC920" s="399"/>
      <c r="AD920" s="399"/>
      <c r="AE920" s="399"/>
      <c r="AF920" s="399"/>
      <c r="AG920" s="399"/>
      <c r="AH920" s="399"/>
      <c r="AI920" s="399"/>
      <c r="AJ920" s="399"/>
    </row>
    <row r="921" spans="3:36" ht="15.75" customHeight="1" x14ac:dyDescent="0.25">
      <c r="C921" s="397"/>
      <c r="D921" s="399"/>
      <c r="E921" s="399"/>
      <c r="F921" s="399"/>
      <c r="G921" s="399"/>
      <c r="H921" s="399"/>
      <c r="I921" s="399"/>
      <c r="J921" s="399"/>
      <c r="K921" s="399"/>
      <c r="L921" s="399"/>
      <c r="M921" s="399"/>
      <c r="N921" s="399"/>
      <c r="O921" s="399"/>
      <c r="P921" s="399"/>
      <c r="Q921" s="399"/>
      <c r="R921" s="399"/>
      <c r="S921" s="399"/>
      <c r="T921" s="399"/>
      <c r="U921" s="399"/>
      <c r="V921" s="399"/>
      <c r="W921" s="399"/>
      <c r="X921" s="399"/>
      <c r="Y921" s="399"/>
      <c r="Z921" s="399"/>
      <c r="AA921" s="399"/>
      <c r="AB921" s="399"/>
      <c r="AC921" s="399"/>
      <c r="AD921" s="399"/>
      <c r="AE921" s="399"/>
      <c r="AF921" s="399"/>
      <c r="AG921" s="399"/>
      <c r="AH921" s="399"/>
      <c r="AI921" s="399"/>
      <c r="AJ921" s="399"/>
    </row>
    <row r="922" spans="3:36" ht="15.75" customHeight="1" x14ac:dyDescent="0.25">
      <c r="C922" s="397"/>
      <c r="D922" s="399"/>
      <c r="E922" s="399"/>
      <c r="F922" s="399"/>
      <c r="G922" s="399"/>
      <c r="H922" s="399"/>
      <c r="I922" s="399"/>
      <c r="J922" s="399"/>
      <c r="K922" s="399"/>
      <c r="L922" s="399"/>
      <c r="M922" s="399"/>
      <c r="N922" s="399"/>
      <c r="O922" s="399"/>
      <c r="P922" s="399"/>
      <c r="Q922" s="399"/>
      <c r="R922" s="399"/>
      <c r="S922" s="399"/>
      <c r="T922" s="399"/>
      <c r="U922" s="399"/>
      <c r="V922" s="399"/>
      <c r="W922" s="399"/>
      <c r="X922" s="399"/>
      <c r="Y922" s="399"/>
      <c r="Z922" s="399"/>
      <c r="AA922" s="399"/>
      <c r="AB922" s="399"/>
      <c r="AC922" s="399"/>
      <c r="AD922" s="399"/>
      <c r="AE922" s="399"/>
      <c r="AF922" s="399"/>
      <c r="AG922" s="399"/>
      <c r="AH922" s="399"/>
      <c r="AI922" s="399"/>
      <c r="AJ922" s="399"/>
    </row>
    <row r="923" spans="3:36" ht="15.75" customHeight="1" x14ac:dyDescent="0.25">
      <c r="C923" s="397"/>
      <c r="D923" s="399"/>
      <c r="E923" s="399"/>
      <c r="F923" s="399"/>
      <c r="G923" s="399"/>
      <c r="H923" s="399"/>
      <c r="I923" s="399"/>
      <c r="J923" s="399"/>
      <c r="K923" s="399"/>
      <c r="L923" s="399"/>
      <c r="M923" s="399"/>
      <c r="N923" s="399"/>
      <c r="O923" s="399"/>
      <c r="P923" s="399"/>
      <c r="Q923" s="399"/>
      <c r="R923" s="399"/>
      <c r="S923" s="399"/>
      <c r="T923" s="399"/>
      <c r="U923" s="399"/>
      <c r="V923" s="399"/>
      <c r="W923" s="399"/>
      <c r="X923" s="399"/>
      <c r="Y923" s="399"/>
      <c r="Z923" s="399"/>
      <c r="AA923" s="399"/>
      <c r="AB923" s="399"/>
      <c r="AC923" s="399"/>
      <c r="AD923" s="399"/>
      <c r="AE923" s="399"/>
      <c r="AF923" s="399"/>
      <c r="AG923" s="399"/>
      <c r="AH923" s="399"/>
      <c r="AI923" s="399"/>
      <c r="AJ923" s="399"/>
    </row>
    <row r="924" spans="3:36" ht="15.75" customHeight="1" x14ac:dyDescent="0.25">
      <c r="C924" s="397"/>
      <c r="D924" s="399"/>
      <c r="E924" s="399"/>
      <c r="F924" s="399"/>
      <c r="G924" s="399"/>
      <c r="H924" s="399"/>
      <c r="I924" s="399"/>
      <c r="J924" s="399"/>
      <c r="K924" s="399"/>
      <c r="L924" s="399"/>
      <c r="M924" s="399"/>
      <c r="N924" s="399"/>
      <c r="O924" s="399"/>
      <c r="P924" s="399"/>
      <c r="Q924" s="399"/>
      <c r="R924" s="399"/>
      <c r="S924" s="399"/>
      <c r="T924" s="399"/>
      <c r="U924" s="399"/>
      <c r="V924" s="399"/>
      <c r="W924" s="399"/>
      <c r="X924" s="399"/>
      <c r="Y924" s="399"/>
      <c r="Z924" s="399"/>
      <c r="AA924" s="399"/>
      <c r="AB924" s="399"/>
      <c r="AC924" s="399"/>
      <c r="AD924" s="399"/>
      <c r="AE924" s="399"/>
      <c r="AF924" s="399"/>
      <c r="AG924" s="399"/>
      <c r="AH924" s="399"/>
      <c r="AI924" s="399"/>
      <c r="AJ924" s="399"/>
    </row>
    <row r="925" spans="3:36" ht="15.75" customHeight="1" x14ac:dyDescent="0.25">
      <c r="C925" s="397"/>
      <c r="D925" s="399"/>
      <c r="E925" s="399"/>
      <c r="F925" s="399"/>
      <c r="G925" s="399"/>
      <c r="H925" s="399"/>
      <c r="I925" s="399"/>
      <c r="J925" s="399"/>
      <c r="K925" s="399"/>
      <c r="L925" s="399"/>
      <c r="M925" s="399"/>
      <c r="N925" s="399"/>
      <c r="O925" s="399"/>
      <c r="P925" s="399"/>
      <c r="Q925" s="399"/>
      <c r="R925" s="399"/>
      <c r="S925" s="399"/>
      <c r="T925" s="399"/>
      <c r="U925" s="399"/>
      <c r="V925" s="399"/>
      <c r="W925" s="399"/>
      <c r="X925" s="399"/>
      <c r="Y925" s="399"/>
      <c r="Z925" s="399"/>
      <c r="AA925" s="399"/>
      <c r="AB925" s="399"/>
      <c r="AC925" s="399"/>
      <c r="AD925" s="399"/>
      <c r="AE925" s="399"/>
      <c r="AF925" s="399"/>
      <c r="AG925" s="399"/>
      <c r="AH925" s="399"/>
      <c r="AI925" s="399"/>
      <c r="AJ925" s="399"/>
    </row>
    <row r="926" spans="3:36" ht="15.75" customHeight="1" x14ac:dyDescent="0.25">
      <c r="C926" s="397"/>
      <c r="D926" s="399"/>
      <c r="E926" s="399"/>
      <c r="F926" s="399"/>
      <c r="G926" s="399"/>
      <c r="H926" s="399"/>
      <c r="I926" s="399"/>
      <c r="J926" s="399"/>
      <c r="K926" s="399"/>
      <c r="L926" s="399"/>
      <c r="M926" s="399"/>
      <c r="N926" s="399"/>
      <c r="O926" s="399"/>
      <c r="P926" s="399"/>
      <c r="Q926" s="399"/>
      <c r="R926" s="399"/>
      <c r="S926" s="399"/>
      <c r="T926" s="399"/>
      <c r="U926" s="399"/>
      <c r="V926" s="399"/>
      <c r="W926" s="399"/>
      <c r="X926" s="399"/>
      <c r="Y926" s="399"/>
      <c r="Z926" s="399"/>
      <c r="AA926" s="399"/>
      <c r="AB926" s="399"/>
      <c r="AC926" s="399"/>
      <c r="AD926" s="399"/>
      <c r="AE926" s="399"/>
      <c r="AF926" s="399"/>
      <c r="AG926" s="399"/>
      <c r="AH926" s="399"/>
      <c r="AI926" s="399"/>
      <c r="AJ926" s="399"/>
    </row>
    <row r="927" spans="3:36" ht="15.75" customHeight="1" x14ac:dyDescent="0.25">
      <c r="C927" s="397"/>
      <c r="D927" s="399"/>
      <c r="E927" s="399"/>
      <c r="F927" s="399"/>
      <c r="G927" s="399"/>
      <c r="H927" s="399"/>
      <c r="I927" s="399"/>
      <c r="J927" s="399"/>
      <c r="K927" s="399"/>
      <c r="L927" s="399"/>
      <c r="M927" s="399"/>
      <c r="N927" s="399"/>
      <c r="O927" s="399"/>
      <c r="P927" s="399"/>
      <c r="Q927" s="399"/>
      <c r="R927" s="399"/>
      <c r="S927" s="399"/>
      <c r="T927" s="399"/>
      <c r="U927" s="399"/>
      <c r="V927" s="399"/>
      <c r="W927" s="399"/>
      <c r="X927" s="399"/>
      <c r="Y927" s="399"/>
      <c r="Z927" s="399"/>
      <c r="AA927" s="399"/>
      <c r="AB927" s="399"/>
      <c r="AC927" s="399"/>
      <c r="AD927" s="399"/>
      <c r="AE927" s="399"/>
      <c r="AF927" s="399"/>
      <c r="AG927" s="399"/>
      <c r="AH927" s="399"/>
      <c r="AI927" s="399"/>
      <c r="AJ927" s="399"/>
    </row>
    <row r="928" spans="3:36" ht="15.75" customHeight="1" x14ac:dyDescent="0.25">
      <c r="C928" s="397"/>
      <c r="D928" s="399"/>
      <c r="E928" s="399"/>
      <c r="F928" s="399"/>
      <c r="G928" s="399"/>
      <c r="H928" s="399"/>
      <c r="I928" s="399"/>
      <c r="J928" s="399"/>
      <c r="K928" s="399"/>
      <c r="L928" s="399"/>
      <c r="M928" s="399"/>
      <c r="N928" s="399"/>
      <c r="O928" s="399"/>
      <c r="P928" s="399"/>
      <c r="Q928" s="399"/>
      <c r="R928" s="399"/>
      <c r="S928" s="399"/>
      <c r="T928" s="399"/>
      <c r="U928" s="399"/>
      <c r="V928" s="399"/>
      <c r="W928" s="399"/>
      <c r="X928" s="399"/>
      <c r="Y928" s="399"/>
      <c r="Z928" s="399"/>
      <c r="AA928" s="399"/>
      <c r="AB928" s="399"/>
      <c r="AC928" s="399"/>
      <c r="AD928" s="399"/>
      <c r="AE928" s="399"/>
      <c r="AF928" s="399"/>
      <c r="AG928" s="399"/>
      <c r="AH928" s="399"/>
      <c r="AI928" s="399"/>
      <c r="AJ928" s="399"/>
    </row>
    <row r="929" spans="3:36" ht="15.75" customHeight="1" x14ac:dyDescent="0.25">
      <c r="C929" s="397"/>
      <c r="D929" s="399"/>
      <c r="E929" s="399"/>
      <c r="F929" s="399"/>
      <c r="G929" s="399"/>
      <c r="H929" s="399"/>
      <c r="I929" s="399"/>
      <c r="J929" s="399"/>
      <c r="K929" s="399"/>
      <c r="L929" s="399"/>
      <c r="M929" s="399"/>
      <c r="N929" s="399"/>
      <c r="O929" s="399"/>
      <c r="P929" s="399"/>
      <c r="Q929" s="399"/>
      <c r="R929" s="399"/>
      <c r="S929" s="399"/>
      <c r="T929" s="399"/>
      <c r="U929" s="399"/>
      <c r="V929" s="399"/>
      <c r="W929" s="399"/>
      <c r="X929" s="399"/>
      <c r="Y929" s="399"/>
      <c r="Z929" s="399"/>
      <c r="AA929" s="399"/>
      <c r="AB929" s="399"/>
      <c r="AC929" s="399"/>
      <c r="AD929" s="399"/>
      <c r="AE929" s="399"/>
      <c r="AF929" s="399"/>
      <c r="AG929" s="399"/>
      <c r="AH929" s="399"/>
      <c r="AI929" s="399"/>
      <c r="AJ929" s="399"/>
    </row>
    <row r="930" spans="3:36" ht="15.75" customHeight="1" x14ac:dyDescent="0.25">
      <c r="C930" s="397"/>
      <c r="D930" s="399"/>
      <c r="E930" s="399"/>
      <c r="F930" s="399"/>
      <c r="G930" s="399"/>
      <c r="H930" s="399"/>
      <c r="I930" s="399"/>
      <c r="J930" s="399"/>
      <c r="K930" s="399"/>
      <c r="L930" s="399"/>
      <c r="M930" s="399"/>
      <c r="N930" s="399"/>
      <c r="O930" s="399"/>
      <c r="P930" s="399"/>
      <c r="Q930" s="399"/>
      <c r="R930" s="399"/>
      <c r="S930" s="399"/>
      <c r="T930" s="399"/>
      <c r="U930" s="399"/>
      <c r="V930" s="399"/>
      <c r="W930" s="399"/>
      <c r="X930" s="399"/>
      <c r="Y930" s="399"/>
      <c r="Z930" s="399"/>
      <c r="AA930" s="399"/>
      <c r="AB930" s="399"/>
      <c r="AC930" s="399"/>
      <c r="AD930" s="399"/>
      <c r="AE930" s="399"/>
      <c r="AF930" s="399"/>
      <c r="AG930" s="399"/>
      <c r="AH930" s="399"/>
      <c r="AI930" s="399"/>
      <c r="AJ930" s="399"/>
    </row>
    <row r="931" spans="3:36" ht="15.75" customHeight="1" x14ac:dyDescent="0.25">
      <c r="C931" s="397"/>
      <c r="D931" s="399"/>
      <c r="E931" s="399"/>
      <c r="F931" s="399"/>
      <c r="G931" s="399"/>
      <c r="H931" s="399"/>
      <c r="I931" s="399"/>
      <c r="J931" s="399"/>
      <c r="K931" s="399"/>
      <c r="L931" s="399"/>
      <c r="M931" s="399"/>
      <c r="N931" s="399"/>
      <c r="O931" s="399"/>
      <c r="P931" s="399"/>
      <c r="Q931" s="399"/>
      <c r="R931" s="399"/>
      <c r="S931" s="399"/>
      <c r="T931" s="399"/>
      <c r="U931" s="399"/>
      <c r="V931" s="399"/>
      <c r="W931" s="399"/>
      <c r="X931" s="399"/>
      <c r="Y931" s="399"/>
      <c r="Z931" s="399"/>
      <c r="AA931" s="399"/>
      <c r="AB931" s="399"/>
      <c r="AC931" s="399"/>
      <c r="AD931" s="399"/>
      <c r="AE931" s="399"/>
      <c r="AF931" s="399"/>
      <c r="AG931" s="399"/>
      <c r="AH931" s="399"/>
      <c r="AI931" s="399"/>
      <c r="AJ931" s="399"/>
    </row>
    <row r="932" spans="3:36" ht="15.75" customHeight="1" x14ac:dyDescent="0.25">
      <c r="C932" s="397"/>
      <c r="D932" s="399"/>
      <c r="E932" s="399"/>
      <c r="F932" s="399"/>
      <c r="G932" s="399"/>
      <c r="H932" s="399"/>
      <c r="I932" s="399"/>
      <c r="J932" s="399"/>
      <c r="K932" s="399"/>
      <c r="L932" s="399"/>
      <c r="M932" s="399"/>
      <c r="N932" s="399"/>
      <c r="O932" s="399"/>
      <c r="P932" s="399"/>
      <c r="Q932" s="399"/>
      <c r="R932" s="399"/>
      <c r="S932" s="399"/>
      <c r="T932" s="399"/>
      <c r="U932" s="399"/>
      <c r="V932" s="399"/>
      <c r="W932" s="399"/>
      <c r="X932" s="399"/>
      <c r="Y932" s="399"/>
      <c r="Z932" s="399"/>
      <c r="AA932" s="399"/>
      <c r="AB932" s="399"/>
      <c r="AC932" s="399"/>
      <c r="AD932" s="399"/>
      <c r="AE932" s="399"/>
      <c r="AF932" s="399"/>
      <c r="AG932" s="399"/>
      <c r="AH932" s="399"/>
      <c r="AI932" s="399"/>
      <c r="AJ932" s="399"/>
    </row>
    <row r="933" spans="3:36" ht="15.75" customHeight="1" x14ac:dyDescent="0.25">
      <c r="C933" s="397"/>
      <c r="D933" s="399"/>
      <c r="E933" s="399"/>
      <c r="F933" s="399"/>
      <c r="G933" s="399"/>
      <c r="H933" s="399"/>
      <c r="I933" s="399"/>
      <c r="J933" s="399"/>
      <c r="K933" s="399"/>
      <c r="L933" s="399"/>
      <c r="M933" s="399"/>
      <c r="N933" s="399"/>
      <c r="O933" s="399"/>
      <c r="P933" s="399"/>
      <c r="Q933" s="399"/>
      <c r="R933" s="399"/>
      <c r="S933" s="399"/>
      <c r="T933" s="399"/>
      <c r="U933" s="399"/>
      <c r="V933" s="399"/>
      <c r="W933" s="399"/>
      <c r="X933" s="399"/>
      <c r="Y933" s="399"/>
      <c r="Z933" s="399"/>
      <c r="AA933" s="399"/>
      <c r="AB933" s="399"/>
      <c r="AC933" s="399"/>
      <c r="AD933" s="399"/>
      <c r="AE933" s="399"/>
      <c r="AF933" s="399"/>
      <c r="AG933" s="399"/>
      <c r="AH933" s="399"/>
      <c r="AI933" s="399"/>
      <c r="AJ933" s="399"/>
    </row>
    <row r="934" spans="3:36" ht="15.75" customHeight="1" x14ac:dyDescent="0.25">
      <c r="C934" s="397"/>
      <c r="D934" s="399"/>
      <c r="E934" s="399"/>
      <c r="F934" s="399"/>
      <c r="G934" s="399"/>
      <c r="H934" s="399"/>
      <c r="I934" s="399"/>
      <c r="J934" s="399"/>
      <c r="K934" s="399"/>
      <c r="L934" s="399"/>
      <c r="M934" s="399"/>
      <c r="N934" s="399"/>
      <c r="O934" s="399"/>
      <c r="P934" s="399"/>
      <c r="Q934" s="399"/>
      <c r="R934" s="399"/>
      <c r="S934" s="399"/>
      <c r="T934" s="399"/>
      <c r="U934" s="399"/>
      <c r="V934" s="399"/>
      <c r="W934" s="399"/>
      <c r="X934" s="399"/>
      <c r="Y934" s="399"/>
      <c r="Z934" s="399"/>
      <c r="AA934" s="399"/>
      <c r="AB934" s="399"/>
      <c r="AC934" s="399"/>
      <c r="AD934" s="399"/>
      <c r="AE934" s="399"/>
      <c r="AF934" s="399"/>
      <c r="AG934" s="399"/>
      <c r="AH934" s="399"/>
      <c r="AI934" s="399"/>
      <c r="AJ934" s="399"/>
    </row>
    <row r="935" spans="3:36" ht="15.75" customHeight="1" x14ac:dyDescent="0.25">
      <c r="C935" s="397"/>
      <c r="D935" s="399"/>
      <c r="E935" s="399"/>
      <c r="F935" s="399"/>
      <c r="G935" s="399"/>
      <c r="H935" s="399"/>
      <c r="I935" s="399"/>
      <c r="J935" s="399"/>
      <c r="K935" s="399"/>
      <c r="L935" s="399"/>
      <c r="M935" s="399"/>
      <c r="N935" s="399"/>
      <c r="O935" s="399"/>
      <c r="P935" s="399"/>
      <c r="Q935" s="399"/>
      <c r="R935" s="399"/>
      <c r="S935" s="399"/>
      <c r="T935" s="399"/>
      <c r="U935" s="399"/>
      <c r="V935" s="399"/>
      <c r="W935" s="399"/>
      <c r="X935" s="399"/>
      <c r="Y935" s="399"/>
      <c r="Z935" s="399"/>
      <c r="AA935" s="399"/>
      <c r="AB935" s="399"/>
      <c r="AC935" s="399"/>
      <c r="AD935" s="399"/>
      <c r="AE935" s="399"/>
      <c r="AF935" s="399"/>
      <c r="AG935" s="399"/>
      <c r="AH935" s="399"/>
      <c r="AI935" s="399"/>
      <c r="AJ935" s="399"/>
    </row>
    <row r="936" spans="3:36" ht="15.75" customHeight="1" x14ac:dyDescent="0.25">
      <c r="C936" s="397"/>
      <c r="D936" s="399"/>
      <c r="E936" s="399"/>
      <c r="F936" s="399"/>
      <c r="G936" s="399"/>
      <c r="H936" s="399"/>
      <c r="I936" s="399"/>
      <c r="J936" s="399"/>
      <c r="K936" s="399"/>
      <c r="L936" s="399"/>
      <c r="M936" s="399"/>
      <c r="N936" s="399"/>
      <c r="O936" s="399"/>
      <c r="P936" s="399"/>
      <c r="Q936" s="399"/>
      <c r="R936" s="399"/>
      <c r="S936" s="399"/>
      <c r="T936" s="399"/>
      <c r="U936" s="399"/>
      <c r="V936" s="399"/>
      <c r="W936" s="399"/>
      <c r="X936" s="399"/>
      <c r="Y936" s="399"/>
      <c r="Z936" s="399"/>
      <c r="AA936" s="399"/>
      <c r="AB936" s="399"/>
      <c r="AC936" s="399"/>
      <c r="AD936" s="399"/>
      <c r="AE936" s="399"/>
      <c r="AF936" s="399"/>
      <c r="AG936" s="399"/>
      <c r="AH936" s="399"/>
      <c r="AI936" s="399"/>
      <c r="AJ936" s="399"/>
    </row>
    <row r="937" spans="3:36" ht="15.75" customHeight="1" x14ac:dyDescent="0.25">
      <c r="C937" s="397"/>
      <c r="D937" s="399"/>
      <c r="E937" s="399"/>
      <c r="F937" s="399"/>
      <c r="G937" s="399"/>
      <c r="H937" s="399"/>
      <c r="I937" s="399"/>
      <c r="J937" s="399"/>
      <c r="K937" s="399"/>
      <c r="L937" s="399"/>
      <c r="M937" s="399"/>
      <c r="N937" s="399"/>
      <c r="O937" s="399"/>
      <c r="P937" s="399"/>
      <c r="Q937" s="399"/>
      <c r="R937" s="399"/>
      <c r="S937" s="399"/>
      <c r="T937" s="399"/>
      <c r="U937" s="399"/>
      <c r="V937" s="399"/>
      <c r="W937" s="399"/>
      <c r="X937" s="399"/>
      <c r="Y937" s="399"/>
      <c r="Z937" s="399"/>
      <c r="AA937" s="399"/>
      <c r="AB937" s="399"/>
      <c r="AC937" s="399"/>
      <c r="AD937" s="399"/>
      <c r="AE937" s="399"/>
      <c r="AF937" s="399"/>
      <c r="AG937" s="399"/>
      <c r="AH937" s="399"/>
      <c r="AI937" s="399"/>
      <c r="AJ937" s="399"/>
    </row>
    <row r="938" spans="3:36" ht="15.75" customHeight="1" x14ac:dyDescent="0.25">
      <c r="C938" s="397"/>
      <c r="D938" s="399"/>
      <c r="E938" s="399"/>
      <c r="F938" s="399"/>
      <c r="G938" s="399"/>
      <c r="H938" s="399"/>
      <c r="I938" s="399"/>
      <c r="J938" s="399"/>
      <c r="K938" s="399"/>
      <c r="L938" s="399"/>
      <c r="M938" s="399"/>
      <c r="N938" s="399"/>
      <c r="O938" s="399"/>
      <c r="P938" s="399"/>
      <c r="Q938" s="399"/>
      <c r="R938" s="399"/>
      <c r="S938" s="399"/>
      <c r="T938" s="399"/>
      <c r="U938" s="399"/>
      <c r="V938" s="399"/>
      <c r="W938" s="399"/>
      <c r="X938" s="399"/>
      <c r="Y938" s="399"/>
      <c r="Z938" s="399"/>
      <c r="AA938" s="399"/>
      <c r="AB938" s="399"/>
      <c r="AC938" s="399"/>
      <c r="AD938" s="399"/>
      <c r="AE938" s="399"/>
      <c r="AF938" s="399"/>
      <c r="AG938" s="399"/>
      <c r="AH938" s="399"/>
      <c r="AI938" s="399"/>
      <c r="AJ938" s="399"/>
    </row>
    <row r="939" spans="3:36" ht="15.75" customHeight="1" x14ac:dyDescent="0.25">
      <c r="C939" s="397"/>
      <c r="D939" s="399"/>
      <c r="E939" s="399"/>
      <c r="F939" s="399"/>
      <c r="G939" s="399"/>
      <c r="H939" s="399"/>
      <c r="I939" s="399"/>
      <c r="J939" s="399"/>
      <c r="K939" s="399"/>
      <c r="L939" s="399"/>
      <c r="M939" s="399"/>
      <c r="N939" s="399"/>
      <c r="O939" s="399"/>
      <c r="P939" s="399"/>
      <c r="Q939" s="399"/>
      <c r="R939" s="399"/>
      <c r="S939" s="399"/>
      <c r="T939" s="399"/>
      <c r="U939" s="399"/>
      <c r="V939" s="399"/>
      <c r="W939" s="399"/>
      <c r="X939" s="399"/>
      <c r="Y939" s="399"/>
      <c r="Z939" s="399"/>
      <c r="AA939" s="399"/>
      <c r="AB939" s="399"/>
      <c r="AC939" s="399"/>
      <c r="AD939" s="399"/>
      <c r="AE939" s="399"/>
      <c r="AF939" s="399"/>
      <c r="AG939" s="399"/>
      <c r="AH939" s="399"/>
      <c r="AI939" s="399"/>
      <c r="AJ939" s="399"/>
    </row>
    <row r="940" spans="3:36" ht="15.75" customHeight="1" x14ac:dyDescent="0.25">
      <c r="C940" s="397"/>
      <c r="D940" s="399"/>
      <c r="E940" s="399"/>
      <c r="F940" s="399"/>
      <c r="G940" s="399"/>
      <c r="H940" s="399"/>
      <c r="I940" s="399"/>
      <c r="J940" s="399"/>
      <c r="K940" s="399"/>
      <c r="L940" s="399"/>
      <c r="M940" s="399"/>
      <c r="N940" s="399"/>
      <c r="O940" s="399"/>
      <c r="P940" s="399"/>
      <c r="Q940" s="399"/>
      <c r="R940" s="399"/>
      <c r="S940" s="399"/>
      <c r="T940" s="399"/>
      <c r="U940" s="399"/>
      <c r="V940" s="399"/>
      <c r="W940" s="399"/>
      <c r="X940" s="399"/>
      <c r="Y940" s="399"/>
      <c r="Z940" s="399"/>
      <c r="AA940" s="399"/>
      <c r="AB940" s="399"/>
      <c r="AC940" s="399"/>
      <c r="AD940" s="399"/>
      <c r="AE940" s="399"/>
      <c r="AF940" s="399"/>
      <c r="AG940" s="399"/>
      <c r="AH940" s="399"/>
      <c r="AI940" s="399"/>
      <c r="AJ940" s="399"/>
    </row>
    <row r="941" spans="3:36" ht="15.75" customHeight="1" x14ac:dyDescent="0.25">
      <c r="C941" s="397"/>
      <c r="D941" s="399"/>
      <c r="E941" s="399"/>
      <c r="F941" s="399"/>
      <c r="G941" s="399"/>
      <c r="H941" s="399"/>
      <c r="I941" s="399"/>
      <c r="J941" s="399"/>
      <c r="K941" s="399"/>
      <c r="L941" s="399"/>
      <c r="M941" s="399"/>
      <c r="N941" s="399"/>
      <c r="O941" s="399"/>
      <c r="P941" s="399"/>
      <c r="Q941" s="399"/>
      <c r="R941" s="399"/>
      <c r="S941" s="399"/>
      <c r="T941" s="399"/>
      <c r="U941" s="399"/>
      <c r="V941" s="399"/>
      <c r="W941" s="399"/>
      <c r="X941" s="399"/>
      <c r="Y941" s="399"/>
      <c r="Z941" s="399"/>
      <c r="AA941" s="399"/>
      <c r="AB941" s="399"/>
      <c r="AC941" s="399"/>
      <c r="AD941" s="399"/>
      <c r="AE941" s="399"/>
      <c r="AF941" s="399"/>
      <c r="AG941" s="399"/>
      <c r="AH941" s="399"/>
      <c r="AI941" s="399"/>
      <c r="AJ941" s="399"/>
    </row>
    <row r="942" spans="3:36" ht="15.75" customHeight="1" x14ac:dyDescent="0.25">
      <c r="C942" s="397"/>
      <c r="D942" s="399"/>
      <c r="E942" s="399"/>
      <c r="F942" s="399"/>
      <c r="G942" s="399"/>
      <c r="H942" s="399"/>
      <c r="I942" s="399"/>
      <c r="J942" s="399"/>
      <c r="K942" s="399"/>
      <c r="L942" s="399"/>
      <c r="M942" s="399"/>
      <c r="N942" s="399"/>
      <c r="O942" s="399"/>
      <c r="P942" s="399"/>
      <c r="Q942" s="399"/>
      <c r="R942" s="399"/>
      <c r="S942" s="399"/>
      <c r="T942" s="399"/>
      <c r="U942" s="399"/>
      <c r="V942" s="399"/>
      <c r="W942" s="399"/>
      <c r="X942" s="399"/>
      <c r="Y942" s="399"/>
      <c r="Z942" s="399"/>
      <c r="AA942" s="399"/>
      <c r="AB942" s="399"/>
      <c r="AC942" s="399"/>
      <c r="AD942" s="399"/>
      <c r="AE942" s="399"/>
      <c r="AF942" s="399"/>
      <c r="AG942" s="399"/>
      <c r="AH942" s="399"/>
      <c r="AI942" s="399"/>
      <c r="AJ942" s="399"/>
    </row>
    <row r="943" spans="3:36" ht="15.75" customHeight="1" x14ac:dyDescent="0.25">
      <c r="C943" s="397"/>
      <c r="D943" s="399"/>
      <c r="E943" s="399"/>
      <c r="F943" s="399"/>
      <c r="G943" s="399"/>
      <c r="H943" s="399"/>
      <c r="I943" s="399"/>
      <c r="J943" s="399"/>
      <c r="K943" s="399"/>
      <c r="L943" s="399"/>
      <c r="M943" s="399"/>
      <c r="N943" s="399"/>
      <c r="O943" s="399"/>
      <c r="P943" s="399"/>
      <c r="Q943" s="399"/>
      <c r="R943" s="399"/>
      <c r="S943" s="399"/>
      <c r="T943" s="399"/>
      <c r="U943" s="399"/>
      <c r="V943" s="399"/>
      <c r="W943" s="399"/>
      <c r="X943" s="399"/>
      <c r="Y943" s="399"/>
      <c r="Z943" s="399"/>
      <c r="AA943" s="399"/>
      <c r="AB943" s="399"/>
      <c r="AC943" s="399"/>
      <c r="AD943" s="399"/>
      <c r="AE943" s="399"/>
      <c r="AF943" s="399"/>
      <c r="AG943" s="399"/>
      <c r="AH943" s="399"/>
      <c r="AI943" s="399"/>
      <c r="AJ943" s="399"/>
    </row>
    <row r="944" spans="3:36" ht="15.75" customHeight="1" x14ac:dyDescent="0.25">
      <c r="C944" s="397"/>
      <c r="D944" s="399"/>
      <c r="E944" s="399"/>
      <c r="F944" s="399"/>
      <c r="G944" s="399"/>
      <c r="H944" s="399"/>
      <c r="I944" s="399"/>
      <c r="J944" s="399"/>
      <c r="K944" s="399"/>
      <c r="L944" s="399"/>
      <c r="M944" s="399"/>
      <c r="N944" s="399"/>
      <c r="O944" s="399"/>
      <c r="P944" s="399"/>
      <c r="Q944" s="399"/>
      <c r="R944" s="399"/>
      <c r="S944" s="399"/>
      <c r="T944" s="399"/>
      <c r="U944" s="399"/>
      <c r="V944" s="399"/>
      <c r="W944" s="399"/>
      <c r="X944" s="399"/>
      <c r="Y944" s="399"/>
      <c r="Z944" s="399"/>
      <c r="AA944" s="399"/>
      <c r="AB944" s="399"/>
      <c r="AC944" s="399"/>
      <c r="AD944" s="399"/>
      <c r="AE944" s="399"/>
      <c r="AF944" s="399"/>
      <c r="AG944" s="399"/>
      <c r="AH944" s="399"/>
      <c r="AI944" s="399"/>
      <c r="AJ944" s="399"/>
    </row>
    <row r="945" spans="3:36" ht="15.75" customHeight="1" x14ac:dyDescent="0.25">
      <c r="C945" s="397"/>
      <c r="D945" s="399"/>
      <c r="E945" s="399"/>
      <c r="F945" s="399"/>
      <c r="G945" s="399"/>
      <c r="H945" s="399"/>
      <c r="I945" s="399"/>
      <c r="J945" s="399"/>
      <c r="K945" s="399"/>
      <c r="L945" s="399"/>
      <c r="M945" s="399"/>
      <c r="N945" s="399"/>
      <c r="O945" s="399"/>
      <c r="P945" s="399"/>
      <c r="Q945" s="399"/>
      <c r="R945" s="399"/>
      <c r="S945" s="399"/>
      <c r="T945" s="399"/>
      <c r="U945" s="399"/>
      <c r="V945" s="399"/>
      <c r="W945" s="399"/>
      <c r="X945" s="399"/>
      <c r="Y945" s="399"/>
      <c r="Z945" s="399"/>
      <c r="AA945" s="399"/>
      <c r="AB945" s="399"/>
      <c r="AC945" s="399"/>
      <c r="AD945" s="399"/>
      <c r="AE945" s="399"/>
      <c r="AF945" s="399"/>
      <c r="AG945" s="399"/>
      <c r="AH945" s="399"/>
      <c r="AI945" s="399"/>
      <c r="AJ945" s="399"/>
    </row>
    <row r="946" spans="3:36" ht="15.75" customHeight="1" x14ac:dyDescent="0.25">
      <c r="C946" s="397"/>
      <c r="D946" s="399"/>
      <c r="E946" s="399"/>
      <c r="F946" s="399"/>
      <c r="G946" s="399"/>
      <c r="H946" s="399"/>
      <c r="I946" s="399"/>
      <c r="J946" s="399"/>
      <c r="K946" s="399"/>
      <c r="L946" s="399"/>
      <c r="M946" s="399"/>
      <c r="N946" s="399"/>
      <c r="O946" s="399"/>
      <c r="P946" s="399"/>
      <c r="Q946" s="399"/>
      <c r="R946" s="399"/>
      <c r="S946" s="399"/>
      <c r="T946" s="399"/>
      <c r="U946" s="399"/>
      <c r="V946" s="399"/>
      <c r="W946" s="399"/>
      <c r="X946" s="399"/>
      <c r="Y946" s="399"/>
      <c r="Z946" s="399"/>
      <c r="AA946" s="399"/>
      <c r="AB946" s="399"/>
      <c r="AC946" s="399"/>
      <c r="AD946" s="399"/>
      <c r="AE946" s="399"/>
      <c r="AF946" s="399"/>
      <c r="AG946" s="399"/>
      <c r="AH946" s="399"/>
      <c r="AI946" s="399"/>
      <c r="AJ946" s="399"/>
    </row>
    <row r="947" spans="3:36" ht="15.75" customHeight="1" x14ac:dyDescent="0.25">
      <c r="C947" s="397"/>
      <c r="D947" s="399"/>
      <c r="E947" s="399"/>
      <c r="F947" s="399"/>
      <c r="G947" s="399"/>
      <c r="H947" s="399"/>
      <c r="I947" s="399"/>
      <c r="J947" s="399"/>
      <c r="K947" s="399"/>
      <c r="L947" s="399"/>
      <c r="M947" s="399"/>
      <c r="N947" s="399"/>
      <c r="O947" s="399"/>
      <c r="P947" s="399"/>
      <c r="Q947" s="399"/>
      <c r="R947" s="399"/>
      <c r="S947" s="399"/>
      <c r="T947" s="399"/>
      <c r="U947" s="399"/>
      <c r="V947" s="399"/>
      <c r="W947" s="399"/>
      <c r="X947" s="399"/>
      <c r="Y947" s="399"/>
      <c r="Z947" s="399"/>
      <c r="AA947" s="399"/>
      <c r="AB947" s="399"/>
      <c r="AC947" s="399"/>
      <c r="AD947" s="399"/>
      <c r="AE947" s="399"/>
      <c r="AF947" s="399"/>
      <c r="AG947" s="399"/>
      <c r="AH947" s="399"/>
      <c r="AI947" s="399"/>
      <c r="AJ947" s="399"/>
    </row>
    <row r="948" spans="3:36" ht="15.75" customHeight="1" x14ac:dyDescent="0.25">
      <c r="C948" s="397"/>
      <c r="D948" s="399"/>
      <c r="E948" s="399"/>
      <c r="F948" s="399"/>
      <c r="G948" s="399"/>
      <c r="H948" s="399"/>
      <c r="I948" s="399"/>
      <c r="J948" s="399"/>
      <c r="K948" s="399"/>
      <c r="L948" s="399"/>
      <c r="M948" s="399"/>
      <c r="N948" s="399"/>
      <c r="O948" s="399"/>
      <c r="P948" s="399"/>
      <c r="Q948" s="399"/>
      <c r="R948" s="399"/>
      <c r="S948" s="399"/>
      <c r="T948" s="399"/>
      <c r="U948" s="399"/>
      <c r="V948" s="399"/>
      <c r="W948" s="399"/>
      <c r="X948" s="399"/>
      <c r="Y948" s="399"/>
      <c r="Z948" s="399"/>
      <c r="AA948" s="399"/>
      <c r="AB948" s="399"/>
      <c r="AC948" s="399"/>
      <c r="AD948" s="399"/>
      <c r="AE948" s="399"/>
      <c r="AF948" s="399"/>
      <c r="AG948" s="399"/>
      <c r="AH948" s="399"/>
      <c r="AI948" s="399"/>
      <c r="AJ948" s="399"/>
    </row>
    <row r="949" spans="3:36" ht="15.75" customHeight="1" x14ac:dyDescent="0.25">
      <c r="C949" s="397"/>
      <c r="D949" s="399"/>
      <c r="E949" s="399"/>
      <c r="F949" s="399"/>
      <c r="G949" s="399"/>
      <c r="H949" s="399"/>
      <c r="I949" s="399"/>
      <c r="J949" s="399"/>
      <c r="K949" s="399"/>
      <c r="L949" s="399"/>
      <c r="M949" s="399"/>
      <c r="N949" s="399"/>
      <c r="O949" s="399"/>
      <c r="P949" s="399"/>
      <c r="Q949" s="399"/>
      <c r="R949" s="399"/>
      <c r="S949" s="399"/>
      <c r="T949" s="399"/>
      <c r="U949" s="399"/>
      <c r="V949" s="399"/>
      <c r="W949" s="399"/>
      <c r="X949" s="399"/>
      <c r="Y949" s="399"/>
      <c r="Z949" s="399"/>
      <c r="AA949" s="399"/>
      <c r="AB949" s="399"/>
      <c r="AC949" s="399"/>
      <c r="AD949" s="399"/>
      <c r="AE949" s="399"/>
      <c r="AF949" s="399"/>
      <c r="AG949" s="399"/>
      <c r="AH949" s="399"/>
      <c r="AI949" s="399"/>
      <c r="AJ949" s="399"/>
    </row>
    <row r="950" spans="3:36" ht="15.75" customHeight="1" x14ac:dyDescent="0.25">
      <c r="C950" s="397"/>
      <c r="D950" s="399"/>
      <c r="E950" s="399"/>
      <c r="F950" s="399"/>
      <c r="G950" s="399"/>
      <c r="H950" s="399"/>
      <c r="I950" s="399"/>
      <c r="J950" s="399"/>
      <c r="K950" s="399"/>
      <c r="L950" s="399"/>
      <c r="M950" s="399"/>
      <c r="N950" s="399"/>
      <c r="O950" s="399"/>
      <c r="P950" s="399"/>
      <c r="Q950" s="399"/>
      <c r="R950" s="399"/>
      <c r="S950" s="399"/>
      <c r="T950" s="399"/>
      <c r="U950" s="399"/>
      <c r="V950" s="399"/>
      <c r="W950" s="399"/>
      <c r="X950" s="399"/>
      <c r="Y950" s="399"/>
      <c r="Z950" s="399"/>
      <c r="AA950" s="399"/>
      <c r="AB950" s="399"/>
      <c r="AC950" s="399"/>
      <c r="AD950" s="399"/>
      <c r="AE950" s="399"/>
      <c r="AF950" s="399"/>
      <c r="AG950" s="399"/>
      <c r="AH950" s="399"/>
      <c r="AI950" s="399"/>
      <c r="AJ950" s="399"/>
    </row>
    <row r="951" spans="3:36" ht="15.75" customHeight="1" x14ac:dyDescent="0.25">
      <c r="C951" s="397"/>
      <c r="D951" s="399"/>
      <c r="E951" s="399"/>
      <c r="F951" s="399"/>
      <c r="G951" s="399"/>
      <c r="H951" s="399"/>
      <c r="I951" s="399"/>
      <c r="J951" s="399"/>
      <c r="K951" s="399"/>
      <c r="L951" s="399"/>
      <c r="M951" s="399"/>
      <c r="N951" s="399"/>
      <c r="O951" s="399"/>
      <c r="P951" s="399"/>
      <c r="Q951" s="399"/>
      <c r="R951" s="399"/>
      <c r="S951" s="399"/>
      <c r="T951" s="399"/>
      <c r="U951" s="399"/>
      <c r="V951" s="399"/>
      <c r="W951" s="399"/>
      <c r="X951" s="399"/>
      <c r="Y951" s="399"/>
      <c r="Z951" s="399"/>
      <c r="AA951" s="399"/>
      <c r="AB951" s="399"/>
      <c r="AC951" s="399"/>
      <c r="AD951" s="399"/>
      <c r="AE951" s="399"/>
      <c r="AF951" s="399"/>
      <c r="AG951" s="399"/>
      <c r="AH951" s="399"/>
      <c r="AI951" s="399"/>
      <c r="AJ951" s="399"/>
    </row>
    <row r="952" spans="3:36" ht="15.75" customHeight="1" x14ac:dyDescent="0.25">
      <c r="C952" s="397"/>
      <c r="D952" s="399"/>
      <c r="E952" s="399"/>
      <c r="F952" s="399"/>
      <c r="G952" s="399"/>
      <c r="H952" s="399"/>
      <c r="I952" s="399"/>
      <c r="J952" s="399"/>
      <c r="K952" s="399"/>
      <c r="L952" s="399"/>
      <c r="M952" s="399"/>
      <c r="N952" s="399"/>
      <c r="O952" s="399"/>
      <c r="P952" s="399"/>
      <c r="Q952" s="399"/>
      <c r="R952" s="399"/>
      <c r="S952" s="399"/>
      <c r="T952" s="399"/>
      <c r="U952" s="399"/>
      <c r="V952" s="399"/>
      <c r="W952" s="399"/>
      <c r="X952" s="399"/>
      <c r="Y952" s="399"/>
      <c r="Z952" s="399"/>
      <c r="AA952" s="399"/>
      <c r="AB952" s="399"/>
      <c r="AC952" s="399"/>
      <c r="AD952" s="399"/>
      <c r="AE952" s="399"/>
      <c r="AF952" s="399"/>
      <c r="AG952" s="399"/>
      <c r="AH952" s="399"/>
      <c r="AI952" s="399"/>
      <c r="AJ952" s="399"/>
    </row>
    <row r="953" spans="3:36" ht="15.75" customHeight="1" x14ac:dyDescent="0.25">
      <c r="C953" s="397"/>
      <c r="D953" s="399"/>
      <c r="E953" s="399"/>
      <c r="F953" s="399"/>
      <c r="G953" s="399"/>
      <c r="H953" s="399"/>
      <c r="I953" s="399"/>
      <c r="J953" s="399"/>
      <c r="K953" s="399"/>
      <c r="L953" s="399"/>
      <c r="M953" s="399"/>
      <c r="N953" s="399"/>
      <c r="O953" s="399"/>
      <c r="P953" s="399"/>
      <c r="Q953" s="399"/>
      <c r="R953" s="399"/>
      <c r="S953" s="399"/>
      <c r="T953" s="399"/>
      <c r="U953" s="399"/>
      <c r="V953" s="399"/>
      <c r="W953" s="399"/>
      <c r="X953" s="399"/>
      <c r="Y953" s="399"/>
      <c r="Z953" s="399"/>
      <c r="AA953" s="399"/>
      <c r="AB953" s="399"/>
      <c r="AC953" s="399"/>
      <c r="AD953" s="399"/>
      <c r="AE953" s="399"/>
      <c r="AF953" s="399"/>
      <c r="AG953" s="399"/>
      <c r="AH953" s="399"/>
      <c r="AI953" s="399"/>
      <c r="AJ953" s="399"/>
    </row>
    <row r="954" spans="3:36" ht="15.75" customHeight="1" x14ac:dyDescent="0.25">
      <c r="C954" s="397"/>
      <c r="D954" s="399"/>
      <c r="E954" s="399"/>
      <c r="F954" s="399"/>
      <c r="G954" s="399"/>
      <c r="H954" s="399"/>
      <c r="I954" s="399"/>
      <c r="J954" s="399"/>
      <c r="K954" s="399"/>
      <c r="L954" s="399"/>
      <c r="M954" s="399"/>
      <c r="N954" s="399"/>
      <c r="O954" s="399"/>
      <c r="P954" s="399"/>
      <c r="Q954" s="399"/>
      <c r="R954" s="399"/>
      <c r="S954" s="399"/>
      <c r="T954" s="399"/>
      <c r="U954" s="399"/>
      <c r="V954" s="399"/>
      <c r="W954" s="399"/>
      <c r="X954" s="399"/>
      <c r="Y954" s="399"/>
      <c r="Z954" s="399"/>
      <c r="AA954" s="399"/>
      <c r="AB954" s="399"/>
      <c r="AC954" s="399"/>
      <c r="AD954" s="399"/>
      <c r="AE954" s="399"/>
      <c r="AF954" s="399"/>
      <c r="AG954" s="399"/>
      <c r="AH954" s="399"/>
      <c r="AI954" s="399"/>
      <c r="AJ954" s="399"/>
    </row>
    <row r="955" spans="3:36" ht="15.75" customHeight="1" x14ac:dyDescent="0.25">
      <c r="C955" s="397"/>
      <c r="D955" s="399"/>
      <c r="E955" s="399"/>
      <c r="F955" s="399"/>
      <c r="G955" s="399"/>
      <c r="H955" s="399"/>
      <c r="I955" s="399"/>
      <c r="J955" s="399"/>
      <c r="K955" s="399"/>
      <c r="L955" s="399"/>
      <c r="M955" s="399"/>
      <c r="N955" s="399"/>
      <c r="O955" s="399"/>
      <c r="P955" s="399"/>
      <c r="Q955" s="399"/>
      <c r="R955" s="399"/>
      <c r="S955" s="399"/>
      <c r="T955" s="399"/>
      <c r="U955" s="399"/>
      <c r="V955" s="399"/>
      <c r="W955" s="399"/>
      <c r="X955" s="399"/>
      <c r="Y955" s="399"/>
      <c r="Z955" s="399"/>
      <c r="AA955" s="399"/>
      <c r="AB955" s="399"/>
      <c r="AC955" s="399"/>
      <c r="AD955" s="399"/>
      <c r="AE955" s="399"/>
      <c r="AF955" s="399"/>
      <c r="AG955" s="399"/>
      <c r="AH955" s="399"/>
      <c r="AI955" s="399"/>
      <c r="AJ955" s="399"/>
    </row>
    <row r="956" spans="3:36" ht="15.75" customHeight="1" x14ac:dyDescent="0.25">
      <c r="C956" s="397"/>
      <c r="D956" s="399"/>
      <c r="E956" s="399"/>
      <c r="F956" s="399"/>
      <c r="G956" s="399"/>
      <c r="H956" s="399"/>
      <c r="I956" s="399"/>
      <c r="J956" s="399"/>
      <c r="K956" s="399"/>
      <c r="L956" s="399"/>
      <c r="M956" s="399"/>
      <c r="N956" s="399"/>
      <c r="O956" s="399"/>
      <c r="P956" s="399"/>
      <c r="Q956" s="399"/>
      <c r="R956" s="399"/>
      <c r="S956" s="399"/>
      <c r="T956" s="399"/>
      <c r="U956" s="399"/>
      <c r="V956" s="399"/>
      <c r="W956" s="399"/>
      <c r="X956" s="399"/>
      <c r="Y956" s="399"/>
      <c r="Z956" s="399"/>
      <c r="AA956" s="399"/>
      <c r="AB956" s="399"/>
      <c r="AC956" s="399"/>
      <c r="AD956" s="399"/>
      <c r="AE956" s="399"/>
      <c r="AF956" s="399"/>
      <c r="AG956" s="399"/>
      <c r="AH956" s="399"/>
      <c r="AI956" s="399"/>
      <c r="AJ956" s="399"/>
    </row>
    <row r="957" spans="3:36" ht="15.75" customHeight="1" x14ac:dyDescent="0.25">
      <c r="C957" s="397"/>
      <c r="D957" s="399"/>
      <c r="E957" s="399"/>
      <c r="F957" s="399"/>
      <c r="G957" s="399"/>
      <c r="H957" s="399"/>
      <c r="I957" s="399"/>
      <c r="J957" s="399"/>
      <c r="K957" s="399"/>
      <c r="L957" s="399"/>
      <c r="M957" s="399"/>
      <c r="N957" s="399"/>
      <c r="O957" s="399"/>
      <c r="P957" s="399"/>
      <c r="Q957" s="399"/>
      <c r="R957" s="399"/>
      <c r="S957" s="399"/>
      <c r="T957" s="399"/>
      <c r="U957" s="399"/>
      <c r="V957" s="399"/>
      <c r="W957" s="399"/>
      <c r="X957" s="399"/>
      <c r="Y957" s="399"/>
      <c r="Z957" s="399"/>
      <c r="AA957" s="399"/>
      <c r="AB957" s="399"/>
      <c r="AC957" s="399"/>
      <c r="AD957" s="399"/>
      <c r="AE957" s="399"/>
      <c r="AF957" s="399"/>
      <c r="AG957" s="399"/>
      <c r="AH957" s="399"/>
      <c r="AI957" s="399"/>
      <c r="AJ957" s="399"/>
    </row>
    <row r="958" spans="3:36" ht="15.75" customHeight="1" x14ac:dyDescent="0.25">
      <c r="C958" s="397"/>
      <c r="D958" s="399"/>
      <c r="E958" s="399"/>
      <c r="F958" s="399"/>
      <c r="G958" s="399"/>
      <c r="H958" s="399"/>
      <c r="I958" s="399"/>
      <c r="J958" s="399"/>
      <c r="K958" s="399"/>
      <c r="L958" s="399"/>
      <c r="M958" s="399"/>
      <c r="N958" s="399"/>
      <c r="O958" s="399"/>
      <c r="P958" s="399"/>
      <c r="Q958" s="399"/>
      <c r="R958" s="399"/>
      <c r="S958" s="399"/>
      <c r="T958" s="399"/>
      <c r="U958" s="399"/>
      <c r="V958" s="399"/>
      <c r="W958" s="399"/>
      <c r="X958" s="399"/>
      <c r="Y958" s="399"/>
      <c r="Z958" s="399"/>
      <c r="AA958" s="399"/>
      <c r="AB958" s="399"/>
      <c r="AC958" s="399"/>
      <c r="AD958" s="399"/>
      <c r="AE958" s="399"/>
      <c r="AF958" s="399"/>
      <c r="AG958" s="399"/>
      <c r="AH958" s="399"/>
      <c r="AI958" s="399"/>
      <c r="AJ958" s="399"/>
    </row>
    <row r="959" spans="3:36" ht="15.75" customHeight="1" x14ac:dyDescent="0.25">
      <c r="C959" s="397"/>
      <c r="D959" s="399"/>
      <c r="E959" s="399"/>
      <c r="F959" s="399"/>
      <c r="G959" s="399"/>
      <c r="H959" s="399"/>
      <c r="I959" s="399"/>
      <c r="J959" s="399"/>
      <c r="K959" s="399"/>
      <c r="L959" s="399"/>
      <c r="M959" s="399"/>
      <c r="N959" s="399"/>
      <c r="O959" s="399"/>
      <c r="P959" s="399"/>
      <c r="Q959" s="399"/>
      <c r="R959" s="399"/>
      <c r="S959" s="399"/>
      <c r="T959" s="399"/>
      <c r="U959" s="399"/>
      <c r="V959" s="399"/>
      <c r="W959" s="399"/>
      <c r="X959" s="399"/>
      <c r="Y959" s="399"/>
      <c r="Z959" s="399"/>
      <c r="AA959" s="399"/>
      <c r="AB959" s="399"/>
      <c r="AC959" s="399"/>
      <c r="AD959" s="399"/>
      <c r="AE959" s="399"/>
      <c r="AF959" s="399"/>
      <c r="AG959" s="399"/>
      <c r="AH959" s="399"/>
      <c r="AI959" s="399"/>
      <c r="AJ959" s="399"/>
    </row>
    <row r="960" spans="3:36" ht="15.75" customHeight="1" x14ac:dyDescent="0.25">
      <c r="C960" s="397"/>
      <c r="D960" s="399"/>
      <c r="E960" s="399"/>
      <c r="F960" s="399"/>
      <c r="G960" s="399"/>
      <c r="H960" s="399"/>
      <c r="I960" s="399"/>
      <c r="J960" s="399"/>
      <c r="K960" s="399"/>
      <c r="L960" s="399"/>
      <c r="M960" s="399"/>
      <c r="N960" s="399"/>
      <c r="O960" s="399"/>
      <c r="P960" s="399"/>
      <c r="Q960" s="399"/>
      <c r="R960" s="399"/>
      <c r="S960" s="399"/>
      <c r="T960" s="399"/>
      <c r="U960" s="399"/>
      <c r="V960" s="399"/>
      <c r="W960" s="399"/>
      <c r="X960" s="399"/>
      <c r="Y960" s="399"/>
      <c r="Z960" s="399"/>
      <c r="AA960" s="399"/>
      <c r="AB960" s="399"/>
      <c r="AC960" s="399"/>
      <c r="AD960" s="399"/>
      <c r="AE960" s="399"/>
      <c r="AF960" s="399"/>
      <c r="AG960" s="399"/>
      <c r="AH960" s="399"/>
      <c r="AI960" s="399"/>
      <c r="AJ960" s="399"/>
    </row>
    <row r="961" spans="3:36" ht="15.75" customHeight="1" x14ac:dyDescent="0.25">
      <c r="C961" s="397"/>
      <c r="D961" s="399"/>
      <c r="E961" s="399"/>
      <c r="F961" s="399"/>
      <c r="G961" s="399"/>
      <c r="H961" s="399"/>
      <c r="I961" s="399"/>
      <c r="J961" s="399"/>
      <c r="K961" s="399"/>
      <c r="L961" s="399"/>
      <c r="M961" s="399"/>
      <c r="N961" s="399"/>
      <c r="O961" s="399"/>
      <c r="P961" s="399"/>
      <c r="Q961" s="399"/>
      <c r="R961" s="399"/>
      <c r="S961" s="399"/>
      <c r="T961" s="399"/>
      <c r="U961" s="399"/>
      <c r="V961" s="399"/>
      <c r="W961" s="399"/>
      <c r="X961" s="399"/>
      <c r="Y961" s="399"/>
      <c r="Z961" s="399"/>
      <c r="AA961" s="399"/>
      <c r="AB961" s="399"/>
      <c r="AC961" s="399"/>
      <c r="AD961" s="399"/>
      <c r="AE961" s="399"/>
      <c r="AF961" s="399"/>
      <c r="AG961" s="399"/>
      <c r="AH961" s="399"/>
      <c r="AI961" s="399"/>
      <c r="AJ961" s="399"/>
    </row>
    <row r="962" spans="3:36" ht="15.75" customHeight="1" x14ac:dyDescent="0.25">
      <c r="C962" s="397"/>
      <c r="D962" s="399"/>
      <c r="E962" s="399"/>
      <c r="F962" s="399"/>
      <c r="G962" s="399"/>
      <c r="H962" s="399"/>
      <c r="I962" s="399"/>
      <c r="J962" s="399"/>
      <c r="K962" s="399"/>
      <c r="L962" s="399"/>
      <c r="M962" s="399"/>
      <c r="N962" s="399"/>
      <c r="O962" s="399"/>
      <c r="P962" s="399"/>
      <c r="Q962" s="399"/>
      <c r="R962" s="399"/>
      <c r="S962" s="399"/>
      <c r="T962" s="399"/>
      <c r="U962" s="399"/>
      <c r="V962" s="399"/>
      <c r="W962" s="399"/>
      <c r="X962" s="399"/>
      <c r="Y962" s="399"/>
      <c r="Z962" s="399"/>
      <c r="AA962" s="399"/>
      <c r="AB962" s="399"/>
      <c r="AC962" s="399"/>
      <c r="AD962" s="399"/>
      <c r="AE962" s="399"/>
      <c r="AF962" s="399"/>
      <c r="AG962" s="399"/>
      <c r="AH962" s="399"/>
      <c r="AI962" s="399"/>
      <c r="AJ962" s="399"/>
    </row>
    <row r="963" spans="3:36" ht="15.75" customHeight="1" x14ac:dyDescent="0.25">
      <c r="C963" s="397"/>
      <c r="D963" s="399"/>
      <c r="E963" s="399"/>
      <c r="F963" s="399"/>
      <c r="G963" s="399"/>
      <c r="H963" s="399"/>
      <c r="I963" s="399"/>
      <c r="J963" s="399"/>
      <c r="K963" s="399"/>
      <c r="L963" s="399"/>
      <c r="M963" s="399"/>
      <c r="N963" s="399"/>
      <c r="O963" s="399"/>
      <c r="P963" s="399"/>
      <c r="Q963" s="399"/>
      <c r="R963" s="399"/>
      <c r="S963" s="399"/>
      <c r="T963" s="399"/>
      <c r="U963" s="399"/>
      <c r="V963" s="399"/>
      <c r="W963" s="399"/>
      <c r="X963" s="399"/>
      <c r="Y963" s="399"/>
      <c r="Z963" s="399"/>
      <c r="AA963" s="399"/>
      <c r="AB963" s="399"/>
      <c r="AC963" s="399"/>
      <c r="AD963" s="399"/>
      <c r="AE963" s="399"/>
      <c r="AF963" s="399"/>
      <c r="AG963" s="399"/>
      <c r="AH963" s="399"/>
      <c r="AI963" s="399"/>
      <c r="AJ963" s="399"/>
    </row>
    <row r="964" spans="3:36" ht="15.75" customHeight="1" x14ac:dyDescent="0.25">
      <c r="C964" s="397"/>
      <c r="D964" s="399"/>
      <c r="E964" s="399"/>
      <c r="F964" s="399"/>
      <c r="G964" s="399"/>
      <c r="H964" s="399"/>
      <c r="I964" s="399"/>
      <c r="J964" s="399"/>
      <c r="K964" s="399"/>
      <c r="L964" s="399"/>
      <c r="M964" s="399"/>
      <c r="N964" s="399"/>
      <c r="O964" s="399"/>
      <c r="P964" s="399"/>
      <c r="Q964" s="399"/>
      <c r="R964" s="399"/>
      <c r="S964" s="399"/>
      <c r="T964" s="399"/>
      <c r="U964" s="399"/>
      <c r="V964" s="399"/>
      <c r="W964" s="399"/>
      <c r="X964" s="399"/>
      <c r="Y964" s="399"/>
      <c r="Z964" s="399"/>
      <c r="AA964" s="399"/>
      <c r="AB964" s="399"/>
      <c r="AC964" s="399"/>
      <c r="AD964" s="399"/>
      <c r="AE964" s="399"/>
      <c r="AF964" s="399"/>
      <c r="AG964" s="399"/>
      <c r="AH964" s="399"/>
      <c r="AI964" s="399"/>
      <c r="AJ964" s="399"/>
    </row>
    <row r="965" spans="3:36" ht="15.75" customHeight="1" x14ac:dyDescent="0.25">
      <c r="C965" s="397"/>
      <c r="D965" s="399"/>
      <c r="E965" s="399"/>
      <c r="F965" s="399"/>
      <c r="G965" s="399"/>
      <c r="H965" s="399"/>
      <c r="I965" s="399"/>
      <c r="J965" s="399"/>
      <c r="K965" s="399"/>
      <c r="L965" s="399"/>
      <c r="M965" s="399"/>
      <c r="N965" s="399"/>
      <c r="O965" s="399"/>
      <c r="P965" s="399"/>
      <c r="Q965" s="399"/>
      <c r="R965" s="399"/>
      <c r="S965" s="399"/>
      <c r="T965" s="399"/>
      <c r="U965" s="399"/>
      <c r="V965" s="399"/>
      <c r="W965" s="399"/>
      <c r="X965" s="399"/>
      <c r="Y965" s="399"/>
      <c r="Z965" s="399"/>
      <c r="AA965" s="399"/>
      <c r="AB965" s="399"/>
      <c r="AC965" s="399"/>
      <c r="AD965" s="399"/>
      <c r="AE965" s="399"/>
      <c r="AF965" s="399"/>
      <c r="AG965" s="399"/>
      <c r="AH965" s="399"/>
      <c r="AI965" s="399"/>
      <c r="AJ965" s="399"/>
    </row>
    <row r="966" spans="3:36" ht="15.75" customHeight="1" x14ac:dyDescent="0.25">
      <c r="C966" s="397"/>
      <c r="D966" s="399"/>
      <c r="E966" s="399"/>
      <c r="F966" s="399"/>
      <c r="G966" s="399"/>
      <c r="H966" s="399"/>
      <c r="I966" s="399"/>
      <c r="J966" s="399"/>
      <c r="K966" s="399"/>
      <c r="L966" s="399"/>
      <c r="M966" s="399"/>
      <c r="N966" s="399"/>
      <c r="O966" s="399"/>
      <c r="P966" s="399"/>
      <c r="Q966" s="399"/>
      <c r="R966" s="399"/>
      <c r="S966" s="399"/>
      <c r="T966" s="399"/>
      <c r="U966" s="399"/>
      <c r="V966" s="399"/>
      <c r="W966" s="399"/>
      <c r="X966" s="399"/>
      <c r="Y966" s="399"/>
      <c r="Z966" s="399"/>
      <c r="AA966" s="399"/>
      <c r="AB966" s="399"/>
      <c r="AC966" s="399"/>
      <c r="AD966" s="399"/>
      <c r="AE966" s="399"/>
      <c r="AF966" s="399"/>
      <c r="AG966" s="399"/>
      <c r="AH966" s="399"/>
      <c r="AI966" s="399"/>
      <c r="AJ966" s="399"/>
    </row>
    <row r="967" spans="3:36" ht="15.75" customHeight="1" x14ac:dyDescent="0.25">
      <c r="C967" s="397"/>
      <c r="D967" s="399"/>
      <c r="E967" s="399"/>
      <c r="F967" s="399"/>
      <c r="G967" s="399"/>
      <c r="H967" s="399"/>
      <c r="I967" s="399"/>
      <c r="J967" s="399"/>
      <c r="K967" s="399"/>
      <c r="L967" s="399"/>
      <c r="M967" s="399"/>
      <c r="N967" s="399"/>
      <c r="O967" s="399"/>
      <c r="P967" s="399"/>
      <c r="Q967" s="399"/>
      <c r="R967" s="399"/>
      <c r="S967" s="399"/>
      <c r="T967" s="399"/>
      <c r="U967" s="399"/>
      <c r="V967" s="399"/>
      <c r="W967" s="399"/>
      <c r="X967" s="399"/>
      <c r="Y967" s="399"/>
      <c r="Z967" s="399"/>
      <c r="AA967" s="399"/>
      <c r="AB967" s="399"/>
      <c r="AC967" s="399"/>
      <c r="AD967" s="399"/>
      <c r="AE967" s="399"/>
      <c r="AF967" s="399"/>
      <c r="AG967" s="399"/>
      <c r="AH967" s="399"/>
      <c r="AI967" s="399"/>
      <c r="AJ967" s="399"/>
    </row>
    <row r="968" spans="3:36" ht="15.75" customHeight="1" x14ac:dyDescent="0.25">
      <c r="C968" s="397"/>
      <c r="D968" s="399"/>
      <c r="E968" s="399"/>
      <c r="F968" s="399"/>
      <c r="G968" s="399"/>
      <c r="H968" s="399"/>
      <c r="I968" s="399"/>
      <c r="J968" s="399"/>
      <c r="K968" s="399"/>
      <c r="L968" s="399"/>
      <c r="M968" s="399"/>
      <c r="N968" s="399"/>
      <c r="O968" s="399"/>
      <c r="P968" s="399"/>
      <c r="Q968" s="399"/>
      <c r="R968" s="399"/>
      <c r="S968" s="399"/>
      <c r="T968" s="399"/>
      <c r="U968" s="399"/>
      <c r="V968" s="399"/>
      <c r="W968" s="399"/>
      <c r="X968" s="399"/>
      <c r="Y968" s="399"/>
      <c r="Z968" s="399"/>
      <c r="AA968" s="399"/>
      <c r="AB968" s="399"/>
      <c r="AC968" s="399"/>
      <c r="AD968" s="399"/>
      <c r="AE968" s="399"/>
      <c r="AF968" s="399"/>
      <c r="AG968" s="399"/>
      <c r="AH968" s="399"/>
      <c r="AI968" s="399"/>
      <c r="AJ968" s="399"/>
    </row>
    <row r="969" spans="3:36" ht="15.75" customHeight="1" x14ac:dyDescent="0.25">
      <c r="C969" s="397"/>
      <c r="D969" s="399"/>
      <c r="E969" s="399"/>
      <c r="F969" s="399"/>
      <c r="G969" s="399"/>
      <c r="H969" s="399"/>
      <c r="I969" s="399"/>
      <c r="J969" s="399"/>
      <c r="K969" s="399"/>
      <c r="L969" s="399"/>
      <c r="M969" s="399"/>
      <c r="N969" s="399"/>
      <c r="O969" s="399"/>
      <c r="P969" s="399"/>
      <c r="Q969" s="399"/>
      <c r="R969" s="399"/>
      <c r="S969" s="399"/>
      <c r="T969" s="399"/>
      <c r="U969" s="399"/>
      <c r="V969" s="399"/>
      <c r="W969" s="399"/>
      <c r="X969" s="399"/>
      <c r="Y969" s="399"/>
      <c r="Z969" s="399"/>
      <c r="AA969" s="399"/>
      <c r="AB969" s="399"/>
      <c r="AC969" s="399"/>
      <c r="AD969" s="399"/>
      <c r="AE969" s="399"/>
      <c r="AF969" s="399"/>
      <c r="AG969" s="399"/>
      <c r="AH969" s="399"/>
      <c r="AI969" s="399"/>
      <c r="AJ969" s="399"/>
    </row>
    <row r="970" spans="3:36" ht="15.75" customHeight="1" x14ac:dyDescent="0.25">
      <c r="C970" s="397"/>
      <c r="D970" s="399"/>
      <c r="E970" s="399"/>
      <c r="F970" s="399"/>
      <c r="G970" s="399"/>
      <c r="H970" s="399"/>
      <c r="I970" s="399"/>
      <c r="J970" s="399"/>
      <c r="K970" s="399"/>
      <c r="L970" s="399"/>
      <c r="M970" s="399"/>
      <c r="N970" s="399"/>
      <c r="O970" s="399"/>
      <c r="P970" s="399"/>
      <c r="Q970" s="399"/>
      <c r="R970" s="399"/>
      <c r="S970" s="399"/>
      <c r="T970" s="399"/>
      <c r="U970" s="399"/>
      <c r="V970" s="399"/>
      <c r="W970" s="399"/>
      <c r="X970" s="399"/>
      <c r="Y970" s="399"/>
      <c r="Z970" s="399"/>
      <c r="AA970" s="399"/>
      <c r="AB970" s="399"/>
      <c r="AC970" s="399"/>
      <c r="AD970" s="399"/>
      <c r="AE970" s="399"/>
      <c r="AF970" s="399"/>
      <c r="AG970" s="399"/>
      <c r="AH970" s="399"/>
      <c r="AI970" s="399"/>
      <c r="AJ970" s="399"/>
    </row>
    <row r="971" spans="3:36" ht="15.75" customHeight="1" x14ac:dyDescent="0.25">
      <c r="C971" s="397"/>
      <c r="D971" s="399"/>
      <c r="E971" s="399"/>
      <c r="F971" s="399"/>
      <c r="G971" s="399"/>
      <c r="H971" s="399"/>
      <c r="I971" s="399"/>
      <c r="J971" s="399"/>
      <c r="K971" s="399"/>
      <c r="L971" s="399"/>
      <c r="M971" s="399"/>
      <c r="N971" s="399"/>
      <c r="O971" s="399"/>
      <c r="P971" s="399"/>
      <c r="Q971" s="399"/>
      <c r="R971" s="399"/>
      <c r="S971" s="399"/>
      <c r="T971" s="399"/>
      <c r="U971" s="399"/>
      <c r="V971" s="399"/>
      <c r="W971" s="399"/>
      <c r="X971" s="399"/>
      <c r="Y971" s="399"/>
      <c r="Z971" s="399"/>
      <c r="AA971" s="399"/>
      <c r="AB971" s="399"/>
      <c r="AC971" s="399"/>
      <c r="AD971" s="399"/>
      <c r="AE971" s="399"/>
      <c r="AF971" s="399"/>
      <c r="AG971" s="399"/>
      <c r="AH971" s="399"/>
      <c r="AI971" s="399"/>
      <c r="AJ971" s="399"/>
    </row>
    <row r="972" spans="3:36" ht="15.75" customHeight="1" x14ac:dyDescent="0.25">
      <c r="C972" s="397"/>
      <c r="D972" s="399"/>
      <c r="E972" s="399"/>
      <c r="F972" s="399"/>
      <c r="G972" s="399"/>
      <c r="H972" s="399"/>
      <c r="I972" s="399"/>
      <c r="J972" s="399"/>
      <c r="K972" s="399"/>
      <c r="L972" s="399"/>
      <c r="M972" s="399"/>
      <c r="N972" s="399"/>
      <c r="O972" s="399"/>
      <c r="P972" s="399"/>
      <c r="Q972" s="399"/>
      <c r="R972" s="399"/>
      <c r="S972" s="399"/>
      <c r="T972" s="399"/>
      <c r="U972" s="399"/>
      <c r="V972" s="399"/>
      <c r="W972" s="399"/>
      <c r="X972" s="399"/>
      <c r="Y972" s="399"/>
      <c r="Z972" s="399"/>
      <c r="AA972" s="399"/>
      <c r="AB972" s="399"/>
      <c r="AC972" s="399"/>
      <c r="AD972" s="399"/>
      <c r="AE972" s="399"/>
      <c r="AF972" s="399"/>
      <c r="AG972" s="399"/>
      <c r="AH972" s="399"/>
      <c r="AI972" s="399"/>
      <c r="AJ972" s="399"/>
    </row>
    <row r="973" spans="3:36" ht="15.75" customHeight="1" x14ac:dyDescent="0.25">
      <c r="C973" s="397"/>
      <c r="D973" s="399"/>
      <c r="E973" s="399"/>
      <c r="F973" s="399"/>
      <c r="G973" s="399"/>
      <c r="H973" s="399"/>
      <c r="I973" s="399"/>
      <c r="J973" s="399"/>
      <c r="K973" s="399"/>
      <c r="L973" s="399"/>
      <c r="M973" s="399"/>
      <c r="N973" s="399"/>
      <c r="O973" s="399"/>
      <c r="P973" s="399"/>
      <c r="Q973" s="399"/>
      <c r="R973" s="399"/>
      <c r="S973" s="399"/>
      <c r="T973" s="399"/>
      <c r="U973" s="399"/>
      <c r="V973" s="399"/>
      <c r="W973" s="399"/>
      <c r="X973" s="399"/>
      <c r="Y973" s="399"/>
      <c r="Z973" s="399"/>
      <c r="AA973" s="399"/>
      <c r="AB973" s="399"/>
      <c r="AC973" s="399"/>
      <c r="AD973" s="399"/>
      <c r="AE973" s="399"/>
      <c r="AF973" s="399"/>
      <c r="AG973" s="399"/>
      <c r="AH973" s="399"/>
      <c r="AI973" s="399"/>
      <c r="AJ973" s="399"/>
    </row>
    <row r="974" spans="3:36" ht="15.75" customHeight="1" x14ac:dyDescent="0.25">
      <c r="C974" s="397"/>
      <c r="D974" s="399"/>
      <c r="E974" s="399"/>
      <c r="F974" s="399"/>
      <c r="G974" s="399"/>
      <c r="H974" s="399"/>
      <c r="I974" s="399"/>
      <c r="J974" s="399"/>
      <c r="K974" s="399"/>
      <c r="L974" s="399"/>
      <c r="M974" s="399"/>
      <c r="N974" s="399"/>
      <c r="O974" s="399"/>
      <c r="P974" s="399"/>
      <c r="Q974" s="399"/>
      <c r="R974" s="399"/>
      <c r="S974" s="399"/>
      <c r="T974" s="399"/>
      <c r="U974" s="399"/>
      <c r="V974" s="399"/>
      <c r="W974" s="399"/>
      <c r="X974" s="399"/>
      <c r="Y974" s="399"/>
      <c r="Z974" s="399"/>
      <c r="AA974" s="399"/>
      <c r="AB974" s="399"/>
      <c r="AC974" s="399"/>
      <c r="AD974" s="399"/>
      <c r="AE974" s="399"/>
      <c r="AF974" s="399"/>
      <c r="AG974" s="399"/>
      <c r="AH974" s="399"/>
      <c r="AI974" s="399"/>
      <c r="AJ974" s="399"/>
    </row>
    <row r="975" spans="3:36" ht="15.75" customHeight="1" x14ac:dyDescent="0.25">
      <c r="C975" s="397"/>
      <c r="D975" s="399"/>
      <c r="E975" s="399"/>
      <c r="F975" s="399"/>
      <c r="G975" s="399"/>
      <c r="H975" s="399"/>
      <c r="I975" s="399"/>
      <c r="J975" s="399"/>
      <c r="K975" s="399"/>
      <c r="L975" s="399"/>
      <c r="M975" s="399"/>
      <c r="N975" s="399"/>
      <c r="O975" s="399"/>
      <c r="P975" s="399"/>
      <c r="Q975" s="399"/>
      <c r="R975" s="399"/>
      <c r="S975" s="399"/>
      <c r="T975" s="399"/>
      <c r="U975" s="399"/>
      <c r="V975" s="399"/>
      <c r="W975" s="399"/>
      <c r="X975" s="399"/>
      <c r="Y975" s="399"/>
      <c r="Z975" s="399"/>
      <c r="AA975" s="399"/>
      <c r="AB975" s="399"/>
      <c r="AC975" s="399"/>
      <c r="AD975" s="399"/>
      <c r="AE975" s="399"/>
      <c r="AF975" s="399"/>
      <c r="AG975" s="399"/>
      <c r="AH975" s="399"/>
      <c r="AI975" s="399"/>
      <c r="AJ975" s="399"/>
    </row>
    <row r="976" spans="3:36" ht="15.75" customHeight="1" x14ac:dyDescent="0.25">
      <c r="C976" s="397"/>
      <c r="D976" s="399"/>
      <c r="E976" s="399"/>
      <c r="F976" s="399"/>
      <c r="G976" s="399"/>
      <c r="H976" s="399"/>
      <c r="I976" s="399"/>
      <c r="J976" s="399"/>
      <c r="K976" s="399"/>
      <c r="L976" s="399"/>
      <c r="M976" s="399"/>
      <c r="N976" s="399"/>
      <c r="O976" s="399"/>
      <c r="P976" s="399"/>
      <c r="Q976" s="399"/>
      <c r="R976" s="399"/>
      <c r="S976" s="399"/>
      <c r="T976" s="399"/>
      <c r="U976" s="399"/>
      <c r="V976" s="399"/>
      <c r="W976" s="399"/>
      <c r="X976" s="399"/>
      <c r="Y976" s="399"/>
      <c r="Z976" s="399"/>
      <c r="AA976" s="399"/>
      <c r="AB976" s="399"/>
      <c r="AC976" s="399"/>
      <c r="AD976" s="399"/>
      <c r="AE976" s="399"/>
      <c r="AF976" s="399"/>
      <c r="AG976" s="399"/>
      <c r="AH976" s="399"/>
      <c r="AI976" s="399"/>
      <c r="AJ976" s="399"/>
    </row>
    <row r="977" spans="3:36" ht="15.75" customHeight="1" x14ac:dyDescent="0.25">
      <c r="C977" s="397"/>
      <c r="D977" s="399"/>
      <c r="E977" s="399"/>
      <c r="F977" s="399"/>
      <c r="G977" s="399"/>
      <c r="H977" s="399"/>
      <c r="I977" s="399"/>
      <c r="J977" s="399"/>
      <c r="K977" s="399"/>
      <c r="L977" s="399"/>
      <c r="M977" s="399"/>
      <c r="N977" s="399"/>
      <c r="O977" s="399"/>
      <c r="P977" s="399"/>
      <c r="Q977" s="399"/>
      <c r="R977" s="399"/>
      <c r="S977" s="399"/>
      <c r="T977" s="399"/>
      <c r="U977" s="399"/>
      <c r="V977" s="399"/>
      <c r="W977" s="399"/>
      <c r="X977" s="399"/>
      <c r="Y977" s="399"/>
      <c r="Z977" s="399"/>
      <c r="AA977" s="399"/>
      <c r="AB977" s="399"/>
      <c r="AC977" s="399"/>
      <c r="AD977" s="399"/>
      <c r="AE977" s="399"/>
      <c r="AF977" s="399"/>
      <c r="AG977" s="399"/>
      <c r="AH977" s="399"/>
      <c r="AI977" s="399"/>
      <c r="AJ977" s="399"/>
    </row>
    <row r="978" spans="3:36" ht="15.75" customHeight="1" x14ac:dyDescent="0.25">
      <c r="C978" s="397"/>
      <c r="D978" s="399"/>
      <c r="E978" s="399"/>
      <c r="F978" s="399"/>
      <c r="G978" s="399"/>
      <c r="H978" s="399"/>
      <c r="I978" s="399"/>
      <c r="J978" s="399"/>
      <c r="K978" s="399"/>
      <c r="L978" s="399"/>
      <c r="M978" s="399"/>
      <c r="N978" s="399"/>
      <c r="O978" s="399"/>
      <c r="P978" s="399"/>
      <c r="Q978" s="399"/>
      <c r="R978" s="399"/>
      <c r="S978" s="399"/>
      <c r="T978" s="399"/>
      <c r="U978" s="399"/>
      <c r="V978" s="399"/>
      <c r="W978" s="399"/>
      <c r="X978" s="399"/>
      <c r="Y978" s="399"/>
      <c r="Z978" s="399"/>
      <c r="AA978" s="399"/>
      <c r="AB978" s="399"/>
      <c r="AC978" s="399"/>
      <c r="AD978" s="399"/>
      <c r="AE978" s="399"/>
      <c r="AF978" s="399"/>
      <c r="AG978" s="399"/>
      <c r="AH978" s="399"/>
      <c r="AI978" s="399"/>
      <c r="AJ978" s="399"/>
    </row>
    <row r="979" spans="3:36" ht="15.75" customHeight="1" x14ac:dyDescent="0.25">
      <c r="C979" s="397"/>
      <c r="D979" s="399"/>
      <c r="E979" s="399"/>
      <c r="F979" s="399"/>
      <c r="G979" s="399"/>
      <c r="H979" s="399"/>
      <c r="I979" s="399"/>
      <c r="J979" s="399"/>
      <c r="K979" s="399"/>
      <c r="L979" s="399"/>
      <c r="M979" s="399"/>
      <c r="N979" s="399"/>
      <c r="O979" s="399"/>
      <c r="P979" s="399"/>
      <c r="Q979" s="399"/>
      <c r="R979" s="399"/>
      <c r="S979" s="399"/>
      <c r="T979" s="399"/>
      <c r="U979" s="399"/>
      <c r="V979" s="399"/>
      <c r="W979" s="399"/>
      <c r="X979" s="399"/>
      <c r="Y979" s="399"/>
      <c r="Z979" s="399"/>
      <c r="AA979" s="399"/>
      <c r="AB979" s="399"/>
      <c r="AC979" s="399"/>
      <c r="AD979" s="399"/>
      <c r="AE979" s="399"/>
      <c r="AF979" s="399"/>
      <c r="AG979" s="399"/>
      <c r="AH979" s="399"/>
      <c r="AI979" s="399"/>
      <c r="AJ979" s="399"/>
    </row>
    <row r="980" spans="3:36" ht="15.75" customHeight="1" x14ac:dyDescent="0.25">
      <c r="C980" s="397"/>
      <c r="D980" s="399"/>
      <c r="E980" s="399"/>
      <c r="F980" s="399"/>
      <c r="G980" s="399"/>
      <c r="H980" s="399"/>
      <c r="I980" s="399"/>
      <c r="J980" s="399"/>
      <c r="K980" s="399"/>
      <c r="L980" s="399"/>
      <c r="M980" s="399"/>
      <c r="N980" s="399"/>
      <c r="O980" s="399"/>
      <c r="P980" s="399"/>
      <c r="Q980" s="399"/>
      <c r="R980" s="399"/>
      <c r="S980" s="399"/>
      <c r="T980" s="399"/>
      <c r="U980" s="399"/>
      <c r="V980" s="399"/>
      <c r="W980" s="399"/>
      <c r="X980" s="399"/>
      <c r="Y980" s="399"/>
      <c r="Z980" s="399"/>
      <c r="AA980" s="399"/>
      <c r="AB980" s="399"/>
      <c r="AC980" s="399"/>
      <c r="AD980" s="399"/>
      <c r="AE980" s="399"/>
      <c r="AF980" s="399"/>
      <c r="AG980" s="399"/>
      <c r="AH980" s="399"/>
      <c r="AI980" s="399"/>
      <c r="AJ980" s="399"/>
    </row>
    <row r="981" spans="3:36" ht="15.75" customHeight="1" x14ac:dyDescent="0.25">
      <c r="C981" s="397"/>
      <c r="D981" s="399"/>
      <c r="E981" s="399"/>
      <c r="F981" s="399"/>
      <c r="G981" s="399"/>
      <c r="H981" s="399"/>
      <c r="I981" s="399"/>
      <c r="J981" s="399"/>
      <c r="K981" s="399"/>
      <c r="L981" s="399"/>
      <c r="M981" s="399"/>
      <c r="N981" s="399"/>
      <c r="O981" s="399"/>
      <c r="P981" s="399"/>
      <c r="Q981" s="399"/>
      <c r="R981" s="399"/>
      <c r="S981" s="399"/>
      <c r="T981" s="399"/>
      <c r="U981" s="399"/>
      <c r="V981" s="399"/>
      <c r="W981" s="399"/>
      <c r="X981" s="399"/>
      <c r="Y981" s="399"/>
      <c r="Z981" s="399"/>
      <c r="AA981" s="399"/>
      <c r="AB981" s="399"/>
      <c r="AC981" s="399"/>
      <c r="AD981" s="399"/>
      <c r="AE981" s="399"/>
      <c r="AF981" s="399"/>
      <c r="AG981" s="399"/>
      <c r="AH981" s="399"/>
      <c r="AI981" s="399"/>
      <c r="AJ981" s="399"/>
    </row>
    <row r="982" spans="3:36" ht="15.75" customHeight="1" x14ac:dyDescent="0.25">
      <c r="C982" s="397"/>
      <c r="D982" s="399"/>
      <c r="E982" s="399"/>
      <c r="F982" s="399"/>
      <c r="G982" s="399"/>
      <c r="H982" s="399"/>
      <c r="I982" s="399"/>
      <c r="J982" s="399"/>
      <c r="K982" s="399"/>
      <c r="L982" s="399"/>
      <c r="M982" s="399"/>
      <c r="N982" s="399"/>
      <c r="O982" s="399"/>
      <c r="P982" s="399"/>
      <c r="Q982" s="399"/>
      <c r="R982" s="399"/>
      <c r="S982" s="399"/>
      <c r="T982" s="399"/>
      <c r="U982" s="399"/>
      <c r="V982" s="399"/>
      <c r="W982" s="399"/>
      <c r="X982" s="399"/>
      <c r="Y982" s="399"/>
      <c r="Z982" s="399"/>
      <c r="AA982" s="399"/>
      <c r="AB982" s="399"/>
      <c r="AC982" s="399"/>
      <c r="AD982" s="399"/>
      <c r="AE982" s="399"/>
      <c r="AF982" s="399"/>
      <c r="AG982" s="399"/>
      <c r="AH982" s="399"/>
      <c r="AI982" s="399"/>
      <c r="AJ982" s="399"/>
    </row>
    <row r="983" spans="3:36" ht="15.75" customHeight="1" x14ac:dyDescent="0.25">
      <c r="C983" s="397"/>
      <c r="D983" s="399"/>
      <c r="E983" s="399"/>
      <c r="F983" s="399"/>
      <c r="G983" s="399"/>
      <c r="H983" s="399"/>
      <c r="I983" s="399"/>
      <c r="J983" s="399"/>
      <c r="K983" s="399"/>
      <c r="L983" s="399"/>
      <c r="M983" s="399"/>
      <c r="N983" s="399"/>
      <c r="O983" s="399"/>
      <c r="P983" s="399"/>
      <c r="Q983" s="399"/>
      <c r="R983" s="399"/>
      <c r="S983" s="399"/>
      <c r="T983" s="399"/>
      <c r="U983" s="399"/>
      <c r="V983" s="399"/>
      <c r="W983" s="399"/>
      <c r="X983" s="399"/>
      <c r="Y983" s="399"/>
      <c r="Z983" s="399"/>
      <c r="AA983" s="399"/>
      <c r="AB983" s="399"/>
      <c r="AC983" s="399"/>
      <c r="AD983" s="399"/>
      <c r="AE983" s="399"/>
      <c r="AF983" s="399"/>
      <c r="AG983" s="399"/>
      <c r="AH983" s="399"/>
      <c r="AI983" s="399"/>
      <c r="AJ983" s="399"/>
    </row>
    <row r="984" spans="3:36" ht="15.75" customHeight="1" x14ac:dyDescent="0.25">
      <c r="C984" s="397"/>
      <c r="D984" s="399"/>
      <c r="E984" s="399"/>
      <c r="F984" s="399"/>
      <c r="G984" s="399"/>
      <c r="H984" s="399"/>
      <c r="I984" s="399"/>
      <c r="J984" s="399"/>
      <c r="K984" s="399"/>
      <c r="L984" s="399"/>
      <c r="M984" s="399"/>
      <c r="N984" s="399"/>
      <c r="O984" s="399"/>
      <c r="P984" s="399"/>
      <c r="Q984" s="399"/>
      <c r="R984" s="399"/>
      <c r="S984" s="399"/>
      <c r="T984" s="399"/>
      <c r="U984" s="399"/>
      <c r="V984" s="399"/>
      <c r="W984" s="399"/>
      <c r="X984" s="399"/>
      <c r="Y984" s="399"/>
      <c r="Z984" s="399"/>
      <c r="AA984" s="399"/>
      <c r="AB984" s="399"/>
      <c r="AC984" s="399"/>
      <c r="AD984" s="399"/>
      <c r="AE984" s="399"/>
      <c r="AF984" s="399"/>
      <c r="AG984" s="399"/>
      <c r="AH984" s="399"/>
      <c r="AI984" s="399"/>
      <c r="AJ984" s="399"/>
    </row>
    <row r="985" spans="3:36" ht="15.75" customHeight="1" x14ac:dyDescent="0.25">
      <c r="C985" s="397"/>
      <c r="D985" s="399"/>
      <c r="E985" s="399"/>
      <c r="F985" s="399"/>
      <c r="G985" s="399"/>
      <c r="H985" s="399"/>
      <c r="I985" s="399"/>
      <c r="J985" s="399"/>
      <c r="K985" s="399"/>
      <c r="L985" s="399"/>
      <c r="M985" s="399"/>
      <c r="N985" s="399"/>
      <c r="O985" s="399"/>
      <c r="P985" s="399"/>
      <c r="Q985" s="399"/>
      <c r="R985" s="399"/>
      <c r="S985" s="399"/>
      <c r="T985" s="399"/>
      <c r="U985" s="399"/>
      <c r="V985" s="399"/>
      <c r="W985" s="399"/>
      <c r="X985" s="399"/>
      <c r="Y985" s="399"/>
      <c r="Z985" s="399"/>
      <c r="AA985" s="399"/>
      <c r="AB985" s="399"/>
      <c r="AC985" s="399"/>
      <c r="AD985" s="399"/>
      <c r="AE985" s="399"/>
      <c r="AF985" s="399"/>
      <c r="AG985" s="399"/>
      <c r="AH985" s="399"/>
      <c r="AI985" s="399"/>
      <c r="AJ985" s="399"/>
    </row>
    <row r="986" spans="3:36" ht="15.75" customHeight="1" x14ac:dyDescent="0.25">
      <c r="C986" s="397"/>
      <c r="D986" s="399"/>
      <c r="E986" s="399"/>
      <c r="F986" s="399"/>
      <c r="G986" s="399"/>
      <c r="H986" s="399"/>
      <c r="I986" s="399"/>
      <c r="J986" s="399"/>
      <c r="K986" s="399"/>
      <c r="L986" s="399"/>
      <c r="M986" s="399"/>
      <c r="N986" s="399"/>
      <c r="O986" s="399"/>
      <c r="P986" s="399"/>
      <c r="Q986" s="399"/>
      <c r="R986" s="399"/>
      <c r="S986" s="399"/>
      <c r="T986" s="399"/>
      <c r="U986" s="399"/>
      <c r="V986" s="399"/>
      <c r="W986" s="399"/>
      <c r="X986" s="399"/>
      <c r="Y986" s="399"/>
      <c r="Z986" s="399"/>
      <c r="AA986" s="399"/>
      <c r="AB986" s="399"/>
      <c r="AC986" s="399"/>
      <c r="AD986" s="399"/>
      <c r="AE986" s="399"/>
      <c r="AF986" s="399"/>
      <c r="AG986" s="399"/>
      <c r="AH986" s="399"/>
      <c r="AI986" s="399"/>
      <c r="AJ986" s="399"/>
    </row>
    <row r="987" spans="3:36" ht="15.75" customHeight="1" x14ac:dyDescent="0.25">
      <c r="C987" s="397"/>
      <c r="D987" s="399"/>
      <c r="E987" s="399"/>
      <c r="F987" s="399"/>
      <c r="G987" s="399"/>
      <c r="H987" s="399"/>
      <c r="I987" s="399"/>
      <c r="J987" s="399"/>
      <c r="K987" s="399"/>
      <c r="L987" s="399"/>
      <c r="M987" s="399"/>
      <c r="N987" s="399"/>
      <c r="O987" s="399"/>
      <c r="P987" s="399"/>
      <c r="Q987" s="399"/>
      <c r="R987" s="399"/>
      <c r="S987" s="399"/>
      <c r="T987" s="399"/>
      <c r="U987" s="399"/>
      <c r="V987" s="399"/>
      <c r="W987" s="399"/>
      <c r="X987" s="399"/>
      <c r="Y987" s="399"/>
      <c r="Z987" s="399"/>
      <c r="AA987" s="399"/>
      <c r="AB987" s="399"/>
      <c r="AC987" s="399"/>
      <c r="AD987" s="399"/>
      <c r="AE987" s="399"/>
      <c r="AF987" s="399"/>
      <c r="AG987" s="399"/>
      <c r="AH987" s="399"/>
      <c r="AI987" s="399"/>
      <c r="AJ987" s="399"/>
    </row>
    <row r="988" spans="3:36" ht="15.75" customHeight="1" x14ac:dyDescent="0.25">
      <c r="C988" s="397"/>
      <c r="D988" s="399"/>
      <c r="E988" s="399"/>
      <c r="F988" s="399"/>
      <c r="G988" s="399"/>
      <c r="H988" s="399"/>
      <c r="I988" s="399"/>
      <c r="J988" s="399"/>
      <c r="K988" s="399"/>
      <c r="L988" s="399"/>
      <c r="M988" s="399"/>
      <c r="N988" s="399"/>
      <c r="O988" s="399"/>
      <c r="P988" s="399"/>
      <c r="Q988" s="399"/>
      <c r="R988" s="399"/>
      <c r="S988" s="399"/>
      <c r="T988" s="399"/>
      <c r="U988" s="399"/>
      <c r="V988" s="399"/>
      <c r="W988" s="399"/>
      <c r="X988" s="399"/>
      <c r="Y988" s="399"/>
      <c r="Z988" s="399"/>
      <c r="AA988" s="399"/>
      <c r="AB988" s="399"/>
      <c r="AC988" s="399"/>
      <c r="AD988" s="399"/>
      <c r="AE988" s="399"/>
      <c r="AF988" s="399"/>
      <c r="AG988" s="399"/>
      <c r="AH988" s="399"/>
      <c r="AI988" s="399"/>
      <c r="AJ988" s="399"/>
    </row>
    <row r="989" spans="3:36" ht="15.75" customHeight="1" x14ac:dyDescent="0.25">
      <c r="C989" s="397"/>
      <c r="D989" s="399"/>
      <c r="E989" s="399"/>
      <c r="F989" s="399"/>
      <c r="G989" s="399"/>
      <c r="H989" s="399"/>
      <c r="I989" s="399"/>
      <c r="J989" s="399"/>
      <c r="K989" s="399"/>
      <c r="L989" s="399"/>
      <c r="M989" s="399"/>
      <c r="N989" s="399"/>
      <c r="O989" s="399"/>
      <c r="P989" s="399"/>
      <c r="Q989" s="399"/>
      <c r="R989" s="399"/>
      <c r="S989" s="399"/>
      <c r="T989" s="399"/>
      <c r="U989" s="399"/>
      <c r="V989" s="399"/>
      <c r="W989" s="399"/>
      <c r="X989" s="399"/>
      <c r="Y989" s="399"/>
      <c r="Z989" s="399"/>
      <c r="AA989" s="399"/>
      <c r="AB989" s="399"/>
      <c r="AC989" s="399"/>
      <c r="AD989" s="399"/>
      <c r="AE989" s="399"/>
      <c r="AF989" s="399"/>
      <c r="AG989" s="399"/>
      <c r="AH989" s="399"/>
      <c r="AI989" s="399"/>
      <c r="AJ989" s="399"/>
    </row>
    <row r="990" spans="3:36" ht="15.75" customHeight="1" x14ac:dyDescent="0.25">
      <c r="C990" s="397"/>
      <c r="D990" s="399"/>
      <c r="E990" s="399"/>
      <c r="F990" s="399"/>
      <c r="G990" s="399"/>
      <c r="H990" s="399"/>
      <c r="I990" s="399"/>
      <c r="J990" s="399"/>
      <c r="K990" s="399"/>
      <c r="L990" s="399"/>
      <c r="M990" s="399"/>
      <c r="N990" s="399"/>
      <c r="O990" s="399"/>
      <c r="P990" s="399"/>
      <c r="Q990" s="399"/>
      <c r="R990" s="399"/>
      <c r="S990" s="399"/>
      <c r="T990" s="399"/>
      <c r="U990" s="399"/>
      <c r="V990" s="399"/>
      <c r="W990" s="399"/>
      <c r="X990" s="399"/>
      <c r="Y990" s="399"/>
      <c r="Z990" s="399"/>
      <c r="AA990" s="399"/>
      <c r="AB990" s="399"/>
      <c r="AC990" s="399"/>
      <c r="AD990" s="399"/>
      <c r="AE990" s="399"/>
      <c r="AF990" s="399"/>
      <c r="AG990" s="399"/>
      <c r="AH990" s="399"/>
      <c r="AI990" s="399"/>
      <c r="AJ990" s="399"/>
    </row>
    <row r="991" spans="3:36" ht="15.75" customHeight="1" x14ac:dyDescent="0.25">
      <c r="C991" s="397"/>
      <c r="D991" s="399"/>
      <c r="E991" s="399"/>
      <c r="F991" s="399"/>
      <c r="G991" s="399"/>
      <c r="H991" s="399"/>
      <c r="I991" s="399"/>
      <c r="J991" s="399"/>
      <c r="K991" s="399"/>
      <c r="L991" s="399"/>
      <c r="M991" s="399"/>
      <c r="N991" s="399"/>
      <c r="O991" s="399"/>
      <c r="P991" s="399"/>
      <c r="Q991" s="399"/>
      <c r="R991" s="399"/>
      <c r="S991" s="399"/>
      <c r="T991" s="399"/>
      <c r="U991" s="399"/>
      <c r="V991" s="399"/>
      <c r="W991" s="399"/>
      <c r="X991" s="399"/>
      <c r="Y991" s="399"/>
      <c r="Z991" s="399"/>
      <c r="AA991" s="399"/>
      <c r="AB991" s="399"/>
      <c r="AC991" s="399"/>
      <c r="AD991" s="399"/>
      <c r="AE991" s="399"/>
      <c r="AF991" s="399"/>
      <c r="AG991" s="399"/>
      <c r="AH991" s="399"/>
      <c r="AI991" s="399"/>
      <c r="AJ991" s="399"/>
    </row>
    <row r="992" spans="3:36" ht="15.75" customHeight="1" x14ac:dyDescent="0.25">
      <c r="C992" s="397"/>
      <c r="D992" s="399"/>
      <c r="E992" s="399"/>
      <c r="F992" s="399"/>
      <c r="G992" s="399"/>
      <c r="H992" s="399"/>
      <c r="I992" s="399"/>
      <c r="J992" s="399"/>
      <c r="K992" s="399"/>
      <c r="L992" s="399"/>
      <c r="M992" s="399"/>
      <c r="N992" s="399"/>
      <c r="O992" s="399"/>
      <c r="P992" s="399"/>
      <c r="Q992" s="399"/>
      <c r="R992" s="399"/>
      <c r="S992" s="399"/>
      <c r="T992" s="399"/>
      <c r="U992" s="399"/>
      <c r="V992" s="399"/>
      <c r="W992" s="399"/>
      <c r="X992" s="399"/>
      <c r="Y992" s="399"/>
      <c r="Z992" s="399"/>
      <c r="AA992" s="399"/>
      <c r="AB992" s="399"/>
      <c r="AC992" s="399"/>
      <c r="AD992" s="399"/>
      <c r="AE992" s="399"/>
      <c r="AF992" s="399"/>
      <c r="AG992" s="399"/>
      <c r="AH992" s="399"/>
      <c r="AI992" s="399"/>
      <c r="AJ992" s="399"/>
    </row>
    <row r="993" spans="3:36" ht="15.75" customHeight="1" x14ac:dyDescent="0.25">
      <c r="C993" s="397"/>
      <c r="D993" s="399"/>
      <c r="E993" s="399"/>
      <c r="F993" s="399"/>
      <c r="G993" s="399"/>
      <c r="H993" s="399"/>
      <c r="I993" s="399"/>
      <c r="J993" s="399"/>
      <c r="K993" s="399"/>
      <c r="L993" s="399"/>
      <c r="M993" s="399"/>
      <c r="N993" s="399"/>
      <c r="O993" s="399"/>
      <c r="P993" s="399"/>
      <c r="Q993" s="399"/>
      <c r="R993" s="399"/>
      <c r="S993" s="399"/>
      <c r="T993" s="399"/>
      <c r="U993" s="399"/>
      <c r="V993" s="399"/>
      <c r="W993" s="399"/>
      <c r="X993" s="399"/>
      <c r="Y993" s="399"/>
      <c r="Z993" s="399"/>
      <c r="AA993" s="399"/>
      <c r="AB993" s="399"/>
      <c r="AC993" s="399"/>
      <c r="AD993" s="399"/>
      <c r="AE993" s="399"/>
      <c r="AF993" s="399"/>
      <c r="AG993" s="399"/>
      <c r="AH993" s="399"/>
      <c r="AI993" s="399"/>
      <c r="AJ993" s="399"/>
    </row>
    <row r="994" spans="3:36" ht="15.75" customHeight="1" x14ac:dyDescent="0.25">
      <c r="C994" s="397"/>
      <c r="D994" s="399"/>
      <c r="E994" s="399"/>
      <c r="F994" s="399"/>
      <c r="G994" s="399"/>
      <c r="H994" s="399"/>
      <c r="I994" s="399"/>
      <c r="J994" s="399"/>
      <c r="K994" s="399"/>
      <c r="L994" s="399"/>
      <c r="M994" s="399"/>
      <c r="N994" s="399"/>
      <c r="O994" s="399"/>
      <c r="P994" s="399"/>
      <c r="Q994" s="399"/>
      <c r="R994" s="399"/>
      <c r="S994" s="399"/>
      <c r="T994" s="399"/>
      <c r="U994" s="399"/>
      <c r="V994" s="399"/>
      <c r="W994" s="399"/>
      <c r="X994" s="399"/>
      <c r="Y994" s="399"/>
      <c r="Z994" s="399"/>
      <c r="AA994" s="399"/>
      <c r="AB994" s="399"/>
      <c r="AC994" s="399"/>
      <c r="AD994" s="399"/>
      <c r="AE994" s="399"/>
      <c r="AF994" s="399"/>
      <c r="AG994" s="399"/>
      <c r="AH994" s="399"/>
      <c r="AI994" s="399"/>
      <c r="AJ994" s="399"/>
    </row>
    <row r="995" spans="3:36" ht="15.75" customHeight="1" x14ac:dyDescent="0.25">
      <c r="C995" s="397"/>
      <c r="D995" s="399"/>
      <c r="E995" s="399"/>
      <c r="F995" s="399"/>
      <c r="G995" s="399"/>
      <c r="H995" s="399"/>
      <c r="I995" s="399"/>
      <c r="J995" s="399"/>
      <c r="K995" s="399"/>
      <c r="L995" s="399"/>
      <c r="M995" s="399"/>
      <c r="N995" s="399"/>
      <c r="O995" s="399"/>
      <c r="P995" s="399"/>
      <c r="Q995" s="399"/>
      <c r="R995" s="399"/>
      <c r="S995" s="399"/>
      <c r="T995" s="399"/>
      <c r="U995" s="399"/>
      <c r="V995" s="399"/>
      <c r="W995" s="399"/>
      <c r="X995" s="399"/>
      <c r="Y995" s="399"/>
      <c r="Z995" s="399"/>
      <c r="AA995" s="399"/>
      <c r="AB995" s="399"/>
      <c r="AC995" s="399"/>
      <c r="AD995" s="399"/>
      <c r="AE995" s="399"/>
      <c r="AF995" s="399"/>
      <c r="AG995" s="399"/>
      <c r="AH995" s="399"/>
      <c r="AI995" s="399"/>
      <c r="AJ995" s="399"/>
    </row>
    <row r="996" spans="3:36" ht="15.75" customHeight="1" x14ac:dyDescent="0.25">
      <c r="C996" s="397"/>
      <c r="D996" s="399"/>
      <c r="E996" s="399"/>
      <c r="F996" s="399"/>
      <c r="G996" s="399"/>
      <c r="H996" s="399"/>
      <c r="I996" s="399"/>
      <c r="J996" s="399"/>
      <c r="K996" s="399"/>
      <c r="L996" s="399"/>
      <c r="M996" s="399"/>
      <c r="N996" s="399"/>
      <c r="O996" s="399"/>
      <c r="P996" s="399"/>
      <c r="Q996" s="399"/>
      <c r="R996" s="399"/>
      <c r="S996" s="399"/>
      <c r="T996" s="399"/>
      <c r="U996" s="399"/>
      <c r="V996" s="399"/>
      <c r="W996" s="399"/>
      <c r="X996" s="399"/>
      <c r="Y996" s="399"/>
      <c r="Z996" s="399"/>
      <c r="AA996" s="399"/>
      <c r="AB996" s="399"/>
      <c r="AC996" s="399"/>
      <c r="AD996" s="399"/>
      <c r="AE996" s="399"/>
      <c r="AF996" s="399"/>
      <c r="AG996" s="399"/>
      <c r="AH996" s="399"/>
      <c r="AI996" s="399"/>
      <c r="AJ996" s="399"/>
    </row>
    <row r="997" spans="3:36" ht="15.75" customHeight="1" x14ac:dyDescent="0.25">
      <c r="C997" s="397"/>
      <c r="D997" s="399"/>
      <c r="E997" s="399"/>
      <c r="F997" s="399"/>
      <c r="G997" s="399"/>
      <c r="H997" s="399"/>
      <c r="I997" s="399"/>
      <c r="J997" s="399"/>
      <c r="K997" s="399"/>
      <c r="L997" s="399"/>
      <c r="M997" s="399"/>
      <c r="N997" s="399"/>
      <c r="O997" s="399"/>
      <c r="P997" s="399"/>
      <c r="Q997" s="399"/>
      <c r="R997" s="399"/>
      <c r="S997" s="399"/>
      <c r="T997" s="399"/>
      <c r="U997" s="399"/>
      <c r="V997" s="399"/>
      <c r="W997" s="399"/>
      <c r="X997" s="399"/>
      <c r="Y997" s="399"/>
      <c r="Z997" s="399"/>
      <c r="AA997" s="399"/>
      <c r="AB997" s="399"/>
      <c r="AC997" s="399"/>
      <c r="AD997" s="399"/>
      <c r="AE997" s="399"/>
      <c r="AF997" s="399"/>
      <c r="AG997" s="399"/>
      <c r="AH997" s="399"/>
      <c r="AI997" s="399"/>
      <c r="AJ997" s="399"/>
    </row>
    <row r="998" spans="3:36" ht="15.75" customHeight="1" x14ac:dyDescent="0.25">
      <c r="C998" s="397"/>
      <c r="D998" s="399"/>
      <c r="E998" s="399"/>
      <c r="F998" s="399"/>
      <c r="G998" s="399"/>
      <c r="H998" s="399"/>
      <c r="I998" s="399"/>
      <c r="J998" s="399"/>
      <c r="K998" s="399"/>
      <c r="L998" s="399"/>
      <c r="M998" s="399"/>
      <c r="N998" s="399"/>
      <c r="O998" s="399"/>
      <c r="P998" s="399"/>
      <c r="Q998" s="399"/>
      <c r="R998" s="399"/>
      <c r="S998" s="399"/>
      <c r="T998" s="399"/>
      <c r="U998" s="399"/>
      <c r="V998" s="399"/>
      <c r="W998" s="399"/>
      <c r="X998" s="399"/>
      <c r="Y998" s="399"/>
      <c r="Z998" s="399"/>
      <c r="AA998" s="399"/>
      <c r="AB998" s="399"/>
      <c r="AC998" s="399"/>
      <c r="AD998" s="399"/>
      <c r="AE998" s="399"/>
      <c r="AF998" s="399"/>
      <c r="AG998" s="399"/>
      <c r="AH998" s="399"/>
      <c r="AI998" s="399"/>
      <c r="AJ998" s="399"/>
    </row>
    <row r="999" spans="3:36" ht="15.75" customHeight="1" x14ac:dyDescent="0.25">
      <c r="C999" s="397"/>
      <c r="D999" s="399"/>
      <c r="E999" s="399"/>
      <c r="F999" s="399"/>
      <c r="G999" s="399"/>
      <c r="H999" s="399"/>
      <c r="I999" s="399"/>
      <c r="J999" s="399"/>
      <c r="K999" s="399"/>
      <c r="L999" s="399"/>
      <c r="M999" s="399"/>
      <c r="N999" s="399"/>
      <c r="O999" s="399"/>
      <c r="P999" s="399"/>
      <c r="Q999" s="399"/>
      <c r="R999" s="399"/>
      <c r="S999" s="399"/>
      <c r="T999" s="399"/>
      <c r="U999" s="399"/>
      <c r="V999" s="399"/>
      <c r="W999" s="399"/>
      <c r="X999" s="399"/>
      <c r="Y999" s="399"/>
      <c r="Z999" s="399"/>
      <c r="AA999" s="399"/>
      <c r="AB999" s="399"/>
      <c r="AC999" s="399"/>
      <c r="AD999" s="399"/>
      <c r="AE999" s="399"/>
      <c r="AF999" s="399"/>
      <c r="AG999" s="399"/>
      <c r="AH999" s="399"/>
      <c r="AI999" s="399"/>
      <c r="AJ999" s="399"/>
    </row>
    <row r="1000" spans="3:36" ht="15.75" customHeight="1" x14ac:dyDescent="0.25">
      <c r="C1000" s="397"/>
      <c r="D1000" s="399"/>
      <c r="E1000" s="399"/>
      <c r="F1000" s="399"/>
      <c r="G1000" s="399"/>
      <c r="H1000" s="399"/>
      <c r="I1000" s="399"/>
      <c r="J1000" s="399"/>
      <c r="K1000" s="399"/>
      <c r="L1000" s="399"/>
      <c r="M1000" s="399"/>
      <c r="N1000" s="399"/>
      <c r="O1000" s="399"/>
      <c r="P1000" s="399"/>
      <c r="Q1000" s="399"/>
      <c r="R1000" s="399"/>
      <c r="S1000" s="399"/>
      <c r="T1000" s="399"/>
      <c r="U1000" s="399"/>
      <c r="V1000" s="399"/>
      <c r="W1000" s="399"/>
      <c r="X1000" s="399"/>
      <c r="Y1000" s="399"/>
      <c r="Z1000" s="399"/>
      <c r="AA1000" s="399"/>
      <c r="AB1000" s="399"/>
      <c r="AC1000" s="399"/>
      <c r="AD1000" s="399"/>
      <c r="AE1000" s="399"/>
      <c r="AF1000" s="399"/>
      <c r="AG1000" s="399"/>
      <c r="AH1000" s="399"/>
      <c r="AI1000" s="399"/>
      <c r="AJ1000" s="399"/>
    </row>
    <row r="1001" spans="3:36" ht="15.75" customHeight="1" x14ac:dyDescent="0.25">
      <c r="C1001" s="397"/>
      <c r="D1001" s="399"/>
      <c r="E1001" s="399"/>
      <c r="F1001" s="399"/>
      <c r="G1001" s="399"/>
      <c r="H1001" s="399"/>
      <c r="I1001" s="399"/>
      <c r="J1001" s="399"/>
      <c r="K1001" s="399"/>
      <c r="L1001" s="399"/>
      <c r="M1001" s="399"/>
      <c r="N1001" s="399"/>
      <c r="O1001" s="399"/>
      <c r="P1001" s="399"/>
      <c r="Q1001" s="399"/>
      <c r="R1001" s="399"/>
      <c r="S1001" s="399"/>
      <c r="T1001" s="399"/>
      <c r="U1001" s="399"/>
      <c r="V1001" s="399"/>
      <c r="W1001" s="399"/>
      <c r="X1001" s="399"/>
      <c r="Y1001" s="399"/>
      <c r="Z1001" s="399"/>
      <c r="AA1001" s="399"/>
      <c r="AB1001" s="399"/>
      <c r="AC1001" s="399"/>
      <c r="AD1001" s="399"/>
      <c r="AE1001" s="399"/>
      <c r="AF1001" s="399"/>
      <c r="AG1001" s="399"/>
      <c r="AH1001" s="399"/>
      <c r="AI1001" s="399"/>
      <c r="AJ1001" s="399"/>
    </row>
    <row r="1002" spans="3:36" ht="15.75" customHeight="1" x14ac:dyDescent="0.25">
      <c r="C1002" s="397"/>
      <c r="D1002" s="399"/>
      <c r="E1002" s="399"/>
      <c r="F1002" s="399"/>
      <c r="G1002" s="399"/>
      <c r="H1002" s="399"/>
      <c r="I1002" s="399"/>
      <c r="J1002" s="399"/>
      <c r="K1002" s="399"/>
      <c r="L1002" s="399"/>
      <c r="M1002" s="399"/>
      <c r="N1002" s="399"/>
      <c r="O1002" s="399"/>
      <c r="P1002" s="399"/>
      <c r="Q1002" s="399"/>
      <c r="R1002" s="399"/>
      <c r="S1002" s="399"/>
      <c r="T1002" s="399"/>
      <c r="U1002" s="399"/>
      <c r="V1002" s="399"/>
      <c r="W1002" s="399"/>
      <c r="X1002" s="399"/>
      <c r="Y1002" s="399"/>
      <c r="Z1002" s="399"/>
      <c r="AA1002" s="399"/>
      <c r="AB1002" s="399"/>
      <c r="AC1002" s="399"/>
      <c r="AD1002" s="399"/>
      <c r="AE1002" s="399"/>
      <c r="AF1002" s="399"/>
      <c r="AG1002" s="399"/>
      <c r="AH1002" s="399"/>
      <c r="AI1002" s="399"/>
      <c r="AJ1002" s="399"/>
    </row>
    <row r="1003" spans="3:36" ht="15.75" customHeight="1" x14ac:dyDescent="0.25">
      <c r="C1003" s="397"/>
      <c r="D1003" s="399"/>
      <c r="E1003" s="399"/>
      <c r="F1003" s="399"/>
      <c r="G1003" s="399"/>
      <c r="H1003" s="399"/>
      <c r="I1003" s="399"/>
      <c r="J1003" s="399"/>
      <c r="K1003" s="399"/>
      <c r="L1003" s="399"/>
      <c r="M1003" s="399"/>
      <c r="N1003" s="399"/>
      <c r="O1003" s="399"/>
      <c r="P1003" s="399"/>
      <c r="Q1003" s="399"/>
      <c r="R1003" s="399"/>
      <c r="S1003" s="399"/>
      <c r="T1003" s="399"/>
      <c r="U1003" s="399"/>
      <c r="V1003" s="399"/>
      <c r="W1003" s="399"/>
      <c r="X1003" s="399"/>
      <c r="Y1003" s="399"/>
      <c r="Z1003" s="399"/>
      <c r="AA1003" s="399"/>
      <c r="AB1003" s="399"/>
      <c r="AC1003" s="399"/>
      <c r="AD1003" s="399"/>
      <c r="AE1003" s="399"/>
      <c r="AF1003" s="399"/>
      <c r="AG1003" s="399"/>
      <c r="AH1003" s="399"/>
      <c r="AI1003" s="399"/>
      <c r="AJ1003" s="399"/>
    </row>
    <row r="1004" spans="3:36" ht="15.75" customHeight="1" x14ac:dyDescent="0.25">
      <c r="C1004" s="397"/>
      <c r="D1004" s="399"/>
      <c r="E1004" s="399"/>
      <c r="F1004" s="399"/>
      <c r="G1004" s="399"/>
      <c r="H1004" s="399"/>
      <c r="I1004" s="399"/>
      <c r="J1004" s="399"/>
      <c r="K1004" s="399"/>
      <c r="L1004" s="399"/>
      <c r="M1004" s="399"/>
      <c r="N1004" s="399"/>
      <c r="O1004" s="399"/>
      <c r="P1004" s="399"/>
      <c r="Q1004" s="399"/>
      <c r="R1004" s="399"/>
      <c r="S1004" s="399"/>
      <c r="T1004" s="399"/>
      <c r="U1004" s="399"/>
      <c r="V1004" s="399"/>
      <c r="W1004" s="399"/>
      <c r="X1004" s="399"/>
      <c r="Y1004" s="399"/>
      <c r="Z1004" s="399"/>
      <c r="AA1004" s="399"/>
      <c r="AB1004" s="399"/>
      <c r="AC1004" s="399"/>
      <c r="AD1004" s="399"/>
      <c r="AE1004" s="399"/>
      <c r="AF1004" s="399"/>
      <c r="AG1004" s="399"/>
      <c r="AH1004" s="399"/>
      <c r="AI1004" s="399"/>
      <c r="AJ1004" s="399"/>
    </row>
    <row r="1005" spans="3:36" ht="15.75" customHeight="1" x14ac:dyDescent="0.25">
      <c r="C1005" s="397"/>
      <c r="D1005" s="399"/>
      <c r="E1005" s="399"/>
      <c r="F1005" s="399"/>
      <c r="G1005" s="399"/>
      <c r="H1005" s="399"/>
      <c r="I1005" s="399"/>
      <c r="J1005" s="399"/>
      <c r="K1005" s="399"/>
      <c r="L1005" s="399"/>
      <c r="M1005" s="399"/>
      <c r="N1005" s="399"/>
      <c r="O1005" s="399"/>
      <c r="P1005" s="399"/>
      <c r="Q1005" s="399"/>
      <c r="R1005" s="399"/>
      <c r="S1005" s="399"/>
      <c r="T1005" s="399"/>
      <c r="U1005" s="399"/>
      <c r="V1005" s="399"/>
      <c r="W1005" s="399"/>
      <c r="X1005" s="399"/>
      <c r="Y1005" s="399"/>
      <c r="Z1005" s="399"/>
      <c r="AA1005" s="399"/>
      <c r="AB1005" s="399"/>
      <c r="AC1005" s="399"/>
      <c r="AD1005" s="399"/>
      <c r="AE1005" s="399"/>
      <c r="AF1005" s="399"/>
      <c r="AG1005" s="399"/>
      <c r="AH1005" s="399"/>
      <c r="AI1005" s="399"/>
      <c r="AJ1005" s="399"/>
    </row>
    <row r="1006" spans="3:36" ht="15.75" customHeight="1" x14ac:dyDescent="0.25">
      <c r="C1006" s="397"/>
      <c r="D1006" s="399"/>
      <c r="E1006" s="399"/>
      <c r="F1006" s="399"/>
      <c r="G1006" s="399"/>
      <c r="H1006" s="399"/>
      <c r="I1006" s="399"/>
      <c r="J1006" s="399"/>
      <c r="K1006" s="399"/>
      <c r="L1006" s="399"/>
      <c r="M1006" s="399"/>
      <c r="N1006" s="399"/>
      <c r="O1006" s="399"/>
      <c r="P1006" s="399"/>
      <c r="Q1006" s="399"/>
      <c r="R1006" s="399"/>
      <c r="S1006" s="399"/>
      <c r="T1006" s="399"/>
      <c r="U1006" s="399"/>
      <c r="V1006" s="399"/>
      <c r="W1006" s="399"/>
      <c r="X1006" s="399"/>
      <c r="Y1006" s="399"/>
      <c r="Z1006" s="399"/>
      <c r="AA1006" s="399"/>
      <c r="AB1006" s="399"/>
      <c r="AC1006" s="399"/>
      <c r="AD1006" s="399"/>
      <c r="AE1006" s="399"/>
      <c r="AF1006" s="399"/>
      <c r="AG1006" s="399"/>
      <c r="AH1006" s="399"/>
      <c r="AI1006" s="399"/>
      <c r="AJ1006" s="399"/>
    </row>
    <row r="1007" spans="3:36" ht="15.75" customHeight="1" x14ac:dyDescent="0.25">
      <c r="C1007" s="397"/>
      <c r="D1007" s="399"/>
      <c r="E1007" s="399"/>
      <c r="F1007" s="399"/>
      <c r="G1007" s="399"/>
      <c r="H1007" s="399"/>
      <c r="I1007" s="399"/>
      <c r="J1007" s="399"/>
      <c r="K1007" s="399"/>
      <c r="L1007" s="399"/>
      <c r="M1007" s="399"/>
      <c r="N1007" s="399"/>
      <c r="O1007" s="399"/>
      <c r="P1007" s="399"/>
      <c r="Q1007" s="399"/>
      <c r="R1007" s="399"/>
      <c r="S1007" s="399"/>
      <c r="T1007" s="399"/>
      <c r="U1007" s="399"/>
      <c r="V1007" s="399"/>
      <c r="W1007" s="399"/>
      <c r="X1007" s="399"/>
      <c r="Y1007" s="399"/>
      <c r="Z1007" s="399"/>
      <c r="AA1007" s="399"/>
      <c r="AB1007" s="399"/>
      <c r="AC1007" s="399"/>
      <c r="AD1007" s="399"/>
      <c r="AE1007" s="399"/>
      <c r="AF1007" s="399"/>
      <c r="AG1007" s="399"/>
      <c r="AH1007" s="399"/>
      <c r="AI1007" s="399"/>
      <c r="AJ1007" s="399"/>
    </row>
    <row r="1008" spans="3:36" ht="15.75" customHeight="1" x14ac:dyDescent="0.25">
      <c r="C1008" s="397"/>
      <c r="D1008" s="399"/>
      <c r="E1008" s="399"/>
      <c r="F1008" s="399"/>
      <c r="G1008" s="399"/>
      <c r="H1008" s="399"/>
      <c r="I1008" s="399"/>
      <c r="J1008" s="399"/>
      <c r="K1008" s="399"/>
      <c r="L1008" s="399"/>
      <c r="M1008" s="399"/>
      <c r="N1008" s="399"/>
      <c r="O1008" s="399"/>
      <c r="P1008" s="399"/>
      <c r="Q1008" s="399"/>
      <c r="R1008" s="399"/>
      <c r="S1008" s="399"/>
      <c r="T1008" s="399"/>
      <c r="U1008" s="399"/>
      <c r="V1008" s="399"/>
      <c r="W1008" s="399"/>
      <c r="X1008" s="399"/>
      <c r="Y1008" s="399"/>
      <c r="Z1008" s="399"/>
      <c r="AA1008" s="399"/>
      <c r="AB1008" s="399"/>
      <c r="AC1008" s="399"/>
      <c r="AD1008" s="399"/>
      <c r="AE1008" s="399"/>
      <c r="AF1008" s="399"/>
      <c r="AG1008" s="399"/>
      <c r="AH1008" s="399"/>
      <c r="AI1008" s="399"/>
      <c r="AJ1008" s="399"/>
    </row>
    <row r="1009" spans="3:36" ht="15.75" customHeight="1" x14ac:dyDescent="0.25">
      <c r="C1009" s="397"/>
      <c r="D1009" s="399"/>
      <c r="E1009" s="399"/>
      <c r="F1009" s="399"/>
      <c r="G1009" s="399"/>
      <c r="H1009" s="399"/>
      <c r="I1009" s="399"/>
      <c r="J1009" s="399"/>
      <c r="K1009" s="399"/>
      <c r="L1009" s="399"/>
      <c r="M1009" s="399"/>
      <c r="N1009" s="399"/>
      <c r="O1009" s="399"/>
      <c r="P1009" s="399"/>
      <c r="Q1009" s="399"/>
      <c r="R1009" s="399"/>
      <c r="S1009" s="399"/>
      <c r="T1009" s="399"/>
      <c r="U1009" s="399"/>
      <c r="V1009" s="399"/>
      <c r="W1009" s="399"/>
      <c r="X1009" s="399"/>
      <c r="Y1009" s="399"/>
      <c r="Z1009" s="399"/>
      <c r="AA1009" s="399"/>
      <c r="AB1009" s="399"/>
      <c r="AC1009" s="399"/>
      <c r="AD1009" s="399"/>
      <c r="AE1009" s="399"/>
      <c r="AF1009" s="399"/>
      <c r="AG1009" s="399"/>
      <c r="AH1009" s="399"/>
      <c r="AI1009" s="399"/>
      <c r="AJ1009" s="399"/>
    </row>
    <row r="1010" spans="3:36" ht="15.75" customHeight="1" x14ac:dyDescent="0.25">
      <c r="C1010" s="397"/>
      <c r="D1010" s="399"/>
      <c r="E1010" s="399"/>
      <c r="F1010" s="399"/>
      <c r="G1010" s="399"/>
      <c r="H1010" s="399"/>
      <c r="I1010" s="399"/>
      <c r="J1010" s="399"/>
      <c r="K1010" s="399"/>
      <c r="L1010" s="399"/>
      <c r="M1010" s="399"/>
      <c r="N1010" s="399"/>
      <c r="O1010" s="399"/>
      <c r="P1010" s="399"/>
      <c r="Q1010" s="399"/>
      <c r="R1010" s="399"/>
      <c r="S1010" s="399"/>
      <c r="T1010" s="399"/>
      <c r="U1010" s="399"/>
      <c r="V1010" s="399"/>
      <c r="W1010" s="399"/>
      <c r="X1010" s="399"/>
      <c r="Y1010" s="399"/>
      <c r="Z1010" s="399"/>
      <c r="AA1010" s="399"/>
      <c r="AB1010" s="399"/>
      <c r="AC1010" s="399"/>
      <c r="AD1010" s="399"/>
      <c r="AE1010" s="399"/>
      <c r="AF1010" s="399"/>
      <c r="AG1010" s="399"/>
      <c r="AH1010" s="399"/>
      <c r="AI1010" s="399"/>
      <c r="AJ1010" s="399"/>
    </row>
    <row r="1011" spans="3:36" ht="15.75" customHeight="1" x14ac:dyDescent="0.25">
      <c r="C1011" s="397"/>
      <c r="D1011" s="399"/>
      <c r="E1011" s="399"/>
      <c r="F1011" s="399"/>
      <c r="G1011" s="399"/>
      <c r="H1011" s="399"/>
      <c r="I1011" s="399"/>
      <c r="J1011" s="399"/>
      <c r="K1011" s="399"/>
      <c r="L1011" s="399"/>
      <c r="M1011" s="399"/>
      <c r="N1011" s="399"/>
      <c r="O1011" s="399"/>
      <c r="P1011" s="399"/>
      <c r="Q1011" s="399"/>
      <c r="R1011" s="399"/>
      <c r="S1011" s="399"/>
      <c r="T1011" s="399"/>
      <c r="U1011" s="399"/>
      <c r="V1011" s="399"/>
      <c r="W1011" s="399"/>
      <c r="X1011" s="399"/>
      <c r="Y1011" s="399"/>
      <c r="Z1011" s="399"/>
      <c r="AA1011" s="399"/>
      <c r="AB1011" s="399"/>
      <c r="AC1011" s="399"/>
      <c r="AD1011" s="399"/>
      <c r="AE1011" s="399"/>
      <c r="AF1011" s="399"/>
      <c r="AG1011" s="399"/>
      <c r="AH1011" s="399"/>
      <c r="AI1011" s="399"/>
      <c r="AJ1011" s="399"/>
    </row>
    <row r="1012" spans="3:36" ht="15.75" customHeight="1" x14ac:dyDescent="0.25">
      <c r="C1012" s="397"/>
      <c r="D1012" s="399"/>
      <c r="E1012" s="399"/>
      <c r="F1012" s="399"/>
      <c r="G1012" s="399"/>
      <c r="H1012" s="399"/>
      <c r="I1012" s="399"/>
      <c r="J1012" s="399"/>
      <c r="K1012" s="399"/>
      <c r="L1012" s="399"/>
      <c r="M1012" s="399"/>
      <c r="N1012" s="399"/>
      <c r="O1012" s="399"/>
      <c r="P1012" s="399"/>
      <c r="Q1012" s="399"/>
      <c r="R1012" s="399"/>
      <c r="S1012" s="399"/>
      <c r="T1012" s="399"/>
      <c r="U1012" s="399"/>
      <c r="V1012" s="399"/>
      <c r="W1012" s="399"/>
      <c r="X1012" s="399"/>
      <c r="Y1012" s="399"/>
      <c r="Z1012" s="399"/>
      <c r="AA1012" s="399"/>
      <c r="AB1012" s="399"/>
      <c r="AC1012" s="399"/>
      <c r="AD1012" s="399"/>
      <c r="AE1012" s="399"/>
      <c r="AF1012" s="399"/>
      <c r="AG1012" s="399"/>
      <c r="AH1012" s="399"/>
      <c r="AI1012" s="399"/>
      <c r="AJ1012" s="399"/>
    </row>
    <row r="1013" spans="3:36" ht="15.75" customHeight="1" x14ac:dyDescent="0.25">
      <c r="C1013" s="397"/>
      <c r="D1013" s="399"/>
      <c r="E1013" s="399"/>
      <c r="F1013" s="399"/>
      <c r="G1013" s="399"/>
      <c r="H1013" s="399"/>
      <c r="I1013" s="399"/>
      <c r="J1013" s="399"/>
      <c r="K1013" s="399"/>
      <c r="L1013" s="399"/>
      <c r="M1013" s="399"/>
      <c r="N1013" s="399"/>
      <c r="O1013" s="399"/>
      <c r="P1013" s="399"/>
      <c r="Q1013" s="399"/>
      <c r="R1013" s="399"/>
      <c r="S1013" s="399"/>
      <c r="T1013" s="399"/>
      <c r="U1013" s="399"/>
      <c r="V1013" s="399"/>
      <c r="W1013" s="399"/>
      <c r="X1013" s="399"/>
      <c r="Y1013" s="399"/>
      <c r="Z1013" s="399"/>
      <c r="AA1013" s="399"/>
      <c r="AB1013" s="399"/>
      <c r="AC1013" s="399"/>
      <c r="AD1013" s="399"/>
      <c r="AE1013" s="399"/>
      <c r="AF1013" s="399"/>
      <c r="AG1013" s="399"/>
      <c r="AH1013" s="399"/>
      <c r="AI1013" s="399"/>
      <c r="AJ1013" s="399"/>
    </row>
    <row r="1014" spans="3:36" ht="15.75" customHeight="1" x14ac:dyDescent="0.25">
      <c r="C1014" s="397"/>
      <c r="D1014" s="399"/>
      <c r="E1014" s="399"/>
      <c r="F1014" s="399"/>
      <c r="G1014" s="399"/>
      <c r="H1014" s="399"/>
      <c r="I1014" s="399"/>
      <c r="J1014" s="399"/>
      <c r="K1014" s="399"/>
      <c r="L1014" s="399"/>
      <c r="M1014" s="399"/>
      <c r="N1014" s="399"/>
      <c r="O1014" s="399"/>
      <c r="P1014" s="399"/>
      <c r="Q1014" s="399"/>
      <c r="R1014" s="399"/>
      <c r="S1014" s="399"/>
      <c r="T1014" s="399"/>
      <c r="U1014" s="399"/>
      <c r="V1014" s="399"/>
      <c r="W1014" s="399"/>
      <c r="X1014" s="399"/>
      <c r="Y1014" s="399"/>
      <c r="Z1014" s="399"/>
      <c r="AA1014" s="399"/>
      <c r="AB1014" s="399"/>
      <c r="AC1014" s="399"/>
      <c r="AD1014" s="399"/>
      <c r="AE1014" s="399"/>
      <c r="AF1014" s="399"/>
      <c r="AG1014" s="399"/>
      <c r="AH1014" s="399"/>
      <c r="AI1014" s="399"/>
      <c r="AJ1014" s="399"/>
    </row>
    <row r="1015" spans="3:36" ht="15.75" customHeight="1" x14ac:dyDescent="0.25">
      <c r="C1015" s="397"/>
      <c r="D1015" s="399"/>
      <c r="E1015" s="399"/>
      <c r="F1015" s="399"/>
      <c r="G1015" s="399"/>
      <c r="H1015" s="399"/>
      <c r="I1015" s="399"/>
      <c r="J1015" s="399"/>
      <c r="K1015" s="399"/>
      <c r="L1015" s="399"/>
      <c r="M1015" s="399"/>
      <c r="N1015" s="399"/>
      <c r="O1015" s="399"/>
      <c r="P1015" s="399"/>
      <c r="Q1015" s="399"/>
      <c r="R1015" s="399"/>
      <c r="S1015" s="399"/>
      <c r="T1015" s="399"/>
      <c r="U1015" s="399"/>
      <c r="V1015" s="399"/>
      <c r="W1015" s="399"/>
      <c r="X1015" s="399"/>
      <c r="Y1015" s="399"/>
      <c r="Z1015" s="399"/>
      <c r="AA1015" s="399"/>
      <c r="AB1015" s="399"/>
      <c r="AC1015" s="399"/>
      <c r="AD1015" s="399"/>
      <c r="AE1015" s="399"/>
      <c r="AF1015" s="399"/>
      <c r="AG1015" s="399"/>
      <c r="AH1015" s="399"/>
      <c r="AI1015" s="399"/>
      <c r="AJ1015" s="399"/>
    </row>
    <row r="1016" spans="3:36" ht="15.75" customHeight="1" x14ac:dyDescent="0.25">
      <c r="C1016" s="397"/>
      <c r="D1016" s="399"/>
      <c r="E1016" s="399"/>
      <c r="F1016" s="399"/>
      <c r="G1016" s="399"/>
      <c r="H1016" s="399"/>
      <c r="I1016" s="399"/>
      <c r="J1016" s="399"/>
      <c r="K1016" s="399"/>
      <c r="L1016" s="399"/>
      <c r="M1016" s="399"/>
      <c r="N1016" s="399"/>
      <c r="O1016" s="399"/>
      <c r="P1016" s="399"/>
      <c r="Q1016" s="399"/>
      <c r="R1016" s="399"/>
      <c r="S1016" s="399"/>
      <c r="T1016" s="399"/>
      <c r="U1016" s="399"/>
      <c r="V1016" s="399"/>
      <c r="W1016" s="399"/>
      <c r="X1016" s="399"/>
      <c r="Y1016" s="399"/>
      <c r="Z1016" s="399"/>
      <c r="AA1016" s="399"/>
      <c r="AB1016" s="399"/>
      <c r="AC1016" s="399"/>
      <c r="AD1016" s="399"/>
      <c r="AE1016" s="399"/>
      <c r="AF1016" s="399"/>
      <c r="AG1016" s="399"/>
      <c r="AH1016" s="399"/>
      <c r="AI1016" s="399"/>
      <c r="AJ1016" s="399"/>
    </row>
    <row r="1017" spans="3:36" ht="15.75" customHeight="1" x14ac:dyDescent="0.25">
      <c r="C1017" s="397"/>
      <c r="D1017" s="399"/>
      <c r="E1017" s="399"/>
      <c r="F1017" s="399"/>
      <c r="G1017" s="399"/>
      <c r="H1017" s="399"/>
      <c r="I1017" s="399"/>
      <c r="J1017" s="399"/>
      <c r="K1017" s="399"/>
      <c r="L1017" s="399"/>
      <c r="M1017" s="399"/>
      <c r="N1017" s="399"/>
      <c r="O1017" s="399"/>
      <c r="P1017" s="399"/>
      <c r="Q1017" s="399"/>
      <c r="R1017" s="399"/>
      <c r="S1017" s="399"/>
      <c r="T1017" s="399"/>
      <c r="U1017" s="399"/>
      <c r="V1017" s="399"/>
      <c r="W1017" s="399"/>
      <c r="X1017" s="399"/>
      <c r="Y1017" s="399"/>
      <c r="Z1017" s="399"/>
      <c r="AA1017" s="399"/>
      <c r="AB1017" s="399"/>
      <c r="AC1017" s="399"/>
      <c r="AD1017" s="399"/>
      <c r="AE1017" s="399"/>
      <c r="AF1017" s="399"/>
      <c r="AG1017" s="399"/>
      <c r="AH1017" s="399"/>
      <c r="AI1017" s="399"/>
      <c r="AJ1017" s="399"/>
    </row>
    <row r="1018" spans="3:36" ht="15.75" customHeight="1" x14ac:dyDescent="0.25">
      <c r="C1018" s="397"/>
      <c r="D1018" s="399"/>
      <c r="E1018" s="399"/>
      <c r="F1018" s="399"/>
      <c r="G1018" s="399"/>
      <c r="H1018" s="399"/>
      <c r="I1018" s="399"/>
      <c r="J1018" s="399"/>
      <c r="K1018" s="399"/>
      <c r="L1018" s="399"/>
      <c r="M1018" s="399"/>
      <c r="N1018" s="399"/>
      <c r="O1018" s="399"/>
      <c r="P1018" s="399"/>
      <c r="Q1018" s="399"/>
      <c r="R1018" s="399"/>
      <c r="S1018" s="399"/>
      <c r="T1018" s="399"/>
      <c r="U1018" s="399"/>
      <c r="V1018" s="399"/>
      <c r="W1018" s="399"/>
      <c r="X1018" s="399"/>
      <c r="Y1018" s="399"/>
      <c r="Z1018" s="399"/>
      <c r="AA1018" s="399"/>
      <c r="AB1018" s="399"/>
      <c r="AC1018" s="399"/>
      <c r="AD1018" s="399"/>
      <c r="AE1018" s="399"/>
      <c r="AF1018" s="399"/>
      <c r="AG1018" s="399"/>
      <c r="AH1018" s="399"/>
      <c r="AI1018" s="399"/>
      <c r="AJ1018" s="399"/>
    </row>
    <row r="1019" spans="3:36" ht="15.75" customHeight="1" x14ac:dyDescent="0.25">
      <c r="C1019" s="397"/>
      <c r="D1019" s="399"/>
      <c r="E1019" s="399"/>
      <c r="F1019" s="399"/>
      <c r="G1019" s="399"/>
      <c r="H1019" s="399"/>
      <c r="I1019" s="399"/>
      <c r="J1019" s="399"/>
      <c r="K1019" s="399"/>
      <c r="L1019" s="399"/>
      <c r="M1019" s="399"/>
      <c r="N1019" s="399"/>
      <c r="O1019" s="399"/>
      <c r="P1019" s="399"/>
      <c r="Q1019" s="399"/>
      <c r="R1019" s="399"/>
      <c r="S1019" s="399"/>
      <c r="T1019" s="399"/>
      <c r="U1019" s="399"/>
      <c r="V1019" s="399"/>
      <c r="W1019" s="399"/>
      <c r="X1019" s="399"/>
      <c r="Y1019" s="399"/>
      <c r="Z1019" s="399"/>
      <c r="AA1019" s="399"/>
      <c r="AB1019" s="399"/>
      <c r="AC1019" s="399"/>
      <c r="AD1019" s="399"/>
      <c r="AE1019" s="399"/>
      <c r="AF1019" s="399"/>
      <c r="AG1019" s="399"/>
      <c r="AH1019" s="399"/>
      <c r="AI1019" s="399"/>
      <c r="AJ1019" s="399"/>
    </row>
    <row r="1020" spans="3:36" ht="15.75" customHeight="1" x14ac:dyDescent="0.25">
      <c r="C1020" s="397"/>
      <c r="D1020" s="399"/>
      <c r="E1020" s="399"/>
      <c r="F1020" s="399"/>
      <c r="G1020" s="399"/>
      <c r="H1020" s="399"/>
      <c r="I1020" s="399"/>
      <c r="J1020" s="399"/>
      <c r="K1020" s="399"/>
      <c r="L1020" s="399"/>
      <c r="M1020" s="399"/>
      <c r="N1020" s="399"/>
      <c r="O1020" s="399"/>
      <c r="P1020" s="399"/>
      <c r="Q1020" s="399"/>
      <c r="R1020" s="399"/>
      <c r="S1020" s="399"/>
      <c r="T1020" s="399"/>
      <c r="U1020" s="399"/>
      <c r="V1020" s="399"/>
      <c r="W1020" s="399"/>
      <c r="X1020" s="399"/>
      <c r="Y1020" s="399"/>
      <c r="Z1020" s="399"/>
      <c r="AA1020" s="399"/>
      <c r="AB1020" s="399"/>
      <c r="AC1020" s="399"/>
      <c r="AD1020" s="399"/>
      <c r="AE1020" s="399"/>
      <c r="AF1020" s="399"/>
      <c r="AG1020" s="399"/>
      <c r="AH1020" s="399"/>
      <c r="AI1020" s="399"/>
      <c r="AJ1020" s="399"/>
    </row>
    <row r="1021" spans="3:36" ht="15.75" customHeight="1" x14ac:dyDescent="0.25">
      <c r="C1021" s="397"/>
      <c r="D1021" s="399"/>
      <c r="E1021" s="399"/>
      <c r="F1021" s="399"/>
      <c r="G1021" s="399"/>
      <c r="H1021" s="399"/>
      <c r="I1021" s="399"/>
      <c r="J1021" s="399"/>
      <c r="K1021" s="399"/>
      <c r="L1021" s="399"/>
      <c r="M1021" s="399"/>
      <c r="N1021" s="399"/>
      <c r="O1021" s="399"/>
      <c r="P1021" s="399"/>
      <c r="Q1021" s="399"/>
      <c r="R1021" s="399"/>
      <c r="S1021" s="399"/>
      <c r="T1021" s="399"/>
      <c r="U1021" s="399"/>
      <c r="V1021" s="399"/>
      <c r="W1021" s="399"/>
      <c r="X1021" s="399"/>
      <c r="Y1021" s="399"/>
      <c r="Z1021" s="399"/>
      <c r="AA1021" s="399"/>
      <c r="AB1021" s="399"/>
      <c r="AC1021" s="399"/>
      <c r="AD1021" s="399"/>
      <c r="AE1021" s="399"/>
      <c r="AF1021" s="399"/>
      <c r="AG1021" s="399"/>
      <c r="AH1021" s="399"/>
      <c r="AI1021" s="399"/>
      <c r="AJ1021" s="399"/>
    </row>
    <row r="1022" spans="3:36" ht="15.75" customHeight="1" x14ac:dyDescent="0.25">
      <c r="C1022" s="397"/>
      <c r="D1022" s="399"/>
      <c r="E1022" s="399"/>
      <c r="F1022" s="399"/>
      <c r="G1022" s="399"/>
      <c r="H1022" s="399"/>
      <c r="I1022" s="399"/>
      <c r="J1022" s="399"/>
      <c r="K1022" s="399"/>
      <c r="L1022" s="399"/>
      <c r="M1022" s="399"/>
      <c r="N1022" s="399"/>
      <c r="O1022" s="399"/>
      <c r="P1022" s="399"/>
      <c r="Q1022" s="399"/>
      <c r="R1022" s="399"/>
      <c r="S1022" s="399"/>
      <c r="T1022" s="399"/>
      <c r="U1022" s="399"/>
      <c r="V1022" s="399"/>
      <c r="W1022" s="399"/>
      <c r="X1022" s="399"/>
      <c r="Y1022" s="399"/>
      <c r="Z1022" s="399"/>
      <c r="AA1022" s="399"/>
      <c r="AB1022" s="399"/>
      <c r="AC1022" s="399"/>
      <c r="AD1022" s="399"/>
      <c r="AE1022" s="399"/>
      <c r="AF1022" s="399"/>
      <c r="AG1022" s="399"/>
      <c r="AH1022" s="399"/>
      <c r="AI1022" s="399"/>
      <c r="AJ1022" s="399"/>
    </row>
    <row r="1023" spans="3:36" ht="15.75" customHeight="1" x14ac:dyDescent="0.25">
      <c r="C1023" s="397"/>
      <c r="D1023" s="399"/>
      <c r="E1023" s="399"/>
      <c r="F1023" s="399"/>
      <c r="G1023" s="399"/>
      <c r="H1023" s="399"/>
      <c r="I1023" s="399"/>
      <c r="J1023" s="399"/>
      <c r="K1023" s="399"/>
      <c r="L1023" s="399"/>
      <c r="M1023" s="399"/>
      <c r="N1023" s="399"/>
      <c r="O1023" s="399"/>
      <c r="P1023" s="399"/>
      <c r="Q1023" s="399"/>
      <c r="R1023" s="399"/>
      <c r="S1023" s="399"/>
      <c r="T1023" s="399"/>
      <c r="U1023" s="399"/>
      <c r="V1023" s="399"/>
      <c r="W1023" s="399"/>
      <c r="X1023" s="399"/>
      <c r="Y1023" s="399"/>
      <c r="Z1023" s="399"/>
      <c r="AA1023" s="399"/>
      <c r="AB1023" s="399"/>
      <c r="AC1023" s="399"/>
      <c r="AD1023" s="399"/>
      <c r="AE1023" s="399"/>
      <c r="AF1023" s="399"/>
      <c r="AG1023" s="399"/>
      <c r="AH1023" s="399"/>
      <c r="AI1023" s="399"/>
      <c r="AJ1023" s="399"/>
    </row>
    <row r="1024" spans="3:36" ht="15.75" customHeight="1" x14ac:dyDescent="0.25">
      <c r="C1024" s="397"/>
      <c r="D1024" s="399"/>
      <c r="E1024" s="399"/>
      <c r="F1024" s="399"/>
      <c r="G1024" s="399"/>
      <c r="H1024" s="399"/>
      <c r="I1024" s="399"/>
      <c r="J1024" s="399"/>
      <c r="K1024" s="399"/>
      <c r="L1024" s="399"/>
      <c r="M1024" s="399"/>
      <c r="N1024" s="399"/>
      <c r="O1024" s="399"/>
      <c r="P1024" s="399"/>
      <c r="Q1024" s="399"/>
      <c r="R1024" s="399"/>
      <c r="S1024" s="399"/>
      <c r="T1024" s="399"/>
      <c r="U1024" s="399"/>
      <c r="V1024" s="399"/>
      <c r="W1024" s="399"/>
      <c r="X1024" s="399"/>
      <c r="Y1024" s="399"/>
      <c r="Z1024" s="399"/>
      <c r="AA1024" s="399"/>
      <c r="AB1024" s="399"/>
      <c r="AC1024" s="399"/>
      <c r="AD1024" s="399"/>
      <c r="AE1024" s="399"/>
      <c r="AF1024" s="399"/>
      <c r="AG1024" s="399"/>
      <c r="AH1024" s="399"/>
      <c r="AI1024" s="399"/>
      <c r="AJ1024" s="399"/>
    </row>
    <row r="1025" spans="3:36" ht="15.75" customHeight="1" x14ac:dyDescent="0.25">
      <c r="C1025" s="397"/>
      <c r="D1025" s="399"/>
      <c r="E1025" s="399"/>
      <c r="F1025" s="399"/>
      <c r="G1025" s="399"/>
      <c r="H1025" s="399"/>
      <c r="I1025" s="399"/>
      <c r="J1025" s="399"/>
      <c r="K1025" s="399"/>
      <c r="L1025" s="399"/>
      <c r="M1025" s="399"/>
      <c r="N1025" s="399"/>
      <c r="O1025" s="399"/>
      <c r="P1025" s="399"/>
      <c r="Q1025" s="399"/>
      <c r="R1025" s="399"/>
      <c r="S1025" s="399"/>
      <c r="T1025" s="399"/>
      <c r="U1025" s="399"/>
      <c r="V1025" s="399"/>
      <c r="W1025" s="399"/>
      <c r="X1025" s="399"/>
      <c r="Y1025" s="399"/>
      <c r="Z1025" s="399"/>
      <c r="AA1025" s="399"/>
      <c r="AB1025" s="399"/>
      <c r="AC1025" s="399"/>
      <c r="AD1025" s="399"/>
      <c r="AE1025" s="399"/>
      <c r="AF1025" s="399"/>
      <c r="AG1025" s="399"/>
      <c r="AH1025" s="399"/>
      <c r="AI1025" s="399"/>
      <c r="AJ1025" s="399"/>
    </row>
    <row r="1026" spans="3:36" ht="15.75" customHeight="1" x14ac:dyDescent="0.25">
      <c r="C1026" s="397"/>
      <c r="D1026" s="399"/>
      <c r="E1026" s="399"/>
      <c r="F1026" s="399"/>
      <c r="G1026" s="399"/>
      <c r="H1026" s="399"/>
      <c r="I1026" s="399"/>
      <c r="J1026" s="399"/>
      <c r="K1026" s="399"/>
      <c r="L1026" s="399"/>
      <c r="M1026" s="399"/>
      <c r="N1026" s="399"/>
      <c r="O1026" s="399"/>
      <c r="P1026" s="399"/>
      <c r="Q1026" s="399"/>
      <c r="R1026" s="399"/>
      <c r="S1026" s="399"/>
      <c r="T1026" s="399"/>
      <c r="U1026" s="399"/>
      <c r="V1026" s="399"/>
      <c r="W1026" s="399"/>
      <c r="X1026" s="399"/>
      <c r="Y1026" s="399"/>
      <c r="Z1026" s="399"/>
      <c r="AA1026" s="399"/>
      <c r="AB1026" s="399"/>
      <c r="AC1026" s="399"/>
      <c r="AD1026" s="399"/>
      <c r="AE1026" s="399"/>
      <c r="AF1026" s="399"/>
      <c r="AG1026" s="399"/>
      <c r="AH1026" s="399"/>
      <c r="AI1026" s="399"/>
      <c r="AJ1026" s="399"/>
    </row>
    <row r="1027" spans="3:36" ht="15.75" customHeight="1" x14ac:dyDescent="0.25">
      <c r="C1027" s="397"/>
      <c r="D1027" s="399"/>
      <c r="E1027" s="399"/>
      <c r="F1027" s="399"/>
      <c r="G1027" s="399"/>
      <c r="H1027" s="399"/>
      <c r="I1027" s="399"/>
      <c r="J1027" s="399"/>
      <c r="K1027" s="399"/>
      <c r="L1027" s="399"/>
      <c r="M1027" s="399"/>
      <c r="N1027" s="399"/>
      <c r="O1027" s="399"/>
      <c r="P1027" s="399"/>
      <c r="Q1027" s="399"/>
      <c r="R1027" s="399"/>
      <c r="S1027" s="399"/>
      <c r="T1027" s="399"/>
      <c r="U1027" s="399"/>
      <c r="V1027" s="399"/>
      <c r="W1027" s="399"/>
      <c r="X1027" s="399"/>
      <c r="Y1027" s="399"/>
      <c r="Z1027" s="399"/>
      <c r="AA1027" s="399"/>
      <c r="AB1027" s="399"/>
      <c r="AC1027" s="399"/>
      <c r="AD1027" s="399"/>
      <c r="AE1027" s="399"/>
      <c r="AF1027" s="399"/>
      <c r="AG1027" s="399"/>
      <c r="AH1027" s="399"/>
      <c r="AI1027" s="399"/>
      <c r="AJ1027" s="399"/>
    </row>
    <row r="1028" spans="3:36" ht="15.75" customHeight="1" x14ac:dyDescent="0.25">
      <c r="C1028" s="397"/>
      <c r="D1028" s="399"/>
      <c r="E1028" s="399"/>
      <c r="F1028" s="399"/>
      <c r="G1028" s="399"/>
      <c r="H1028" s="399"/>
      <c r="I1028" s="399"/>
      <c r="J1028" s="399"/>
      <c r="K1028" s="399"/>
      <c r="L1028" s="399"/>
      <c r="M1028" s="399"/>
      <c r="N1028" s="399"/>
      <c r="O1028" s="399"/>
      <c r="P1028" s="399"/>
      <c r="Q1028" s="399"/>
      <c r="R1028" s="399"/>
      <c r="S1028" s="399"/>
      <c r="T1028" s="399"/>
      <c r="U1028" s="399"/>
      <c r="V1028" s="399"/>
      <c r="W1028" s="399"/>
      <c r="X1028" s="399"/>
      <c r="Y1028" s="399"/>
      <c r="Z1028" s="399"/>
      <c r="AA1028" s="399"/>
      <c r="AB1028" s="399"/>
      <c r="AC1028" s="399"/>
      <c r="AD1028" s="399"/>
      <c r="AE1028" s="399"/>
      <c r="AF1028" s="399"/>
      <c r="AG1028" s="399"/>
      <c r="AH1028" s="399"/>
      <c r="AI1028" s="399"/>
      <c r="AJ1028" s="399"/>
    </row>
    <row r="1029" spans="3:36" ht="15.75" customHeight="1" x14ac:dyDescent="0.25">
      <c r="C1029" s="397"/>
      <c r="D1029" s="399"/>
      <c r="E1029" s="399"/>
      <c r="F1029" s="399"/>
      <c r="G1029" s="399"/>
      <c r="H1029" s="399"/>
      <c r="I1029" s="399"/>
      <c r="J1029" s="399"/>
      <c r="K1029" s="399"/>
      <c r="L1029" s="399"/>
      <c r="M1029" s="399"/>
      <c r="N1029" s="399"/>
      <c r="O1029" s="399"/>
      <c r="P1029" s="399"/>
      <c r="Q1029" s="399"/>
      <c r="R1029" s="399"/>
      <c r="S1029" s="399"/>
      <c r="T1029" s="399"/>
      <c r="U1029" s="399"/>
      <c r="V1029" s="399"/>
      <c r="W1029" s="399"/>
      <c r="X1029" s="399"/>
      <c r="Y1029" s="399"/>
      <c r="Z1029" s="399"/>
      <c r="AA1029" s="399"/>
      <c r="AB1029" s="399"/>
      <c r="AC1029" s="399"/>
      <c r="AD1029" s="399"/>
      <c r="AE1029" s="399"/>
      <c r="AF1029" s="399"/>
      <c r="AG1029" s="399"/>
      <c r="AH1029" s="399"/>
      <c r="AI1029" s="399"/>
      <c r="AJ1029" s="399"/>
    </row>
    <row r="1030" spans="3:36" ht="15.75" customHeight="1" x14ac:dyDescent="0.25">
      <c r="C1030" s="397"/>
      <c r="D1030" s="399"/>
      <c r="E1030" s="399"/>
      <c r="F1030" s="399"/>
      <c r="G1030" s="399"/>
      <c r="H1030" s="399"/>
      <c r="I1030" s="399"/>
      <c r="J1030" s="399"/>
      <c r="K1030" s="399"/>
      <c r="L1030" s="399"/>
      <c r="M1030" s="399"/>
      <c r="N1030" s="399"/>
      <c r="O1030" s="399"/>
      <c r="P1030" s="399"/>
      <c r="Q1030" s="399"/>
      <c r="R1030" s="399"/>
      <c r="S1030" s="399"/>
      <c r="T1030" s="399"/>
      <c r="U1030" s="399"/>
      <c r="V1030" s="399"/>
      <c r="W1030" s="399"/>
      <c r="X1030" s="399"/>
      <c r="Y1030" s="399"/>
      <c r="Z1030" s="399"/>
      <c r="AA1030" s="399"/>
      <c r="AB1030" s="399"/>
      <c r="AC1030" s="399"/>
      <c r="AD1030" s="399"/>
      <c r="AE1030" s="399"/>
      <c r="AF1030" s="399"/>
      <c r="AG1030" s="399"/>
      <c r="AH1030" s="399"/>
      <c r="AI1030" s="399"/>
      <c r="AJ1030" s="399"/>
    </row>
    <row r="1031" spans="3:36" ht="15.75" customHeight="1" x14ac:dyDescent="0.25">
      <c r="C1031" s="397"/>
      <c r="D1031" s="399"/>
      <c r="E1031" s="399"/>
      <c r="F1031" s="399"/>
      <c r="G1031" s="399"/>
      <c r="H1031" s="399"/>
      <c r="I1031" s="399"/>
      <c r="J1031" s="399"/>
      <c r="K1031" s="399"/>
      <c r="L1031" s="399"/>
      <c r="M1031" s="399"/>
      <c r="N1031" s="399"/>
      <c r="O1031" s="399"/>
      <c r="P1031" s="399"/>
      <c r="Q1031" s="399"/>
      <c r="R1031" s="399"/>
      <c r="S1031" s="399"/>
      <c r="T1031" s="399"/>
      <c r="U1031" s="399"/>
      <c r="V1031" s="399"/>
      <c r="W1031" s="399"/>
      <c r="X1031" s="399"/>
      <c r="Y1031" s="399"/>
      <c r="Z1031" s="399"/>
      <c r="AA1031" s="399"/>
      <c r="AB1031" s="399"/>
      <c r="AC1031" s="399"/>
      <c r="AD1031" s="399"/>
      <c r="AE1031" s="399"/>
      <c r="AF1031" s="399"/>
      <c r="AG1031" s="399"/>
      <c r="AH1031" s="399"/>
      <c r="AI1031" s="399"/>
      <c r="AJ1031" s="399"/>
    </row>
    <row r="1032" spans="3:36" ht="15.75" customHeight="1" x14ac:dyDescent="0.25">
      <c r="C1032" s="397"/>
      <c r="D1032" s="399"/>
      <c r="E1032" s="399"/>
      <c r="F1032" s="399"/>
      <c r="G1032" s="399"/>
      <c r="H1032" s="399"/>
      <c r="I1032" s="399"/>
      <c r="J1032" s="399"/>
      <c r="K1032" s="399"/>
      <c r="L1032" s="399"/>
      <c r="M1032" s="399"/>
      <c r="N1032" s="399"/>
      <c r="O1032" s="399"/>
      <c r="P1032" s="399"/>
      <c r="Q1032" s="399"/>
      <c r="R1032" s="399"/>
      <c r="S1032" s="399"/>
      <c r="T1032" s="399"/>
      <c r="U1032" s="399"/>
      <c r="V1032" s="399"/>
      <c r="W1032" s="399"/>
      <c r="X1032" s="399"/>
      <c r="Y1032" s="399"/>
      <c r="Z1032" s="399"/>
      <c r="AA1032" s="399"/>
      <c r="AB1032" s="399"/>
      <c r="AC1032" s="399"/>
      <c r="AD1032" s="399"/>
      <c r="AE1032" s="399"/>
      <c r="AF1032" s="399"/>
      <c r="AG1032" s="399"/>
      <c r="AH1032" s="399"/>
      <c r="AI1032" s="399"/>
      <c r="AJ1032" s="399"/>
    </row>
    <row r="1033" spans="3:36" ht="15.75" customHeight="1" x14ac:dyDescent="0.25">
      <c r="C1033" s="397"/>
      <c r="D1033" s="399"/>
      <c r="E1033" s="399"/>
      <c r="F1033" s="399"/>
      <c r="G1033" s="399"/>
      <c r="H1033" s="399"/>
      <c r="I1033" s="399"/>
      <c r="J1033" s="399"/>
      <c r="K1033" s="399"/>
      <c r="L1033" s="399"/>
      <c r="M1033" s="399"/>
      <c r="N1033" s="399"/>
      <c r="O1033" s="399"/>
      <c r="P1033" s="399"/>
      <c r="Q1033" s="399"/>
      <c r="R1033" s="399"/>
      <c r="S1033" s="399"/>
      <c r="T1033" s="399"/>
      <c r="U1033" s="399"/>
      <c r="V1033" s="399"/>
      <c r="W1033" s="399"/>
      <c r="X1033" s="399"/>
      <c r="Y1033" s="399"/>
      <c r="Z1033" s="399"/>
      <c r="AA1033" s="399"/>
      <c r="AB1033" s="399"/>
      <c r="AC1033" s="399"/>
      <c r="AD1033" s="399"/>
      <c r="AE1033" s="399"/>
      <c r="AF1033" s="399"/>
      <c r="AG1033" s="399"/>
      <c r="AH1033" s="399"/>
      <c r="AI1033" s="399"/>
      <c r="AJ1033" s="399"/>
    </row>
    <row r="1034" spans="3:36" ht="15.75" customHeight="1" x14ac:dyDescent="0.25">
      <c r="C1034" s="397"/>
      <c r="D1034" s="399"/>
      <c r="E1034" s="399"/>
      <c r="F1034" s="399"/>
      <c r="G1034" s="399"/>
      <c r="H1034" s="399"/>
      <c r="I1034" s="399"/>
      <c r="J1034" s="399"/>
      <c r="K1034" s="399"/>
      <c r="L1034" s="399"/>
      <c r="M1034" s="399"/>
      <c r="N1034" s="399"/>
      <c r="O1034" s="399"/>
      <c r="P1034" s="399"/>
      <c r="Q1034" s="399"/>
      <c r="R1034" s="399"/>
      <c r="S1034" s="399"/>
      <c r="T1034" s="399"/>
      <c r="U1034" s="399"/>
      <c r="V1034" s="399"/>
      <c r="W1034" s="399"/>
      <c r="X1034" s="399"/>
      <c r="Y1034" s="399"/>
      <c r="Z1034" s="399"/>
      <c r="AA1034" s="399"/>
      <c r="AB1034" s="399"/>
      <c r="AC1034" s="399"/>
      <c r="AD1034" s="399"/>
      <c r="AE1034" s="399"/>
      <c r="AF1034" s="399"/>
      <c r="AG1034" s="399"/>
      <c r="AH1034" s="399"/>
      <c r="AI1034" s="399"/>
      <c r="AJ1034" s="399"/>
    </row>
    <row r="1035" spans="3:36" ht="15.75" customHeight="1" x14ac:dyDescent="0.25">
      <c r="C1035" s="397"/>
      <c r="D1035" s="399"/>
      <c r="E1035" s="399"/>
      <c r="F1035" s="399"/>
      <c r="G1035" s="399"/>
      <c r="H1035" s="399"/>
      <c r="I1035" s="399"/>
      <c r="J1035" s="399"/>
      <c r="K1035" s="399"/>
      <c r="L1035" s="399"/>
      <c r="M1035" s="399"/>
      <c r="N1035" s="399"/>
      <c r="O1035" s="399"/>
      <c r="P1035" s="399"/>
      <c r="Q1035" s="399"/>
      <c r="R1035" s="399"/>
      <c r="S1035" s="399"/>
      <c r="T1035" s="399"/>
      <c r="U1035" s="399"/>
      <c r="V1035" s="399"/>
      <c r="W1035" s="399"/>
      <c r="X1035" s="399"/>
      <c r="Y1035" s="399"/>
      <c r="Z1035" s="399"/>
      <c r="AA1035" s="399"/>
      <c r="AB1035" s="399"/>
      <c r="AC1035" s="399"/>
      <c r="AD1035" s="399"/>
      <c r="AE1035" s="399"/>
      <c r="AF1035" s="399"/>
      <c r="AG1035" s="399"/>
      <c r="AH1035" s="399"/>
      <c r="AI1035" s="399"/>
      <c r="AJ1035" s="399"/>
    </row>
    <row r="1036" spans="3:36" ht="15.75" customHeight="1" x14ac:dyDescent="0.25">
      <c r="C1036" s="397"/>
      <c r="D1036" s="399"/>
      <c r="E1036" s="399"/>
      <c r="F1036" s="399"/>
      <c r="G1036" s="399"/>
      <c r="H1036" s="399"/>
      <c r="I1036" s="399"/>
      <c r="J1036" s="399"/>
      <c r="K1036" s="399"/>
      <c r="L1036" s="399"/>
      <c r="M1036" s="399"/>
      <c r="N1036" s="399"/>
      <c r="O1036" s="399"/>
      <c r="P1036" s="399"/>
      <c r="Q1036" s="399"/>
      <c r="R1036" s="399"/>
      <c r="S1036" s="399"/>
      <c r="T1036" s="399"/>
      <c r="U1036" s="399"/>
      <c r="V1036" s="399"/>
      <c r="W1036" s="399"/>
      <c r="X1036" s="399"/>
      <c r="Y1036" s="399"/>
      <c r="Z1036" s="399"/>
      <c r="AA1036" s="399"/>
      <c r="AB1036" s="399"/>
      <c r="AC1036" s="399"/>
      <c r="AD1036" s="399"/>
      <c r="AE1036" s="399"/>
      <c r="AF1036" s="399"/>
      <c r="AG1036" s="399"/>
      <c r="AH1036" s="399"/>
      <c r="AI1036" s="399"/>
      <c r="AJ1036" s="399"/>
    </row>
    <row r="1037" spans="3:36" ht="15.75" customHeight="1" x14ac:dyDescent="0.25">
      <c r="C1037" s="397"/>
      <c r="D1037" s="399"/>
      <c r="E1037" s="399"/>
      <c r="F1037" s="399"/>
      <c r="G1037" s="399"/>
      <c r="H1037" s="399"/>
      <c r="I1037" s="399"/>
      <c r="J1037" s="399"/>
      <c r="K1037" s="399"/>
      <c r="L1037" s="399"/>
      <c r="M1037" s="399"/>
      <c r="N1037" s="399"/>
      <c r="O1037" s="399"/>
      <c r="P1037" s="399"/>
      <c r="Q1037" s="399"/>
      <c r="R1037" s="399"/>
      <c r="S1037" s="399"/>
      <c r="T1037" s="399"/>
      <c r="U1037" s="399"/>
      <c r="V1037" s="399"/>
      <c r="W1037" s="399"/>
      <c r="X1037" s="399"/>
      <c r="Y1037" s="399"/>
      <c r="Z1037" s="399"/>
      <c r="AA1037" s="399"/>
      <c r="AB1037" s="399"/>
      <c r="AC1037" s="399"/>
      <c r="AD1037" s="399"/>
      <c r="AE1037" s="399"/>
      <c r="AF1037" s="399"/>
      <c r="AG1037" s="399"/>
      <c r="AH1037" s="399"/>
      <c r="AI1037" s="399"/>
      <c r="AJ1037" s="399"/>
    </row>
  </sheetData>
  <sheetProtection algorithmName="SHA-512" hashValue="OCce09NYPYrS623NCm/GCq87M+qBSbxD7y8U3p2b+9EqKxZQMpMejWUCxt4ZwXVWfgr/Idab/zv2U9im+MMSnQ==" saltValue="Xct4hog3GL8GvHULQvYdpQ==" spinCount="100000" sheet="1" objects="1" scenarios="1"/>
  <protectedRanges>
    <protectedRange sqref="A1 E44:E49 E55:E60 K67:K72 E67:E72 L33:L38 H81:H82 E94:E99 E107:E112 E119:E120 E130:E135 E143:E148 L143:M148 I94:I99 I107:I112 I119:I120 J130:J135 M44:M49 E33:E38 M55:M60" name="Rango1"/>
  </protectedRanges>
  <mergeCells count="109">
    <mergeCell ref="K42:K43"/>
    <mergeCell ref="L42:M42"/>
    <mergeCell ref="I79:I80"/>
    <mergeCell ref="J79:J80"/>
    <mergeCell ref="K79:K80"/>
    <mergeCell ref="J53:J54"/>
    <mergeCell ref="P42:P43"/>
    <mergeCell ref="K53:K54"/>
    <mergeCell ref="L53:M53"/>
    <mergeCell ref="P53:P54"/>
    <mergeCell ref="O53:O54"/>
    <mergeCell ref="I65:I66"/>
    <mergeCell ref="J65:K65"/>
    <mergeCell ref="L65:L66"/>
    <mergeCell ref="D102:R102"/>
    <mergeCell ref="F105:F106"/>
    <mergeCell ref="G105:G106"/>
    <mergeCell ref="H105:I105"/>
    <mergeCell ref="K105:K106"/>
    <mergeCell ref="D89:R89"/>
    <mergeCell ref="F92:F93"/>
    <mergeCell ref="G92:G93"/>
    <mergeCell ref="H92:I92"/>
    <mergeCell ref="J92:J93"/>
    <mergeCell ref="K92:K93"/>
    <mergeCell ref="J105:J106"/>
    <mergeCell ref="E92:E93"/>
    <mergeCell ref="E105:E106"/>
    <mergeCell ref="F141:F142"/>
    <mergeCell ref="H128:H129"/>
    <mergeCell ref="I128:J128"/>
    <mergeCell ref="E128:E129"/>
    <mergeCell ref="P141:P142"/>
    <mergeCell ref="F117:F118"/>
    <mergeCell ref="G117:G118"/>
    <mergeCell ref="H117:I117"/>
    <mergeCell ref="J117:J118"/>
    <mergeCell ref="F53:F54"/>
    <mergeCell ref="G53:G54"/>
    <mergeCell ref="H53:H54"/>
    <mergeCell ref="I53:I54"/>
    <mergeCell ref="D76:R76"/>
    <mergeCell ref="E79:E80"/>
    <mergeCell ref="F79:F80"/>
    <mergeCell ref="G79:H79"/>
    <mergeCell ref="Q141:Q142"/>
    <mergeCell ref="D138:R138"/>
    <mergeCell ref="N141:N142"/>
    <mergeCell ref="O141:O142"/>
    <mergeCell ref="D123:R123"/>
    <mergeCell ref="F128:F129"/>
    <mergeCell ref="G128:G129"/>
    <mergeCell ref="D114:R114"/>
    <mergeCell ref="E141:E142"/>
    <mergeCell ref="G141:G142"/>
    <mergeCell ref="H141:H142"/>
    <mergeCell ref="L128:L129"/>
    <mergeCell ref="L141:M141"/>
    <mergeCell ref="I141:I142"/>
    <mergeCell ref="J141:K141"/>
    <mergeCell ref="K117:K118"/>
    <mergeCell ref="C1:S1"/>
    <mergeCell ref="E140:Q140"/>
    <mergeCell ref="E104:K104"/>
    <mergeCell ref="E91:K91"/>
    <mergeCell ref="E64:N64"/>
    <mergeCell ref="E30:O30"/>
    <mergeCell ref="E78:K78"/>
    <mergeCell ref="E117:E118"/>
    <mergeCell ref="E116:K116"/>
    <mergeCell ref="K128:K129"/>
    <mergeCell ref="E127:L127"/>
    <mergeCell ref="E40:K40"/>
    <mergeCell ref="E125:Q125"/>
    <mergeCell ref="D28:R28"/>
    <mergeCell ref="F31:F32"/>
    <mergeCell ref="G31:G32"/>
    <mergeCell ref="H31:H32"/>
    <mergeCell ref="O31:O32"/>
    <mergeCell ref="F42:F43"/>
    <mergeCell ref="G42:G43"/>
    <mergeCell ref="H42:H43"/>
    <mergeCell ref="I42:I43"/>
    <mergeCell ref="E83:R84"/>
    <mergeCell ref="E85:R86"/>
    <mergeCell ref="E6:Q7"/>
    <mergeCell ref="E9:R9"/>
    <mergeCell ref="E10:R10"/>
    <mergeCell ref="E11:R11"/>
    <mergeCell ref="N53:N54"/>
    <mergeCell ref="F65:F66"/>
    <mergeCell ref="G65:G66"/>
    <mergeCell ref="J42:J43"/>
    <mergeCell ref="N42:N43"/>
    <mergeCell ref="O42:O43"/>
    <mergeCell ref="I31:I32"/>
    <mergeCell ref="J31:J32"/>
    <mergeCell ref="K31:L31"/>
    <mergeCell ref="M31:M32"/>
    <mergeCell ref="N31:N32"/>
    <mergeCell ref="E42:E43"/>
    <mergeCell ref="E53:E54"/>
    <mergeCell ref="E65:E66"/>
    <mergeCell ref="E52:P52"/>
    <mergeCell ref="E41:P41"/>
    <mergeCell ref="M65:M66"/>
    <mergeCell ref="N65:N66"/>
    <mergeCell ref="E31:E32"/>
    <mergeCell ref="H65:H66"/>
  </mergeCells>
  <conditionalFormatting sqref="F67:M72 E81:J82 F94:G99 I94:I99 F107:I112 F119:J120 F143:P148 F44:G49 H55:H60 I44:O49 J55:O60 F55:F60 F33:N38">
    <cfRule type="expression" dxfId="1407" priority="46" stopIfTrue="1">
      <formula>E33&lt;&gt;""</formula>
    </cfRule>
  </conditionalFormatting>
  <conditionalFormatting sqref="H94:H99">
    <cfRule type="expression" dxfId="1406" priority="45" stopIfTrue="1">
      <formula>H94&lt;&gt;""</formula>
    </cfRule>
  </conditionalFormatting>
  <conditionalFormatting sqref="J94:J99">
    <cfRule type="expression" dxfId="1405" priority="44" stopIfTrue="1">
      <formula>J94&lt;&gt;""</formula>
    </cfRule>
  </conditionalFormatting>
  <conditionalFormatting sqref="F130:F135">
    <cfRule type="expression" dxfId="1404" priority="43" stopIfTrue="1">
      <formula>F130&lt;&gt;""</formula>
    </cfRule>
  </conditionalFormatting>
  <conditionalFormatting sqref="G130:G135">
    <cfRule type="expression" dxfId="1403" priority="42" stopIfTrue="1">
      <formula>G130&lt;&gt;""</formula>
    </cfRule>
  </conditionalFormatting>
  <conditionalFormatting sqref="H130:H135">
    <cfRule type="expression" dxfId="1402" priority="41" stopIfTrue="1">
      <formula>H130&lt;&gt;""</formula>
    </cfRule>
  </conditionalFormatting>
  <conditionalFormatting sqref="I130:I135">
    <cfRule type="expression" dxfId="1401" priority="40" stopIfTrue="1">
      <formula>I130&lt;&gt;""</formula>
    </cfRule>
  </conditionalFormatting>
  <conditionalFormatting sqref="J130:J135">
    <cfRule type="expression" dxfId="1400" priority="39" stopIfTrue="1">
      <formula>J130&lt;&gt;""</formula>
    </cfRule>
  </conditionalFormatting>
  <conditionalFormatting sqref="J107:J112">
    <cfRule type="expression" dxfId="1399" priority="38" stopIfTrue="1">
      <formula>J107&lt;&gt;""</formula>
    </cfRule>
  </conditionalFormatting>
  <conditionalFormatting sqref="E33:E38">
    <cfRule type="expression" dxfId="1398" priority="27" stopIfTrue="1">
      <formula>E33&lt;&gt;""</formula>
    </cfRule>
  </conditionalFormatting>
  <conditionalFormatting sqref="K130:K135">
    <cfRule type="expression" dxfId="1397" priority="14" stopIfTrue="1">
      <formula>K130&lt;&gt;""</formula>
    </cfRule>
  </conditionalFormatting>
  <conditionalFormatting sqref="E55:E60">
    <cfRule type="expression" dxfId="1396" priority="12" stopIfTrue="1">
      <formula>E55&lt;&gt;""</formula>
    </cfRule>
  </conditionalFormatting>
  <conditionalFormatting sqref="E44:E49">
    <cfRule type="expression" dxfId="1395" priority="13" stopIfTrue="1">
      <formula>E44&lt;&gt;""</formula>
    </cfRule>
  </conditionalFormatting>
  <conditionalFormatting sqref="E67:E72">
    <cfRule type="expression" dxfId="1394" priority="11" stopIfTrue="1">
      <formula>E67&lt;&gt;""</formula>
    </cfRule>
  </conditionalFormatting>
  <conditionalFormatting sqref="E94:E99">
    <cfRule type="expression" dxfId="1393" priority="10" stopIfTrue="1">
      <formula>E94&lt;&gt;""</formula>
    </cfRule>
  </conditionalFormatting>
  <conditionalFormatting sqref="E107:E112">
    <cfRule type="expression" dxfId="1392" priority="9" stopIfTrue="1">
      <formula>E107&lt;&gt;""</formula>
    </cfRule>
  </conditionalFormatting>
  <conditionalFormatting sqref="E119:E120">
    <cfRule type="expression" dxfId="1391" priority="8" stopIfTrue="1">
      <formula>E119&lt;&gt;""</formula>
    </cfRule>
  </conditionalFormatting>
  <conditionalFormatting sqref="E130:E135">
    <cfRule type="expression" dxfId="1390" priority="7" stopIfTrue="1">
      <formula>E130&lt;&gt;""</formula>
    </cfRule>
  </conditionalFormatting>
  <conditionalFormatting sqref="E143:E148">
    <cfRule type="expression" dxfId="1389" priority="6" stopIfTrue="1">
      <formula>E143&lt;&gt;""</formula>
    </cfRule>
  </conditionalFormatting>
  <conditionalFormatting sqref="I55:I60">
    <cfRule type="expression" dxfId="1388" priority="5" stopIfTrue="1">
      <formula>I55&lt;&gt;""</formula>
    </cfRule>
  </conditionalFormatting>
  <conditionalFormatting sqref="H44:H49">
    <cfRule type="expression" dxfId="1387" priority="4" stopIfTrue="1">
      <formula>H44&lt;&gt;""</formula>
    </cfRule>
  </conditionalFormatting>
  <conditionalFormatting sqref="G55:G60">
    <cfRule type="expression" dxfId="1386" priority="1" stopIfTrue="1">
      <formula>G55&lt;&gt;""</formula>
    </cfRule>
  </conditionalFormatting>
  <dataValidations count="2">
    <dataValidation type="decimal" operator="greaterThan" allowBlank="1" showErrorMessage="1" sqref="L143:M148 H81:H82 M55:M60 I94:I99 K67:K72 I107:I112 I119:I120">
      <formula1>0</formula1>
    </dataValidation>
    <dataValidation type="decimal" operator="greaterThan" allowBlank="1" showInputMessage="1" showErrorMessage="1" sqref="J130:J135 M44:M49 L33:L38">
      <formula1>0</formula1>
    </dataValidation>
  </dataValidations>
  <hyperlinks>
    <hyperlink ref="A5" location="'3. Datos Cultivos'!A1" display="3. Datos cultivos"/>
    <hyperlink ref="A7" location="'5. Instalaciones fijas'!A1" display="5. Instalaciones fijas"/>
    <hyperlink ref="A9" location="'7. Emisiones Fugitivas'!A1" display="7. Emisiones fugitivas"/>
    <hyperlink ref="A10" location="'8. Emisiones de proceso'!A1" display="8. Emisiones de proceso"/>
    <hyperlink ref="A11" location="'9. Información adicional'!A1" display="9. Información adicional"/>
    <hyperlink ref="A12" location="'10. Electricidad y otras energ.'!A1" display="10. Electricidad y otras energías"/>
    <hyperlink ref="A13" location="'11. Informe final. Resultados'!A1" display="11. Informe final: Resultados"/>
    <hyperlink ref="A14" location="'12. Factores de emisión'!A1" display="12. Factores de emisión"/>
    <hyperlink ref="A15" location="'13. Revisiones calculadora'!A1" display="13. Revisiones de la calculadora"/>
    <hyperlink ref="A8" location="'6. Vehículos y maquinaria'!A1" display="6. Vehículos y maquinaria"/>
    <hyperlink ref="A3" location="'1.Datos generales organización '!A1" display="1. Datos de la organización"/>
    <hyperlink ref="A4" location="'2. Hoja de trabajo. Consumos'!A1" display="2. Hoja de trabajo. Consumos"/>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0"/>
  <sheetViews>
    <sheetView showRowColHeaders="0" zoomScaleNormal="100" workbookViewId="0">
      <pane xSplit="2" ySplit="1" topLeftCell="C2" activePane="bottomRight" state="frozen"/>
      <selection activeCell="L200" sqref="L200"/>
      <selection pane="topRight" activeCell="L200" sqref="L200"/>
      <selection pane="bottomLeft" activeCell="L200" sqref="L200"/>
      <selection pane="bottomRight"/>
    </sheetView>
  </sheetViews>
  <sheetFormatPr baseColWidth="10" defaultColWidth="11.42578125" defaultRowHeight="15" x14ac:dyDescent="0.25"/>
  <cols>
    <col min="1" max="1" width="27" style="386" customWidth="1"/>
    <col min="2" max="2" width="0.5703125" style="971" customWidth="1"/>
    <col min="3" max="3" width="1" style="259" customWidth="1"/>
    <col min="4" max="4" width="1.42578125" style="265" customWidth="1"/>
    <col min="5" max="5" width="24.7109375" style="265" customWidth="1"/>
    <col min="6" max="6" width="22.7109375" style="265" customWidth="1"/>
    <col min="7" max="7" width="22" style="265" customWidth="1"/>
    <col min="8" max="8" width="13.7109375" style="265" customWidth="1"/>
    <col min="9" max="11" width="9" style="265" customWidth="1"/>
    <col min="12" max="17" width="11.140625" style="265" customWidth="1"/>
    <col min="18" max="18" width="12.28515625" style="265" customWidth="1"/>
    <col min="19" max="19" width="3.42578125" style="265" customWidth="1"/>
    <col min="20" max="16384" width="11.42578125" style="265"/>
  </cols>
  <sheetData>
    <row r="1" spans="1:19" s="259" customFormat="1" ht="36" customHeight="1" x14ac:dyDescent="0.25">
      <c r="A1" s="257"/>
      <c r="B1" s="971"/>
      <c r="C1" s="1516" t="s">
        <v>2396</v>
      </c>
      <c r="D1" s="1516"/>
      <c r="E1" s="1516"/>
      <c r="F1" s="1516"/>
      <c r="G1" s="1516"/>
      <c r="H1" s="1516"/>
      <c r="I1" s="1516"/>
      <c r="J1" s="1516"/>
      <c r="K1" s="1516"/>
      <c r="L1" s="1516"/>
      <c r="M1" s="1516"/>
      <c r="N1" s="1516"/>
      <c r="O1" s="1516"/>
      <c r="P1" s="1547"/>
      <c r="Q1" s="1547"/>
      <c r="R1" s="1547"/>
      <c r="S1" s="1547"/>
    </row>
    <row r="2" spans="1:19" ht="36" customHeight="1" x14ac:dyDescent="0.25">
      <c r="B2" s="972"/>
    </row>
    <row r="3" spans="1:19" ht="15" customHeight="1" x14ac:dyDescent="0.25">
      <c r="A3" s="387" t="s">
        <v>49</v>
      </c>
      <c r="B3" s="973"/>
      <c r="E3" s="735" t="s">
        <v>716</v>
      </c>
      <c r="F3" s="338"/>
      <c r="G3" s="338"/>
      <c r="H3" s="338"/>
      <c r="I3" s="338"/>
      <c r="J3" s="338"/>
      <c r="K3" s="338"/>
      <c r="M3" s="338"/>
      <c r="N3" s="338"/>
      <c r="O3" s="338"/>
      <c r="P3" s="338"/>
      <c r="Q3" s="338"/>
      <c r="R3" s="338"/>
      <c r="S3" s="339"/>
    </row>
    <row r="4" spans="1:19" ht="15" customHeight="1" x14ac:dyDescent="0.25">
      <c r="A4" s="387" t="s">
        <v>1091</v>
      </c>
      <c r="B4" s="973"/>
      <c r="E4" s="367"/>
      <c r="F4" s="338"/>
      <c r="G4" s="338"/>
      <c r="H4" s="338"/>
      <c r="I4" s="338"/>
      <c r="J4" s="338"/>
      <c r="K4" s="338"/>
      <c r="M4" s="338"/>
      <c r="N4" s="338"/>
      <c r="O4" s="338"/>
      <c r="P4" s="338"/>
      <c r="Q4" s="338"/>
      <c r="R4" s="338"/>
      <c r="S4" s="339"/>
    </row>
    <row r="5" spans="1:19" ht="15" customHeight="1" x14ac:dyDescent="0.25">
      <c r="A5" s="387" t="s">
        <v>1687</v>
      </c>
      <c r="B5" s="973"/>
      <c r="E5" s="627" t="s">
        <v>1312</v>
      </c>
      <c r="F5" s="338"/>
      <c r="G5" s="338"/>
      <c r="H5" s="338"/>
      <c r="I5" s="338"/>
      <c r="J5" s="338"/>
      <c r="K5" s="338"/>
      <c r="L5" s="342"/>
      <c r="M5" s="338"/>
      <c r="N5" s="338"/>
      <c r="O5" s="338"/>
      <c r="P5" s="338"/>
      <c r="Q5" s="338"/>
      <c r="R5" s="338"/>
      <c r="S5" s="339"/>
    </row>
    <row r="6" spans="1:19" ht="15" customHeight="1" x14ac:dyDescent="0.25">
      <c r="A6" s="387" t="s">
        <v>2001</v>
      </c>
      <c r="B6" s="973"/>
      <c r="E6" s="1661" t="s">
        <v>944</v>
      </c>
      <c r="F6" s="1661"/>
      <c r="G6" s="1661"/>
      <c r="H6" s="1661"/>
      <c r="I6" s="1661"/>
      <c r="J6" s="1661"/>
      <c r="K6" s="1661"/>
      <c r="L6" s="1661"/>
      <c r="M6" s="1661"/>
      <c r="N6" s="1661"/>
      <c r="O6" s="1661"/>
      <c r="P6" s="1661"/>
      <c r="Q6" s="1661"/>
      <c r="R6" s="1661"/>
      <c r="S6" s="339"/>
    </row>
    <row r="7" spans="1:19" ht="15" customHeight="1" x14ac:dyDescent="0.25">
      <c r="A7" s="975" t="s">
        <v>1909</v>
      </c>
      <c r="E7" s="1661"/>
      <c r="F7" s="1661"/>
      <c r="G7" s="1661"/>
      <c r="H7" s="1661"/>
      <c r="I7" s="1661"/>
      <c r="J7" s="1661"/>
      <c r="K7" s="1661"/>
      <c r="L7" s="1661"/>
      <c r="M7" s="1661"/>
      <c r="N7" s="1661"/>
      <c r="O7" s="1661"/>
      <c r="P7" s="1661"/>
      <c r="Q7" s="1661"/>
      <c r="R7" s="1661"/>
      <c r="S7" s="339"/>
    </row>
    <row r="8" spans="1:19" ht="15" customHeight="1" x14ac:dyDescent="0.25">
      <c r="A8" s="387" t="s">
        <v>1910</v>
      </c>
      <c r="E8" s="1662"/>
      <c r="F8" s="1662"/>
      <c r="G8" s="1662"/>
      <c r="H8" s="1662"/>
      <c r="I8" s="1662"/>
      <c r="J8" s="1662"/>
      <c r="K8" s="1662"/>
      <c r="L8" s="1662"/>
      <c r="M8" s="1662"/>
      <c r="N8" s="1661"/>
      <c r="O8" s="1661"/>
      <c r="P8" s="1661"/>
      <c r="Q8" s="1661"/>
      <c r="R8" s="1661"/>
      <c r="S8" s="339"/>
    </row>
    <row r="9" spans="1:19" ht="15" customHeight="1" x14ac:dyDescent="0.25">
      <c r="A9" s="387" t="s">
        <v>1911</v>
      </c>
      <c r="E9" s="1661"/>
      <c r="F9" s="1661"/>
      <c r="G9" s="1661"/>
      <c r="H9" s="1661"/>
      <c r="I9" s="1661"/>
      <c r="J9" s="1661"/>
      <c r="K9" s="1661"/>
      <c r="L9" s="1661"/>
      <c r="M9" s="1661"/>
      <c r="N9" s="1661"/>
      <c r="O9" s="1661"/>
      <c r="P9" s="1661"/>
      <c r="Q9" s="1661"/>
      <c r="R9" s="1661"/>
    </row>
    <row r="10" spans="1:19" ht="15" customHeight="1" x14ac:dyDescent="0.25">
      <c r="A10" s="387" t="s">
        <v>1912</v>
      </c>
      <c r="E10" s="627" t="s">
        <v>931</v>
      </c>
      <c r="F10" s="248"/>
      <c r="G10" s="248"/>
      <c r="H10" s="248"/>
      <c r="I10" s="248"/>
      <c r="J10" s="248"/>
      <c r="K10" s="248"/>
      <c r="L10" s="248"/>
      <c r="M10" s="248"/>
      <c r="N10" s="248"/>
      <c r="O10" s="248"/>
      <c r="P10" s="344"/>
      <c r="Q10" s="344"/>
      <c r="R10" s="344"/>
    </row>
    <row r="11" spans="1:19" ht="15" customHeight="1" x14ac:dyDescent="0.25">
      <c r="A11" s="387" t="s">
        <v>1913</v>
      </c>
      <c r="E11" s="1661" t="s">
        <v>943</v>
      </c>
      <c r="F11" s="1661"/>
      <c r="G11" s="1661"/>
      <c r="H11" s="1661"/>
      <c r="I11" s="1661"/>
      <c r="J11" s="1661"/>
      <c r="K11" s="1661"/>
      <c r="L11" s="1661"/>
      <c r="M11" s="1661"/>
      <c r="N11" s="1661"/>
      <c r="O11" s="1661"/>
      <c r="P11" s="1661"/>
      <c r="Q11" s="1661"/>
      <c r="R11" s="1661"/>
    </row>
    <row r="12" spans="1:19" ht="15" customHeight="1" x14ac:dyDescent="0.25">
      <c r="A12" s="387" t="s">
        <v>1914</v>
      </c>
      <c r="E12" s="1661"/>
      <c r="F12" s="1661"/>
      <c r="G12" s="1661"/>
      <c r="H12" s="1661"/>
      <c r="I12" s="1661"/>
      <c r="J12" s="1661"/>
      <c r="K12" s="1661"/>
      <c r="L12" s="1661"/>
      <c r="M12" s="1661"/>
      <c r="N12" s="1661"/>
      <c r="O12" s="1661"/>
      <c r="P12" s="1661"/>
      <c r="Q12" s="1661"/>
      <c r="R12" s="1661"/>
    </row>
    <row r="13" spans="1:19" ht="15" customHeight="1" x14ac:dyDescent="0.25">
      <c r="A13" s="387" t="s">
        <v>1915</v>
      </c>
      <c r="E13" s="1661"/>
      <c r="F13" s="1661"/>
      <c r="G13" s="1661"/>
      <c r="H13" s="1661"/>
      <c r="I13" s="1661"/>
      <c r="J13" s="1661"/>
      <c r="K13" s="1661"/>
      <c r="L13" s="1661"/>
      <c r="M13" s="1661"/>
      <c r="N13" s="1661"/>
      <c r="O13" s="1661"/>
      <c r="P13" s="1661"/>
      <c r="Q13" s="1661"/>
      <c r="R13" s="1661"/>
    </row>
    <row r="14" spans="1:19" ht="15" customHeight="1" x14ac:dyDescent="0.25">
      <c r="A14" s="387" t="s">
        <v>1916</v>
      </c>
      <c r="E14" s="1661"/>
      <c r="F14" s="1661"/>
      <c r="G14" s="1662"/>
      <c r="H14" s="1661"/>
      <c r="I14" s="1661"/>
      <c r="J14" s="1662"/>
      <c r="K14" s="1661"/>
      <c r="L14" s="1661"/>
      <c r="M14" s="1661"/>
      <c r="N14" s="1661"/>
      <c r="O14" s="1661"/>
      <c r="P14" s="1661"/>
      <c r="Q14" s="1661"/>
      <c r="R14" s="1661"/>
    </row>
    <row r="15" spans="1:19" ht="15" customHeight="1" x14ac:dyDescent="0.25">
      <c r="A15" s="387" t="s">
        <v>1917</v>
      </c>
      <c r="C15" s="307"/>
      <c r="D15" s="259"/>
      <c r="E15" s="1661"/>
      <c r="F15" s="1661"/>
      <c r="G15" s="1661"/>
      <c r="H15" s="1661"/>
      <c r="I15" s="1661"/>
      <c r="J15" s="1661"/>
      <c r="K15" s="1661"/>
      <c r="L15" s="1661"/>
      <c r="M15" s="1661"/>
      <c r="N15" s="1661"/>
      <c r="O15" s="1661"/>
      <c r="P15" s="1661"/>
      <c r="Q15" s="1661"/>
      <c r="R15" s="1661"/>
    </row>
    <row r="16" spans="1:19" ht="15" customHeight="1" x14ac:dyDescent="0.3">
      <c r="A16" s="388"/>
      <c r="C16" s="307"/>
      <c r="D16" s="259"/>
      <c r="E16" s="1544" t="s">
        <v>2105</v>
      </c>
      <c r="F16" s="1544"/>
      <c r="G16" s="1545"/>
      <c r="H16" s="1544"/>
      <c r="I16" s="1544"/>
      <c r="J16" s="1545"/>
      <c r="K16" s="1544"/>
      <c r="L16" s="1544"/>
      <c r="M16" s="1544"/>
      <c r="N16" s="1544"/>
      <c r="O16" s="1544"/>
      <c r="P16" s="1544"/>
      <c r="Q16" s="1544"/>
      <c r="R16" s="1544"/>
    </row>
    <row r="17" spans="1:20" ht="15" customHeight="1" x14ac:dyDescent="0.3">
      <c r="A17" s="388"/>
      <c r="E17" s="1544"/>
      <c r="F17" s="1544"/>
      <c r="G17" s="1544"/>
      <c r="H17" s="1544"/>
      <c r="I17" s="1544"/>
      <c r="J17" s="1544"/>
      <c r="K17" s="1544"/>
      <c r="L17" s="1544"/>
      <c r="M17" s="1544"/>
      <c r="N17" s="1544"/>
      <c r="O17" s="1544"/>
      <c r="P17" s="1544"/>
      <c r="Q17" s="1544"/>
      <c r="R17" s="1544"/>
      <c r="S17" s="340"/>
      <c r="T17" s="340"/>
    </row>
    <row r="18" spans="1:20" ht="15" customHeight="1" x14ac:dyDescent="0.3">
      <c r="A18" s="388"/>
      <c r="B18" s="974"/>
      <c r="P18" s="340"/>
      <c r="Q18" s="340"/>
      <c r="R18" s="340"/>
      <c r="S18" s="340"/>
      <c r="T18" s="340"/>
    </row>
    <row r="19" spans="1:20" s="320" customFormat="1" ht="15" customHeight="1" x14ac:dyDescent="0.25">
      <c r="A19" s="386"/>
      <c r="B19" s="971"/>
      <c r="C19" s="259"/>
      <c r="D19" s="1644" t="s">
        <v>1313</v>
      </c>
      <c r="E19" s="1644"/>
      <c r="F19" s="1645"/>
      <c r="G19" s="1645"/>
      <c r="H19" s="1645"/>
      <c r="I19" s="1645"/>
      <c r="J19" s="1645"/>
      <c r="K19" s="1645"/>
      <c r="L19" s="1645"/>
      <c r="M19" s="1645"/>
      <c r="N19" s="1645"/>
      <c r="O19" s="1645"/>
      <c r="P19" s="1645"/>
      <c r="Q19" s="1645"/>
      <c r="R19" s="1645"/>
      <c r="S19" s="265"/>
    </row>
    <row r="20" spans="1:20" ht="15" customHeight="1" x14ac:dyDescent="0.25">
      <c r="B20" s="974"/>
    </row>
    <row r="21" spans="1:20" ht="15" customHeight="1" x14ac:dyDescent="0.25">
      <c r="B21" s="974"/>
      <c r="E21" s="1507" t="s">
        <v>1311</v>
      </c>
      <c r="F21" s="1507"/>
      <c r="G21" s="1507"/>
      <c r="H21" s="1507"/>
      <c r="I21" s="1507"/>
      <c r="J21" s="1507"/>
      <c r="K21" s="1507"/>
      <c r="L21" s="1507"/>
      <c r="M21" s="1507"/>
      <c r="N21" s="1507"/>
      <c r="O21" s="1507"/>
      <c r="P21" s="1507"/>
      <c r="Q21" s="1507"/>
      <c r="R21" s="1507"/>
    </row>
    <row r="22" spans="1:20" ht="15" customHeight="1" x14ac:dyDescent="0.25">
      <c r="A22" s="389"/>
      <c r="B22" s="974"/>
      <c r="E22" s="1507"/>
      <c r="F22" s="1507"/>
      <c r="G22" s="1507"/>
      <c r="H22" s="1507"/>
      <c r="I22" s="1507"/>
      <c r="J22" s="1507"/>
      <c r="K22" s="1507"/>
      <c r="L22" s="1507"/>
      <c r="M22" s="1507"/>
      <c r="N22" s="1507"/>
      <c r="O22" s="1507"/>
      <c r="P22" s="1507"/>
      <c r="Q22" s="1507"/>
      <c r="R22" s="1507"/>
    </row>
    <row r="23" spans="1:20" ht="15" customHeight="1" x14ac:dyDescent="0.25">
      <c r="A23" s="389"/>
      <c r="B23" s="974"/>
      <c r="E23" s="375"/>
      <c r="F23" s="375"/>
      <c r="G23" s="375"/>
      <c r="H23" s="375"/>
      <c r="I23" s="375"/>
      <c r="J23" s="375"/>
    </row>
    <row r="24" spans="1:20" ht="15" customHeight="1" x14ac:dyDescent="0.3">
      <c r="A24" s="388"/>
      <c r="E24" s="1654" t="s">
        <v>884</v>
      </c>
      <c r="F24" s="1663" t="s">
        <v>981</v>
      </c>
      <c r="G24" s="1660" t="s">
        <v>982</v>
      </c>
      <c r="H24" s="1656" t="s">
        <v>983</v>
      </c>
      <c r="I24" s="1657"/>
      <c r="J24" s="1657"/>
      <c r="K24" s="1657"/>
      <c r="L24" s="1657"/>
      <c r="M24" s="1658"/>
      <c r="N24" s="1653" t="s">
        <v>668</v>
      </c>
      <c r="O24" s="1654"/>
      <c r="P24" s="1655"/>
      <c r="Q24" s="1652" t="s">
        <v>972</v>
      </c>
    </row>
    <row r="25" spans="1:20" ht="15" customHeight="1" x14ac:dyDescent="0.25">
      <c r="A25" s="389"/>
      <c r="B25" s="974"/>
      <c r="E25" s="1654"/>
      <c r="F25" s="1663"/>
      <c r="G25" s="1660"/>
      <c r="H25" s="1666" t="s">
        <v>70</v>
      </c>
      <c r="I25" s="1667"/>
      <c r="J25" s="1668"/>
      <c r="K25" s="1666" t="s">
        <v>35</v>
      </c>
      <c r="L25" s="1667"/>
      <c r="M25" s="1668"/>
      <c r="N25" s="1656"/>
      <c r="O25" s="1657"/>
      <c r="P25" s="1658"/>
      <c r="Q25" s="1652"/>
    </row>
    <row r="26" spans="1:20" ht="15" customHeight="1" x14ac:dyDescent="0.25">
      <c r="E26" s="1654"/>
      <c r="F26" s="1664"/>
      <c r="G26" s="1660"/>
      <c r="H26" s="736" t="s">
        <v>720</v>
      </c>
      <c r="I26" s="736" t="s">
        <v>721</v>
      </c>
      <c r="J26" s="736" t="s">
        <v>722</v>
      </c>
      <c r="K26" s="736" t="s">
        <v>720</v>
      </c>
      <c r="L26" s="736" t="s">
        <v>721</v>
      </c>
      <c r="M26" s="736" t="s">
        <v>722</v>
      </c>
      <c r="N26" s="736" t="s">
        <v>723</v>
      </c>
      <c r="O26" s="736" t="s">
        <v>724</v>
      </c>
      <c r="P26" s="736" t="s">
        <v>725</v>
      </c>
      <c r="Q26" s="1652"/>
    </row>
    <row r="27" spans="1:20" ht="15" customHeight="1" x14ac:dyDescent="0.25">
      <c r="E27" s="830"/>
      <c r="F27" s="424"/>
      <c r="G27" s="738"/>
      <c r="H27" s="1181" t="str">
        <f>Datos!F1158</f>
        <v/>
      </c>
      <c r="I27" s="1181" t="str">
        <f>Datos!G1158</f>
        <v/>
      </c>
      <c r="J27" s="1181" t="str">
        <f>Datos!H1158</f>
        <v/>
      </c>
      <c r="K27" s="829"/>
      <c r="L27" s="829"/>
      <c r="M27" s="829"/>
      <c r="N27" s="832" t="str">
        <f>Datos!L1158</f>
        <v/>
      </c>
      <c r="O27" s="832" t="str">
        <f>Datos!M1158</f>
        <v/>
      </c>
      <c r="P27" s="832" t="str">
        <f>Datos!N1158</f>
        <v/>
      </c>
      <c r="Q27" s="832" t="str">
        <f>Datos!O1158</f>
        <v/>
      </c>
    </row>
    <row r="28" spans="1:20" ht="15" customHeight="1" x14ac:dyDescent="0.25">
      <c r="E28" s="830"/>
      <c r="F28" s="424"/>
      <c r="G28" s="738"/>
      <c r="H28" s="1181" t="str">
        <f>Datos!F1159</f>
        <v/>
      </c>
      <c r="I28" s="1181" t="str">
        <f>Datos!G1159</f>
        <v/>
      </c>
      <c r="J28" s="1181" t="str">
        <f>Datos!H1159</f>
        <v/>
      </c>
      <c r="K28" s="829"/>
      <c r="L28" s="829"/>
      <c r="M28" s="829"/>
      <c r="N28" s="832" t="str">
        <f>Datos!L1159</f>
        <v/>
      </c>
      <c r="O28" s="832" t="str">
        <f>Datos!M1159</f>
        <v/>
      </c>
      <c r="P28" s="832" t="str">
        <f>Datos!N1159</f>
        <v/>
      </c>
      <c r="Q28" s="832" t="str">
        <f>Datos!O1159</f>
        <v/>
      </c>
    </row>
    <row r="29" spans="1:20" ht="15" customHeight="1" x14ac:dyDescent="0.3">
      <c r="A29" s="388"/>
      <c r="E29" s="830"/>
      <c r="F29" s="424"/>
      <c r="G29" s="738"/>
      <c r="H29" s="1181" t="str">
        <f>Datos!F1160</f>
        <v/>
      </c>
      <c r="I29" s="1181" t="str">
        <f>Datos!G1160</f>
        <v/>
      </c>
      <c r="J29" s="1181" t="str">
        <f>Datos!H1160</f>
        <v/>
      </c>
      <c r="K29" s="829"/>
      <c r="L29" s="829"/>
      <c r="M29" s="829"/>
      <c r="N29" s="832" t="str">
        <f>Datos!L1160</f>
        <v/>
      </c>
      <c r="O29" s="832" t="str">
        <f>Datos!M1160</f>
        <v/>
      </c>
      <c r="P29" s="832" t="str">
        <f>Datos!N1160</f>
        <v/>
      </c>
      <c r="Q29" s="832" t="str">
        <f>Datos!O1160</f>
        <v/>
      </c>
    </row>
    <row r="30" spans="1:20" ht="15" customHeight="1" x14ac:dyDescent="0.3">
      <c r="A30" s="388"/>
      <c r="E30" s="830"/>
      <c r="F30" s="424"/>
      <c r="G30" s="738"/>
      <c r="H30" s="1181" t="str">
        <f>Datos!F1161</f>
        <v/>
      </c>
      <c r="I30" s="1181" t="str">
        <f>Datos!G1161</f>
        <v/>
      </c>
      <c r="J30" s="1181" t="str">
        <f>Datos!H1161</f>
        <v/>
      </c>
      <c r="K30" s="829"/>
      <c r="L30" s="829"/>
      <c r="M30" s="829"/>
      <c r="N30" s="832" t="str">
        <f>Datos!L1161</f>
        <v/>
      </c>
      <c r="O30" s="832" t="str">
        <f>Datos!M1161</f>
        <v/>
      </c>
      <c r="P30" s="832" t="str">
        <f>Datos!N1161</f>
        <v/>
      </c>
      <c r="Q30" s="832" t="str">
        <f>Datos!O1161</f>
        <v/>
      </c>
    </row>
    <row r="31" spans="1:20" ht="15" customHeight="1" x14ac:dyDescent="0.3">
      <c r="A31" s="388"/>
      <c r="E31" s="830"/>
      <c r="F31" s="424"/>
      <c r="G31" s="738"/>
      <c r="H31" s="1181" t="str">
        <f>Datos!F1162</f>
        <v/>
      </c>
      <c r="I31" s="1181" t="str">
        <f>Datos!G1162</f>
        <v/>
      </c>
      <c r="J31" s="1181" t="str">
        <f>Datos!H1162</f>
        <v/>
      </c>
      <c r="K31" s="829"/>
      <c r="L31" s="829"/>
      <c r="M31" s="829"/>
      <c r="N31" s="832" t="str">
        <f>Datos!L1162</f>
        <v/>
      </c>
      <c r="O31" s="832" t="str">
        <f>Datos!M1162</f>
        <v/>
      </c>
      <c r="P31" s="832" t="str">
        <f>Datos!N1162</f>
        <v/>
      </c>
      <c r="Q31" s="832" t="str">
        <f>Datos!O1162</f>
        <v/>
      </c>
    </row>
    <row r="32" spans="1:20" ht="15" customHeight="1" x14ac:dyDescent="0.3">
      <c r="A32" s="388"/>
      <c r="E32" s="830"/>
      <c r="F32" s="424"/>
      <c r="G32" s="738"/>
      <c r="H32" s="1181" t="str">
        <f>Datos!F1163</f>
        <v/>
      </c>
      <c r="I32" s="1181" t="str">
        <f>Datos!G1163</f>
        <v/>
      </c>
      <c r="J32" s="1181" t="str">
        <f>Datos!H1163</f>
        <v/>
      </c>
      <c r="K32" s="829"/>
      <c r="L32" s="829"/>
      <c r="M32" s="829"/>
      <c r="N32" s="832" t="str">
        <f>Datos!L1163</f>
        <v/>
      </c>
      <c r="O32" s="832" t="str">
        <f>Datos!M1163</f>
        <v/>
      </c>
      <c r="P32" s="832" t="str">
        <f>Datos!N1163</f>
        <v/>
      </c>
      <c r="Q32" s="832" t="str">
        <f>Datos!O1163</f>
        <v/>
      </c>
    </row>
    <row r="33" spans="1:17" ht="15" customHeight="1" x14ac:dyDescent="0.3">
      <c r="A33" s="388"/>
      <c r="E33" s="830"/>
      <c r="F33" s="424"/>
      <c r="G33" s="738"/>
      <c r="H33" s="1181" t="str">
        <f>Datos!F1164</f>
        <v/>
      </c>
      <c r="I33" s="1181" t="str">
        <f>Datos!G1164</f>
        <v/>
      </c>
      <c r="J33" s="1181" t="str">
        <f>Datos!H1164</f>
        <v/>
      </c>
      <c r="K33" s="829"/>
      <c r="L33" s="829"/>
      <c r="M33" s="829"/>
      <c r="N33" s="832" t="str">
        <f>Datos!L1164</f>
        <v/>
      </c>
      <c r="O33" s="832" t="str">
        <f>Datos!M1164</f>
        <v/>
      </c>
      <c r="P33" s="832" t="str">
        <f>Datos!N1164</f>
        <v/>
      </c>
      <c r="Q33" s="832" t="str">
        <f>Datos!O1164</f>
        <v/>
      </c>
    </row>
    <row r="34" spans="1:17" ht="15" customHeight="1" x14ac:dyDescent="0.25">
      <c r="E34" s="830"/>
      <c r="F34" s="424"/>
      <c r="G34" s="738"/>
      <c r="H34" s="1181" t="str">
        <f>Datos!F1165</f>
        <v/>
      </c>
      <c r="I34" s="1181" t="str">
        <f>Datos!G1165</f>
        <v/>
      </c>
      <c r="J34" s="1181" t="str">
        <f>Datos!H1165</f>
        <v/>
      </c>
      <c r="K34" s="829"/>
      <c r="L34" s="829"/>
      <c r="M34" s="829"/>
      <c r="N34" s="832" t="str">
        <f>Datos!L1165</f>
        <v/>
      </c>
      <c r="O34" s="832" t="str">
        <f>Datos!M1165</f>
        <v/>
      </c>
      <c r="P34" s="832" t="str">
        <f>Datos!N1165</f>
        <v/>
      </c>
      <c r="Q34" s="832" t="str">
        <f>Datos!O1165</f>
        <v/>
      </c>
    </row>
    <row r="35" spans="1:17" ht="15" customHeight="1" x14ac:dyDescent="0.25">
      <c r="E35" s="830"/>
      <c r="F35" s="424"/>
      <c r="G35" s="738"/>
      <c r="H35" s="1181" t="str">
        <f>Datos!F1166</f>
        <v/>
      </c>
      <c r="I35" s="1181" t="str">
        <f>Datos!G1166</f>
        <v/>
      </c>
      <c r="J35" s="1181" t="str">
        <f>Datos!H1166</f>
        <v/>
      </c>
      <c r="K35" s="829"/>
      <c r="L35" s="829"/>
      <c r="M35" s="829"/>
      <c r="N35" s="832" t="str">
        <f>Datos!L1166</f>
        <v/>
      </c>
      <c r="O35" s="832" t="str">
        <f>Datos!M1166</f>
        <v/>
      </c>
      <c r="P35" s="832" t="str">
        <f>Datos!N1166</f>
        <v/>
      </c>
      <c r="Q35" s="832" t="str">
        <f>Datos!O1166</f>
        <v/>
      </c>
    </row>
    <row r="36" spans="1:17" ht="15" customHeight="1" x14ac:dyDescent="0.25">
      <c r="E36" s="830"/>
      <c r="F36" s="424"/>
      <c r="G36" s="738"/>
      <c r="H36" s="1181" t="str">
        <f>Datos!F1167</f>
        <v/>
      </c>
      <c r="I36" s="1181" t="str">
        <f>Datos!G1167</f>
        <v/>
      </c>
      <c r="J36" s="1181" t="str">
        <f>Datos!H1167</f>
        <v/>
      </c>
      <c r="K36" s="829"/>
      <c r="L36" s="829"/>
      <c r="M36" s="829"/>
      <c r="N36" s="832" t="str">
        <f>Datos!L1167</f>
        <v/>
      </c>
      <c r="O36" s="832" t="str">
        <f>Datos!M1167</f>
        <v/>
      </c>
      <c r="P36" s="832" t="str">
        <f>Datos!N1167</f>
        <v/>
      </c>
      <c r="Q36" s="832" t="str">
        <f>Datos!O1167</f>
        <v/>
      </c>
    </row>
    <row r="37" spans="1:17" ht="15" customHeight="1" x14ac:dyDescent="0.25">
      <c r="E37" s="830"/>
      <c r="F37" s="424"/>
      <c r="G37" s="738"/>
      <c r="H37" s="1181" t="str">
        <f>Datos!F1168</f>
        <v/>
      </c>
      <c r="I37" s="1181" t="str">
        <f>Datos!G1168</f>
        <v/>
      </c>
      <c r="J37" s="1181" t="str">
        <f>Datos!H1168</f>
        <v/>
      </c>
      <c r="K37" s="829"/>
      <c r="L37" s="829"/>
      <c r="M37" s="829"/>
      <c r="N37" s="832" t="str">
        <f>Datos!L1168</f>
        <v/>
      </c>
      <c r="O37" s="832" t="str">
        <f>Datos!M1168</f>
        <v/>
      </c>
      <c r="P37" s="832" t="str">
        <f>Datos!N1168</f>
        <v/>
      </c>
      <c r="Q37" s="832" t="str">
        <f>Datos!O1168</f>
        <v/>
      </c>
    </row>
    <row r="38" spans="1:17" ht="15" customHeight="1" x14ac:dyDescent="0.25">
      <c r="E38" s="830"/>
      <c r="F38" s="424"/>
      <c r="G38" s="738"/>
      <c r="H38" s="1181" t="str">
        <f>Datos!F1169</f>
        <v/>
      </c>
      <c r="I38" s="1181" t="str">
        <f>Datos!G1169</f>
        <v/>
      </c>
      <c r="J38" s="1181" t="str">
        <f>Datos!H1169</f>
        <v/>
      </c>
      <c r="K38" s="829"/>
      <c r="L38" s="829"/>
      <c r="M38" s="829"/>
      <c r="N38" s="832" t="str">
        <f>Datos!L1169</f>
        <v/>
      </c>
      <c r="O38" s="832" t="str">
        <f>Datos!M1169</f>
        <v/>
      </c>
      <c r="P38" s="832" t="str">
        <f>Datos!N1169</f>
        <v/>
      </c>
      <c r="Q38" s="832" t="str">
        <f>Datos!O1169</f>
        <v/>
      </c>
    </row>
    <row r="39" spans="1:17" ht="15" customHeight="1" x14ac:dyDescent="0.25">
      <c r="E39" s="830"/>
      <c r="F39" s="424"/>
      <c r="G39" s="738"/>
      <c r="H39" s="1181" t="str">
        <f>Datos!F1170</f>
        <v/>
      </c>
      <c r="I39" s="1181" t="str">
        <f>Datos!G1170</f>
        <v/>
      </c>
      <c r="J39" s="1181" t="str">
        <f>Datos!H1170</f>
        <v/>
      </c>
      <c r="K39" s="829"/>
      <c r="L39" s="829"/>
      <c r="M39" s="829"/>
      <c r="N39" s="832" t="str">
        <f>Datos!L1170</f>
        <v/>
      </c>
      <c r="O39" s="832" t="str">
        <f>Datos!M1170</f>
        <v/>
      </c>
      <c r="P39" s="832" t="str">
        <f>Datos!N1170</f>
        <v/>
      </c>
      <c r="Q39" s="832" t="str">
        <f>Datos!O1170</f>
        <v/>
      </c>
    </row>
    <row r="40" spans="1:17" ht="15" customHeight="1" x14ac:dyDescent="0.25">
      <c r="E40" s="830"/>
      <c r="F40" s="424"/>
      <c r="G40" s="738"/>
      <c r="H40" s="1181" t="str">
        <f>Datos!F1171</f>
        <v/>
      </c>
      <c r="I40" s="1181" t="str">
        <f>Datos!G1171</f>
        <v/>
      </c>
      <c r="J40" s="1181" t="str">
        <f>Datos!H1171</f>
        <v/>
      </c>
      <c r="K40" s="829"/>
      <c r="L40" s="829"/>
      <c r="M40" s="829"/>
      <c r="N40" s="832" t="str">
        <f>Datos!L1171</f>
        <v/>
      </c>
      <c r="O40" s="832" t="str">
        <f>Datos!M1171</f>
        <v/>
      </c>
      <c r="P40" s="832" t="str">
        <f>Datos!N1171</f>
        <v/>
      </c>
      <c r="Q40" s="832" t="str">
        <f>Datos!O1171</f>
        <v/>
      </c>
    </row>
    <row r="41" spans="1:17" ht="15" customHeight="1" x14ac:dyDescent="0.25">
      <c r="E41" s="830"/>
      <c r="F41" s="424"/>
      <c r="G41" s="738"/>
      <c r="H41" s="1181" t="str">
        <f>Datos!F1172</f>
        <v/>
      </c>
      <c r="I41" s="1181" t="str">
        <f>Datos!G1172</f>
        <v/>
      </c>
      <c r="J41" s="1181" t="str">
        <f>Datos!H1172</f>
        <v/>
      </c>
      <c r="K41" s="829"/>
      <c r="L41" s="829"/>
      <c r="M41" s="829"/>
      <c r="N41" s="832" t="str">
        <f>Datos!L1172</f>
        <v/>
      </c>
      <c r="O41" s="832" t="str">
        <f>Datos!M1172</f>
        <v/>
      </c>
      <c r="P41" s="832" t="str">
        <f>Datos!N1172</f>
        <v/>
      </c>
      <c r="Q41" s="832" t="str">
        <f>Datos!O1172</f>
        <v/>
      </c>
    </row>
    <row r="42" spans="1:17" ht="15" customHeight="1" x14ac:dyDescent="0.25">
      <c r="E42" s="830"/>
      <c r="F42" s="424"/>
      <c r="G42" s="738"/>
      <c r="H42" s="1181" t="str">
        <f>Datos!F1173</f>
        <v/>
      </c>
      <c r="I42" s="1181" t="str">
        <f>Datos!G1173</f>
        <v/>
      </c>
      <c r="J42" s="1181" t="str">
        <f>Datos!H1173</f>
        <v/>
      </c>
      <c r="K42" s="829"/>
      <c r="L42" s="829"/>
      <c r="M42" s="829"/>
      <c r="N42" s="832" t="str">
        <f>Datos!L1173</f>
        <v/>
      </c>
      <c r="O42" s="832" t="str">
        <f>Datos!M1173</f>
        <v/>
      </c>
      <c r="P42" s="832" t="str">
        <f>Datos!N1173</f>
        <v/>
      </c>
      <c r="Q42" s="832" t="str">
        <f>Datos!O1173</f>
        <v/>
      </c>
    </row>
    <row r="43" spans="1:17" ht="15" customHeight="1" x14ac:dyDescent="0.25">
      <c r="E43" s="830"/>
      <c r="F43" s="424"/>
      <c r="G43" s="738"/>
      <c r="H43" s="1181" t="str">
        <f>Datos!F1174</f>
        <v/>
      </c>
      <c r="I43" s="1181" t="str">
        <f>Datos!G1174</f>
        <v/>
      </c>
      <c r="J43" s="1181" t="str">
        <f>Datos!H1174</f>
        <v/>
      </c>
      <c r="K43" s="829"/>
      <c r="L43" s="829"/>
      <c r="M43" s="829"/>
      <c r="N43" s="832" t="str">
        <f>Datos!L1174</f>
        <v/>
      </c>
      <c r="O43" s="832" t="str">
        <f>Datos!M1174</f>
        <v/>
      </c>
      <c r="P43" s="832" t="str">
        <f>Datos!N1174</f>
        <v/>
      </c>
      <c r="Q43" s="832" t="str">
        <f>Datos!O1174</f>
        <v/>
      </c>
    </row>
    <row r="44" spans="1:17" ht="15" customHeight="1" x14ac:dyDescent="0.25">
      <c r="E44" s="830"/>
      <c r="F44" s="424"/>
      <c r="G44" s="738"/>
      <c r="H44" s="1181" t="str">
        <f>Datos!F1175</f>
        <v/>
      </c>
      <c r="I44" s="1181" t="str">
        <f>Datos!G1175</f>
        <v/>
      </c>
      <c r="J44" s="1181" t="str">
        <f>Datos!H1175</f>
        <v/>
      </c>
      <c r="K44" s="829"/>
      <c r="L44" s="829"/>
      <c r="M44" s="829"/>
      <c r="N44" s="832" t="str">
        <f>Datos!L1175</f>
        <v/>
      </c>
      <c r="O44" s="832" t="str">
        <f>Datos!M1175</f>
        <v/>
      </c>
      <c r="P44" s="832" t="str">
        <f>Datos!N1175</f>
        <v/>
      </c>
      <c r="Q44" s="832" t="str">
        <f>Datos!O1175</f>
        <v/>
      </c>
    </row>
    <row r="45" spans="1:17" ht="15" customHeight="1" x14ac:dyDescent="0.25">
      <c r="E45" s="830"/>
      <c r="F45" s="424"/>
      <c r="G45" s="738"/>
      <c r="H45" s="1181" t="str">
        <f>Datos!F1176</f>
        <v/>
      </c>
      <c r="I45" s="1181" t="str">
        <f>Datos!G1176</f>
        <v/>
      </c>
      <c r="J45" s="1181" t="str">
        <f>Datos!H1176</f>
        <v/>
      </c>
      <c r="K45" s="829"/>
      <c r="L45" s="829"/>
      <c r="M45" s="829"/>
      <c r="N45" s="832" t="str">
        <f>Datos!L1176</f>
        <v/>
      </c>
      <c r="O45" s="832" t="str">
        <f>Datos!M1176</f>
        <v/>
      </c>
      <c r="P45" s="832" t="str">
        <f>Datos!N1176</f>
        <v/>
      </c>
      <c r="Q45" s="832" t="str">
        <f>Datos!O1176</f>
        <v/>
      </c>
    </row>
    <row r="46" spans="1:17" ht="15" customHeight="1" x14ac:dyDescent="0.25">
      <c r="E46" s="830"/>
      <c r="F46" s="424"/>
      <c r="G46" s="738"/>
      <c r="H46" s="1181" t="str">
        <f>Datos!F1177</f>
        <v/>
      </c>
      <c r="I46" s="1181" t="str">
        <f>Datos!G1177</f>
        <v/>
      </c>
      <c r="J46" s="1181" t="str">
        <f>Datos!H1177</f>
        <v/>
      </c>
      <c r="K46" s="829"/>
      <c r="L46" s="829"/>
      <c r="M46" s="829"/>
      <c r="N46" s="832" t="str">
        <f>Datos!L1177</f>
        <v/>
      </c>
      <c r="O46" s="832" t="str">
        <f>Datos!M1177</f>
        <v/>
      </c>
      <c r="P46" s="832" t="str">
        <f>Datos!N1177</f>
        <v/>
      </c>
      <c r="Q46" s="832" t="str">
        <f>Datos!O1177</f>
        <v/>
      </c>
    </row>
    <row r="47" spans="1:17" ht="15" customHeight="1" x14ac:dyDescent="0.25">
      <c r="E47" s="830"/>
      <c r="F47" s="424"/>
      <c r="G47" s="738"/>
      <c r="H47" s="1181" t="str">
        <f>Datos!F1178</f>
        <v/>
      </c>
      <c r="I47" s="1181" t="str">
        <f>Datos!G1178</f>
        <v/>
      </c>
      <c r="J47" s="1181" t="str">
        <f>Datos!H1178</f>
        <v/>
      </c>
      <c r="K47" s="829"/>
      <c r="L47" s="829"/>
      <c r="M47" s="829"/>
      <c r="N47" s="832" t="str">
        <f>Datos!L1178</f>
        <v/>
      </c>
      <c r="O47" s="832" t="str">
        <f>Datos!M1178</f>
        <v/>
      </c>
      <c r="P47" s="832" t="str">
        <f>Datos!N1178</f>
        <v/>
      </c>
      <c r="Q47" s="832" t="str">
        <f>Datos!O1178</f>
        <v/>
      </c>
    </row>
    <row r="48" spans="1:17" ht="15" customHeight="1" x14ac:dyDescent="0.25">
      <c r="E48" s="830"/>
      <c r="F48" s="424"/>
      <c r="G48" s="738"/>
      <c r="H48" s="1181" t="str">
        <f>Datos!F1179</f>
        <v/>
      </c>
      <c r="I48" s="1181" t="str">
        <f>Datos!G1179</f>
        <v/>
      </c>
      <c r="J48" s="1181" t="str">
        <f>Datos!H1179</f>
        <v/>
      </c>
      <c r="K48" s="829"/>
      <c r="L48" s="829"/>
      <c r="M48" s="829"/>
      <c r="N48" s="832" t="str">
        <f>Datos!L1179</f>
        <v/>
      </c>
      <c r="O48" s="832" t="str">
        <f>Datos!M1179</f>
        <v/>
      </c>
      <c r="P48" s="832" t="str">
        <f>Datos!N1179</f>
        <v/>
      </c>
      <c r="Q48" s="832" t="str">
        <f>Datos!O1179</f>
        <v/>
      </c>
    </row>
    <row r="49" spans="1:21" ht="15" customHeight="1" x14ac:dyDescent="0.25">
      <c r="C49" s="265"/>
      <c r="F49" s="362"/>
      <c r="G49" s="362"/>
      <c r="H49" s="362"/>
      <c r="I49" s="362"/>
      <c r="J49" s="362"/>
      <c r="K49" s="362"/>
      <c r="L49" s="362"/>
      <c r="M49" s="362"/>
      <c r="N49" s="1213">
        <f>Datos!L1180</f>
        <v>0</v>
      </c>
      <c r="O49" s="1213">
        <f>Datos!M1180</f>
        <v>0</v>
      </c>
      <c r="P49" s="1213">
        <f>Datos!N1180</f>
        <v>0</v>
      </c>
      <c r="Q49" s="840">
        <f>Datos!O1180</f>
        <v>0</v>
      </c>
    </row>
    <row r="50" spans="1:21" ht="15" customHeight="1" x14ac:dyDescent="0.25">
      <c r="C50" s="265"/>
      <c r="E50" s="1665"/>
      <c r="F50" s="1665"/>
      <c r="G50" s="1665"/>
      <c r="H50" s="1665"/>
      <c r="I50" s="1665"/>
      <c r="J50" s="1665"/>
      <c r="K50" s="1665"/>
      <c r="L50" s="1665"/>
      <c r="M50" s="1665"/>
      <c r="N50" s="1665"/>
      <c r="O50" s="1665"/>
      <c r="P50" s="1665"/>
      <c r="Q50" s="1665"/>
      <c r="R50" s="1665"/>
      <c r="S50" s="362"/>
      <c r="T50" s="362"/>
      <c r="U50" s="362"/>
    </row>
    <row r="51" spans="1:21" x14ac:dyDescent="0.25">
      <c r="C51" s="265"/>
      <c r="E51" s="1659" t="s">
        <v>1807</v>
      </c>
      <c r="F51" s="1659"/>
      <c r="G51" s="1659"/>
      <c r="H51" s="1659"/>
      <c r="I51" s="1659"/>
      <c r="J51" s="1659"/>
      <c r="K51" s="1659"/>
      <c r="L51" s="1659"/>
      <c r="M51" s="1659"/>
      <c r="N51" s="1659"/>
      <c r="O51" s="1659"/>
      <c r="P51" s="1659"/>
      <c r="Q51" s="1659"/>
      <c r="R51" s="1659"/>
      <c r="S51" s="362"/>
      <c r="T51" s="362"/>
    </row>
    <row r="52" spans="1:21" x14ac:dyDescent="0.25">
      <c r="C52" s="265"/>
      <c r="E52" s="1659" t="s">
        <v>2261</v>
      </c>
      <c r="F52" s="1659"/>
      <c r="G52" s="1659"/>
      <c r="H52" s="1659"/>
      <c r="I52" s="1659"/>
      <c r="J52" s="1659"/>
      <c r="K52" s="1659"/>
      <c r="L52" s="1659"/>
      <c r="M52" s="1659"/>
      <c r="N52" s="1659"/>
      <c r="O52" s="1659"/>
      <c r="P52" s="1659"/>
      <c r="Q52" s="1659"/>
      <c r="R52" s="1659"/>
      <c r="S52" s="362"/>
      <c r="T52" s="362"/>
    </row>
    <row r="53" spans="1:21" ht="15" customHeight="1" x14ac:dyDescent="0.25">
      <c r="C53" s="265"/>
      <c r="E53" s="363"/>
      <c r="F53" s="363"/>
      <c r="G53" s="363"/>
      <c r="H53" s="363"/>
      <c r="I53" s="363"/>
      <c r="J53" s="363"/>
      <c r="K53" s="363"/>
      <c r="L53" s="363"/>
      <c r="M53" s="363"/>
      <c r="N53" s="363"/>
      <c r="O53" s="363"/>
      <c r="P53" s="363"/>
      <c r="Q53" s="363"/>
      <c r="R53" s="363"/>
    </row>
    <row r="54" spans="1:21" s="320" customFormat="1" ht="15" customHeight="1" x14ac:dyDescent="0.25">
      <c r="A54" s="386"/>
      <c r="B54" s="971"/>
      <c r="C54" s="259"/>
      <c r="D54" s="1644" t="s">
        <v>973</v>
      </c>
      <c r="E54" s="1644"/>
      <c r="F54" s="1645"/>
      <c r="G54" s="1645"/>
      <c r="H54" s="1645"/>
      <c r="I54" s="1645"/>
      <c r="J54" s="1645"/>
      <c r="K54" s="1645"/>
      <c r="L54" s="1645"/>
      <c r="M54" s="1645"/>
      <c r="N54" s="1645"/>
      <c r="O54" s="1645"/>
      <c r="P54" s="1645"/>
      <c r="Q54" s="1645"/>
      <c r="R54" s="1645"/>
      <c r="S54" s="265"/>
    </row>
    <row r="55" spans="1:21" ht="15" customHeight="1" x14ac:dyDescent="0.25"/>
    <row r="56" spans="1:21" ht="15" customHeight="1" x14ac:dyDescent="0.25">
      <c r="E56" s="1507" t="s">
        <v>881</v>
      </c>
      <c r="F56" s="1507"/>
      <c r="G56" s="1507"/>
      <c r="H56" s="1507"/>
      <c r="I56" s="1507"/>
      <c r="J56" s="1507"/>
      <c r="K56" s="1507"/>
      <c r="L56" s="1507"/>
      <c r="M56" s="1507"/>
      <c r="N56" s="1507"/>
      <c r="O56" s="1507"/>
      <c r="P56" s="1507"/>
      <c r="Q56" s="1507"/>
      <c r="R56" s="1507"/>
    </row>
    <row r="57" spans="1:21" ht="20.25" customHeight="1" x14ac:dyDescent="0.25">
      <c r="E57" s="1507"/>
      <c r="F57" s="1507"/>
      <c r="G57" s="1507"/>
      <c r="H57" s="1507"/>
      <c r="I57" s="1507"/>
      <c r="J57" s="1507"/>
      <c r="K57" s="1507"/>
      <c r="L57" s="1507"/>
      <c r="M57" s="1507"/>
      <c r="N57" s="1507"/>
      <c r="O57" s="1507"/>
      <c r="P57" s="1507"/>
      <c r="Q57" s="1507"/>
      <c r="R57" s="1507"/>
    </row>
    <row r="58" spans="1:21" ht="15" customHeight="1" x14ac:dyDescent="0.25">
      <c r="E58" s="758"/>
      <c r="F58" s="758"/>
      <c r="G58" s="758"/>
      <c r="H58" s="758"/>
      <c r="I58" s="758"/>
      <c r="J58" s="758"/>
      <c r="K58" s="758"/>
      <c r="L58" s="758"/>
      <c r="M58" s="758"/>
      <c r="N58" s="758"/>
      <c r="O58" s="758"/>
      <c r="P58" s="758"/>
      <c r="Q58" s="758"/>
      <c r="R58" s="758"/>
    </row>
    <row r="59" spans="1:21" ht="15" customHeight="1" x14ac:dyDescent="0.25">
      <c r="E59" s="1544" t="s">
        <v>1808</v>
      </c>
      <c r="F59" s="1544"/>
      <c r="G59" s="1544"/>
      <c r="H59" s="1544"/>
      <c r="I59" s="1544"/>
      <c r="J59" s="1544"/>
      <c r="K59" s="1544"/>
      <c r="L59" s="1544"/>
      <c r="M59" s="1544"/>
      <c r="N59" s="1544"/>
      <c r="O59" s="1544"/>
      <c r="P59" s="1544"/>
      <c r="Q59" s="1544"/>
      <c r="R59" s="1544"/>
    </row>
    <row r="60" spans="1:21" ht="15" customHeight="1" x14ac:dyDescent="0.25">
      <c r="E60" s="1544"/>
      <c r="F60" s="1544"/>
      <c r="G60" s="1544"/>
      <c r="H60" s="1544"/>
      <c r="I60" s="1544"/>
      <c r="J60" s="1544"/>
      <c r="K60" s="1544"/>
      <c r="L60" s="1544"/>
      <c r="M60" s="1544"/>
      <c r="N60" s="1544"/>
      <c r="O60" s="1544"/>
      <c r="P60" s="1544"/>
      <c r="Q60" s="1544"/>
      <c r="R60" s="1544"/>
    </row>
    <row r="61" spans="1:21" ht="15" customHeight="1" x14ac:dyDescent="0.25">
      <c r="E61" s="376"/>
      <c r="F61" s="340"/>
      <c r="G61" s="340"/>
      <c r="H61" s="340"/>
      <c r="I61" s="340"/>
      <c r="J61" s="340"/>
      <c r="K61" s="340"/>
      <c r="L61" s="340"/>
      <c r="M61" s="340"/>
      <c r="N61" s="340"/>
      <c r="O61" s="340"/>
      <c r="P61" s="340"/>
      <c r="Q61" s="340"/>
      <c r="R61" s="340"/>
    </row>
    <row r="62" spans="1:21" ht="15" customHeight="1" x14ac:dyDescent="0.25">
      <c r="E62" s="1672" t="s">
        <v>917</v>
      </c>
      <c r="F62" s="1672"/>
      <c r="G62" s="1672"/>
      <c r="H62" s="1673" t="s">
        <v>884</v>
      </c>
      <c r="I62" s="1654"/>
      <c r="J62" s="1654"/>
      <c r="K62" s="1673" t="s">
        <v>882</v>
      </c>
      <c r="L62" s="1654"/>
      <c r="M62" s="1655"/>
      <c r="N62" s="1653" t="s">
        <v>883</v>
      </c>
      <c r="O62" s="1654"/>
      <c r="P62" s="1655"/>
      <c r="Q62" s="1652" t="s">
        <v>970</v>
      </c>
    </row>
    <row r="63" spans="1:21" ht="15" customHeight="1" x14ac:dyDescent="0.25">
      <c r="E63" s="1672"/>
      <c r="F63" s="1672"/>
      <c r="G63" s="1672"/>
      <c r="H63" s="1673"/>
      <c r="I63" s="1654"/>
      <c r="J63" s="1654"/>
      <c r="K63" s="1673"/>
      <c r="L63" s="1654"/>
      <c r="M63" s="1655"/>
      <c r="N63" s="1656"/>
      <c r="O63" s="1657"/>
      <c r="P63" s="1658"/>
      <c r="Q63" s="1652"/>
    </row>
    <row r="64" spans="1:21" ht="15" customHeight="1" x14ac:dyDescent="0.25">
      <c r="E64" s="1672"/>
      <c r="F64" s="1672"/>
      <c r="G64" s="1672"/>
      <c r="H64" s="1673"/>
      <c r="I64" s="1654"/>
      <c r="J64" s="1654"/>
      <c r="K64" s="1673"/>
      <c r="L64" s="1654"/>
      <c r="M64" s="1655"/>
      <c r="N64" s="736" t="s">
        <v>723</v>
      </c>
      <c r="O64" s="736" t="s">
        <v>724</v>
      </c>
      <c r="P64" s="736" t="s">
        <v>725</v>
      </c>
      <c r="Q64" s="1652"/>
    </row>
    <row r="65" spans="5:17" ht="15" customHeight="1" x14ac:dyDescent="0.25">
      <c r="E65" s="1669"/>
      <c r="F65" s="1670"/>
      <c r="G65" s="1671"/>
      <c r="H65" s="1674"/>
      <c r="I65" s="1675"/>
      <c r="J65" s="1676"/>
      <c r="K65" s="1677"/>
      <c r="L65" s="1678"/>
      <c r="M65" s="1679"/>
      <c r="N65" s="1080"/>
      <c r="O65" s="1080"/>
      <c r="P65" s="1080"/>
      <c r="Q65" s="832" t="str">
        <f>Datos!I1226</f>
        <v/>
      </c>
    </row>
    <row r="66" spans="5:17" ht="15" customHeight="1" x14ac:dyDescent="0.25">
      <c r="E66" s="1669"/>
      <c r="F66" s="1670"/>
      <c r="G66" s="1671"/>
      <c r="H66" s="1674"/>
      <c r="I66" s="1675"/>
      <c r="J66" s="1676"/>
      <c r="K66" s="1677"/>
      <c r="L66" s="1678"/>
      <c r="M66" s="1679"/>
      <c r="N66" s="1080"/>
      <c r="O66" s="1080"/>
      <c r="P66" s="1080"/>
      <c r="Q66" s="832" t="str">
        <f>Datos!I1227</f>
        <v/>
      </c>
    </row>
    <row r="67" spans="5:17" ht="15" customHeight="1" x14ac:dyDescent="0.25">
      <c r="E67" s="1669"/>
      <c r="F67" s="1670"/>
      <c r="G67" s="1671"/>
      <c r="H67" s="1674"/>
      <c r="I67" s="1675"/>
      <c r="J67" s="1676"/>
      <c r="K67" s="1677"/>
      <c r="L67" s="1678"/>
      <c r="M67" s="1679"/>
      <c r="N67" s="1080"/>
      <c r="O67" s="1080"/>
      <c r="P67" s="1080"/>
      <c r="Q67" s="832" t="str">
        <f>Datos!I1228</f>
        <v/>
      </c>
    </row>
    <row r="68" spans="5:17" ht="15" customHeight="1" x14ac:dyDescent="0.25">
      <c r="E68" s="1669"/>
      <c r="F68" s="1670"/>
      <c r="G68" s="1671"/>
      <c r="H68" s="1674"/>
      <c r="I68" s="1675"/>
      <c r="J68" s="1676"/>
      <c r="K68" s="1677"/>
      <c r="L68" s="1678"/>
      <c r="M68" s="1679"/>
      <c r="N68" s="1080"/>
      <c r="O68" s="1080"/>
      <c r="P68" s="1080"/>
      <c r="Q68" s="832" t="str">
        <f>Datos!I1229</f>
        <v/>
      </c>
    </row>
    <row r="69" spans="5:17" ht="15" customHeight="1" x14ac:dyDescent="0.25">
      <c r="E69" s="1669"/>
      <c r="F69" s="1670"/>
      <c r="G69" s="1671"/>
      <c r="H69" s="1674"/>
      <c r="I69" s="1675"/>
      <c r="J69" s="1676"/>
      <c r="K69" s="1677"/>
      <c r="L69" s="1678"/>
      <c r="M69" s="1679"/>
      <c r="N69" s="1080"/>
      <c r="O69" s="1080"/>
      <c r="P69" s="1080"/>
      <c r="Q69" s="832" t="str">
        <f>Datos!I1230</f>
        <v/>
      </c>
    </row>
    <row r="70" spans="5:17" ht="15" customHeight="1" x14ac:dyDescent="0.25">
      <c r="E70" s="1669"/>
      <c r="F70" s="1670"/>
      <c r="G70" s="1671"/>
      <c r="H70" s="1674"/>
      <c r="I70" s="1675"/>
      <c r="J70" s="1676"/>
      <c r="K70" s="1677"/>
      <c r="L70" s="1678"/>
      <c r="M70" s="1679"/>
      <c r="N70" s="1080"/>
      <c r="O70" s="1080"/>
      <c r="P70" s="1080"/>
      <c r="Q70" s="832" t="str">
        <f>Datos!I1231</f>
        <v/>
      </c>
    </row>
    <row r="71" spans="5:17" ht="15" customHeight="1" x14ac:dyDescent="0.25">
      <c r="E71" s="1669"/>
      <c r="F71" s="1670"/>
      <c r="G71" s="1671"/>
      <c r="H71" s="1674"/>
      <c r="I71" s="1675"/>
      <c r="J71" s="1676"/>
      <c r="K71" s="1677"/>
      <c r="L71" s="1678"/>
      <c r="M71" s="1679"/>
      <c r="N71" s="1080"/>
      <c r="O71" s="1080"/>
      <c r="P71" s="1080"/>
      <c r="Q71" s="832" t="str">
        <f>Datos!I1232</f>
        <v/>
      </c>
    </row>
    <row r="72" spans="5:17" ht="15" customHeight="1" x14ac:dyDescent="0.25">
      <c r="E72" s="1669"/>
      <c r="F72" s="1670"/>
      <c r="G72" s="1671"/>
      <c r="H72" s="1674"/>
      <c r="I72" s="1675"/>
      <c r="J72" s="1676"/>
      <c r="K72" s="1677"/>
      <c r="L72" s="1678"/>
      <c r="M72" s="1679"/>
      <c r="N72" s="1080"/>
      <c r="O72" s="1080"/>
      <c r="P72" s="1080"/>
      <c r="Q72" s="832" t="str">
        <f>Datos!I1233</f>
        <v/>
      </c>
    </row>
    <row r="73" spans="5:17" ht="15" customHeight="1" x14ac:dyDescent="0.25">
      <c r="E73" s="1669"/>
      <c r="F73" s="1670"/>
      <c r="G73" s="1671"/>
      <c r="H73" s="1674"/>
      <c r="I73" s="1675"/>
      <c r="J73" s="1676"/>
      <c r="K73" s="1677"/>
      <c r="L73" s="1678"/>
      <c r="M73" s="1679"/>
      <c r="N73" s="1080"/>
      <c r="O73" s="1080"/>
      <c r="P73" s="1080"/>
      <c r="Q73" s="832" t="str">
        <f>Datos!I1234</f>
        <v/>
      </c>
    </row>
    <row r="74" spans="5:17" ht="15" customHeight="1" x14ac:dyDescent="0.25">
      <c r="E74" s="1669"/>
      <c r="F74" s="1670"/>
      <c r="G74" s="1671"/>
      <c r="H74" s="1674"/>
      <c r="I74" s="1675"/>
      <c r="J74" s="1676"/>
      <c r="K74" s="1677"/>
      <c r="L74" s="1678"/>
      <c r="M74" s="1679"/>
      <c r="N74" s="1080"/>
      <c r="O74" s="1080"/>
      <c r="P74" s="1080"/>
      <c r="Q74" s="832" t="str">
        <f>Datos!I1235</f>
        <v/>
      </c>
    </row>
    <row r="75" spans="5:17" ht="15" customHeight="1" x14ac:dyDescent="0.25">
      <c r="E75" s="1669"/>
      <c r="F75" s="1670"/>
      <c r="G75" s="1671"/>
      <c r="H75" s="1674"/>
      <c r="I75" s="1675"/>
      <c r="J75" s="1676"/>
      <c r="K75" s="1677"/>
      <c r="L75" s="1678"/>
      <c r="M75" s="1679"/>
      <c r="N75" s="1080"/>
      <c r="O75" s="1080"/>
      <c r="P75" s="1080"/>
      <c r="Q75" s="832" t="str">
        <f>Datos!I1236</f>
        <v/>
      </c>
    </row>
    <row r="76" spans="5:17" ht="15" customHeight="1" x14ac:dyDescent="0.25">
      <c r="E76" s="1669"/>
      <c r="F76" s="1670"/>
      <c r="G76" s="1671"/>
      <c r="H76" s="1674"/>
      <c r="I76" s="1675"/>
      <c r="J76" s="1676"/>
      <c r="K76" s="1677"/>
      <c r="L76" s="1678"/>
      <c r="M76" s="1679"/>
      <c r="N76" s="1080"/>
      <c r="O76" s="1080"/>
      <c r="P76" s="1080"/>
      <c r="Q76" s="832" t="str">
        <f>Datos!I1237</f>
        <v/>
      </c>
    </row>
    <row r="77" spans="5:17" ht="15" customHeight="1" x14ac:dyDescent="0.25">
      <c r="E77" s="1669"/>
      <c r="F77" s="1670"/>
      <c r="G77" s="1671"/>
      <c r="H77" s="1674"/>
      <c r="I77" s="1675"/>
      <c r="J77" s="1676"/>
      <c r="K77" s="1677"/>
      <c r="L77" s="1678"/>
      <c r="M77" s="1679"/>
      <c r="N77" s="1080"/>
      <c r="O77" s="1080"/>
      <c r="P77" s="1080"/>
      <c r="Q77" s="832" t="str">
        <f>Datos!I1238</f>
        <v/>
      </c>
    </row>
    <row r="78" spans="5:17" ht="15" customHeight="1" x14ac:dyDescent="0.25">
      <c r="E78" s="1669"/>
      <c r="F78" s="1670"/>
      <c r="G78" s="1671"/>
      <c r="H78" s="1674"/>
      <c r="I78" s="1675"/>
      <c r="J78" s="1676"/>
      <c r="K78" s="1677"/>
      <c r="L78" s="1678"/>
      <c r="M78" s="1679"/>
      <c r="N78" s="1080"/>
      <c r="O78" s="1080"/>
      <c r="P78" s="1080"/>
      <c r="Q78" s="832" t="str">
        <f>Datos!I1239</f>
        <v/>
      </c>
    </row>
    <row r="79" spans="5:17" ht="15" customHeight="1" x14ac:dyDescent="0.25">
      <c r="E79" s="1669"/>
      <c r="F79" s="1670"/>
      <c r="G79" s="1671"/>
      <c r="H79" s="1674"/>
      <c r="I79" s="1675"/>
      <c r="J79" s="1676"/>
      <c r="K79" s="1677"/>
      <c r="L79" s="1678"/>
      <c r="M79" s="1679"/>
      <c r="N79" s="1080"/>
      <c r="O79" s="1080"/>
      <c r="P79" s="1080"/>
      <c r="Q79" s="832" t="str">
        <f>Datos!I1240</f>
        <v/>
      </c>
    </row>
    <row r="80" spans="5:17" ht="15" customHeight="1" x14ac:dyDescent="0.25">
      <c r="E80" s="1669"/>
      <c r="F80" s="1670"/>
      <c r="G80" s="1671"/>
      <c r="H80" s="1674"/>
      <c r="I80" s="1675"/>
      <c r="J80" s="1676"/>
      <c r="K80" s="1677"/>
      <c r="L80" s="1678"/>
      <c r="M80" s="1679"/>
      <c r="N80" s="1080"/>
      <c r="O80" s="1080"/>
      <c r="P80" s="1080"/>
      <c r="Q80" s="832" t="str">
        <f>Datos!I1241</f>
        <v/>
      </c>
    </row>
    <row r="81" spans="5:17" ht="15" customHeight="1" x14ac:dyDescent="0.25">
      <c r="E81" s="1669"/>
      <c r="F81" s="1670"/>
      <c r="G81" s="1671"/>
      <c r="H81" s="1674"/>
      <c r="I81" s="1675"/>
      <c r="J81" s="1676"/>
      <c r="K81" s="1677"/>
      <c r="L81" s="1678"/>
      <c r="M81" s="1679"/>
      <c r="N81" s="1080"/>
      <c r="O81" s="1080"/>
      <c r="P81" s="1080"/>
      <c r="Q81" s="832" t="str">
        <f>Datos!I1242</f>
        <v/>
      </c>
    </row>
    <row r="82" spans="5:17" ht="15" customHeight="1" x14ac:dyDescent="0.25">
      <c r="E82" s="1669"/>
      <c r="F82" s="1670"/>
      <c r="G82" s="1671"/>
      <c r="H82" s="1674"/>
      <c r="I82" s="1675"/>
      <c r="J82" s="1676"/>
      <c r="K82" s="1677"/>
      <c r="L82" s="1678"/>
      <c r="M82" s="1679"/>
      <c r="N82" s="1080"/>
      <c r="O82" s="1080"/>
      <c r="P82" s="1080"/>
      <c r="Q82" s="832" t="str">
        <f>Datos!I1243</f>
        <v/>
      </c>
    </row>
    <row r="83" spans="5:17" ht="15" customHeight="1" x14ac:dyDescent="0.25">
      <c r="E83" s="1669"/>
      <c r="F83" s="1670"/>
      <c r="G83" s="1671"/>
      <c r="H83" s="1674"/>
      <c r="I83" s="1675"/>
      <c r="J83" s="1676"/>
      <c r="K83" s="1677"/>
      <c r="L83" s="1678"/>
      <c r="M83" s="1679"/>
      <c r="N83" s="1080"/>
      <c r="O83" s="1080"/>
      <c r="P83" s="1080"/>
      <c r="Q83" s="832" t="str">
        <f>Datos!I1244</f>
        <v/>
      </c>
    </row>
    <row r="84" spans="5:17" ht="15" customHeight="1" x14ac:dyDescent="0.25">
      <c r="E84" s="1669"/>
      <c r="F84" s="1670"/>
      <c r="G84" s="1671"/>
      <c r="H84" s="1674"/>
      <c r="I84" s="1675"/>
      <c r="J84" s="1676"/>
      <c r="K84" s="1677"/>
      <c r="L84" s="1678"/>
      <c r="M84" s="1679"/>
      <c r="N84" s="1080"/>
      <c r="O84" s="1080"/>
      <c r="P84" s="1080"/>
      <c r="Q84" s="832" t="str">
        <f>Datos!I1245</f>
        <v/>
      </c>
    </row>
    <row r="85" spans="5:17" ht="15" customHeight="1" x14ac:dyDescent="0.25">
      <c r="E85" s="1669"/>
      <c r="F85" s="1670"/>
      <c r="G85" s="1671"/>
      <c r="H85" s="1674"/>
      <c r="I85" s="1675"/>
      <c r="J85" s="1676"/>
      <c r="K85" s="1677"/>
      <c r="L85" s="1678"/>
      <c r="M85" s="1679"/>
      <c r="N85" s="1080"/>
      <c r="O85" s="1080"/>
      <c r="P85" s="1080"/>
      <c r="Q85" s="832" t="str">
        <f>Datos!I1246</f>
        <v/>
      </c>
    </row>
    <row r="86" spans="5:17" ht="15" customHeight="1" x14ac:dyDescent="0.25">
      <c r="E86" s="1669"/>
      <c r="F86" s="1670"/>
      <c r="G86" s="1671"/>
      <c r="H86" s="1674"/>
      <c r="I86" s="1675"/>
      <c r="J86" s="1676"/>
      <c r="K86" s="1677"/>
      <c r="L86" s="1678"/>
      <c r="M86" s="1679"/>
      <c r="N86" s="1080"/>
      <c r="O86" s="1080"/>
      <c r="P86" s="1080"/>
      <c r="Q86" s="832" t="str">
        <f>Datos!I1247</f>
        <v/>
      </c>
    </row>
    <row r="87" spans="5:17" ht="15" customHeight="1" x14ac:dyDescent="0.25">
      <c r="E87" s="1669"/>
      <c r="F87" s="1670"/>
      <c r="G87" s="1671"/>
      <c r="H87" s="1674"/>
      <c r="I87" s="1675"/>
      <c r="J87" s="1676"/>
      <c r="K87" s="1677"/>
      <c r="L87" s="1678"/>
      <c r="M87" s="1679"/>
      <c r="N87" s="1080"/>
      <c r="O87" s="1080"/>
      <c r="P87" s="1080"/>
      <c r="Q87" s="832" t="str">
        <f>Datos!I1248</f>
        <v/>
      </c>
    </row>
    <row r="88" spans="5:17" ht="15" customHeight="1" x14ac:dyDescent="0.25">
      <c r="E88" s="1669"/>
      <c r="F88" s="1670"/>
      <c r="G88" s="1671"/>
      <c r="H88" s="1674"/>
      <c r="I88" s="1675"/>
      <c r="J88" s="1676"/>
      <c r="K88" s="1677"/>
      <c r="L88" s="1678"/>
      <c r="M88" s="1679"/>
      <c r="N88" s="1080"/>
      <c r="O88" s="1080"/>
      <c r="P88" s="1080"/>
      <c r="Q88" s="832" t="str">
        <f>Datos!I1249</f>
        <v/>
      </c>
    </row>
    <row r="89" spans="5:17" ht="15" customHeight="1" x14ac:dyDescent="0.25">
      <c r="E89" s="1669"/>
      <c r="F89" s="1670"/>
      <c r="G89" s="1671"/>
      <c r="H89" s="1674"/>
      <c r="I89" s="1675"/>
      <c r="J89" s="1676"/>
      <c r="K89" s="1677"/>
      <c r="L89" s="1678"/>
      <c r="M89" s="1679"/>
      <c r="N89" s="1080"/>
      <c r="O89" s="1080"/>
      <c r="P89" s="1080"/>
      <c r="Q89" s="832" t="str">
        <f>Datos!I1250</f>
        <v/>
      </c>
    </row>
    <row r="90" spans="5:17" ht="15" customHeight="1" x14ac:dyDescent="0.25">
      <c r="E90" s="1669"/>
      <c r="F90" s="1670"/>
      <c r="G90" s="1671"/>
      <c r="H90" s="1674"/>
      <c r="I90" s="1675"/>
      <c r="J90" s="1676"/>
      <c r="K90" s="1677"/>
      <c r="L90" s="1678"/>
      <c r="M90" s="1679"/>
      <c r="N90" s="1080"/>
      <c r="O90" s="1080"/>
      <c r="P90" s="1080"/>
      <c r="Q90" s="832" t="str">
        <f>Datos!I1251</f>
        <v/>
      </c>
    </row>
    <row r="91" spans="5:17" ht="15" customHeight="1" x14ac:dyDescent="0.25">
      <c r="E91" s="1669"/>
      <c r="F91" s="1670"/>
      <c r="G91" s="1671"/>
      <c r="H91" s="1674"/>
      <c r="I91" s="1675"/>
      <c r="J91" s="1676"/>
      <c r="K91" s="1677"/>
      <c r="L91" s="1678"/>
      <c r="M91" s="1679"/>
      <c r="N91" s="1080"/>
      <c r="O91" s="1080"/>
      <c r="P91" s="1080"/>
      <c r="Q91" s="832" t="str">
        <f>Datos!I1252</f>
        <v/>
      </c>
    </row>
    <row r="92" spans="5:17" ht="15" customHeight="1" x14ac:dyDescent="0.25">
      <c r="E92" s="1669"/>
      <c r="F92" s="1670"/>
      <c r="G92" s="1671"/>
      <c r="H92" s="1674"/>
      <c r="I92" s="1675"/>
      <c r="J92" s="1676"/>
      <c r="K92" s="1677"/>
      <c r="L92" s="1678"/>
      <c r="M92" s="1679"/>
      <c r="N92" s="1080"/>
      <c r="O92" s="1080"/>
      <c r="P92" s="1080"/>
      <c r="Q92" s="832" t="str">
        <f>Datos!I1253</f>
        <v/>
      </c>
    </row>
    <row r="93" spans="5:17" ht="15" customHeight="1" x14ac:dyDescent="0.25">
      <c r="E93" s="1669"/>
      <c r="F93" s="1670"/>
      <c r="G93" s="1671"/>
      <c r="H93" s="1674"/>
      <c r="I93" s="1675"/>
      <c r="J93" s="1676"/>
      <c r="K93" s="1677"/>
      <c r="L93" s="1678"/>
      <c r="M93" s="1679"/>
      <c r="N93" s="1080"/>
      <c r="O93" s="1080"/>
      <c r="P93" s="1080"/>
      <c r="Q93" s="832" t="str">
        <f>Datos!I1254</f>
        <v/>
      </c>
    </row>
    <row r="94" spans="5:17" ht="15" customHeight="1" x14ac:dyDescent="0.25">
      <c r="E94" s="1669"/>
      <c r="F94" s="1670"/>
      <c r="G94" s="1671"/>
      <c r="H94" s="1674"/>
      <c r="I94" s="1675"/>
      <c r="J94" s="1676"/>
      <c r="K94" s="1677"/>
      <c r="L94" s="1678"/>
      <c r="M94" s="1679"/>
      <c r="N94" s="1080"/>
      <c r="O94" s="1080"/>
      <c r="P94" s="1080"/>
      <c r="Q94" s="832" t="str">
        <f>Datos!I1255</f>
        <v/>
      </c>
    </row>
    <row r="95" spans="5:17" ht="15" customHeight="1" x14ac:dyDescent="0.25">
      <c r="E95" s="1669"/>
      <c r="F95" s="1670"/>
      <c r="G95" s="1671"/>
      <c r="H95" s="1674"/>
      <c r="I95" s="1675"/>
      <c r="J95" s="1676"/>
      <c r="K95" s="1677"/>
      <c r="L95" s="1678"/>
      <c r="M95" s="1679"/>
      <c r="N95" s="1080"/>
      <c r="O95" s="1080"/>
      <c r="P95" s="1080"/>
      <c r="Q95" s="832" t="str">
        <f>Datos!I1256</f>
        <v/>
      </c>
    </row>
    <row r="96" spans="5:17" ht="15" customHeight="1" x14ac:dyDescent="0.25">
      <c r="E96" s="1669"/>
      <c r="F96" s="1670"/>
      <c r="G96" s="1671"/>
      <c r="H96" s="1674"/>
      <c r="I96" s="1675"/>
      <c r="J96" s="1676"/>
      <c r="K96" s="1677"/>
      <c r="L96" s="1678"/>
      <c r="M96" s="1679"/>
      <c r="N96" s="1080"/>
      <c r="O96" s="1080"/>
      <c r="P96" s="1080"/>
      <c r="Q96" s="832" t="str">
        <f>Datos!I1257</f>
        <v/>
      </c>
    </row>
    <row r="97" spans="14:17" ht="15" customHeight="1" x14ac:dyDescent="0.25">
      <c r="N97" s="1213">
        <f>Datos!F1258</f>
        <v>0</v>
      </c>
      <c r="O97" s="1213">
        <f>Datos!G1258</f>
        <v>0</v>
      </c>
      <c r="P97" s="1213">
        <f>Datos!H1258</f>
        <v>0</v>
      </c>
      <c r="Q97" s="840">
        <f>Datos!I1258</f>
        <v>0</v>
      </c>
    </row>
    <row r="98" spans="14:17" ht="15" customHeight="1" x14ac:dyDescent="0.25"/>
    <row r="99" spans="14:17" ht="15" customHeight="1" x14ac:dyDescent="0.25"/>
    <row r="100" spans="14:17" ht="15" customHeight="1" x14ac:dyDescent="0.25"/>
    <row r="101" spans="14:17" ht="15" customHeight="1" x14ac:dyDescent="0.25"/>
    <row r="102" spans="14:17" ht="15" customHeight="1" x14ac:dyDescent="0.25"/>
    <row r="103" spans="14:17" ht="15" customHeight="1" x14ac:dyDescent="0.25"/>
    <row r="104" spans="14:17" ht="15" customHeight="1" x14ac:dyDescent="0.25"/>
    <row r="105" spans="14:17" ht="15" customHeight="1" x14ac:dyDescent="0.25"/>
    <row r="106" spans="14:17" ht="15" customHeight="1" x14ac:dyDescent="0.25"/>
    <row r="107" spans="14:17" ht="15" customHeight="1" x14ac:dyDescent="0.25"/>
    <row r="108" spans="14:17" ht="15" customHeight="1" x14ac:dyDescent="0.25"/>
    <row r="109" spans="14:17" ht="15" customHeight="1" x14ac:dyDescent="0.25"/>
    <row r="110" spans="14:17" ht="15" customHeight="1" x14ac:dyDescent="0.25"/>
    <row r="111" spans="14:17" ht="15" customHeight="1" x14ac:dyDescent="0.25"/>
    <row r="112" spans="14:17"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sheetData>
  <sheetProtection algorithmName="SHA-512" hashValue="8J0hR/cZDYYBb27R+srd2VhNIipYU6HlskGHoSS4YIfBgcXNcjT9NhuDJsunwCLoaJe0eEre+yNe39ta/ZZGqA==" saltValue="UwbOHI9dWhOKegqH+fhJdg==" spinCount="100000" sheet="1" objects="1" scenarios="1"/>
  <protectedRanges>
    <protectedRange sqref="K27:M48 E65:P96 E27:G48" name="Rango1"/>
  </protectedRanges>
  <mergeCells count="121">
    <mergeCell ref="K96:M96"/>
    <mergeCell ref="E16:R17"/>
    <mergeCell ref="K91:M91"/>
    <mergeCell ref="K92:M92"/>
    <mergeCell ref="K93:M93"/>
    <mergeCell ref="K94:M94"/>
    <mergeCell ref="K95:M95"/>
    <mergeCell ref="K86:M86"/>
    <mergeCell ref="K87:M87"/>
    <mergeCell ref="K88:M88"/>
    <mergeCell ref="K89:M89"/>
    <mergeCell ref="K90:M90"/>
    <mergeCell ref="K81:M81"/>
    <mergeCell ref="K82:M82"/>
    <mergeCell ref="K83:M83"/>
    <mergeCell ref="K84:M84"/>
    <mergeCell ref="K85:M85"/>
    <mergeCell ref="K76:M76"/>
    <mergeCell ref="K77:M77"/>
    <mergeCell ref="K78:M78"/>
    <mergeCell ref="K79:M79"/>
    <mergeCell ref="K80:M80"/>
    <mergeCell ref="H93:J93"/>
    <mergeCell ref="H94:J94"/>
    <mergeCell ref="H95:J95"/>
    <mergeCell ref="H96:J96"/>
    <mergeCell ref="K65:M65"/>
    <mergeCell ref="K66:M66"/>
    <mergeCell ref="K67:M67"/>
    <mergeCell ref="K68:M68"/>
    <mergeCell ref="K69:M69"/>
    <mergeCell ref="K70:M70"/>
    <mergeCell ref="K71:M71"/>
    <mergeCell ref="K72:M72"/>
    <mergeCell ref="K73:M73"/>
    <mergeCell ref="K74:M74"/>
    <mergeCell ref="K75:M75"/>
    <mergeCell ref="H88:J88"/>
    <mergeCell ref="H89:J89"/>
    <mergeCell ref="H90:J90"/>
    <mergeCell ref="H91:J91"/>
    <mergeCell ref="H92:J92"/>
    <mergeCell ref="H83:J83"/>
    <mergeCell ref="H84:J84"/>
    <mergeCell ref="H85:J85"/>
    <mergeCell ref="H86:J86"/>
    <mergeCell ref="H87:J87"/>
    <mergeCell ref="H78:J78"/>
    <mergeCell ref="H79:J79"/>
    <mergeCell ref="H80:J80"/>
    <mergeCell ref="H81:J81"/>
    <mergeCell ref="H82:J82"/>
    <mergeCell ref="H73:J73"/>
    <mergeCell ref="H74:J74"/>
    <mergeCell ref="H75:J75"/>
    <mergeCell ref="H76:J76"/>
    <mergeCell ref="H77:J77"/>
    <mergeCell ref="E95:G95"/>
    <mergeCell ref="E96:G96"/>
    <mergeCell ref="E62:G64"/>
    <mergeCell ref="H62:J64"/>
    <mergeCell ref="K62:M64"/>
    <mergeCell ref="H65:J65"/>
    <mergeCell ref="H66:J66"/>
    <mergeCell ref="H67:J67"/>
    <mergeCell ref="H68:J68"/>
    <mergeCell ref="H69:J69"/>
    <mergeCell ref="H70:J70"/>
    <mergeCell ref="H71:J71"/>
    <mergeCell ref="H72:J72"/>
    <mergeCell ref="E90:G90"/>
    <mergeCell ref="E91:G91"/>
    <mergeCell ref="E92:G92"/>
    <mergeCell ref="E93:G93"/>
    <mergeCell ref="E94:G94"/>
    <mergeCell ref="E85:G85"/>
    <mergeCell ref="E86:G86"/>
    <mergeCell ref="E87:G87"/>
    <mergeCell ref="E88:G88"/>
    <mergeCell ref="E89:G89"/>
    <mergeCell ref="E80:G80"/>
    <mergeCell ref="E81:G81"/>
    <mergeCell ref="E82:G82"/>
    <mergeCell ref="E83:G83"/>
    <mergeCell ref="E84:G84"/>
    <mergeCell ref="E75:G75"/>
    <mergeCell ref="E76:G76"/>
    <mergeCell ref="E77:G77"/>
    <mergeCell ref="E78:G78"/>
    <mergeCell ref="E79:G79"/>
    <mergeCell ref="E70:G70"/>
    <mergeCell ref="E71:G71"/>
    <mergeCell ref="E72:G72"/>
    <mergeCell ref="E73:G73"/>
    <mergeCell ref="E74:G74"/>
    <mergeCell ref="E65:G65"/>
    <mergeCell ref="E66:G66"/>
    <mergeCell ref="E67:G67"/>
    <mergeCell ref="E68:G68"/>
    <mergeCell ref="E69:G69"/>
    <mergeCell ref="Q62:Q64"/>
    <mergeCell ref="N62:P63"/>
    <mergeCell ref="E51:R51"/>
    <mergeCell ref="E52:R52"/>
    <mergeCell ref="E56:R57"/>
    <mergeCell ref="G24:G26"/>
    <mergeCell ref="C1:S1"/>
    <mergeCell ref="D19:R19"/>
    <mergeCell ref="E24:E26"/>
    <mergeCell ref="D54:R54"/>
    <mergeCell ref="E6:R9"/>
    <mergeCell ref="E21:R22"/>
    <mergeCell ref="E11:R15"/>
    <mergeCell ref="E59:R60"/>
    <mergeCell ref="F24:F26"/>
    <mergeCell ref="E50:R50"/>
    <mergeCell ref="N24:P25"/>
    <mergeCell ref="Q24:Q26"/>
    <mergeCell ref="H24:M24"/>
    <mergeCell ref="H25:J25"/>
    <mergeCell ref="K25:M25"/>
  </mergeCells>
  <conditionalFormatting sqref="N27:P49">
    <cfRule type="expression" dxfId="1385" priority="82" stopIfTrue="1">
      <formula>ISNUMBER(N27)</formula>
    </cfRule>
  </conditionalFormatting>
  <conditionalFormatting sqref="E27:E48">
    <cfRule type="expression" dxfId="1384" priority="79" stopIfTrue="1">
      <formula>E27&lt;&gt;""</formula>
    </cfRule>
  </conditionalFormatting>
  <conditionalFormatting sqref="Q27:Q48">
    <cfRule type="expression" dxfId="1383" priority="21" stopIfTrue="1">
      <formula>ISNUMBER(Q27)</formula>
    </cfRule>
  </conditionalFormatting>
  <conditionalFormatting sqref="Q65:Q96">
    <cfRule type="expression" dxfId="1382" priority="20" stopIfTrue="1">
      <formula>ISNUMBER(Q65)</formula>
    </cfRule>
  </conditionalFormatting>
  <conditionalFormatting sqref="N97:P97">
    <cfRule type="expression" dxfId="1381" priority="15" stopIfTrue="1">
      <formula>ISNUMBER(N97)</formula>
    </cfRule>
  </conditionalFormatting>
  <conditionalFormatting sqref="N65:P96">
    <cfRule type="expression" dxfId="1380" priority="11">
      <formula>ISNUMBER(N65)</formula>
    </cfRule>
    <cfRule type="expression" dxfId="1379" priority="13" stopIfTrue="1">
      <formula>$E65&lt;&gt;""</formula>
    </cfRule>
  </conditionalFormatting>
  <conditionalFormatting sqref="E65:J96">
    <cfRule type="expression" dxfId="1378" priority="12" stopIfTrue="1">
      <formula>E65&lt;&gt;""</formula>
    </cfRule>
  </conditionalFormatting>
  <conditionalFormatting sqref="F27:F48">
    <cfRule type="expression" dxfId="1377" priority="10" stopIfTrue="1">
      <formula>F27&lt;&gt;""</formula>
    </cfRule>
  </conditionalFormatting>
  <conditionalFormatting sqref="K65:P96">
    <cfRule type="expression" dxfId="1376" priority="8" stopIfTrue="1">
      <formula>AND(ISTEXT($E65),K65="")</formula>
    </cfRule>
  </conditionalFormatting>
  <conditionalFormatting sqref="K66:K96 G27:G48">
    <cfRule type="expression" dxfId="1375" priority="7" stopIfTrue="1">
      <formula>AND(OR(E27&lt;&gt;"",ISTEXT(F27)),$G27="")</formula>
    </cfRule>
  </conditionalFormatting>
  <conditionalFormatting sqref="H27:J48">
    <cfRule type="expression" dxfId="1374" priority="2256" stopIfTrue="1">
      <formula>$F27="Otro (ud)"</formula>
    </cfRule>
    <cfRule type="expression" dxfId="1373" priority="2257" stopIfTrue="1">
      <formula>H27=""</formula>
    </cfRule>
    <cfRule type="expression" dxfId="1372" priority="2258" stopIfTrue="1">
      <formula>H27&lt;&gt;""</formula>
    </cfRule>
  </conditionalFormatting>
  <conditionalFormatting sqref="K27:M48">
    <cfRule type="expression" dxfId="1371" priority="2259" stopIfTrue="1">
      <formula>ISNUMBER(K27)</formula>
    </cfRule>
    <cfRule type="expression" dxfId="1370" priority="2260">
      <formula>$F27="Otro (ud)"</formula>
    </cfRule>
  </conditionalFormatting>
  <dataValidations count="3">
    <dataValidation type="decimal" operator="greaterThan" allowBlank="1" showInputMessage="1" showErrorMessage="1" sqref="G27:G48">
      <formula1>0</formula1>
    </dataValidation>
    <dataValidation type="list" allowBlank="1" showInputMessage="1" showErrorMessage="1" sqref="E65:E96">
      <formula1>Categoría_actividades</formula1>
    </dataValidation>
    <dataValidation type="list" allowBlank="1" showInputMessage="1" showErrorMessage="1" sqref="F27:F48">
      <formula1>Comb_fijas</formula1>
    </dataValidation>
  </dataValidations>
  <hyperlinks>
    <hyperlink ref="A5" location="'3. Datos Cultivos'!A1" display="3. Datos cultivos"/>
    <hyperlink ref="A9" location="'7. Emisiones Fugitivas'!A1" display="7. Emisiones fugitivas"/>
    <hyperlink ref="A10" location="'8. Emisiones de proceso'!A1" display="8. Emisiones de proceso"/>
    <hyperlink ref="A11" location="'9. Información adicional'!A1" display="9. Información adicional"/>
    <hyperlink ref="A12" location="'10. Electricidad y otras energ.'!A1" display="10. Electricidad y otras energías"/>
    <hyperlink ref="A13" location="'11. Informe final. Resultados'!A1" display="11. Informe final: Resultados"/>
    <hyperlink ref="A14" location="'12. Factores de emisión'!A1" display="12. Factores de emisión"/>
    <hyperlink ref="A15" location="'13. Revisiones calculadora'!A1" display="13. Revisiones de la calculadora"/>
    <hyperlink ref="A8" location="'6. Vehículos y maquinaria'!A1" display="6. Vehículos y maquinaria"/>
    <hyperlink ref="A3" location="'1.Datos generales organización '!A1" display="1. Datos de la organización"/>
    <hyperlink ref="A4" location="'2. Hoja de trabajo. Consumos'!A1" display="2. Hoja de trabajo. Consumos"/>
    <hyperlink ref="A6" location="'4. Emisiones cultivos'!A1" display="4. Emisiones cultivos"/>
  </hyperlinks>
  <pageMargins left="0.74803149606299213" right="0.74803149606299213" top="0.98425196850393704" bottom="0.98425196850393704" header="0" footer="0"/>
  <pageSetup paperSize="256" scale="47"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350"/>
  <sheetViews>
    <sheetView showRowColHeaders="0" zoomScaleNormal="100" workbookViewId="0">
      <pane xSplit="2" ySplit="1" topLeftCell="C2" activePane="bottomRight" state="frozen"/>
      <selection activeCell="A3" sqref="A3"/>
      <selection pane="topRight" activeCell="A3" sqref="A3"/>
      <selection pane="bottomLeft" activeCell="A3" sqref="A3"/>
      <selection pane="bottomRight"/>
    </sheetView>
  </sheetViews>
  <sheetFormatPr baseColWidth="10" defaultColWidth="11.42578125" defaultRowHeight="15" x14ac:dyDescent="0.25"/>
  <cols>
    <col min="1" max="1" width="27" style="386" customWidth="1"/>
    <col min="2" max="2" width="0.5703125" style="971" customWidth="1"/>
    <col min="3" max="3" width="1" style="259" customWidth="1"/>
    <col min="4" max="4" width="1.42578125" style="265" customWidth="1"/>
    <col min="5" max="5" width="27.140625" style="265" customWidth="1"/>
    <col min="6" max="6" width="31.28515625" style="265" customWidth="1"/>
    <col min="7" max="7" width="16.42578125" style="265" customWidth="1"/>
    <col min="8" max="8" width="14.85546875" style="265" customWidth="1"/>
    <col min="9" max="14" width="11.42578125" style="265" customWidth="1"/>
    <col min="15" max="17" width="13" style="265" customWidth="1"/>
    <col min="18" max="20" width="14.28515625" style="265" customWidth="1"/>
    <col min="21" max="21" width="12.28515625" style="265" customWidth="1"/>
    <col min="22" max="22" width="3.42578125" style="265" customWidth="1"/>
    <col min="23" max="16384" width="11.42578125" style="265"/>
  </cols>
  <sheetData>
    <row r="1" spans="1:22" s="259" customFormat="1" ht="36" customHeight="1" x14ac:dyDescent="0.25">
      <c r="A1" s="257"/>
      <c r="B1" s="971"/>
      <c r="C1" s="258" t="s">
        <v>2397</v>
      </c>
      <c r="D1" s="258"/>
      <c r="E1" s="258"/>
      <c r="F1" s="258"/>
      <c r="G1" s="258"/>
      <c r="H1" s="258"/>
      <c r="I1" s="258"/>
      <c r="J1" s="258"/>
      <c r="K1" s="258"/>
      <c r="L1" s="258"/>
      <c r="M1" s="258"/>
      <c r="N1" s="258"/>
      <c r="O1" s="258"/>
      <c r="P1" s="258"/>
      <c r="Q1" s="258"/>
      <c r="R1" s="258"/>
      <c r="S1" s="258"/>
      <c r="T1" s="258"/>
      <c r="U1" s="258"/>
      <c r="V1" s="258"/>
    </row>
    <row r="2" spans="1:22" ht="36" customHeight="1" x14ac:dyDescent="0.25">
      <c r="B2" s="972"/>
    </row>
    <row r="3" spans="1:22" ht="15" customHeight="1" x14ac:dyDescent="0.25">
      <c r="A3" s="387" t="s">
        <v>49</v>
      </c>
      <c r="B3" s="973"/>
      <c r="E3" s="764" t="s">
        <v>1304</v>
      </c>
      <c r="F3" s="764"/>
      <c r="G3" s="764"/>
      <c r="H3" s="764"/>
      <c r="I3" s="764"/>
      <c r="J3" s="764"/>
      <c r="K3" s="764"/>
      <c r="L3" s="764"/>
      <c r="M3" s="764"/>
      <c r="N3" s="764"/>
      <c r="O3" s="764"/>
      <c r="P3" s="764"/>
      <c r="Q3" s="764"/>
      <c r="R3" s="764"/>
      <c r="S3" s="764"/>
      <c r="T3" s="338"/>
      <c r="U3" s="338"/>
      <c r="V3" s="339"/>
    </row>
    <row r="4" spans="1:22" ht="15" customHeight="1" x14ac:dyDescent="0.25">
      <c r="A4" s="387" t="s">
        <v>1091</v>
      </c>
      <c r="B4" s="973"/>
      <c r="F4" s="701"/>
      <c r="G4" s="701"/>
      <c r="H4" s="701"/>
      <c r="I4" s="701"/>
      <c r="J4" s="701"/>
      <c r="K4" s="701"/>
      <c r="L4" s="701"/>
      <c r="M4" s="701"/>
      <c r="N4" s="701"/>
      <c r="O4" s="701"/>
      <c r="P4" s="701"/>
      <c r="Q4" s="701"/>
      <c r="R4" s="701"/>
      <c r="S4" s="701"/>
      <c r="T4" s="338"/>
      <c r="U4" s="338"/>
      <c r="V4" s="339"/>
    </row>
    <row r="5" spans="1:22" ht="15" customHeight="1" x14ac:dyDescent="0.25">
      <c r="A5" s="387" t="s">
        <v>1687</v>
      </c>
      <c r="B5" s="973"/>
      <c r="E5" s="764" t="s">
        <v>1716</v>
      </c>
      <c r="F5" s="764"/>
      <c r="G5" s="764"/>
      <c r="H5" s="764"/>
      <c r="I5" s="764"/>
      <c r="J5" s="764"/>
      <c r="K5" s="764"/>
      <c r="L5" s="764"/>
      <c r="M5" s="764"/>
      <c r="N5" s="764"/>
      <c r="O5" s="764"/>
      <c r="P5" s="764"/>
      <c r="Q5" s="764"/>
      <c r="R5" s="764"/>
      <c r="S5" s="764"/>
      <c r="T5" s="338"/>
      <c r="U5" s="338"/>
      <c r="V5" s="339"/>
    </row>
    <row r="6" spans="1:22" ht="15" customHeight="1" x14ac:dyDescent="0.25">
      <c r="A6" s="387" t="s">
        <v>2001</v>
      </c>
      <c r="B6" s="973"/>
      <c r="E6" s="367"/>
      <c r="F6" s="367"/>
      <c r="G6" s="338"/>
      <c r="H6" s="338"/>
      <c r="I6" s="338"/>
      <c r="J6" s="338"/>
      <c r="K6" s="338"/>
      <c r="L6" s="338"/>
      <c r="N6" s="338"/>
      <c r="O6" s="338"/>
      <c r="P6" s="338"/>
      <c r="Q6" s="338"/>
      <c r="R6" s="338"/>
      <c r="S6" s="338"/>
      <c r="T6" s="338"/>
      <c r="U6" s="338"/>
      <c r="V6" s="339"/>
    </row>
    <row r="7" spans="1:22" ht="15" customHeight="1" x14ac:dyDescent="0.25">
      <c r="A7" s="387" t="s">
        <v>1909</v>
      </c>
      <c r="E7" s="627" t="s">
        <v>718</v>
      </c>
      <c r="F7" s="341"/>
      <c r="G7" s="338"/>
      <c r="H7" s="338"/>
      <c r="I7" s="338"/>
      <c r="J7" s="338"/>
      <c r="K7" s="338"/>
      <c r="L7" s="338"/>
      <c r="M7" s="342"/>
      <c r="N7" s="338"/>
      <c r="O7" s="338"/>
      <c r="P7" s="338"/>
      <c r="Q7" s="338"/>
      <c r="R7" s="338"/>
      <c r="S7" s="338"/>
      <c r="T7" s="338"/>
      <c r="U7" s="338"/>
      <c r="V7" s="339"/>
    </row>
    <row r="8" spans="1:22" ht="15" customHeight="1" x14ac:dyDescent="0.25">
      <c r="A8" s="975" t="s">
        <v>1910</v>
      </c>
      <c r="E8" s="628" t="s">
        <v>1305</v>
      </c>
      <c r="F8" s="343"/>
      <c r="G8" s="248"/>
      <c r="H8" s="248"/>
      <c r="I8" s="248"/>
      <c r="J8" s="248"/>
      <c r="K8" s="248"/>
      <c r="L8" s="248"/>
      <c r="M8" s="248"/>
      <c r="N8" s="248"/>
      <c r="O8" s="248"/>
      <c r="P8" s="248"/>
    </row>
    <row r="9" spans="1:22" ht="15" customHeight="1" x14ac:dyDescent="0.25">
      <c r="A9" s="387" t="s">
        <v>1911</v>
      </c>
      <c r="E9" s="627" t="s">
        <v>1934</v>
      </c>
      <c r="F9" s="341"/>
      <c r="G9" s="248"/>
      <c r="H9" s="248"/>
      <c r="I9" s="248"/>
      <c r="J9" s="248"/>
      <c r="K9" s="248"/>
      <c r="L9" s="248"/>
      <c r="M9" s="248"/>
      <c r="N9" s="248"/>
      <c r="O9" s="248"/>
      <c r="P9" s="248"/>
    </row>
    <row r="10" spans="1:22" ht="15" customHeight="1" x14ac:dyDescent="0.25">
      <c r="A10" s="387" t="s">
        <v>1912</v>
      </c>
      <c r="E10" s="628" t="s">
        <v>1306</v>
      </c>
      <c r="F10" s="343"/>
      <c r="G10" s="248"/>
      <c r="H10" s="248"/>
      <c r="I10" s="248"/>
      <c r="J10" s="248"/>
      <c r="K10" s="248"/>
      <c r="L10" s="248"/>
      <c r="M10" s="248"/>
      <c r="N10" s="248"/>
      <c r="O10" s="627"/>
      <c r="P10" s="248"/>
    </row>
    <row r="11" spans="1:22" ht="15" customHeight="1" x14ac:dyDescent="0.25">
      <c r="A11" s="387" t="s">
        <v>1913</v>
      </c>
      <c r="E11" s="627" t="s">
        <v>1935</v>
      </c>
      <c r="F11" s="341"/>
      <c r="G11" s="248"/>
      <c r="H11" s="248"/>
      <c r="I11" s="248"/>
      <c r="J11" s="248"/>
      <c r="K11" s="248"/>
      <c r="L11" s="248"/>
      <c r="M11" s="248"/>
      <c r="N11" s="248"/>
      <c r="O11" s="248"/>
      <c r="P11" s="248"/>
    </row>
    <row r="12" spans="1:22" ht="15" customHeight="1" x14ac:dyDescent="0.25">
      <c r="A12" s="387" t="s">
        <v>1914</v>
      </c>
      <c r="E12" s="628" t="s">
        <v>748</v>
      </c>
      <c r="F12" s="343"/>
      <c r="G12" s="248"/>
      <c r="H12" s="248"/>
      <c r="I12" s="248"/>
      <c r="J12" s="248"/>
      <c r="K12" s="248"/>
      <c r="L12" s="248"/>
      <c r="M12" s="248"/>
      <c r="N12" s="248"/>
      <c r="O12" s="248"/>
      <c r="P12" s="248"/>
      <c r="Q12" s="344"/>
      <c r="R12" s="344"/>
      <c r="S12" s="344"/>
      <c r="T12" s="345"/>
      <c r="U12" s="344"/>
    </row>
    <row r="13" spans="1:22" ht="15" customHeight="1" x14ac:dyDescent="0.25">
      <c r="A13" s="387" t="s">
        <v>1915</v>
      </c>
      <c r="T13" s="345"/>
      <c r="U13" s="344"/>
    </row>
    <row r="14" spans="1:22" ht="15" customHeight="1" x14ac:dyDescent="0.25">
      <c r="A14" s="387" t="s">
        <v>1916</v>
      </c>
      <c r="D14" s="394" t="s">
        <v>799</v>
      </c>
      <c r="E14" s="384"/>
      <c r="F14" s="393"/>
      <c r="G14" s="393"/>
      <c r="H14" s="391"/>
      <c r="I14" s="391"/>
      <c r="J14" s="391"/>
      <c r="K14" s="391"/>
      <c r="L14" s="391"/>
      <c r="M14" s="391"/>
      <c r="N14" s="384"/>
      <c r="O14" s="394"/>
      <c r="P14" s="394"/>
      <c r="Q14" s="394"/>
      <c r="R14" s="394"/>
      <c r="S14" s="394"/>
      <c r="T14" s="345"/>
      <c r="U14" s="344"/>
    </row>
    <row r="15" spans="1:22" ht="15" customHeight="1" x14ac:dyDescent="0.25">
      <c r="A15" s="387" t="s">
        <v>1917</v>
      </c>
      <c r="E15" s="628"/>
      <c r="Q15" s="340"/>
      <c r="R15" s="340"/>
      <c r="S15" s="340"/>
      <c r="T15" s="340"/>
      <c r="U15" s="340"/>
      <c r="V15" s="339"/>
    </row>
    <row r="16" spans="1:22" s="320" customFormat="1" ht="15" customHeight="1" x14ac:dyDescent="0.3">
      <c r="A16" s="388"/>
      <c r="B16" s="971"/>
      <c r="C16" s="259"/>
      <c r="E16" s="1507" t="s">
        <v>1717</v>
      </c>
      <c r="F16" s="1507"/>
      <c r="G16" s="1710"/>
      <c r="H16" s="1507"/>
      <c r="I16" s="1507"/>
      <c r="J16" s="1710"/>
      <c r="K16" s="1507"/>
      <c r="L16" s="1507"/>
      <c r="M16" s="1507"/>
      <c r="N16" s="1507"/>
      <c r="O16" s="1507"/>
      <c r="P16" s="1507"/>
      <c r="Q16" s="1507"/>
      <c r="R16" s="1507"/>
      <c r="S16" s="1507"/>
      <c r="T16" s="340"/>
      <c r="U16" s="340"/>
      <c r="V16" s="265"/>
    </row>
    <row r="17" spans="1:23" ht="15" customHeight="1" x14ac:dyDescent="0.3">
      <c r="A17" s="388"/>
      <c r="D17" s="368"/>
      <c r="E17" s="1507"/>
      <c r="F17" s="1507"/>
      <c r="G17" s="1507"/>
      <c r="H17" s="1507"/>
      <c r="I17" s="1507"/>
      <c r="J17" s="1507"/>
      <c r="K17" s="1507"/>
      <c r="L17" s="1507"/>
      <c r="M17" s="1507"/>
      <c r="N17" s="1507"/>
      <c r="O17" s="1507"/>
      <c r="P17" s="1507"/>
      <c r="Q17" s="1507"/>
      <c r="R17" s="1507"/>
      <c r="S17" s="1507"/>
      <c r="T17" s="340"/>
      <c r="U17" s="340"/>
      <c r="V17" s="368"/>
    </row>
    <row r="18" spans="1:23" ht="16.5" customHeight="1" x14ac:dyDescent="0.3">
      <c r="A18" s="388"/>
      <c r="B18" s="974"/>
      <c r="D18" s="368"/>
      <c r="E18" s="1507"/>
      <c r="F18" s="1507"/>
      <c r="G18" s="1710"/>
      <c r="H18" s="1507"/>
      <c r="I18" s="1507"/>
      <c r="J18" s="1710"/>
      <c r="K18" s="1507"/>
      <c r="L18" s="1507"/>
      <c r="M18" s="1507"/>
      <c r="N18" s="1507"/>
      <c r="O18" s="1507"/>
      <c r="P18" s="1507"/>
      <c r="Q18" s="1507"/>
      <c r="R18" s="1507"/>
      <c r="S18" s="1507"/>
      <c r="V18" s="368"/>
    </row>
    <row r="19" spans="1:23" ht="16.5" customHeight="1" x14ac:dyDescent="0.3">
      <c r="D19" s="368"/>
      <c r="E19" s="1507"/>
      <c r="F19" s="1507"/>
      <c r="G19" s="1507"/>
      <c r="H19" s="1507"/>
      <c r="I19" s="1507"/>
      <c r="J19" s="1507"/>
      <c r="K19" s="1507"/>
      <c r="L19" s="1507"/>
      <c r="M19" s="1507"/>
      <c r="N19" s="1507"/>
      <c r="O19" s="1507"/>
      <c r="P19" s="1507"/>
      <c r="Q19" s="1507"/>
      <c r="R19" s="1507"/>
      <c r="S19" s="1507"/>
      <c r="V19" s="368"/>
    </row>
    <row r="20" spans="1:23" ht="16.5" customHeight="1" x14ac:dyDescent="0.3">
      <c r="B20" s="974"/>
      <c r="D20" s="368"/>
      <c r="E20" s="1548" t="s">
        <v>2398</v>
      </c>
      <c r="F20" s="1548"/>
      <c r="G20" s="1548"/>
      <c r="H20" s="1548"/>
      <c r="I20" s="1548"/>
      <c r="J20" s="1548"/>
      <c r="K20" s="1548"/>
      <c r="L20" s="1548"/>
      <c r="M20" s="1548"/>
      <c r="N20" s="1548"/>
      <c r="O20" s="1548"/>
      <c r="P20" s="1548"/>
      <c r="Q20" s="1548"/>
      <c r="R20" s="1548"/>
      <c r="S20" s="1548"/>
      <c r="V20" s="368"/>
    </row>
    <row r="21" spans="1:23" ht="16.5" customHeight="1" x14ac:dyDescent="0.3">
      <c r="B21" s="974"/>
      <c r="D21" s="368"/>
      <c r="E21" s="1548"/>
      <c r="F21" s="1548"/>
      <c r="G21" s="1548"/>
      <c r="H21" s="1548"/>
      <c r="I21" s="1548"/>
      <c r="J21" s="1548"/>
      <c r="K21" s="1548"/>
      <c r="L21" s="1548"/>
      <c r="M21" s="1548"/>
      <c r="N21" s="1548"/>
      <c r="O21" s="1548"/>
      <c r="P21" s="1548"/>
      <c r="Q21" s="1548"/>
      <c r="R21" s="1548"/>
      <c r="S21" s="1548"/>
      <c r="V21" s="368"/>
    </row>
    <row r="22" spans="1:23" ht="16.5" customHeight="1" x14ac:dyDescent="0.3">
      <c r="A22" s="389"/>
      <c r="B22" s="974"/>
      <c r="D22" s="368"/>
      <c r="E22" s="1548"/>
      <c r="F22" s="1548"/>
      <c r="G22" s="1548"/>
      <c r="H22" s="1548"/>
      <c r="I22" s="1548"/>
      <c r="J22" s="1548"/>
      <c r="K22" s="1548"/>
      <c r="L22" s="1548"/>
      <c r="M22" s="1548"/>
      <c r="N22" s="1548"/>
      <c r="O22" s="1548"/>
      <c r="P22" s="1548"/>
      <c r="Q22" s="1548"/>
      <c r="R22" s="1548"/>
      <c r="S22" s="1548"/>
      <c r="T22" s="369"/>
      <c r="U22" s="369"/>
      <c r="V22" s="368"/>
    </row>
    <row r="23" spans="1:23" ht="16.5" customHeight="1" x14ac:dyDescent="0.3">
      <c r="A23" s="389"/>
      <c r="B23" s="974"/>
      <c r="D23" s="368"/>
      <c r="E23" s="1548"/>
      <c r="F23" s="1548"/>
      <c r="G23" s="1548"/>
      <c r="H23" s="1548"/>
      <c r="I23" s="1711"/>
      <c r="J23" s="1711"/>
      <c r="K23" s="1711"/>
      <c r="L23" s="1711"/>
      <c r="M23" s="1548"/>
      <c r="N23" s="1548"/>
      <c r="O23" s="1548"/>
      <c r="P23" s="1548"/>
      <c r="Q23" s="1548"/>
      <c r="R23" s="1548"/>
      <c r="S23" s="1548"/>
      <c r="T23" s="369"/>
      <c r="U23" s="369"/>
      <c r="V23" s="368"/>
    </row>
    <row r="24" spans="1:23" ht="16.5" customHeight="1" x14ac:dyDescent="0.3">
      <c r="A24" s="388"/>
      <c r="E24" s="1548" t="s">
        <v>2392</v>
      </c>
      <c r="F24" s="1548"/>
      <c r="G24" s="1548"/>
      <c r="H24" s="1548"/>
      <c r="I24" s="1711"/>
      <c r="J24" s="1711"/>
      <c r="K24" s="1711"/>
      <c r="L24" s="1711"/>
      <c r="M24" s="1548"/>
      <c r="N24" s="1548"/>
      <c r="O24" s="1548"/>
      <c r="P24" s="1548"/>
      <c r="Q24" s="1548"/>
      <c r="R24" s="1548"/>
      <c r="S24" s="1548"/>
      <c r="T24" s="369"/>
      <c r="U24" s="369"/>
      <c r="V24" s="368"/>
    </row>
    <row r="25" spans="1:23" ht="16.5" customHeight="1" x14ac:dyDescent="0.3">
      <c r="A25" s="389"/>
      <c r="B25" s="974"/>
      <c r="E25" s="1548"/>
      <c r="F25" s="1548"/>
      <c r="G25" s="1548"/>
      <c r="H25" s="1711"/>
      <c r="I25" s="1548"/>
      <c r="J25" s="1548"/>
      <c r="K25" s="1548"/>
      <c r="L25" s="1548"/>
      <c r="M25" s="1548"/>
      <c r="N25" s="1548"/>
      <c r="O25" s="1548"/>
      <c r="P25" s="1548"/>
      <c r="Q25" s="1548"/>
      <c r="R25" s="1548"/>
      <c r="S25" s="1548"/>
      <c r="T25" s="369"/>
      <c r="U25" s="369"/>
      <c r="V25" s="368"/>
    </row>
    <row r="26" spans="1:23" ht="18.75" customHeight="1" x14ac:dyDescent="0.3">
      <c r="E26" s="1548"/>
      <c r="F26" s="1548"/>
      <c r="G26" s="1548"/>
      <c r="H26" s="1548"/>
      <c r="I26" s="1548"/>
      <c r="J26" s="1548"/>
      <c r="K26" s="1548"/>
      <c r="L26" s="1548"/>
      <c r="M26" s="1548"/>
      <c r="N26" s="1548"/>
      <c r="O26" s="1548"/>
      <c r="P26" s="1548"/>
      <c r="Q26" s="1548"/>
      <c r="R26" s="1548"/>
      <c r="S26" s="1548"/>
      <c r="T26" s="369"/>
      <c r="U26" s="369"/>
      <c r="V26" s="368"/>
    </row>
    <row r="27" spans="1:23" ht="16.5" customHeight="1" x14ac:dyDescent="0.3">
      <c r="E27" s="703"/>
      <c r="F27" s="703"/>
      <c r="G27" s="703"/>
      <c r="H27" s="703"/>
      <c r="I27" s="703"/>
      <c r="J27" s="703"/>
      <c r="K27" s="703"/>
      <c r="L27" s="703"/>
      <c r="M27" s="703"/>
      <c r="N27" s="703"/>
      <c r="O27" s="703"/>
      <c r="P27" s="703"/>
      <c r="Q27" s="703"/>
      <c r="R27" s="703"/>
      <c r="S27" s="703"/>
      <c r="T27" s="369"/>
      <c r="U27" s="369"/>
      <c r="V27" s="368"/>
    </row>
    <row r="28" spans="1:23" ht="16.5" customHeight="1" x14ac:dyDescent="0.3">
      <c r="E28" s="630" t="s">
        <v>1072</v>
      </c>
      <c r="T28" s="369"/>
      <c r="U28" s="369"/>
      <c r="V28" s="368"/>
    </row>
    <row r="29" spans="1:23" ht="16.5" customHeight="1" x14ac:dyDescent="0.3">
      <c r="T29" s="369"/>
      <c r="U29" s="369"/>
      <c r="V29" s="368"/>
    </row>
    <row r="30" spans="1:23" ht="15" customHeight="1" x14ac:dyDescent="0.3">
      <c r="A30" s="388"/>
      <c r="D30" s="368"/>
      <c r="E30" s="740" t="s">
        <v>1718</v>
      </c>
      <c r="F30" s="771"/>
      <c r="G30" s="771"/>
      <c r="H30" s="771"/>
      <c r="I30" s="771"/>
      <c r="J30" s="771"/>
      <c r="K30" s="771"/>
      <c r="L30" s="771"/>
      <c r="M30" s="771"/>
      <c r="N30" s="771"/>
      <c r="O30" s="771"/>
      <c r="P30" s="771"/>
      <c r="Q30" s="771"/>
      <c r="R30" s="771"/>
      <c r="S30" s="771"/>
      <c r="T30" s="369"/>
      <c r="U30" s="369"/>
      <c r="V30" s="369"/>
      <c r="W30" s="369"/>
    </row>
    <row r="31" spans="1:23" ht="15" customHeight="1" x14ac:dyDescent="0.3">
      <c r="A31" s="388"/>
      <c r="D31" s="368"/>
      <c r="E31" s="771"/>
      <c r="F31" s="771"/>
      <c r="G31" s="771"/>
      <c r="H31" s="771"/>
      <c r="I31" s="771"/>
      <c r="J31" s="771"/>
      <c r="K31" s="771"/>
      <c r="L31" s="771"/>
      <c r="M31" s="771"/>
      <c r="N31" s="771"/>
      <c r="O31" s="771"/>
      <c r="P31" s="771"/>
      <c r="Q31" s="771"/>
      <c r="R31" s="771"/>
      <c r="S31" s="771"/>
      <c r="T31" s="369"/>
      <c r="U31" s="369"/>
      <c r="V31" s="369"/>
      <c r="W31" s="369"/>
    </row>
    <row r="32" spans="1:23" ht="17.25" customHeight="1" x14ac:dyDescent="0.3">
      <c r="D32" s="368"/>
      <c r="E32" s="740" t="s">
        <v>1719</v>
      </c>
      <c r="F32" s="771"/>
      <c r="G32" s="771"/>
      <c r="H32" s="771"/>
      <c r="I32" s="771"/>
      <c r="J32" s="771"/>
      <c r="K32" s="771"/>
      <c r="L32" s="771"/>
      <c r="M32" s="771"/>
      <c r="N32" s="771"/>
      <c r="O32" s="771"/>
      <c r="P32" s="771"/>
      <c r="Q32" s="771"/>
      <c r="R32" s="771"/>
      <c r="S32" s="771"/>
      <c r="V32" s="368"/>
    </row>
    <row r="33" spans="1:23" s="370" customFormat="1" ht="15" customHeight="1" x14ac:dyDescent="0.25">
      <c r="A33" s="386"/>
      <c r="B33" s="971"/>
      <c r="C33" s="259"/>
      <c r="D33" s="320"/>
      <c r="E33" s="320"/>
      <c r="S33" s="369"/>
      <c r="T33" s="369"/>
      <c r="U33" s="369"/>
      <c r="V33" s="369"/>
      <c r="W33" s="369"/>
    </row>
    <row r="34" spans="1:23" s="370" customFormat="1" ht="15" customHeight="1" x14ac:dyDescent="0.25">
      <c r="A34" s="386"/>
      <c r="B34" s="971"/>
      <c r="C34" s="259"/>
      <c r="D34" s="320"/>
      <c r="E34" s="1713" t="s">
        <v>934</v>
      </c>
      <c r="F34" s="1714" t="s">
        <v>1074</v>
      </c>
      <c r="G34" s="1714" t="s">
        <v>1070</v>
      </c>
      <c r="H34" s="1714" t="s">
        <v>715</v>
      </c>
      <c r="I34" s="1720" t="s">
        <v>1071</v>
      </c>
      <c r="J34" s="1721"/>
      <c r="K34" s="1721"/>
      <c r="L34" s="1721"/>
      <c r="M34" s="1721"/>
      <c r="N34" s="1722"/>
      <c r="O34" s="1683" t="s">
        <v>726</v>
      </c>
      <c r="P34" s="1684"/>
      <c r="Q34" s="1723"/>
      <c r="R34" s="1725" t="s">
        <v>971</v>
      </c>
      <c r="S34" s="369"/>
      <c r="T34" s="369"/>
      <c r="U34" s="369"/>
      <c r="V34" s="369"/>
      <c r="W34" s="369"/>
    </row>
    <row r="35" spans="1:23" s="370" customFormat="1" ht="15" customHeight="1" x14ac:dyDescent="0.25">
      <c r="A35" s="386"/>
      <c r="B35" s="971"/>
      <c r="C35" s="259"/>
      <c r="D35" s="320"/>
      <c r="E35" s="1628"/>
      <c r="F35" s="1715"/>
      <c r="G35" s="1715"/>
      <c r="H35" s="1715"/>
      <c r="I35" s="1717" t="s">
        <v>70</v>
      </c>
      <c r="J35" s="1718"/>
      <c r="K35" s="1719"/>
      <c r="L35" s="1695" t="s">
        <v>1075</v>
      </c>
      <c r="M35" s="1695"/>
      <c r="N35" s="1695"/>
      <c r="O35" s="1686"/>
      <c r="P35" s="1687"/>
      <c r="Q35" s="1724"/>
      <c r="R35" s="1726"/>
      <c r="W35" s="369"/>
    </row>
    <row r="36" spans="1:23" s="370" customFormat="1" ht="15" customHeight="1" x14ac:dyDescent="0.25">
      <c r="A36" s="386"/>
      <c r="B36" s="971"/>
      <c r="C36" s="259"/>
      <c r="D36" s="320"/>
      <c r="E36" s="1634"/>
      <c r="F36" s="1716"/>
      <c r="G36" s="1716"/>
      <c r="H36" s="1716"/>
      <c r="I36" s="722" t="s">
        <v>720</v>
      </c>
      <c r="J36" s="722" t="s">
        <v>721</v>
      </c>
      <c r="K36" s="722" t="s">
        <v>722</v>
      </c>
      <c r="L36" s="722" t="s">
        <v>720</v>
      </c>
      <c r="M36" s="722" t="s">
        <v>721</v>
      </c>
      <c r="N36" s="722" t="s">
        <v>722</v>
      </c>
      <c r="O36" s="722" t="s">
        <v>723</v>
      </c>
      <c r="P36" s="722" t="s">
        <v>724</v>
      </c>
      <c r="Q36" s="722" t="s">
        <v>725</v>
      </c>
      <c r="R36" s="1727"/>
      <c r="W36" s="369"/>
    </row>
    <row r="37" spans="1:23" s="368" customFormat="1" ht="15" customHeight="1" x14ac:dyDescent="0.3">
      <c r="A37" s="386"/>
      <c r="B37" s="971"/>
      <c r="C37" s="259"/>
      <c r="D37" s="320"/>
      <c r="E37" s="1197"/>
      <c r="F37" s="1074"/>
      <c r="G37" s="1074"/>
      <c r="H37" s="7"/>
      <c r="I37" s="1182" t="str">
        <f>Datos!G1370</f>
        <v/>
      </c>
      <c r="J37" s="1182" t="str">
        <f>Datos!H1370</f>
        <v/>
      </c>
      <c r="K37" s="1182" t="str">
        <f>Datos!I1370</f>
        <v/>
      </c>
      <c r="L37" s="829"/>
      <c r="M37" s="829"/>
      <c r="N37" s="829"/>
      <c r="O37" s="836" t="str">
        <f>Datos!M1370</f>
        <v/>
      </c>
      <c r="P37" s="836" t="str">
        <f>Datos!N1370</f>
        <v/>
      </c>
      <c r="Q37" s="836" t="str">
        <f>Datos!O1370</f>
        <v/>
      </c>
      <c r="R37" s="832" t="str">
        <f>Datos!P1370</f>
        <v/>
      </c>
      <c r="W37" s="369"/>
    </row>
    <row r="38" spans="1:23" s="368" customFormat="1" ht="15" customHeight="1" x14ac:dyDescent="0.3">
      <c r="A38" s="386"/>
      <c r="B38" s="971"/>
      <c r="C38" s="259"/>
      <c r="D38" s="320"/>
      <c r="E38" s="1198"/>
      <c r="F38" s="1076"/>
      <c r="G38" s="1074"/>
      <c r="H38" s="7"/>
      <c r="I38" s="1182" t="str">
        <f>Datos!G1371</f>
        <v/>
      </c>
      <c r="J38" s="1182" t="str">
        <f>Datos!H1371</f>
        <v/>
      </c>
      <c r="K38" s="1182" t="str">
        <f>Datos!I1371</f>
        <v/>
      </c>
      <c r="L38" s="829"/>
      <c r="M38" s="829"/>
      <c r="N38" s="829"/>
      <c r="O38" s="836" t="str">
        <f>Datos!M1371</f>
        <v/>
      </c>
      <c r="P38" s="836" t="str">
        <f>Datos!N1371</f>
        <v/>
      </c>
      <c r="Q38" s="836" t="str">
        <f>Datos!O1371</f>
        <v/>
      </c>
      <c r="R38" s="832" t="str">
        <f>Datos!P1371</f>
        <v/>
      </c>
      <c r="W38" s="369"/>
    </row>
    <row r="39" spans="1:23" s="368" customFormat="1" ht="15" customHeight="1" x14ac:dyDescent="0.3">
      <c r="A39" s="386"/>
      <c r="B39" s="971"/>
      <c r="C39" s="259"/>
      <c r="D39" s="320"/>
      <c r="E39" s="1198"/>
      <c r="F39" s="1076"/>
      <c r="G39" s="1074"/>
      <c r="H39" s="7"/>
      <c r="I39" s="1182" t="str">
        <f>Datos!G1372</f>
        <v/>
      </c>
      <c r="J39" s="1182" t="str">
        <f>Datos!H1372</f>
        <v/>
      </c>
      <c r="K39" s="1182" t="str">
        <f>Datos!I1372</f>
        <v/>
      </c>
      <c r="L39" s="829"/>
      <c r="M39" s="829"/>
      <c r="N39" s="829"/>
      <c r="O39" s="836" t="str">
        <f>Datos!M1372</f>
        <v/>
      </c>
      <c r="P39" s="836" t="str">
        <f>Datos!N1372</f>
        <v/>
      </c>
      <c r="Q39" s="836" t="str">
        <f>Datos!O1372</f>
        <v/>
      </c>
      <c r="R39" s="832" t="str">
        <f>Datos!P1372</f>
        <v/>
      </c>
      <c r="W39" s="369"/>
    </row>
    <row r="40" spans="1:23" s="368" customFormat="1" ht="15" customHeight="1" x14ac:dyDescent="0.3">
      <c r="A40" s="386"/>
      <c r="B40" s="971"/>
      <c r="C40" s="259"/>
      <c r="D40" s="320"/>
      <c r="E40" s="1198"/>
      <c r="F40" s="1076"/>
      <c r="G40" s="1074"/>
      <c r="H40" s="7"/>
      <c r="I40" s="1182" t="str">
        <f>Datos!G1373</f>
        <v/>
      </c>
      <c r="J40" s="1182" t="str">
        <f>Datos!H1373</f>
        <v/>
      </c>
      <c r="K40" s="1182" t="str">
        <f>Datos!I1373</f>
        <v/>
      </c>
      <c r="L40" s="829"/>
      <c r="M40" s="829"/>
      <c r="N40" s="829"/>
      <c r="O40" s="836" t="str">
        <f>Datos!M1373</f>
        <v/>
      </c>
      <c r="P40" s="836" t="str">
        <f>Datos!N1373</f>
        <v/>
      </c>
      <c r="Q40" s="836" t="str">
        <f>Datos!O1373</f>
        <v/>
      </c>
      <c r="R40" s="832" t="str">
        <f>Datos!P1373</f>
        <v/>
      </c>
      <c r="W40" s="369"/>
    </row>
    <row r="41" spans="1:23" s="368" customFormat="1" ht="15" customHeight="1" x14ac:dyDescent="0.3">
      <c r="A41" s="386"/>
      <c r="B41" s="971"/>
      <c r="C41" s="259"/>
      <c r="D41" s="320"/>
      <c r="E41" s="1198"/>
      <c r="F41" s="1076"/>
      <c r="G41" s="1074"/>
      <c r="H41" s="7"/>
      <c r="I41" s="1182" t="str">
        <f>Datos!G1374</f>
        <v/>
      </c>
      <c r="J41" s="1182" t="str">
        <f>Datos!H1374</f>
        <v/>
      </c>
      <c r="K41" s="1182" t="str">
        <f>Datos!I1374</f>
        <v/>
      </c>
      <c r="L41" s="829"/>
      <c r="M41" s="829"/>
      <c r="N41" s="829"/>
      <c r="O41" s="836" t="str">
        <f>Datos!M1374</f>
        <v/>
      </c>
      <c r="P41" s="836" t="str">
        <f>Datos!N1374</f>
        <v/>
      </c>
      <c r="Q41" s="836" t="str">
        <f>Datos!O1374</f>
        <v/>
      </c>
      <c r="R41" s="832" t="str">
        <f>Datos!P1374</f>
        <v/>
      </c>
      <c r="W41" s="369"/>
    </row>
    <row r="42" spans="1:23" s="368" customFormat="1" ht="15" customHeight="1" x14ac:dyDescent="0.3">
      <c r="A42" s="386"/>
      <c r="B42" s="971"/>
      <c r="C42" s="259"/>
      <c r="D42" s="320"/>
      <c r="E42" s="1198"/>
      <c r="F42" s="1076"/>
      <c r="G42" s="1074"/>
      <c r="H42" s="7"/>
      <c r="I42" s="1182" t="str">
        <f>Datos!G1375</f>
        <v/>
      </c>
      <c r="J42" s="1182" t="str">
        <f>Datos!H1375</f>
        <v/>
      </c>
      <c r="K42" s="1182" t="str">
        <f>Datos!I1375</f>
        <v/>
      </c>
      <c r="L42" s="829"/>
      <c r="M42" s="829"/>
      <c r="N42" s="829"/>
      <c r="O42" s="836" t="str">
        <f>Datos!M1375</f>
        <v/>
      </c>
      <c r="P42" s="836" t="str">
        <f>Datos!N1375</f>
        <v/>
      </c>
      <c r="Q42" s="836" t="str">
        <f>Datos!O1375</f>
        <v/>
      </c>
      <c r="R42" s="832" t="str">
        <f>Datos!P1375</f>
        <v/>
      </c>
      <c r="W42" s="369"/>
    </row>
    <row r="43" spans="1:23" s="368" customFormat="1" ht="15" customHeight="1" x14ac:dyDescent="0.3">
      <c r="A43" s="386"/>
      <c r="B43" s="971"/>
      <c r="C43" s="259"/>
      <c r="D43" s="320"/>
      <c r="E43" s="1198"/>
      <c r="F43" s="1076"/>
      <c r="G43" s="1074"/>
      <c r="H43" s="7"/>
      <c r="I43" s="1182" t="str">
        <f>Datos!G1376</f>
        <v/>
      </c>
      <c r="J43" s="1182" t="str">
        <f>Datos!H1376</f>
        <v/>
      </c>
      <c r="K43" s="1182" t="str">
        <f>Datos!I1376</f>
        <v/>
      </c>
      <c r="L43" s="829"/>
      <c r="M43" s="829"/>
      <c r="N43" s="829"/>
      <c r="O43" s="836" t="str">
        <f>Datos!M1376</f>
        <v/>
      </c>
      <c r="P43" s="836" t="str">
        <f>Datos!N1376</f>
        <v/>
      </c>
      <c r="Q43" s="836" t="str">
        <f>Datos!O1376</f>
        <v/>
      </c>
      <c r="R43" s="832" t="str">
        <f>Datos!P1376</f>
        <v/>
      </c>
      <c r="W43" s="369"/>
    </row>
    <row r="44" spans="1:23" s="368" customFormat="1" ht="15" customHeight="1" x14ac:dyDescent="0.3">
      <c r="A44" s="386"/>
      <c r="B44" s="971"/>
      <c r="C44" s="259"/>
      <c r="D44" s="320"/>
      <c r="E44" s="1198"/>
      <c r="F44" s="1076"/>
      <c r="G44" s="1074"/>
      <c r="H44" s="7"/>
      <c r="I44" s="1182" t="str">
        <f>Datos!G1377</f>
        <v/>
      </c>
      <c r="J44" s="1182" t="str">
        <f>Datos!H1377</f>
        <v/>
      </c>
      <c r="K44" s="1182" t="str">
        <f>Datos!I1377</f>
        <v/>
      </c>
      <c r="L44" s="829"/>
      <c r="M44" s="829"/>
      <c r="N44" s="829"/>
      <c r="O44" s="836" t="str">
        <f>Datos!M1377</f>
        <v/>
      </c>
      <c r="P44" s="836" t="str">
        <f>Datos!N1377</f>
        <v/>
      </c>
      <c r="Q44" s="836" t="str">
        <f>Datos!O1377</f>
        <v/>
      </c>
      <c r="R44" s="832" t="str">
        <f>Datos!P1377</f>
        <v/>
      </c>
      <c r="W44" s="369"/>
    </row>
    <row r="45" spans="1:23" s="368" customFormat="1" ht="15" customHeight="1" x14ac:dyDescent="0.3">
      <c r="A45" s="386"/>
      <c r="B45" s="971"/>
      <c r="C45" s="259"/>
      <c r="D45" s="320"/>
      <c r="E45" s="1198"/>
      <c r="F45" s="1076"/>
      <c r="G45" s="1074"/>
      <c r="H45" s="7"/>
      <c r="I45" s="1182" t="str">
        <f>Datos!G1378</f>
        <v/>
      </c>
      <c r="J45" s="1182" t="str">
        <f>Datos!H1378</f>
        <v/>
      </c>
      <c r="K45" s="1182" t="str">
        <f>Datos!I1378</f>
        <v/>
      </c>
      <c r="L45" s="829"/>
      <c r="M45" s="829"/>
      <c r="N45" s="829"/>
      <c r="O45" s="836" t="str">
        <f>Datos!M1378</f>
        <v/>
      </c>
      <c r="P45" s="836" t="str">
        <f>Datos!N1378</f>
        <v/>
      </c>
      <c r="Q45" s="836" t="str">
        <f>Datos!O1378</f>
        <v/>
      </c>
      <c r="R45" s="832" t="str">
        <f>Datos!P1378</f>
        <v/>
      </c>
      <c r="W45" s="369"/>
    </row>
    <row r="46" spans="1:23" s="368" customFormat="1" ht="15" customHeight="1" x14ac:dyDescent="0.3">
      <c r="A46" s="386"/>
      <c r="B46" s="971"/>
      <c r="C46" s="259"/>
      <c r="D46" s="320"/>
      <c r="E46" s="1198"/>
      <c r="F46" s="1076"/>
      <c r="G46" s="1074"/>
      <c r="H46" s="7"/>
      <c r="I46" s="1182" t="str">
        <f>Datos!G1379</f>
        <v/>
      </c>
      <c r="J46" s="1182" t="str">
        <f>Datos!H1379</f>
        <v/>
      </c>
      <c r="K46" s="1182" t="str">
        <f>Datos!I1379</f>
        <v/>
      </c>
      <c r="L46" s="829"/>
      <c r="M46" s="829"/>
      <c r="N46" s="829"/>
      <c r="O46" s="836" t="str">
        <f>Datos!M1379</f>
        <v/>
      </c>
      <c r="P46" s="836" t="str">
        <f>Datos!N1379</f>
        <v/>
      </c>
      <c r="Q46" s="836" t="str">
        <f>Datos!O1379</f>
        <v/>
      </c>
      <c r="R46" s="832" t="str">
        <f>Datos!P1379</f>
        <v/>
      </c>
      <c r="W46" s="369"/>
    </row>
    <row r="47" spans="1:23" s="368" customFormat="1" ht="15" customHeight="1" x14ac:dyDescent="0.3">
      <c r="A47" s="386"/>
      <c r="B47" s="971"/>
      <c r="C47" s="259"/>
      <c r="D47" s="320"/>
      <c r="E47" s="1198"/>
      <c r="F47" s="1076"/>
      <c r="G47" s="1074"/>
      <c r="H47" s="7"/>
      <c r="I47" s="1182" t="str">
        <f>Datos!G1380</f>
        <v/>
      </c>
      <c r="J47" s="1182" t="str">
        <f>Datos!H1380</f>
        <v/>
      </c>
      <c r="K47" s="1182" t="str">
        <f>Datos!I1380</f>
        <v/>
      </c>
      <c r="L47" s="829"/>
      <c r="M47" s="829"/>
      <c r="N47" s="829"/>
      <c r="O47" s="836" t="str">
        <f>Datos!M1380</f>
        <v/>
      </c>
      <c r="P47" s="836" t="str">
        <f>Datos!N1380</f>
        <v/>
      </c>
      <c r="Q47" s="836" t="str">
        <f>Datos!O1380</f>
        <v/>
      </c>
      <c r="R47" s="832" t="str">
        <f>Datos!P1380</f>
        <v/>
      </c>
      <c r="W47" s="369"/>
    </row>
    <row r="48" spans="1:23" s="368" customFormat="1" ht="15" customHeight="1" x14ac:dyDescent="0.3">
      <c r="A48" s="386"/>
      <c r="B48" s="971"/>
      <c r="C48" s="259"/>
      <c r="D48" s="320"/>
      <c r="E48" s="1198"/>
      <c r="F48" s="1076"/>
      <c r="G48" s="1074"/>
      <c r="H48" s="7"/>
      <c r="I48" s="1182" t="str">
        <f>Datos!G1381</f>
        <v/>
      </c>
      <c r="J48" s="1182" t="str">
        <f>Datos!H1381</f>
        <v/>
      </c>
      <c r="K48" s="1182" t="str">
        <f>Datos!I1381</f>
        <v/>
      </c>
      <c r="L48" s="829"/>
      <c r="M48" s="829"/>
      <c r="N48" s="829"/>
      <c r="O48" s="836" t="str">
        <f>Datos!M1381</f>
        <v/>
      </c>
      <c r="P48" s="836" t="str">
        <f>Datos!N1381</f>
        <v/>
      </c>
      <c r="Q48" s="836" t="str">
        <f>Datos!O1381</f>
        <v/>
      </c>
      <c r="R48" s="832" t="str">
        <f>Datos!P1381</f>
        <v/>
      </c>
      <c r="W48" s="369"/>
    </row>
    <row r="49" spans="1:23" s="368" customFormat="1" ht="15" customHeight="1" x14ac:dyDescent="0.3">
      <c r="A49" s="386"/>
      <c r="B49" s="971"/>
      <c r="C49" s="259"/>
      <c r="D49" s="320"/>
      <c r="E49" s="1198"/>
      <c r="F49" s="1076"/>
      <c r="G49" s="1074"/>
      <c r="H49" s="7"/>
      <c r="I49" s="1182" t="str">
        <f>Datos!G1382</f>
        <v/>
      </c>
      <c r="J49" s="1182" t="str">
        <f>Datos!H1382</f>
        <v/>
      </c>
      <c r="K49" s="1182" t="str">
        <f>Datos!I1382</f>
        <v/>
      </c>
      <c r="L49" s="829"/>
      <c r="M49" s="829"/>
      <c r="N49" s="829"/>
      <c r="O49" s="836" t="str">
        <f>Datos!M1382</f>
        <v/>
      </c>
      <c r="P49" s="836" t="str">
        <f>Datos!N1382</f>
        <v/>
      </c>
      <c r="Q49" s="836" t="str">
        <f>Datos!O1382</f>
        <v/>
      </c>
      <c r="R49" s="832" t="str">
        <f>Datos!P1382</f>
        <v/>
      </c>
      <c r="W49" s="369"/>
    </row>
    <row r="50" spans="1:23" s="368" customFormat="1" ht="15" customHeight="1" x14ac:dyDescent="0.3">
      <c r="A50" s="386"/>
      <c r="B50" s="971"/>
      <c r="C50" s="259"/>
      <c r="D50" s="320"/>
      <c r="E50" s="1198"/>
      <c r="F50" s="1076"/>
      <c r="G50" s="1074"/>
      <c r="H50" s="7"/>
      <c r="I50" s="1182" t="str">
        <f>Datos!G1383</f>
        <v/>
      </c>
      <c r="J50" s="1182" t="str">
        <f>Datos!H1383</f>
        <v/>
      </c>
      <c r="K50" s="1182" t="str">
        <f>Datos!I1383</f>
        <v/>
      </c>
      <c r="L50" s="829"/>
      <c r="M50" s="829"/>
      <c r="N50" s="829"/>
      <c r="O50" s="836" t="str">
        <f>Datos!M1383</f>
        <v/>
      </c>
      <c r="P50" s="836" t="str">
        <f>Datos!N1383</f>
        <v/>
      </c>
      <c r="Q50" s="836" t="str">
        <f>Datos!O1383</f>
        <v/>
      </c>
      <c r="R50" s="832" t="str">
        <f>Datos!P1383</f>
        <v/>
      </c>
      <c r="W50" s="369"/>
    </row>
    <row r="51" spans="1:23" s="368" customFormat="1" ht="15" customHeight="1" x14ac:dyDescent="0.3">
      <c r="A51" s="386"/>
      <c r="B51" s="971"/>
      <c r="C51" s="259"/>
      <c r="D51" s="320"/>
      <c r="E51" s="1198"/>
      <c r="F51" s="1076"/>
      <c r="G51" s="1074"/>
      <c r="H51" s="7"/>
      <c r="I51" s="1182" t="str">
        <f>Datos!G1384</f>
        <v/>
      </c>
      <c r="J51" s="1182" t="str">
        <f>Datos!H1384</f>
        <v/>
      </c>
      <c r="K51" s="1182" t="str">
        <f>Datos!I1384</f>
        <v/>
      </c>
      <c r="L51" s="829"/>
      <c r="M51" s="829"/>
      <c r="N51" s="829"/>
      <c r="O51" s="836" t="str">
        <f>Datos!M1384</f>
        <v/>
      </c>
      <c r="P51" s="836" t="str">
        <f>Datos!N1384</f>
        <v/>
      </c>
      <c r="Q51" s="836" t="str">
        <f>Datos!O1384</f>
        <v/>
      </c>
      <c r="R51" s="832" t="str">
        <f>Datos!P1384</f>
        <v/>
      </c>
      <c r="W51" s="369"/>
    </row>
    <row r="52" spans="1:23" s="368" customFormat="1" ht="15" customHeight="1" x14ac:dyDescent="0.3">
      <c r="A52" s="386"/>
      <c r="B52" s="971"/>
      <c r="C52" s="259"/>
      <c r="D52" s="320"/>
      <c r="E52" s="1198"/>
      <c r="F52" s="1076"/>
      <c r="G52" s="1074"/>
      <c r="H52" s="7"/>
      <c r="I52" s="1182" t="str">
        <f>Datos!G1385</f>
        <v/>
      </c>
      <c r="J52" s="1182" t="str">
        <f>Datos!H1385</f>
        <v/>
      </c>
      <c r="K52" s="1182" t="str">
        <f>Datos!I1385</f>
        <v/>
      </c>
      <c r="L52" s="829"/>
      <c r="M52" s="829"/>
      <c r="N52" s="829"/>
      <c r="O52" s="836" t="str">
        <f>Datos!M1385</f>
        <v/>
      </c>
      <c r="P52" s="836" t="str">
        <f>Datos!N1385</f>
        <v/>
      </c>
      <c r="Q52" s="836" t="str">
        <f>Datos!O1385</f>
        <v/>
      </c>
      <c r="R52" s="832" t="str">
        <f>Datos!P1385</f>
        <v/>
      </c>
      <c r="W52" s="369"/>
    </row>
    <row r="53" spans="1:23" s="368" customFormat="1" ht="15" customHeight="1" x14ac:dyDescent="0.3">
      <c r="A53" s="386"/>
      <c r="B53" s="971"/>
      <c r="C53" s="259"/>
      <c r="D53" s="320"/>
      <c r="E53" s="1198"/>
      <c r="F53" s="1076"/>
      <c r="G53" s="1074"/>
      <c r="H53" s="7"/>
      <c r="I53" s="1182" t="str">
        <f>Datos!G1386</f>
        <v/>
      </c>
      <c r="J53" s="1182" t="str">
        <f>Datos!H1386</f>
        <v/>
      </c>
      <c r="K53" s="1182" t="str">
        <f>Datos!I1386</f>
        <v/>
      </c>
      <c r="L53" s="829"/>
      <c r="M53" s="829"/>
      <c r="N53" s="829"/>
      <c r="O53" s="836" t="str">
        <f>Datos!M1386</f>
        <v/>
      </c>
      <c r="P53" s="836" t="str">
        <f>Datos!N1386</f>
        <v/>
      </c>
      <c r="Q53" s="836" t="str">
        <f>Datos!O1386</f>
        <v/>
      </c>
      <c r="R53" s="832" t="str">
        <f>Datos!P1386</f>
        <v/>
      </c>
      <c r="W53" s="369"/>
    </row>
    <row r="54" spans="1:23" s="368" customFormat="1" ht="15" customHeight="1" x14ac:dyDescent="0.3">
      <c r="A54" s="386"/>
      <c r="B54" s="971"/>
      <c r="C54" s="259"/>
      <c r="D54" s="320"/>
      <c r="E54" s="1198"/>
      <c r="F54" s="1076"/>
      <c r="G54" s="1074"/>
      <c r="H54" s="7"/>
      <c r="I54" s="1182" t="str">
        <f>Datos!G1387</f>
        <v/>
      </c>
      <c r="J54" s="1182" t="str">
        <f>Datos!H1387</f>
        <v/>
      </c>
      <c r="K54" s="1182" t="str">
        <f>Datos!I1387</f>
        <v/>
      </c>
      <c r="L54" s="829"/>
      <c r="M54" s="829"/>
      <c r="N54" s="829"/>
      <c r="O54" s="836" t="str">
        <f>Datos!M1387</f>
        <v/>
      </c>
      <c r="P54" s="836" t="str">
        <f>Datos!N1387</f>
        <v/>
      </c>
      <c r="Q54" s="836" t="str">
        <f>Datos!O1387</f>
        <v/>
      </c>
      <c r="R54" s="832" t="str">
        <f>Datos!P1387</f>
        <v/>
      </c>
      <c r="W54" s="369"/>
    </row>
    <row r="55" spans="1:23" s="368" customFormat="1" ht="15" customHeight="1" x14ac:dyDescent="0.3">
      <c r="A55" s="386"/>
      <c r="B55" s="971"/>
      <c r="C55" s="259"/>
      <c r="D55" s="320"/>
      <c r="E55" s="1198"/>
      <c r="F55" s="1076"/>
      <c r="G55" s="1074"/>
      <c r="H55" s="7"/>
      <c r="I55" s="1182" t="str">
        <f>Datos!G1388</f>
        <v/>
      </c>
      <c r="J55" s="1182" t="str">
        <f>Datos!H1388</f>
        <v/>
      </c>
      <c r="K55" s="1182" t="str">
        <f>Datos!I1388</f>
        <v/>
      </c>
      <c r="L55" s="829"/>
      <c r="M55" s="829"/>
      <c r="N55" s="829"/>
      <c r="O55" s="836" t="str">
        <f>Datos!M1388</f>
        <v/>
      </c>
      <c r="P55" s="836" t="str">
        <f>Datos!N1388</f>
        <v/>
      </c>
      <c r="Q55" s="836" t="str">
        <f>Datos!O1388</f>
        <v/>
      </c>
      <c r="R55" s="832" t="str">
        <f>Datos!P1388</f>
        <v/>
      </c>
      <c r="W55" s="369"/>
    </row>
    <row r="56" spans="1:23" s="368" customFormat="1" ht="15" customHeight="1" x14ac:dyDescent="0.3">
      <c r="A56" s="386"/>
      <c r="B56" s="971"/>
      <c r="C56" s="259"/>
      <c r="D56" s="320"/>
      <c r="E56" s="1198"/>
      <c r="F56" s="1076"/>
      <c r="G56" s="1074"/>
      <c r="H56" s="7"/>
      <c r="I56" s="1182" t="str">
        <f>Datos!G1389</f>
        <v/>
      </c>
      <c r="J56" s="1182" t="str">
        <f>Datos!H1389</f>
        <v/>
      </c>
      <c r="K56" s="1182" t="str">
        <f>Datos!I1389</f>
        <v/>
      </c>
      <c r="L56" s="829"/>
      <c r="M56" s="829"/>
      <c r="N56" s="829"/>
      <c r="O56" s="836" t="str">
        <f>Datos!M1389</f>
        <v/>
      </c>
      <c r="P56" s="836" t="str">
        <f>Datos!N1389</f>
        <v/>
      </c>
      <c r="Q56" s="836" t="str">
        <f>Datos!O1389</f>
        <v/>
      </c>
      <c r="R56" s="832" t="str">
        <f>Datos!P1389</f>
        <v/>
      </c>
      <c r="W56" s="369"/>
    </row>
    <row r="57" spans="1:23" ht="15" customHeight="1" x14ac:dyDescent="0.25">
      <c r="D57" s="320"/>
      <c r="E57" s="320"/>
      <c r="F57" s="320"/>
      <c r="G57" s="338"/>
      <c r="O57" s="637">
        <f>SUM(O37:O56)</f>
        <v>0</v>
      </c>
      <c r="P57" s="637">
        <f>SUM(P37:P56)</f>
        <v>0</v>
      </c>
      <c r="Q57" s="637">
        <f>SUM(Q37:Q56)</f>
        <v>0</v>
      </c>
      <c r="R57" s="639">
        <f>SUM(R37:R56)</f>
        <v>0</v>
      </c>
    </row>
    <row r="58" spans="1:23" ht="15" customHeight="1" x14ac:dyDescent="0.25">
      <c r="C58" s="265"/>
      <c r="E58" s="1689" t="s">
        <v>1726</v>
      </c>
      <c r="F58" s="1689"/>
      <c r="G58" s="1689"/>
      <c r="H58" s="1689"/>
      <c r="I58" s="1689"/>
      <c r="J58" s="1689"/>
      <c r="K58" s="1689"/>
      <c r="L58" s="1689"/>
      <c r="M58" s="1689"/>
      <c r="N58" s="1689"/>
      <c r="O58" s="1689"/>
      <c r="P58" s="1689"/>
      <c r="Q58" s="1689"/>
      <c r="R58" s="1689"/>
      <c r="S58" s="632" t="s">
        <v>919</v>
      </c>
    </row>
    <row r="59" spans="1:23" x14ac:dyDescent="0.25">
      <c r="C59" s="265"/>
      <c r="E59" s="1712" t="s">
        <v>1720</v>
      </c>
      <c r="F59" s="1712"/>
      <c r="G59" s="1712"/>
      <c r="H59" s="1712"/>
      <c r="I59" s="1712"/>
      <c r="J59" s="1712"/>
      <c r="K59" s="1712"/>
      <c r="L59" s="1712"/>
      <c r="M59" s="1712"/>
      <c r="N59" s="1712"/>
      <c r="O59" s="1712"/>
      <c r="P59" s="1712"/>
      <c r="Q59" s="1712"/>
      <c r="R59" s="1712"/>
      <c r="S59" s="1712"/>
    </row>
    <row r="60" spans="1:23" x14ac:dyDescent="0.25">
      <c r="C60" s="265"/>
      <c r="E60" s="1712" t="s">
        <v>1721</v>
      </c>
      <c r="F60" s="1712"/>
      <c r="G60" s="1712"/>
      <c r="H60" s="1712"/>
      <c r="I60" s="1712"/>
      <c r="J60" s="1712"/>
      <c r="K60" s="1712"/>
      <c r="L60" s="1712"/>
      <c r="M60" s="1712"/>
      <c r="N60" s="1712"/>
      <c r="O60" s="1712"/>
      <c r="P60" s="1712"/>
      <c r="Q60" s="1712"/>
      <c r="R60" s="1712"/>
      <c r="S60" s="1712"/>
    </row>
    <row r="61" spans="1:23" x14ac:dyDescent="0.25">
      <c r="C61" s="265"/>
      <c r="E61" s="1712" t="s">
        <v>1722</v>
      </c>
      <c r="F61" s="1712"/>
      <c r="G61" s="1712"/>
      <c r="H61" s="1712"/>
      <c r="I61" s="1712"/>
      <c r="J61" s="1712"/>
      <c r="K61" s="1712"/>
      <c r="L61" s="1712"/>
      <c r="M61" s="1712"/>
      <c r="N61" s="1712"/>
      <c r="O61" s="1712"/>
      <c r="P61" s="1712"/>
      <c r="Q61" s="1712"/>
      <c r="R61" s="1712"/>
      <c r="S61" s="1712"/>
    </row>
    <row r="62" spans="1:23" x14ac:dyDescent="0.25">
      <c r="C62" s="265"/>
      <c r="E62" s="1712" t="s">
        <v>1723</v>
      </c>
      <c r="F62" s="1712"/>
      <c r="G62" s="1712"/>
      <c r="H62" s="1712"/>
      <c r="I62" s="1712"/>
      <c r="J62" s="1712"/>
      <c r="K62" s="1712"/>
      <c r="L62" s="1712"/>
      <c r="M62" s="1712"/>
      <c r="N62" s="1712"/>
      <c r="O62" s="1712"/>
      <c r="P62" s="1712"/>
      <c r="Q62" s="1712"/>
      <c r="R62" s="1712"/>
      <c r="S62" s="1712"/>
    </row>
    <row r="63" spans="1:23" ht="17.25" customHeight="1" x14ac:dyDescent="0.25">
      <c r="C63" s="265"/>
      <c r="E63" s="1659" t="s">
        <v>1724</v>
      </c>
      <c r="F63" s="1659"/>
      <c r="G63" s="1659"/>
      <c r="H63" s="1659"/>
      <c r="I63" s="1659"/>
      <c r="J63" s="1659"/>
      <c r="K63" s="1659"/>
      <c r="L63" s="1659"/>
      <c r="M63" s="1659"/>
      <c r="N63" s="1659"/>
      <c r="O63" s="1659"/>
      <c r="P63" s="1659"/>
      <c r="Q63" s="1659"/>
      <c r="R63" s="1659"/>
      <c r="S63" s="634"/>
    </row>
    <row r="64" spans="1:23" x14ac:dyDescent="0.25">
      <c r="C64" s="265"/>
      <c r="E64" s="1708" t="s">
        <v>1727</v>
      </c>
      <c r="F64" s="1708"/>
      <c r="G64" s="1708"/>
      <c r="H64" s="1708"/>
      <c r="I64" s="1708"/>
      <c r="J64" s="1708"/>
      <c r="K64" s="1708"/>
      <c r="L64" s="1708"/>
      <c r="M64" s="1708"/>
      <c r="N64" s="1708"/>
      <c r="O64" s="1708"/>
      <c r="P64" s="1708"/>
      <c r="Q64" s="1708"/>
      <c r="R64" s="1708"/>
      <c r="S64" s="634"/>
    </row>
    <row r="65" spans="1:23" ht="15" customHeight="1" x14ac:dyDescent="0.25">
      <c r="C65" s="265"/>
      <c r="E65" s="1708"/>
      <c r="F65" s="1708"/>
      <c r="G65" s="1708"/>
      <c r="H65" s="1708"/>
      <c r="I65" s="1708"/>
      <c r="J65" s="1708"/>
      <c r="K65" s="1708"/>
      <c r="L65" s="1708"/>
      <c r="M65" s="1708"/>
      <c r="N65" s="1708"/>
      <c r="O65" s="1708"/>
      <c r="P65" s="1708"/>
      <c r="Q65" s="1708"/>
      <c r="R65" s="1708"/>
      <c r="S65" s="634"/>
    </row>
    <row r="66" spans="1:23" ht="15" customHeight="1" x14ac:dyDescent="0.25">
      <c r="C66" s="265"/>
      <c r="E66" s="1690" t="s">
        <v>1725</v>
      </c>
      <c r="F66" s="1690"/>
      <c r="G66" s="1690"/>
      <c r="H66" s="1690"/>
      <c r="I66" s="1690"/>
      <c r="J66" s="1690"/>
      <c r="K66" s="1690"/>
      <c r="L66" s="1690"/>
      <c r="M66" s="1690"/>
      <c r="N66" s="1690"/>
      <c r="O66" s="1690"/>
      <c r="P66" s="1690"/>
      <c r="Q66" s="1690"/>
      <c r="R66" s="1690"/>
      <c r="S66" s="634"/>
    </row>
    <row r="67" spans="1:23" ht="15" customHeight="1" x14ac:dyDescent="0.25">
      <c r="C67" s="265"/>
      <c r="E67" s="1690"/>
      <c r="F67" s="1690"/>
      <c r="G67" s="1690"/>
      <c r="H67" s="1690"/>
      <c r="I67" s="1690"/>
      <c r="J67" s="1690"/>
      <c r="K67" s="1690"/>
      <c r="L67" s="1690"/>
      <c r="M67" s="1690"/>
      <c r="N67" s="1690"/>
      <c r="O67" s="1690"/>
      <c r="P67" s="1690"/>
      <c r="Q67" s="1690"/>
      <c r="R67" s="1690"/>
      <c r="S67" s="634"/>
    </row>
    <row r="68" spans="1:23" ht="15" customHeight="1" x14ac:dyDescent="0.25">
      <c r="D68" s="320"/>
      <c r="E68" s="320"/>
      <c r="F68" s="320"/>
      <c r="G68" s="338"/>
    </row>
    <row r="69" spans="1:23" ht="15" customHeight="1" x14ac:dyDescent="0.25">
      <c r="D69" s="320"/>
      <c r="E69" s="630" t="s">
        <v>1073</v>
      </c>
      <c r="F69" s="320"/>
      <c r="G69" s="320"/>
      <c r="H69" s="320"/>
      <c r="I69" s="320"/>
      <c r="J69" s="320"/>
      <c r="K69" s="320"/>
      <c r="L69" s="320"/>
      <c r="M69" s="320"/>
      <c r="N69" s="320"/>
      <c r="O69" s="320"/>
      <c r="P69" s="320"/>
      <c r="Q69" s="320"/>
      <c r="R69" s="320"/>
      <c r="S69" s="320"/>
      <c r="T69" s="320"/>
      <c r="U69" s="320"/>
      <c r="V69" s="320"/>
      <c r="W69" s="320"/>
    </row>
    <row r="70" spans="1:23" ht="15" customHeight="1" x14ac:dyDescent="0.25">
      <c r="D70" s="320"/>
      <c r="E70" s="371"/>
      <c r="F70" s="371"/>
      <c r="G70" s="338"/>
      <c r="H70" s="338"/>
      <c r="I70" s="338"/>
    </row>
    <row r="71" spans="1:23" ht="15" customHeight="1" x14ac:dyDescent="0.25">
      <c r="D71" s="320"/>
      <c r="E71" s="1507" t="s">
        <v>2234</v>
      </c>
      <c r="F71" s="1507"/>
      <c r="G71" s="1507"/>
      <c r="H71" s="1507"/>
      <c r="I71" s="1507"/>
      <c r="J71" s="1507"/>
      <c r="K71" s="1507"/>
      <c r="L71" s="1507"/>
      <c r="M71" s="1507"/>
      <c r="N71" s="1507"/>
      <c r="O71" s="1507"/>
      <c r="P71" s="1507"/>
      <c r="Q71" s="1507"/>
      <c r="R71" s="1507"/>
      <c r="S71" s="1319"/>
    </row>
    <row r="72" spans="1:23" ht="17.25" customHeight="1" x14ac:dyDescent="0.3">
      <c r="D72" s="368"/>
      <c r="E72" s="1507"/>
      <c r="F72" s="1507"/>
      <c r="G72" s="1507"/>
      <c r="H72" s="1507"/>
      <c r="I72" s="1507"/>
      <c r="J72" s="1507"/>
      <c r="K72" s="1507"/>
      <c r="L72" s="1507"/>
      <c r="M72" s="1507"/>
      <c r="N72" s="1507"/>
      <c r="O72" s="1507"/>
      <c r="P72" s="1507"/>
      <c r="Q72" s="1507"/>
      <c r="R72" s="1507"/>
      <c r="S72" s="1319"/>
      <c r="V72" s="368"/>
    </row>
    <row r="73" spans="1:23" ht="15" customHeight="1" x14ac:dyDescent="0.3">
      <c r="D73" s="368"/>
      <c r="E73" s="346"/>
      <c r="F73" s="346"/>
      <c r="G73" s="346"/>
      <c r="H73" s="346"/>
      <c r="I73" s="346"/>
      <c r="J73" s="346"/>
      <c r="K73" s="346"/>
      <c r="L73" s="346"/>
      <c r="M73" s="346"/>
      <c r="N73" s="346"/>
      <c r="O73" s="346"/>
      <c r="P73" s="346"/>
      <c r="Q73" s="346"/>
      <c r="R73" s="369"/>
      <c r="S73" s="369"/>
      <c r="T73" s="369"/>
      <c r="U73" s="369"/>
      <c r="V73" s="368"/>
    </row>
    <row r="74" spans="1:23" ht="15" customHeight="1" x14ac:dyDescent="0.3">
      <c r="D74" s="368"/>
      <c r="E74" s="1742" t="s">
        <v>2235</v>
      </c>
      <c r="F74" s="1742"/>
      <c r="G74" s="1742"/>
      <c r="H74" s="1742"/>
      <c r="I74" s="1742"/>
      <c r="J74" s="1742"/>
      <c r="K74" s="1742"/>
      <c r="L74" s="1742"/>
      <c r="M74" s="1742"/>
      <c r="N74" s="1742"/>
      <c r="O74" s="1742"/>
      <c r="P74" s="1742"/>
      <c r="Q74" s="1742"/>
      <c r="R74" s="1742"/>
      <c r="S74" s="1282"/>
      <c r="T74" s="369"/>
      <c r="U74" s="369"/>
      <c r="V74" s="368"/>
    </row>
    <row r="75" spans="1:23" ht="18" customHeight="1" x14ac:dyDescent="0.3">
      <c r="D75" s="368"/>
      <c r="E75" s="1282"/>
      <c r="F75" s="1282"/>
      <c r="G75" s="1282"/>
      <c r="H75" s="1282"/>
      <c r="I75" s="1282"/>
      <c r="J75" s="1282"/>
      <c r="K75" s="1282"/>
      <c r="L75" s="1282"/>
      <c r="M75" s="1282"/>
      <c r="N75" s="1282"/>
      <c r="O75" s="1282"/>
      <c r="P75" s="1282"/>
      <c r="Q75" s="1282"/>
      <c r="R75" s="1282"/>
      <c r="S75" s="1282"/>
      <c r="T75" s="369"/>
      <c r="U75" s="369"/>
      <c r="V75" s="368"/>
    </row>
    <row r="76" spans="1:23" s="370" customFormat="1" ht="15" customHeight="1" x14ac:dyDescent="0.25">
      <c r="A76" s="386"/>
      <c r="B76" s="971"/>
      <c r="C76" s="259"/>
      <c r="D76" s="320"/>
      <c r="E76" s="1713" t="s">
        <v>934</v>
      </c>
      <c r="F76" s="1714" t="s">
        <v>2228</v>
      </c>
      <c r="G76" s="1714" t="s">
        <v>2229</v>
      </c>
      <c r="H76" s="1714" t="s">
        <v>2230</v>
      </c>
      <c r="I76" s="1720" t="s">
        <v>1071</v>
      </c>
      <c r="J76" s="1721"/>
      <c r="K76" s="1721"/>
      <c r="L76" s="1721"/>
      <c r="M76" s="1721"/>
      <c r="N76" s="1722"/>
      <c r="O76" s="1683" t="s">
        <v>2233</v>
      </c>
      <c r="P76" s="1684"/>
      <c r="Q76" s="1723"/>
      <c r="R76" s="1725" t="s">
        <v>2232</v>
      </c>
    </row>
    <row r="77" spans="1:23" s="370" customFormat="1" ht="15" customHeight="1" x14ac:dyDescent="0.25">
      <c r="A77" s="386"/>
      <c r="B77" s="971"/>
      <c r="C77" s="259"/>
      <c r="D77" s="320"/>
      <c r="E77" s="1628"/>
      <c r="F77" s="1715"/>
      <c r="G77" s="1715"/>
      <c r="H77" s="1715"/>
      <c r="I77" s="1717" t="s">
        <v>70</v>
      </c>
      <c r="J77" s="1718"/>
      <c r="K77" s="1719"/>
      <c r="L77" s="1695" t="s">
        <v>2231</v>
      </c>
      <c r="M77" s="1695"/>
      <c r="N77" s="1695"/>
      <c r="O77" s="1686"/>
      <c r="P77" s="1687"/>
      <c r="Q77" s="1724"/>
      <c r="R77" s="1726"/>
    </row>
    <row r="78" spans="1:23" s="368" customFormat="1" ht="15" customHeight="1" x14ac:dyDescent="0.3">
      <c r="A78" s="386"/>
      <c r="B78" s="971"/>
      <c r="C78" s="259"/>
      <c r="D78" s="320"/>
      <c r="E78" s="1634"/>
      <c r="F78" s="1716"/>
      <c r="G78" s="1716"/>
      <c r="H78" s="1716"/>
      <c r="I78" s="722" t="s">
        <v>720</v>
      </c>
      <c r="J78" s="722" t="s">
        <v>721</v>
      </c>
      <c r="K78" s="722" t="s">
        <v>722</v>
      </c>
      <c r="L78" s="722" t="s">
        <v>720</v>
      </c>
      <c r="M78" s="722" t="s">
        <v>721</v>
      </c>
      <c r="N78" s="722" t="s">
        <v>722</v>
      </c>
      <c r="O78" s="722" t="s">
        <v>723</v>
      </c>
      <c r="P78" s="722" t="s">
        <v>724</v>
      </c>
      <c r="Q78" s="722" t="s">
        <v>725</v>
      </c>
      <c r="R78" s="1727"/>
    </row>
    <row r="79" spans="1:23" s="368" customFormat="1" ht="15" customHeight="1" x14ac:dyDescent="0.3">
      <c r="A79" s="386"/>
      <c r="B79" s="971"/>
      <c r="C79" s="259"/>
      <c r="D79" s="320"/>
      <c r="E79" s="1197"/>
      <c r="F79" s="1074"/>
      <c r="G79" s="1074"/>
      <c r="H79" s="7"/>
      <c r="I79" s="1182" t="str">
        <f>Datos!G1461</f>
        <v/>
      </c>
      <c r="J79" s="1182" t="str">
        <f>Datos!H1461</f>
        <v/>
      </c>
      <c r="K79" s="1182" t="str">
        <f>Datos!I1461</f>
        <v/>
      </c>
      <c r="L79" s="829"/>
      <c r="M79" s="829"/>
      <c r="N79" s="829"/>
      <c r="O79" s="1281" t="str">
        <f>Datos!M1461</f>
        <v/>
      </c>
      <c r="P79" s="1281" t="str">
        <f>Datos!N1461</f>
        <v/>
      </c>
      <c r="Q79" s="1281" t="str">
        <f>Datos!O1461</f>
        <v/>
      </c>
      <c r="R79" s="832" t="str">
        <f>Datos!P1461</f>
        <v/>
      </c>
    </row>
    <row r="80" spans="1:23" s="368" customFormat="1" ht="15" customHeight="1" x14ac:dyDescent="0.3">
      <c r="A80" s="386"/>
      <c r="B80" s="971"/>
      <c r="C80" s="259"/>
      <c r="D80" s="320"/>
      <c r="E80" s="1198"/>
      <c r="F80" s="1074"/>
      <c r="G80" s="1074"/>
      <c r="H80" s="7"/>
      <c r="I80" s="1182" t="str">
        <f>Datos!G1462</f>
        <v/>
      </c>
      <c r="J80" s="1182" t="str">
        <f>Datos!H1462</f>
        <v/>
      </c>
      <c r="K80" s="1182" t="str">
        <f>Datos!I1462</f>
        <v/>
      </c>
      <c r="L80" s="829"/>
      <c r="M80" s="829"/>
      <c r="N80" s="829"/>
      <c r="O80" s="1281" t="str">
        <f>Datos!M1462</f>
        <v/>
      </c>
      <c r="P80" s="1281" t="str">
        <f>Datos!N1462</f>
        <v/>
      </c>
      <c r="Q80" s="1281" t="str">
        <f>Datos!O1462</f>
        <v/>
      </c>
      <c r="R80" s="832" t="str">
        <f>Datos!P1462</f>
        <v/>
      </c>
    </row>
    <row r="81" spans="1:18" s="368" customFormat="1" ht="15" customHeight="1" x14ac:dyDescent="0.3">
      <c r="A81" s="386"/>
      <c r="B81" s="971"/>
      <c r="C81" s="259"/>
      <c r="D81" s="320"/>
      <c r="E81" s="1198"/>
      <c r="F81" s="1074"/>
      <c r="G81" s="1074"/>
      <c r="H81" s="7"/>
      <c r="I81" s="1182" t="str">
        <f>Datos!G1463</f>
        <v/>
      </c>
      <c r="J81" s="1182" t="str">
        <f>Datos!H1463</f>
        <v/>
      </c>
      <c r="K81" s="1182" t="str">
        <f>Datos!I1463</f>
        <v/>
      </c>
      <c r="L81" s="829"/>
      <c r="M81" s="829"/>
      <c r="N81" s="829"/>
      <c r="O81" s="1281" t="str">
        <f>Datos!M1463</f>
        <v/>
      </c>
      <c r="P81" s="1281" t="str">
        <f>Datos!N1463</f>
        <v/>
      </c>
      <c r="Q81" s="1281" t="str">
        <f>Datos!O1463</f>
        <v/>
      </c>
      <c r="R81" s="832" t="str">
        <f>Datos!P1463</f>
        <v/>
      </c>
    </row>
    <row r="82" spans="1:18" s="368" customFormat="1" ht="15" customHeight="1" x14ac:dyDescent="0.3">
      <c r="A82" s="386"/>
      <c r="B82" s="971"/>
      <c r="C82" s="259"/>
      <c r="D82" s="320"/>
      <c r="E82" s="1198"/>
      <c r="F82" s="1074"/>
      <c r="G82" s="1074"/>
      <c r="H82" s="7"/>
      <c r="I82" s="1182" t="str">
        <f>Datos!G1464</f>
        <v/>
      </c>
      <c r="J82" s="1182" t="str">
        <f>Datos!H1464</f>
        <v/>
      </c>
      <c r="K82" s="1182" t="str">
        <f>Datos!I1464</f>
        <v/>
      </c>
      <c r="L82" s="829"/>
      <c r="M82" s="829"/>
      <c r="N82" s="829"/>
      <c r="O82" s="1281" t="str">
        <f>Datos!M1464</f>
        <v/>
      </c>
      <c r="P82" s="1281" t="str">
        <f>Datos!N1464</f>
        <v/>
      </c>
      <c r="Q82" s="1281" t="str">
        <f>Datos!O1464</f>
        <v/>
      </c>
      <c r="R82" s="832" t="str">
        <f>Datos!P1464</f>
        <v/>
      </c>
    </row>
    <row r="83" spans="1:18" s="368" customFormat="1" ht="15" customHeight="1" x14ac:dyDescent="0.3">
      <c r="A83" s="386"/>
      <c r="B83" s="971"/>
      <c r="C83" s="259"/>
      <c r="D83" s="320"/>
      <c r="E83" s="1198"/>
      <c r="F83" s="1074"/>
      <c r="G83" s="1074"/>
      <c r="H83" s="7"/>
      <c r="I83" s="1182" t="str">
        <f>Datos!G1465</f>
        <v/>
      </c>
      <c r="J83" s="1182" t="str">
        <f>Datos!H1465</f>
        <v/>
      </c>
      <c r="K83" s="1182" t="str">
        <f>Datos!I1465</f>
        <v/>
      </c>
      <c r="L83" s="829"/>
      <c r="M83" s="829"/>
      <c r="N83" s="829"/>
      <c r="O83" s="1281" t="str">
        <f>Datos!M1465</f>
        <v/>
      </c>
      <c r="P83" s="1281" t="str">
        <f>Datos!N1465</f>
        <v/>
      </c>
      <c r="Q83" s="1281" t="str">
        <f>Datos!O1465</f>
        <v/>
      </c>
      <c r="R83" s="832" t="str">
        <f>Datos!P1465</f>
        <v/>
      </c>
    </row>
    <row r="84" spans="1:18" s="368" customFormat="1" ht="15" customHeight="1" x14ac:dyDescent="0.3">
      <c r="A84" s="386"/>
      <c r="B84" s="971"/>
      <c r="C84" s="259"/>
      <c r="D84" s="320"/>
      <c r="E84" s="1198"/>
      <c r="F84" s="1074"/>
      <c r="G84" s="1074"/>
      <c r="H84" s="7"/>
      <c r="I84" s="1182" t="str">
        <f>Datos!G1466</f>
        <v/>
      </c>
      <c r="J84" s="1182" t="str">
        <f>Datos!H1466</f>
        <v/>
      </c>
      <c r="K84" s="1182" t="str">
        <f>Datos!I1466</f>
        <v/>
      </c>
      <c r="L84" s="829"/>
      <c r="M84" s="829"/>
      <c r="N84" s="829"/>
      <c r="O84" s="1281" t="str">
        <f>Datos!M1466</f>
        <v/>
      </c>
      <c r="P84" s="1281" t="str">
        <f>Datos!N1466</f>
        <v/>
      </c>
      <c r="Q84" s="1281" t="str">
        <f>Datos!O1466</f>
        <v/>
      </c>
      <c r="R84" s="832" t="str">
        <f>Datos!P1466</f>
        <v/>
      </c>
    </row>
    <row r="85" spans="1:18" s="368" customFormat="1" ht="15" customHeight="1" x14ac:dyDescent="0.3">
      <c r="A85" s="386"/>
      <c r="B85" s="971"/>
      <c r="C85" s="259"/>
      <c r="D85" s="320"/>
      <c r="E85" s="1198"/>
      <c r="F85" s="1074"/>
      <c r="G85" s="1074"/>
      <c r="H85" s="7"/>
      <c r="I85" s="1182" t="str">
        <f>Datos!G1467</f>
        <v/>
      </c>
      <c r="J85" s="1182" t="str">
        <f>Datos!H1467</f>
        <v/>
      </c>
      <c r="K85" s="1182" t="str">
        <f>Datos!I1467</f>
        <v/>
      </c>
      <c r="L85" s="829"/>
      <c r="M85" s="829"/>
      <c r="N85" s="829"/>
      <c r="O85" s="1281" t="str">
        <f>Datos!M1467</f>
        <v/>
      </c>
      <c r="P85" s="1281" t="str">
        <f>Datos!N1467</f>
        <v/>
      </c>
      <c r="Q85" s="1281" t="str">
        <f>Datos!O1467</f>
        <v/>
      </c>
      <c r="R85" s="832" t="str">
        <f>Datos!P1467</f>
        <v/>
      </c>
    </row>
    <row r="86" spans="1:18" s="368" customFormat="1" ht="15" customHeight="1" x14ac:dyDescent="0.3">
      <c r="A86" s="386"/>
      <c r="B86" s="971"/>
      <c r="C86" s="259"/>
      <c r="D86" s="320"/>
      <c r="E86" s="1198"/>
      <c r="F86" s="1074"/>
      <c r="G86" s="1074"/>
      <c r="H86" s="7"/>
      <c r="I86" s="1182" t="str">
        <f>Datos!G1468</f>
        <v/>
      </c>
      <c r="J86" s="1182" t="str">
        <f>Datos!H1468</f>
        <v/>
      </c>
      <c r="K86" s="1182" t="str">
        <f>Datos!I1468</f>
        <v/>
      </c>
      <c r="L86" s="829"/>
      <c r="M86" s="829"/>
      <c r="N86" s="829"/>
      <c r="O86" s="1281" t="str">
        <f>Datos!M1468</f>
        <v/>
      </c>
      <c r="P86" s="1281" t="str">
        <f>Datos!N1468</f>
        <v/>
      </c>
      <c r="Q86" s="1281" t="str">
        <f>Datos!O1468</f>
        <v/>
      </c>
      <c r="R86" s="832" t="str">
        <f>Datos!P1468</f>
        <v/>
      </c>
    </row>
    <row r="87" spans="1:18" s="368" customFormat="1" ht="15" customHeight="1" x14ac:dyDescent="0.3">
      <c r="A87" s="386"/>
      <c r="B87" s="971"/>
      <c r="C87" s="259"/>
      <c r="D87" s="320"/>
      <c r="E87" s="1198"/>
      <c r="F87" s="1074"/>
      <c r="G87" s="1074"/>
      <c r="H87" s="7"/>
      <c r="I87" s="1182" t="str">
        <f>Datos!G1469</f>
        <v/>
      </c>
      <c r="J87" s="1182" t="str">
        <f>Datos!H1469</f>
        <v/>
      </c>
      <c r="K87" s="1182" t="str">
        <f>Datos!I1469</f>
        <v/>
      </c>
      <c r="L87" s="829"/>
      <c r="M87" s="829"/>
      <c r="N87" s="829"/>
      <c r="O87" s="1281" t="str">
        <f>Datos!M1469</f>
        <v/>
      </c>
      <c r="P87" s="1281" t="str">
        <f>Datos!N1469</f>
        <v/>
      </c>
      <c r="Q87" s="1281" t="str">
        <f>Datos!O1469</f>
        <v/>
      </c>
      <c r="R87" s="832" t="str">
        <f>Datos!P1469</f>
        <v/>
      </c>
    </row>
    <row r="88" spans="1:18" s="368" customFormat="1" ht="15" customHeight="1" x14ac:dyDescent="0.3">
      <c r="A88" s="386"/>
      <c r="B88" s="971"/>
      <c r="C88" s="259"/>
      <c r="D88" s="320"/>
      <c r="E88" s="1198"/>
      <c r="F88" s="1074"/>
      <c r="G88" s="1074"/>
      <c r="H88" s="7"/>
      <c r="I88" s="1182" t="str">
        <f>Datos!G1470</f>
        <v/>
      </c>
      <c r="J88" s="1182" t="str">
        <f>Datos!H1470</f>
        <v/>
      </c>
      <c r="K88" s="1182" t="str">
        <f>Datos!I1470</f>
        <v/>
      </c>
      <c r="L88" s="829"/>
      <c r="M88" s="829"/>
      <c r="N88" s="829"/>
      <c r="O88" s="1281" t="str">
        <f>Datos!M1470</f>
        <v/>
      </c>
      <c r="P88" s="1281" t="str">
        <f>Datos!N1470</f>
        <v/>
      </c>
      <c r="Q88" s="1281" t="str">
        <f>Datos!O1470</f>
        <v/>
      </c>
      <c r="R88" s="832" t="str">
        <f>Datos!P1470</f>
        <v/>
      </c>
    </row>
    <row r="89" spans="1:18" s="368" customFormat="1" ht="15" customHeight="1" x14ac:dyDescent="0.3">
      <c r="A89" s="386"/>
      <c r="B89" s="971"/>
      <c r="C89" s="259"/>
      <c r="D89" s="320"/>
      <c r="E89" s="1198"/>
      <c r="F89" s="1074"/>
      <c r="G89" s="1074"/>
      <c r="H89" s="7"/>
      <c r="I89" s="1182" t="str">
        <f>Datos!G1471</f>
        <v/>
      </c>
      <c r="J89" s="1182" t="str">
        <f>Datos!H1471</f>
        <v/>
      </c>
      <c r="K89" s="1182" t="str">
        <f>Datos!I1471</f>
        <v/>
      </c>
      <c r="L89" s="829"/>
      <c r="M89" s="829"/>
      <c r="N89" s="829"/>
      <c r="O89" s="1281" t="str">
        <f>Datos!M1471</f>
        <v/>
      </c>
      <c r="P89" s="1281" t="str">
        <f>Datos!N1471</f>
        <v/>
      </c>
      <c r="Q89" s="1281" t="str">
        <f>Datos!O1471</f>
        <v/>
      </c>
      <c r="R89" s="832" t="str">
        <f>Datos!P1471</f>
        <v/>
      </c>
    </row>
    <row r="90" spans="1:18" s="368" customFormat="1" ht="15" customHeight="1" x14ac:dyDescent="0.3">
      <c r="A90" s="386"/>
      <c r="B90" s="971"/>
      <c r="C90" s="259"/>
      <c r="D90" s="320"/>
      <c r="E90" s="1198"/>
      <c r="F90" s="1074"/>
      <c r="G90" s="1074"/>
      <c r="H90" s="7"/>
      <c r="I90" s="1182" t="str">
        <f>Datos!G1472</f>
        <v/>
      </c>
      <c r="J90" s="1182" t="str">
        <f>Datos!H1472</f>
        <v/>
      </c>
      <c r="K90" s="1182" t="str">
        <f>Datos!I1472</f>
        <v/>
      </c>
      <c r="L90" s="829"/>
      <c r="M90" s="829"/>
      <c r="N90" s="829"/>
      <c r="O90" s="1281" t="str">
        <f>Datos!M1472</f>
        <v/>
      </c>
      <c r="P90" s="1281" t="str">
        <f>Datos!N1472</f>
        <v/>
      </c>
      <c r="Q90" s="1281" t="str">
        <f>Datos!O1472</f>
        <v/>
      </c>
      <c r="R90" s="832" t="str">
        <f>Datos!P1472</f>
        <v/>
      </c>
    </row>
    <row r="91" spans="1:18" s="368" customFormat="1" ht="15" customHeight="1" x14ac:dyDescent="0.3">
      <c r="A91" s="386"/>
      <c r="B91" s="971"/>
      <c r="C91" s="259"/>
      <c r="D91" s="320"/>
      <c r="E91" s="1198"/>
      <c r="F91" s="1074"/>
      <c r="G91" s="1074"/>
      <c r="H91" s="7"/>
      <c r="I91" s="1182" t="str">
        <f>Datos!G1473</f>
        <v/>
      </c>
      <c r="J91" s="1182" t="str">
        <f>Datos!H1473</f>
        <v/>
      </c>
      <c r="K91" s="1182" t="str">
        <f>Datos!I1473</f>
        <v/>
      </c>
      <c r="L91" s="829"/>
      <c r="M91" s="829"/>
      <c r="N91" s="829"/>
      <c r="O91" s="1281" t="str">
        <f>Datos!M1473</f>
        <v/>
      </c>
      <c r="P91" s="1281" t="str">
        <f>Datos!N1473</f>
        <v/>
      </c>
      <c r="Q91" s="1281" t="str">
        <f>Datos!O1473</f>
        <v/>
      </c>
      <c r="R91" s="832" t="str">
        <f>Datos!P1473</f>
        <v/>
      </c>
    </row>
    <row r="92" spans="1:18" s="368" customFormat="1" ht="15" customHeight="1" x14ac:dyDescent="0.3">
      <c r="A92" s="386"/>
      <c r="B92" s="971"/>
      <c r="C92" s="259"/>
      <c r="D92" s="320"/>
      <c r="E92" s="1198"/>
      <c r="F92" s="1074"/>
      <c r="G92" s="1074"/>
      <c r="H92" s="7"/>
      <c r="I92" s="1182" t="str">
        <f>Datos!G1474</f>
        <v/>
      </c>
      <c r="J92" s="1182" t="str">
        <f>Datos!H1474</f>
        <v/>
      </c>
      <c r="K92" s="1182" t="str">
        <f>Datos!I1474</f>
        <v/>
      </c>
      <c r="L92" s="829"/>
      <c r="M92" s="829"/>
      <c r="N92" s="829"/>
      <c r="O92" s="1281" t="str">
        <f>Datos!M1474</f>
        <v/>
      </c>
      <c r="P92" s="1281" t="str">
        <f>Datos!N1474</f>
        <v/>
      </c>
      <c r="Q92" s="1281" t="str">
        <f>Datos!O1474</f>
        <v/>
      </c>
      <c r="R92" s="832" t="str">
        <f>Datos!P1474</f>
        <v/>
      </c>
    </row>
    <row r="93" spans="1:18" s="368" customFormat="1" ht="15" customHeight="1" x14ac:dyDescent="0.3">
      <c r="A93" s="386"/>
      <c r="B93" s="971"/>
      <c r="C93" s="259"/>
      <c r="D93" s="320"/>
      <c r="E93" s="1198"/>
      <c r="F93" s="1074"/>
      <c r="G93" s="1074"/>
      <c r="H93" s="7"/>
      <c r="I93" s="1182" t="str">
        <f>Datos!G1475</f>
        <v/>
      </c>
      <c r="J93" s="1182" t="str">
        <f>Datos!H1475</f>
        <v/>
      </c>
      <c r="K93" s="1182" t="str">
        <f>Datos!I1475</f>
        <v/>
      </c>
      <c r="L93" s="829"/>
      <c r="M93" s="829"/>
      <c r="N93" s="829"/>
      <c r="O93" s="1281" t="str">
        <f>Datos!M1475</f>
        <v/>
      </c>
      <c r="P93" s="1281" t="str">
        <f>Datos!N1475</f>
        <v/>
      </c>
      <c r="Q93" s="1281" t="str">
        <f>Datos!O1475</f>
        <v/>
      </c>
      <c r="R93" s="832" t="str">
        <f>Datos!P1475</f>
        <v/>
      </c>
    </row>
    <row r="94" spans="1:18" s="368" customFormat="1" ht="15" customHeight="1" x14ac:dyDescent="0.3">
      <c r="A94" s="386"/>
      <c r="B94" s="971"/>
      <c r="C94" s="259"/>
      <c r="D94" s="320"/>
      <c r="E94" s="1198"/>
      <c r="F94" s="1074"/>
      <c r="G94" s="1074"/>
      <c r="H94" s="7"/>
      <c r="I94" s="1182" t="str">
        <f>Datos!G1476</f>
        <v/>
      </c>
      <c r="J94" s="1182" t="str">
        <f>Datos!H1476</f>
        <v/>
      </c>
      <c r="K94" s="1182" t="str">
        <f>Datos!I1476</f>
        <v/>
      </c>
      <c r="L94" s="829"/>
      <c r="M94" s="829"/>
      <c r="N94" s="829"/>
      <c r="O94" s="1281" t="str">
        <f>Datos!M1476</f>
        <v/>
      </c>
      <c r="P94" s="1281" t="str">
        <f>Datos!N1476</f>
        <v/>
      </c>
      <c r="Q94" s="1281" t="str">
        <f>Datos!O1476</f>
        <v/>
      </c>
      <c r="R94" s="832" t="str">
        <f>Datos!P1476</f>
        <v/>
      </c>
    </row>
    <row r="95" spans="1:18" s="368" customFormat="1" ht="15" customHeight="1" x14ac:dyDescent="0.3">
      <c r="A95" s="386"/>
      <c r="B95" s="971"/>
      <c r="C95" s="259"/>
      <c r="D95" s="320"/>
      <c r="E95" s="1198"/>
      <c r="F95" s="1074"/>
      <c r="G95" s="1074"/>
      <c r="H95" s="7"/>
      <c r="I95" s="1182" t="str">
        <f>Datos!G1477</f>
        <v/>
      </c>
      <c r="J95" s="1182" t="str">
        <f>Datos!H1477</f>
        <v/>
      </c>
      <c r="K95" s="1182" t="str">
        <f>Datos!I1477</f>
        <v/>
      </c>
      <c r="L95" s="829"/>
      <c r="M95" s="829"/>
      <c r="N95" s="829"/>
      <c r="O95" s="1281" t="str">
        <f>Datos!M1477</f>
        <v/>
      </c>
      <c r="P95" s="1281" t="str">
        <f>Datos!N1477</f>
        <v/>
      </c>
      <c r="Q95" s="1281" t="str">
        <f>Datos!O1477</f>
        <v/>
      </c>
      <c r="R95" s="832" t="str">
        <f>Datos!P1477</f>
        <v/>
      </c>
    </row>
    <row r="96" spans="1:18" s="368" customFormat="1" ht="15" customHeight="1" x14ac:dyDescent="0.3">
      <c r="A96" s="386"/>
      <c r="B96" s="971"/>
      <c r="C96" s="259"/>
      <c r="D96" s="320"/>
      <c r="E96" s="1198"/>
      <c r="F96" s="1074"/>
      <c r="G96" s="1074"/>
      <c r="H96" s="7"/>
      <c r="I96" s="1182" t="str">
        <f>Datos!G1478</f>
        <v/>
      </c>
      <c r="J96" s="1182" t="str">
        <f>Datos!H1478</f>
        <v/>
      </c>
      <c r="K96" s="1182" t="str">
        <f>Datos!I1478</f>
        <v/>
      </c>
      <c r="L96" s="829"/>
      <c r="M96" s="829"/>
      <c r="N96" s="829"/>
      <c r="O96" s="1281" t="str">
        <f>Datos!M1478</f>
        <v/>
      </c>
      <c r="P96" s="1281" t="str">
        <f>Datos!N1478</f>
        <v/>
      </c>
      <c r="Q96" s="1281" t="str">
        <f>Datos!O1478</f>
        <v/>
      </c>
      <c r="R96" s="832" t="str">
        <f>Datos!P1478</f>
        <v/>
      </c>
    </row>
    <row r="97" spans="1:38" s="368" customFormat="1" ht="15" customHeight="1" x14ac:dyDescent="0.3">
      <c r="A97" s="386"/>
      <c r="B97" s="971"/>
      <c r="C97" s="259"/>
      <c r="D97" s="320"/>
      <c r="E97" s="1198"/>
      <c r="F97" s="1074"/>
      <c r="G97" s="1074"/>
      <c r="H97" s="7"/>
      <c r="I97" s="1182" t="str">
        <f>Datos!G1479</f>
        <v/>
      </c>
      <c r="J97" s="1182" t="str">
        <f>Datos!H1479</f>
        <v/>
      </c>
      <c r="K97" s="1182" t="str">
        <f>Datos!I1479</f>
        <v/>
      </c>
      <c r="L97" s="829"/>
      <c r="M97" s="829"/>
      <c r="N97" s="829"/>
      <c r="O97" s="1281" t="str">
        <f>Datos!M1479</f>
        <v/>
      </c>
      <c r="P97" s="1281" t="str">
        <f>Datos!N1479</f>
        <v/>
      </c>
      <c r="Q97" s="1281" t="str">
        <f>Datos!O1479</f>
        <v/>
      </c>
      <c r="R97" s="832" t="str">
        <f>Datos!P1479</f>
        <v/>
      </c>
    </row>
    <row r="98" spans="1:38" s="368" customFormat="1" ht="15" customHeight="1" x14ac:dyDescent="0.3">
      <c r="A98" s="386"/>
      <c r="B98" s="971"/>
      <c r="C98" s="259"/>
      <c r="D98" s="320"/>
      <c r="E98" s="1198"/>
      <c r="F98" s="1074"/>
      <c r="G98" s="1074"/>
      <c r="H98" s="7"/>
      <c r="I98" s="1182" t="str">
        <f>Datos!G1480</f>
        <v/>
      </c>
      <c r="J98" s="1182" t="str">
        <f>Datos!H1480</f>
        <v/>
      </c>
      <c r="K98" s="1182" t="str">
        <f>Datos!I1480</f>
        <v/>
      </c>
      <c r="L98" s="829"/>
      <c r="M98" s="829"/>
      <c r="N98" s="829"/>
      <c r="O98" s="1281" t="str">
        <f>Datos!M1480</f>
        <v/>
      </c>
      <c r="P98" s="1281" t="str">
        <f>Datos!N1480</f>
        <v/>
      </c>
      <c r="Q98" s="1281" t="str">
        <f>Datos!O1480</f>
        <v/>
      </c>
      <c r="R98" s="832" t="str">
        <f>Datos!P1480</f>
        <v/>
      </c>
    </row>
    <row r="99" spans="1:38" s="368" customFormat="1" ht="15" customHeight="1" x14ac:dyDescent="0.3">
      <c r="A99" s="386"/>
      <c r="B99" s="971"/>
      <c r="C99" s="259"/>
      <c r="D99" s="320"/>
      <c r="E99" s="320"/>
      <c r="F99" s="320"/>
      <c r="G99" s="338"/>
      <c r="H99" s="265"/>
      <c r="I99" s="265"/>
      <c r="J99" s="265"/>
      <c r="K99" s="265"/>
      <c r="L99" s="265"/>
      <c r="M99" s="265"/>
      <c r="N99" s="265"/>
      <c r="O99" s="637">
        <f>SUM(O79:O98)</f>
        <v>0</v>
      </c>
      <c r="P99" s="637">
        <f>SUM(P79:P98)</f>
        <v>0</v>
      </c>
      <c r="Q99" s="637">
        <f>SUM(Q79:Q98)</f>
        <v>0</v>
      </c>
      <c r="R99" s="639">
        <f>SUM(R79:R98)</f>
        <v>0</v>
      </c>
    </row>
    <row r="100" spans="1:38" s="368" customFormat="1" ht="15" customHeight="1" x14ac:dyDescent="0.3">
      <c r="A100" s="386"/>
      <c r="B100" s="971"/>
      <c r="C100" s="259"/>
      <c r="D100" s="320"/>
      <c r="E100" s="1689" t="s">
        <v>1726</v>
      </c>
      <c r="F100" s="1689"/>
      <c r="G100" s="1689"/>
      <c r="H100" s="1689"/>
      <c r="I100" s="1689"/>
      <c r="J100" s="1689"/>
      <c r="K100" s="1689"/>
      <c r="L100" s="1689"/>
      <c r="M100" s="1689"/>
      <c r="N100" s="1689"/>
      <c r="O100" s="1689"/>
      <c r="P100" s="1689"/>
      <c r="Q100" s="1689"/>
      <c r="R100" s="1689"/>
      <c r="S100" s="1280" t="s">
        <v>919</v>
      </c>
    </row>
    <row r="101" spans="1:38" s="368" customFormat="1" ht="15" customHeight="1" x14ac:dyDescent="0.3">
      <c r="A101" s="386"/>
      <c r="B101" s="971"/>
      <c r="C101" s="259"/>
      <c r="D101" s="320"/>
      <c r="E101" s="1712" t="s">
        <v>1720</v>
      </c>
      <c r="F101" s="1712"/>
      <c r="G101" s="1712"/>
      <c r="H101" s="1712"/>
      <c r="I101" s="1712"/>
      <c r="J101" s="1712"/>
      <c r="K101" s="1712"/>
      <c r="L101" s="1712"/>
      <c r="M101" s="1712"/>
      <c r="N101" s="1712"/>
      <c r="O101" s="1712"/>
      <c r="P101" s="1712"/>
      <c r="Q101" s="1712"/>
      <c r="R101" s="1712"/>
      <c r="S101" s="1712"/>
    </row>
    <row r="102" spans="1:38" s="368" customFormat="1" ht="15" customHeight="1" x14ac:dyDescent="0.3">
      <c r="A102" s="386"/>
      <c r="B102" s="971"/>
      <c r="C102" s="259"/>
      <c r="D102" s="320"/>
      <c r="E102" s="1712" t="s">
        <v>1721</v>
      </c>
      <c r="F102" s="1712"/>
      <c r="G102" s="1712"/>
      <c r="H102" s="1712"/>
      <c r="I102" s="1712"/>
      <c r="J102" s="1712"/>
      <c r="K102" s="1712"/>
      <c r="L102" s="1712"/>
      <c r="M102" s="1712"/>
      <c r="N102" s="1712"/>
      <c r="O102" s="1712"/>
      <c r="P102" s="1712"/>
      <c r="Q102" s="1712"/>
      <c r="R102" s="1712"/>
      <c r="S102" s="1712"/>
    </row>
    <row r="103" spans="1:38" s="368" customFormat="1" ht="15" customHeight="1" x14ac:dyDescent="0.3">
      <c r="A103" s="386"/>
      <c r="B103" s="971"/>
      <c r="C103" s="259"/>
      <c r="D103" s="320"/>
      <c r="E103" s="1712" t="s">
        <v>1722</v>
      </c>
      <c r="F103" s="1712"/>
      <c r="G103" s="1712"/>
      <c r="H103" s="1712"/>
      <c r="I103" s="1712"/>
      <c r="J103" s="1712"/>
      <c r="K103" s="1712"/>
      <c r="L103" s="1712"/>
      <c r="M103" s="1712"/>
      <c r="N103" s="1712"/>
      <c r="O103" s="1712"/>
      <c r="P103" s="1712"/>
      <c r="Q103" s="1712"/>
      <c r="R103" s="1712"/>
      <c r="S103" s="1712"/>
    </row>
    <row r="104" spans="1:38" s="368" customFormat="1" ht="15" customHeight="1" x14ac:dyDescent="0.3">
      <c r="A104" s="386"/>
      <c r="B104" s="971"/>
      <c r="C104" s="259"/>
      <c r="D104" s="320"/>
      <c r="E104" s="1712" t="s">
        <v>1723</v>
      </c>
      <c r="F104" s="1712"/>
      <c r="G104" s="1712"/>
      <c r="H104" s="1712"/>
      <c r="I104" s="1712"/>
      <c r="J104" s="1712"/>
      <c r="K104" s="1712"/>
      <c r="L104" s="1712"/>
      <c r="M104" s="1712"/>
      <c r="N104" s="1712"/>
      <c r="O104" s="1712"/>
      <c r="P104" s="1712"/>
      <c r="Q104" s="1712"/>
      <c r="R104" s="1712"/>
      <c r="S104" s="1712"/>
    </row>
    <row r="105" spans="1:38" s="368" customFormat="1" ht="15" customHeight="1" x14ac:dyDescent="0.3">
      <c r="A105" s="386"/>
      <c r="B105" s="971"/>
      <c r="C105" s="259"/>
      <c r="D105" s="320"/>
      <c r="E105" s="1689" t="s">
        <v>2236</v>
      </c>
      <c r="F105" s="1689"/>
      <c r="G105" s="1689"/>
      <c r="H105" s="1689"/>
      <c r="I105" s="1689"/>
      <c r="J105" s="1689"/>
      <c r="K105" s="1689"/>
      <c r="L105" s="1689"/>
      <c r="M105" s="1689"/>
      <c r="N105" s="1689"/>
      <c r="O105" s="1689"/>
      <c r="P105" s="1689"/>
      <c r="Q105" s="1689"/>
      <c r="R105" s="1689"/>
    </row>
    <row r="106" spans="1:38" s="368" customFormat="1" ht="15" customHeight="1" x14ac:dyDescent="0.3">
      <c r="A106" s="386"/>
      <c r="B106" s="971"/>
      <c r="C106" s="259"/>
      <c r="D106" s="320"/>
      <c r="E106" s="1741" t="s">
        <v>2237</v>
      </c>
      <c r="F106" s="1741"/>
      <c r="G106" s="1741"/>
      <c r="H106" s="1741"/>
      <c r="I106" s="1741"/>
      <c r="J106" s="1741"/>
      <c r="K106" s="1741"/>
      <c r="L106" s="1741"/>
      <c r="M106" s="1741"/>
      <c r="N106" s="1741"/>
      <c r="O106" s="1741"/>
      <c r="P106" s="1741"/>
      <c r="Q106" s="1741"/>
      <c r="R106" s="1741"/>
    </row>
    <row r="107" spans="1:38" s="368" customFormat="1" ht="15" customHeight="1" x14ac:dyDescent="0.3">
      <c r="A107" s="386"/>
      <c r="B107" s="971"/>
      <c r="C107" s="259"/>
      <c r="D107" s="320"/>
      <c r="E107" s="1741"/>
      <c r="F107" s="1741"/>
      <c r="G107" s="1741"/>
      <c r="H107" s="1741"/>
      <c r="I107" s="1741"/>
      <c r="J107" s="1741"/>
      <c r="K107" s="1741"/>
      <c r="L107" s="1741"/>
      <c r="M107" s="1741"/>
      <c r="N107" s="1741"/>
      <c r="O107" s="1741"/>
      <c r="P107" s="1741"/>
      <c r="Q107" s="1741"/>
      <c r="R107" s="1741"/>
    </row>
    <row r="108" spans="1:38" s="368" customFormat="1" ht="15" customHeight="1" x14ac:dyDescent="0.3">
      <c r="A108" s="386"/>
      <c r="B108" s="971"/>
      <c r="C108" s="259"/>
      <c r="D108" s="320"/>
      <c r="E108" s="1320"/>
      <c r="F108" s="1320"/>
      <c r="G108" s="1320"/>
      <c r="H108" s="1320"/>
      <c r="I108" s="1320"/>
      <c r="J108" s="1320"/>
      <c r="K108" s="1320"/>
      <c r="L108" s="1320"/>
      <c r="M108" s="1320"/>
      <c r="N108" s="1320"/>
      <c r="O108" s="1320"/>
      <c r="P108" s="1320"/>
      <c r="Q108" s="1320"/>
      <c r="R108" s="1320"/>
    </row>
    <row r="109" spans="1:38" s="320" customFormat="1" ht="15" customHeight="1" x14ac:dyDescent="0.25">
      <c r="A109" s="386"/>
      <c r="B109" s="971"/>
      <c r="C109" s="259"/>
      <c r="D109" s="394" t="s">
        <v>1874</v>
      </c>
      <c r="E109" s="384"/>
      <c r="F109" s="393"/>
      <c r="G109" s="393"/>
      <c r="H109" s="391"/>
      <c r="I109" s="391"/>
      <c r="J109" s="391"/>
      <c r="K109" s="391"/>
      <c r="L109" s="391"/>
      <c r="M109" s="391"/>
      <c r="N109" s="384"/>
      <c r="O109" s="394"/>
      <c r="P109" s="394"/>
      <c r="Q109" s="394"/>
      <c r="R109" s="394"/>
      <c r="S109" s="394"/>
      <c r="T109" s="265"/>
      <c r="U109" s="265"/>
      <c r="V109" s="265"/>
    </row>
    <row r="110" spans="1:38" ht="15" customHeight="1" x14ac:dyDescent="0.25"/>
    <row r="111" spans="1:38" s="716" customFormat="1" ht="23.25" customHeight="1" x14ac:dyDescent="0.3">
      <c r="A111" s="386"/>
      <c r="B111" s="971"/>
      <c r="C111" s="397"/>
      <c r="D111" s="425"/>
      <c r="E111" s="428" t="s">
        <v>2046</v>
      </c>
      <c r="F111" s="426"/>
      <c r="G111" s="453"/>
      <c r="H111" s="453"/>
      <c r="I111" s="453"/>
      <c r="J111" s="453"/>
      <c r="K111" s="453"/>
      <c r="L111" s="453"/>
      <c r="M111" s="399"/>
      <c r="N111" s="399"/>
      <c r="O111" s="419"/>
      <c r="P111" s="419"/>
      <c r="Q111" s="419"/>
      <c r="R111" s="399"/>
      <c r="S111" s="450"/>
      <c r="T111" s="450"/>
      <c r="U111" s="450"/>
      <c r="V111" s="450"/>
      <c r="W111" s="450"/>
      <c r="X111" s="450"/>
      <c r="Y111" s="450"/>
      <c r="Z111" s="450"/>
      <c r="AA111" s="450"/>
      <c r="AB111" s="450"/>
      <c r="AC111" s="450"/>
      <c r="AD111" s="450"/>
      <c r="AE111" s="450"/>
      <c r="AF111" s="450"/>
      <c r="AG111" s="450"/>
      <c r="AH111" s="450"/>
      <c r="AI111" s="450"/>
      <c r="AJ111" s="399"/>
      <c r="AK111" s="399"/>
      <c r="AL111" s="399"/>
    </row>
    <row r="112" spans="1:38" s="716" customFormat="1" ht="15" customHeight="1" x14ac:dyDescent="0.3">
      <c r="A112" s="386"/>
      <c r="B112" s="971"/>
      <c r="C112" s="397"/>
      <c r="D112" s="425"/>
      <c r="E112" s="428" t="s">
        <v>1875</v>
      </c>
      <c r="F112" s="426"/>
      <c r="G112" s="453"/>
      <c r="H112" s="453"/>
      <c r="I112" s="453"/>
      <c r="J112" s="453"/>
      <c r="K112" s="453"/>
      <c r="L112" s="453"/>
      <c r="M112" s="399"/>
      <c r="N112" s="399"/>
      <c r="O112" s="419"/>
      <c r="P112" s="419"/>
      <c r="Q112" s="419"/>
      <c r="R112" s="399"/>
      <c r="S112" s="450"/>
      <c r="T112" s="450"/>
      <c r="U112" s="450"/>
      <c r="V112" s="450"/>
      <c r="W112" s="450"/>
      <c r="X112" s="450"/>
      <c r="Y112" s="450"/>
      <c r="Z112" s="450"/>
      <c r="AA112" s="450"/>
      <c r="AB112" s="450"/>
      <c r="AC112" s="450"/>
      <c r="AD112" s="450"/>
      <c r="AE112" s="450"/>
      <c r="AF112" s="450"/>
      <c r="AG112" s="450"/>
      <c r="AH112" s="450"/>
      <c r="AI112" s="450"/>
      <c r="AJ112" s="399"/>
      <c r="AK112" s="399"/>
      <c r="AL112" s="399"/>
    </row>
    <row r="113" spans="1:38" s="716" customFormat="1" ht="33.75" customHeight="1" x14ac:dyDescent="0.3">
      <c r="A113" s="386"/>
      <c r="B113" s="971"/>
      <c r="C113" s="397"/>
      <c r="D113" s="425"/>
      <c r="E113" s="1621" t="s">
        <v>2050</v>
      </c>
      <c r="F113" s="1621"/>
      <c r="G113" s="1621"/>
      <c r="H113" s="1621"/>
      <c r="I113" s="1621"/>
      <c r="J113" s="1621"/>
      <c r="K113" s="1621"/>
      <c r="L113" s="1621"/>
      <c r="M113" s="1621"/>
      <c r="N113" s="1621"/>
      <c r="O113" s="1621"/>
      <c r="P113" s="1621"/>
      <c r="Q113" s="1621"/>
      <c r="R113" s="1621"/>
      <c r="S113" s="1621"/>
      <c r="T113" s="450"/>
      <c r="U113" s="450"/>
      <c r="V113" s="450"/>
      <c r="W113" s="450"/>
      <c r="X113" s="450"/>
      <c r="Y113" s="450"/>
      <c r="Z113" s="450"/>
      <c r="AA113" s="450"/>
      <c r="AB113" s="450"/>
      <c r="AC113" s="450"/>
      <c r="AD113" s="450"/>
      <c r="AE113" s="450"/>
      <c r="AF113" s="450"/>
      <c r="AG113" s="450"/>
      <c r="AH113" s="450"/>
      <c r="AI113" s="450"/>
      <c r="AJ113" s="399"/>
      <c r="AK113" s="399"/>
      <c r="AL113" s="399"/>
    </row>
    <row r="114" spans="1:38" s="716" customFormat="1" ht="15.75" customHeight="1" x14ac:dyDescent="0.3">
      <c r="A114" s="386"/>
      <c r="B114" s="971"/>
      <c r="C114" s="397"/>
      <c r="D114" s="425"/>
      <c r="E114" s="454" t="s">
        <v>1876</v>
      </c>
      <c r="F114" s="426"/>
      <c r="G114" s="453"/>
      <c r="H114" s="453"/>
      <c r="I114" s="453"/>
      <c r="J114" s="453"/>
      <c r="K114" s="453"/>
      <c r="L114" s="453"/>
      <c r="M114" s="399"/>
      <c r="N114" s="399"/>
      <c r="O114" s="419"/>
      <c r="P114" s="419"/>
      <c r="Q114" s="419"/>
      <c r="R114" s="399"/>
      <c r="S114" s="450"/>
      <c r="T114" s="450"/>
      <c r="U114" s="450"/>
      <c r="V114" s="450"/>
      <c r="W114" s="450"/>
      <c r="X114" s="450"/>
      <c r="Y114" s="450"/>
      <c r="Z114" s="450"/>
      <c r="AA114" s="450"/>
      <c r="AB114" s="450"/>
      <c r="AC114" s="450"/>
      <c r="AD114" s="450"/>
      <c r="AE114" s="450"/>
      <c r="AF114" s="450"/>
      <c r="AG114" s="450"/>
      <c r="AH114" s="450"/>
      <c r="AI114" s="450"/>
      <c r="AJ114" s="399"/>
      <c r="AK114" s="399"/>
      <c r="AL114" s="399"/>
    </row>
    <row r="115" spans="1:38" s="716" customFormat="1" ht="15.75" customHeight="1" x14ac:dyDescent="0.3">
      <c r="A115" s="386"/>
      <c r="B115" s="971"/>
      <c r="C115" s="397"/>
      <c r="D115" s="425"/>
      <c r="E115" s="454" t="s">
        <v>1877</v>
      </c>
      <c r="F115" s="426"/>
      <c r="G115" s="453"/>
      <c r="H115" s="453"/>
      <c r="I115" s="453"/>
      <c r="J115" s="453"/>
      <c r="K115" s="453"/>
      <c r="L115" s="453"/>
      <c r="M115" s="399"/>
      <c r="N115" s="399"/>
      <c r="O115" s="419"/>
      <c r="P115" s="419"/>
      <c r="Q115" s="419"/>
      <c r="R115" s="399"/>
      <c r="S115" s="450"/>
      <c r="T115" s="450"/>
      <c r="U115" s="450"/>
      <c r="V115" s="450"/>
      <c r="W115" s="450"/>
      <c r="X115" s="450"/>
      <c r="Y115" s="450"/>
      <c r="Z115" s="450"/>
      <c r="AA115" s="450"/>
      <c r="AB115" s="450"/>
      <c r="AC115" s="450"/>
      <c r="AD115" s="450"/>
      <c r="AE115" s="450"/>
      <c r="AF115" s="450"/>
      <c r="AG115" s="450"/>
      <c r="AH115" s="450"/>
      <c r="AI115" s="450"/>
      <c r="AJ115" s="399"/>
      <c r="AK115" s="399"/>
      <c r="AL115" s="399"/>
    </row>
    <row r="116" spans="1:38" s="716" customFormat="1" ht="15.75" customHeight="1" x14ac:dyDescent="0.3">
      <c r="A116" s="386"/>
      <c r="B116" s="971"/>
      <c r="C116" s="397"/>
      <c r="D116" s="425"/>
      <c r="E116" s="454" t="s">
        <v>1878</v>
      </c>
      <c r="F116" s="426"/>
      <c r="G116" s="453"/>
      <c r="H116" s="453"/>
      <c r="I116" s="453"/>
      <c r="J116" s="453"/>
      <c r="K116" s="453"/>
      <c r="L116" s="453"/>
      <c r="M116" s="399"/>
      <c r="N116" s="399"/>
      <c r="O116" s="419"/>
      <c r="P116" s="419"/>
      <c r="Q116" s="419"/>
      <c r="R116" s="399"/>
      <c r="S116" s="450"/>
      <c r="T116" s="450"/>
      <c r="U116" s="450"/>
      <c r="V116" s="450"/>
      <c r="W116" s="450"/>
      <c r="X116" s="450"/>
      <c r="Y116" s="450"/>
      <c r="Z116" s="450"/>
      <c r="AA116" s="450"/>
      <c r="AB116" s="450"/>
      <c r="AC116" s="450"/>
      <c r="AD116" s="450"/>
      <c r="AE116" s="450"/>
      <c r="AF116" s="450"/>
      <c r="AG116" s="450"/>
      <c r="AH116" s="450"/>
      <c r="AI116" s="450"/>
      <c r="AJ116" s="399"/>
      <c r="AK116" s="399"/>
      <c r="AL116" s="399"/>
    </row>
    <row r="117" spans="1:38" s="716" customFormat="1" ht="15.75" customHeight="1" x14ac:dyDescent="0.3">
      <c r="A117" s="386"/>
      <c r="B117" s="971"/>
      <c r="C117" s="397"/>
      <c r="D117" s="425"/>
      <c r="E117" s="1108" t="s">
        <v>6</v>
      </c>
      <c r="F117" s="402"/>
      <c r="G117" s="402"/>
      <c r="H117" s="402"/>
      <c r="I117" s="402"/>
      <c r="J117" s="402"/>
      <c r="K117" s="402"/>
      <c r="L117" s="426"/>
      <c r="M117" s="428"/>
      <c r="N117" s="399"/>
      <c r="O117" s="399"/>
      <c r="P117" s="399"/>
      <c r="Q117" s="425"/>
      <c r="R117" s="399"/>
      <c r="S117" s="450"/>
      <c r="T117" s="450"/>
      <c r="U117" s="450"/>
      <c r="V117" s="450"/>
      <c r="W117" s="450"/>
      <c r="X117" s="450"/>
      <c r="Y117" s="450"/>
      <c r="Z117" s="450"/>
      <c r="AA117" s="450"/>
      <c r="AB117" s="450"/>
      <c r="AC117" s="450"/>
      <c r="AD117" s="450"/>
      <c r="AE117" s="450"/>
      <c r="AF117" s="450"/>
      <c r="AG117" s="450"/>
      <c r="AH117" s="450"/>
      <c r="AI117" s="450"/>
      <c r="AJ117" s="399"/>
      <c r="AK117" s="399"/>
      <c r="AL117" s="399"/>
    </row>
    <row r="118" spans="1:38" ht="15" customHeight="1" x14ac:dyDescent="0.25">
      <c r="D118" s="320"/>
      <c r="E118" s="630" t="s">
        <v>1891</v>
      </c>
      <c r="F118" s="320"/>
      <c r="G118" s="320"/>
      <c r="H118" s="320"/>
      <c r="I118" s="320"/>
      <c r="J118" s="320"/>
      <c r="K118" s="320"/>
      <c r="L118" s="320"/>
      <c r="M118" s="320"/>
      <c r="N118" s="320"/>
      <c r="O118" s="320"/>
      <c r="P118" s="320"/>
      <c r="Q118" s="320"/>
      <c r="R118" s="320"/>
      <c r="S118" s="320"/>
      <c r="T118" s="320"/>
      <c r="U118" s="320"/>
      <c r="V118" s="320"/>
      <c r="W118" s="320"/>
    </row>
    <row r="119" spans="1:38" ht="15" customHeight="1" x14ac:dyDescent="0.25">
      <c r="D119" s="320"/>
      <c r="E119" s="630"/>
      <c r="F119" s="320"/>
      <c r="G119" s="320"/>
      <c r="H119" s="320"/>
      <c r="I119" s="320"/>
      <c r="J119" s="320"/>
      <c r="K119" s="320"/>
      <c r="L119" s="348"/>
      <c r="M119" s="320"/>
      <c r="N119" s="320"/>
      <c r="O119" s="320"/>
      <c r="P119" s="320"/>
      <c r="Q119" s="320"/>
      <c r="R119" s="320"/>
      <c r="S119" s="320"/>
      <c r="T119" s="320"/>
      <c r="U119" s="320"/>
      <c r="V119" s="320"/>
      <c r="W119" s="320"/>
    </row>
    <row r="120" spans="1:38" s="370" customFormat="1" ht="15" customHeight="1" x14ac:dyDescent="0.25">
      <c r="A120" s="386"/>
      <c r="B120" s="971"/>
      <c r="C120" s="259"/>
      <c r="D120" s="320"/>
      <c r="E120" s="1734" t="s">
        <v>934</v>
      </c>
      <c r="F120" s="1691" t="s">
        <v>1288</v>
      </c>
      <c r="G120" s="1691" t="s">
        <v>677</v>
      </c>
      <c r="H120" s="1694" t="s">
        <v>678</v>
      </c>
      <c r="I120" s="1694" t="s">
        <v>1071</v>
      </c>
      <c r="J120" s="1694"/>
      <c r="K120" s="1694"/>
      <c r="L120" s="1694"/>
      <c r="M120" s="1694"/>
      <c r="N120" s="1694"/>
      <c r="O120" s="1683" t="s">
        <v>1879</v>
      </c>
      <c r="P120" s="1684"/>
      <c r="Q120" s="1685"/>
      <c r="R120" s="1680" t="s">
        <v>1880</v>
      </c>
      <c r="S120" s="369"/>
      <c r="T120" s="369"/>
      <c r="U120" s="369"/>
      <c r="V120" s="369"/>
      <c r="W120" s="369"/>
    </row>
    <row r="121" spans="1:38" s="370" customFormat="1" ht="15" customHeight="1" x14ac:dyDescent="0.25">
      <c r="A121" s="386"/>
      <c r="B121" s="971"/>
      <c r="C121" s="259"/>
      <c r="D121" s="320"/>
      <c r="E121" s="1735"/>
      <c r="F121" s="1692"/>
      <c r="G121" s="1692"/>
      <c r="H121" s="1695"/>
      <c r="I121" s="1695" t="s">
        <v>70</v>
      </c>
      <c r="J121" s="1695"/>
      <c r="K121" s="1695"/>
      <c r="L121" s="1695" t="s">
        <v>1289</v>
      </c>
      <c r="M121" s="1695"/>
      <c r="N121" s="1695"/>
      <c r="O121" s="1686"/>
      <c r="P121" s="1687"/>
      <c r="Q121" s="1688"/>
      <c r="R121" s="1681"/>
      <c r="W121" s="369"/>
    </row>
    <row r="122" spans="1:38" s="370" customFormat="1" ht="15" customHeight="1" x14ac:dyDescent="0.25">
      <c r="A122" s="386"/>
      <c r="B122" s="971"/>
      <c r="C122" s="259"/>
      <c r="D122" s="320"/>
      <c r="E122" s="1736"/>
      <c r="F122" s="1693"/>
      <c r="G122" s="1693"/>
      <c r="H122" s="1696"/>
      <c r="I122" s="722" t="s">
        <v>720</v>
      </c>
      <c r="J122" s="722" t="s">
        <v>721</v>
      </c>
      <c r="K122" s="722" t="s">
        <v>722</v>
      </c>
      <c r="L122" s="722" t="s">
        <v>720</v>
      </c>
      <c r="M122" s="722" t="s">
        <v>721</v>
      </c>
      <c r="N122" s="722" t="s">
        <v>722</v>
      </c>
      <c r="O122" s="722" t="s">
        <v>723</v>
      </c>
      <c r="P122" s="722" t="s">
        <v>724</v>
      </c>
      <c r="Q122" s="722" t="s">
        <v>725</v>
      </c>
      <c r="R122" s="1682"/>
      <c r="W122" s="369"/>
    </row>
    <row r="123" spans="1:38" s="368" customFormat="1" ht="15" customHeight="1" x14ac:dyDescent="0.3">
      <c r="A123" s="386"/>
      <c r="B123" s="971"/>
      <c r="C123" s="259"/>
      <c r="D123" s="320"/>
      <c r="E123" s="1197"/>
      <c r="F123" s="1077"/>
      <c r="G123" s="1074"/>
      <c r="H123" s="635"/>
      <c r="I123" s="1178" t="str">
        <f>Datos!G1569</f>
        <v/>
      </c>
      <c r="J123" s="1178" t="str">
        <f>Datos!H1569</f>
        <v/>
      </c>
      <c r="K123" s="1178" t="str">
        <f>Datos!I1569</f>
        <v/>
      </c>
      <c r="L123" s="829"/>
      <c r="M123" s="829"/>
      <c r="N123" s="829"/>
      <c r="O123" s="835" t="str">
        <f>Datos!M1569</f>
        <v/>
      </c>
      <c r="P123" s="835" t="str">
        <f>Datos!N1569</f>
        <v/>
      </c>
      <c r="Q123" s="835" t="str">
        <f>Datos!O1569</f>
        <v/>
      </c>
      <c r="R123" s="834" t="str">
        <f>Datos!P1569</f>
        <v/>
      </c>
      <c r="W123" s="369"/>
    </row>
    <row r="124" spans="1:38" s="368" customFormat="1" ht="15" customHeight="1" x14ac:dyDescent="0.3">
      <c r="A124" s="386"/>
      <c r="B124" s="971"/>
      <c r="C124" s="259"/>
      <c r="D124" s="320"/>
      <c r="E124" s="1197"/>
      <c r="F124" s="1078"/>
      <c r="G124" s="1075"/>
      <c r="H124" s="7"/>
      <c r="I124" s="1179" t="str">
        <f>Datos!G1570</f>
        <v/>
      </c>
      <c r="J124" s="1179" t="str">
        <f>Datos!H1570</f>
        <v/>
      </c>
      <c r="K124" s="1179" t="str">
        <f>Datos!I1570</f>
        <v/>
      </c>
      <c r="L124" s="829"/>
      <c r="M124" s="829"/>
      <c r="N124" s="829"/>
      <c r="O124" s="836" t="str">
        <f>Datos!M1570</f>
        <v/>
      </c>
      <c r="P124" s="836" t="str">
        <f>Datos!N1570</f>
        <v/>
      </c>
      <c r="Q124" s="836" t="str">
        <f>Datos!O1570</f>
        <v/>
      </c>
      <c r="R124" s="832" t="str">
        <f>Datos!P1570</f>
        <v/>
      </c>
      <c r="W124" s="369"/>
    </row>
    <row r="125" spans="1:38" s="368" customFormat="1" ht="15" customHeight="1" x14ac:dyDescent="0.3">
      <c r="A125" s="386"/>
      <c r="B125" s="971"/>
      <c r="C125" s="259"/>
      <c r="D125" s="320"/>
      <c r="E125" s="1197"/>
      <c r="F125" s="1078"/>
      <c r="G125" s="1075"/>
      <c r="H125" s="7"/>
      <c r="I125" s="1179" t="str">
        <f>Datos!G1571</f>
        <v/>
      </c>
      <c r="J125" s="1179" t="str">
        <f>Datos!H1571</f>
        <v/>
      </c>
      <c r="K125" s="1179" t="str">
        <f>Datos!I1571</f>
        <v/>
      </c>
      <c r="L125" s="829"/>
      <c r="M125" s="829"/>
      <c r="N125" s="829"/>
      <c r="O125" s="836" t="str">
        <f>Datos!M1571</f>
        <v/>
      </c>
      <c r="P125" s="836" t="str">
        <f>Datos!N1571</f>
        <v/>
      </c>
      <c r="Q125" s="836" t="str">
        <f>Datos!O1571</f>
        <v/>
      </c>
      <c r="R125" s="832" t="str">
        <f>Datos!P1571</f>
        <v/>
      </c>
      <c r="W125" s="369"/>
    </row>
    <row r="126" spans="1:38" s="368" customFormat="1" ht="15" customHeight="1" x14ac:dyDescent="0.3">
      <c r="A126" s="386"/>
      <c r="B126" s="971"/>
      <c r="C126" s="259"/>
      <c r="D126" s="320"/>
      <c r="E126" s="1197"/>
      <c r="F126" s="1078"/>
      <c r="G126" s="1075"/>
      <c r="H126" s="7"/>
      <c r="I126" s="1179" t="str">
        <f>Datos!G1572</f>
        <v/>
      </c>
      <c r="J126" s="1179" t="str">
        <f>Datos!H1572</f>
        <v/>
      </c>
      <c r="K126" s="1179" t="str">
        <f>Datos!I1572</f>
        <v/>
      </c>
      <c r="L126" s="829"/>
      <c r="M126" s="829"/>
      <c r="N126" s="829"/>
      <c r="O126" s="836" t="str">
        <f>Datos!M1572</f>
        <v/>
      </c>
      <c r="P126" s="836" t="str">
        <f>Datos!N1572</f>
        <v/>
      </c>
      <c r="Q126" s="836" t="str">
        <f>Datos!O1572</f>
        <v/>
      </c>
      <c r="R126" s="832" t="str">
        <f>Datos!P1572</f>
        <v/>
      </c>
      <c r="W126" s="369"/>
    </row>
    <row r="127" spans="1:38" s="368" customFormat="1" ht="15" customHeight="1" x14ac:dyDescent="0.3">
      <c r="A127" s="386"/>
      <c r="B127" s="971"/>
      <c r="C127" s="259"/>
      <c r="D127" s="320"/>
      <c r="E127" s="1197"/>
      <c r="F127" s="1078"/>
      <c r="G127" s="1075"/>
      <c r="H127" s="7"/>
      <c r="I127" s="1179" t="str">
        <f>Datos!G1573</f>
        <v/>
      </c>
      <c r="J127" s="1179" t="str">
        <f>Datos!H1573</f>
        <v/>
      </c>
      <c r="K127" s="1179" t="str">
        <f>Datos!I1573</f>
        <v/>
      </c>
      <c r="L127" s="829"/>
      <c r="M127" s="829"/>
      <c r="N127" s="829"/>
      <c r="O127" s="836" t="str">
        <f>Datos!M1573</f>
        <v/>
      </c>
      <c r="P127" s="836" t="str">
        <f>Datos!N1573</f>
        <v/>
      </c>
      <c r="Q127" s="836" t="str">
        <f>Datos!O1573</f>
        <v/>
      </c>
      <c r="R127" s="832" t="str">
        <f>Datos!P1573</f>
        <v/>
      </c>
      <c r="W127" s="369"/>
    </row>
    <row r="128" spans="1:38" s="368" customFormat="1" ht="15" customHeight="1" x14ac:dyDescent="0.3">
      <c r="A128" s="386"/>
      <c r="B128" s="971"/>
      <c r="C128" s="259"/>
      <c r="D128" s="320"/>
      <c r="E128" s="1197"/>
      <c r="F128" s="1078"/>
      <c r="G128" s="1075"/>
      <c r="H128" s="7"/>
      <c r="I128" s="1179" t="str">
        <f>Datos!G1574</f>
        <v/>
      </c>
      <c r="J128" s="1179" t="str">
        <f>Datos!H1574</f>
        <v/>
      </c>
      <c r="K128" s="1179" t="str">
        <f>Datos!I1574</f>
        <v/>
      </c>
      <c r="L128" s="829"/>
      <c r="M128" s="829"/>
      <c r="N128" s="829"/>
      <c r="O128" s="836" t="str">
        <f>Datos!M1574</f>
        <v/>
      </c>
      <c r="P128" s="836" t="str">
        <f>Datos!N1574</f>
        <v/>
      </c>
      <c r="Q128" s="836" t="str">
        <f>Datos!O1574</f>
        <v/>
      </c>
      <c r="R128" s="832" t="str">
        <f>Datos!P1574</f>
        <v/>
      </c>
      <c r="W128" s="369"/>
    </row>
    <row r="129" spans="1:23" s="368" customFormat="1" ht="15" customHeight="1" x14ac:dyDescent="0.3">
      <c r="A129" s="386"/>
      <c r="B129" s="971"/>
      <c r="C129" s="259"/>
      <c r="D129" s="320"/>
      <c r="E129" s="1197"/>
      <c r="F129" s="1078"/>
      <c r="G129" s="1075"/>
      <c r="H129" s="7"/>
      <c r="I129" s="1179" t="str">
        <f>Datos!G1575</f>
        <v/>
      </c>
      <c r="J129" s="1179" t="str">
        <f>Datos!H1575</f>
        <v/>
      </c>
      <c r="K129" s="1179" t="str">
        <f>Datos!I1575</f>
        <v/>
      </c>
      <c r="L129" s="829"/>
      <c r="M129" s="829"/>
      <c r="N129" s="829"/>
      <c r="O129" s="836" t="str">
        <f>Datos!M1575</f>
        <v/>
      </c>
      <c r="P129" s="836" t="str">
        <f>Datos!N1575</f>
        <v/>
      </c>
      <c r="Q129" s="836" t="str">
        <f>Datos!O1575</f>
        <v/>
      </c>
      <c r="R129" s="832" t="str">
        <f>Datos!P1575</f>
        <v/>
      </c>
      <c r="W129" s="369"/>
    </row>
    <row r="130" spans="1:23" s="368" customFormat="1" ht="15" customHeight="1" x14ac:dyDescent="0.3">
      <c r="A130" s="386"/>
      <c r="B130" s="971"/>
      <c r="C130" s="259"/>
      <c r="D130" s="320"/>
      <c r="E130" s="1197"/>
      <c r="F130" s="1078"/>
      <c r="G130" s="1075"/>
      <c r="H130" s="7"/>
      <c r="I130" s="1179" t="str">
        <f>Datos!G1576</f>
        <v/>
      </c>
      <c r="J130" s="1179" t="str">
        <f>Datos!H1576</f>
        <v/>
      </c>
      <c r="K130" s="1179" t="str">
        <f>Datos!I1576</f>
        <v/>
      </c>
      <c r="L130" s="829"/>
      <c r="M130" s="829"/>
      <c r="N130" s="829"/>
      <c r="O130" s="836" t="str">
        <f>Datos!M1576</f>
        <v/>
      </c>
      <c r="P130" s="836" t="str">
        <f>Datos!N1576</f>
        <v/>
      </c>
      <c r="Q130" s="836" t="str">
        <f>Datos!O1576</f>
        <v/>
      </c>
      <c r="R130" s="832" t="str">
        <f>Datos!P1576</f>
        <v/>
      </c>
      <c r="W130" s="369"/>
    </row>
    <row r="131" spans="1:23" s="368" customFormat="1" ht="15" customHeight="1" x14ac:dyDescent="0.3">
      <c r="A131" s="386"/>
      <c r="B131" s="971"/>
      <c r="C131" s="259"/>
      <c r="D131" s="320"/>
      <c r="E131" s="1197"/>
      <c r="F131" s="1078"/>
      <c r="G131" s="1075"/>
      <c r="H131" s="7"/>
      <c r="I131" s="1179" t="str">
        <f>Datos!G1577</f>
        <v/>
      </c>
      <c r="J131" s="1179" t="str">
        <f>Datos!H1577</f>
        <v/>
      </c>
      <c r="K131" s="1179" t="str">
        <f>Datos!I1577</f>
        <v/>
      </c>
      <c r="L131" s="829"/>
      <c r="M131" s="829"/>
      <c r="N131" s="829"/>
      <c r="O131" s="836" t="str">
        <f>Datos!M1577</f>
        <v/>
      </c>
      <c r="P131" s="836" t="str">
        <f>Datos!N1577</f>
        <v/>
      </c>
      <c r="Q131" s="836" t="str">
        <f>Datos!O1577</f>
        <v/>
      </c>
      <c r="R131" s="832" t="str">
        <f>Datos!P1577</f>
        <v/>
      </c>
      <c r="W131" s="369"/>
    </row>
    <row r="132" spans="1:23" s="368" customFormat="1" ht="15" customHeight="1" x14ac:dyDescent="0.3">
      <c r="A132" s="386"/>
      <c r="B132" s="971"/>
      <c r="C132" s="259"/>
      <c r="D132" s="320"/>
      <c r="E132" s="1197"/>
      <c r="F132" s="1078"/>
      <c r="G132" s="1075"/>
      <c r="H132" s="7"/>
      <c r="I132" s="1179" t="str">
        <f>Datos!G1578</f>
        <v/>
      </c>
      <c r="J132" s="1179" t="str">
        <f>Datos!H1578</f>
        <v/>
      </c>
      <c r="K132" s="1179" t="str">
        <f>Datos!I1578</f>
        <v/>
      </c>
      <c r="L132" s="829"/>
      <c r="M132" s="829"/>
      <c r="N132" s="829"/>
      <c r="O132" s="836" t="str">
        <f>Datos!M1578</f>
        <v/>
      </c>
      <c r="P132" s="836" t="str">
        <f>Datos!N1578</f>
        <v/>
      </c>
      <c r="Q132" s="836" t="str">
        <f>Datos!O1578</f>
        <v/>
      </c>
      <c r="R132" s="832" t="str">
        <f>Datos!P1578</f>
        <v/>
      </c>
      <c r="W132" s="369"/>
    </row>
    <row r="133" spans="1:23" s="368" customFormat="1" ht="15" customHeight="1" x14ac:dyDescent="0.3">
      <c r="A133" s="386"/>
      <c r="B133" s="971"/>
      <c r="C133" s="259"/>
      <c r="D133" s="320"/>
      <c r="E133" s="1197"/>
      <c r="F133" s="1078"/>
      <c r="G133" s="1075"/>
      <c r="H133" s="7"/>
      <c r="I133" s="1179" t="str">
        <f>Datos!G1579</f>
        <v/>
      </c>
      <c r="J133" s="1179" t="str">
        <f>Datos!H1579</f>
        <v/>
      </c>
      <c r="K133" s="1179" t="str">
        <f>Datos!I1579</f>
        <v/>
      </c>
      <c r="L133" s="829"/>
      <c r="M133" s="829"/>
      <c r="N133" s="829"/>
      <c r="O133" s="836" t="str">
        <f>Datos!M1579</f>
        <v/>
      </c>
      <c r="P133" s="836" t="str">
        <f>Datos!N1579</f>
        <v/>
      </c>
      <c r="Q133" s="836" t="str">
        <f>Datos!O1579</f>
        <v/>
      </c>
      <c r="R133" s="832" t="str">
        <f>Datos!P1579</f>
        <v/>
      </c>
      <c r="W133" s="369"/>
    </row>
    <row r="134" spans="1:23" ht="15" customHeight="1" x14ac:dyDescent="0.25">
      <c r="O134" s="845">
        <f>Datos!M1580</f>
        <v>0</v>
      </c>
      <c r="P134" s="845">
        <f>Datos!N1580</f>
        <v>0</v>
      </c>
      <c r="Q134" s="845">
        <f>Datos!O1580</f>
        <v>0</v>
      </c>
      <c r="R134" s="833">
        <f>Datos!P1580</f>
        <v>0</v>
      </c>
    </row>
    <row r="135" spans="1:23" ht="15" customHeight="1" x14ac:dyDescent="0.25">
      <c r="E135" s="1708" t="s">
        <v>1730</v>
      </c>
      <c r="F135" s="1708"/>
      <c r="G135" s="1708"/>
      <c r="H135" s="1708"/>
      <c r="I135" s="1708"/>
      <c r="J135" s="1708"/>
      <c r="K135" s="1708"/>
      <c r="L135" s="1708"/>
      <c r="M135" s="1708"/>
      <c r="N135" s="1708"/>
      <c r="O135" s="1708"/>
      <c r="P135" s="1708"/>
      <c r="Q135" s="1708"/>
      <c r="R135" s="1708"/>
    </row>
    <row r="136" spans="1:23" ht="15" customHeight="1" x14ac:dyDescent="0.25">
      <c r="E136" s="1709" t="s">
        <v>2262</v>
      </c>
      <c r="F136" s="1709"/>
      <c r="G136" s="1709"/>
      <c r="H136" s="1709"/>
      <c r="I136" s="1709"/>
      <c r="J136" s="1709"/>
      <c r="K136" s="1709"/>
      <c r="L136" s="1709"/>
      <c r="M136" s="1709"/>
      <c r="N136" s="1709"/>
      <c r="O136" s="1709"/>
      <c r="P136" s="1709"/>
      <c r="Q136" s="1709"/>
      <c r="R136" s="1709"/>
      <c r="S136" s="1709"/>
    </row>
    <row r="137" spans="1:23" ht="13.5" customHeight="1" x14ac:dyDescent="0.25">
      <c r="E137" s="1709"/>
      <c r="F137" s="1709"/>
      <c r="G137" s="1709"/>
      <c r="H137" s="1709"/>
      <c r="I137" s="1709"/>
      <c r="J137" s="1709"/>
      <c r="K137" s="1709"/>
      <c r="L137" s="1709"/>
      <c r="M137" s="1709"/>
      <c r="N137" s="1709"/>
      <c r="O137" s="1709"/>
      <c r="P137" s="1709"/>
      <c r="Q137" s="1709"/>
      <c r="R137" s="1709"/>
      <c r="S137" s="1709"/>
    </row>
    <row r="138" spans="1:23" ht="15" customHeight="1" x14ac:dyDescent="0.25">
      <c r="E138" s="640" t="s">
        <v>1728</v>
      </c>
      <c r="F138" s="641"/>
      <c r="G138" s="641"/>
      <c r="H138" s="641"/>
      <c r="I138" s="641"/>
      <c r="J138" s="641"/>
      <c r="K138" s="641"/>
      <c r="L138" s="641"/>
      <c r="M138" s="641"/>
      <c r="N138" s="641"/>
      <c r="O138" s="641"/>
      <c r="P138" s="641"/>
      <c r="Q138" s="641"/>
      <c r="R138" s="641"/>
    </row>
    <row r="139" spans="1:23" ht="15" customHeight="1" x14ac:dyDescent="0.25">
      <c r="E139" s="1709" t="s">
        <v>1729</v>
      </c>
      <c r="F139" s="1709"/>
      <c r="G139" s="1709"/>
      <c r="H139" s="1709"/>
      <c r="I139" s="1709"/>
      <c r="J139" s="1709"/>
      <c r="K139" s="1709"/>
      <c r="L139" s="1709"/>
      <c r="M139" s="1709"/>
      <c r="N139" s="1709"/>
      <c r="O139" s="1709"/>
      <c r="P139" s="1709"/>
      <c r="Q139" s="1709"/>
      <c r="R139" s="1709"/>
      <c r="S139" s="1709"/>
    </row>
    <row r="140" spans="1:23" ht="15" customHeight="1" x14ac:dyDescent="0.25">
      <c r="E140" s="1709"/>
      <c r="F140" s="1709"/>
      <c r="G140" s="1709"/>
      <c r="H140" s="1709"/>
      <c r="I140" s="1709"/>
      <c r="J140" s="1709"/>
      <c r="K140" s="1709"/>
      <c r="L140" s="1709"/>
      <c r="M140" s="1709"/>
      <c r="N140" s="1709"/>
      <c r="O140" s="1709"/>
      <c r="P140" s="1709"/>
      <c r="Q140" s="1709"/>
      <c r="R140" s="1709"/>
      <c r="S140" s="1709"/>
    </row>
    <row r="141" spans="1:23" ht="15" customHeight="1" x14ac:dyDescent="0.25">
      <c r="C141" s="265"/>
      <c r="E141" s="1690" t="s">
        <v>2158</v>
      </c>
      <c r="F141" s="1690"/>
      <c r="G141" s="1690"/>
      <c r="H141" s="1690"/>
      <c r="I141" s="1690"/>
      <c r="J141" s="1690"/>
      <c r="K141" s="1690"/>
      <c r="L141" s="1690"/>
      <c r="M141" s="1690"/>
      <c r="N141" s="1690"/>
      <c r="O141" s="1690"/>
      <c r="P141" s="1690"/>
      <c r="Q141" s="1690"/>
      <c r="R141" s="1690"/>
      <c r="S141" s="634"/>
    </row>
    <row r="142" spans="1:23" ht="14.25" customHeight="1" x14ac:dyDescent="0.25">
      <c r="C142" s="265"/>
      <c r="E142" s="1690"/>
      <c r="F142" s="1690"/>
      <c r="G142" s="1690"/>
      <c r="H142" s="1690"/>
      <c r="I142" s="1690"/>
      <c r="J142" s="1690"/>
      <c r="K142" s="1690"/>
      <c r="L142" s="1690"/>
      <c r="M142" s="1690"/>
      <c r="N142" s="1690"/>
      <c r="O142" s="1690"/>
      <c r="P142" s="1690"/>
      <c r="Q142" s="1690"/>
      <c r="R142" s="1690"/>
      <c r="S142" s="634"/>
    </row>
    <row r="143" spans="1:23" ht="14.25" customHeight="1" x14ac:dyDescent="0.25"/>
    <row r="144" spans="1:23" ht="14.25" customHeight="1" x14ac:dyDescent="0.25">
      <c r="D144" s="320"/>
      <c r="E144" s="630" t="s">
        <v>1890</v>
      </c>
      <c r="F144" s="320"/>
      <c r="G144" s="320"/>
      <c r="H144" s="320"/>
      <c r="I144" s="320"/>
      <c r="J144" s="320"/>
      <c r="K144" s="320"/>
      <c r="L144" s="320"/>
      <c r="M144" s="320"/>
      <c r="N144" s="320"/>
      <c r="O144" s="320"/>
      <c r="P144" s="320"/>
      <c r="Q144" s="320"/>
      <c r="R144" s="320"/>
      <c r="S144" s="320"/>
      <c r="T144" s="320"/>
      <c r="U144" s="320"/>
      <c r="V144" s="320"/>
      <c r="W144" s="320"/>
    </row>
    <row r="145" spans="1:38" s="716" customFormat="1" ht="14.25" customHeight="1" x14ac:dyDescent="0.25">
      <c r="A145" s="386"/>
      <c r="B145" s="971"/>
      <c r="C145" s="397"/>
      <c r="D145" s="399"/>
      <c r="E145" s="455"/>
      <c r="F145" s="455"/>
      <c r="G145" s="455"/>
      <c r="H145" s="455"/>
      <c r="I145" s="455"/>
      <c r="J145" s="455"/>
      <c r="K145" s="455"/>
      <c r="L145" s="455"/>
      <c r="M145" s="455"/>
      <c r="N145" s="455"/>
      <c r="O145" s="455"/>
      <c r="P145" s="455"/>
      <c r="Q145" s="455"/>
      <c r="R145" s="455"/>
      <c r="S145" s="455"/>
      <c r="T145" s="455"/>
      <c r="U145" s="450"/>
      <c r="V145" s="450"/>
      <c r="W145" s="450"/>
      <c r="X145" s="450"/>
      <c r="Y145" s="450"/>
      <c r="Z145" s="450"/>
      <c r="AA145" s="450"/>
      <c r="AB145" s="450"/>
      <c r="AC145" s="450"/>
      <c r="AD145" s="450"/>
      <c r="AE145" s="450"/>
      <c r="AF145" s="450"/>
      <c r="AG145" s="450"/>
      <c r="AH145" s="450"/>
      <c r="AI145" s="450"/>
      <c r="AJ145" s="399"/>
      <c r="AK145" s="399"/>
      <c r="AL145" s="399"/>
    </row>
    <row r="146" spans="1:38" s="716" customFormat="1" ht="14.25" customHeight="1" x14ac:dyDescent="0.25">
      <c r="A146" s="386"/>
      <c r="B146" s="971"/>
      <c r="C146" s="397"/>
      <c r="D146" s="399"/>
      <c r="E146" s="720" t="s">
        <v>1889</v>
      </c>
      <c r="F146" s="399"/>
      <c r="G146" s="399"/>
      <c r="H146" s="399"/>
      <c r="I146" s="399"/>
      <c r="J146" s="399"/>
      <c r="K146" s="399"/>
      <c r="L146" s="399"/>
      <c r="M146" s="399"/>
      <c r="N146" s="399"/>
      <c r="O146" s="399"/>
      <c r="P146" s="399"/>
      <c r="Q146" s="399"/>
      <c r="R146" s="399"/>
      <c r="S146" s="450"/>
      <c r="T146" s="450"/>
      <c r="U146" s="450"/>
      <c r="V146" s="450"/>
      <c r="W146" s="450"/>
      <c r="X146" s="450"/>
      <c r="Y146" s="450"/>
      <c r="Z146" s="450"/>
      <c r="AA146" s="450"/>
      <c r="AB146" s="450"/>
      <c r="AC146" s="450"/>
      <c r="AD146" s="450"/>
      <c r="AE146" s="450"/>
      <c r="AF146" s="450"/>
      <c r="AG146" s="450"/>
      <c r="AH146" s="450"/>
      <c r="AI146" s="450"/>
      <c r="AJ146" s="399"/>
      <c r="AK146" s="399"/>
      <c r="AL146" s="399"/>
    </row>
    <row r="147" spans="1:38" s="716" customFormat="1" ht="14.25" customHeight="1" x14ac:dyDescent="0.25">
      <c r="A147" s="386"/>
      <c r="B147" s="971"/>
      <c r="C147" s="397"/>
      <c r="D147" s="399"/>
      <c r="E147" s="720"/>
      <c r="F147" s="399"/>
      <c r="G147" s="399"/>
      <c r="H147" s="399"/>
      <c r="I147" s="399"/>
      <c r="J147" s="399"/>
      <c r="K147" s="399"/>
      <c r="L147" s="399"/>
      <c r="M147" s="399"/>
      <c r="N147" s="399"/>
      <c r="O147" s="399"/>
      <c r="P147" s="399"/>
      <c r="Q147" s="399"/>
      <c r="R147" s="399"/>
      <c r="S147" s="450"/>
      <c r="T147" s="450"/>
      <c r="U147" s="450"/>
      <c r="V147" s="450"/>
      <c r="W147" s="450"/>
      <c r="X147" s="450"/>
      <c r="Y147" s="450"/>
      <c r="Z147" s="450"/>
      <c r="AA147" s="450"/>
      <c r="AB147" s="450"/>
      <c r="AC147" s="450"/>
      <c r="AD147" s="450"/>
      <c r="AE147" s="450"/>
      <c r="AF147" s="450"/>
      <c r="AG147" s="450"/>
      <c r="AH147" s="450"/>
      <c r="AI147" s="450"/>
      <c r="AJ147" s="399"/>
      <c r="AK147" s="399"/>
      <c r="AL147" s="399"/>
    </row>
    <row r="148" spans="1:38" s="716" customFormat="1" ht="14.25" customHeight="1" x14ac:dyDescent="0.25">
      <c r="A148" s="386"/>
      <c r="B148" s="971"/>
      <c r="C148" s="397"/>
      <c r="D148" s="399"/>
      <c r="E148" s="721" t="s">
        <v>2048</v>
      </c>
      <c r="F148" s="721"/>
      <c r="G148" s="721"/>
      <c r="H148" s="721"/>
      <c r="I148" s="721"/>
      <c r="J148" s="721"/>
      <c r="K148" s="721"/>
      <c r="L148" s="721"/>
      <c r="M148" s="721"/>
      <c r="N148" s="721"/>
      <c r="O148" s="721"/>
      <c r="P148" s="721"/>
      <c r="Q148" s="721"/>
      <c r="R148" s="721"/>
      <c r="S148" s="721"/>
      <c r="T148" s="721"/>
      <c r="U148" s="450"/>
      <c r="V148" s="450"/>
      <c r="W148" s="450"/>
      <c r="X148" s="450"/>
      <c r="Y148" s="450"/>
      <c r="Z148" s="450"/>
      <c r="AA148" s="450"/>
      <c r="AB148" s="450"/>
      <c r="AC148" s="450"/>
      <c r="AD148" s="450"/>
      <c r="AE148" s="450"/>
      <c r="AF148" s="450"/>
      <c r="AG148" s="450"/>
      <c r="AH148" s="450"/>
      <c r="AI148" s="450"/>
      <c r="AJ148" s="399"/>
      <c r="AK148" s="399"/>
      <c r="AL148" s="399"/>
    </row>
    <row r="149" spans="1:38" s="716" customFormat="1" ht="14.25" customHeight="1" x14ac:dyDescent="0.25">
      <c r="A149" s="386"/>
      <c r="B149" s="971"/>
      <c r="C149" s="397"/>
      <c r="D149" s="399"/>
      <c r="E149" s="721"/>
      <c r="F149" s="405"/>
      <c r="G149" s="405"/>
      <c r="H149" s="405"/>
      <c r="I149" s="405"/>
      <c r="J149" s="405"/>
      <c r="K149" s="405"/>
      <c r="L149" s="405"/>
      <c r="M149" s="405"/>
      <c r="N149" s="405"/>
      <c r="O149" s="405"/>
      <c r="P149" s="405"/>
      <c r="Q149" s="405"/>
      <c r="R149" s="405"/>
      <c r="S149" s="405"/>
      <c r="T149" s="405"/>
      <c r="U149" s="450"/>
      <c r="V149" s="450"/>
      <c r="W149" s="450"/>
      <c r="X149" s="450"/>
      <c r="Y149" s="450"/>
      <c r="Z149" s="450"/>
      <c r="AA149" s="450"/>
      <c r="AB149" s="450"/>
      <c r="AC149" s="450"/>
      <c r="AD149" s="450"/>
      <c r="AE149" s="450"/>
      <c r="AF149" s="450"/>
      <c r="AG149" s="450"/>
      <c r="AH149" s="450"/>
      <c r="AI149" s="450"/>
      <c r="AJ149" s="399"/>
      <c r="AK149" s="399"/>
      <c r="AL149" s="399"/>
    </row>
    <row r="150" spans="1:38" s="716" customFormat="1" ht="14.25" customHeight="1" x14ac:dyDescent="0.25">
      <c r="A150" s="386"/>
      <c r="B150" s="971"/>
      <c r="C150" s="397"/>
      <c r="D150" s="399"/>
      <c r="E150" s="1734" t="s">
        <v>934</v>
      </c>
      <c r="F150" s="1729" t="s">
        <v>2047</v>
      </c>
      <c r="G150" s="1714" t="s">
        <v>1791</v>
      </c>
      <c r="H150" s="1737" t="s">
        <v>859</v>
      </c>
      <c r="I150" s="1738"/>
      <c r="J150" s="1714" t="s">
        <v>1634</v>
      </c>
      <c r="K150" s="1714" t="s">
        <v>1799</v>
      </c>
      <c r="L150" s="1739" t="s">
        <v>1071</v>
      </c>
      <c r="M150" s="1739"/>
      <c r="N150" s="1739"/>
      <c r="O150" s="1739"/>
      <c r="P150" s="1739"/>
      <c r="Q150" s="1739"/>
      <c r="R150" s="1698" t="s">
        <v>1881</v>
      </c>
      <c r="S150" s="1699"/>
      <c r="T150" s="1700"/>
      <c r="U150" s="1704" t="s">
        <v>1882</v>
      </c>
      <c r="V150" s="450"/>
      <c r="W150" s="450"/>
      <c r="X150" s="450"/>
      <c r="Y150" s="450"/>
      <c r="Z150" s="450"/>
      <c r="AA150" s="450"/>
      <c r="AB150" s="450"/>
      <c r="AC150" s="450"/>
      <c r="AD150" s="450"/>
      <c r="AE150" s="450"/>
      <c r="AF150" s="450"/>
      <c r="AG150" s="450"/>
      <c r="AH150" s="450"/>
      <c r="AI150" s="450"/>
      <c r="AJ150" s="399"/>
      <c r="AK150" s="399"/>
      <c r="AL150" s="399"/>
    </row>
    <row r="151" spans="1:38" s="716" customFormat="1" ht="14.25" customHeight="1" x14ac:dyDescent="0.25">
      <c r="A151" s="386"/>
      <c r="B151" s="971"/>
      <c r="C151" s="397"/>
      <c r="D151" s="399"/>
      <c r="E151" s="1735"/>
      <c r="F151" s="1730"/>
      <c r="G151" s="1715"/>
      <c r="H151" s="843" t="s">
        <v>70</v>
      </c>
      <c r="I151" s="843" t="s">
        <v>2011</v>
      </c>
      <c r="J151" s="1715"/>
      <c r="K151" s="1715"/>
      <c r="L151" s="1733" t="s">
        <v>70</v>
      </c>
      <c r="M151" s="1733"/>
      <c r="N151" s="1733"/>
      <c r="O151" s="1733" t="s">
        <v>2049</v>
      </c>
      <c r="P151" s="1733"/>
      <c r="Q151" s="1733"/>
      <c r="R151" s="1701"/>
      <c r="S151" s="1702"/>
      <c r="T151" s="1703"/>
      <c r="U151" s="1705"/>
      <c r="V151" s="450"/>
      <c r="W151" s="450"/>
      <c r="X151" s="450"/>
      <c r="Y151" s="450"/>
      <c r="Z151" s="450"/>
      <c r="AA151" s="450"/>
      <c r="AB151" s="450"/>
      <c r="AC151" s="450"/>
      <c r="AD151" s="450"/>
      <c r="AE151" s="450"/>
      <c r="AF151" s="450"/>
      <c r="AG151" s="450"/>
      <c r="AH151" s="450"/>
      <c r="AI151" s="450"/>
      <c r="AJ151" s="399"/>
      <c r="AK151" s="399"/>
      <c r="AL151" s="450"/>
    </row>
    <row r="152" spans="1:38" s="716" customFormat="1" ht="14.25" customHeight="1" x14ac:dyDescent="0.25">
      <c r="A152" s="386"/>
      <c r="B152" s="971"/>
      <c r="C152" s="397"/>
      <c r="D152" s="399"/>
      <c r="E152" s="1736"/>
      <c r="F152" s="1731"/>
      <c r="G152" s="1716"/>
      <c r="H152" s="844" t="s">
        <v>1851</v>
      </c>
      <c r="I152" s="844" t="s">
        <v>1851</v>
      </c>
      <c r="J152" s="1716"/>
      <c r="K152" s="1716"/>
      <c r="L152" s="723" t="s">
        <v>720</v>
      </c>
      <c r="M152" s="723" t="s">
        <v>721</v>
      </c>
      <c r="N152" s="723" t="s">
        <v>722</v>
      </c>
      <c r="O152" s="723" t="s">
        <v>720</v>
      </c>
      <c r="P152" s="723" t="s">
        <v>721</v>
      </c>
      <c r="Q152" s="723" t="s">
        <v>722</v>
      </c>
      <c r="R152" s="723" t="s">
        <v>723</v>
      </c>
      <c r="S152" s="723" t="s">
        <v>724</v>
      </c>
      <c r="T152" s="723" t="s">
        <v>725</v>
      </c>
      <c r="U152" s="1706"/>
      <c r="V152" s="450"/>
      <c r="W152" s="450"/>
      <c r="X152" s="450"/>
      <c r="Y152" s="450"/>
      <c r="Z152" s="450"/>
      <c r="AA152" s="450"/>
      <c r="AB152" s="450"/>
      <c r="AC152" s="450"/>
      <c r="AD152" s="450"/>
      <c r="AE152" s="450"/>
      <c r="AF152" s="450"/>
      <c r="AG152" s="450"/>
      <c r="AH152" s="450"/>
      <c r="AI152" s="450"/>
      <c r="AJ152" s="399"/>
      <c r="AK152" s="399"/>
      <c r="AL152" s="450"/>
    </row>
    <row r="153" spans="1:38" s="716" customFormat="1" ht="14.25" customHeight="1" x14ac:dyDescent="0.25">
      <c r="A153" s="386"/>
      <c r="B153" s="971"/>
      <c r="C153" s="397"/>
      <c r="D153" s="399"/>
      <c r="E153" s="1197"/>
      <c r="F153" s="456"/>
      <c r="G153" s="456"/>
      <c r="H153" s="457" t="str">
        <f>Datos!F1640</f>
        <v/>
      </c>
      <c r="I153" s="829"/>
      <c r="J153" s="1160"/>
      <c r="K153" s="1073" t="str">
        <f>Datos!I1640</f>
        <v/>
      </c>
      <c r="L153" s="1181" t="str">
        <f>Datos!J1640</f>
        <v/>
      </c>
      <c r="M153" s="1182" t="str">
        <f>Datos!K1640</f>
        <v/>
      </c>
      <c r="N153" s="1182" t="str">
        <f>Datos!L1640</f>
        <v/>
      </c>
      <c r="O153" s="1082"/>
      <c r="P153" s="1082"/>
      <c r="Q153" s="1082"/>
      <c r="R153" s="459" t="str">
        <f>Datos!P1640</f>
        <v/>
      </c>
      <c r="S153" s="459" t="str">
        <f>Datos!Q1640</f>
        <v/>
      </c>
      <c r="T153" s="459" t="str">
        <f>Datos!R1640</f>
        <v/>
      </c>
      <c r="U153" s="837" t="str">
        <f>Datos!S1640</f>
        <v/>
      </c>
      <c r="V153" s="450"/>
      <c r="W153" s="450"/>
      <c r="X153" s="450"/>
      <c r="Y153" s="450"/>
      <c r="Z153" s="450"/>
      <c r="AA153" s="450"/>
      <c r="AB153" s="450"/>
      <c r="AC153" s="450"/>
      <c r="AD153" s="450"/>
      <c r="AE153" s="450"/>
      <c r="AF153" s="450"/>
      <c r="AG153" s="450"/>
      <c r="AH153" s="450"/>
      <c r="AI153" s="450"/>
      <c r="AJ153" s="399"/>
      <c r="AK153" s="399"/>
      <c r="AL153" s="450"/>
    </row>
    <row r="154" spans="1:38" s="716" customFormat="1" ht="14.25" customHeight="1" x14ac:dyDescent="0.25">
      <c r="A154" s="386"/>
      <c r="B154" s="971"/>
      <c r="C154" s="397"/>
      <c r="D154" s="399"/>
      <c r="E154" s="1197"/>
      <c r="F154" s="456"/>
      <c r="G154" s="456"/>
      <c r="H154" s="457" t="str">
        <f>Datos!F1641</f>
        <v/>
      </c>
      <c r="I154" s="829"/>
      <c r="J154" s="1160"/>
      <c r="K154" s="1073" t="str">
        <f>Datos!I1641</f>
        <v/>
      </c>
      <c r="L154" s="1182" t="str">
        <f>Datos!J1641</f>
        <v/>
      </c>
      <c r="M154" s="1182" t="str">
        <f>Datos!K1641</f>
        <v/>
      </c>
      <c r="N154" s="1182" t="str">
        <f>Datos!L1641</f>
        <v/>
      </c>
      <c r="O154" s="1082"/>
      <c r="P154" s="1082"/>
      <c r="Q154" s="1082"/>
      <c r="R154" s="459" t="str">
        <f>Datos!P1641</f>
        <v/>
      </c>
      <c r="S154" s="459" t="str">
        <f>Datos!Q1641</f>
        <v/>
      </c>
      <c r="T154" s="459" t="str">
        <f>Datos!R1641</f>
        <v/>
      </c>
      <c r="U154" s="837" t="str">
        <f>Datos!S1641</f>
        <v/>
      </c>
      <c r="V154" s="450"/>
      <c r="W154" s="450"/>
      <c r="X154" s="450"/>
      <c r="Y154" s="450"/>
      <c r="Z154" s="450"/>
      <c r="AA154" s="450"/>
      <c r="AB154" s="450"/>
      <c r="AC154" s="450"/>
      <c r="AD154" s="450"/>
      <c r="AE154" s="450"/>
      <c r="AF154" s="450"/>
      <c r="AG154" s="450"/>
      <c r="AH154" s="450"/>
      <c r="AI154" s="450"/>
      <c r="AJ154" s="399"/>
      <c r="AK154" s="399"/>
      <c r="AL154" s="450"/>
    </row>
    <row r="155" spans="1:38" s="716" customFormat="1" ht="14.25" customHeight="1" x14ac:dyDescent="0.25">
      <c r="A155" s="386"/>
      <c r="B155" s="971"/>
      <c r="C155" s="397"/>
      <c r="D155" s="399"/>
      <c r="E155" s="1197"/>
      <c r="F155" s="456"/>
      <c r="G155" s="456"/>
      <c r="H155" s="457" t="str">
        <f>Datos!F1642</f>
        <v/>
      </c>
      <c r="I155" s="829"/>
      <c r="J155" s="1160"/>
      <c r="K155" s="1073" t="str">
        <f>Datos!I1642</f>
        <v/>
      </c>
      <c r="L155" s="1182" t="str">
        <f>Datos!J1642</f>
        <v/>
      </c>
      <c r="M155" s="1182" t="str">
        <f>Datos!K1642</f>
        <v/>
      </c>
      <c r="N155" s="1182" t="str">
        <f>Datos!L1642</f>
        <v/>
      </c>
      <c r="O155" s="1082"/>
      <c r="P155" s="1082"/>
      <c r="Q155" s="1082"/>
      <c r="R155" s="459" t="str">
        <f>Datos!P1642</f>
        <v/>
      </c>
      <c r="S155" s="459" t="str">
        <f>Datos!Q1642</f>
        <v/>
      </c>
      <c r="T155" s="459" t="str">
        <f>Datos!R1642</f>
        <v/>
      </c>
      <c r="U155" s="837" t="str">
        <f>Datos!S1642</f>
        <v/>
      </c>
      <c r="V155" s="450"/>
      <c r="W155" s="450"/>
      <c r="X155" s="450"/>
      <c r="Y155" s="450"/>
      <c r="Z155" s="450"/>
      <c r="AA155" s="450"/>
      <c r="AB155" s="450"/>
      <c r="AC155" s="450"/>
      <c r="AD155" s="450"/>
      <c r="AE155" s="450"/>
      <c r="AF155" s="450"/>
      <c r="AG155" s="450"/>
      <c r="AH155" s="450"/>
      <c r="AI155" s="450"/>
      <c r="AJ155" s="399"/>
      <c r="AK155" s="399"/>
      <c r="AL155" s="450"/>
    </row>
    <row r="156" spans="1:38" s="716" customFormat="1" ht="14.25" customHeight="1" x14ac:dyDescent="0.25">
      <c r="A156" s="386"/>
      <c r="B156" s="971"/>
      <c r="C156" s="397"/>
      <c r="D156" s="399"/>
      <c r="E156" s="1197"/>
      <c r="F156" s="456"/>
      <c r="G156" s="456"/>
      <c r="H156" s="457" t="str">
        <f>Datos!F1643</f>
        <v/>
      </c>
      <c r="I156" s="829"/>
      <c r="J156" s="1160"/>
      <c r="K156" s="1073" t="str">
        <f>Datos!I1643</f>
        <v/>
      </c>
      <c r="L156" s="1182" t="str">
        <f>Datos!J1643</f>
        <v/>
      </c>
      <c r="M156" s="1182" t="str">
        <f>Datos!K1643</f>
        <v/>
      </c>
      <c r="N156" s="1182" t="str">
        <f>Datos!L1643</f>
        <v/>
      </c>
      <c r="O156" s="1082"/>
      <c r="P156" s="1082"/>
      <c r="Q156" s="1082"/>
      <c r="R156" s="459" t="str">
        <f>Datos!P1643</f>
        <v/>
      </c>
      <c r="S156" s="459" t="str">
        <f>Datos!Q1643</f>
        <v/>
      </c>
      <c r="T156" s="459" t="str">
        <f>Datos!R1643</f>
        <v/>
      </c>
      <c r="U156" s="837" t="str">
        <f>Datos!S1643</f>
        <v/>
      </c>
      <c r="V156" s="450"/>
      <c r="W156" s="450"/>
      <c r="X156" s="450"/>
      <c r="Y156" s="450"/>
      <c r="Z156" s="450"/>
      <c r="AA156" s="450"/>
      <c r="AB156" s="450"/>
      <c r="AC156" s="450"/>
      <c r="AD156" s="450"/>
      <c r="AE156" s="450"/>
      <c r="AF156" s="450"/>
      <c r="AG156" s="450"/>
      <c r="AH156" s="450"/>
      <c r="AI156" s="450"/>
      <c r="AJ156" s="399"/>
      <c r="AK156" s="399"/>
      <c r="AL156" s="450"/>
    </row>
    <row r="157" spans="1:38" s="716" customFormat="1" ht="14.25" customHeight="1" x14ac:dyDescent="0.25">
      <c r="A157" s="386"/>
      <c r="B157" s="971"/>
      <c r="C157" s="397"/>
      <c r="D157" s="399"/>
      <c r="E157" s="1197"/>
      <c r="F157" s="456"/>
      <c r="G157" s="456"/>
      <c r="H157" s="457" t="str">
        <f>Datos!F1644</f>
        <v/>
      </c>
      <c r="I157" s="829"/>
      <c r="J157" s="1160"/>
      <c r="K157" s="1073" t="str">
        <f>Datos!I1644</f>
        <v/>
      </c>
      <c r="L157" s="1182" t="str">
        <f>Datos!J1644</f>
        <v/>
      </c>
      <c r="M157" s="1182" t="str">
        <f>Datos!K1644</f>
        <v/>
      </c>
      <c r="N157" s="1182" t="str">
        <f>Datos!L1644</f>
        <v/>
      </c>
      <c r="O157" s="1082"/>
      <c r="P157" s="1082"/>
      <c r="Q157" s="1082"/>
      <c r="R157" s="459" t="str">
        <f>Datos!P1644</f>
        <v/>
      </c>
      <c r="S157" s="459" t="str">
        <f>Datos!Q1644</f>
        <v/>
      </c>
      <c r="T157" s="459" t="str">
        <f>Datos!R1644</f>
        <v/>
      </c>
      <c r="U157" s="837" t="str">
        <f>Datos!S1644</f>
        <v/>
      </c>
      <c r="V157" s="450"/>
      <c r="W157" s="450"/>
      <c r="X157" s="450"/>
      <c r="Y157" s="450"/>
      <c r="Z157" s="450"/>
      <c r="AA157" s="450"/>
      <c r="AB157" s="450"/>
      <c r="AC157" s="450"/>
      <c r="AD157" s="450"/>
      <c r="AE157" s="450"/>
      <c r="AF157" s="450"/>
      <c r="AG157" s="450"/>
      <c r="AH157" s="450"/>
      <c r="AI157" s="450"/>
      <c r="AJ157" s="399"/>
      <c r="AK157" s="399"/>
      <c r="AL157" s="450"/>
    </row>
    <row r="158" spans="1:38" s="716" customFormat="1" ht="14.25" customHeight="1" x14ac:dyDescent="0.25">
      <c r="A158" s="386"/>
      <c r="B158" s="971"/>
      <c r="C158" s="397"/>
      <c r="D158" s="399"/>
      <c r="E158" s="1197"/>
      <c r="F158" s="456"/>
      <c r="G158" s="456"/>
      <c r="H158" s="457" t="str">
        <f>Datos!F1645</f>
        <v/>
      </c>
      <c r="I158" s="829"/>
      <c r="J158" s="1160"/>
      <c r="K158" s="1073" t="str">
        <f>Datos!I1645</f>
        <v/>
      </c>
      <c r="L158" s="1182" t="str">
        <f>Datos!J1645</f>
        <v/>
      </c>
      <c r="M158" s="1182" t="str">
        <f>Datos!K1645</f>
        <v/>
      </c>
      <c r="N158" s="1182" t="str">
        <f>Datos!L1645</f>
        <v/>
      </c>
      <c r="O158" s="1082"/>
      <c r="P158" s="1082"/>
      <c r="Q158" s="1082"/>
      <c r="R158" s="459" t="str">
        <f>Datos!P1645</f>
        <v/>
      </c>
      <c r="S158" s="459" t="str">
        <f>Datos!Q1645</f>
        <v/>
      </c>
      <c r="T158" s="459" t="str">
        <f>Datos!R1645</f>
        <v/>
      </c>
      <c r="U158" s="837" t="str">
        <f>Datos!S1645</f>
        <v/>
      </c>
      <c r="V158" s="450"/>
      <c r="W158" s="450"/>
      <c r="X158" s="450"/>
      <c r="Y158" s="450"/>
      <c r="Z158" s="450"/>
      <c r="AA158" s="450"/>
      <c r="AB158" s="450"/>
      <c r="AC158" s="450"/>
      <c r="AD158" s="450"/>
      <c r="AE158" s="450"/>
      <c r="AF158" s="450"/>
      <c r="AG158" s="450"/>
      <c r="AH158" s="450"/>
      <c r="AI158" s="450"/>
      <c r="AJ158" s="399"/>
      <c r="AK158" s="399"/>
      <c r="AL158" s="450"/>
    </row>
    <row r="159" spans="1:38" s="716" customFormat="1" ht="14.25" customHeight="1" x14ac:dyDescent="0.25">
      <c r="A159" s="386"/>
      <c r="B159" s="971"/>
      <c r="C159" s="397"/>
      <c r="D159" s="399"/>
      <c r="E159" s="1197"/>
      <c r="F159" s="456"/>
      <c r="G159" s="456"/>
      <c r="H159" s="457" t="str">
        <f>Datos!F1646</f>
        <v/>
      </c>
      <c r="I159" s="829"/>
      <c r="J159" s="1160"/>
      <c r="K159" s="1073" t="str">
        <f>Datos!I1646</f>
        <v/>
      </c>
      <c r="L159" s="1182" t="str">
        <f>Datos!J1646</f>
        <v/>
      </c>
      <c r="M159" s="1182" t="str">
        <f>Datos!K1646</f>
        <v/>
      </c>
      <c r="N159" s="1182" t="str">
        <f>Datos!L1646</f>
        <v/>
      </c>
      <c r="O159" s="1082"/>
      <c r="P159" s="1082"/>
      <c r="Q159" s="1082"/>
      <c r="R159" s="459" t="str">
        <f>Datos!P1646</f>
        <v/>
      </c>
      <c r="S159" s="459" t="str">
        <f>Datos!Q1646</f>
        <v/>
      </c>
      <c r="T159" s="459" t="str">
        <f>Datos!R1646</f>
        <v/>
      </c>
      <c r="U159" s="837" t="str">
        <f>Datos!S1646</f>
        <v/>
      </c>
      <c r="V159" s="450"/>
      <c r="W159" s="450"/>
      <c r="X159" s="450"/>
      <c r="Y159" s="450"/>
      <c r="Z159" s="450"/>
      <c r="AA159" s="450"/>
      <c r="AB159" s="450"/>
      <c r="AC159" s="450"/>
      <c r="AD159" s="450"/>
      <c r="AE159" s="450"/>
      <c r="AF159" s="450"/>
      <c r="AG159" s="450"/>
      <c r="AH159" s="450"/>
      <c r="AI159" s="450"/>
      <c r="AJ159" s="399"/>
      <c r="AK159" s="399"/>
      <c r="AL159" s="450"/>
    </row>
    <row r="160" spans="1:38" s="716" customFormat="1" ht="14.25" customHeight="1" x14ac:dyDescent="0.25">
      <c r="A160" s="386"/>
      <c r="B160" s="971"/>
      <c r="C160" s="397"/>
      <c r="D160" s="399"/>
      <c r="E160" s="1197"/>
      <c r="F160" s="456"/>
      <c r="G160" s="456"/>
      <c r="H160" s="457" t="str">
        <f>Datos!F1647</f>
        <v/>
      </c>
      <c r="I160" s="829"/>
      <c r="J160" s="1160"/>
      <c r="K160" s="1073" t="str">
        <f>Datos!I1647</f>
        <v/>
      </c>
      <c r="L160" s="1182" t="str">
        <f>Datos!J1647</f>
        <v/>
      </c>
      <c r="M160" s="1182" t="str">
        <f>Datos!K1647</f>
        <v/>
      </c>
      <c r="N160" s="1182" t="str">
        <f>Datos!L1647</f>
        <v/>
      </c>
      <c r="O160" s="1082"/>
      <c r="P160" s="1082"/>
      <c r="Q160" s="1082"/>
      <c r="R160" s="459" t="str">
        <f>Datos!P1647</f>
        <v/>
      </c>
      <c r="S160" s="459" t="str">
        <f>Datos!Q1647</f>
        <v/>
      </c>
      <c r="T160" s="459" t="str">
        <f>Datos!R1647</f>
        <v/>
      </c>
      <c r="U160" s="837" t="str">
        <f>Datos!S1647</f>
        <v/>
      </c>
      <c r="V160" s="450"/>
      <c r="W160" s="450"/>
      <c r="X160" s="450"/>
      <c r="Y160" s="450"/>
      <c r="Z160" s="450"/>
      <c r="AA160" s="450"/>
      <c r="AB160" s="450"/>
      <c r="AC160" s="450"/>
      <c r="AD160" s="450"/>
      <c r="AE160" s="450"/>
      <c r="AF160" s="450"/>
      <c r="AG160" s="450"/>
      <c r="AH160" s="450"/>
      <c r="AI160" s="450"/>
      <c r="AJ160" s="399"/>
      <c r="AK160" s="399"/>
      <c r="AL160" s="450"/>
    </row>
    <row r="161" spans="1:56" s="716" customFormat="1" ht="14.25" customHeight="1" x14ac:dyDescent="0.25">
      <c r="A161" s="386"/>
      <c r="B161" s="971"/>
      <c r="C161" s="397"/>
      <c r="D161" s="399"/>
      <c r="E161" s="1197"/>
      <c r="F161" s="456"/>
      <c r="G161" s="456"/>
      <c r="H161" s="457" t="str">
        <f>Datos!F1648</f>
        <v/>
      </c>
      <c r="I161" s="829"/>
      <c r="J161" s="1160"/>
      <c r="K161" s="1073" t="str">
        <f>Datos!I1648</f>
        <v/>
      </c>
      <c r="L161" s="1182" t="str">
        <f>Datos!J1648</f>
        <v/>
      </c>
      <c r="M161" s="1182" t="str">
        <f>Datos!K1648</f>
        <v/>
      </c>
      <c r="N161" s="1182" t="str">
        <f>Datos!L1648</f>
        <v/>
      </c>
      <c r="O161" s="1082"/>
      <c r="P161" s="1082"/>
      <c r="Q161" s="1082"/>
      <c r="R161" s="459" t="str">
        <f>Datos!P1648</f>
        <v/>
      </c>
      <c r="S161" s="459" t="str">
        <f>Datos!Q1648</f>
        <v/>
      </c>
      <c r="T161" s="459" t="str">
        <f>Datos!R1648</f>
        <v/>
      </c>
      <c r="U161" s="837" t="str">
        <f>Datos!S1648</f>
        <v/>
      </c>
      <c r="V161" s="450"/>
      <c r="W161" s="450"/>
      <c r="X161" s="450"/>
      <c r="Y161" s="450"/>
      <c r="Z161" s="450"/>
      <c r="AA161" s="450"/>
      <c r="AB161" s="450"/>
      <c r="AC161" s="450"/>
      <c r="AD161" s="450"/>
      <c r="AE161" s="450"/>
      <c r="AF161" s="450"/>
      <c r="AG161" s="450"/>
      <c r="AH161" s="450"/>
      <c r="AI161" s="450"/>
      <c r="AJ161" s="399"/>
      <c r="AK161" s="399"/>
      <c r="AL161" s="450"/>
    </row>
    <row r="162" spans="1:56" s="716" customFormat="1" ht="14.25" customHeight="1" x14ac:dyDescent="0.25">
      <c r="A162" s="386"/>
      <c r="B162" s="971"/>
      <c r="C162" s="397"/>
      <c r="D162" s="399"/>
      <c r="E162" s="1197"/>
      <c r="F162" s="456"/>
      <c r="G162" s="456"/>
      <c r="H162" s="457" t="str">
        <f>Datos!F1649</f>
        <v/>
      </c>
      <c r="I162" s="829"/>
      <c r="J162" s="1160"/>
      <c r="K162" s="1073" t="str">
        <f>Datos!I1649</f>
        <v/>
      </c>
      <c r="L162" s="1182" t="str">
        <f>Datos!J1649</f>
        <v/>
      </c>
      <c r="M162" s="1182" t="str">
        <f>Datos!K1649</f>
        <v/>
      </c>
      <c r="N162" s="1182" t="str">
        <f>Datos!L1649</f>
        <v/>
      </c>
      <c r="O162" s="1082"/>
      <c r="P162" s="1082"/>
      <c r="Q162" s="1082"/>
      <c r="R162" s="459" t="str">
        <f>Datos!P1649</f>
        <v/>
      </c>
      <c r="S162" s="459" t="str">
        <f>Datos!Q1649</f>
        <v/>
      </c>
      <c r="T162" s="459" t="str">
        <f>Datos!R1649</f>
        <v/>
      </c>
      <c r="U162" s="837" t="str">
        <f>Datos!S1649</f>
        <v/>
      </c>
      <c r="V162" s="450"/>
      <c r="W162" s="450"/>
      <c r="X162" s="450"/>
      <c r="Y162" s="450"/>
      <c r="Z162" s="450"/>
      <c r="AA162" s="450"/>
      <c r="AB162" s="450"/>
      <c r="AC162" s="450"/>
      <c r="AD162" s="450"/>
      <c r="AE162" s="450"/>
      <c r="AF162" s="450"/>
      <c r="AG162" s="450"/>
      <c r="AH162" s="450"/>
      <c r="AI162" s="450"/>
      <c r="AJ162" s="399"/>
      <c r="AK162" s="399"/>
      <c r="AL162" s="450"/>
    </row>
    <row r="163" spans="1:56" s="716" customFormat="1" ht="14.25" customHeight="1" x14ac:dyDescent="0.25">
      <c r="A163" s="386"/>
      <c r="B163" s="971"/>
      <c r="C163" s="397"/>
      <c r="D163" s="397"/>
      <c r="E163" s="397"/>
      <c r="F163" s="399"/>
      <c r="G163" s="399"/>
      <c r="H163" s="399"/>
      <c r="I163" s="399"/>
      <c r="J163" s="399"/>
      <c r="K163" s="399"/>
      <c r="L163" s="399"/>
      <c r="M163" s="399"/>
      <c r="N163" s="399"/>
      <c r="O163" s="399"/>
      <c r="P163" s="399"/>
      <c r="Q163" s="399"/>
      <c r="R163" s="460">
        <v>0</v>
      </c>
      <c r="S163" s="460">
        <v>0</v>
      </c>
      <c r="T163" s="460">
        <v>0</v>
      </c>
      <c r="U163" s="838">
        <f>Datos!S1650</f>
        <v>0</v>
      </c>
      <c r="V163" s="450"/>
      <c r="W163" s="450"/>
      <c r="X163" s="450"/>
      <c r="Y163" s="450"/>
      <c r="Z163" s="450"/>
      <c r="AA163" s="450"/>
      <c r="AB163" s="450"/>
      <c r="AC163" s="450"/>
      <c r="AD163" s="450"/>
      <c r="AE163" s="450"/>
      <c r="AF163" s="450"/>
      <c r="AG163" s="450"/>
      <c r="AH163" s="450"/>
      <c r="AI163" s="450"/>
      <c r="AJ163" s="450"/>
      <c r="AK163" s="450"/>
      <c r="AL163" s="450"/>
    </row>
    <row r="164" spans="1:56" ht="15" customHeight="1" x14ac:dyDescent="0.25">
      <c r="E164" s="1659" t="s">
        <v>1792</v>
      </c>
      <c r="F164" s="1659"/>
      <c r="G164" s="1659"/>
      <c r="H164" s="1659"/>
      <c r="I164" s="1659"/>
      <c r="J164" s="1659"/>
      <c r="K164" s="1659"/>
      <c r="L164" s="1659"/>
      <c r="M164" s="1659"/>
      <c r="N164" s="1659"/>
      <c r="O164" s="1659"/>
      <c r="P164" s="1659"/>
      <c r="Q164" s="1659"/>
      <c r="R164" s="1659"/>
      <c r="S164" s="1659"/>
      <c r="T164" s="1659"/>
    </row>
    <row r="165" spans="1:56" ht="15" customHeight="1" x14ac:dyDescent="0.25">
      <c r="E165" s="1659" t="s">
        <v>1793</v>
      </c>
      <c r="F165" s="1659"/>
      <c r="G165" s="1659"/>
      <c r="H165" s="1659"/>
      <c r="I165" s="1659"/>
      <c r="J165" s="1659"/>
      <c r="K165" s="1659"/>
      <c r="L165" s="1659"/>
      <c r="M165" s="1659"/>
      <c r="N165" s="1659"/>
      <c r="O165" s="1659"/>
      <c r="P165" s="1659"/>
      <c r="Q165" s="1659"/>
      <c r="R165" s="1659"/>
      <c r="S165" s="1659"/>
      <c r="T165" s="1659"/>
    </row>
    <row r="166" spans="1:56" ht="15" customHeight="1" x14ac:dyDescent="0.25">
      <c r="E166" s="1659" t="s">
        <v>2053</v>
      </c>
      <c r="F166" s="1659"/>
      <c r="G166" s="1659"/>
      <c r="H166" s="1659"/>
      <c r="I166" s="1659"/>
      <c r="J166" s="1659"/>
      <c r="K166" s="1659"/>
      <c r="L166" s="1659"/>
      <c r="M166" s="1659"/>
      <c r="N166" s="1659"/>
      <c r="O166" s="1659"/>
      <c r="P166" s="1659"/>
      <c r="Q166" s="1659"/>
      <c r="R166" s="1659"/>
      <c r="S166" s="1659"/>
      <c r="T166" s="1659"/>
    </row>
    <row r="167" spans="1:56" s="716" customFormat="1" ht="14.25" customHeight="1" x14ac:dyDescent="0.25">
      <c r="A167" s="386"/>
      <c r="B167" s="971"/>
      <c r="C167" s="397"/>
      <c r="D167" s="399"/>
      <c r="E167" s="1743" t="s">
        <v>2122</v>
      </c>
      <c r="F167" s="1743"/>
      <c r="G167" s="1743"/>
      <c r="H167" s="1743"/>
      <c r="I167" s="1743"/>
      <c r="J167" s="1743"/>
      <c r="K167" s="1743"/>
      <c r="L167" s="1743"/>
      <c r="M167" s="1743"/>
      <c r="N167" s="1743"/>
      <c r="O167" s="1743"/>
      <c r="P167" s="1743"/>
      <c r="Q167" s="1743"/>
      <c r="R167" s="1743"/>
      <c r="S167" s="1743"/>
      <c r="T167" s="1743"/>
      <c r="U167" s="1743"/>
      <c r="V167" s="450"/>
      <c r="W167" s="450"/>
      <c r="X167" s="450"/>
      <c r="Y167" s="450"/>
      <c r="Z167" s="450"/>
      <c r="AA167" s="450"/>
      <c r="AB167" s="450"/>
      <c r="AC167" s="450"/>
      <c r="AD167" s="450"/>
      <c r="AE167" s="450"/>
      <c r="AF167" s="450"/>
      <c r="AG167" s="450"/>
      <c r="AH167" s="450"/>
      <c r="AI167" s="450"/>
      <c r="AJ167" s="450"/>
      <c r="AK167" s="450"/>
      <c r="AL167" s="450"/>
    </row>
    <row r="168" spans="1:56" s="716" customFormat="1" ht="27" customHeight="1" x14ac:dyDescent="0.25">
      <c r="A168" s="386"/>
      <c r="B168" s="971"/>
      <c r="C168" s="397"/>
      <c r="D168" s="399"/>
      <c r="E168" s="1707" t="s">
        <v>2123</v>
      </c>
      <c r="F168" s="1707"/>
      <c r="G168" s="1707"/>
      <c r="H168" s="1707"/>
      <c r="I168" s="1707"/>
      <c r="J168" s="1707"/>
      <c r="K168" s="1707"/>
      <c r="L168" s="1707"/>
      <c r="M168" s="1707"/>
      <c r="N168" s="1707"/>
      <c r="O168" s="1707"/>
      <c r="P168" s="1707"/>
      <c r="Q168" s="1707"/>
      <c r="R168" s="1707"/>
      <c r="S168" s="1707"/>
      <c r="T168" s="1707"/>
      <c r="U168" s="1707"/>
      <c r="V168" s="450"/>
      <c r="W168" s="450"/>
      <c r="X168" s="450"/>
      <c r="Y168" s="450"/>
      <c r="Z168" s="450"/>
      <c r="AA168" s="450"/>
      <c r="AB168" s="450"/>
      <c r="AC168" s="450"/>
      <c r="AD168" s="450"/>
      <c r="AE168" s="450"/>
      <c r="AF168" s="450"/>
      <c r="AG168" s="450"/>
      <c r="AH168" s="450"/>
      <c r="AI168" s="450"/>
      <c r="AJ168" s="450"/>
      <c r="AK168" s="450"/>
      <c r="AL168" s="450"/>
    </row>
    <row r="169" spans="1:56" s="716" customFormat="1" ht="14.25" customHeight="1" x14ac:dyDescent="0.25">
      <c r="A169" s="386"/>
      <c r="B169" s="971"/>
      <c r="C169" s="397"/>
      <c r="D169" s="399"/>
      <c r="E169" s="400"/>
      <c r="F169" s="400"/>
      <c r="G169" s="400"/>
      <c r="H169" s="400"/>
      <c r="I169" s="400"/>
      <c r="J169" s="400"/>
      <c r="K169" s="400"/>
      <c r="L169" s="400"/>
      <c r="M169" s="400"/>
      <c r="N169" s="400"/>
      <c r="O169" s="400"/>
      <c r="P169" s="400"/>
      <c r="Q169" s="400"/>
      <c r="R169" s="400"/>
      <c r="S169" s="400"/>
      <c r="T169" s="400"/>
      <c r="U169" s="400"/>
      <c r="V169" s="450"/>
      <c r="W169" s="450"/>
      <c r="X169" s="450"/>
      <c r="Y169" s="450"/>
      <c r="Z169" s="450"/>
      <c r="AA169" s="450"/>
      <c r="AB169" s="450"/>
      <c r="AC169" s="450"/>
      <c r="AD169" s="450"/>
      <c r="AE169" s="450"/>
      <c r="AF169" s="450"/>
      <c r="AG169" s="450"/>
      <c r="AH169" s="450"/>
      <c r="AI169" s="450"/>
      <c r="AJ169" s="450"/>
      <c r="AK169" s="450"/>
      <c r="AL169" s="450"/>
    </row>
    <row r="170" spans="1:56" s="716" customFormat="1" ht="14.25" customHeight="1" x14ac:dyDescent="0.25">
      <c r="A170" s="386"/>
      <c r="B170" s="971"/>
      <c r="C170" s="397"/>
      <c r="D170" s="399"/>
      <c r="E170" s="720" t="s">
        <v>1888</v>
      </c>
      <c r="F170" s="399"/>
      <c r="G170" s="399"/>
      <c r="H170" s="399"/>
      <c r="I170" s="399"/>
      <c r="J170" s="399"/>
      <c r="K170" s="399"/>
      <c r="L170" s="399"/>
      <c r="M170" s="399"/>
      <c r="N170" s="399"/>
      <c r="O170" s="399"/>
      <c r="P170" s="399"/>
      <c r="Q170" s="415"/>
      <c r="R170" s="399"/>
      <c r="S170" s="450"/>
      <c r="T170" s="450"/>
      <c r="U170" s="450"/>
      <c r="V170" s="450"/>
      <c r="W170" s="450"/>
      <c r="X170" s="450"/>
      <c r="Y170" s="450"/>
      <c r="Z170" s="450"/>
      <c r="AA170" s="450"/>
      <c r="AB170" s="450"/>
      <c r="AC170" s="450"/>
      <c r="AD170" s="450"/>
      <c r="AE170" s="450"/>
      <c r="AF170" s="450"/>
      <c r="AG170" s="450"/>
      <c r="AH170" s="450"/>
      <c r="AI170" s="450"/>
      <c r="AJ170" s="450"/>
      <c r="AK170" s="450"/>
      <c r="AL170" s="450"/>
    </row>
    <row r="171" spans="1:56" s="716" customFormat="1" ht="14.25" customHeight="1" x14ac:dyDescent="0.25">
      <c r="A171" s="386"/>
      <c r="B171" s="971"/>
      <c r="C171" s="397"/>
      <c r="D171" s="399"/>
      <c r="E171" s="720"/>
      <c r="F171" s="399"/>
      <c r="G171" s="399"/>
      <c r="H171" s="399"/>
      <c r="I171" s="399"/>
      <c r="J171" s="399"/>
      <c r="K171" s="399"/>
      <c r="L171" s="399"/>
      <c r="M171" s="399"/>
      <c r="N171" s="399"/>
      <c r="O171" s="399"/>
      <c r="P171" s="399"/>
      <c r="Q171" s="415"/>
      <c r="R171" s="399"/>
      <c r="S171" s="450"/>
      <c r="T171" s="450"/>
      <c r="U171" s="450"/>
      <c r="V171" s="450"/>
      <c r="W171" s="450"/>
      <c r="X171" s="450"/>
      <c r="Y171" s="450"/>
      <c r="Z171" s="450"/>
      <c r="AA171" s="450"/>
      <c r="AB171" s="450"/>
      <c r="AC171" s="450"/>
      <c r="AD171" s="450"/>
      <c r="AE171" s="450"/>
      <c r="AF171" s="450"/>
      <c r="AG171" s="450"/>
      <c r="AH171" s="450"/>
      <c r="AI171" s="450"/>
      <c r="AJ171" s="450"/>
      <c r="AK171" s="450"/>
      <c r="AL171" s="450"/>
    </row>
    <row r="172" spans="1:56" s="716" customFormat="1" ht="14.25" customHeight="1" x14ac:dyDescent="0.25">
      <c r="A172" s="386"/>
      <c r="B172" s="971"/>
      <c r="C172" s="397"/>
      <c r="D172" s="399"/>
      <c r="E172" s="721" t="s">
        <v>2116</v>
      </c>
      <c r="F172" s="451"/>
      <c r="G172" s="451"/>
      <c r="H172" s="451"/>
      <c r="I172" s="451"/>
      <c r="J172" s="451"/>
      <c r="K172" s="451"/>
      <c r="L172" s="451"/>
      <c r="M172" s="451"/>
      <c r="N172" s="451"/>
      <c r="O172" s="451"/>
      <c r="P172" s="451"/>
      <c r="Q172" s="451"/>
      <c r="R172" s="451"/>
      <c r="S172" s="451"/>
      <c r="T172" s="451"/>
      <c r="U172" s="450"/>
      <c r="V172" s="450"/>
      <c r="W172" s="450"/>
      <c r="X172" s="450"/>
      <c r="Y172" s="450"/>
      <c r="Z172" s="450"/>
      <c r="AA172" s="450"/>
      <c r="AB172" s="450"/>
      <c r="AC172" s="450"/>
      <c r="AD172" s="450"/>
      <c r="AE172" s="450"/>
      <c r="AF172" s="450"/>
      <c r="AG172" s="450"/>
      <c r="AH172" s="450"/>
      <c r="AI172" s="450"/>
      <c r="AJ172" s="450"/>
      <c r="AK172" s="450"/>
      <c r="AL172" s="450"/>
      <c r="AM172" s="450"/>
      <c r="AN172" s="450"/>
      <c r="AO172" s="450"/>
      <c r="AP172" s="450"/>
      <c r="AQ172" s="450"/>
      <c r="AR172" s="450"/>
      <c r="AS172" s="450"/>
      <c r="AT172" s="450"/>
      <c r="AU172" s="450"/>
      <c r="AV172" s="450"/>
      <c r="AW172" s="450"/>
      <c r="AX172" s="450"/>
      <c r="AY172" s="450"/>
      <c r="AZ172" s="450"/>
      <c r="BA172" s="450"/>
      <c r="BB172" s="450"/>
      <c r="BC172" s="450"/>
      <c r="BD172" s="450"/>
    </row>
    <row r="173" spans="1:56" s="716" customFormat="1" ht="14.25" customHeight="1" x14ac:dyDescent="0.25">
      <c r="A173" s="386"/>
      <c r="B173" s="971"/>
      <c r="C173" s="397"/>
      <c r="D173" s="399"/>
      <c r="E173" s="451"/>
      <c r="F173" s="451"/>
      <c r="G173" s="451"/>
      <c r="H173" s="451"/>
      <c r="I173" s="451"/>
      <c r="J173" s="451"/>
      <c r="K173" s="451"/>
      <c r="L173" s="451"/>
      <c r="M173" s="451"/>
      <c r="N173" s="451"/>
      <c r="O173" s="451"/>
      <c r="P173" s="451"/>
      <c r="Q173" s="451"/>
      <c r="R173" s="451"/>
      <c r="S173" s="451"/>
      <c r="T173" s="451"/>
      <c r="U173" s="450"/>
      <c r="V173" s="450"/>
      <c r="W173" s="450"/>
      <c r="X173" s="450"/>
      <c r="Y173" s="450"/>
      <c r="Z173" s="450"/>
      <c r="AA173" s="450"/>
      <c r="AB173" s="450"/>
      <c r="AC173" s="450"/>
      <c r="AD173" s="450"/>
      <c r="AE173" s="450"/>
      <c r="AF173" s="450"/>
      <c r="AG173" s="450"/>
      <c r="AH173" s="450"/>
      <c r="AI173" s="450"/>
      <c r="AJ173" s="450"/>
      <c r="AK173" s="450"/>
      <c r="AL173" s="450"/>
      <c r="AM173" s="450"/>
      <c r="AN173" s="450"/>
      <c r="AO173" s="450"/>
      <c r="AP173" s="450"/>
      <c r="AQ173" s="450"/>
      <c r="AR173" s="450"/>
      <c r="AS173" s="450"/>
      <c r="AT173" s="450"/>
      <c r="AU173" s="450"/>
      <c r="AV173" s="450"/>
      <c r="AW173" s="450"/>
      <c r="AX173" s="450"/>
      <c r="AY173" s="450"/>
      <c r="AZ173" s="450"/>
      <c r="BA173" s="450"/>
      <c r="BB173" s="450"/>
      <c r="BC173" s="450"/>
      <c r="BD173" s="450"/>
    </row>
    <row r="174" spans="1:56" s="716" customFormat="1" ht="14.25" customHeight="1" x14ac:dyDescent="0.25">
      <c r="A174" s="386"/>
      <c r="B174" s="971"/>
      <c r="C174" s="397"/>
      <c r="D174" s="399"/>
      <c r="E174" s="1734" t="s">
        <v>934</v>
      </c>
      <c r="F174" s="1729" t="s">
        <v>1635</v>
      </c>
      <c r="G174" s="1714" t="s">
        <v>1794</v>
      </c>
      <c r="H174" s="1737" t="s">
        <v>859</v>
      </c>
      <c r="I174" s="1738"/>
      <c r="J174" s="1714" t="s">
        <v>1634</v>
      </c>
      <c r="K174" s="1714" t="s">
        <v>1799</v>
      </c>
      <c r="L174" s="1739" t="s">
        <v>1071</v>
      </c>
      <c r="M174" s="1739"/>
      <c r="N174" s="1739"/>
      <c r="O174" s="1739"/>
      <c r="P174" s="1739"/>
      <c r="Q174" s="1739"/>
      <c r="R174" s="1698" t="s">
        <v>1883</v>
      </c>
      <c r="S174" s="1699"/>
      <c r="T174" s="1700"/>
      <c r="U174" s="1704" t="s">
        <v>1884</v>
      </c>
      <c r="V174" s="450"/>
      <c r="W174" s="450"/>
      <c r="X174" s="450"/>
      <c r="Y174" s="450"/>
      <c r="Z174" s="450"/>
      <c r="AA174" s="450"/>
      <c r="AB174" s="450"/>
      <c r="AC174" s="450"/>
      <c r="AD174" s="450"/>
      <c r="AE174" s="450"/>
      <c r="AF174" s="450"/>
      <c r="AG174" s="450"/>
      <c r="AH174" s="450"/>
      <c r="AI174" s="450"/>
      <c r="AJ174" s="450"/>
      <c r="AK174" s="450"/>
      <c r="AL174" s="450"/>
      <c r="AM174" s="450"/>
      <c r="AN174" s="450"/>
      <c r="AO174" s="450"/>
      <c r="AP174" s="450"/>
      <c r="AQ174" s="450"/>
      <c r="AR174" s="450"/>
      <c r="AS174" s="450"/>
      <c r="AT174" s="450"/>
      <c r="AU174" s="450"/>
      <c r="AV174" s="450"/>
      <c r="AW174" s="450"/>
      <c r="AX174" s="450"/>
      <c r="AY174" s="450"/>
      <c r="AZ174" s="450"/>
      <c r="BA174" s="450"/>
      <c r="BB174" s="450"/>
      <c r="BC174" s="450"/>
      <c r="BD174" s="450"/>
    </row>
    <row r="175" spans="1:56" s="716" customFormat="1" ht="14.25" customHeight="1" x14ac:dyDescent="0.25">
      <c r="A175" s="386"/>
      <c r="B175" s="971"/>
      <c r="C175" s="397"/>
      <c r="D175" s="399"/>
      <c r="E175" s="1735"/>
      <c r="F175" s="1730"/>
      <c r="G175" s="1715"/>
      <c r="H175" s="843" t="s">
        <v>70</v>
      </c>
      <c r="I175" s="1109" t="s">
        <v>2011</v>
      </c>
      <c r="J175" s="1715"/>
      <c r="K175" s="1715"/>
      <c r="L175" s="1733" t="s">
        <v>70</v>
      </c>
      <c r="M175" s="1733"/>
      <c r="N175" s="1733"/>
      <c r="O175" s="1733" t="s">
        <v>2049</v>
      </c>
      <c r="P175" s="1733"/>
      <c r="Q175" s="1733"/>
      <c r="R175" s="1701"/>
      <c r="S175" s="1702"/>
      <c r="T175" s="1703"/>
      <c r="U175" s="1705"/>
      <c r="V175" s="450"/>
      <c r="W175" s="450"/>
      <c r="X175" s="450"/>
      <c r="Y175" s="450"/>
      <c r="Z175" s="450"/>
      <c r="AA175" s="450"/>
      <c r="AB175" s="450"/>
      <c r="AC175" s="450"/>
      <c r="AD175" s="450"/>
      <c r="AE175" s="450"/>
      <c r="AF175" s="450"/>
      <c r="AG175" s="450"/>
      <c r="AH175" s="450"/>
      <c r="AI175" s="450"/>
      <c r="AJ175" s="450"/>
      <c r="AK175" s="450"/>
      <c r="AL175" s="450"/>
      <c r="AM175" s="450"/>
      <c r="AN175" s="450"/>
      <c r="AO175" s="450"/>
      <c r="AP175" s="450"/>
      <c r="AQ175" s="450"/>
      <c r="AR175" s="450"/>
      <c r="AS175" s="450"/>
      <c r="AT175" s="450"/>
      <c r="AU175" s="450"/>
      <c r="AV175" s="450"/>
      <c r="AW175" s="450"/>
      <c r="AX175" s="450"/>
      <c r="AY175" s="450"/>
      <c r="AZ175" s="450"/>
      <c r="BA175" s="450"/>
      <c r="BB175" s="450"/>
      <c r="BC175" s="450"/>
      <c r="BD175" s="450"/>
    </row>
    <row r="176" spans="1:56" s="716" customFormat="1" ht="14.25" customHeight="1" x14ac:dyDescent="0.25">
      <c r="A176" s="386"/>
      <c r="B176" s="971"/>
      <c r="C176" s="397"/>
      <c r="D176" s="399"/>
      <c r="E176" s="1736"/>
      <c r="F176" s="1731"/>
      <c r="G176" s="1716"/>
      <c r="H176" s="844" t="s">
        <v>1851</v>
      </c>
      <c r="I176" s="844" t="s">
        <v>1851</v>
      </c>
      <c r="J176" s="1716"/>
      <c r="K176" s="1716"/>
      <c r="L176" s="723" t="s">
        <v>720</v>
      </c>
      <c r="M176" s="723" t="s">
        <v>721</v>
      </c>
      <c r="N176" s="723" t="s">
        <v>722</v>
      </c>
      <c r="O176" s="723" t="s">
        <v>720</v>
      </c>
      <c r="P176" s="723" t="s">
        <v>721</v>
      </c>
      <c r="Q176" s="723" t="s">
        <v>722</v>
      </c>
      <c r="R176" s="723" t="s">
        <v>723</v>
      </c>
      <c r="S176" s="723" t="s">
        <v>724</v>
      </c>
      <c r="T176" s="723" t="s">
        <v>725</v>
      </c>
      <c r="U176" s="1706"/>
      <c r="V176" s="450"/>
      <c r="W176" s="450"/>
      <c r="X176" s="450"/>
      <c r="Y176" s="450"/>
      <c r="Z176" s="450"/>
      <c r="AA176" s="450"/>
      <c r="AB176" s="450"/>
      <c r="AC176" s="450"/>
      <c r="AD176" s="450"/>
      <c r="AE176" s="450"/>
      <c r="AF176" s="450"/>
      <c r="AG176" s="450"/>
      <c r="AH176" s="450"/>
      <c r="AI176" s="450"/>
      <c r="AJ176" s="450"/>
      <c r="AK176" s="450"/>
      <c r="AL176" s="450"/>
      <c r="AM176" s="450"/>
      <c r="AN176" s="450"/>
      <c r="AO176" s="450"/>
      <c r="AP176" s="450"/>
      <c r="AQ176" s="450"/>
      <c r="AR176" s="450"/>
      <c r="AS176" s="450"/>
      <c r="AT176" s="450"/>
      <c r="AU176" s="450"/>
      <c r="AV176" s="450"/>
      <c r="AW176" s="450"/>
      <c r="AX176" s="450"/>
      <c r="AY176" s="450"/>
      <c r="AZ176" s="450"/>
      <c r="BA176" s="450"/>
      <c r="BB176" s="450"/>
      <c r="BC176" s="450"/>
      <c r="BD176" s="450"/>
    </row>
    <row r="177" spans="1:56" s="716" customFormat="1" ht="14.25" customHeight="1" x14ac:dyDescent="0.25">
      <c r="A177" s="386"/>
      <c r="B177" s="971"/>
      <c r="C177" s="397"/>
      <c r="D177" s="399"/>
      <c r="E177" s="1197"/>
      <c r="F177" s="456"/>
      <c r="G177" s="456"/>
      <c r="H177" s="457" t="str">
        <f>Datos!F1699</f>
        <v/>
      </c>
      <c r="I177" s="829"/>
      <c r="J177" s="458"/>
      <c r="K177" s="1065" t="str">
        <f>Datos!I1699</f>
        <v/>
      </c>
      <c r="L177" s="1181" t="str">
        <f>Datos!J1699</f>
        <v/>
      </c>
      <c r="M177" s="1181" t="str">
        <f>Datos!K1699</f>
        <v/>
      </c>
      <c r="N177" s="1181" t="str">
        <f>Datos!L1699</f>
        <v/>
      </c>
      <c r="O177" s="829"/>
      <c r="P177" s="1144"/>
      <c r="Q177" s="1144"/>
      <c r="R177" s="459" t="str">
        <f>Datos!P1699</f>
        <v/>
      </c>
      <c r="S177" s="459" t="str">
        <f>Datos!Q1699</f>
        <v/>
      </c>
      <c r="T177" s="459" t="str">
        <f>Datos!R1699</f>
        <v/>
      </c>
      <c r="U177" s="837" t="str">
        <f>Datos!S1699</f>
        <v/>
      </c>
      <c r="V177" s="450"/>
      <c r="W177" s="450"/>
      <c r="X177" s="450"/>
      <c r="Y177" s="450"/>
      <c r="Z177" s="450"/>
      <c r="AA177" s="450"/>
      <c r="AB177" s="450"/>
      <c r="AC177" s="450"/>
      <c r="AD177" s="450"/>
      <c r="AE177" s="450"/>
      <c r="AF177" s="450"/>
      <c r="AG177" s="450"/>
      <c r="AH177" s="450"/>
      <c r="AI177" s="450"/>
      <c r="AJ177" s="450"/>
      <c r="AK177" s="450"/>
      <c r="AL177" s="450"/>
      <c r="AM177" s="450"/>
      <c r="AN177" s="450"/>
      <c r="AO177" s="450"/>
      <c r="AP177" s="450"/>
      <c r="AQ177" s="450"/>
      <c r="AR177" s="450"/>
      <c r="AS177" s="450"/>
      <c r="AT177" s="450"/>
      <c r="AU177" s="450"/>
      <c r="AV177" s="450"/>
      <c r="AW177" s="450"/>
      <c r="AX177" s="450"/>
      <c r="AY177" s="450"/>
      <c r="AZ177" s="450"/>
      <c r="BA177" s="450"/>
      <c r="BB177" s="450"/>
      <c r="BC177" s="450"/>
      <c r="BD177" s="450"/>
    </row>
    <row r="178" spans="1:56" s="716" customFormat="1" ht="14.25" customHeight="1" x14ac:dyDescent="0.25">
      <c r="A178" s="386"/>
      <c r="B178" s="971"/>
      <c r="C178" s="397"/>
      <c r="D178" s="399"/>
      <c r="E178" s="1197"/>
      <c r="F178" s="456"/>
      <c r="G178" s="456"/>
      <c r="H178" s="457" t="str">
        <f>Datos!F1700</f>
        <v/>
      </c>
      <c r="I178" s="829"/>
      <c r="J178" s="458"/>
      <c r="K178" s="1065" t="str">
        <f>Datos!I1700</f>
        <v/>
      </c>
      <c r="L178" s="1181" t="str">
        <f>Datos!J1700</f>
        <v/>
      </c>
      <c r="M178" s="1181" t="str">
        <f>Datos!K1700</f>
        <v/>
      </c>
      <c r="N178" s="1181" t="str">
        <f>Datos!L1700</f>
        <v/>
      </c>
      <c r="O178" s="1144"/>
      <c r="P178" s="1144"/>
      <c r="Q178" s="1144"/>
      <c r="R178" s="459" t="str">
        <f>Datos!P1700</f>
        <v/>
      </c>
      <c r="S178" s="459" t="str">
        <f>Datos!Q1700</f>
        <v/>
      </c>
      <c r="T178" s="459" t="str">
        <f>Datos!R1700</f>
        <v/>
      </c>
      <c r="U178" s="837" t="str">
        <f>Datos!S1700</f>
        <v/>
      </c>
      <c r="V178" s="450"/>
      <c r="W178" s="450"/>
      <c r="X178" s="450"/>
      <c r="Y178" s="450"/>
      <c r="Z178" s="450"/>
      <c r="AA178" s="450"/>
      <c r="AB178" s="450"/>
      <c r="AC178" s="450"/>
      <c r="AD178" s="450"/>
      <c r="AE178" s="450"/>
      <c r="AF178" s="450"/>
      <c r="AG178" s="450"/>
      <c r="AH178" s="450"/>
      <c r="AI178" s="450"/>
      <c r="AJ178" s="450"/>
      <c r="AK178" s="450"/>
      <c r="AL178" s="450"/>
      <c r="AM178" s="450"/>
      <c r="AN178" s="450"/>
      <c r="AO178" s="450"/>
      <c r="AP178" s="450"/>
      <c r="AQ178" s="450"/>
      <c r="AR178" s="450"/>
      <c r="AS178" s="450"/>
      <c r="AT178" s="450"/>
      <c r="AU178" s="450"/>
      <c r="AV178" s="450"/>
      <c r="AW178" s="450"/>
      <c r="AX178" s="450"/>
      <c r="AY178" s="450"/>
      <c r="AZ178" s="450"/>
      <c r="BA178" s="450"/>
      <c r="BB178" s="450"/>
      <c r="BC178" s="450"/>
      <c r="BD178" s="450"/>
    </row>
    <row r="179" spans="1:56" s="716" customFormat="1" ht="14.25" customHeight="1" x14ac:dyDescent="0.25">
      <c r="A179" s="386"/>
      <c r="B179" s="971"/>
      <c r="C179" s="397"/>
      <c r="D179" s="399"/>
      <c r="E179" s="1197"/>
      <c r="F179" s="456"/>
      <c r="G179" s="456"/>
      <c r="H179" s="457" t="str">
        <f>Datos!F1701</f>
        <v/>
      </c>
      <c r="I179" s="829"/>
      <c r="J179" s="458"/>
      <c r="K179" s="1065" t="str">
        <f>Datos!I1701</f>
        <v/>
      </c>
      <c r="L179" s="1181" t="str">
        <f>Datos!J1701</f>
        <v/>
      </c>
      <c r="M179" s="1181" t="str">
        <f>Datos!K1701</f>
        <v/>
      </c>
      <c r="N179" s="1181" t="str">
        <f>Datos!L1701</f>
        <v/>
      </c>
      <c r="O179" s="1144"/>
      <c r="P179" s="1144"/>
      <c r="Q179" s="1144"/>
      <c r="R179" s="459" t="str">
        <f>Datos!P1701</f>
        <v/>
      </c>
      <c r="S179" s="459" t="str">
        <f>Datos!Q1701</f>
        <v/>
      </c>
      <c r="T179" s="459" t="str">
        <f>Datos!R1701</f>
        <v/>
      </c>
      <c r="U179" s="837" t="str">
        <f>Datos!S1701</f>
        <v/>
      </c>
      <c r="V179" s="450"/>
      <c r="W179" s="450"/>
      <c r="X179" s="399"/>
      <c r="Y179" s="399"/>
      <c r="Z179" s="399"/>
      <c r="AA179" s="399"/>
      <c r="AB179" s="399"/>
      <c r="AC179" s="399"/>
      <c r="AD179" s="399"/>
      <c r="AE179" s="399"/>
      <c r="AF179" s="399"/>
      <c r="AG179" s="399"/>
      <c r="AH179" s="399"/>
      <c r="AI179" s="399"/>
      <c r="AJ179" s="399"/>
      <c r="AK179" s="399"/>
      <c r="AL179" s="399"/>
      <c r="AM179" s="399"/>
      <c r="AN179" s="399"/>
      <c r="AO179" s="399"/>
      <c r="AP179" s="399"/>
      <c r="AQ179" s="399"/>
      <c r="AR179" s="399"/>
      <c r="AS179" s="399"/>
      <c r="AT179" s="399"/>
      <c r="AU179" s="399"/>
      <c r="AV179" s="399"/>
      <c r="AW179" s="399"/>
      <c r="AX179" s="399"/>
      <c r="AY179" s="399"/>
      <c r="AZ179" s="399"/>
      <c r="BA179" s="399"/>
      <c r="BB179" s="399"/>
      <c r="BC179" s="399"/>
      <c r="BD179" s="399"/>
    </row>
    <row r="180" spans="1:56" s="716" customFormat="1" ht="14.25" customHeight="1" x14ac:dyDescent="0.25">
      <c r="A180" s="386"/>
      <c r="B180" s="971"/>
      <c r="C180" s="397"/>
      <c r="D180" s="399"/>
      <c r="E180" s="1197"/>
      <c r="F180" s="456"/>
      <c r="G180" s="456"/>
      <c r="H180" s="457" t="str">
        <f>Datos!F1702</f>
        <v/>
      </c>
      <c r="I180" s="829"/>
      <c r="J180" s="458"/>
      <c r="K180" s="1065" t="str">
        <f>Datos!I1702</f>
        <v/>
      </c>
      <c r="L180" s="1181" t="str">
        <f>Datos!J1702</f>
        <v/>
      </c>
      <c r="M180" s="1181" t="str">
        <f>Datos!K1702</f>
        <v/>
      </c>
      <c r="N180" s="1181" t="str">
        <f>Datos!L1702</f>
        <v/>
      </c>
      <c r="O180" s="1144"/>
      <c r="P180" s="1144"/>
      <c r="Q180" s="1144"/>
      <c r="R180" s="459" t="str">
        <f>Datos!P1702</f>
        <v/>
      </c>
      <c r="S180" s="459" t="str">
        <f>Datos!Q1702</f>
        <v/>
      </c>
      <c r="T180" s="459" t="str">
        <f>Datos!R1702</f>
        <v/>
      </c>
      <c r="U180" s="837" t="str">
        <f>Datos!S1702</f>
        <v/>
      </c>
      <c r="V180" s="450"/>
      <c r="W180" s="450"/>
      <c r="X180" s="399"/>
      <c r="Y180" s="399"/>
      <c r="Z180" s="399"/>
      <c r="AA180" s="399"/>
      <c r="AB180" s="399"/>
      <c r="AC180" s="399"/>
      <c r="AD180" s="399"/>
      <c r="AE180" s="399"/>
      <c r="AF180" s="399"/>
      <c r="AG180" s="399"/>
      <c r="AH180" s="399"/>
      <c r="AI180" s="399"/>
      <c r="AJ180" s="399"/>
      <c r="AK180" s="399"/>
      <c r="AL180" s="399"/>
      <c r="AM180" s="399"/>
      <c r="AN180" s="399"/>
      <c r="AO180" s="399"/>
      <c r="AP180" s="399"/>
      <c r="AQ180" s="399"/>
      <c r="AR180" s="399"/>
      <c r="AS180" s="399"/>
      <c r="AT180" s="399"/>
      <c r="AU180" s="399"/>
      <c r="AV180" s="399"/>
      <c r="AW180" s="399"/>
      <c r="AX180" s="399"/>
      <c r="AY180" s="399"/>
      <c r="AZ180" s="399"/>
      <c r="BA180" s="399"/>
      <c r="BB180" s="399"/>
      <c r="BC180" s="399"/>
      <c r="BD180" s="399"/>
    </row>
    <row r="181" spans="1:56" s="716" customFormat="1" ht="14.25" customHeight="1" x14ac:dyDescent="0.25">
      <c r="A181" s="386"/>
      <c r="B181" s="971"/>
      <c r="C181" s="397"/>
      <c r="D181" s="399"/>
      <c r="E181" s="1197"/>
      <c r="F181" s="456"/>
      <c r="G181" s="456"/>
      <c r="H181" s="457" t="str">
        <f>Datos!F1703</f>
        <v/>
      </c>
      <c r="I181" s="829"/>
      <c r="J181" s="458"/>
      <c r="K181" s="1065" t="str">
        <f>Datos!I1703</f>
        <v/>
      </c>
      <c r="L181" s="1181" t="str">
        <f>Datos!J1703</f>
        <v/>
      </c>
      <c r="M181" s="1181" t="str">
        <f>Datos!K1703</f>
        <v/>
      </c>
      <c r="N181" s="1181" t="str">
        <f>Datos!L1703</f>
        <v/>
      </c>
      <c r="O181" s="1144"/>
      <c r="P181" s="1144"/>
      <c r="Q181" s="1144"/>
      <c r="R181" s="459" t="str">
        <f>Datos!P1703</f>
        <v/>
      </c>
      <c r="S181" s="459" t="str">
        <f>Datos!Q1703</f>
        <v/>
      </c>
      <c r="T181" s="459" t="str">
        <f>Datos!R1703</f>
        <v/>
      </c>
      <c r="U181" s="837" t="str">
        <f>Datos!S1703</f>
        <v/>
      </c>
      <c r="V181" s="450"/>
      <c r="W181" s="450"/>
      <c r="X181" s="399"/>
      <c r="Y181" s="399"/>
      <c r="Z181" s="399"/>
      <c r="AA181" s="399"/>
      <c r="AB181" s="399"/>
      <c r="AC181" s="399"/>
      <c r="AD181" s="399"/>
      <c r="AE181" s="399"/>
      <c r="AF181" s="399"/>
      <c r="AG181" s="399"/>
      <c r="AH181" s="399"/>
      <c r="AI181" s="399"/>
      <c r="AJ181" s="399"/>
      <c r="AK181" s="399"/>
      <c r="AL181" s="399"/>
      <c r="AM181" s="399"/>
      <c r="AN181" s="399"/>
      <c r="AO181" s="399"/>
      <c r="AP181" s="399"/>
      <c r="AQ181" s="399"/>
      <c r="AR181" s="399"/>
      <c r="AS181" s="399"/>
      <c r="AT181" s="399"/>
      <c r="AU181" s="399"/>
      <c r="AV181" s="399"/>
      <c r="AW181" s="399"/>
      <c r="AX181" s="399"/>
      <c r="AY181" s="399"/>
      <c r="AZ181" s="399"/>
      <c r="BA181" s="399"/>
      <c r="BB181" s="399"/>
      <c r="BC181" s="399"/>
      <c r="BD181" s="399"/>
    </row>
    <row r="182" spans="1:56" s="716" customFormat="1" ht="14.25" customHeight="1" x14ac:dyDescent="0.25">
      <c r="A182" s="386"/>
      <c r="B182" s="971"/>
      <c r="C182" s="397"/>
      <c r="D182" s="399"/>
      <c r="E182" s="1197"/>
      <c r="F182" s="456"/>
      <c r="G182" s="456"/>
      <c r="H182" s="457" t="str">
        <f>Datos!F1704</f>
        <v/>
      </c>
      <c r="I182" s="829"/>
      <c r="J182" s="458"/>
      <c r="K182" s="1065" t="str">
        <f>Datos!I1704</f>
        <v/>
      </c>
      <c r="L182" s="1181" t="str">
        <f>Datos!J1704</f>
        <v/>
      </c>
      <c r="M182" s="1181" t="str">
        <f>Datos!K1704</f>
        <v/>
      </c>
      <c r="N182" s="1181" t="str">
        <f>Datos!L1704</f>
        <v/>
      </c>
      <c r="O182" s="1144"/>
      <c r="P182" s="1144"/>
      <c r="Q182" s="1144"/>
      <c r="R182" s="459" t="str">
        <f>Datos!P1704</f>
        <v/>
      </c>
      <c r="S182" s="459" t="str">
        <f>Datos!Q1704</f>
        <v/>
      </c>
      <c r="T182" s="459" t="str">
        <f>Datos!R1704</f>
        <v/>
      </c>
      <c r="U182" s="837" t="str">
        <f>Datos!S1704</f>
        <v/>
      </c>
      <c r="V182" s="450"/>
      <c r="W182" s="450"/>
      <c r="X182" s="399"/>
      <c r="Y182" s="399"/>
      <c r="Z182" s="399"/>
      <c r="AA182" s="399"/>
      <c r="AB182" s="399"/>
      <c r="AC182" s="399"/>
      <c r="AD182" s="399"/>
      <c r="AE182" s="399"/>
      <c r="AF182" s="399"/>
      <c r="AG182" s="399"/>
      <c r="AH182" s="399"/>
      <c r="AI182" s="399"/>
      <c r="AJ182" s="399"/>
      <c r="AK182" s="399"/>
      <c r="AL182" s="399"/>
      <c r="AM182" s="399"/>
      <c r="AN182" s="399"/>
      <c r="AO182" s="399"/>
      <c r="AP182" s="399"/>
      <c r="AQ182" s="399"/>
      <c r="AR182" s="399"/>
      <c r="AS182" s="399"/>
      <c r="AT182" s="399"/>
      <c r="AU182" s="399"/>
      <c r="AV182" s="399"/>
      <c r="AW182" s="399"/>
      <c r="AX182" s="399"/>
      <c r="AY182" s="399"/>
      <c r="AZ182" s="399"/>
      <c r="BA182" s="399"/>
      <c r="BB182" s="399"/>
      <c r="BC182" s="399"/>
      <c r="BD182" s="399"/>
    </row>
    <row r="183" spans="1:56" s="716" customFormat="1" ht="14.25" customHeight="1" x14ac:dyDescent="0.25">
      <c r="A183" s="386"/>
      <c r="B183" s="971"/>
      <c r="C183" s="397"/>
      <c r="D183" s="399"/>
      <c r="E183" s="1197"/>
      <c r="F183" s="456"/>
      <c r="G183" s="456"/>
      <c r="H183" s="457" t="str">
        <f>Datos!F1705</f>
        <v/>
      </c>
      <c r="I183" s="829"/>
      <c r="J183" s="458"/>
      <c r="K183" s="1065" t="str">
        <f>Datos!I1705</f>
        <v/>
      </c>
      <c r="L183" s="1181" t="str">
        <f>Datos!J1705</f>
        <v/>
      </c>
      <c r="M183" s="1181" t="str">
        <f>Datos!K1705</f>
        <v/>
      </c>
      <c r="N183" s="1181" t="str">
        <f>Datos!L1705</f>
        <v/>
      </c>
      <c r="O183" s="1144"/>
      <c r="P183" s="1144"/>
      <c r="Q183" s="1144"/>
      <c r="R183" s="459" t="str">
        <f>Datos!P1705</f>
        <v/>
      </c>
      <c r="S183" s="459" t="str">
        <f>Datos!Q1705</f>
        <v/>
      </c>
      <c r="T183" s="459" t="str">
        <f>Datos!R1705</f>
        <v/>
      </c>
      <c r="U183" s="837" t="str">
        <f>Datos!S1705</f>
        <v/>
      </c>
      <c r="V183" s="450"/>
      <c r="W183" s="450"/>
      <c r="X183" s="399"/>
      <c r="Y183" s="399"/>
      <c r="Z183" s="399"/>
      <c r="AA183" s="399"/>
      <c r="AB183" s="399"/>
      <c r="AC183" s="399"/>
      <c r="AD183" s="399"/>
      <c r="AE183" s="399"/>
      <c r="AF183" s="399"/>
      <c r="AG183" s="399"/>
      <c r="AH183" s="399"/>
      <c r="AI183" s="399"/>
      <c r="AJ183" s="399"/>
      <c r="AK183" s="399"/>
      <c r="AL183" s="399"/>
      <c r="AM183" s="399"/>
      <c r="AN183" s="399"/>
      <c r="AO183" s="399"/>
      <c r="AP183" s="399"/>
      <c r="AQ183" s="399"/>
      <c r="AR183" s="399"/>
      <c r="AS183" s="399"/>
      <c r="AT183" s="399"/>
      <c r="AU183" s="399"/>
      <c r="AV183" s="399"/>
      <c r="AW183" s="399"/>
      <c r="AX183" s="399"/>
      <c r="AY183" s="399"/>
      <c r="AZ183" s="399"/>
      <c r="BA183" s="399"/>
      <c r="BB183" s="399"/>
      <c r="BC183" s="399"/>
      <c r="BD183" s="399"/>
    </row>
    <row r="184" spans="1:56" s="716" customFormat="1" ht="14.25" customHeight="1" x14ac:dyDescent="0.25">
      <c r="A184" s="386"/>
      <c r="B184" s="971"/>
      <c r="C184" s="397"/>
      <c r="D184" s="399"/>
      <c r="E184" s="1197"/>
      <c r="F184" s="456"/>
      <c r="G184" s="456"/>
      <c r="H184" s="457" t="str">
        <f>Datos!F1706</f>
        <v/>
      </c>
      <c r="I184" s="829"/>
      <c r="J184" s="458"/>
      <c r="K184" s="1065" t="str">
        <f>Datos!I1706</f>
        <v/>
      </c>
      <c r="L184" s="1181" t="str">
        <f>Datos!J1706</f>
        <v/>
      </c>
      <c r="M184" s="1181" t="str">
        <f>Datos!K1706</f>
        <v/>
      </c>
      <c r="N184" s="1181" t="str">
        <f>Datos!L1706</f>
        <v/>
      </c>
      <c r="O184" s="1144"/>
      <c r="P184" s="1144"/>
      <c r="Q184" s="1144"/>
      <c r="R184" s="459" t="str">
        <f>Datos!P1706</f>
        <v/>
      </c>
      <c r="S184" s="459" t="str">
        <f>Datos!Q1706</f>
        <v/>
      </c>
      <c r="T184" s="459" t="str">
        <f>Datos!R1706</f>
        <v/>
      </c>
      <c r="U184" s="837" t="str">
        <f>Datos!S1706</f>
        <v/>
      </c>
      <c r="V184" s="450"/>
      <c r="W184" s="450"/>
      <c r="X184" s="399"/>
      <c r="Y184" s="399"/>
      <c r="Z184" s="399"/>
      <c r="AA184" s="399"/>
      <c r="AB184" s="399"/>
      <c r="AC184" s="399"/>
      <c r="AD184" s="399"/>
      <c r="AE184" s="399"/>
      <c r="AF184" s="399"/>
      <c r="AG184" s="399"/>
      <c r="AH184" s="399"/>
      <c r="AI184" s="399"/>
      <c r="AJ184" s="399"/>
      <c r="AK184" s="399"/>
      <c r="AL184" s="399"/>
      <c r="AM184" s="399"/>
      <c r="AN184" s="399"/>
      <c r="AO184" s="399"/>
      <c r="AP184" s="399"/>
      <c r="AQ184" s="399"/>
      <c r="AR184" s="399"/>
      <c r="AS184" s="399"/>
      <c r="AT184" s="399"/>
      <c r="AU184" s="399"/>
      <c r="AV184" s="399"/>
      <c r="AW184" s="399"/>
      <c r="AX184" s="399"/>
      <c r="AY184" s="399"/>
      <c r="AZ184" s="399"/>
      <c r="BA184" s="399"/>
      <c r="BB184" s="399"/>
      <c r="BC184" s="399"/>
      <c r="BD184" s="399"/>
    </row>
    <row r="185" spans="1:56" s="716" customFormat="1" ht="14.25" customHeight="1" x14ac:dyDescent="0.25">
      <c r="A185" s="386"/>
      <c r="B185" s="971"/>
      <c r="C185" s="397"/>
      <c r="D185" s="399"/>
      <c r="E185" s="1197"/>
      <c r="F185" s="456"/>
      <c r="G185" s="456"/>
      <c r="H185" s="457" t="str">
        <f>Datos!F1707</f>
        <v/>
      </c>
      <c r="I185" s="829"/>
      <c r="J185" s="458"/>
      <c r="K185" s="1065" t="str">
        <f>Datos!I1707</f>
        <v/>
      </c>
      <c r="L185" s="1181" t="str">
        <f>Datos!J1707</f>
        <v/>
      </c>
      <c r="M185" s="1181" t="str">
        <f>Datos!K1707</f>
        <v/>
      </c>
      <c r="N185" s="1181" t="str">
        <f>Datos!L1707</f>
        <v/>
      </c>
      <c r="O185" s="1144"/>
      <c r="P185" s="1144"/>
      <c r="Q185" s="1144"/>
      <c r="R185" s="459" t="str">
        <f>Datos!P1707</f>
        <v/>
      </c>
      <c r="S185" s="459" t="str">
        <f>Datos!Q1707</f>
        <v/>
      </c>
      <c r="T185" s="459" t="str">
        <f>Datos!R1707</f>
        <v/>
      </c>
      <c r="U185" s="837" t="str">
        <f>Datos!S1707</f>
        <v/>
      </c>
      <c r="V185" s="450"/>
      <c r="W185" s="450"/>
      <c r="X185" s="399"/>
      <c r="Y185" s="399"/>
      <c r="Z185" s="399"/>
      <c r="AA185" s="399"/>
      <c r="AB185" s="399"/>
      <c r="AC185" s="399"/>
      <c r="AD185" s="399"/>
      <c r="AE185" s="399"/>
      <c r="AF185" s="399"/>
      <c r="AG185" s="399"/>
      <c r="AH185" s="399"/>
      <c r="AI185" s="399"/>
      <c r="AJ185" s="399"/>
      <c r="AK185" s="399"/>
      <c r="AL185" s="399"/>
      <c r="AM185" s="399"/>
      <c r="AN185" s="399"/>
      <c r="AO185" s="399"/>
      <c r="AP185" s="399"/>
      <c r="AQ185" s="399"/>
      <c r="AR185" s="399"/>
      <c r="AS185" s="399"/>
      <c r="AT185" s="399"/>
      <c r="AU185" s="399"/>
      <c r="AV185" s="399"/>
      <c r="AW185" s="399"/>
      <c r="AX185" s="399"/>
      <c r="AY185" s="399"/>
      <c r="AZ185" s="399"/>
      <c r="BA185" s="399"/>
      <c r="BB185" s="399"/>
      <c r="BC185" s="399"/>
      <c r="BD185" s="399"/>
    </row>
    <row r="186" spans="1:56" s="716" customFormat="1" ht="14.25" customHeight="1" x14ac:dyDescent="0.25">
      <c r="A186" s="386"/>
      <c r="B186" s="971"/>
      <c r="C186" s="397"/>
      <c r="D186" s="421"/>
      <c r="E186" s="1197"/>
      <c r="F186" s="456"/>
      <c r="G186" s="456"/>
      <c r="H186" s="457" t="str">
        <f>Datos!F1708</f>
        <v/>
      </c>
      <c r="I186" s="829"/>
      <c r="J186" s="458"/>
      <c r="K186" s="1065" t="str">
        <f>Datos!I1708</f>
        <v/>
      </c>
      <c r="L186" s="1181" t="str">
        <f>Datos!J1708</f>
        <v/>
      </c>
      <c r="M186" s="1181" t="str">
        <f>Datos!K1708</f>
        <v/>
      </c>
      <c r="N186" s="1181" t="str">
        <f>Datos!L1708</f>
        <v/>
      </c>
      <c r="O186" s="1144"/>
      <c r="P186" s="1144"/>
      <c r="Q186" s="1144"/>
      <c r="R186" s="459" t="str">
        <f>Datos!P1708</f>
        <v/>
      </c>
      <c r="S186" s="459" t="str">
        <f>Datos!Q1708</f>
        <v/>
      </c>
      <c r="T186" s="459" t="str">
        <f>Datos!R1708</f>
        <v/>
      </c>
      <c r="U186" s="837" t="str">
        <f>Datos!S1708</f>
        <v/>
      </c>
      <c r="V186" s="450"/>
      <c r="W186" s="450"/>
      <c r="X186" s="450"/>
      <c r="Y186" s="450"/>
      <c r="Z186" s="450"/>
      <c r="AA186" s="450"/>
      <c r="AB186" s="450"/>
      <c r="AC186" s="450"/>
      <c r="AD186" s="450"/>
      <c r="AE186" s="450"/>
      <c r="AF186" s="450"/>
      <c r="AG186" s="450"/>
      <c r="AH186" s="450"/>
      <c r="AI186" s="450"/>
      <c r="AJ186" s="450"/>
      <c r="AK186" s="450"/>
      <c r="AL186" s="450"/>
      <c r="AM186" s="450"/>
      <c r="AN186" s="450"/>
      <c r="AO186" s="450"/>
      <c r="AP186" s="450"/>
      <c r="AQ186" s="450"/>
      <c r="AR186" s="450"/>
      <c r="AS186" s="450"/>
      <c r="AT186" s="450"/>
      <c r="AU186" s="450"/>
      <c r="AV186" s="450"/>
      <c r="AW186" s="450"/>
      <c r="AX186" s="450"/>
      <c r="AY186" s="450"/>
      <c r="AZ186" s="450"/>
      <c r="BA186" s="450"/>
      <c r="BB186" s="450"/>
      <c r="BC186" s="450"/>
      <c r="BD186" s="450"/>
    </row>
    <row r="187" spans="1:56" s="716" customFormat="1" ht="14.25" customHeight="1" x14ac:dyDescent="0.25">
      <c r="A187" s="386"/>
      <c r="B187" s="971"/>
      <c r="C187" s="397"/>
      <c r="D187" s="421"/>
      <c r="E187" s="421"/>
      <c r="F187" s="399"/>
      <c r="G187" s="399"/>
      <c r="H187" s="399"/>
      <c r="I187" s="399"/>
      <c r="J187" s="399"/>
      <c r="K187" s="399"/>
      <c r="L187" s="399"/>
      <c r="M187" s="399"/>
      <c r="N187" s="399"/>
      <c r="O187" s="399"/>
      <c r="P187" s="399"/>
      <c r="Q187" s="399"/>
      <c r="R187" s="460">
        <f>Datos!P1709</f>
        <v>0</v>
      </c>
      <c r="S187" s="460">
        <f>Datos!Q1709</f>
        <v>0</v>
      </c>
      <c r="T187" s="460">
        <f>Datos!R1709</f>
        <v>0</v>
      </c>
      <c r="U187" s="838">
        <f>Datos!S1709</f>
        <v>0</v>
      </c>
      <c r="V187" s="450"/>
      <c r="W187" s="450"/>
      <c r="X187" s="450"/>
      <c r="Y187" s="450"/>
      <c r="Z187" s="450"/>
      <c r="AA187" s="450"/>
      <c r="AB187" s="450"/>
      <c r="AC187" s="450"/>
      <c r="AD187" s="450"/>
      <c r="AE187" s="450"/>
      <c r="AF187" s="450"/>
      <c r="AG187" s="450"/>
      <c r="AH187" s="450"/>
      <c r="AI187" s="450"/>
      <c r="AJ187" s="450"/>
      <c r="AK187" s="450"/>
      <c r="AL187" s="450"/>
      <c r="AM187" s="450"/>
      <c r="AN187" s="450"/>
      <c r="AO187" s="450"/>
      <c r="AP187" s="450"/>
      <c r="AQ187" s="450"/>
      <c r="AR187" s="450"/>
      <c r="AS187" s="450"/>
      <c r="AT187" s="450"/>
      <c r="AU187" s="450"/>
      <c r="AV187" s="450"/>
      <c r="AW187" s="450"/>
      <c r="AX187" s="450"/>
      <c r="AY187" s="450"/>
      <c r="AZ187" s="450"/>
      <c r="BA187" s="450"/>
      <c r="BB187" s="450"/>
      <c r="BC187" s="450"/>
      <c r="BD187" s="450"/>
    </row>
    <row r="188" spans="1:56" s="716" customFormat="1" ht="14.25" customHeight="1" x14ac:dyDescent="0.25">
      <c r="A188" s="386"/>
      <c r="B188" s="971"/>
      <c r="C188" s="397"/>
      <c r="D188" s="421"/>
      <c r="E188" s="1659" t="s">
        <v>2117</v>
      </c>
      <c r="F188" s="1659"/>
      <c r="G188" s="1659"/>
      <c r="H188" s="1659"/>
      <c r="I188" s="1659"/>
      <c r="J188" s="1659"/>
      <c r="K188" s="1659"/>
      <c r="L188" s="1659"/>
      <c r="M188" s="1659"/>
      <c r="N188" s="1659"/>
      <c r="O188" s="1659"/>
      <c r="P188" s="1659"/>
      <c r="Q188" s="1659"/>
      <c r="R188" s="1659"/>
      <c r="S188" s="1659"/>
      <c r="T188" s="1659"/>
      <c r="U188" s="399"/>
      <c r="V188" s="399"/>
      <c r="W188" s="450"/>
      <c r="X188" s="450"/>
      <c r="Y188" s="450"/>
      <c r="Z188" s="450"/>
      <c r="AA188" s="450"/>
      <c r="AB188" s="450"/>
      <c r="AC188" s="450"/>
      <c r="AD188" s="450"/>
      <c r="AE188" s="450"/>
      <c r="AF188" s="450"/>
      <c r="AG188" s="450"/>
      <c r="AH188" s="450"/>
      <c r="AI188" s="450"/>
      <c r="AJ188" s="450"/>
      <c r="AK188" s="450"/>
      <c r="AL188" s="450"/>
      <c r="AM188" s="450"/>
      <c r="AN188" s="450"/>
      <c r="AO188" s="450"/>
      <c r="AP188" s="450"/>
      <c r="AQ188" s="450"/>
      <c r="AR188" s="450"/>
      <c r="AS188" s="450"/>
      <c r="AT188" s="450"/>
      <c r="AU188" s="450"/>
      <c r="AV188" s="450"/>
      <c r="AW188" s="450"/>
      <c r="AX188" s="450"/>
      <c r="AY188" s="450"/>
      <c r="AZ188" s="450"/>
      <c r="BA188" s="450"/>
      <c r="BB188" s="450"/>
      <c r="BC188" s="450"/>
      <c r="BD188" s="450"/>
    </row>
    <row r="189" spans="1:56" ht="16.149999999999999" customHeight="1" x14ac:dyDescent="0.25">
      <c r="E189" s="1697" t="s">
        <v>2159</v>
      </c>
      <c r="F189" s="1697"/>
      <c r="G189" s="1697"/>
      <c r="H189" s="1697"/>
      <c r="I189" s="1697"/>
      <c r="J189" s="1697"/>
      <c r="K189" s="1697"/>
      <c r="L189" s="1697"/>
      <c r="M189" s="1697"/>
      <c r="N189" s="1697"/>
      <c r="O189" s="1697"/>
      <c r="P189" s="1697"/>
      <c r="Q189" s="1697"/>
      <c r="R189" s="1697"/>
      <c r="S189" s="1697"/>
      <c r="T189" s="1697"/>
      <c r="U189" s="1697"/>
    </row>
    <row r="190" spans="1:56" ht="29.25" customHeight="1" x14ac:dyDescent="0.25">
      <c r="E190" s="1707" t="s">
        <v>2160</v>
      </c>
      <c r="F190" s="1707"/>
      <c r="G190" s="1707"/>
      <c r="H190" s="1707"/>
      <c r="I190" s="1707"/>
      <c r="J190" s="1707"/>
      <c r="K190" s="1707"/>
      <c r="L190" s="1707"/>
      <c r="M190" s="1707"/>
      <c r="N190" s="1707"/>
      <c r="O190" s="1707"/>
      <c r="P190" s="1707"/>
      <c r="Q190" s="1707"/>
      <c r="R190" s="1707"/>
      <c r="S190" s="1707"/>
      <c r="T190" s="1707"/>
      <c r="U190" s="1707"/>
    </row>
    <row r="191" spans="1:56" ht="15" customHeight="1" x14ac:dyDescent="0.25">
      <c r="E191" s="633"/>
      <c r="F191" s="633"/>
      <c r="G191" s="633"/>
      <c r="H191" s="633"/>
      <c r="I191" s="633"/>
      <c r="J191" s="633"/>
      <c r="K191" s="633"/>
      <c r="L191" s="633"/>
      <c r="M191" s="633"/>
      <c r="N191" s="633"/>
      <c r="O191" s="633"/>
      <c r="P191" s="633"/>
      <c r="Q191" s="633"/>
      <c r="R191" s="633"/>
      <c r="S191" s="633"/>
      <c r="T191" s="633"/>
    </row>
    <row r="192" spans="1:56" s="716" customFormat="1" ht="14.25" customHeight="1" x14ac:dyDescent="0.25">
      <c r="A192" s="386"/>
      <c r="B192" s="971"/>
      <c r="C192" s="397"/>
      <c r="D192" s="421"/>
      <c r="E192" s="720" t="s">
        <v>1887</v>
      </c>
      <c r="F192" s="399"/>
      <c r="G192" s="399"/>
      <c r="H192" s="399"/>
      <c r="I192" s="399"/>
      <c r="J192" s="399"/>
      <c r="K192" s="399"/>
      <c r="L192" s="399"/>
      <c r="M192" s="399"/>
      <c r="N192" s="399"/>
      <c r="O192" s="399"/>
      <c r="P192" s="399"/>
      <c r="Q192" s="399"/>
      <c r="R192" s="399"/>
      <c r="S192" s="450"/>
      <c r="T192" s="450"/>
      <c r="U192" s="450"/>
      <c r="V192" s="450"/>
      <c r="W192" s="450"/>
      <c r="X192" s="450"/>
      <c r="Y192" s="450"/>
      <c r="Z192" s="450"/>
      <c r="AA192" s="450"/>
      <c r="AB192" s="450"/>
      <c r="AC192" s="450"/>
      <c r="AD192" s="450"/>
      <c r="AE192" s="450"/>
      <c r="AF192" s="450"/>
      <c r="AG192" s="399"/>
      <c r="AH192" s="399"/>
      <c r="AI192" s="399"/>
      <c r="AJ192" s="399"/>
      <c r="AK192" s="399"/>
      <c r="AL192" s="399"/>
    </row>
    <row r="193" spans="1:38" s="716" customFormat="1" ht="14.25" customHeight="1" x14ac:dyDescent="0.25">
      <c r="A193" s="386"/>
      <c r="B193" s="971"/>
      <c r="C193" s="397"/>
      <c r="D193" s="421"/>
      <c r="E193" s="720"/>
      <c r="F193" s="399"/>
      <c r="G193" s="399"/>
      <c r="H193" s="399"/>
      <c r="I193" s="399"/>
      <c r="J193" s="399"/>
      <c r="K193" s="399"/>
      <c r="L193" s="399"/>
      <c r="M193" s="399"/>
      <c r="N193" s="399"/>
      <c r="O193" s="399"/>
      <c r="P193" s="399"/>
      <c r="Q193" s="399"/>
      <c r="R193" s="399"/>
      <c r="S193" s="450"/>
      <c r="T193" s="450"/>
      <c r="U193" s="450"/>
      <c r="V193" s="450"/>
      <c r="W193" s="450"/>
      <c r="X193" s="450"/>
      <c r="Y193" s="450"/>
      <c r="Z193" s="450"/>
      <c r="AA193" s="450"/>
      <c r="AB193" s="450"/>
      <c r="AC193" s="450"/>
      <c r="AD193" s="450"/>
      <c r="AE193" s="450"/>
      <c r="AF193" s="450"/>
      <c r="AG193" s="399"/>
      <c r="AH193" s="399"/>
      <c r="AI193" s="399"/>
      <c r="AJ193" s="399"/>
      <c r="AK193" s="399"/>
      <c r="AL193" s="399"/>
    </row>
    <row r="194" spans="1:38" s="716" customFormat="1" ht="14.25" customHeight="1" x14ac:dyDescent="0.25">
      <c r="A194" s="386"/>
      <c r="B194" s="971"/>
      <c r="C194" s="397"/>
      <c r="D194" s="421"/>
      <c r="E194" s="721" t="s">
        <v>2051</v>
      </c>
      <c r="F194" s="721"/>
      <c r="G194" s="721"/>
      <c r="H194" s="721"/>
      <c r="I194" s="721"/>
      <c r="J194" s="721"/>
      <c r="K194" s="721"/>
      <c r="L194" s="721"/>
      <c r="M194" s="721"/>
      <c r="N194" s="721"/>
      <c r="O194" s="721"/>
      <c r="P194" s="721"/>
      <c r="Q194" s="721"/>
      <c r="R194" s="721"/>
      <c r="S194" s="721"/>
      <c r="T194" s="721"/>
      <c r="U194" s="450"/>
      <c r="V194" s="450"/>
      <c r="W194" s="450"/>
      <c r="X194" s="450"/>
      <c r="Y194" s="450"/>
      <c r="Z194" s="450"/>
      <c r="AA194" s="450"/>
      <c r="AB194" s="450"/>
      <c r="AC194" s="450"/>
      <c r="AD194" s="450"/>
      <c r="AE194" s="450"/>
      <c r="AF194" s="450"/>
      <c r="AG194" s="399"/>
      <c r="AH194" s="399"/>
      <c r="AI194" s="399"/>
      <c r="AJ194" s="399"/>
      <c r="AK194" s="399"/>
      <c r="AL194" s="399"/>
    </row>
    <row r="195" spans="1:38" s="716" customFormat="1" ht="14.25" customHeight="1" x14ac:dyDescent="0.25">
      <c r="A195" s="386"/>
      <c r="B195" s="971"/>
      <c r="C195" s="397"/>
      <c r="D195" s="421"/>
      <c r="E195" s="721"/>
      <c r="F195" s="721"/>
      <c r="G195" s="721"/>
      <c r="H195" s="721"/>
      <c r="I195" s="721"/>
      <c r="J195" s="721"/>
      <c r="K195" s="721"/>
      <c r="L195" s="721"/>
      <c r="M195" s="721"/>
      <c r="N195" s="721"/>
      <c r="O195" s="721"/>
      <c r="P195" s="721"/>
      <c r="Q195" s="721"/>
      <c r="R195" s="721"/>
      <c r="S195" s="721"/>
      <c r="T195" s="721"/>
      <c r="U195" s="450"/>
      <c r="V195" s="450"/>
      <c r="W195" s="450"/>
      <c r="X195" s="450"/>
      <c r="Y195" s="450"/>
      <c r="Z195" s="450"/>
      <c r="AA195" s="450"/>
      <c r="AB195" s="450"/>
      <c r="AC195" s="450"/>
      <c r="AD195" s="450"/>
      <c r="AE195" s="450"/>
      <c r="AF195" s="450"/>
      <c r="AG195" s="399"/>
      <c r="AH195" s="399"/>
      <c r="AI195" s="399"/>
      <c r="AJ195" s="399"/>
      <c r="AK195" s="399"/>
      <c r="AL195" s="399"/>
    </row>
    <row r="196" spans="1:38" s="716" customFormat="1" ht="14.25" customHeight="1" x14ac:dyDescent="0.25">
      <c r="A196" s="386"/>
      <c r="B196" s="971"/>
      <c r="C196" s="397"/>
      <c r="D196" s="421"/>
      <c r="E196" s="1734" t="s">
        <v>934</v>
      </c>
      <c r="F196" s="1729" t="s">
        <v>1850</v>
      </c>
      <c r="G196" s="1732" t="s">
        <v>2052</v>
      </c>
      <c r="H196" s="1737" t="s">
        <v>859</v>
      </c>
      <c r="I196" s="1738"/>
      <c r="J196" s="1714" t="s">
        <v>1634</v>
      </c>
      <c r="K196" s="1714" t="s">
        <v>1849</v>
      </c>
      <c r="L196" s="1739" t="s">
        <v>1071</v>
      </c>
      <c r="M196" s="1739"/>
      <c r="N196" s="1739"/>
      <c r="O196" s="1739"/>
      <c r="P196" s="1739"/>
      <c r="Q196" s="1739"/>
      <c r="R196" s="1698" t="s">
        <v>1885</v>
      </c>
      <c r="S196" s="1699"/>
      <c r="T196" s="1700"/>
      <c r="U196" s="1704" t="s">
        <v>1886</v>
      </c>
      <c r="V196" s="450"/>
      <c r="W196" s="450"/>
      <c r="X196" s="450"/>
      <c r="Y196" s="450"/>
      <c r="Z196" s="450"/>
      <c r="AA196" s="450"/>
      <c r="AB196" s="450"/>
      <c r="AC196" s="450"/>
      <c r="AD196" s="450"/>
      <c r="AE196" s="450"/>
      <c r="AF196" s="450"/>
      <c r="AG196" s="399"/>
      <c r="AH196" s="399"/>
      <c r="AI196" s="399"/>
      <c r="AJ196" s="399"/>
      <c r="AK196" s="399"/>
      <c r="AL196" s="399"/>
    </row>
    <row r="197" spans="1:38" s="716" customFormat="1" ht="14.25" customHeight="1" x14ac:dyDescent="0.25">
      <c r="A197" s="386"/>
      <c r="B197" s="971"/>
      <c r="C197" s="397"/>
      <c r="D197" s="421"/>
      <c r="E197" s="1735"/>
      <c r="F197" s="1730"/>
      <c r="G197" s="1715"/>
      <c r="H197" s="843" t="s">
        <v>70</v>
      </c>
      <c r="I197" s="1109" t="s">
        <v>2011</v>
      </c>
      <c r="J197" s="1715"/>
      <c r="K197" s="1715"/>
      <c r="L197" s="1733" t="s">
        <v>70</v>
      </c>
      <c r="M197" s="1733"/>
      <c r="N197" s="1733"/>
      <c r="O197" s="1733" t="s">
        <v>2049</v>
      </c>
      <c r="P197" s="1733"/>
      <c r="Q197" s="1733"/>
      <c r="R197" s="1701"/>
      <c r="S197" s="1702"/>
      <c r="T197" s="1703"/>
      <c r="U197" s="1705"/>
      <c r="V197" s="450"/>
      <c r="W197" s="450"/>
      <c r="X197" s="450"/>
      <c r="Y197" s="450"/>
      <c r="Z197" s="450"/>
      <c r="AA197" s="450"/>
      <c r="AB197" s="450"/>
      <c r="AC197" s="450"/>
      <c r="AD197" s="450"/>
      <c r="AE197" s="450"/>
      <c r="AF197" s="450"/>
      <c r="AG197" s="399"/>
      <c r="AH197" s="399"/>
      <c r="AI197" s="399"/>
      <c r="AJ197" s="399"/>
      <c r="AK197" s="399"/>
      <c r="AL197" s="399"/>
    </row>
    <row r="198" spans="1:38" s="716" customFormat="1" ht="14.25" customHeight="1" x14ac:dyDescent="0.25">
      <c r="A198" s="386"/>
      <c r="B198" s="971"/>
      <c r="C198" s="397"/>
      <c r="D198" s="421"/>
      <c r="E198" s="1736"/>
      <c r="F198" s="1731"/>
      <c r="G198" s="1716"/>
      <c r="H198" s="844" t="s">
        <v>1851</v>
      </c>
      <c r="I198" s="844" t="s">
        <v>1851</v>
      </c>
      <c r="J198" s="1716"/>
      <c r="K198" s="1716"/>
      <c r="L198" s="723" t="s">
        <v>720</v>
      </c>
      <c r="M198" s="723" t="s">
        <v>721</v>
      </c>
      <c r="N198" s="723" t="s">
        <v>722</v>
      </c>
      <c r="O198" s="723" t="s">
        <v>720</v>
      </c>
      <c r="P198" s="723" t="s">
        <v>721</v>
      </c>
      <c r="Q198" s="723" t="s">
        <v>722</v>
      </c>
      <c r="R198" s="723" t="s">
        <v>723</v>
      </c>
      <c r="S198" s="723" t="s">
        <v>724</v>
      </c>
      <c r="T198" s="723" t="s">
        <v>725</v>
      </c>
      <c r="U198" s="1706"/>
      <c r="V198" s="450"/>
      <c r="W198" s="450"/>
      <c r="X198" s="450"/>
      <c r="Y198" s="450"/>
      <c r="Z198" s="450"/>
      <c r="AA198" s="450"/>
      <c r="AB198" s="450"/>
      <c r="AC198" s="450"/>
      <c r="AD198" s="450"/>
      <c r="AE198" s="450"/>
      <c r="AF198" s="450"/>
      <c r="AG198" s="399"/>
      <c r="AH198" s="399"/>
      <c r="AI198" s="399"/>
      <c r="AJ198" s="399"/>
      <c r="AK198" s="399"/>
      <c r="AL198" s="399"/>
    </row>
    <row r="199" spans="1:38" s="716" customFormat="1" ht="14.25" customHeight="1" x14ac:dyDescent="0.25">
      <c r="A199" s="386"/>
      <c r="B199" s="971"/>
      <c r="C199" s="397"/>
      <c r="D199" s="421"/>
      <c r="E199" s="1197"/>
      <c r="F199" s="456"/>
      <c r="G199" s="456"/>
      <c r="H199" s="457" t="str">
        <f>Datos!F1766</f>
        <v/>
      </c>
      <c r="I199" s="829"/>
      <c r="J199" s="458"/>
      <c r="K199" s="1065" t="str">
        <f>Datos!I1766</f>
        <v/>
      </c>
      <c r="L199" s="1182" t="str">
        <f>Datos!J1766</f>
        <v/>
      </c>
      <c r="M199" s="1182" t="str">
        <f>Datos!K1766</f>
        <v/>
      </c>
      <c r="N199" s="1182" t="str">
        <f>Datos!L1766</f>
        <v/>
      </c>
      <c r="O199" s="1082"/>
      <c r="P199" s="1082"/>
      <c r="Q199" s="1082"/>
      <c r="R199" s="459" t="str">
        <f>Datos!P1766</f>
        <v/>
      </c>
      <c r="S199" s="459" t="str">
        <f>Datos!Q1766</f>
        <v/>
      </c>
      <c r="T199" s="459" t="str">
        <f>Datos!R1766</f>
        <v/>
      </c>
      <c r="U199" s="837" t="str">
        <f>Datos!S1766</f>
        <v/>
      </c>
      <c r="V199" s="450"/>
      <c r="W199" s="450"/>
      <c r="X199" s="450"/>
      <c r="Y199" s="450"/>
      <c r="Z199" s="450"/>
      <c r="AA199" s="450"/>
      <c r="AB199" s="450"/>
      <c r="AC199" s="450"/>
      <c r="AD199" s="450"/>
      <c r="AE199" s="450"/>
      <c r="AF199" s="450"/>
      <c r="AG199" s="399"/>
      <c r="AH199" s="399"/>
      <c r="AI199" s="399"/>
      <c r="AJ199" s="399"/>
      <c r="AK199" s="399"/>
      <c r="AL199" s="399"/>
    </row>
    <row r="200" spans="1:38" s="716" customFormat="1" ht="14.25" customHeight="1" x14ac:dyDescent="0.25">
      <c r="A200" s="386"/>
      <c r="B200" s="971"/>
      <c r="C200" s="397"/>
      <c r="D200" s="421"/>
      <c r="E200" s="1197"/>
      <c r="F200" s="456"/>
      <c r="G200" s="456"/>
      <c r="H200" s="457" t="str">
        <f>Datos!F1767</f>
        <v/>
      </c>
      <c r="I200" s="829"/>
      <c r="J200" s="458"/>
      <c r="K200" s="1065" t="str">
        <f>Datos!I1767</f>
        <v/>
      </c>
      <c r="L200" s="1182" t="str">
        <f>Datos!J1767</f>
        <v/>
      </c>
      <c r="M200" s="1182" t="str">
        <f>Datos!K1767</f>
        <v/>
      </c>
      <c r="N200" s="1182" t="str">
        <f>Datos!L1767</f>
        <v/>
      </c>
      <c r="O200" s="1082"/>
      <c r="P200" s="1082"/>
      <c r="Q200" s="1082"/>
      <c r="R200" s="459" t="str">
        <f>Datos!P1767</f>
        <v/>
      </c>
      <c r="S200" s="459" t="str">
        <f>Datos!Q1767</f>
        <v/>
      </c>
      <c r="T200" s="459" t="str">
        <f>Datos!R1767</f>
        <v/>
      </c>
      <c r="U200" s="837" t="str">
        <f>Datos!S1767</f>
        <v/>
      </c>
      <c r="V200" s="450"/>
      <c r="W200" s="450"/>
      <c r="X200" s="450"/>
      <c r="Y200" s="450"/>
      <c r="Z200" s="450"/>
      <c r="AA200" s="450"/>
      <c r="AB200" s="450"/>
      <c r="AC200" s="450"/>
      <c r="AD200" s="450"/>
      <c r="AE200" s="450"/>
      <c r="AF200" s="450"/>
      <c r="AG200" s="399"/>
      <c r="AH200" s="399"/>
      <c r="AI200" s="399"/>
      <c r="AJ200" s="399"/>
      <c r="AK200" s="399"/>
      <c r="AL200" s="399"/>
    </row>
    <row r="201" spans="1:38" s="716" customFormat="1" ht="14.25" customHeight="1" x14ac:dyDescent="0.25">
      <c r="A201" s="386"/>
      <c r="B201" s="971"/>
      <c r="C201" s="397"/>
      <c r="D201" s="421"/>
      <c r="E201" s="1197"/>
      <c r="F201" s="456"/>
      <c r="G201" s="456"/>
      <c r="H201" s="457" t="str">
        <f>Datos!F1768</f>
        <v/>
      </c>
      <c r="I201" s="829"/>
      <c r="J201" s="458"/>
      <c r="K201" s="1065" t="str">
        <f>Datos!I1768</f>
        <v/>
      </c>
      <c r="L201" s="1182" t="str">
        <f>Datos!J1768</f>
        <v/>
      </c>
      <c r="M201" s="1182" t="str">
        <f>Datos!K1768</f>
        <v/>
      </c>
      <c r="N201" s="1182" t="str">
        <f>Datos!L1768</f>
        <v/>
      </c>
      <c r="O201" s="1082"/>
      <c r="P201" s="1082"/>
      <c r="Q201" s="1082"/>
      <c r="R201" s="459" t="str">
        <f>Datos!P1768</f>
        <v/>
      </c>
      <c r="S201" s="459" t="str">
        <f>Datos!Q1768</f>
        <v/>
      </c>
      <c r="T201" s="459" t="str">
        <f>Datos!R1768</f>
        <v/>
      </c>
      <c r="U201" s="837" t="str">
        <f>Datos!S1768</f>
        <v/>
      </c>
      <c r="V201" s="450"/>
      <c r="W201" s="450"/>
      <c r="X201" s="450"/>
      <c r="Y201" s="450"/>
      <c r="Z201" s="450"/>
      <c r="AA201" s="450"/>
      <c r="AB201" s="450"/>
      <c r="AC201" s="450"/>
      <c r="AD201" s="450"/>
      <c r="AE201" s="450"/>
      <c r="AF201" s="450"/>
      <c r="AG201" s="399"/>
      <c r="AH201" s="399"/>
      <c r="AI201" s="399"/>
      <c r="AJ201" s="399"/>
      <c r="AK201" s="399"/>
      <c r="AL201" s="399"/>
    </row>
    <row r="202" spans="1:38" s="716" customFormat="1" ht="14.25" customHeight="1" x14ac:dyDescent="0.25">
      <c r="A202" s="386"/>
      <c r="B202" s="971"/>
      <c r="C202" s="397"/>
      <c r="D202" s="421"/>
      <c r="E202" s="1197"/>
      <c r="F202" s="456"/>
      <c r="G202" s="456"/>
      <c r="H202" s="457" t="str">
        <f>Datos!F1769</f>
        <v/>
      </c>
      <c r="I202" s="829"/>
      <c r="J202" s="458"/>
      <c r="K202" s="1065" t="str">
        <f>Datos!I1769</f>
        <v/>
      </c>
      <c r="L202" s="1182" t="str">
        <f>Datos!J1769</f>
        <v/>
      </c>
      <c r="M202" s="1182" t="str">
        <f>Datos!K1769</f>
        <v/>
      </c>
      <c r="N202" s="1182" t="str">
        <f>Datos!L1769</f>
        <v/>
      </c>
      <c r="O202" s="1082"/>
      <c r="P202" s="1082"/>
      <c r="Q202" s="1082"/>
      <c r="R202" s="459" t="str">
        <f>Datos!P1769</f>
        <v/>
      </c>
      <c r="S202" s="459" t="str">
        <f>Datos!Q1769</f>
        <v/>
      </c>
      <c r="T202" s="459" t="str">
        <f>Datos!R1769</f>
        <v/>
      </c>
      <c r="U202" s="837" t="str">
        <f>Datos!S1769</f>
        <v/>
      </c>
      <c r="V202" s="450"/>
      <c r="W202" s="450"/>
      <c r="X202" s="450"/>
      <c r="Y202" s="450"/>
      <c r="Z202" s="450"/>
      <c r="AA202" s="450"/>
      <c r="AB202" s="450"/>
      <c r="AC202" s="450"/>
      <c r="AD202" s="450"/>
      <c r="AE202" s="450"/>
      <c r="AF202" s="450"/>
      <c r="AG202" s="399"/>
      <c r="AH202" s="399"/>
      <c r="AI202" s="399"/>
      <c r="AJ202" s="399"/>
      <c r="AK202" s="399"/>
      <c r="AL202" s="399"/>
    </row>
    <row r="203" spans="1:38" s="716" customFormat="1" ht="14.25" customHeight="1" x14ac:dyDescent="0.25">
      <c r="A203" s="386"/>
      <c r="B203" s="971"/>
      <c r="C203" s="397"/>
      <c r="D203" s="421"/>
      <c r="E203" s="1197"/>
      <c r="F203" s="456"/>
      <c r="G203" s="456"/>
      <c r="H203" s="457" t="str">
        <f>Datos!F1770</f>
        <v/>
      </c>
      <c r="I203" s="829"/>
      <c r="J203" s="458"/>
      <c r="K203" s="1065" t="str">
        <f>Datos!I1770</f>
        <v/>
      </c>
      <c r="L203" s="1182" t="str">
        <f>Datos!J1770</f>
        <v/>
      </c>
      <c r="M203" s="1182" t="str">
        <f>Datos!K1770</f>
        <v/>
      </c>
      <c r="N203" s="1182" t="str">
        <f>Datos!L1770</f>
        <v/>
      </c>
      <c r="O203" s="1082"/>
      <c r="P203" s="1082"/>
      <c r="Q203" s="1082"/>
      <c r="R203" s="459" t="str">
        <f>Datos!P1770</f>
        <v/>
      </c>
      <c r="S203" s="459" t="str">
        <f>Datos!Q1770</f>
        <v/>
      </c>
      <c r="T203" s="459" t="str">
        <f>Datos!R1770</f>
        <v/>
      </c>
      <c r="U203" s="837" t="str">
        <f>Datos!S1770</f>
        <v/>
      </c>
      <c r="V203" s="450"/>
      <c r="W203" s="450"/>
      <c r="X203" s="450"/>
      <c r="Y203" s="450"/>
      <c r="Z203" s="450"/>
      <c r="AA203" s="450"/>
      <c r="AB203" s="450"/>
      <c r="AC203" s="450"/>
      <c r="AD203" s="450"/>
      <c r="AE203" s="450"/>
      <c r="AF203" s="450"/>
      <c r="AG203" s="399"/>
      <c r="AH203" s="399"/>
      <c r="AI203" s="399"/>
      <c r="AJ203" s="399"/>
      <c r="AK203" s="399"/>
      <c r="AL203" s="399"/>
    </row>
    <row r="204" spans="1:38" s="716" customFormat="1" ht="14.25" customHeight="1" x14ac:dyDescent="0.25">
      <c r="A204" s="386"/>
      <c r="B204" s="971"/>
      <c r="C204" s="397"/>
      <c r="D204" s="421"/>
      <c r="E204" s="1197"/>
      <c r="F204" s="456"/>
      <c r="G204" s="456"/>
      <c r="H204" s="457" t="str">
        <f>Datos!F1771</f>
        <v/>
      </c>
      <c r="I204" s="829"/>
      <c r="J204" s="458"/>
      <c r="K204" s="1065" t="str">
        <f>Datos!I1771</f>
        <v/>
      </c>
      <c r="L204" s="1182" t="str">
        <f>Datos!J1771</f>
        <v/>
      </c>
      <c r="M204" s="1182" t="str">
        <f>Datos!K1771</f>
        <v/>
      </c>
      <c r="N204" s="1182" t="str">
        <f>Datos!L1771</f>
        <v/>
      </c>
      <c r="O204" s="1082"/>
      <c r="P204" s="1082"/>
      <c r="Q204" s="1082"/>
      <c r="R204" s="459" t="str">
        <f>Datos!P1771</f>
        <v/>
      </c>
      <c r="S204" s="459" t="str">
        <f>Datos!Q1771</f>
        <v/>
      </c>
      <c r="T204" s="459" t="str">
        <f>Datos!R1771</f>
        <v/>
      </c>
      <c r="U204" s="837" t="str">
        <f>Datos!S1771</f>
        <v/>
      </c>
      <c r="V204" s="450"/>
      <c r="W204" s="450"/>
      <c r="X204" s="450"/>
      <c r="Y204" s="450"/>
      <c r="Z204" s="450"/>
      <c r="AA204" s="450"/>
      <c r="AB204" s="450"/>
      <c r="AC204" s="450"/>
      <c r="AD204" s="450"/>
      <c r="AE204" s="450"/>
      <c r="AF204" s="450"/>
      <c r="AG204" s="399"/>
      <c r="AH204" s="399"/>
      <c r="AI204" s="399"/>
      <c r="AJ204" s="399"/>
      <c r="AK204" s="399"/>
      <c r="AL204" s="399"/>
    </row>
    <row r="205" spans="1:38" s="716" customFormat="1" ht="14.25" customHeight="1" x14ac:dyDescent="0.25">
      <c r="A205" s="386"/>
      <c r="B205" s="971"/>
      <c r="C205" s="397"/>
      <c r="D205" s="421"/>
      <c r="E205" s="1197"/>
      <c r="F205" s="456"/>
      <c r="G205" s="456"/>
      <c r="H205" s="457" t="str">
        <f>Datos!F1772</f>
        <v/>
      </c>
      <c r="I205" s="829"/>
      <c r="J205" s="458"/>
      <c r="K205" s="1065" t="str">
        <f>Datos!I1772</f>
        <v/>
      </c>
      <c r="L205" s="1182" t="str">
        <f>Datos!J1772</f>
        <v/>
      </c>
      <c r="M205" s="1182" t="str">
        <f>Datos!K1772</f>
        <v/>
      </c>
      <c r="N205" s="1182" t="str">
        <f>Datos!L1772</f>
        <v/>
      </c>
      <c r="O205" s="1082"/>
      <c r="P205" s="1082"/>
      <c r="Q205" s="1082"/>
      <c r="R205" s="459" t="str">
        <f>Datos!P1772</f>
        <v/>
      </c>
      <c r="S205" s="459" t="str">
        <f>Datos!Q1772</f>
        <v/>
      </c>
      <c r="T205" s="459" t="str">
        <f>Datos!R1772</f>
        <v/>
      </c>
      <c r="U205" s="837" t="str">
        <f>Datos!S1772</f>
        <v/>
      </c>
      <c r="V205" s="450"/>
      <c r="W205" s="450"/>
      <c r="X205" s="450"/>
      <c r="Y205" s="450"/>
      <c r="Z205" s="450"/>
      <c r="AA205" s="450"/>
      <c r="AB205" s="450"/>
      <c r="AC205" s="450"/>
      <c r="AD205" s="450"/>
      <c r="AE205" s="450"/>
      <c r="AF205" s="450"/>
      <c r="AG205" s="399"/>
      <c r="AH205" s="399"/>
      <c r="AI205" s="399"/>
      <c r="AJ205" s="399"/>
      <c r="AK205" s="399"/>
      <c r="AL205" s="399"/>
    </row>
    <row r="206" spans="1:38" s="716" customFormat="1" ht="14.25" customHeight="1" x14ac:dyDescent="0.25">
      <c r="A206" s="386"/>
      <c r="B206" s="971"/>
      <c r="C206" s="397"/>
      <c r="D206" s="421"/>
      <c r="E206" s="1197"/>
      <c r="F206" s="456"/>
      <c r="G206" s="456"/>
      <c r="H206" s="457" t="str">
        <f>Datos!F1773</f>
        <v/>
      </c>
      <c r="I206" s="829"/>
      <c r="J206" s="458"/>
      <c r="K206" s="1065" t="str">
        <f>Datos!I1773</f>
        <v/>
      </c>
      <c r="L206" s="1182" t="str">
        <f>Datos!J1773</f>
        <v/>
      </c>
      <c r="M206" s="1182" t="str">
        <f>Datos!K1773</f>
        <v/>
      </c>
      <c r="N206" s="1182" t="str">
        <f>Datos!L1773</f>
        <v/>
      </c>
      <c r="O206" s="1082"/>
      <c r="P206" s="1082"/>
      <c r="Q206" s="1082"/>
      <c r="R206" s="459" t="str">
        <f>Datos!P1773</f>
        <v/>
      </c>
      <c r="S206" s="459" t="str">
        <f>Datos!Q1773</f>
        <v/>
      </c>
      <c r="T206" s="459" t="str">
        <f>Datos!R1773</f>
        <v/>
      </c>
      <c r="U206" s="837" t="str">
        <f>Datos!S1773</f>
        <v/>
      </c>
      <c r="V206" s="450"/>
      <c r="W206" s="450"/>
      <c r="X206" s="450"/>
      <c r="Y206" s="450"/>
      <c r="Z206" s="450"/>
      <c r="AA206" s="450"/>
      <c r="AB206" s="450"/>
      <c r="AC206" s="450"/>
      <c r="AD206" s="450"/>
      <c r="AE206" s="450"/>
      <c r="AF206" s="450"/>
      <c r="AG206" s="399"/>
      <c r="AH206" s="399"/>
      <c r="AI206" s="399"/>
      <c r="AJ206" s="399"/>
      <c r="AK206" s="399"/>
      <c r="AL206" s="399"/>
    </row>
    <row r="207" spans="1:38" s="716" customFormat="1" ht="14.25" customHeight="1" x14ac:dyDescent="0.25">
      <c r="A207" s="386"/>
      <c r="B207" s="971"/>
      <c r="C207" s="397"/>
      <c r="D207" s="421"/>
      <c r="E207" s="1197"/>
      <c r="F207" s="456"/>
      <c r="G207" s="456"/>
      <c r="H207" s="457" t="str">
        <f>Datos!F1774</f>
        <v/>
      </c>
      <c r="I207" s="829"/>
      <c r="J207" s="458"/>
      <c r="K207" s="1065" t="str">
        <f>Datos!I1774</f>
        <v/>
      </c>
      <c r="L207" s="1182" t="str">
        <f>Datos!J1774</f>
        <v/>
      </c>
      <c r="M207" s="1182" t="str">
        <f>Datos!K1774</f>
        <v/>
      </c>
      <c r="N207" s="1182" t="str">
        <f>Datos!L1774</f>
        <v/>
      </c>
      <c r="O207" s="1082"/>
      <c r="P207" s="1082"/>
      <c r="Q207" s="1082"/>
      <c r="R207" s="459" t="str">
        <f>Datos!P1774</f>
        <v/>
      </c>
      <c r="S207" s="459" t="str">
        <f>Datos!Q1774</f>
        <v/>
      </c>
      <c r="T207" s="459" t="str">
        <f>Datos!R1774</f>
        <v/>
      </c>
      <c r="U207" s="837" t="str">
        <f>Datos!S1774</f>
        <v/>
      </c>
      <c r="V207" s="450"/>
      <c r="W207" s="450"/>
      <c r="X207" s="450"/>
      <c r="Y207" s="450"/>
      <c r="Z207" s="450"/>
      <c r="AA207" s="450"/>
      <c r="AB207" s="450"/>
      <c r="AC207" s="450"/>
      <c r="AD207" s="450"/>
      <c r="AE207" s="450"/>
      <c r="AF207" s="450"/>
      <c r="AG207" s="399"/>
      <c r="AH207" s="399"/>
      <c r="AI207" s="399"/>
      <c r="AJ207" s="399"/>
      <c r="AK207" s="399"/>
      <c r="AL207" s="399"/>
    </row>
    <row r="208" spans="1:38" s="716" customFormat="1" ht="14.25" customHeight="1" x14ac:dyDescent="0.25">
      <c r="A208" s="386"/>
      <c r="B208" s="971"/>
      <c r="C208" s="397"/>
      <c r="D208" s="421"/>
      <c r="E208" s="1197"/>
      <c r="F208" s="456"/>
      <c r="G208" s="456"/>
      <c r="H208" s="457" t="str">
        <f>Datos!F1775</f>
        <v/>
      </c>
      <c r="I208" s="829"/>
      <c r="J208" s="458"/>
      <c r="K208" s="1065" t="str">
        <f>Datos!I1775</f>
        <v/>
      </c>
      <c r="L208" s="1182" t="str">
        <f>Datos!J1775</f>
        <v/>
      </c>
      <c r="M208" s="1182" t="str">
        <f>Datos!K1775</f>
        <v/>
      </c>
      <c r="N208" s="1182" t="str">
        <f>Datos!L1775</f>
        <v/>
      </c>
      <c r="O208" s="1082"/>
      <c r="P208" s="1082"/>
      <c r="Q208" s="1082"/>
      <c r="R208" s="459" t="str">
        <f>Datos!P1775</f>
        <v/>
      </c>
      <c r="S208" s="459" t="str">
        <f>Datos!Q1775</f>
        <v/>
      </c>
      <c r="T208" s="459" t="str">
        <f>Datos!R1775</f>
        <v/>
      </c>
      <c r="U208" s="837" t="str">
        <f>Datos!S1775</f>
        <v/>
      </c>
      <c r="V208" s="450"/>
      <c r="W208" s="450"/>
      <c r="X208" s="450"/>
      <c r="Y208" s="450"/>
      <c r="Z208" s="450"/>
      <c r="AA208" s="450"/>
      <c r="AB208" s="450"/>
      <c r="AC208" s="450"/>
      <c r="AD208" s="450"/>
      <c r="AE208" s="450"/>
      <c r="AF208" s="450"/>
      <c r="AG208" s="399"/>
      <c r="AH208" s="399"/>
      <c r="AI208" s="399"/>
      <c r="AJ208" s="399"/>
      <c r="AK208" s="399"/>
      <c r="AL208" s="399"/>
    </row>
    <row r="209" spans="1:38" s="716" customFormat="1" ht="14.25" customHeight="1" x14ac:dyDescent="0.25">
      <c r="A209" s="386"/>
      <c r="B209" s="971"/>
      <c r="C209" s="397"/>
      <c r="D209" s="421"/>
      <c r="E209" s="421"/>
      <c r="F209" s="399"/>
      <c r="G209" s="399"/>
      <c r="H209" s="399"/>
      <c r="I209" s="399"/>
      <c r="J209" s="399"/>
      <c r="K209" s="399"/>
      <c r="L209" s="399"/>
      <c r="M209" s="399"/>
      <c r="N209" s="399"/>
      <c r="O209" s="399"/>
      <c r="P209" s="399"/>
      <c r="Q209" s="399"/>
      <c r="R209" s="460">
        <f>Datos!P1776</f>
        <v>0</v>
      </c>
      <c r="S209" s="460">
        <f>Datos!Q1776</f>
        <v>0</v>
      </c>
      <c r="T209" s="460">
        <f>Datos!R1776</f>
        <v>0</v>
      </c>
      <c r="U209" s="838">
        <f>Datos!S1776</f>
        <v>0</v>
      </c>
      <c r="V209" s="450"/>
      <c r="W209" s="450"/>
      <c r="X209" s="450"/>
      <c r="Y209" s="450"/>
      <c r="Z209" s="450"/>
      <c r="AA209" s="450"/>
      <c r="AB209" s="450"/>
      <c r="AC209" s="450"/>
      <c r="AD209" s="450"/>
      <c r="AE209" s="450"/>
      <c r="AF209" s="450"/>
      <c r="AG209" s="399"/>
      <c r="AH209" s="399"/>
      <c r="AI209" s="399"/>
      <c r="AJ209" s="399"/>
      <c r="AK209" s="399"/>
      <c r="AL209" s="399"/>
    </row>
    <row r="210" spans="1:38" ht="15" customHeight="1" x14ac:dyDescent="0.25">
      <c r="E210" s="1728" t="s">
        <v>2161</v>
      </c>
      <c r="F210" s="1728"/>
      <c r="G210" s="1728"/>
      <c r="H210" s="1728"/>
      <c r="I210" s="1728"/>
      <c r="J210" s="1728"/>
      <c r="K210" s="1728"/>
      <c r="L210" s="1728"/>
      <c r="M210" s="1728"/>
      <c r="N210" s="1728"/>
      <c r="O210" s="1728"/>
      <c r="P210" s="1728"/>
      <c r="Q210" s="1728"/>
      <c r="R210" s="1728"/>
      <c r="S210" s="1728"/>
      <c r="T210" s="1728"/>
    </row>
    <row r="211" spans="1:38" ht="16.149999999999999" customHeight="1" x14ac:dyDescent="0.25">
      <c r="E211" s="1697" t="s">
        <v>2159</v>
      </c>
      <c r="F211" s="1697"/>
      <c r="G211" s="1697"/>
      <c r="H211" s="1697"/>
      <c r="I211" s="1697"/>
      <c r="J211" s="1697"/>
      <c r="K211" s="1697"/>
      <c r="L211" s="1697"/>
      <c r="M211" s="1697"/>
      <c r="N211" s="1697"/>
      <c r="O211" s="1697"/>
      <c r="P211" s="1697"/>
      <c r="Q211" s="1697"/>
      <c r="R211" s="1697"/>
      <c r="S211" s="1697"/>
      <c r="T211" s="1697"/>
      <c r="U211" s="1697"/>
    </row>
    <row r="212" spans="1:38" ht="29.25" customHeight="1" x14ac:dyDescent="0.25">
      <c r="E212" s="1707" t="s">
        <v>2162</v>
      </c>
      <c r="F212" s="1707"/>
      <c r="G212" s="1707"/>
      <c r="H212" s="1707"/>
      <c r="I212" s="1707"/>
      <c r="J212" s="1707"/>
      <c r="K212" s="1707"/>
      <c r="L212" s="1707"/>
      <c r="M212" s="1707"/>
      <c r="N212" s="1707"/>
      <c r="O212" s="1707"/>
      <c r="P212" s="1707"/>
      <c r="Q212" s="1707"/>
      <c r="R212" s="1707"/>
      <c r="S212" s="1707"/>
      <c r="T212" s="1707"/>
      <c r="U212" s="1707"/>
    </row>
    <row r="213" spans="1:38" ht="15" customHeight="1" x14ac:dyDescent="0.25">
      <c r="E213" s="1110"/>
      <c r="F213" s="1110"/>
      <c r="G213" s="1110"/>
      <c r="H213" s="1110"/>
      <c r="I213" s="1110"/>
      <c r="J213" s="1110"/>
      <c r="K213" s="1110"/>
      <c r="L213" s="1110"/>
      <c r="M213" s="1110"/>
      <c r="N213" s="1110"/>
      <c r="O213" s="1110"/>
      <c r="P213" s="1110"/>
      <c r="Q213" s="1110"/>
      <c r="R213" s="1110"/>
      <c r="S213" s="1110"/>
      <c r="T213" s="1110"/>
    </row>
    <row r="214" spans="1:38" s="716" customFormat="1" ht="14.25" customHeight="1" x14ac:dyDescent="0.25">
      <c r="A214" s="386"/>
      <c r="B214" s="971"/>
      <c r="C214" s="397"/>
      <c r="D214" s="421"/>
      <c r="E214" s="399"/>
      <c r="F214" s="399"/>
      <c r="G214" s="399"/>
      <c r="H214" s="399"/>
      <c r="I214" s="399"/>
      <c r="J214" s="399"/>
      <c r="K214" s="399"/>
      <c r="L214" s="399"/>
      <c r="M214" s="399"/>
      <c r="N214" s="399"/>
      <c r="O214" s="399"/>
      <c r="P214" s="399"/>
      <c r="Q214" s="399"/>
      <c r="R214" s="399"/>
      <c r="S214" s="450"/>
      <c r="T214" s="450"/>
      <c r="U214" s="450"/>
      <c r="V214" s="450"/>
      <c r="W214" s="450"/>
      <c r="X214" s="450"/>
      <c r="Y214" s="450"/>
      <c r="Z214" s="450"/>
      <c r="AA214" s="450"/>
      <c r="AB214" s="450"/>
      <c r="AC214" s="450"/>
      <c r="AD214" s="450"/>
      <c r="AE214" s="450"/>
      <c r="AF214" s="450"/>
      <c r="AG214" s="399"/>
      <c r="AH214" s="399"/>
      <c r="AI214" s="399"/>
      <c r="AJ214" s="399"/>
      <c r="AK214" s="399"/>
      <c r="AL214" s="399"/>
    </row>
    <row r="215" spans="1:38" ht="15" customHeight="1" x14ac:dyDescent="0.25">
      <c r="D215" s="394" t="s">
        <v>1873</v>
      </c>
      <c r="E215" s="384"/>
      <c r="F215" s="393"/>
      <c r="G215" s="393"/>
      <c r="H215" s="391"/>
      <c r="I215" s="391"/>
      <c r="J215" s="391"/>
      <c r="K215" s="391"/>
      <c r="L215" s="391"/>
      <c r="M215" s="391"/>
      <c r="N215" s="384"/>
      <c r="O215" s="394"/>
      <c r="P215" s="394"/>
      <c r="Q215" s="394"/>
      <c r="R215" s="394"/>
      <c r="S215" s="394"/>
    </row>
    <row r="216" spans="1:38" ht="15" customHeight="1" x14ac:dyDescent="0.25">
      <c r="D216" s="259"/>
      <c r="E216" s="259"/>
      <c r="F216" s="259"/>
      <c r="G216" s="259"/>
      <c r="H216" s="259"/>
      <c r="I216" s="259"/>
      <c r="J216" s="259"/>
      <c r="K216" s="259"/>
      <c r="L216" s="259"/>
      <c r="M216" s="259"/>
      <c r="N216" s="259"/>
      <c r="O216" s="259"/>
      <c r="P216" s="259"/>
      <c r="Q216" s="259"/>
      <c r="R216" s="259"/>
      <c r="S216" s="259"/>
      <c r="T216" s="259"/>
    </row>
    <row r="217" spans="1:38" ht="15" customHeight="1" x14ac:dyDescent="0.25">
      <c r="D217" s="259"/>
      <c r="E217" s="1544" t="s">
        <v>1285</v>
      </c>
      <c r="F217" s="1544"/>
      <c r="G217" s="1544"/>
      <c r="H217" s="1544"/>
      <c r="I217" s="1544"/>
      <c r="J217" s="1544"/>
      <c r="K217" s="1544"/>
      <c r="L217" s="1544"/>
      <c r="M217" s="1544"/>
      <c r="N217" s="1544"/>
      <c r="O217" s="1544"/>
      <c r="P217" s="1544"/>
      <c r="Q217" s="1544"/>
      <c r="R217" s="1544"/>
      <c r="S217" s="1544"/>
      <c r="T217" s="259"/>
    </row>
    <row r="218" spans="1:38" ht="15" customHeight="1" x14ac:dyDescent="0.25">
      <c r="D218" s="259"/>
      <c r="E218" s="631"/>
      <c r="F218" s="631"/>
      <c r="G218" s="631"/>
      <c r="H218" s="631"/>
      <c r="I218" s="631"/>
      <c r="J218" s="631"/>
      <c r="K218" s="631"/>
      <c r="L218" s="631"/>
      <c r="M218" s="631"/>
      <c r="N218" s="631"/>
      <c r="O218" s="631"/>
      <c r="P218" s="631"/>
      <c r="Q218" s="631"/>
      <c r="R218" s="631"/>
      <c r="S218" s="631"/>
      <c r="T218" s="259"/>
    </row>
    <row r="219" spans="1:38" ht="15" customHeight="1" x14ac:dyDescent="0.25">
      <c r="D219" s="259"/>
      <c r="E219" s="1544" t="s">
        <v>1715</v>
      </c>
      <c r="F219" s="1544"/>
      <c r="G219" s="1544"/>
      <c r="H219" s="1544"/>
      <c r="I219" s="1544"/>
      <c r="J219" s="1544"/>
      <c r="K219" s="1544"/>
      <c r="L219" s="1544"/>
      <c r="M219" s="1544"/>
      <c r="N219" s="1544"/>
      <c r="O219" s="1544"/>
      <c r="P219" s="1544"/>
      <c r="Q219" s="1544"/>
      <c r="R219" s="1544"/>
      <c r="S219" s="1544"/>
      <c r="T219" s="259"/>
    </row>
    <row r="220" spans="1:38" ht="15" customHeight="1" x14ac:dyDescent="0.25">
      <c r="D220" s="259"/>
      <c r="E220" s="626"/>
      <c r="F220" s="626"/>
      <c r="G220" s="626"/>
      <c r="H220" s="626"/>
      <c r="I220" s="626"/>
      <c r="J220" s="626"/>
      <c r="K220" s="626"/>
      <c r="L220" s="626"/>
      <c r="M220" s="626"/>
      <c r="N220" s="626"/>
      <c r="O220" s="626"/>
      <c r="P220" s="626"/>
      <c r="Q220" s="626"/>
      <c r="R220" s="626"/>
      <c r="S220" s="626"/>
      <c r="T220" s="259"/>
    </row>
    <row r="221" spans="1:38" ht="15" customHeight="1" x14ac:dyDescent="0.25">
      <c r="D221" s="259"/>
      <c r="E221" s="1544" t="s">
        <v>2033</v>
      </c>
      <c r="F221" s="1544"/>
      <c r="G221" s="1544"/>
      <c r="H221" s="1544"/>
      <c r="I221" s="1544"/>
      <c r="J221" s="1544"/>
      <c r="K221" s="1544"/>
      <c r="L221" s="1544"/>
      <c r="M221" s="1544"/>
      <c r="N221" s="1544"/>
      <c r="O221" s="1544"/>
      <c r="P221" s="1544"/>
      <c r="Q221" s="1544"/>
      <c r="R221" s="1544"/>
      <c r="S221" s="1544"/>
      <c r="T221" s="259"/>
    </row>
    <row r="222" spans="1:38" ht="15" customHeight="1" x14ac:dyDescent="0.25">
      <c r="D222" s="259"/>
      <c r="E222" s="338"/>
      <c r="F222" s="259"/>
      <c r="G222" s="259"/>
      <c r="H222" s="262"/>
      <c r="I222" s="259"/>
      <c r="J222" s="259"/>
      <c r="K222" s="259"/>
      <c r="L222" s="259"/>
      <c r="M222" s="259"/>
      <c r="N222" s="259"/>
      <c r="O222" s="259"/>
      <c r="P222" s="259"/>
      <c r="Q222" s="259"/>
      <c r="R222" s="259"/>
      <c r="S222" s="259"/>
    </row>
    <row r="223" spans="1:38" s="370" customFormat="1" ht="15" customHeight="1" x14ac:dyDescent="0.25">
      <c r="A223" s="386"/>
      <c r="B223" s="971"/>
      <c r="C223" s="259"/>
      <c r="D223" s="320"/>
      <c r="E223" s="1734" t="s">
        <v>934</v>
      </c>
      <c r="F223" s="1691" t="s">
        <v>728</v>
      </c>
      <c r="G223" s="1691" t="s">
        <v>677</v>
      </c>
      <c r="H223" s="1694" t="s">
        <v>678</v>
      </c>
      <c r="I223" s="1694" t="s">
        <v>1071</v>
      </c>
      <c r="J223" s="1694"/>
      <c r="K223" s="1694"/>
      <c r="L223" s="1694"/>
      <c r="M223" s="1694"/>
      <c r="N223" s="1694"/>
      <c r="O223" s="1683" t="s">
        <v>968</v>
      </c>
      <c r="P223" s="1684"/>
      <c r="Q223" s="1685"/>
      <c r="R223" s="1680" t="s">
        <v>969</v>
      </c>
      <c r="S223" s="369"/>
      <c r="T223" s="369"/>
      <c r="U223" s="369"/>
      <c r="V223" s="369"/>
      <c r="W223" s="369"/>
    </row>
    <row r="224" spans="1:38" s="370" customFormat="1" ht="15" customHeight="1" x14ac:dyDescent="0.25">
      <c r="A224" s="386"/>
      <c r="B224" s="971"/>
      <c r="C224" s="259"/>
      <c r="D224" s="320"/>
      <c r="E224" s="1735"/>
      <c r="F224" s="1692"/>
      <c r="G224" s="1692"/>
      <c r="H224" s="1695"/>
      <c r="I224" s="1695" t="s">
        <v>70</v>
      </c>
      <c r="J224" s="1695"/>
      <c r="K224" s="1695"/>
      <c r="L224" s="1695" t="s">
        <v>1076</v>
      </c>
      <c r="M224" s="1695"/>
      <c r="N224" s="1695"/>
      <c r="O224" s="1686"/>
      <c r="P224" s="1687"/>
      <c r="Q224" s="1688"/>
      <c r="R224" s="1681"/>
      <c r="W224" s="369"/>
    </row>
    <row r="225" spans="1:38" s="370" customFormat="1" ht="15" customHeight="1" x14ac:dyDescent="0.25">
      <c r="A225" s="386"/>
      <c r="B225" s="971"/>
      <c r="C225" s="259"/>
      <c r="D225" s="320"/>
      <c r="E225" s="1736"/>
      <c r="F225" s="1693"/>
      <c r="G225" s="1693"/>
      <c r="H225" s="1696"/>
      <c r="I225" s="722" t="s">
        <v>720</v>
      </c>
      <c r="J225" s="722" t="s">
        <v>721</v>
      </c>
      <c r="K225" s="722" t="s">
        <v>722</v>
      </c>
      <c r="L225" s="722" t="s">
        <v>720</v>
      </c>
      <c r="M225" s="722" t="s">
        <v>721</v>
      </c>
      <c r="N225" s="722" t="s">
        <v>722</v>
      </c>
      <c r="O225" s="722" t="s">
        <v>723</v>
      </c>
      <c r="P225" s="722" t="s">
        <v>724</v>
      </c>
      <c r="Q225" s="722" t="s">
        <v>725</v>
      </c>
      <c r="R225" s="1682"/>
      <c r="W225" s="369"/>
    </row>
    <row r="226" spans="1:38" s="368" customFormat="1" ht="15" customHeight="1" x14ac:dyDescent="0.3">
      <c r="A226" s="386"/>
      <c r="B226" s="971"/>
      <c r="C226" s="259"/>
      <c r="D226" s="320"/>
      <c r="E226" s="1197"/>
      <c r="F226" s="456"/>
      <c r="G226" s="636"/>
      <c r="H226" s="7"/>
      <c r="I226" s="1182" t="str">
        <f>Datos!G1812</f>
        <v/>
      </c>
      <c r="J226" s="1182" t="str">
        <f>Datos!H1812</f>
        <v/>
      </c>
      <c r="K226" s="1182" t="str">
        <f>Datos!I1812</f>
        <v/>
      </c>
      <c r="L226" s="1082"/>
      <c r="M226" s="1082"/>
      <c r="N226" s="1082"/>
      <c r="O226" s="835" t="str">
        <f>Datos!M1812</f>
        <v/>
      </c>
      <c r="P226" s="835" t="str">
        <f>Datos!N1812</f>
        <v/>
      </c>
      <c r="Q226" s="835" t="str">
        <f>Datos!O1812</f>
        <v/>
      </c>
      <c r="R226" s="834" t="str">
        <f>Datos!P1812</f>
        <v/>
      </c>
      <c r="W226" s="369"/>
    </row>
    <row r="227" spans="1:38" s="368" customFormat="1" ht="15" customHeight="1" x14ac:dyDescent="0.3">
      <c r="A227" s="386"/>
      <c r="B227" s="971"/>
      <c r="C227" s="259"/>
      <c r="D227" s="320"/>
      <c r="E227" s="1197"/>
      <c r="F227" s="456"/>
      <c r="G227" s="1"/>
      <c r="H227" s="7"/>
      <c r="I227" s="1182" t="str">
        <f>Datos!G1813</f>
        <v/>
      </c>
      <c r="J227" s="1182" t="str">
        <f>Datos!H1813</f>
        <v/>
      </c>
      <c r="K227" s="1182" t="str">
        <f>Datos!I1813</f>
        <v/>
      </c>
      <c r="L227" s="1082"/>
      <c r="M227" s="1082"/>
      <c r="N227" s="1082"/>
      <c r="O227" s="836" t="str">
        <f>Datos!M1813</f>
        <v/>
      </c>
      <c r="P227" s="836" t="str">
        <f>Datos!N1813</f>
        <v/>
      </c>
      <c r="Q227" s="836" t="str">
        <f>Datos!O1813</f>
        <v/>
      </c>
      <c r="R227" s="834" t="str">
        <f>Datos!P1813</f>
        <v/>
      </c>
      <c r="W227" s="369"/>
    </row>
    <row r="228" spans="1:38" s="368" customFormat="1" ht="15" customHeight="1" x14ac:dyDescent="0.3">
      <c r="A228" s="386"/>
      <c r="B228" s="971"/>
      <c r="C228" s="259"/>
      <c r="D228" s="320"/>
      <c r="E228" s="1197"/>
      <c r="F228" s="456"/>
      <c r="G228" s="1"/>
      <c r="H228" s="7"/>
      <c r="I228" s="1182" t="str">
        <f>Datos!G1814</f>
        <v/>
      </c>
      <c r="J228" s="1182" t="str">
        <f>Datos!H1814</f>
        <v/>
      </c>
      <c r="K228" s="1182" t="str">
        <f>Datos!I1814</f>
        <v/>
      </c>
      <c r="L228" s="1082"/>
      <c r="M228" s="1082"/>
      <c r="N228" s="1082"/>
      <c r="O228" s="836" t="str">
        <f>Datos!M1814</f>
        <v/>
      </c>
      <c r="P228" s="836" t="str">
        <f>Datos!N1814</f>
        <v/>
      </c>
      <c r="Q228" s="836" t="str">
        <f>Datos!O1814</f>
        <v/>
      </c>
      <c r="R228" s="834" t="str">
        <f>Datos!P1814</f>
        <v/>
      </c>
      <c r="W228" s="369"/>
    </row>
    <row r="229" spans="1:38" s="368" customFormat="1" ht="15" customHeight="1" x14ac:dyDescent="0.3">
      <c r="A229" s="386"/>
      <c r="B229" s="971"/>
      <c r="C229" s="259"/>
      <c r="D229" s="320"/>
      <c r="E229" s="1197"/>
      <c r="F229" s="456"/>
      <c r="G229" s="1"/>
      <c r="H229" s="7"/>
      <c r="I229" s="1182" t="str">
        <f>Datos!G1815</f>
        <v/>
      </c>
      <c r="J229" s="1182" t="str">
        <f>Datos!H1815</f>
        <v/>
      </c>
      <c r="K229" s="1182" t="str">
        <f>Datos!I1815</f>
        <v/>
      </c>
      <c r="L229" s="1082"/>
      <c r="M229" s="1082"/>
      <c r="N229" s="1082"/>
      <c r="O229" s="836" t="str">
        <f>Datos!M1815</f>
        <v/>
      </c>
      <c r="P229" s="836" t="str">
        <f>Datos!N1815</f>
        <v/>
      </c>
      <c r="Q229" s="836" t="str">
        <f>Datos!O1815</f>
        <v/>
      </c>
      <c r="R229" s="834" t="str">
        <f>Datos!P1815</f>
        <v/>
      </c>
      <c r="W229" s="369"/>
    </row>
    <row r="230" spans="1:38" s="368" customFormat="1" ht="15" customHeight="1" x14ac:dyDescent="0.3">
      <c r="A230" s="386"/>
      <c r="B230" s="971"/>
      <c r="C230" s="259"/>
      <c r="D230" s="320"/>
      <c r="E230" s="1197"/>
      <c r="F230" s="456"/>
      <c r="G230" s="1"/>
      <c r="H230" s="7"/>
      <c r="I230" s="1182" t="str">
        <f>Datos!G1816</f>
        <v/>
      </c>
      <c r="J230" s="1182" t="str">
        <f>Datos!H1816</f>
        <v/>
      </c>
      <c r="K230" s="1182" t="str">
        <f>Datos!I1816</f>
        <v/>
      </c>
      <c r="L230" s="1082"/>
      <c r="M230" s="1082"/>
      <c r="N230" s="1082"/>
      <c r="O230" s="836" t="str">
        <f>Datos!M1816</f>
        <v/>
      </c>
      <c r="P230" s="836" t="str">
        <f>Datos!N1816</f>
        <v/>
      </c>
      <c r="Q230" s="836" t="str">
        <f>Datos!O1816</f>
        <v/>
      </c>
      <c r="R230" s="834" t="str">
        <f>Datos!P1816</f>
        <v/>
      </c>
      <c r="W230" s="369"/>
    </row>
    <row r="231" spans="1:38" ht="15" customHeight="1" x14ac:dyDescent="0.25">
      <c r="E231" s="338"/>
      <c r="F231" s="338"/>
    </row>
    <row r="232" spans="1:38" s="716" customFormat="1" ht="14.25" customHeight="1" x14ac:dyDescent="0.25">
      <c r="A232" s="386"/>
      <c r="B232" s="971"/>
      <c r="C232" s="397"/>
      <c r="D232" s="421"/>
      <c r="E232" s="1740" t="s">
        <v>2265</v>
      </c>
      <c r="F232" s="1740"/>
      <c r="G232" s="1740"/>
      <c r="H232" s="1740"/>
      <c r="I232" s="1740"/>
      <c r="J232" s="1740"/>
      <c r="K232" s="1740"/>
      <c r="L232" s="1740"/>
      <c r="M232" s="1740"/>
      <c r="N232" s="1740"/>
      <c r="O232" s="1740"/>
      <c r="P232" s="1740"/>
      <c r="Q232" s="1740"/>
      <c r="R232" s="1740"/>
      <c r="S232" s="450"/>
      <c r="T232" s="450"/>
      <c r="U232" s="450"/>
      <c r="V232" s="450"/>
      <c r="W232" s="450"/>
      <c r="X232" s="450"/>
      <c r="Y232" s="450"/>
      <c r="Z232" s="450"/>
      <c r="AA232" s="450"/>
      <c r="AB232" s="450"/>
      <c r="AC232" s="450"/>
      <c r="AD232" s="450"/>
      <c r="AE232" s="450"/>
      <c r="AF232" s="450"/>
      <c r="AG232" s="399"/>
      <c r="AH232" s="399"/>
      <c r="AI232" s="399"/>
      <c r="AJ232" s="399"/>
      <c r="AK232" s="399"/>
      <c r="AL232" s="399"/>
    </row>
    <row r="233" spans="1:38" s="716" customFormat="1" ht="14.25" customHeight="1" x14ac:dyDescent="0.25">
      <c r="A233" s="386"/>
      <c r="B233" s="971"/>
      <c r="C233" s="397"/>
      <c r="D233" s="421"/>
      <c r="E233" s="1740"/>
      <c r="F233" s="1740"/>
      <c r="G233" s="1740"/>
      <c r="H233" s="1740"/>
      <c r="I233" s="1740"/>
      <c r="J233" s="1740"/>
      <c r="K233" s="1740"/>
      <c r="L233" s="1740"/>
      <c r="M233" s="1740"/>
      <c r="N233" s="1740"/>
      <c r="O233" s="1740"/>
      <c r="P233" s="1740"/>
      <c r="Q233" s="1740"/>
      <c r="R233" s="1740"/>
      <c r="S233" s="450"/>
      <c r="T233" s="450"/>
      <c r="U233" s="450"/>
      <c r="V233" s="450"/>
      <c r="W233" s="450"/>
      <c r="X233" s="450"/>
      <c r="Y233" s="450"/>
      <c r="Z233" s="450"/>
      <c r="AA233" s="450"/>
      <c r="AB233" s="450"/>
      <c r="AC233" s="450"/>
      <c r="AD233" s="450"/>
      <c r="AE233" s="450"/>
      <c r="AF233" s="450"/>
      <c r="AG233" s="399"/>
      <c r="AH233" s="399"/>
      <c r="AI233" s="399"/>
      <c r="AJ233" s="399"/>
      <c r="AK233" s="399"/>
      <c r="AL233" s="399"/>
    </row>
    <row r="234" spans="1:38" s="716" customFormat="1" ht="14.25" customHeight="1" x14ac:dyDescent="0.25">
      <c r="A234" s="386"/>
      <c r="B234" s="971"/>
      <c r="C234" s="397"/>
      <c r="D234" s="399"/>
      <c r="E234" s="399"/>
      <c r="F234" s="399"/>
      <c r="G234" s="399"/>
      <c r="H234" s="399"/>
      <c r="I234" s="399"/>
      <c r="J234" s="399"/>
      <c r="K234" s="399"/>
      <c r="L234" s="399"/>
      <c r="M234" s="399"/>
      <c r="N234" s="399"/>
      <c r="O234" s="399"/>
      <c r="P234" s="399"/>
      <c r="Q234" s="399"/>
      <c r="R234" s="399"/>
      <c r="S234" s="450"/>
      <c r="T234" s="450"/>
      <c r="U234" s="450"/>
      <c r="V234" s="450"/>
      <c r="W234" s="450"/>
      <c r="X234" s="450"/>
      <c r="Y234" s="450"/>
      <c r="Z234" s="450"/>
      <c r="AA234" s="450"/>
      <c r="AB234" s="450"/>
      <c r="AC234" s="450"/>
      <c r="AD234" s="450"/>
      <c r="AE234" s="450"/>
      <c r="AF234" s="450"/>
      <c r="AG234" s="450"/>
      <c r="AH234" s="450"/>
      <c r="AI234" s="450"/>
      <c r="AJ234" s="399"/>
      <c r="AK234" s="399"/>
      <c r="AL234" s="399"/>
    </row>
    <row r="235" spans="1:38" s="716" customFormat="1" ht="14.25" customHeight="1" x14ac:dyDescent="0.25">
      <c r="A235" s="386"/>
      <c r="B235" s="971"/>
      <c r="C235" s="397"/>
      <c r="D235" s="399"/>
      <c r="E235" s="399"/>
      <c r="F235" s="399"/>
      <c r="G235" s="399"/>
      <c r="H235" s="399"/>
      <c r="I235" s="399"/>
      <c r="J235" s="399"/>
      <c r="K235" s="399"/>
      <c r="L235" s="399"/>
      <c r="M235" s="399"/>
      <c r="N235" s="399"/>
      <c r="O235" s="399"/>
      <c r="P235" s="399"/>
      <c r="Q235" s="399"/>
      <c r="R235" s="399"/>
      <c r="S235" s="450"/>
      <c r="T235" s="450"/>
      <c r="U235" s="450"/>
      <c r="V235" s="450"/>
      <c r="W235" s="450"/>
      <c r="X235" s="450"/>
      <c r="Y235" s="450"/>
      <c r="Z235" s="450"/>
      <c r="AA235" s="450"/>
      <c r="AB235" s="450"/>
      <c r="AC235" s="450"/>
      <c r="AD235" s="450"/>
      <c r="AE235" s="450"/>
      <c r="AF235" s="450"/>
      <c r="AG235" s="450"/>
      <c r="AH235" s="450"/>
      <c r="AI235" s="450"/>
      <c r="AJ235" s="399"/>
      <c r="AK235" s="399"/>
      <c r="AL235" s="399"/>
    </row>
    <row r="236" spans="1:38" s="716" customFormat="1" ht="14.25" customHeight="1" x14ac:dyDescent="0.25">
      <c r="A236" s="386"/>
      <c r="B236" s="971"/>
      <c r="C236" s="397"/>
      <c r="D236" s="399"/>
      <c r="E236" s="399"/>
      <c r="F236" s="399"/>
      <c r="G236" s="399"/>
      <c r="H236" s="399"/>
      <c r="I236" s="399"/>
      <c r="J236" s="399"/>
      <c r="K236" s="399"/>
      <c r="L236" s="399"/>
      <c r="M236" s="399"/>
      <c r="N236" s="399"/>
      <c r="O236" s="399"/>
      <c r="P236" s="399"/>
      <c r="Q236" s="399"/>
      <c r="R236" s="399"/>
      <c r="S236" s="450"/>
      <c r="T236" s="450"/>
      <c r="U236" s="450"/>
      <c r="V236" s="450"/>
      <c r="W236" s="450"/>
      <c r="X236" s="450"/>
      <c r="Y236" s="450"/>
      <c r="Z236" s="450"/>
      <c r="AA236" s="450"/>
      <c r="AB236" s="450"/>
      <c r="AC236" s="450"/>
      <c r="AD236" s="450"/>
      <c r="AE236" s="450"/>
      <c r="AF236" s="450"/>
      <c r="AG236" s="450"/>
      <c r="AH236" s="450"/>
      <c r="AI236" s="450"/>
      <c r="AJ236" s="399"/>
      <c r="AK236" s="399"/>
      <c r="AL236" s="399"/>
    </row>
    <row r="237" spans="1:38" s="716" customFormat="1" ht="14.25" customHeight="1" x14ac:dyDescent="0.25">
      <c r="A237" s="386"/>
      <c r="B237" s="971"/>
      <c r="C237" s="397"/>
      <c r="D237" s="399"/>
      <c r="E237" s="399"/>
      <c r="F237" s="399"/>
      <c r="G237" s="399"/>
      <c r="H237" s="399"/>
      <c r="I237" s="399"/>
      <c r="J237" s="399"/>
      <c r="K237" s="399"/>
      <c r="L237" s="399"/>
      <c r="M237" s="399"/>
      <c r="N237" s="399"/>
      <c r="O237" s="399"/>
      <c r="P237" s="399"/>
      <c r="Q237" s="399"/>
      <c r="R237" s="399"/>
      <c r="S237" s="399"/>
      <c r="T237" s="399"/>
      <c r="U237" s="399"/>
      <c r="V237" s="399"/>
      <c r="W237" s="399"/>
      <c r="X237" s="399"/>
      <c r="Y237" s="399"/>
      <c r="Z237" s="399"/>
      <c r="AA237" s="399"/>
      <c r="AB237" s="399"/>
      <c r="AC237" s="399"/>
      <c r="AD237" s="399"/>
      <c r="AE237" s="399"/>
      <c r="AF237" s="450"/>
      <c r="AG237" s="450"/>
      <c r="AH237" s="450"/>
      <c r="AI237" s="450"/>
      <c r="AJ237" s="399"/>
      <c r="AK237" s="399"/>
      <c r="AL237" s="399"/>
    </row>
    <row r="238" spans="1:38" s="716" customFormat="1" ht="14.25" customHeight="1" x14ac:dyDescent="0.25">
      <c r="A238" s="386"/>
      <c r="B238" s="971"/>
      <c r="C238" s="397"/>
      <c r="D238" s="399"/>
      <c r="E238" s="399"/>
      <c r="F238" s="399"/>
      <c r="G238" s="399"/>
      <c r="H238" s="399"/>
      <c r="I238" s="399"/>
      <c r="J238" s="399"/>
      <c r="K238" s="399"/>
      <c r="L238" s="399"/>
      <c r="M238" s="399"/>
      <c r="N238" s="399"/>
      <c r="O238" s="399"/>
      <c r="P238" s="399"/>
      <c r="Q238" s="399"/>
      <c r="R238" s="399"/>
      <c r="S238" s="399"/>
      <c r="T238" s="399"/>
      <c r="U238" s="399"/>
      <c r="V238" s="399"/>
      <c r="W238" s="399"/>
      <c r="X238" s="399"/>
      <c r="Y238" s="399"/>
      <c r="Z238" s="399"/>
      <c r="AA238" s="399"/>
      <c r="AB238" s="399"/>
      <c r="AC238" s="399"/>
      <c r="AD238" s="399"/>
      <c r="AE238" s="399"/>
      <c r="AF238" s="450"/>
      <c r="AG238" s="450"/>
      <c r="AH238" s="450"/>
      <c r="AI238" s="450"/>
      <c r="AJ238" s="399"/>
      <c r="AK238" s="399"/>
      <c r="AL238" s="399"/>
    </row>
    <row r="239" spans="1:38" s="716" customFormat="1" ht="14.25" customHeight="1" x14ac:dyDescent="0.25">
      <c r="A239" s="386"/>
      <c r="B239" s="971"/>
      <c r="C239" s="397"/>
      <c r="D239" s="399"/>
      <c r="E239" s="399"/>
      <c r="F239" s="399"/>
      <c r="G239" s="399"/>
      <c r="H239" s="399"/>
      <c r="I239" s="399"/>
      <c r="J239" s="399"/>
      <c r="K239" s="399"/>
      <c r="L239" s="399"/>
      <c r="M239" s="399"/>
      <c r="N239" s="399"/>
      <c r="O239" s="399"/>
      <c r="P239" s="399"/>
      <c r="Q239" s="399"/>
      <c r="R239" s="399"/>
      <c r="S239" s="399"/>
      <c r="T239" s="399"/>
      <c r="U239" s="399"/>
      <c r="V239" s="399"/>
      <c r="W239" s="399"/>
      <c r="X239" s="399"/>
      <c r="Y239" s="399"/>
      <c r="Z239" s="399"/>
      <c r="AA239" s="399"/>
      <c r="AB239" s="399"/>
      <c r="AC239" s="399"/>
      <c r="AD239" s="399"/>
      <c r="AE239" s="399"/>
      <c r="AF239" s="450"/>
      <c r="AG239" s="450"/>
      <c r="AH239" s="450"/>
      <c r="AI239" s="450"/>
      <c r="AJ239" s="399"/>
      <c r="AK239" s="399"/>
      <c r="AL239" s="399"/>
    </row>
    <row r="240" spans="1:38" s="716" customFormat="1" ht="14.25" customHeight="1" x14ac:dyDescent="0.25">
      <c r="A240" s="386"/>
      <c r="B240" s="971"/>
      <c r="C240" s="397"/>
      <c r="D240" s="399"/>
      <c r="E240" s="399"/>
      <c r="F240" s="399"/>
      <c r="G240" s="399"/>
      <c r="H240" s="399"/>
      <c r="I240" s="399"/>
      <c r="J240" s="399"/>
      <c r="K240" s="399"/>
      <c r="L240" s="399"/>
      <c r="M240" s="399"/>
      <c r="N240" s="399"/>
      <c r="O240" s="399"/>
      <c r="P240" s="399"/>
      <c r="Q240" s="399"/>
      <c r="R240" s="399"/>
      <c r="S240" s="399"/>
      <c r="T240" s="399"/>
      <c r="U240" s="399"/>
      <c r="V240" s="399"/>
      <c r="W240" s="399"/>
      <c r="X240" s="399"/>
      <c r="Y240" s="399"/>
      <c r="Z240" s="399"/>
      <c r="AA240" s="399"/>
      <c r="AB240" s="399"/>
      <c r="AC240" s="399"/>
      <c r="AD240" s="399"/>
      <c r="AE240" s="399"/>
      <c r="AF240" s="450"/>
      <c r="AG240" s="450"/>
      <c r="AH240" s="450"/>
      <c r="AI240" s="450"/>
      <c r="AJ240" s="399"/>
      <c r="AK240" s="399"/>
      <c r="AL240" s="399"/>
    </row>
    <row r="241" spans="1:38" s="716" customFormat="1" ht="14.25" customHeight="1" x14ac:dyDescent="0.25">
      <c r="A241" s="386"/>
      <c r="B241" s="971"/>
      <c r="C241" s="397"/>
      <c r="D241" s="399"/>
      <c r="E241" s="399"/>
      <c r="F241" s="399"/>
      <c r="G241" s="399"/>
      <c r="H241" s="399"/>
      <c r="I241" s="399"/>
      <c r="J241" s="399"/>
      <c r="K241" s="399"/>
      <c r="L241" s="399"/>
      <c r="M241" s="399"/>
      <c r="N241" s="399"/>
      <c r="O241" s="399"/>
      <c r="P241" s="399"/>
      <c r="Q241" s="399"/>
      <c r="R241" s="399"/>
      <c r="S241" s="399"/>
      <c r="T241" s="399"/>
      <c r="U241" s="399"/>
      <c r="V241" s="399"/>
      <c r="W241" s="399"/>
      <c r="X241" s="399"/>
      <c r="Y241" s="399"/>
      <c r="Z241" s="399"/>
      <c r="AA241" s="399"/>
      <c r="AB241" s="399"/>
      <c r="AC241" s="399"/>
      <c r="AD241" s="399"/>
      <c r="AE241" s="399"/>
      <c r="AF241" s="450"/>
      <c r="AG241" s="450"/>
      <c r="AH241" s="450"/>
      <c r="AI241" s="450"/>
      <c r="AJ241" s="399"/>
      <c r="AK241" s="399"/>
      <c r="AL241" s="399"/>
    </row>
    <row r="242" spans="1:38" s="716" customFormat="1" ht="14.25" customHeight="1" x14ac:dyDescent="0.25">
      <c r="A242" s="386"/>
      <c r="B242" s="971"/>
      <c r="C242" s="397"/>
      <c r="D242" s="399"/>
      <c r="E242" s="399"/>
      <c r="F242" s="399"/>
      <c r="G242" s="399"/>
      <c r="H242" s="399"/>
      <c r="I242" s="399"/>
      <c r="J242" s="399"/>
      <c r="K242" s="399"/>
      <c r="L242" s="399"/>
      <c r="M242" s="399"/>
      <c r="N242" s="399"/>
      <c r="O242" s="399"/>
      <c r="P242" s="399"/>
      <c r="Q242" s="399"/>
      <c r="R242" s="399"/>
      <c r="S242" s="399"/>
      <c r="T242" s="399"/>
      <c r="U242" s="399"/>
      <c r="V242" s="399"/>
      <c r="W242" s="399"/>
      <c r="X242" s="399"/>
      <c r="Y242" s="399"/>
      <c r="Z242" s="399"/>
      <c r="AA242" s="399"/>
      <c r="AB242" s="399"/>
      <c r="AC242" s="399"/>
      <c r="AD242" s="399"/>
      <c r="AE242" s="399"/>
      <c r="AF242" s="450"/>
      <c r="AG242" s="450"/>
      <c r="AH242" s="450"/>
      <c r="AI242" s="450"/>
      <c r="AJ242" s="399"/>
      <c r="AK242" s="399"/>
      <c r="AL242" s="399"/>
    </row>
    <row r="243" spans="1:38" s="716" customFormat="1" ht="14.25" customHeight="1" x14ac:dyDescent="0.25">
      <c r="A243" s="386"/>
      <c r="B243" s="971"/>
      <c r="C243" s="397"/>
      <c r="D243" s="399"/>
      <c r="E243" s="399"/>
      <c r="F243" s="399"/>
      <c r="G243" s="399"/>
      <c r="H243" s="399"/>
      <c r="I243" s="399"/>
      <c r="J243" s="399"/>
      <c r="K243" s="399"/>
      <c r="L243" s="399"/>
      <c r="M243" s="399"/>
      <c r="N243" s="399"/>
      <c r="O243" s="399"/>
      <c r="P243" s="399"/>
      <c r="Q243" s="399"/>
      <c r="R243" s="399"/>
      <c r="S243" s="399"/>
      <c r="T243" s="399"/>
      <c r="U243" s="399"/>
      <c r="V243" s="399"/>
      <c r="W243" s="399"/>
      <c r="X243" s="399"/>
      <c r="Y243" s="399"/>
      <c r="Z243" s="399"/>
      <c r="AA243" s="399"/>
      <c r="AB243" s="399"/>
      <c r="AC243" s="399"/>
      <c r="AD243" s="399"/>
      <c r="AE243" s="399"/>
      <c r="AF243" s="450"/>
      <c r="AG243" s="450"/>
      <c r="AH243" s="450"/>
      <c r="AI243" s="450"/>
      <c r="AJ243" s="399"/>
      <c r="AK243" s="399"/>
      <c r="AL243" s="399"/>
    </row>
    <row r="244" spans="1:38" s="716" customFormat="1" ht="14.25" customHeight="1" x14ac:dyDescent="0.25">
      <c r="A244" s="386"/>
      <c r="B244" s="971"/>
      <c r="C244" s="397"/>
      <c r="D244" s="399"/>
      <c r="E244" s="399"/>
      <c r="F244" s="399"/>
      <c r="G244" s="399"/>
      <c r="H244" s="399"/>
      <c r="I244" s="399"/>
      <c r="J244" s="399"/>
      <c r="K244" s="399"/>
      <c r="L244" s="399"/>
      <c r="M244" s="399"/>
      <c r="N244" s="399"/>
      <c r="O244" s="399"/>
      <c r="P244" s="399"/>
      <c r="Q244" s="399"/>
      <c r="R244" s="399"/>
      <c r="S244" s="399"/>
      <c r="T244" s="399"/>
      <c r="U244" s="399"/>
      <c r="V244" s="399"/>
      <c r="W244" s="399"/>
      <c r="X244" s="399"/>
      <c r="Y244" s="399"/>
      <c r="Z244" s="399"/>
      <c r="AA244" s="399"/>
      <c r="AB244" s="399"/>
      <c r="AC244" s="399"/>
      <c r="AD244" s="399"/>
      <c r="AE244" s="399"/>
      <c r="AF244" s="450"/>
      <c r="AG244" s="450"/>
      <c r="AH244" s="450"/>
      <c r="AI244" s="450"/>
      <c r="AJ244" s="399"/>
      <c r="AK244" s="399"/>
      <c r="AL244" s="399"/>
    </row>
    <row r="245" spans="1:38" s="716" customFormat="1" ht="14.25" customHeight="1" x14ac:dyDescent="0.25">
      <c r="A245" s="386"/>
      <c r="B245" s="971"/>
      <c r="C245" s="397"/>
      <c r="D245" s="399"/>
      <c r="E245" s="399"/>
      <c r="F245" s="399"/>
      <c r="G245" s="399"/>
      <c r="H245" s="399"/>
      <c r="I245" s="399"/>
      <c r="J245" s="399"/>
      <c r="K245" s="399"/>
      <c r="L245" s="399"/>
      <c r="M245" s="399"/>
      <c r="N245" s="399"/>
      <c r="O245" s="399"/>
      <c r="P245" s="399"/>
      <c r="Q245" s="399"/>
      <c r="R245" s="399"/>
      <c r="S245" s="399"/>
      <c r="T245" s="399"/>
      <c r="U245" s="399"/>
      <c r="V245" s="399"/>
      <c r="W245" s="399"/>
      <c r="X245" s="399"/>
      <c r="Y245" s="399"/>
      <c r="Z245" s="399"/>
      <c r="AA245" s="399"/>
      <c r="AB245" s="399"/>
      <c r="AC245" s="399"/>
      <c r="AD245" s="399"/>
      <c r="AE245" s="399"/>
      <c r="AF245" s="450"/>
      <c r="AG245" s="450"/>
      <c r="AH245" s="450"/>
      <c r="AI245" s="450"/>
      <c r="AJ245" s="399"/>
      <c r="AK245" s="399"/>
      <c r="AL245" s="399"/>
    </row>
    <row r="246" spans="1:38" s="716" customFormat="1" ht="14.25" customHeight="1" x14ac:dyDescent="0.25">
      <c r="A246" s="386"/>
      <c r="B246" s="971"/>
      <c r="C246" s="397"/>
      <c r="D246" s="399"/>
      <c r="E246" s="399"/>
      <c r="F246" s="399"/>
      <c r="G246" s="399"/>
      <c r="H246" s="399"/>
      <c r="I246" s="399"/>
      <c r="J246" s="399"/>
      <c r="K246" s="399"/>
      <c r="L246" s="399"/>
      <c r="M246" s="399"/>
      <c r="N246" s="399"/>
      <c r="O246" s="399"/>
      <c r="P246" s="399"/>
      <c r="Q246" s="399"/>
      <c r="R246" s="399"/>
      <c r="S246" s="399"/>
      <c r="T246" s="399"/>
      <c r="U246" s="399"/>
      <c r="V246" s="399"/>
      <c r="W246" s="399"/>
      <c r="X246" s="399"/>
      <c r="Y246" s="399"/>
      <c r="Z246" s="399"/>
      <c r="AA246" s="399"/>
      <c r="AB246" s="399"/>
      <c r="AC246" s="399"/>
      <c r="AD246" s="399"/>
      <c r="AE246" s="399"/>
      <c r="AF246" s="450"/>
      <c r="AG246" s="450"/>
      <c r="AH246" s="450"/>
      <c r="AI246" s="450"/>
      <c r="AJ246" s="399"/>
      <c r="AK246" s="399"/>
      <c r="AL246" s="399"/>
    </row>
    <row r="247" spans="1:38" s="716" customFormat="1" ht="14.25" customHeight="1" x14ac:dyDescent="0.25">
      <c r="A247" s="386"/>
      <c r="B247" s="971"/>
      <c r="C247" s="397"/>
      <c r="D247" s="399"/>
      <c r="E247" s="399"/>
      <c r="F247" s="399"/>
      <c r="G247" s="399"/>
      <c r="H247" s="399"/>
      <c r="I247" s="399"/>
      <c r="J247" s="399"/>
      <c r="K247" s="399"/>
      <c r="L247" s="399"/>
      <c r="M247" s="399"/>
      <c r="N247" s="399"/>
      <c r="O247" s="399"/>
      <c r="P247" s="399"/>
      <c r="Q247" s="399"/>
      <c r="R247" s="399"/>
      <c r="S247" s="399"/>
      <c r="T247" s="399"/>
      <c r="U247" s="399"/>
      <c r="V247" s="399"/>
      <c r="W247" s="399"/>
      <c r="X247" s="399"/>
      <c r="Y247" s="399"/>
      <c r="Z247" s="399"/>
      <c r="AA247" s="399"/>
      <c r="AB247" s="399"/>
      <c r="AC247" s="399"/>
      <c r="AD247" s="399"/>
      <c r="AE247" s="399"/>
      <c r="AF247" s="450"/>
      <c r="AG247" s="450"/>
      <c r="AH247" s="450"/>
      <c r="AI247" s="450"/>
      <c r="AJ247" s="399"/>
      <c r="AK247" s="399"/>
      <c r="AL247" s="399"/>
    </row>
    <row r="248" spans="1:38" s="716" customFormat="1" ht="14.25" customHeight="1" x14ac:dyDescent="0.25">
      <c r="A248" s="386"/>
      <c r="B248" s="971"/>
      <c r="C248" s="397"/>
      <c r="D248" s="399"/>
      <c r="E248" s="399"/>
      <c r="F248" s="399"/>
      <c r="G248" s="399"/>
      <c r="H248" s="399"/>
      <c r="I248" s="399"/>
      <c r="J248" s="399"/>
      <c r="K248" s="399"/>
      <c r="L248" s="399"/>
      <c r="M248" s="399"/>
      <c r="N248" s="399"/>
      <c r="O248" s="399"/>
      <c r="P248" s="399"/>
      <c r="Q248" s="399"/>
      <c r="R248" s="399"/>
      <c r="S248" s="399"/>
      <c r="T248" s="399"/>
      <c r="U248" s="399"/>
      <c r="V248" s="399"/>
      <c r="W248" s="399"/>
      <c r="X248" s="399"/>
      <c r="Y248" s="399"/>
      <c r="Z248" s="399"/>
      <c r="AA248" s="399"/>
      <c r="AB248" s="399"/>
      <c r="AC248" s="399"/>
      <c r="AD248" s="399"/>
      <c r="AE248" s="399"/>
      <c r="AF248" s="450"/>
      <c r="AG248" s="450"/>
      <c r="AH248" s="450"/>
      <c r="AI248" s="450"/>
      <c r="AJ248" s="399"/>
      <c r="AK248" s="399"/>
      <c r="AL248" s="399"/>
    </row>
    <row r="249" spans="1:38" s="716" customFormat="1" ht="14.25" customHeight="1" x14ac:dyDescent="0.25">
      <c r="A249" s="386"/>
      <c r="B249" s="971"/>
      <c r="C249" s="397"/>
      <c r="D249" s="399"/>
      <c r="E249" s="399"/>
      <c r="F249" s="399"/>
      <c r="G249" s="399"/>
      <c r="H249" s="399"/>
      <c r="I249" s="399"/>
      <c r="J249" s="399"/>
      <c r="K249" s="399"/>
      <c r="L249" s="399"/>
      <c r="M249" s="399"/>
      <c r="N249" s="399"/>
      <c r="O249" s="399"/>
      <c r="P249" s="399"/>
      <c r="Q249" s="399"/>
      <c r="R249" s="399"/>
      <c r="S249" s="399"/>
      <c r="T249" s="399"/>
      <c r="U249" s="399"/>
      <c r="V249" s="399"/>
      <c r="W249" s="399"/>
      <c r="X249" s="399"/>
      <c r="Y249" s="399"/>
      <c r="Z249" s="399"/>
      <c r="AA249" s="399"/>
      <c r="AB249" s="399"/>
      <c r="AC249" s="399"/>
      <c r="AD249" s="399"/>
      <c r="AE249" s="399"/>
      <c r="AF249" s="450"/>
      <c r="AG249" s="450"/>
      <c r="AH249" s="450"/>
      <c r="AI249" s="450"/>
      <c r="AJ249" s="399"/>
      <c r="AK249" s="399"/>
      <c r="AL249" s="399"/>
    </row>
    <row r="250" spans="1:38" s="716" customFormat="1" ht="14.25" customHeight="1" x14ac:dyDescent="0.25">
      <c r="A250" s="386"/>
      <c r="B250" s="971"/>
      <c r="C250" s="397"/>
      <c r="D250" s="399"/>
      <c r="E250" s="399"/>
      <c r="F250" s="399"/>
      <c r="G250" s="399"/>
      <c r="H250" s="399"/>
      <c r="I250" s="399"/>
      <c r="J250" s="399"/>
      <c r="K250" s="399"/>
      <c r="L250" s="399"/>
      <c r="M250" s="399"/>
      <c r="N250" s="399"/>
      <c r="O250" s="399"/>
      <c r="P250" s="399"/>
      <c r="Q250" s="399"/>
      <c r="R250" s="399"/>
      <c r="S250" s="399"/>
      <c r="T250" s="399"/>
      <c r="U250" s="399"/>
      <c r="V250" s="399"/>
      <c r="W250" s="399"/>
      <c r="X250" s="399"/>
      <c r="Y250" s="399"/>
      <c r="Z250" s="399"/>
      <c r="AA250" s="399"/>
      <c r="AB250" s="399"/>
      <c r="AC250" s="399"/>
      <c r="AD250" s="399"/>
      <c r="AE250" s="399"/>
      <c r="AF250" s="450"/>
      <c r="AG250" s="450"/>
      <c r="AH250" s="450"/>
      <c r="AI250" s="450"/>
      <c r="AJ250" s="399"/>
      <c r="AK250" s="399"/>
      <c r="AL250" s="399"/>
    </row>
    <row r="251" spans="1:38" s="716" customFormat="1" ht="14.25" customHeight="1" x14ac:dyDescent="0.25">
      <c r="A251" s="386"/>
      <c r="B251" s="971"/>
      <c r="C251" s="397"/>
      <c r="D251" s="399"/>
      <c r="E251" s="399"/>
      <c r="F251" s="399"/>
      <c r="G251" s="399"/>
      <c r="H251" s="399"/>
      <c r="I251" s="399"/>
      <c r="J251" s="399"/>
      <c r="K251" s="399"/>
      <c r="L251" s="399"/>
      <c r="M251" s="399"/>
      <c r="N251" s="399"/>
      <c r="O251" s="399"/>
      <c r="P251" s="399"/>
      <c r="Q251" s="399"/>
      <c r="R251" s="399"/>
      <c r="S251" s="399"/>
      <c r="T251" s="399"/>
      <c r="U251" s="399"/>
      <c r="V251" s="399"/>
      <c r="W251" s="399"/>
      <c r="X251" s="399"/>
      <c r="Y251" s="399"/>
      <c r="Z251" s="399"/>
      <c r="AA251" s="399"/>
      <c r="AB251" s="399"/>
      <c r="AC251" s="399"/>
      <c r="AD251" s="399"/>
      <c r="AE251" s="399"/>
      <c r="AF251" s="450"/>
      <c r="AG251" s="450"/>
      <c r="AH251" s="450"/>
      <c r="AI251" s="450"/>
      <c r="AJ251" s="399"/>
      <c r="AK251" s="399"/>
      <c r="AL251" s="399"/>
    </row>
    <row r="252" spans="1:38" s="716" customFormat="1" ht="14.25" customHeight="1" x14ac:dyDescent="0.25">
      <c r="A252" s="386"/>
      <c r="B252" s="971"/>
      <c r="C252" s="397"/>
      <c r="D252" s="399"/>
      <c r="E252" s="399"/>
      <c r="F252" s="399"/>
      <c r="G252" s="399"/>
      <c r="H252" s="399"/>
      <c r="I252" s="399"/>
      <c r="J252" s="399"/>
      <c r="K252" s="399"/>
      <c r="L252" s="399"/>
      <c r="M252" s="399"/>
      <c r="N252" s="399"/>
      <c r="O252" s="399"/>
      <c r="P252" s="399"/>
      <c r="Q252" s="399"/>
      <c r="R252" s="399"/>
      <c r="S252" s="399"/>
      <c r="T252" s="399"/>
      <c r="U252" s="399"/>
      <c r="V252" s="399"/>
      <c r="W252" s="399"/>
      <c r="X252" s="399"/>
      <c r="Y252" s="399"/>
      <c r="Z252" s="399"/>
      <c r="AA252" s="399"/>
      <c r="AB252" s="399"/>
      <c r="AC252" s="399"/>
      <c r="AD252" s="399"/>
      <c r="AE252" s="399"/>
      <c r="AF252" s="450"/>
      <c r="AG252" s="450"/>
      <c r="AH252" s="450"/>
      <c r="AI252" s="450"/>
      <c r="AJ252" s="399"/>
      <c r="AK252" s="399"/>
      <c r="AL252" s="399"/>
    </row>
    <row r="253" spans="1:38" s="716" customFormat="1" ht="14.25" customHeight="1" x14ac:dyDescent="0.25">
      <c r="A253" s="386"/>
      <c r="B253" s="971"/>
      <c r="C253" s="397"/>
      <c r="D253" s="399"/>
      <c r="E253" s="399"/>
      <c r="F253" s="399"/>
      <c r="G253" s="399"/>
      <c r="H253" s="399"/>
      <c r="I253" s="399"/>
      <c r="J253" s="399"/>
      <c r="K253" s="399"/>
      <c r="L253" s="399"/>
      <c r="M253" s="399"/>
      <c r="N253" s="399"/>
      <c r="O253" s="399"/>
      <c r="P253" s="399"/>
      <c r="Q253" s="399"/>
      <c r="R253" s="399"/>
      <c r="S253" s="399"/>
      <c r="T253" s="399"/>
      <c r="U253" s="399"/>
      <c r="V253" s="399"/>
      <c r="W253" s="399"/>
      <c r="X253" s="399"/>
      <c r="Y253" s="399"/>
      <c r="Z253" s="399"/>
      <c r="AA253" s="399"/>
      <c r="AB253" s="399"/>
      <c r="AC253" s="399"/>
      <c r="AD253" s="399"/>
      <c r="AE253" s="399"/>
      <c r="AF253" s="450"/>
      <c r="AG253" s="450"/>
      <c r="AH253" s="450"/>
      <c r="AI253" s="450"/>
      <c r="AJ253" s="399"/>
      <c r="AK253" s="399"/>
      <c r="AL253" s="399"/>
    </row>
    <row r="254" spans="1:38" s="716" customFormat="1" ht="14.25" customHeight="1" x14ac:dyDescent="0.25">
      <c r="A254" s="386"/>
      <c r="B254" s="971"/>
      <c r="C254" s="397"/>
      <c r="D254" s="399"/>
      <c r="E254" s="399"/>
      <c r="F254" s="399"/>
      <c r="G254" s="399"/>
      <c r="H254" s="399"/>
      <c r="I254" s="399"/>
      <c r="J254" s="399"/>
      <c r="K254" s="399"/>
      <c r="L254" s="399"/>
      <c r="M254" s="399"/>
      <c r="N254" s="399"/>
      <c r="O254" s="399"/>
      <c r="P254" s="399"/>
      <c r="Q254" s="399"/>
      <c r="R254" s="399"/>
      <c r="S254" s="450"/>
      <c r="T254" s="450"/>
      <c r="U254" s="450"/>
      <c r="V254" s="450"/>
      <c r="W254" s="450"/>
      <c r="X254" s="450"/>
      <c r="Y254" s="450"/>
      <c r="Z254" s="450"/>
      <c r="AA254" s="450"/>
      <c r="AB254" s="450"/>
      <c r="AC254" s="450"/>
      <c r="AD254" s="450"/>
      <c r="AE254" s="450"/>
      <c r="AF254" s="450"/>
      <c r="AG254" s="450"/>
      <c r="AH254" s="450"/>
      <c r="AI254" s="450"/>
      <c r="AJ254" s="399"/>
      <c r="AK254" s="399"/>
      <c r="AL254" s="399"/>
    </row>
    <row r="255" spans="1:38" s="716" customFormat="1" ht="14.25" customHeight="1" x14ac:dyDescent="0.25">
      <c r="A255" s="386"/>
      <c r="B255" s="971"/>
      <c r="C255" s="397"/>
      <c r="D255" s="399"/>
      <c r="E255" s="399"/>
      <c r="F255" s="399"/>
      <c r="G255" s="399"/>
      <c r="H255" s="399"/>
      <c r="I255" s="399"/>
      <c r="J255" s="399"/>
      <c r="K255" s="399"/>
      <c r="L255" s="399"/>
      <c r="M255" s="399"/>
      <c r="N255" s="399"/>
      <c r="O255" s="399"/>
      <c r="P255" s="399"/>
      <c r="Q255" s="399"/>
      <c r="R255" s="399"/>
      <c r="S255" s="450"/>
      <c r="T255" s="450"/>
      <c r="U255" s="450"/>
      <c r="V255" s="450"/>
      <c r="W255" s="450"/>
      <c r="X255" s="450"/>
      <c r="Y255" s="450"/>
      <c r="Z255" s="450"/>
      <c r="AA255" s="450"/>
      <c r="AB255" s="450"/>
      <c r="AC255" s="450"/>
      <c r="AD255" s="450"/>
      <c r="AE255" s="450"/>
      <c r="AF255" s="450"/>
      <c r="AG255" s="450"/>
      <c r="AH255" s="450"/>
      <c r="AI255" s="450"/>
      <c r="AJ255" s="399"/>
      <c r="AK255" s="399"/>
      <c r="AL255" s="399"/>
    </row>
    <row r="256" spans="1:38" s="716" customFormat="1" ht="14.25" customHeight="1" x14ac:dyDescent="0.25">
      <c r="A256" s="386"/>
      <c r="B256" s="971"/>
      <c r="C256" s="397"/>
      <c r="D256" s="399"/>
      <c r="E256" s="399"/>
      <c r="F256" s="399"/>
      <c r="G256" s="399"/>
      <c r="H256" s="399"/>
      <c r="I256" s="399"/>
      <c r="J256" s="399"/>
      <c r="K256" s="399"/>
      <c r="L256" s="399"/>
      <c r="M256" s="399"/>
      <c r="N256" s="399"/>
      <c r="O256" s="399"/>
      <c r="P256" s="399"/>
      <c r="Q256" s="399"/>
      <c r="R256" s="399"/>
      <c r="S256" s="450"/>
      <c r="T256" s="450"/>
      <c r="U256" s="450"/>
      <c r="V256" s="450"/>
      <c r="W256" s="450"/>
      <c r="X256" s="450"/>
      <c r="Y256" s="450"/>
      <c r="Z256" s="450"/>
      <c r="AA256" s="450"/>
      <c r="AB256" s="450"/>
      <c r="AC256" s="450"/>
      <c r="AD256" s="450"/>
      <c r="AE256" s="450"/>
      <c r="AF256" s="450"/>
      <c r="AG256" s="450"/>
      <c r="AH256" s="450"/>
      <c r="AI256" s="450"/>
      <c r="AJ256" s="399"/>
      <c r="AK256" s="399"/>
      <c r="AL256" s="399"/>
    </row>
    <row r="257" spans="1:38" s="716" customFormat="1" ht="14.25" customHeight="1" x14ac:dyDescent="0.25">
      <c r="A257" s="386"/>
      <c r="B257" s="971"/>
      <c r="C257" s="397"/>
      <c r="D257" s="399"/>
      <c r="E257" s="399"/>
      <c r="F257" s="399"/>
      <c r="G257" s="399"/>
      <c r="H257" s="399"/>
      <c r="I257" s="399"/>
      <c r="J257" s="399"/>
      <c r="K257" s="399"/>
      <c r="L257" s="399"/>
      <c r="M257" s="399"/>
      <c r="N257" s="399"/>
      <c r="O257" s="399"/>
      <c r="P257" s="399"/>
      <c r="Q257" s="399"/>
      <c r="R257" s="399"/>
      <c r="S257" s="450"/>
      <c r="T257" s="450"/>
      <c r="U257" s="450"/>
      <c r="V257" s="450"/>
      <c r="W257" s="450"/>
      <c r="X257" s="450"/>
      <c r="Y257" s="450"/>
      <c r="Z257" s="450"/>
      <c r="AA257" s="450"/>
      <c r="AB257" s="450"/>
      <c r="AC257" s="450"/>
      <c r="AD257" s="450"/>
      <c r="AE257" s="450"/>
      <c r="AF257" s="450"/>
      <c r="AG257" s="450"/>
      <c r="AH257" s="450"/>
      <c r="AI257" s="450"/>
      <c r="AJ257" s="399"/>
      <c r="AK257" s="399"/>
      <c r="AL257" s="399"/>
    </row>
    <row r="258" spans="1:38" s="716" customFormat="1" ht="14.25" customHeight="1" x14ac:dyDescent="0.25">
      <c r="A258" s="386"/>
      <c r="B258" s="971"/>
      <c r="C258" s="397"/>
      <c r="D258" s="399"/>
      <c r="E258" s="399"/>
      <c r="F258" s="399"/>
      <c r="G258" s="399"/>
      <c r="H258" s="399"/>
      <c r="I258" s="399"/>
      <c r="J258" s="399"/>
      <c r="K258" s="399"/>
      <c r="L258" s="399"/>
      <c r="M258" s="399"/>
      <c r="N258" s="399"/>
      <c r="O258" s="399"/>
      <c r="P258" s="399"/>
      <c r="Q258" s="399"/>
      <c r="R258" s="399"/>
      <c r="S258" s="450"/>
      <c r="T258" s="450"/>
      <c r="U258" s="450"/>
      <c r="V258" s="450"/>
      <c r="W258" s="450"/>
      <c r="X258" s="450"/>
      <c r="Y258" s="450"/>
      <c r="Z258" s="450"/>
      <c r="AA258" s="450"/>
      <c r="AB258" s="450"/>
      <c r="AC258" s="450"/>
      <c r="AD258" s="450"/>
      <c r="AE258" s="450"/>
      <c r="AF258" s="450"/>
      <c r="AG258" s="450"/>
      <c r="AH258" s="450"/>
      <c r="AI258" s="450"/>
      <c r="AJ258" s="399"/>
      <c r="AK258" s="399"/>
      <c r="AL258" s="399"/>
    </row>
    <row r="259" spans="1:38" s="716" customFormat="1" ht="14.25" customHeight="1" x14ac:dyDescent="0.25">
      <c r="A259" s="386"/>
      <c r="B259" s="971"/>
      <c r="C259" s="397"/>
      <c r="D259" s="399"/>
      <c r="E259" s="399"/>
      <c r="F259" s="399"/>
      <c r="G259" s="399"/>
      <c r="H259" s="399"/>
      <c r="I259" s="399"/>
      <c r="J259" s="399"/>
      <c r="K259" s="399"/>
      <c r="L259" s="399"/>
      <c r="M259" s="399"/>
      <c r="N259" s="399"/>
      <c r="O259" s="399"/>
      <c r="P259" s="399"/>
      <c r="Q259" s="399"/>
      <c r="R259" s="399"/>
      <c r="S259" s="450"/>
      <c r="T259" s="450"/>
      <c r="U259" s="450"/>
      <c r="V259" s="450"/>
      <c r="W259" s="450"/>
      <c r="X259" s="450"/>
      <c r="Y259" s="450"/>
      <c r="Z259" s="450"/>
      <c r="AA259" s="450"/>
      <c r="AB259" s="450"/>
      <c r="AC259" s="450"/>
      <c r="AD259" s="450"/>
      <c r="AE259" s="450"/>
      <c r="AF259" s="450"/>
      <c r="AG259" s="450"/>
      <c r="AH259" s="450"/>
      <c r="AI259" s="450"/>
      <c r="AJ259" s="399"/>
      <c r="AK259" s="399"/>
      <c r="AL259" s="399"/>
    </row>
    <row r="260" spans="1:38" s="716" customFormat="1" ht="14.25" customHeight="1" x14ac:dyDescent="0.25">
      <c r="A260" s="386"/>
      <c r="B260" s="971"/>
      <c r="C260" s="397"/>
      <c r="D260" s="399"/>
      <c r="E260" s="399"/>
      <c r="F260" s="399"/>
      <c r="G260" s="399"/>
      <c r="H260" s="399"/>
      <c r="I260" s="399"/>
      <c r="J260" s="399"/>
      <c r="K260" s="399"/>
      <c r="L260" s="399"/>
      <c r="M260" s="399"/>
      <c r="N260" s="399"/>
      <c r="O260" s="399"/>
      <c r="P260" s="399"/>
      <c r="Q260" s="399"/>
      <c r="R260" s="399"/>
      <c r="S260" s="450"/>
      <c r="T260" s="450"/>
      <c r="U260" s="450"/>
      <c r="V260" s="450"/>
      <c r="W260" s="450"/>
      <c r="X260" s="450"/>
      <c r="Y260" s="450"/>
      <c r="Z260" s="450"/>
      <c r="AA260" s="450"/>
      <c r="AB260" s="450"/>
      <c r="AC260" s="450"/>
      <c r="AD260" s="450"/>
      <c r="AE260" s="450"/>
      <c r="AF260" s="450"/>
      <c r="AG260" s="450"/>
      <c r="AH260" s="450"/>
      <c r="AI260" s="450"/>
      <c r="AJ260" s="399"/>
      <c r="AK260" s="399"/>
      <c r="AL260" s="399"/>
    </row>
    <row r="261" spans="1:38" s="716" customFormat="1" ht="14.25" customHeight="1" x14ac:dyDescent="0.25">
      <c r="A261" s="386"/>
      <c r="B261" s="971"/>
      <c r="C261" s="397"/>
      <c r="D261" s="399"/>
      <c r="E261" s="399"/>
      <c r="F261" s="399"/>
      <c r="G261" s="399"/>
      <c r="H261" s="399"/>
      <c r="I261" s="399"/>
      <c r="J261" s="399"/>
      <c r="K261" s="399"/>
      <c r="L261" s="399"/>
      <c r="M261" s="399"/>
      <c r="N261" s="399"/>
      <c r="O261" s="399"/>
      <c r="P261" s="399"/>
      <c r="Q261" s="399"/>
      <c r="R261" s="399"/>
      <c r="S261" s="450"/>
      <c r="T261" s="450"/>
      <c r="U261" s="450"/>
      <c r="V261" s="450"/>
      <c r="W261" s="450"/>
      <c r="X261" s="450"/>
      <c r="Y261" s="450"/>
      <c r="Z261" s="450"/>
      <c r="AA261" s="450"/>
      <c r="AB261" s="450"/>
      <c r="AC261" s="450"/>
      <c r="AD261" s="450"/>
      <c r="AE261" s="450"/>
      <c r="AF261" s="450"/>
      <c r="AG261" s="450"/>
      <c r="AH261" s="450"/>
      <c r="AI261" s="450"/>
      <c r="AJ261" s="399"/>
      <c r="AK261" s="399"/>
      <c r="AL261" s="399"/>
    </row>
    <row r="262" spans="1:38" s="716" customFormat="1" ht="14.25" customHeight="1" x14ac:dyDescent="0.25">
      <c r="A262" s="386"/>
      <c r="B262" s="971"/>
      <c r="C262" s="397"/>
      <c r="D262" s="399"/>
      <c r="E262" s="399"/>
      <c r="F262" s="399"/>
      <c r="G262" s="399"/>
      <c r="H262" s="399"/>
      <c r="I262" s="399"/>
      <c r="J262" s="399"/>
      <c r="K262" s="399"/>
      <c r="L262" s="399"/>
      <c r="M262" s="399"/>
      <c r="N262" s="399"/>
      <c r="O262" s="399"/>
      <c r="P262" s="399"/>
      <c r="Q262" s="399"/>
      <c r="R262" s="399"/>
      <c r="S262" s="450"/>
      <c r="T262" s="450"/>
      <c r="U262" s="450"/>
      <c r="V262" s="450"/>
      <c r="W262" s="450"/>
      <c r="X262" s="450"/>
      <c r="Y262" s="450"/>
      <c r="Z262" s="450"/>
      <c r="AA262" s="450"/>
      <c r="AB262" s="450"/>
      <c r="AC262" s="450"/>
      <c r="AD262" s="450"/>
      <c r="AE262" s="450"/>
      <c r="AF262" s="450"/>
      <c r="AG262" s="450"/>
      <c r="AH262" s="450"/>
      <c r="AI262" s="450"/>
      <c r="AJ262" s="399"/>
      <c r="AK262" s="399"/>
      <c r="AL262" s="399"/>
    </row>
    <row r="263" spans="1:38" s="716" customFormat="1" ht="14.25" customHeight="1" x14ac:dyDescent="0.25">
      <c r="A263" s="386"/>
      <c r="B263" s="971"/>
      <c r="C263" s="397"/>
      <c r="D263" s="399"/>
      <c r="E263" s="399"/>
      <c r="F263" s="399"/>
      <c r="G263" s="399"/>
      <c r="H263" s="399"/>
      <c r="I263" s="399"/>
      <c r="J263" s="399"/>
      <c r="K263" s="399"/>
      <c r="L263" s="399"/>
      <c r="M263" s="399"/>
      <c r="N263" s="399"/>
      <c r="O263" s="399"/>
      <c r="P263" s="399"/>
      <c r="Q263" s="399"/>
      <c r="R263" s="399"/>
      <c r="S263" s="450"/>
      <c r="T263" s="450"/>
      <c r="U263" s="450"/>
      <c r="V263" s="450"/>
      <c r="W263" s="450"/>
      <c r="X263" s="450"/>
      <c r="Y263" s="450"/>
      <c r="Z263" s="450"/>
      <c r="AA263" s="450"/>
      <c r="AB263" s="450"/>
      <c r="AC263" s="450"/>
      <c r="AD263" s="450"/>
      <c r="AE263" s="450"/>
      <c r="AF263" s="450"/>
      <c r="AG263" s="450"/>
      <c r="AH263" s="450"/>
      <c r="AI263" s="450"/>
      <c r="AJ263" s="399"/>
      <c r="AK263" s="399"/>
      <c r="AL263" s="399"/>
    </row>
    <row r="264" spans="1:38" s="716" customFormat="1" ht="14.25" customHeight="1" x14ac:dyDescent="0.25">
      <c r="A264" s="386"/>
      <c r="B264" s="971"/>
      <c r="C264" s="397"/>
      <c r="D264" s="399"/>
      <c r="E264" s="399"/>
      <c r="F264" s="399"/>
      <c r="G264" s="399"/>
      <c r="H264" s="399"/>
      <c r="I264" s="399"/>
      <c r="J264" s="399"/>
      <c r="K264" s="399"/>
      <c r="L264" s="399"/>
      <c r="M264" s="399"/>
      <c r="N264" s="399"/>
      <c r="O264" s="399"/>
      <c r="P264" s="399"/>
      <c r="Q264" s="399"/>
      <c r="R264" s="399"/>
      <c r="S264" s="450"/>
      <c r="T264" s="450"/>
      <c r="U264" s="450"/>
      <c r="V264" s="450"/>
      <c r="W264" s="450"/>
      <c r="X264" s="450"/>
      <c r="Y264" s="450"/>
      <c r="Z264" s="450"/>
      <c r="AA264" s="450"/>
      <c r="AB264" s="450"/>
      <c r="AC264" s="450"/>
      <c r="AD264" s="450"/>
      <c r="AE264" s="450"/>
      <c r="AF264" s="450"/>
      <c r="AG264" s="450"/>
      <c r="AH264" s="450"/>
      <c r="AI264" s="450"/>
      <c r="AJ264" s="399"/>
      <c r="AK264" s="399"/>
      <c r="AL264" s="399"/>
    </row>
    <row r="265" spans="1:38" s="716" customFormat="1" ht="14.25" customHeight="1" x14ac:dyDescent="0.25">
      <c r="A265" s="386"/>
      <c r="B265" s="971"/>
      <c r="C265" s="397"/>
      <c r="D265" s="399"/>
      <c r="E265" s="399"/>
      <c r="F265" s="399"/>
      <c r="G265" s="399"/>
      <c r="H265" s="399"/>
      <c r="I265" s="399"/>
      <c r="J265" s="399"/>
      <c r="K265" s="399"/>
      <c r="L265" s="399"/>
      <c r="M265" s="399"/>
      <c r="N265" s="399"/>
      <c r="O265" s="399"/>
      <c r="P265" s="399"/>
      <c r="Q265" s="399"/>
      <c r="R265" s="399"/>
      <c r="S265" s="450"/>
      <c r="T265" s="450"/>
      <c r="U265" s="450"/>
      <c r="V265" s="450"/>
      <c r="W265" s="450"/>
      <c r="X265" s="450"/>
      <c r="Y265" s="450"/>
      <c r="Z265" s="450"/>
      <c r="AA265" s="450"/>
      <c r="AB265" s="450"/>
      <c r="AC265" s="450"/>
      <c r="AD265" s="450"/>
      <c r="AE265" s="450"/>
      <c r="AF265" s="450"/>
      <c r="AG265" s="450"/>
      <c r="AH265" s="450"/>
      <c r="AI265" s="450"/>
      <c r="AJ265" s="399"/>
      <c r="AK265" s="399"/>
      <c r="AL265" s="399"/>
    </row>
    <row r="266" spans="1:38" s="716" customFormat="1" ht="14.25" customHeight="1" x14ac:dyDescent="0.25">
      <c r="A266" s="386"/>
      <c r="B266" s="971"/>
      <c r="C266" s="397"/>
      <c r="D266" s="399"/>
      <c r="E266" s="399"/>
      <c r="F266" s="399"/>
      <c r="G266" s="399"/>
      <c r="H266" s="399"/>
      <c r="I266" s="399"/>
      <c r="J266" s="399"/>
      <c r="K266" s="399"/>
      <c r="L266" s="399"/>
      <c r="M266" s="399"/>
      <c r="N266" s="399"/>
      <c r="O266" s="399"/>
      <c r="P266" s="399"/>
      <c r="Q266" s="399"/>
      <c r="R266" s="399"/>
      <c r="S266" s="450"/>
      <c r="T266" s="450"/>
      <c r="U266" s="450"/>
      <c r="V266" s="450"/>
      <c r="W266" s="450"/>
      <c r="X266" s="450"/>
      <c r="Y266" s="450"/>
      <c r="Z266" s="450"/>
      <c r="AA266" s="450"/>
      <c r="AB266" s="450"/>
      <c r="AC266" s="450"/>
      <c r="AD266" s="450"/>
      <c r="AE266" s="450"/>
      <c r="AF266" s="450"/>
      <c r="AG266" s="450"/>
      <c r="AH266" s="450"/>
      <c r="AI266" s="450"/>
      <c r="AJ266" s="399"/>
      <c r="AK266" s="399"/>
      <c r="AL266" s="399"/>
    </row>
    <row r="267" spans="1:38" s="716" customFormat="1" ht="14.25" customHeight="1" x14ac:dyDescent="0.25">
      <c r="A267" s="386"/>
      <c r="B267" s="971"/>
      <c r="C267" s="397"/>
      <c r="D267" s="399"/>
      <c r="E267" s="399"/>
      <c r="F267" s="399"/>
      <c r="G267" s="399"/>
      <c r="H267" s="399"/>
      <c r="I267" s="399"/>
      <c r="J267" s="399"/>
      <c r="K267" s="399"/>
      <c r="L267" s="399"/>
      <c r="M267" s="399"/>
      <c r="N267" s="399"/>
      <c r="O267" s="399"/>
      <c r="P267" s="399"/>
      <c r="Q267" s="399"/>
      <c r="R267" s="399"/>
      <c r="S267" s="450"/>
      <c r="T267" s="450"/>
      <c r="U267" s="450"/>
      <c r="V267" s="450"/>
      <c r="W267" s="450"/>
      <c r="X267" s="450"/>
      <c r="Y267" s="450"/>
      <c r="Z267" s="450"/>
      <c r="AA267" s="450"/>
      <c r="AB267" s="450"/>
      <c r="AC267" s="450"/>
      <c r="AD267" s="450"/>
      <c r="AE267" s="450"/>
      <c r="AF267" s="450"/>
      <c r="AG267" s="450"/>
      <c r="AH267" s="450"/>
      <c r="AI267" s="450"/>
      <c r="AJ267" s="399"/>
      <c r="AK267" s="399"/>
      <c r="AL267" s="399"/>
    </row>
    <row r="268" spans="1:38" s="716" customFormat="1" ht="14.25" customHeight="1" x14ac:dyDescent="0.25">
      <c r="A268" s="386"/>
      <c r="B268" s="971"/>
      <c r="C268" s="397"/>
      <c r="D268" s="399"/>
      <c r="E268" s="399"/>
      <c r="F268" s="399"/>
      <c r="G268" s="399"/>
      <c r="H268" s="399"/>
      <c r="I268" s="399"/>
      <c r="J268" s="399"/>
      <c r="K268" s="399"/>
      <c r="L268" s="399"/>
      <c r="M268" s="399"/>
      <c r="N268" s="399"/>
      <c r="O268" s="399"/>
      <c r="P268" s="399"/>
      <c r="Q268" s="399"/>
      <c r="R268" s="399"/>
      <c r="S268" s="450"/>
      <c r="T268" s="450"/>
      <c r="U268" s="450"/>
      <c r="V268" s="450"/>
      <c r="W268" s="450"/>
      <c r="X268" s="450"/>
      <c r="Y268" s="450"/>
      <c r="Z268" s="450"/>
      <c r="AA268" s="450"/>
      <c r="AB268" s="450"/>
      <c r="AC268" s="450"/>
      <c r="AD268" s="450"/>
      <c r="AE268" s="450"/>
      <c r="AF268" s="450"/>
      <c r="AG268" s="450"/>
      <c r="AH268" s="450"/>
      <c r="AI268" s="450"/>
      <c r="AJ268" s="399"/>
      <c r="AK268" s="399"/>
      <c r="AL268" s="399"/>
    </row>
    <row r="269" spans="1:38" s="716" customFormat="1" ht="14.25" customHeight="1" x14ac:dyDescent="0.25">
      <c r="A269" s="386"/>
      <c r="B269" s="971"/>
      <c r="C269" s="397"/>
      <c r="D269" s="399"/>
      <c r="E269" s="399"/>
      <c r="F269" s="399"/>
      <c r="G269" s="399"/>
      <c r="H269" s="399"/>
      <c r="I269" s="399"/>
      <c r="J269" s="399"/>
      <c r="K269" s="399"/>
      <c r="L269" s="399"/>
      <c r="M269" s="399"/>
      <c r="N269" s="399"/>
      <c r="O269" s="399"/>
      <c r="P269" s="399"/>
      <c r="Q269" s="399"/>
      <c r="R269" s="399"/>
      <c r="S269" s="450"/>
      <c r="T269" s="450"/>
      <c r="U269" s="450"/>
      <c r="V269" s="450"/>
      <c r="W269" s="450"/>
      <c r="X269" s="450"/>
      <c r="Y269" s="450"/>
      <c r="Z269" s="450"/>
      <c r="AA269" s="450"/>
      <c r="AB269" s="450"/>
      <c r="AC269" s="450"/>
      <c r="AD269" s="450"/>
      <c r="AE269" s="450"/>
      <c r="AF269" s="450"/>
      <c r="AG269" s="450"/>
      <c r="AH269" s="450"/>
      <c r="AI269" s="450"/>
      <c r="AJ269" s="399"/>
      <c r="AK269" s="399"/>
      <c r="AL269" s="399"/>
    </row>
    <row r="270" spans="1:38" s="716" customFormat="1" ht="14.25" customHeight="1" x14ac:dyDescent="0.25">
      <c r="A270" s="386"/>
      <c r="B270" s="971"/>
      <c r="C270" s="397"/>
      <c r="D270" s="399"/>
      <c r="E270" s="399"/>
      <c r="F270" s="399"/>
      <c r="G270" s="399"/>
      <c r="H270" s="399"/>
      <c r="I270" s="399"/>
      <c r="J270" s="399"/>
      <c r="K270" s="399"/>
      <c r="L270" s="399"/>
      <c r="M270" s="399"/>
      <c r="N270" s="399"/>
      <c r="O270" s="399"/>
      <c r="P270" s="399"/>
      <c r="Q270" s="399"/>
      <c r="R270" s="399"/>
      <c r="S270" s="450"/>
      <c r="T270" s="450"/>
      <c r="U270" s="450"/>
      <c r="V270" s="450"/>
      <c r="W270" s="450"/>
      <c r="X270" s="450"/>
      <c r="Y270" s="450"/>
      <c r="Z270" s="450"/>
      <c r="AA270" s="450"/>
      <c r="AB270" s="450"/>
      <c r="AC270" s="450"/>
      <c r="AD270" s="450"/>
      <c r="AE270" s="450"/>
      <c r="AF270" s="450"/>
      <c r="AG270" s="450"/>
      <c r="AH270" s="450"/>
      <c r="AI270" s="450"/>
      <c r="AJ270" s="399"/>
      <c r="AK270" s="399"/>
      <c r="AL270" s="399"/>
    </row>
    <row r="271" spans="1:38" s="716" customFormat="1" ht="14.25" customHeight="1" x14ac:dyDescent="0.25">
      <c r="A271" s="386"/>
      <c r="B271" s="971"/>
      <c r="C271" s="397"/>
      <c r="D271" s="399"/>
      <c r="E271" s="399"/>
      <c r="F271" s="399"/>
      <c r="G271" s="399"/>
      <c r="H271" s="399"/>
      <c r="I271" s="399"/>
      <c r="J271" s="399"/>
      <c r="K271" s="399"/>
      <c r="L271" s="399"/>
      <c r="M271" s="399"/>
      <c r="N271" s="399"/>
      <c r="O271" s="399"/>
      <c r="P271" s="399"/>
      <c r="Q271" s="399"/>
      <c r="R271" s="399"/>
      <c r="S271" s="450"/>
      <c r="T271" s="450"/>
      <c r="U271" s="450"/>
      <c r="V271" s="450"/>
      <c r="W271" s="450"/>
      <c r="X271" s="450"/>
      <c r="Y271" s="450"/>
      <c r="Z271" s="450"/>
      <c r="AA271" s="450"/>
      <c r="AB271" s="450"/>
      <c r="AC271" s="450"/>
      <c r="AD271" s="450"/>
      <c r="AE271" s="450"/>
      <c r="AF271" s="450"/>
      <c r="AG271" s="450"/>
      <c r="AH271" s="450"/>
      <c r="AI271" s="450"/>
      <c r="AJ271" s="399"/>
      <c r="AK271" s="399"/>
      <c r="AL271" s="399"/>
    </row>
    <row r="272" spans="1:38" s="716" customFormat="1" ht="14.25" customHeight="1" x14ac:dyDescent="0.25">
      <c r="A272" s="386"/>
      <c r="B272" s="971"/>
      <c r="C272" s="397"/>
      <c r="D272" s="399"/>
      <c r="E272" s="399"/>
      <c r="F272" s="399"/>
      <c r="G272" s="399"/>
      <c r="H272" s="399"/>
      <c r="I272" s="399"/>
      <c r="J272" s="399"/>
      <c r="K272" s="399"/>
      <c r="L272" s="399"/>
      <c r="M272" s="399"/>
      <c r="N272" s="399"/>
      <c r="O272" s="399"/>
      <c r="P272" s="399"/>
      <c r="Q272" s="399"/>
      <c r="R272" s="399"/>
      <c r="S272" s="450"/>
      <c r="T272" s="450"/>
      <c r="U272" s="450"/>
      <c r="V272" s="450"/>
      <c r="W272" s="450"/>
      <c r="X272" s="450"/>
      <c r="Y272" s="450"/>
      <c r="Z272" s="450"/>
      <c r="AA272" s="450"/>
      <c r="AB272" s="450"/>
      <c r="AC272" s="450"/>
      <c r="AD272" s="450"/>
      <c r="AE272" s="450"/>
      <c r="AF272" s="450"/>
      <c r="AG272" s="450"/>
      <c r="AH272" s="450"/>
      <c r="AI272" s="450"/>
      <c r="AJ272" s="399"/>
      <c r="AK272" s="399"/>
      <c r="AL272" s="399"/>
    </row>
    <row r="273" spans="1:38" s="716" customFormat="1" ht="14.25" customHeight="1" x14ac:dyDescent="0.25">
      <c r="A273" s="386"/>
      <c r="B273" s="971"/>
      <c r="C273" s="397"/>
      <c r="D273" s="399"/>
      <c r="E273" s="399"/>
      <c r="F273" s="399"/>
      <c r="G273" s="399"/>
      <c r="H273" s="399"/>
      <c r="I273" s="399"/>
      <c r="J273" s="399"/>
      <c r="K273" s="399"/>
      <c r="L273" s="399"/>
      <c r="M273" s="399"/>
      <c r="N273" s="399"/>
      <c r="O273" s="399"/>
      <c r="P273" s="399"/>
      <c r="Q273" s="399"/>
      <c r="R273" s="399"/>
      <c r="S273" s="450"/>
      <c r="T273" s="450"/>
      <c r="U273" s="450"/>
      <c r="V273" s="450"/>
      <c r="W273" s="450"/>
      <c r="X273" s="450"/>
      <c r="Y273" s="450"/>
      <c r="Z273" s="450"/>
      <c r="AA273" s="450"/>
      <c r="AB273" s="450"/>
      <c r="AC273" s="450"/>
      <c r="AD273" s="450"/>
      <c r="AE273" s="450"/>
      <c r="AF273" s="450"/>
      <c r="AG273" s="450"/>
      <c r="AH273" s="450"/>
      <c r="AI273" s="450"/>
      <c r="AJ273" s="399"/>
      <c r="AK273" s="399"/>
      <c r="AL273" s="399"/>
    </row>
    <row r="274" spans="1:38" s="716" customFormat="1" ht="14.25" customHeight="1" x14ac:dyDescent="0.25">
      <c r="A274" s="386"/>
      <c r="B274" s="971"/>
      <c r="C274" s="397"/>
      <c r="D274" s="399"/>
      <c r="E274" s="399"/>
      <c r="F274" s="399"/>
      <c r="G274" s="399"/>
      <c r="H274" s="399"/>
      <c r="I274" s="399"/>
      <c r="J274" s="399"/>
      <c r="K274" s="399"/>
      <c r="L274" s="399"/>
      <c r="M274" s="399"/>
      <c r="N274" s="399"/>
      <c r="O274" s="399"/>
      <c r="P274" s="399"/>
      <c r="Q274" s="399"/>
      <c r="R274" s="399"/>
      <c r="S274" s="450"/>
      <c r="T274" s="450"/>
      <c r="U274" s="450"/>
      <c r="V274" s="450"/>
      <c r="W274" s="450"/>
      <c r="X274" s="450"/>
      <c r="Y274" s="450"/>
      <c r="Z274" s="450"/>
      <c r="AA274" s="450"/>
      <c r="AB274" s="450"/>
      <c r="AC274" s="450"/>
      <c r="AD274" s="450"/>
      <c r="AE274" s="450"/>
      <c r="AF274" s="450"/>
      <c r="AG274" s="450"/>
      <c r="AH274" s="450"/>
      <c r="AI274" s="450"/>
      <c r="AJ274" s="399"/>
      <c r="AK274" s="399"/>
      <c r="AL274" s="399"/>
    </row>
    <row r="275" spans="1:38" s="716" customFormat="1" ht="14.25" customHeight="1" x14ac:dyDescent="0.25">
      <c r="A275" s="386"/>
      <c r="B275" s="971"/>
      <c r="C275" s="397"/>
      <c r="D275" s="399"/>
      <c r="E275" s="399"/>
      <c r="F275" s="399"/>
      <c r="G275" s="399"/>
      <c r="H275" s="399"/>
      <c r="I275" s="399"/>
      <c r="J275" s="399"/>
      <c r="K275" s="399"/>
      <c r="L275" s="399"/>
      <c r="M275" s="399"/>
      <c r="N275" s="399"/>
      <c r="O275" s="399"/>
      <c r="P275" s="399"/>
      <c r="Q275" s="399"/>
      <c r="R275" s="399"/>
      <c r="S275" s="450"/>
      <c r="T275" s="450"/>
      <c r="U275" s="450"/>
      <c r="V275" s="450"/>
      <c r="W275" s="450"/>
      <c r="X275" s="450"/>
      <c r="Y275" s="450"/>
      <c r="Z275" s="450"/>
      <c r="AA275" s="450"/>
      <c r="AB275" s="450"/>
      <c r="AC275" s="450"/>
      <c r="AD275" s="450"/>
      <c r="AE275" s="450"/>
      <c r="AF275" s="450"/>
      <c r="AG275" s="450"/>
      <c r="AH275" s="450"/>
      <c r="AI275" s="450"/>
      <c r="AJ275" s="399"/>
      <c r="AK275" s="399"/>
      <c r="AL275" s="399"/>
    </row>
    <row r="276" spans="1:38" s="716" customFormat="1" ht="14.25" customHeight="1" x14ac:dyDescent="0.25">
      <c r="A276" s="386"/>
      <c r="B276" s="971"/>
      <c r="C276" s="397"/>
      <c r="D276" s="399"/>
      <c r="E276" s="399"/>
      <c r="F276" s="399"/>
      <c r="G276" s="399"/>
      <c r="H276" s="399"/>
      <c r="I276" s="399"/>
      <c r="J276" s="399"/>
      <c r="K276" s="399"/>
      <c r="L276" s="399"/>
      <c r="M276" s="399"/>
      <c r="N276" s="399"/>
      <c r="O276" s="399"/>
      <c r="P276" s="399"/>
      <c r="Q276" s="399"/>
      <c r="R276" s="399"/>
      <c r="S276" s="450"/>
      <c r="T276" s="450"/>
      <c r="U276" s="450"/>
      <c r="V276" s="450"/>
      <c r="W276" s="450"/>
      <c r="X276" s="450"/>
      <c r="Y276" s="450"/>
      <c r="Z276" s="450"/>
      <c r="AA276" s="450"/>
      <c r="AB276" s="450"/>
      <c r="AC276" s="450"/>
      <c r="AD276" s="450"/>
      <c r="AE276" s="450"/>
      <c r="AF276" s="450"/>
      <c r="AG276" s="450"/>
      <c r="AH276" s="450"/>
      <c r="AI276" s="450"/>
      <c r="AJ276" s="399"/>
      <c r="AK276" s="399"/>
      <c r="AL276" s="399"/>
    </row>
    <row r="277" spans="1:38" s="716" customFormat="1" ht="14.25" customHeight="1" x14ac:dyDescent="0.25">
      <c r="A277" s="386"/>
      <c r="B277" s="971"/>
      <c r="C277" s="397"/>
      <c r="D277" s="399"/>
      <c r="E277" s="399"/>
      <c r="F277" s="399"/>
      <c r="G277" s="399"/>
      <c r="H277" s="399"/>
      <c r="I277" s="399"/>
      <c r="J277" s="399"/>
      <c r="K277" s="399"/>
      <c r="L277" s="399"/>
      <c r="M277" s="399"/>
      <c r="N277" s="399"/>
      <c r="O277" s="399"/>
      <c r="P277" s="399"/>
      <c r="Q277" s="399"/>
      <c r="R277" s="399"/>
      <c r="S277" s="450"/>
      <c r="T277" s="450"/>
      <c r="U277" s="450"/>
      <c r="V277" s="450"/>
      <c r="W277" s="450"/>
      <c r="X277" s="450"/>
      <c r="Y277" s="450"/>
      <c r="Z277" s="450"/>
      <c r="AA277" s="450"/>
      <c r="AB277" s="450"/>
      <c r="AC277" s="450"/>
      <c r="AD277" s="450"/>
      <c r="AE277" s="450"/>
      <c r="AF277" s="450"/>
      <c r="AG277" s="450"/>
      <c r="AH277" s="450"/>
      <c r="AI277" s="450"/>
      <c r="AJ277" s="399"/>
      <c r="AK277" s="399"/>
      <c r="AL277" s="399"/>
    </row>
    <row r="278" spans="1:38" s="716" customFormat="1" ht="14.25" customHeight="1" x14ac:dyDescent="0.25">
      <c r="A278" s="386"/>
      <c r="B278" s="971"/>
      <c r="C278" s="397"/>
      <c r="D278" s="399"/>
      <c r="E278" s="399"/>
      <c r="F278" s="399"/>
      <c r="G278" s="399"/>
      <c r="H278" s="399"/>
      <c r="I278" s="399"/>
      <c r="J278" s="399"/>
      <c r="K278" s="399"/>
      <c r="L278" s="399"/>
      <c r="M278" s="399"/>
      <c r="N278" s="399"/>
      <c r="O278" s="399"/>
      <c r="P278" s="399"/>
      <c r="Q278" s="399"/>
      <c r="R278" s="399"/>
      <c r="S278" s="450"/>
      <c r="T278" s="450"/>
      <c r="U278" s="450"/>
      <c r="V278" s="450"/>
      <c r="W278" s="450"/>
      <c r="X278" s="450"/>
      <c r="Y278" s="450"/>
      <c r="Z278" s="450"/>
      <c r="AA278" s="450"/>
      <c r="AB278" s="450"/>
      <c r="AC278" s="450"/>
      <c r="AD278" s="450"/>
      <c r="AE278" s="450"/>
      <c r="AF278" s="450"/>
      <c r="AG278" s="450"/>
      <c r="AH278" s="450"/>
      <c r="AI278" s="450"/>
      <c r="AJ278" s="399"/>
      <c r="AK278" s="399"/>
      <c r="AL278" s="399"/>
    </row>
    <row r="279" spans="1:38" s="716" customFormat="1" ht="14.25" customHeight="1" x14ac:dyDescent="0.25">
      <c r="A279" s="386"/>
      <c r="B279" s="971"/>
      <c r="C279" s="397"/>
      <c r="D279" s="399"/>
      <c r="E279" s="399"/>
      <c r="F279" s="399"/>
      <c r="G279" s="399"/>
      <c r="H279" s="399"/>
      <c r="I279" s="399"/>
      <c r="J279" s="399"/>
      <c r="K279" s="399"/>
      <c r="L279" s="399"/>
      <c r="M279" s="399"/>
      <c r="N279" s="399"/>
      <c r="O279" s="399"/>
      <c r="P279" s="399"/>
      <c r="Q279" s="399"/>
      <c r="R279" s="399"/>
      <c r="S279" s="450"/>
      <c r="T279" s="450"/>
      <c r="U279" s="450"/>
      <c r="V279" s="450"/>
      <c r="W279" s="450"/>
      <c r="X279" s="450"/>
      <c r="Y279" s="450"/>
      <c r="Z279" s="450"/>
      <c r="AA279" s="450"/>
      <c r="AB279" s="450"/>
      <c r="AC279" s="450"/>
      <c r="AD279" s="450"/>
      <c r="AE279" s="450"/>
      <c r="AF279" s="450"/>
      <c r="AG279" s="450"/>
      <c r="AH279" s="450"/>
      <c r="AI279" s="450"/>
      <c r="AJ279" s="399"/>
      <c r="AK279" s="399"/>
      <c r="AL279" s="399"/>
    </row>
    <row r="280" spans="1:38" s="716" customFormat="1" ht="14.25" customHeight="1" x14ac:dyDescent="0.25">
      <c r="A280" s="386"/>
      <c r="B280" s="971"/>
      <c r="C280" s="397"/>
      <c r="D280" s="399"/>
      <c r="E280" s="399"/>
      <c r="F280" s="399"/>
      <c r="G280" s="399"/>
      <c r="H280" s="399"/>
      <c r="I280" s="399"/>
      <c r="J280" s="399"/>
      <c r="K280" s="399"/>
      <c r="L280" s="399"/>
      <c r="M280" s="399"/>
      <c r="N280" s="399"/>
      <c r="O280" s="399"/>
      <c r="P280" s="399"/>
      <c r="Q280" s="399"/>
      <c r="R280" s="399"/>
      <c r="S280" s="450"/>
      <c r="T280" s="450"/>
      <c r="U280" s="450"/>
      <c r="V280" s="450"/>
      <c r="W280" s="450"/>
      <c r="X280" s="450"/>
      <c r="Y280" s="450"/>
      <c r="Z280" s="450"/>
      <c r="AA280" s="450"/>
      <c r="AB280" s="450"/>
      <c r="AC280" s="450"/>
      <c r="AD280" s="450"/>
      <c r="AE280" s="450"/>
      <c r="AF280" s="450"/>
      <c r="AG280" s="450"/>
      <c r="AH280" s="450"/>
      <c r="AI280" s="450"/>
      <c r="AJ280" s="399"/>
      <c r="AK280" s="399"/>
      <c r="AL280" s="399"/>
    </row>
    <row r="281" spans="1:38" s="716" customFormat="1" ht="14.25" customHeight="1" x14ac:dyDescent="0.25">
      <c r="A281" s="386"/>
      <c r="B281" s="971"/>
      <c r="C281" s="397"/>
      <c r="D281" s="399"/>
      <c r="E281" s="399"/>
      <c r="F281" s="399"/>
      <c r="G281" s="399"/>
      <c r="H281" s="399"/>
      <c r="I281" s="399"/>
      <c r="J281" s="399"/>
      <c r="K281" s="399"/>
      <c r="L281" s="399"/>
      <c r="M281" s="399"/>
      <c r="N281" s="399"/>
      <c r="O281" s="399"/>
      <c r="P281" s="399"/>
      <c r="Q281" s="399"/>
      <c r="R281" s="399"/>
      <c r="S281" s="450"/>
      <c r="T281" s="450"/>
      <c r="U281" s="450"/>
      <c r="V281" s="450"/>
      <c r="W281" s="450"/>
      <c r="X281" s="450"/>
      <c r="Y281" s="450"/>
      <c r="Z281" s="450"/>
      <c r="AA281" s="450"/>
      <c r="AB281" s="450"/>
      <c r="AC281" s="450"/>
      <c r="AD281" s="450"/>
      <c r="AE281" s="450"/>
      <c r="AF281" s="450"/>
      <c r="AG281" s="450"/>
      <c r="AH281" s="450"/>
      <c r="AI281" s="450"/>
      <c r="AJ281" s="399"/>
      <c r="AK281" s="399"/>
      <c r="AL281" s="399"/>
    </row>
    <row r="282" spans="1:38" s="716" customFormat="1" ht="14.25" customHeight="1" x14ac:dyDescent="0.25">
      <c r="A282" s="386"/>
      <c r="B282" s="971"/>
      <c r="C282" s="397"/>
      <c r="D282" s="399"/>
      <c r="E282" s="399"/>
      <c r="F282" s="399"/>
      <c r="G282" s="399"/>
      <c r="H282" s="399"/>
      <c r="I282" s="399"/>
      <c r="J282" s="399"/>
      <c r="K282" s="399"/>
      <c r="L282" s="399"/>
      <c r="M282" s="399"/>
      <c r="N282" s="399"/>
      <c r="O282" s="399"/>
      <c r="P282" s="399"/>
      <c r="Q282" s="399"/>
      <c r="R282" s="399"/>
      <c r="S282" s="450"/>
      <c r="T282" s="450"/>
      <c r="U282" s="450"/>
      <c r="V282" s="450"/>
      <c r="W282" s="450"/>
      <c r="X282" s="450"/>
      <c r="Y282" s="450"/>
      <c r="Z282" s="450"/>
      <c r="AA282" s="450"/>
      <c r="AB282" s="450"/>
      <c r="AC282" s="450"/>
      <c r="AD282" s="450"/>
      <c r="AE282" s="450"/>
      <c r="AF282" s="450"/>
      <c r="AG282" s="450"/>
      <c r="AH282" s="450"/>
      <c r="AI282" s="450"/>
      <c r="AJ282" s="399"/>
      <c r="AK282" s="399"/>
      <c r="AL282" s="399"/>
    </row>
    <row r="283" spans="1:38" s="716" customFormat="1" ht="14.25" customHeight="1" x14ac:dyDescent="0.25">
      <c r="A283" s="386"/>
      <c r="B283" s="971"/>
      <c r="C283" s="397"/>
      <c r="D283" s="399"/>
      <c r="E283" s="399"/>
      <c r="F283" s="399"/>
      <c r="G283" s="399"/>
      <c r="H283" s="399"/>
      <c r="I283" s="399"/>
      <c r="J283" s="399"/>
      <c r="K283" s="399"/>
      <c r="L283" s="399"/>
      <c r="M283" s="399"/>
      <c r="N283" s="399"/>
      <c r="O283" s="399"/>
      <c r="P283" s="399"/>
      <c r="Q283" s="399"/>
      <c r="R283" s="399"/>
      <c r="S283" s="450"/>
      <c r="T283" s="450"/>
      <c r="U283" s="450"/>
      <c r="V283" s="450"/>
      <c r="W283" s="450"/>
      <c r="X283" s="450"/>
      <c r="Y283" s="450"/>
      <c r="Z283" s="450"/>
      <c r="AA283" s="450"/>
      <c r="AB283" s="450"/>
      <c r="AC283" s="450"/>
      <c r="AD283" s="450"/>
      <c r="AE283" s="450"/>
      <c r="AF283" s="450"/>
      <c r="AG283" s="450"/>
      <c r="AH283" s="450"/>
      <c r="AI283" s="450"/>
      <c r="AJ283" s="399"/>
      <c r="AK283" s="399"/>
      <c r="AL283" s="399"/>
    </row>
    <row r="284" spans="1:38" s="716" customFormat="1" ht="14.25" customHeight="1" x14ac:dyDescent="0.25">
      <c r="A284" s="386"/>
      <c r="B284" s="971"/>
      <c r="C284" s="397"/>
      <c r="D284" s="399"/>
      <c r="E284" s="399"/>
      <c r="F284" s="399"/>
      <c r="G284" s="399"/>
      <c r="H284" s="399"/>
      <c r="I284" s="399"/>
      <c r="J284" s="399"/>
      <c r="K284" s="399"/>
      <c r="L284" s="399"/>
      <c r="M284" s="399"/>
      <c r="N284" s="399"/>
      <c r="O284" s="399"/>
      <c r="P284" s="399"/>
      <c r="Q284" s="399"/>
      <c r="R284" s="399"/>
      <c r="S284" s="450"/>
      <c r="T284" s="450"/>
      <c r="U284" s="450"/>
      <c r="V284" s="450"/>
      <c r="W284" s="450"/>
      <c r="X284" s="450"/>
      <c r="Y284" s="450"/>
      <c r="Z284" s="450"/>
      <c r="AA284" s="450"/>
      <c r="AB284" s="450"/>
      <c r="AC284" s="450"/>
      <c r="AD284" s="450"/>
      <c r="AE284" s="450"/>
      <c r="AF284" s="450"/>
      <c r="AG284" s="450"/>
      <c r="AH284" s="450"/>
      <c r="AI284" s="450"/>
      <c r="AJ284" s="399"/>
      <c r="AK284" s="399"/>
      <c r="AL284" s="399"/>
    </row>
    <row r="285" spans="1:38" s="716" customFormat="1" ht="14.25" customHeight="1" x14ac:dyDescent="0.25">
      <c r="A285" s="386"/>
      <c r="B285" s="971"/>
      <c r="C285" s="397"/>
      <c r="D285" s="399"/>
      <c r="E285" s="399"/>
      <c r="F285" s="399"/>
      <c r="G285" s="399"/>
      <c r="H285" s="399"/>
      <c r="I285" s="399"/>
      <c r="J285" s="399"/>
      <c r="K285" s="399"/>
      <c r="L285" s="399"/>
      <c r="M285" s="399"/>
      <c r="N285" s="399"/>
      <c r="O285" s="399"/>
      <c r="P285" s="399"/>
      <c r="Q285" s="399"/>
      <c r="R285" s="399"/>
      <c r="S285" s="450"/>
      <c r="T285" s="450"/>
      <c r="U285" s="450"/>
      <c r="V285" s="450"/>
      <c r="W285" s="450"/>
      <c r="X285" s="450"/>
      <c r="Y285" s="450"/>
      <c r="Z285" s="450"/>
      <c r="AA285" s="450"/>
      <c r="AB285" s="450"/>
      <c r="AC285" s="450"/>
      <c r="AD285" s="450"/>
      <c r="AE285" s="450"/>
      <c r="AF285" s="450"/>
      <c r="AG285" s="450"/>
      <c r="AH285" s="450"/>
      <c r="AI285" s="450"/>
      <c r="AJ285" s="399"/>
      <c r="AK285" s="399"/>
      <c r="AL285" s="399"/>
    </row>
    <row r="286" spans="1:38" s="716" customFormat="1" ht="14.25" customHeight="1" x14ac:dyDescent="0.25">
      <c r="A286" s="386"/>
      <c r="B286" s="971"/>
      <c r="C286" s="397"/>
      <c r="D286" s="399"/>
      <c r="E286" s="399"/>
      <c r="F286" s="399"/>
      <c r="G286" s="399"/>
      <c r="H286" s="399"/>
      <c r="I286" s="399"/>
      <c r="J286" s="399"/>
      <c r="K286" s="399"/>
      <c r="L286" s="399"/>
      <c r="M286" s="399"/>
      <c r="N286" s="399"/>
      <c r="O286" s="399"/>
      <c r="P286" s="399"/>
      <c r="Q286" s="399"/>
      <c r="R286" s="399"/>
      <c r="S286" s="450"/>
      <c r="T286" s="450"/>
      <c r="U286" s="450"/>
      <c r="V286" s="450"/>
      <c r="W286" s="450"/>
      <c r="X286" s="450"/>
      <c r="Y286" s="450"/>
      <c r="Z286" s="450"/>
      <c r="AA286" s="450"/>
      <c r="AB286" s="450"/>
      <c r="AC286" s="450"/>
      <c r="AD286" s="450"/>
      <c r="AE286" s="450"/>
      <c r="AF286" s="450"/>
      <c r="AG286" s="450"/>
      <c r="AH286" s="450"/>
      <c r="AI286" s="450"/>
      <c r="AJ286" s="399"/>
      <c r="AK286" s="399"/>
      <c r="AL286" s="399"/>
    </row>
    <row r="287" spans="1:38" s="716" customFormat="1" ht="14.25" customHeight="1" x14ac:dyDescent="0.25">
      <c r="A287" s="386"/>
      <c r="B287" s="971"/>
      <c r="C287" s="397"/>
      <c r="D287" s="399"/>
      <c r="E287" s="399"/>
      <c r="F287" s="399"/>
      <c r="G287" s="399"/>
      <c r="H287" s="399"/>
      <c r="I287" s="399"/>
      <c r="J287" s="399"/>
      <c r="K287" s="399"/>
      <c r="L287" s="399"/>
      <c r="M287" s="399"/>
      <c r="N287" s="399"/>
      <c r="O287" s="399"/>
      <c r="P287" s="399"/>
      <c r="Q287" s="399"/>
      <c r="R287" s="399"/>
      <c r="S287" s="450"/>
      <c r="T287" s="450"/>
      <c r="U287" s="450"/>
      <c r="V287" s="450"/>
      <c r="W287" s="450"/>
      <c r="X287" s="450"/>
      <c r="Y287" s="450"/>
      <c r="Z287" s="450"/>
      <c r="AA287" s="450"/>
      <c r="AB287" s="450"/>
      <c r="AC287" s="450"/>
      <c r="AD287" s="450"/>
      <c r="AE287" s="450"/>
      <c r="AF287" s="450"/>
      <c r="AG287" s="450"/>
      <c r="AH287" s="450"/>
      <c r="AI287" s="450"/>
      <c r="AJ287" s="399"/>
      <c r="AK287" s="399"/>
      <c r="AL287" s="399"/>
    </row>
    <row r="288" spans="1:38" s="716" customFormat="1" ht="14.25" customHeight="1" x14ac:dyDescent="0.25">
      <c r="A288" s="386"/>
      <c r="B288" s="971"/>
      <c r="C288" s="397"/>
      <c r="D288" s="399"/>
      <c r="E288" s="399"/>
      <c r="F288" s="399"/>
      <c r="G288" s="399"/>
      <c r="H288" s="399"/>
      <c r="I288" s="399"/>
      <c r="J288" s="399"/>
      <c r="K288" s="399"/>
      <c r="L288" s="399"/>
      <c r="M288" s="399"/>
      <c r="N288" s="399"/>
      <c r="O288" s="399"/>
      <c r="P288" s="399"/>
      <c r="Q288" s="399"/>
      <c r="R288" s="399"/>
      <c r="S288" s="450"/>
      <c r="T288" s="450"/>
      <c r="U288" s="450"/>
      <c r="V288" s="450"/>
      <c r="W288" s="450"/>
      <c r="X288" s="450"/>
      <c r="Y288" s="450"/>
      <c r="Z288" s="450"/>
      <c r="AA288" s="450"/>
      <c r="AB288" s="450"/>
      <c r="AC288" s="450"/>
      <c r="AD288" s="450"/>
      <c r="AE288" s="450"/>
      <c r="AF288" s="450"/>
      <c r="AG288" s="450"/>
      <c r="AH288" s="450"/>
      <c r="AI288" s="450"/>
      <c r="AJ288" s="399"/>
      <c r="AK288" s="399"/>
      <c r="AL288" s="399"/>
    </row>
    <row r="289" spans="1:38" s="716" customFormat="1" ht="14.25" customHeight="1" x14ac:dyDescent="0.25">
      <c r="A289" s="386"/>
      <c r="B289" s="971"/>
      <c r="C289" s="397"/>
      <c r="D289" s="399"/>
      <c r="E289" s="399"/>
      <c r="F289" s="399"/>
      <c r="G289" s="399"/>
      <c r="H289" s="399"/>
      <c r="I289" s="399"/>
      <c r="J289" s="399"/>
      <c r="K289" s="399"/>
      <c r="L289" s="399"/>
      <c r="M289" s="399"/>
      <c r="N289" s="399"/>
      <c r="O289" s="399"/>
      <c r="P289" s="399"/>
      <c r="Q289" s="399"/>
      <c r="R289" s="399"/>
      <c r="S289" s="450"/>
      <c r="T289" s="450"/>
      <c r="U289" s="450"/>
      <c r="V289" s="450"/>
      <c r="W289" s="450"/>
      <c r="X289" s="450"/>
      <c r="Y289" s="450"/>
      <c r="Z289" s="450"/>
      <c r="AA289" s="450"/>
      <c r="AB289" s="450"/>
      <c r="AC289" s="450"/>
      <c r="AD289" s="450"/>
      <c r="AE289" s="450"/>
      <c r="AF289" s="450"/>
      <c r="AG289" s="450"/>
      <c r="AH289" s="450"/>
      <c r="AI289" s="450"/>
      <c r="AJ289" s="399"/>
      <c r="AK289" s="399"/>
      <c r="AL289" s="399"/>
    </row>
    <row r="290" spans="1:38" ht="14.25" customHeight="1" x14ac:dyDescent="0.25">
      <c r="E290" s="373"/>
      <c r="F290" s="372"/>
      <c r="G290" s="372"/>
      <c r="H290" s="372"/>
      <c r="I290" s="372"/>
      <c r="J290" s="372"/>
      <c r="K290" s="372"/>
      <c r="L290" s="372"/>
      <c r="M290" s="372"/>
      <c r="N290" s="372"/>
      <c r="O290" s="372"/>
      <c r="P290" s="372"/>
      <c r="Q290" s="372"/>
      <c r="R290" s="372"/>
    </row>
    <row r="291" spans="1:38" ht="14.25" customHeight="1" x14ac:dyDescent="0.25"/>
    <row r="292" spans="1:38" ht="14.25" customHeight="1" x14ac:dyDescent="0.25"/>
    <row r="293" spans="1:38" ht="14.25" customHeight="1" x14ac:dyDescent="0.25"/>
    <row r="294" spans="1:38" ht="14.25" customHeight="1" x14ac:dyDescent="0.25">
      <c r="E294" s="372"/>
    </row>
    <row r="295" spans="1:38" ht="14.25" customHeight="1" x14ac:dyDescent="0.25"/>
    <row r="296" spans="1:38" ht="14.25" customHeight="1" x14ac:dyDescent="0.25"/>
    <row r="297" spans="1:38" ht="14.25" customHeight="1" x14ac:dyDescent="0.25"/>
    <row r="298" spans="1:38" ht="14.25" customHeight="1" x14ac:dyDescent="0.25"/>
    <row r="299" spans="1:38" ht="14.25" customHeight="1" x14ac:dyDescent="0.25"/>
    <row r="300" spans="1:38" ht="14.25" customHeight="1" x14ac:dyDescent="0.25"/>
    <row r="301" spans="1:38" ht="14.25" customHeight="1" x14ac:dyDescent="0.25"/>
    <row r="302" spans="1:38" ht="14.25" customHeight="1" x14ac:dyDescent="0.25"/>
    <row r="303" spans="1:38" ht="14.25" customHeight="1" x14ac:dyDescent="0.25"/>
    <row r="304" spans="1:38"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spans="7:21" ht="14.25" customHeight="1" x14ac:dyDescent="0.25"/>
    <row r="338" spans="7:21" ht="14.25" customHeight="1" x14ac:dyDescent="0.25"/>
    <row r="339" spans="7:21" ht="14.25" customHeight="1" x14ac:dyDescent="0.25"/>
    <row r="340" spans="7:21" ht="14.25" customHeight="1" x14ac:dyDescent="0.25"/>
    <row r="341" spans="7:21" ht="14.25" customHeight="1" x14ac:dyDescent="0.25"/>
    <row r="342" spans="7:21" ht="14.25" customHeight="1" x14ac:dyDescent="0.25"/>
    <row r="343" spans="7:21" ht="15" customHeight="1" x14ac:dyDescent="0.25"/>
    <row r="344" spans="7:21" ht="15" customHeight="1" x14ac:dyDescent="0.25"/>
    <row r="345" spans="7:21" ht="15" customHeight="1" x14ac:dyDescent="0.25"/>
    <row r="346" spans="7:21" ht="15" customHeight="1" x14ac:dyDescent="0.25"/>
    <row r="347" spans="7:21" ht="15" customHeight="1" x14ac:dyDescent="0.25"/>
    <row r="349" spans="7:21" ht="16.5" x14ac:dyDescent="0.25">
      <c r="G349" s="374"/>
      <c r="H349" s="374"/>
      <c r="I349" s="374"/>
      <c r="J349" s="374"/>
      <c r="K349" s="374"/>
      <c r="L349" s="374"/>
      <c r="M349" s="374"/>
      <c r="N349" s="374"/>
      <c r="O349" s="374"/>
      <c r="P349" s="374"/>
      <c r="Q349" s="374"/>
      <c r="R349" s="374"/>
      <c r="S349" s="374"/>
      <c r="T349" s="374"/>
      <c r="U349" s="374"/>
    </row>
    <row r="350" spans="7:21" ht="16.5" x14ac:dyDescent="0.25">
      <c r="G350" s="374"/>
      <c r="H350" s="374"/>
      <c r="I350" s="374"/>
      <c r="J350" s="374"/>
      <c r="K350" s="374"/>
      <c r="L350" s="374"/>
      <c r="M350" s="374"/>
      <c r="N350" s="374"/>
      <c r="O350" s="374"/>
      <c r="P350" s="374"/>
      <c r="Q350" s="374"/>
      <c r="R350" s="374"/>
      <c r="S350" s="374"/>
      <c r="T350" s="374"/>
      <c r="U350" s="374"/>
    </row>
  </sheetData>
  <sheetProtection algorithmName="SHA-512" hashValue="HEHR2owHAybWVsK4kE2tdDl0Xi1+lR87eJgRRRtNYggiw3TM905IW8XgpjmJeoq4SDJZvoH4L1n1yrWq8wipaw==" saltValue="DT1KpF7167vVFqFDcCvvdQ==" spinCount="100000" sheet="1" objects="1" scenarios="1"/>
  <protectedRanges>
    <protectedRange sqref="E153:G162 I153:J162 O153:Q162 E177:G186 I177:J186 O177:Q186 E199:G208 I199:J208 O199:Q208" name="Rango2"/>
    <protectedRange sqref="E37:H56 L37:N56 E79:H98 L79:N98 E123:H133 L123:N133 E226:H230 L226:N230" name="Rango1"/>
  </protectedRanges>
  <mergeCells count="109">
    <mergeCell ref="E232:R233"/>
    <mergeCell ref="E106:R107"/>
    <mergeCell ref="R76:R78"/>
    <mergeCell ref="E71:R72"/>
    <mergeCell ref="E74:R74"/>
    <mergeCell ref="E100:R100"/>
    <mergeCell ref="E101:S101"/>
    <mergeCell ref="E102:S102"/>
    <mergeCell ref="E103:S103"/>
    <mergeCell ref="E104:S104"/>
    <mergeCell ref="L77:N77"/>
    <mergeCell ref="E76:E78"/>
    <mergeCell ref="F76:F78"/>
    <mergeCell ref="G76:G78"/>
    <mergeCell ref="H76:H78"/>
    <mergeCell ref="O76:Q77"/>
    <mergeCell ref="I77:K77"/>
    <mergeCell ref="O175:Q175"/>
    <mergeCell ref="E188:T188"/>
    <mergeCell ref="E167:U167"/>
    <mergeCell ref="E168:U168"/>
    <mergeCell ref="E150:E152"/>
    <mergeCell ref="E174:E176"/>
    <mergeCell ref="E221:S221"/>
    <mergeCell ref="H223:H225"/>
    <mergeCell ref="E139:S140"/>
    <mergeCell ref="I224:K224"/>
    <mergeCell ref="I76:N76"/>
    <mergeCell ref="J196:J198"/>
    <mergeCell ref="K196:K198"/>
    <mergeCell ref="L196:Q196"/>
    <mergeCell ref="R196:T197"/>
    <mergeCell ref="L197:N197"/>
    <mergeCell ref="O197:Q197"/>
    <mergeCell ref="L174:Q174"/>
    <mergeCell ref="R174:T175"/>
    <mergeCell ref="I223:N223"/>
    <mergeCell ref="E223:E225"/>
    <mergeCell ref="E120:E122"/>
    <mergeCell ref="L224:N224"/>
    <mergeCell ref="E219:S219"/>
    <mergeCell ref="F223:F225"/>
    <mergeCell ref="G223:G225"/>
    <mergeCell ref="L175:N175"/>
    <mergeCell ref="E212:U212"/>
    <mergeCell ref="H150:I150"/>
    <mergeCell ref="F150:F152"/>
    <mergeCell ref="G150:G152"/>
    <mergeCell ref="E210:T210"/>
    <mergeCell ref="F196:F198"/>
    <mergeCell ref="G196:G198"/>
    <mergeCell ref="L151:N151"/>
    <mergeCell ref="O151:Q151"/>
    <mergeCell ref="F174:F176"/>
    <mergeCell ref="G174:G176"/>
    <mergeCell ref="E165:T165"/>
    <mergeCell ref="E166:T166"/>
    <mergeCell ref="E196:E198"/>
    <mergeCell ref="H196:I196"/>
    <mergeCell ref="H174:I174"/>
    <mergeCell ref="J174:J176"/>
    <mergeCell ref="K174:K176"/>
    <mergeCell ref="J150:J152"/>
    <mergeCell ref="K150:K152"/>
    <mergeCell ref="L150:Q150"/>
    <mergeCell ref="E16:S19"/>
    <mergeCell ref="E20:S23"/>
    <mergeCell ref="E24:S26"/>
    <mergeCell ref="L35:N35"/>
    <mergeCell ref="E61:S61"/>
    <mergeCell ref="E58:R58"/>
    <mergeCell ref="E59:S59"/>
    <mergeCell ref="E60:S60"/>
    <mergeCell ref="E66:R67"/>
    <mergeCell ref="E62:S62"/>
    <mergeCell ref="E64:R65"/>
    <mergeCell ref="E63:R63"/>
    <mergeCell ref="E34:E36"/>
    <mergeCell ref="F34:F36"/>
    <mergeCell ref="G34:G36"/>
    <mergeCell ref="H34:H36"/>
    <mergeCell ref="I35:K35"/>
    <mergeCell ref="I34:N34"/>
    <mergeCell ref="O34:Q35"/>
    <mergeCell ref="R34:R36"/>
    <mergeCell ref="R223:R225"/>
    <mergeCell ref="O223:Q224"/>
    <mergeCell ref="E105:R105"/>
    <mergeCell ref="O120:Q121"/>
    <mergeCell ref="E141:R142"/>
    <mergeCell ref="F120:F122"/>
    <mergeCell ref="G120:G122"/>
    <mergeCell ref="H120:H122"/>
    <mergeCell ref="I120:N120"/>
    <mergeCell ref="I121:K121"/>
    <mergeCell ref="L121:N121"/>
    <mergeCell ref="E189:U189"/>
    <mergeCell ref="E217:S217"/>
    <mergeCell ref="E211:U211"/>
    <mergeCell ref="R150:T151"/>
    <mergeCell ref="U196:U198"/>
    <mergeCell ref="U174:U176"/>
    <mergeCell ref="U150:U152"/>
    <mergeCell ref="E164:T164"/>
    <mergeCell ref="E190:U190"/>
    <mergeCell ref="R120:R122"/>
    <mergeCell ref="E135:R135"/>
    <mergeCell ref="E136:S137"/>
    <mergeCell ref="E113:S113"/>
  </mergeCells>
  <conditionalFormatting sqref="O37:R56">
    <cfRule type="expression" dxfId="1369" priority="268" stopIfTrue="1">
      <formula>ISNUMBER(O37)</formula>
    </cfRule>
  </conditionalFormatting>
  <conditionalFormatting sqref="H37:H56">
    <cfRule type="expression" dxfId="1368" priority="270" stopIfTrue="1">
      <formula>AND(OR(ISTEXT(F37),ISTEXT(G37)),ISBLANK(H37))</formula>
    </cfRule>
  </conditionalFormatting>
  <conditionalFormatting sqref="L38 L40:L56">
    <cfRule type="expression" dxfId="1367" priority="274" stopIfTrue="1">
      <formula>ISNUMBER(L38)</formula>
    </cfRule>
  </conditionalFormatting>
  <conditionalFormatting sqref="M38:M56">
    <cfRule type="expression" dxfId="1366" priority="254" stopIfTrue="1">
      <formula>ISNUMBER(M38)</formula>
    </cfRule>
  </conditionalFormatting>
  <conditionalFormatting sqref="M37:M56">
    <cfRule type="expression" dxfId="1365" priority="255">
      <formula>ISNUMBER(M37)</formula>
    </cfRule>
    <cfRule type="expression" dxfId="1364" priority="256">
      <formula>$G37="Otro (ud)"</formula>
    </cfRule>
  </conditionalFormatting>
  <conditionalFormatting sqref="N38:N56">
    <cfRule type="expression" dxfId="1363" priority="251" stopIfTrue="1">
      <formula>ISNUMBER(N38)</formula>
    </cfRule>
  </conditionalFormatting>
  <conditionalFormatting sqref="N37:N56">
    <cfRule type="expression" dxfId="1362" priority="252">
      <formula>ISNUMBER(N37)</formula>
    </cfRule>
    <cfRule type="expression" dxfId="1361" priority="253">
      <formula>$G37="Otro (ud)"</formula>
    </cfRule>
  </conditionalFormatting>
  <conditionalFormatting sqref="O226:R230">
    <cfRule type="expression" dxfId="1360" priority="226" stopIfTrue="1">
      <formula>ISNUMBER(O226)</formula>
    </cfRule>
  </conditionalFormatting>
  <conditionalFormatting sqref="H123:H133">
    <cfRule type="expression" dxfId="1359" priority="214" stopIfTrue="1">
      <formula>AND(OR(ISTEXT(F123),ISTEXT(G123)),ISBLANK(H123))</formula>
    </cfRule>
  </conditionalFormatting>
  <conditionalFormatting sqref="I124:K133 J123:K123">
    <cfRule type="expression" dxfId="1358" priority="211" stopIfTrue="1">
      <formula>ISNUMBER(I123)</formula>
    </cfRule>
    <cfRule type="expression" dxfId="1357" priority="212" stopIfTrue="1">
      <formula>ISTEXT($G123)</formula>
    </cfRule>
  </conditionalFormatting>
  <conditionalFormatting sqref="O123:R133 O134:Q134">
    <cfRule type="expression" dxfId="1356" priority="209" stopIfTrue="1">
      <formula>ISNUMBER(O123)</formula>
    </cfRule>
  </conditionalFormatting>
  <conditionalFormatting sqref="E37:E56">
    <cfRule type="expression" dxfId="1355" priority="204" stopIfTrue="1">
      <formula>E37=""</formula>
    </cfRule>
  </conditionalFormatting>
  <conditionalFormatting sqref="F123:F133">
    <cfRule type="expression" dxfId="1354" priority="198">
      <formula>F123&lt;&gt;""</formula>
    </cfRule>
    <cfRule type="expression" dxfId="1353" priority="199">
      <formula>ISTEXT(E123)</formula>
    </cfRule>
  </conditionalFormatting>
  <conditionalFormatting sqref="G123:G133">
    <cfRule type="expression" dxfId="1352" priority="196">
      <formula>G123&lt;&gt;""</formula>
    </cfRule>
    <cfRule type="expression" dxfId="1351" priority="197">
      <formula>ISTEXT(F123)</formula>
    </cfRule>
  </conditionalFormatting>
  <conditionalFormatting sqref="G226:G230">
    <cfRule type="expression" dxfId="1350" priority="195" stopIfTrue="1">
      <formula>AND(OR(ISTEXT(E226),ISTEXT(F226)),ISBLANK(G226))</formula>
    </cfRule>
  </conditionalFormatting>
  <conditionalFormatting sqref="F153:G162">
    <cfRule type="expression" dxfId="1349" priority="186" stopIfTrue="1">
      <formula>F153&lt;&gt;""</formula>
    </cfRule>
  </conditionalFormatting>
  <conditionalFormatting sqref="K153:K162">
    <cfRule type="expression" dxfId="1348" priority="194" stopIfTrue="1">
      <formula>K153&lt;&gt;""</formula>
    </cfRule>
  </conditionalFormatting>
  <conditionalFormatting sqref="H153:H162">
    <cfRule type="expression" dxfId="1347" priority="168" stopIfTrue="1">
      <formula>H153&lt;&gt;""</formula>
    </cfRule>
  </conditionalFormatting>
  <conditionalFormatting sqref="H153:H162">
    <cfRule type="expression" dxfId="1346" priority="166" stopIfTrue="1">
      <formula>F153="Otros"</formula>
    </cfRule>
    <cfRule type="expression" dxfId="1345" priority="167" stopIfTrue="1">
      <formula>G153=""</formula>
    </cfRule>
  </conditionalFormatting>
  <conditionalFormatting sqref="J153:J162">
    <cfRule type="expression" dxfId="1344" priority="161" stopIfTrue="1">
      <formula>J153&lt;&gt;""</formula>
    </cfRule>
    <cfRule type="expression" dxfId="1343" priority="162" stopIfTrue="1">
      <formula>F153&lt;&gt;""</formula>
    </cfRule>
  </conditionalFormatting>
  <conditionalFormatting sqref="R153:T163">
    <cfRule type="expression" dxfId="1342" priority="158" stopIfTrue="1">
      <formula>ISNUMBER(R153)</formula>
    </cfRule>
  </conditionalFormatting>
  <conditionalFormatting sqref="F177:G186">
    <cfRule type="expression" dxfId="1341" priority="148" stopIfTrue="1">
      <formula>F177&lt;&gt;""</formula>
    </cfRule>
  </conditionalFormatting>
  <conditionalFormatting sqref="K177:K186">
    <cfRule type="expression" dxfId="1340" priority="156" stopIfTrue="1">
      <formula>K177&lt;&gt;""</formula>
    </cfRule>
  </conditionalFormatting>
  <conditionalFormatting sqref="J177:J186">
    <cfRule type="expression" dxfId="1339" priority="140" stopIfTrue="1">
      <formula>J177&lt;&gt;""</formula>
    </cfRule>
    <cfRule type="expression" dxfId="1338" priority="141" stopIfTrue="1">
      <formula>F177&lt;&gt;""</formula>
    </cfRule>
  </conditionalFormatting>
  <conditionalFormatting sqref="O178:Q186 P177:Q177">
    <cfRule type="expression" dxfId="1337" priority="138" stopIfTrue="1">
      <formula>O177&lt;&gt;""</formula>
    </cfRule>
  </conditionalFormatting>
  <conditionalFormatting sqref="R177:T187">
    <cfRule type="expression" dxfId="1336" priority="137" stopIfTrue="1">
      <formula>ISNUMBER(R177)</formula>
    </cfRule>
  </conditionalFormatting>
  <conditionalFormatting sqref="R199:T209">
    <cfRule type="expression" dxfId="1335" priority="123" stopIfTrue="1">
      <formula>ISNUMBER(R199)</formula>
    </cfRule>
  </conditionalFormatting>
  <conditionalFormatting sqref="F199:G208">
    <cfRule type="expression" dxfId="1334" priority="134" stopIfTrue="1">
      <formula>F199&lt;&gt;""</formula>
    </cfRule>
  </conditionalFormatting>
  <conditionalFormatting sqref="K199:K208">
    <cfRule type="expression" dxfId="1333" priority="135" stopIfTrue="1">
      <formula>K199&lt;&gt;""</formula>
    </cfRule>
  </conditionalFormatting>
  <conditionalFormatting sqref="J199:J208">
    <cfRule type="expression" dxfId="1332" priority="126" stopIfTrue="1">
      <formula>J199&lt;&gt;""</formula>
    </cfRule>
    <cfRule type="expression" dxfId="1331" priority="127" stopIfTrue="1">
      <formula>F199&lt;&gt;""</formula>
    </cfRule>
  </conditionalFormatting>
  <conditionalFormatting sqref="U153:U162">
    <cfRule type="expression" dxfId="1330" priority="113" stopIfTrue="1">
      <formula>ISNUMBER(U153)</formula>
    </cfRule>
  </conditionalFormatting>
  <conditionalFormatting sqref="U177:U186">
    <cfRule type="expression" dxfId="1329" priority="112" stopIfTrue="1">
      <formula>ISNUMBER(U177)</formula>
    </cfRule>
  </conditionalFormatting>
  <conditionalFormatting sqref="U199:U208">
    <cfRule type="expression" dxfId="1328" priority="111" stopIfTrue="1">
      <formula>ISNUMBER(U199)</formula>
    </cfRule>
  </conditionalFormatting>
  <conditionalFormatting sqref="L37:L56">
    <cfRule type="expression" dxfId="1327" priority="101" stopIfTrue="1">
      <formula>ISNUMBER(L37)</formula>
    </cfRule>
  </conditionalFormatting>
  <conditionalFormatting sqref="L37:L56">
    <cfRule type="expression" dxfId="1326" priority="102">
      <formula>ISNUMBER(L37)</formula>
    </cfRule>
    <cfRule type="expression" dxfId="1325" priority="103">
      <formula>$G37="Otro (ud)"</formula>
    </cfRule>
  </conditionalFormatting>
  <conditionalFormatting sqref="M123:M133">
    <cfRule type="expression" dxfId="1324" priority="99">
      <formula>ISNUMBER(M123)</formula>
    </cfRule>
    <cfRule type="expression" dxfId="1323" priority="100">
      <formula>$G123="Otro (ud)"</formula>
    </cfRule>
  </conditionalFormatting>
  <conditionalFormatting sqref="N123:N133">
    <cfRule type="expression" dxfId="1322" priority="97">
      <formula>ISNUMBER(N123)</formula>
    </cfRule>
    <cfRule type="expression" dxfId="1321" priority="98">
      <formula>$G123="Otro (ud)"</formula>
    </cfRule>
  </conditionalFormatting>
  <conditionalFormatting sqref="L123:L133">
    <cfRule type="expression" dxfId="1320" priority="94" stopIfTrue="1">
      <formula>ISNUMBER(L123)</formula>
    </cfRule>
  </conditionalFormatting>
  <conditionalFormatting sqref="L123:L133">
    <cfRule type="expression" dxfId="1319" priority="95">
      <formula>ISNUMBER(L123)</formula>
    </cfRule>
    <cfRule type="expression" dxfId="1318" priority="96">
      <formula>$G123="Otro (ud)"</formula>
    </cfRule>
  </conditionalFormatting>
  <conditionalFormatting sqref="I153:I162">
    <cfRule type="expression" dxfId="1317" priority="91" stopIfTrue="1">
      <formula>ISNUMBER(I153)</formula>
    </cfRule>
    <cfRule type="expression" dxfId="1316" priority="93">
      <formula>$F153="Otros"</formula>
    </cfRule>
  </conditionalFormatting>
  <conditionalFormatting sqref="O153:O162">
    <cfRule type="expression" dxfId="1315" priority="81" stopIfTrue="1">
      <formula>ISNUMBER(O153)</formula>
    </cfRule>
  </conditionalFormatting>
  <conditionalFormatting sqref="O153:O162">
    <cfRule type="expression" dxfId="1314" priority="83">
      <formula>$F153="Otros"</formula>
    </cfRule>
  </conditionalFormatting>
  <conditionalFormatting sqref="P153:P162">
    <cfRule type="expression" dxfId="1313" priority="79" stopIfTrue="1">
      <formula>ISNUMBER(P153)</formula>
    </cfRule>
  </conditionalFormatting>
  <conditionalFormatting sqref="P153:P162">
    <cfRule type="expression" dxfId="1312" priority="80">
      <formula>$F153="Otros"</formula>
    </cfRule>
  </conditionalFormatting>
  <conditionalFormatting sqref="Q153:Q162">
    <cfRule type="expression" dxfId="1311" priority="77" stopIfTrue="1">
      <formula>ISNUMBER(Q153)</formula>
    </cfRule>
  </conditionalFormatting>
  <conditionalFormatting sqref="Q153:Q162">
    <cfRule type="expression" dxfId="1310" priority="78">
      <formula>$F153="Otros"</formula>
    </cfRule>
  </conditionalFormatting>
  <conditionalFormatting sqref="I177:I186">
    <cfRule type="expression" dxfId="1309" priority="75" stopIfTrue="1">
      <formula>ISNUMBER(I177)</formula>
    </cfRule>
    <cfRule type="expression" dxfId="1308" priority="76">
      <formula>$F177="Otros"</formula>
    </cfRule>
  </conditionalFormatting>
  <conditionalFormatting sqref="I199:I208">
    <cfRule type="expression" dxfId="1307" priority="71" stopIfTrue="1">
      <formula>ISNUMBER(I199)</formula>
    </cfRule>
    <cfRule type="expression" dxfId="1306" priority="72">
      <formula>$F199="Otros"</formula>
    </cfRule>
  </conditionalFormatting>
  <conditionalFormatting sqref="I227:K230 J226:K226">
    <cfRule type="expression" dxfId="1305" priority="66">
      <formula>I226&lt;&gt;""</formula>
    </cfRule>
  </conditionalFormatting>
  <conditionalFormatting sqref="F37:F56">
    <cfRule type="expression" dxfId="1304" priority="64">
      <formula>F37&lt;&gt;""</formula>
    </cfRule>
  </conditionalFormatting>
  <conditionalFormatting sqref="G37:G56">
    <cfRule type="expression" dxfId="1303" priority="63">
      <formula>G37&lt;&gt;""</formula>
    </cfRule>
  </conditionalFormatting>
  <conditionalFormatting sqref="H226:H230">
    <cfRule type="expression" dxfId="1302" priority="62" stopIfTrue="1">
      <formula>AND(OR(ISTEXT(F226),ISTEXT(G226)),ISBLANK(H226))</formula>
    </cfRule>
  </conditionalFormatting>
  <conditionalFormatting sqref="F226:F230">
    <cfRule type="expression" dxfId="1301" priority="61" stopIfTrue="1">
      <formula>F226&lt;&gt;""</formula>
    </cfRule>
  </conditionalFormatting>
  <conditionalFormatting sqref="L153:N162">
    <cfRule type="expression" dxfId="1300" priority="55" stopIfTrue="1">
      <formula>$F153="Otros"</formula>
    </cfRule>
    <cfRule type="expression" dxfId="1299" priority="56" stopIfTrue="1">
      <formula>L153=""</formula>
    </cfRule>
    <cfRule type="expression" dxfId="1298" priority="57" stopIfTrue="1">
      <formula>L153&lt;&gt;""</formula>
    </cfRule>
  </conditionalFormatting>
  <conditionalFormatting sqref="I123:K133">
    <cfRule type="expression" dxfId="1297" priority="52" stopIfTrue="1">
      <formula>$G123="Otro (ud)"</formula>
    </cfRule>
    <cfRule type="expression" dxfId="1296" priority="53" stopIfTrue="1">
      <formula>I123=""</formula>
    </cfRule>
    <cfRule type="expression" dxfId="1295" priority="54" stopIfTrue="1">
      <formula>I123&lt;&gt;""</formula>
    </cfRule>
  </conditionalFormatting>
  <conditionalFormatting sqref="H177:H186">
    <cfRule type="expression" dxfId="1294" priority="51" stopIfTrue="1">
      <formula>H177&lt;&gt;""</formula>
    </cfRule>
  </conditionalFormatting>
  <conditionalFormatting sqref="H177:H186">
    <cfRule type="expression" dxfId="1293" priority="49" stopIfTrue="1">
      <formula>F177="Otros"</formula>
    </cfRule>
    <cfRule type="expression" dxfId="1292" priority="50" stopIfTrue="1">
      <formula>G177=""</formula>
    </cfRule>
  </conditionalFormatting>
  <conditionalFormatting sqref="L177:N186">
    <cfRule type="expression" dxfId="1291" priority="46" stopIfTrue="1">
      <formula>$F177="Otros"</formula>
    </cfRule>
    <cfRule type="expression" dxfId="1290" priority="47" stopIfTrue="1">
      <formula>L177=""</formula>
    </cfRule>
    <cfRule type="expression" dxfId="1289" priority="48" stopIfTrue="1">
      <formula>L177&lt;&gt;""</formula>
    </cfRule>
  </conditionalFormatting>
  <conditionalFormatting sqref="O177:Q186">
    <cfRule type="expression" dxfId="1288" priority="41" stopIfTrue="1">
      <formula>ISNUMBER(O177)</formula>
    </cfRule>
    <cfRule type="expression" dxfId="1287" priority="42">
      <formula>$F177="Otros"</formula>
    </cfRule>
  </conditionalFormatting>
  <conditionalFormatting sqref="H199:H208">
    <cfRule type="expression" dxfId="1286" priority="40" stopIfTrue="1">
      <formula>H199&lt;&gt;""</formula>
    </cfRule>
  </conditionalFormatting>
  <conditionalFormatting sqref="H199:H208">
    <cfRule type="expression" dxfId="1285" priority="38" stopIfTrue="1">
      <formula>F199="Otros"</formula>
    </cfRule>
    <cfRule type="expression" dxfId="1284" priority="39" stopIfTrue="1">
      <formula>G199=""</formula>
    </cfRule>
  </conditionalFormatting>
  <conditionalFormatting sqref="L199:N208">
    <cfRule type="expression" dxfId="1283" priority="35" stopIfTrue="1">
      <formula>$F199="Otros"</formula>
    </cfRule>
    <cfRule type="expression" dxfId="1282" priority="36" stopIfTrue="1">
      <formula>L199=""</formula>
    </cfRule>
    <cfRule type="expression" dxfId="1281" priority="37" stopIfTrue="1">
      <formula>L199&lt;&gt;""</formula>
    </cfRule>
  </conditionalFormatting>
  <conditionalFormatting sqref="I226:K230">
    <cfRule type="expression" dxfId="1280" priority="32" stopIfTrue="1">
      <formula>$G226="Otro (ud)"</formula>
    </cfRule>
    <cfRule type="expression" dxfId="1279" priority="33" stopIfTrue="1">
      <formula>I226=""</formula>
    </cfRule>
    <cfRule type="expression" dxfId="1278" priority="34" stopIfTrue="1">
      <formula>I226&lt;&gt;""</formula>
    </cfRule>
  </conditionalFormatting>
  <conditionalFormatting sqref="O199:Q208">
    <cfRule type="expression" dxfId="1277" priority="30" stopIfTrue="1">
      <formula>ISNUMBER(O199)</formula>
    </cfRule>
    <cfRule type="expression" dxfId="1276" priority="31">
      <formula>$F199="Otros"</formula>
    </cfRule>
  </conditionalFormatting>
  <conditionalFormatting sqref="L226:N230">
    <cfRule type="expression" dxfId="1275" priority="28" stopIfTrue="1">
      <formula>ISNUMBER(L226)</formula>
    </cfRule>
    <cfRule type="expression" dxfId="1274" priority="29">
      <formula>$G226="Otro (ud)"</formula>
    </cfRule>
  </conditionalFormatting>
  <conditionalFormatting sqref="I37:K56">
    <cfRule type="expression" dxfId="1273" priority="25" stopIfTrue="1">
      <formula>$G37="Otro (ud)"</formula>
    </cfRule>
    <cfRule type="expression" dxfId="1272" priority="26" stopIfTrue="1">
      <formula>I37=""</formula>
    </cfRule>
    <cfRule type="expression" dxfId="1271" priority="27" stopIfTrue="1">
      <formula>I37&lt;&gt;""</formula>
    </cfRule>
  </conditionalFormatting>
  <conditionalFormatting sqref="E123:E133">
    <cfRule type="expression" dxfId="1270" priority="23" stopIfTrue="1">
      <formula>E123=""</formula>
    </cfRule>
  </conditionalFormatting>
  <conditionalFormatting sqref="E153:E162">
    <cfRule type="expression" dxfId="1269" priority="22" stopIfTrue="1">
      <formula>E153=""</formula>
    </cfRule>
  </conditionalFormatting>
  <conditionalFormatting sqref="E177:E186">
    <cfRule type="expression" dxfId="1268" priority="21" stopIfTrue="1">
      <formula>E177=""</formula>
    </cfRule>
  </conditionalFormatting>
  <conditionalFormatting sqref="E199:E208">
    <cfRule type="expression" dxfId="1267" priority="20" stopIfTrue="1">
      <formula>E199=""</formula>
    </cfRule>
  </conditionalFormatting>
  <conditionalFormatting sqref="E226:E230">
    <cfRule type="expression" dxfId="1266" priority="19" stopIfTrue="1">
      <formula>E226=""</formula>
    </cfRule>
  </conditionalFormatting>
  <conditionalFormatting sqref="I79:K98">
    <cfRule type="expression" dxfId="1265" priority="1" stopIfTrue="1">
      <formula>$G79="Otro (ud)"</formula>
    </cfRule>
    <cfRule type="expression" dxfId="1264" priority="2" stopIfTrue="1">
      <formula>I79=""</formula>
    </cfRule>
    <cfRule type="expression" dxfId="1263" priority="3" stopIfTrue="1">
      <formula>I79&lt;&gt;""</formula>
    </cfRule>
  </conditionalFormatting>
  <conditionalFormatting sqref="O79:R98">
    <cfRule type="expression" dxfId="1262" priority="16" stopIfTrue="1">
      <formula>ISNUMBER(O79)</formula>
    </cfRule>
  </conditionalFormatting>
  <conditionalFormatting sqref="H79:H98">
    <cfRule type="expression" dxfId="1261" priority="17" stopIfTrue="1">
      <formula>AND(OR(ISTEXT(F79),ISTEXT(G79)),ISBLANK(H79))</formula>
    </cfRule>
  </conditionalFormatting>
  <conditionalFormatting sqref="L80 L82:L98">
    <cfRule type="expression" dxfId="1260" priority="18" stopIfTrue="1">
      <formula>ISNUMBER(L80)</formula>
    </cfRule>
  </conditionalFormatting>
  <conditionalFormatting sqref="M80:M98">
    <cfRule type="expression" dxfId="1259" priority="13" stopIfTrue="1">
      <formula>ISNUMBER(M80)</formula>
    </cfRule>
  </conditionalFormatting>
  <conditionalFormatting sqref="M79:M98">
    <cfRule type="expression" dxfId="1258" priority="14">
      <formula>ISNUMBER(M79)</formula>
    </cfRule>
    <cfRule type="expression" dxfId="1257" priority="15">
      <formula>$G79="Otro (ud)"</formula>
    </cfRule>
  </conditionalFormatting>
  <conditionalFormatting sqref="N80:N98">
    <cfRule type="expression" dxfId="1256" priority="10" stopIfTrue="1">
      <formula>ISNUMBER(N80)</formula>
    </cfRule>
  </conditionalFormatting>
  <conditionalFormatting sqref="N79:N98">
    <cfRule type="expression" dxfId="1255" priority="11">
      <formula>ISNUMBER(N79)</formula>
    </cfRule>
    <cfRule type="expression" dxfId="1254" priority="12">
      <formula>$G79="Otro (ud)"</formula>
    </cfRule>
  </conditionalFormatting>
  <conditionalFormatting sqref="E79:E98">
    <cfRule type="expression" dxfId="1253" priority="9" stopIfTrue="1">
      <formula>E79=""</formula>
    </cfRule>
  </conditionalFormatting>
  <conditionalFormatting sqref="L79:L98">
    <cfRule type="expression" dxfId="1252" priority="6" stopIfTrue="1">
      <formula>ISNUMBER(L79)</formula>
    </cfRule>
  </conditionalFormatting>
  <conditionalFormatting sqref="L79:L98">
    <cfRule type="expression" dxfId="1251" priority="7">
      <formula>ISNUMBER(L79)</formula>
    </cfRule>
    <cfRule type="expression" dxfId="1250" priority="8">
      <formula>$G79="Otro (ud)"</formula>
    </cfRule>
  </conditionalFormatting>
  <conditionalFormatting sqref="F79:F98">
    <cfRule type="expression" dxfId="1249" priority="5">
      <formula>F79&lt;&gt;""</formula>
    </cfRule>
  </conditionalFormatting>
  <conditionalFormatting sqref="G79:G98">
    <cfRule type="expression" dxfId="1248" priority="4">
      <formula>G79&lt;&gt;""</formula>
    </cfRule>
  </conditionalFormatting>
  <dataValidations count="14">
    <dataValidation type="decimal" allowBlank="1" showInputMessage="1" showErrorMessage="1" sqref="L37:N56 L226:N230 L123:N133">
      <formula1>0</formula1>
      <formula2>10</formula2>
    </dataValidation>
    <dataValidation type="decimal" operator="greaterThan" allowBlank="1" showInputMessage="1" showErrorMessage="1" sqref="H37:H56 H226:H230 H123:H133">
      <formula1>0</formula1>
    </dataValidation>
    <dataValidation type="decimal" allowBlank="1" showInputMessage="1" showErrorMessage="1" sqref="H79:H99">
      <formula1>0</formula1>
      <formula2>100000000</formula2>
    </dataValidation>
    <dataValidation type="decimal" allowBlank="1" showInputMessage="1" showErrorMessage="1" sqref="I99">
      <formula1>0</formula1>
      <formula2>500</formula2>
    </dataValidation>
    <dataValidation type="list" allowBlank="1" showInputMessage="1" showErrorMessage="1" sqref="F226:F230">
      <formula1>Tipo_transporte</formula1>
    </dataValidation>
    <dataValidation type="list" allowBlank="1" showInputMessage="1" showErrorMessage="1" sqref="F123:F133">
      <formula1>Tipo_Maquinaria</formula1>
    </dataValidation>
    <dataValidation type="list" allowBlank="1" showInputMessage="1" showErrorMessage="1" sqref="F37:F56 F79:F98">
      <formula1>Categoría_Veh</formula1>
    </dataValidation>
    <dataValidation type="list" allowBlank="1" showErrorMessage="1" sqref="G199:G208">
      <formula1>Capacidad</formula1>
    </dataValidation>
    <dataValidation type="list" allowBlank="1" showErrorMessage="1" sqref="F199:F208">
      <formula1>Maquinaria</formula1>
    </dataValidation>
    <dataValidation type="list" allowBlank="1" showErrorMessage="1" sqref="G177:G186">
      <formula1>Anchura</formula1>
    </dataValidation>
    <dataValidation type="list" allowBlank="1" showErrorMessage="1" sqref="F177:F186">
      <formula1>Maquinaria_aperos</formula1>
    </dataValidation>
    <dataValidation type="list" allowBlank="1" showErrorMessage="1" sqref="G153:G162">
      <formula1>Textura_profundidad</formula1>
    </dataValidation>
    <dataValidation type="list" allowBlank="1" showErrorMessage="1" sqref="F153:F162">
      <formula1>Tipo_de_apero</formula1>
    </dataValidation>
    <dataValidation type="decimal" allowBlank="1" showErrorMessage="1" sqref="J153:J162 J177:J186 J199:J208">
      <formula1>0</formula1>
      <formula2>100000000</formula2>
    </dataValidation>
  </dataValidations>
  <hyperlinks>
    <hyperlink ref="E105:R105" r:id="rId1" display="(1) Indique la marca y modelo de su coche si se encuentre entre los considerados en la base de datos del IDAE (Instituto para la Diversificación y Ahorro de la Energía) para coches nuevos: https://coches.idae.es/base-datos/marca-y-modelo"/>
    <hyperlink ref="E58:R58" r:id="rId2" display="(1)Categoría de vehículo según la clasificación de vehículos la UNECE (United Nations Economic Commission for Europe): https://unece.org/classification-and-definition-vehicles"/>
    <hyperlink ref="E64:R65" r:id="rId3" display="(3) Cantidad de combustible expresada en las unidades indicadas en la columna “Tipo de combustible”. Si solo dispone del dato en euros gastados en combustible en ese periodo, se recomienda realizar la conversión a litros consumidos a partir de los precios"/>
    <hyperlink ref="E135:R135" r:id="rId4" display="https://www.miteco.gob.es/es/calidad-y-evaluacion-ambiental/temas/sistema-espanol-de-inventario-sei-/08060708-maquinaria-movil_tcm30-456063.pdf"/>
    <hyperlink ref="A5" location="'3. Datos Cultivos'!A1" display="3. Datos cultivos"/>
    <hyperlink ref="A7" location="'5. Instalaciones fijas'!A1" display="5. Instalaciones fijas"/>
    <hyperlink ref="A9" location="'7. Emisiones Fugitivas'!A1" display="7. Emisiones fugitivas"/>
    <hyperlink ref="A10" location="'8. Emisiones de proceso'!A1" display="8. Emisiones de proceso"/>
    <hyperlink ref="A11" location="'9. Información adicional'!A1" display="9. Información adicional"/>
    <hyperlink ref="A12" location="'10. Electricidad y otras energ.'!A1" display="10. Electricidad y otras energías"/>
    <hyperlink ref="A13" location="'11. Informe final. Resultados'!A1" display="11. Informe final: Resultados"/>
    <hyperlink ref="A14" location="'12. Factores de emisión'!A1" display="12. Factores de emisión"/>
    <hyperlink ref="A15" location="'13. Revisiones calculadora'!A1" display="13. Revisiones de la calculadora"/>
    <hyperlink ref="A3" location="'1.Datos generales organización '!A1" display="1. Datos de la organización"/>
    <hyperlink ref="A4" location="'2. Hoja de trabajo. Consumos'!A1" display="2. Hoja de trabajo. Consumos"/>
    <hyperlink ref="A6" location="'4. Emisiones cultivos'!A1" display="4. Emisiones cultivos"/>
    <hyperlink ref="E100:R100" r:id="rId5" display="(1)Categoría de vehículo según la clasificación de vehículos la UNECE (United Nations Economic Commission for Europe): https://unece.org/classification-and-definition-vehicles"/>
  </hyperlinks>
  <pageMargins left="0.74803149606299213" right="0.74803149606299213" top="0.98425196850393704" bottom="0.98425196850393704" header="0" footer="0"/>
  <pageSetup paperSize="256" scale="47" orientation="portrait" r:id="rId6"/>
  <headerFooter alignWithMargins="0"/>
  <drawing r:id="rId7"/>
  <extLst>
    <ext xmlns:x14="http://schemas.microsoft.com/office/spreadsheetml/2009/9/main" uri="{CCE6A557-97BC-4b89-ADB6-D9C93CAAB3DF}">
      <x14:dataValidations xmlns:xm="http://schemas.microsoft.com/office/excel/2006/main" count="4">
        <x14:dataValidation type="list" allowBlank="1" showInputMessage="1" showErrorMessage="1">
          <x14:formula1>
            <xm:f>INDIRECT("Combustible_No_Carr_"&amp;Datos!$E1800)</xm:f>
          </x14:formula1>
          <xm:sqref>G226:G230</xm:sqref>
        </x14:dataValidation>
        <x14:dataValidation type="list" allowBlank="1" showInputMessage="1" showErrorMessage="1">
          <x14:formula1>
            <xm:f>INDIRECT("Comb_Maq_"&amp;Datos!$E1537&amp;"_"&amp;Datos!$D$6)</xm:f>
          </x14:formula1>
          <xm:sqref>G123:G133</xm:sqref>
        </x14:dataValidation>
        <x14:dataValidation type="list" allowBlank="1" showInputMessage="1" showErrorMessage="1">
          <x14:formula1>
            <xm:f>INDIRECT("Comb_Veh_"&amp;Datos!E1328&amp;"_"&amp;Datos!$D$6)</xm:f>
          </x14:formula1>
          <xm:sqref>G37:G56</xm:sqref>
        </x14:dataValidation>
        <x14:dataValidation type="list" allowBlank="1" showInputMessage="1" showErrorMessage="1">
          <x14:formula1>
            <xm:f>INDIRECT("Comb_VehA2_"&amp;Datos!E1419&amp;"_"&amp;Datos!$D$6)</xm:f>
          </x14:formula1>
          <xm:sqref>G79:G98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C98"/>
  <sheetViews>
    <sheetView showRowColHeaders="0" zoomScaleNormal="100" zoomScaleSheetLayoutView="100" workbookViewId="0">
      <pane xSplit="2" ySplit="1" topLeftCell="C2" activePane="bottomRight" state="frozen"/>
      <selection activeCell="L200" sqref="L200"/>
      <selection pane="topRight" activeCell="L200" sqref="L200"/>
      <selection pane="bottomLeft" activeCell="L200" sqref="L200"/>
      <selection pane="bottomRight"/>
    </sheetView>
  </sheetViews>
  <sheetFormatPr baseColWidth="10" defaultColWidth="11.42578125" defaultRowHeight="16.5" x14ac:dyDescent="0.3"/>
  <cols>
    <col min="1" max="1" width="27" style="386" customWidth="1"/>
    <col min="2" max="2" width="0.5703125" style="971" customWidth="1"/>
    <col min="3" max="3" width="1" style="259" customWidth="1"/>
    <col min="4" max="4" width="1.5703125" style="238" customWidth="1"/>
    <col min="5" max="5" width="24.7109375" style="238" customWidth="1"/>
    <col min="6" max="6" width="14.7109375" style="238" customWidth="1"/>
    <col min="7" max="7" width="19.85546875" style="238" customWidth="1"/>
    <col min="8" max="8" width="8.28515625" style="238" customWidth="1"/>
    <col min="9" max="9" width="14.7109375" style="238" customWidth="1"/>
    <col min="10" max="10" width="8.28515625" style="249" customWidth="1"/>
    <col min="11" max="11" width="17.28515625" style="238" customWidth="1"/>
    <col min="12" max="12" width="12.28515625" style="238" customWidth="1"/>
    <col min="13" max="13" width="11.7109375" style="238" customWidth="1"/>
    <col min="14" max="14" width="12" style="238" customWidth="1"/>
    <col min="15" max="15" width="12.7109375" style="238" customWidth="1"/>
    <col min="16" max="16" width="3.5703125" style="238" customWidth="1"/>
    <col min="17" max="17" width="11.85546875" style="238" customWidth="1"/>
    <col min="18" max="20" width="11.42578125" style="238" customWidth="1"/>
    <col min="21" max="16384" width="11.42578125" style="238"/>
  </cols>
  <sheetData>
    <row r="1" spans="1:22" ht="36" customHeight="1" x14ac:dyDescent="0.3">
      <c r="A1" s="257"/>
      <c r="C1" s="1515" t="s">
        <v>1823</v>
      </c>
      <c r="D1" s="1516"/>
      <c r="E1" s="1516"/>
      <c r="F1" s="1516"/>
      <c r="G1" s="1516"/>
      <c r="H1" s="1516"/>
      <c r="I1" s="1516"/>
      <c r="J1" s="1516"/>
      <c r="K1" s="1516"/>
      <c r="L1" s="1516"/>
      <c r="M1" s="1516"/>
      <c r="N1" s="1516"/>
      <c r="O1" s="1516"/>
      <c r="P1" s="1547"/>
      <c r="Q1" s="265"/>
    </row>
    <row r="2" spans="1:22" s="265" customFormat="1" ht="36" customHeight="1" x14ac:dyDescent="0.25">
      <c r="A2" s="386"/>
      <c r="B2" s="972"/>
      <c r="C2" s="259"/>
      <c r="D2" s="259"/>
      <c r="E2" s="259"/>
      <c r="F2" s="259"/>
      <c r="G2" s="364"/>
      <c r="J2" s="266"/>
      <c r="K2" s="266"/>
      <c r="L2" s="266"/>
      <c r="M2" s="266"/>
      <c r="N2" s="266"/>
      <c r="O2" s="266"/>
      <c r="P2" s="266"/>
      <c r="Q2" s="266"/>
    </row>
    <row r="3" spans="1:22" s="265" customFormat="1" ht="15" customHeight="1" x14ac:dyDescent="0.25">
      <c r="A3" s="387" t="s">
        <v>49</v>
      </c>
      <c r="B3" s="973"/>
      <c r="C3" s="259"/>
      <c r="E3" s="1544" t="s">
        <v>752</v>
      </c>
      <c r="F3" s="1544"/>
      <c r="G3" s="1544"/>
      <c r="H3" s="1544"/>
      <c r="I3" s="1544"/>
      <c r="J3" s="1544"/>
      <c r="K3" s="1544"/>
      <c r="L3" s="1544"/>
      <c r="M3" s="1544"/>
      <c r="N3" s="1544"/>
      <c r="O3" s="1544"/>
      <c r="P3" s="248"/>
      <c r="Q3" s="248"/>
      <c r="R3" s="248"/>
      <c r="S3" s="248"/>
      <c r="T3" s="338"/>
      <c r="U3" s="338"/>
      <c r="V3" s="339"/>
    </row>
    <row r="4" spans="1:22" s="265" customFormat="1" ht="15" customHeight="1" x14ac:dyDescent="0.25">
      <c r="A4" s="387" t="s">
        <v>1091</v>
      </c>
      <c r="B4" s="973"/>
      <c r="C4" s="259"/>
      <c r="E4" s="1544"/>
      <c r="F4" s="1544"/>
      <c r="G4" s="1544"/>
      <c r="H4" s="1544"/>
      <c r="I4" s="1544"/>
      <c r="J4" s="1544"/>
      <c r="K4" s="1544"/>
      <c r="L4" s="1544"/>
      <c r="M4" s="1544"/>
      <c r="N4" s="1544"/>
      <c r="O4" s="1544"/>
      <c r="P4" s="248"/>
      <c r="Q4" s="248"/>
      <c r="R4" s="248"/>
      <c r="S4" s="248"/>
      <c r="T4" s="338"/>
      <c r="U4" s="338"/>
      <c r="V4" s="339"/>
    </row>
    <row r="5" spans="1:22" s="265" customFormat="1" ht="15" customHeight="1" x14ac:dyDescent="0.25">
      <c r="A5" s="387" t="s">
        <v>1687</v>
      </c>
      <c r="B5" s="973"/>
      <c r="C5" s="259"/>
      <c r="E5" s="759"/>
      <c r="F5" s="759"/>
      <c r="G5" s="759"/>
      <c r="H5" s="759"/>
      <c r="I5" s="759"/>
      <c r="J5" s="759"/>
      <c r="K5" s="759"/>
      <c r="L5" s="759"/>
      <c r="M5" s="759"/>
      <c r="N5" s="759"/>
      <c r="O5" s="338"/>
      <c r="P5" s="338"/>
      <c r="Q5" s="338"/>
      <c r="R5" s="338"/>
      <c r="S5" s="338"/>
      <c r="T5" s="338"/>
      <c r="U5" s="338"/>
      <c r="V5" s="339"/>
    </row>
    <row r="6" spans="1:22" s="265" customFormat="1" ht="15" customHeight="1" x14ac:dyDescent="0.25">
      <c r="A6" s="387" t="s">
        <v>2001</v>
      </c>
      <c r="B6" s="973"/>
      <c r="C6" s="259"/>
      <c r="E6" s="1548" t="s">
        <v>1809</v>
      </c>
      <c r="F6" s="1548"/>
      <c r="G6" s="1548"/>
      <c r="H6" s="1548"/>
      <c r="I6" s="1548"/>
      <c r="J6" s="1548"/>
      <c r="K6" s="1548"/>
      <c r="L6" s="1548"/>
      <c r="M6" s="1548"/>
      <c r="N6" s="1548"/>
      <c r="O6" s="1548"/>
      <c r="P6" s="340"/>
      <c r="Q6" s="340"/>
      <c r="R6" s="340"/>
      <c r="S6" s="340"/>
      <c r="T6" s="338"/>
      <c r="U6" s="338"/>
      <c r="V6" s="339"/>
    </row>
    <row r="7" spans="1:22" s="265" customFormat="1" ht="16.5" customHeight="1" x14ac:dyDescent="0.25">
      <c r="A7" s="387" t="s">
        <v>1909</v>
      </c>
      <c r="B7" s="971"/>
      <c r="C7" s="259"/>
      <c r="E7" s="1548"/>
      <c r="F7" s="1548"/>
      <c r="G7" s="1548"/>
      <c r="H7" s="1548"/>
      <c r="I7" s="1548"/>
      <c r="J7" s="1548"/>
      <c r="K7" s="1548"/>
      <c r="L7" s="1548"/>
      <c r="M7" s="1548"/>
      <c r="N7" s="1548"/>
      <c r="O7" s="1548"/>
      <c r="P7" s="338"/>
      <c r="Q7" s="338"/>
      <c r="R7" s="338"/>
      <c r="S7" s="338"/>
      <c r="T7" s="338"/>
      <c r="U7" s="338"/>
      <c r="V7" s="339"/>
    </row>
    <row r="8" spans="1:22" s="265" customFormat="1" ht="15" customHeight="1" x14ac:dyDescent="0.25">
      <c r="A8" s="387" t="s">
        <v>1910</v>
      </c>
      <c r="B8" s="971"/>
      <c r="C8" s="259"/>
      <c r="P8" s="338"/>
      <c r="Q8" s="338"/>
      <c r="R8" s="338"/>
      <c r="S8" s="338"/>
      <c r="T8" s="338"/>
      <c r="U8" s="338"/>
      <c r="V8" s="339"/>
    </row>
    <row r="9" spans="1:22" s="265" customFormat="1" ht="15" customHeight="1" x14ac:dyDescent="0.25">
      <c r="A9" s="975" t="s">
        <v>1911</v>
      </c>
      <c r="B9" s="971"/>
      <c r="C9" s="259"/>
      <c r="E9" s="627" t="s">
        <v>749</v>
      </c>
      <c r="F9" s="338"/>
      <c r="G9" s="338"/>
      <c r="H9" s="338"/>
      <c r="I9" s="338"/>
      <c r="J9" s="338"/>
      <c r="K9" s="338"/>
      <c r="L9" s="342"/>
      <c r="M9" s="338"/>
      <c r="N9" s="338"/>
      <c r="O9" s="338"/>
      <c r="P9" s="338"/>
      <c r="Q9" s="338"/>
      <c r="R9" s="338"/>
      <c r="S9" s="338"/>
      <c r="T9" s="338"/>
      <c r="U9" s="338"/>
    </row>
    <row r="10" spans="1:22" s="265" customFormat="1" ht="15" customHeight="1" x14ac:dyDescent="0.25">
      <c r="A10" s="387" t="s">
        <v>1912</v>
      </c>
      <c r="B10" s="971"/>
      <c r="C10" s="259"/>
      <c r="E10" s="628" t="s">
        <v>754</v>
      </c>
      <c r="F10" s="248"/>
      <c r="G10" s="248"/>
      <c r="H10" s="248"/>
      <c r="I10" s="248"/>
      <c r="J10" s="248"/>
      <c r="K10" s="248"/>
      <c r="L10" s="248"/>
      <c r="M10" s="248"/>
      <c r="N10" s="248"/>
      <c r="O10" s="248"/>
      <c r="P10" s="344"/>
      <c r="Q10" s="344"/>
      <c r="R10" s="344"/>
      <c r="S10" s="344"/>
      <c r="T10" s="345"/>
      <c r="U10" s="344"/>
    </row>
    <row r="11" spans="1:22" s="265" customFormat="1" ht="15" customHeight="1" x14ac:dyDescent="0.25">
      <c r="A11" s="387" t="s">
        <v>1913</v>
      </c>
      <c r="B11" s="971"/>
      <c r="C11" s="259"/>
      <c r="E11" s="627" t="s">
        <v>750</v>
      </c>
      <c r="F11" s="248"/>
      <c r="G11" s="248"/>
      <c r="H11" s="248"/>
      <c r="I11" s="248"/>
      <c r="J11" s="248"/>
      <c r="K11" s="248"/>
      <c r="L11" s="248"/>
      <c r="M11" s="248"/>
      <c r="N11" s="248"/>
      <c r="O11" s="248"/>
      <c r="P11" s="344"/>
      <c r="Q11" s="344"/>
      <c r="R11" s="344"/>
      <c r="S11" s="344"/>
      <c r="T11" s="345"/>
      <c r="U11" s="344"/>
    </row>
    <row r="12" spans="1:22" s="265" customFormat="1" ht="15" customHeight="1" x14ac:dyDescent="0.25">
      <c r="A12" s="387" t="s">
        <v>1914</v>
      </c>
      <c r="B12" s="971"/>
      <c r="C12" s="259"/>
      <c r="E12" s="628" t="s">
        <v>751</v>
      </c>
      <c r="F12" s="248"/>
      <c r="G12" s="248"/>
      <c r="H12" s="248"/>
      <c r="I12" s="248"/>
      <c r="J12" s="248"/>
      <c r="K12" s="248"/>
      <c r="L12" s="248"/>
      <c r="M12" s="248"/>
      <c r="N12" s="248"/>
      <c r="O12" s="248"/>
      <c r="P12" s="344"/>
      <c r="Q12" s="344"/>
      <c r="R12" s="344"/>
      <c r="S12" s="344"/>
      <c r="T12" s="345"/>
      <c r="U12" s="344"/>
    </row>
    <row r="13" spans="1:22" s="265" customFormat="1" ht="15" customHeight="1" x14ac:dyDescent="0.25">
      <c r="A13" s="387" t="s">
        <v>1915</v>
      </c>
      <c r="B13" s="971"/>
      <c r="C13" s="259"/>
      <c r="P13" s="344"/>
      <c r="Q13" s="344"/>
      <c r="R13" s="344"/>
      <c r="S13" s="344"/>
      <c r="T13" s="345"/>
    </row>
    <row r="14" spans="1:22" s="265" customFormat="1" ht="15" customHeight="1" x14ac:dyDescent="0.25">
      <c r="A14" s="387" t="s">
        <v>1916</v>
      </c>
      <c r="B14" s="971"/>
      <c r="C14" s="259"/>
      <c r="E14" s="394" t="s">
        <v>753</v>
      </c>
      <c r="F14" s="394"/>
      <c r="G14" s="394"/>
      <c r="H14" s="394"/>
      <c r="I14" s="394"/>
      <c r="J14" s="394"/>
      <c r="K14" s="394"/>
      <c r="L14" s="394"/>
      <c r="M14" s="394"/>
      <c r="N14" s="394"/>
      <c r="O14" s="394"/>
      <c r="P14" s="344"/>
      <c r="Q14" s="344"/>
      <c r="R14" s="344"/>
      <c r="S14" s="344"/>
      <c r="T14" s="345"/>
      <c r="U14" s="344"/>
    </row>
    <row r="15" spans="1:22" s="265" customFormat="1" ht="15" customHeight="1" x14ac:dyDescent="0.25">
      <c r="A15" s="387" t="s">
        <v>1917</v>
      </c>
      <c r="B15" s="971"/>
      <c r="C15" s="259"/>
      <c r="E15" s="341"/>
      <c r="F15" s="248"/>
      <c r="G15" s="248"/>
      <c r="H15" s="248"/>
      <c r="I15" s="248"/>
      <c r="J15" s="248"/>
      <c r="K15" s="248"/>
      <c r="L15" s="248"/>
      <c r="M15" s="248"/>
      <c r="N15" s="248"/>
      <c r="O15" s="248"/>
      <c r="P15" s="344"/>
      <c r="Q15" s="344"/>
      <c r="R15" s="344"/>
      <c r="S15" s="344"/>
      <c r="T15" s="345"/>
      <c r="U15" s="344"/>
    </row>
    <row r="16" spans="1:22" s="265" customFormat="1" ht="15" customHeight="1" x14ac:dyDescent="0.3">
      <c r="A16" s="388"/>
      <c r="B16" s="971"/>
      <c r="C16" s="259"/>
      <c r="E16" s="764" t="s">
        <v>952</v>
      </c>
      <c r="F16" s="248"/>
      <c r="G16" s="248"/>
      <c r="H16" s="248"/>
      <c r="I16" s="248"/>
      <c r="J16" s="248"/>
      <c r="K16" s="248"/>
      <c r="L16" s="248"/>
      <c r="M16" s="248"/>
      <c r="N16" s="248"/>
      <c r="O16" s="248"/>
      <c r="P16" s="344"/>
      <c r="Q16" s="344"/>
      <c r="R16" s="344"/>
      <c r="S16" s="344"/>
      <c r="T16" s="345"/>
      <c r="U16" s="344"/>
    </row>
    <row r="17" spans="1:29" s="265" customFormat="1" ht="15" customHeight="1" x14ac:dyDescent="0.3">
      <c r="A17" s="388"/>
      <c r="B17" s="971"/>
      <c r="C17" s="259"/>
      <c r="E17" s="831" t="s">
        <v>954</v>
      </c>
      <c r="F17" s="248"/>
      <c r="G17" s="248"/>
      <c r="H17" s="248"/>
      <c r="I17" s="248"/>
      <c r="J17" s="248"/>
      <c r="K17" s="248"/>
      <c r="L17" s="248"/>
      <c r="M17" s="248"/>
      <c r="N17" s="248"/>
      <c r="O17" s="248"/>
      <c r="P17" s="344"/>
      <c r="Q17" s="344"/>
      <c r="R17" s="344"/>
      <c r="S17" s="344"/>
      <c r="T17" s="345"/>
      <c r="U17" s="344"/>
    </row>
    <row r="18" spans="1:29" s="265" customFormat="1" ht="15" customHeight="1" x14ac:dyDescent="0.3">
      <c r="A18" s="388"/>
      <c r="B18" s="974"/>
      <c r="C18" s="259"/>
      <c r="E18" s="831" t="s">
        <v>953</v>
      </c>
      <c r="F18" s="248"/>
      <c r="G18" s="248"/>
      <c r="H18" s="248"/>
      <c r="I18" s="248"/>
      <c r="J18" s="248"/>
      <c r="K18" s="248"/>
      <c r="L18" s="248"/>
      <c r="M18" s="248"/>
      <c r="N18" s="248"/>
      <c r="O18" s="248"/>
      <c r="P18" s="344"/>
      <c r="Q18" s="344"/>
      <c r="R18" s="344"/>
      <c r="S18" s="344"/>
      <c r="T18" s="345"/>
      <c r="U18" s="344"/>
    </row>
    <row r="19" spans="1:29" s="320" customFormat="1" ht="15" customHeight="1" x14ac:dyDescent="0.3">
      <c r="A19" s="386"/>
      <c r="B19" s="971"/>
      <c r="C19" s="259"/>
      <c r="E19" s="341"/>
      <c r="F19" s="341"/>
      <c r="G19" s="341"/>
      <c r="H19" s="341"/>
      <c r="I19" s="341"/>
      <c r="J19" s="341"/>
      <c r="P19" s="238"/>
      <c r="R19" s="265"/>
      <c r="T19" s="265"/>
      <c r="U19" s="265"/>
      <c r="V19" s="265"/>
      <c r="W19" s="265"/>
      <c r="X19" s="265"/>
      <c r="Y19" s="265"/>
      <c r="Z19" s="265"/>
      <c r="AA19" s="265"/>
      <c r="AB19" s="265"/>
      <c r="AC19" s="265"/>
    </row>
    <row r="20" spans="1:29" s="320" customFormat="1" ht="15" customHeight="1" x14ac:dyDescent="0.3">
      <c r="A20" s="386"/>
      <c r="B20" s="974"/>
      <c r="C20" s="259"/>
      <c r="E20" s="1757" t="s">
        <v>934</v>
      </c>
      <c r="F20" s="1748" t="s">
        <v>956</v>
      </c>
      <c r="G20" s="1753" t="s">
        <v>115</v>
      </c>
      <c r="H20" s="1759" t="s">
        <v>549</v>
      </c>
      <c r="I20" s="1751" t="s">
        <v>955</v>
      </c>
      <c r="J20" s="1752"/>
      <c r="K20" s="1753" t="s">
        <v>170</v>
      </c>
      <c r="L20" s="1753" t="s">
        <v>957</v>
      </c>
      <c r="M20" s="1744" t="s">
        <v>1080</v>
      </c>
      <c r="N20" s="1746" t="s">
        <v>975</v>
      </c>
      <c r="P20" s="238"/>
      <c r="R20" s="265"/>
      <c r="T20" s="265"/>
      <c r="U20" s="265"/>
      <c r="V20" s="265"/>
      <c r="W20" s="265"/>
      <c r="X20" s="265"/>
      <c r="Y20" s="265"/>
      <c r="Z20" s="265"/>
      <c r="AA20" s="265"/>
      <c r="AB20" s="265"/>
      <c r="AC20" s="265"/>
    </row>
    <row r="21" spans="1:29" s="320" customFormat="1" ht="15" customHeight="1" x14ac:dyDescent="0.3">
      <c r="A21" s="386"/>
      <c r="B21" s="974"/>
      <c r="C21" s="259"/>
      <c r="E21" s="1758"/>
      <c r="F21" s="1749"/>
      <c r="G21" s="1754"/>
      <c r="H21" s="1760"/>
      <c r="I21" s="760" t="s">
        <v>163</v>
      </c>
      <c r="J21" s="760" t="s">
        <v>549</v>
      </c>
      <c r="K21" s="1754"/>
      <c r="L21" s="1754"/>
      <c r="M21" s="1745"/>
      <c r="N21" s="1747"/>
      <c r="P21" s="238"/>
      <c r="R21" s="265"/>
      <c r="T21" s="265"/>
      <c r="U21" s="265"/>
      <c r="V21" s="265"/>
      <c r="W21" s="265"/>
      <c r="X21" s="265"/>
      <c r="Y21" s="265"/>
      <c r="Z21" s="265"/>
      <c r="AA21" s="265"/>
      <c r="AB21" s="265"/>
      <c r="AC21" s="265"/>
    </row>
    <row r="22" spans="1:29" ht="15" customHeight="1" x14ac:dyDescent="0.3">
      <c r="A22" s="389"/>
      <c r="B22" s="974"/>
      <c r="E22" s="773"/>
      <c r="F22" s="424"/>
      <c r="G22" s="1183" t="str">
        <f>Datos!E1880</f>
        <v/>
      </c>
      <c r="H22" s="1184" t="str">
        <f>Datos!F1880</f>
        <v/>
      </c>
      <c r="I22" s="1"/>
      <c r="J22" s="761"/>
      <c r="K22" s="1081"/>
      <c r="L22" s="1082"/>
      <c r="M22" s="762"/>
      <c r="N22" s="832" t="str">
        <f>Datos!I1880</f>
        <v/>
      </c>
      <c r="R22" s="265"/>
      <c r="T22" s="265"/>
      <c r="U22" s="265"/>
      <c r="V22" s="265"/>
      <c r="W22" s="265"/>
      <c r="X22" s="265"/>
      <c r="Y22" s="265"/>
      <c r="Z22" s="265"/>
      <c r="AA22" s="265"/>
      <c r="AB22" s="265"/>
      <c r="AC22" s="265"/>
    </row>
    <row r="23" spans="1:29" ht="15" customHeight="1" x14ac:dyDescent="0.3">
      <c r="A23" s="389"/>
      <c r="B23" s="974"/>
      <c r="E23" s="773"/>
      <c r="F23" s="424"/>
      <c r="G23" s="1183" t="str">
        <f>Datos!E1881</f>
        <v/>
      </c>
      <c r="H23" s="1184" t="str">
        <f>Datos!F1881</f>
        <v/>
      </c>
      <c r="I23" s="763"/>
      <c r="J23" s="761"/>
      <c r="K23" s="1083"/>
      <c r="L23" s="1084"/>
      <c r="M23" s="762"/>
      <c r="N23" s="832" t="str">
        <f>Datos!I1881</f>
        <v/>
      </c>
      <c r="R23" s="265"/>
      <c r="T23" s="265"/>
      <c r="U23" s="265"/>
      <c r="V23" s="265"/>
      <c r="W23" s="265"/>
      <c r="X23" s="265"/>
      <c r="Y23" s="265"/>
      <c r="Z23" s="265"/>
      <c r="AA23" s="265"/>
      <c r="AB23" s="265"/>
      <c r="AC23" s="265"/>
    </row>
    <row r="24" spans="1:29" ht="15" customHeight="1" x14ac:dyDescent="0.3">
      <c r="A24" s="388"/>
      <c r="E24" s="773"/>
      <c r="F24" s="424"/>
      <c r="G24" s="1183" t="str">
        <f>Datos!E1882</f>
        <v/>
      </c>
      <c r="H24" s="1184" t="str">
        <f>Datos!F1882</f>
        <v/>
      </c>
      <c r="I24" s="763"/>
      <c r="J24" s="761"/>
      <c r="K24" s="1083"/>
      <c r="L24" s="1084"/>
      <c r="M24" s="762"/>
      <c r="N24" s="832" t="str">
        <f>Datos!I1882</f>
        <v/>
      </c>
      <c r="R24" s="265"/>
      <c r="T24" s="265"/>
      <c r="U24" s="265"/>
      <c r="V24" s="265"/>
      <c r="W24" s="265"/>
      <c r="X24" s="265"/>
      <c r="Y24" s="265"/>
      <c r="Z24" s="265"/>
      <c r="AA24" s="265"/>
      <c r="AB24" s="265"/>
      <c r="AC24" s="265"/>
    </row>
    <row r="25" spans="1:29" ht="15" customHeight="1" x14ac:dyDescent="0.3">
      <c r="A25" s="389"/>
      <c r="B25" s="974"/>
      <c r="E25" s="773"/>
      <c r="F25" s="424"/>
      <c r="G25" s="1183" t="str">
        <f>Datos!E1883</f>
        <v/>
      </c>
      <c r="H25" s="1184" t="str">
        <f>Datos!F1883</f>
        <v/>
      </c>
      <c r="I25" s="763"/>
      <c r="J25" s="761"/>
      <c r="K25" s="1083"/>
      <c r="L25" s="1084"/>
      <c r="M25" s="762"/>
      <c r="N25" s="832" t="str">
        <f>Datos!I1883</f>
        <v/>
      </c>
      <c r="R25" s="265"/>
      <c r="T25" s="265"/>
      <c r="U25" s="265"/>
      <c r="V25" s="265"/>
      <c r="W25" s="265"/>
      <c r="X25" s="265"/>
      <c r="Y25" s="265"/>
      <c r="Z25" s="265"/>
      <c r="AA25" s="265"/>
      <c r="AB25" s="265"/>
      <c r="AC25" s="265"/>
    </row>
    <row r="26" spans="1:29" ht="15" customHeight="1" x14ac:dyDescent="0.3">
      <c r="E26" s="773"/>
      <c r="F26" s="424"/>
      <c r="G26" s="1183" t="str">
        <f>Datos!E1884</f>
        <v/>
      </c>
      <c r="H26" s="1184" t="str">
        <f>Datos!F1884</f>
        <v/>
      </c>
      <c r="I26" s="763"/>
      <c r="J26" s="761"/>
      <c r="K26" s="1083"/>
      <c r="L26" s="1084"/>
      <c r="M26" s="762"/>
      <c r="N26" s="832" t="str">
        <f>Datos!I1884</f>
        <v/>
      </c>
      <c r="R26" s="265"/>
      <c r="T26" s="265"/>
      <c r="U26" s="265"/>
      <c r="V26" s="265"/>
      <c r="W26" s="265"/>
      <c r="X26" s="265"/>
      <c r="Y26" s="265"/>
      <c r="Z26" s="265"/>
      <c r="AA26" s="265"/>
      <c r="AB26" s="265"/>
      <c r="AC26" s="265"/>
    </row>
    <row r="27" spans="1:29" ht="15" customHeight="1" x14ac:dyDescent="0.3">
      <c r="E27" s="773"/>
      <c r="F27" s="424"/>
      <c r="G27" s="1183" t="str">
        <f>Datos!E1885</f>
        <v/>
      </c>
      <c r="H27" s="1184" t="str">
        <f>Datos!F1885</f>
        <v/>
      </c>
      <c r="I27" s="763"/>
      <c r="J27" s="761"/>
      <c r="K27" s="1083"/>
      <c r="L27" s="1084"/>
      <c r="M27" s="762"/>
      <c r="N27" s="832" t="str">
        <f>Datos!I1885</f>
        <v/>
      </c>
      <c r="R27" s="265"/>
      <c r="T27" s="265"/>
      <c r="U27" s="265"/>
      <c r="V27" s="265"/>
      <c r="W27" s="265"/>
      <c r="X27" s="265"/>
      <c r="Y27" s="265"/>
      <c r="Z27" s="265"/>
      <c r="AA27" s="265"/>
      <c r="AB27" s="265"/>
      <c r="AC27" s="265"/>
    </row>
    <row r="28" spans="1:29" ht="15" customHeight="1" x14ac:dyDescent="0.3">
      <c r="E28" s="773"/>
      <c r="F28" s="424"/>
      <c r="G28" s="1183" t="str">
        <f>Datos!E1886</f>
        <v/>
      </c>
      <c r="H28" s="1184" t="str">
        <f>Datos!F1886</f>
        <v/>
      </c>
      <c r="I28" s="763"/>
      <c r="J28" s="761"/>
      <c r="K28" s="1083"/>
      <c r="L28" s="1084"/>
      <c r="M28" s="762"/>
      <c r="N28" s="832" t="str">
        <f>Datos!I1886</f>
        <v/>
      </c>
      <c r="R28" s="265"/>
      <c r="T28" s="265"/>
      <c r="U28" s="265"/>
      <c r="V28" s="265"/>
      <c r="W28" s="265"/>
      <c r="X28" s="265"/>
      <c r="Y28" s="265"/>
      <c r="Z28" s="265"/>
      <c r="AA28" s="265"/>
      <c r="AB28" s="265"/>
      <c r="AC28" s="265"/>
    </row>
    <row r="29" spans="1:29" ht="15" customHeight="1" x14ac:dyDescent="0.3">
      <c r="A29" s="388"/>
      <c r="E29" s="773"/>
      <c r="F29" s="424"/>
      <c r="G29" s="1183" t="str">
        <f>Datos!E1887</f>
        <v/>
      </c>
      <c r="H29" s="1184" t="str">
        <f>Datos!F1887</f>
        <v/>
      </c>
      <c r="I29" s="763"/>
      <c r="J29" s="761"/>
      <c r="K29" s="1083"/>
      <c r="L29" s="1084"/>
      <c r="M29" s="762"/>
      <c r="N29" s="832" t="str">
        <f>Datos!I1887</f>
        <v/>
      </c>
      <c r="R29" s="265"/>
      <c r="T29" s="265"/>
      <c r="U29" s="265"/>
      <c r="V29" s="265"/>
      <c r="W29" s="265"/>
      <c r="X29" s="265"/>
      <c r="Y29" s="265"/>
      <c r="Z29" s="265"/>
      <c r="AA29" s="265"/>
      <c r="AB29" s="265"/>
      <c r="AC29" s="265"/>
    </row>
    <row r="30" spans="1:29" ht="15" customHeight="1" x14ac:dyDescent="0.3">
      <c r="A30" s="388"/>
      <c r="E30" s="773"/>
      <c r="F30" s="424"/>
      <c r="G30" s="1183" t="str">
        <f>Datos!E1888</f>
        <v/>
      </c>
      <c r="H30" s="1184" t="str">
        <f>Datos!F1888</f>
        <v/>
      </c>
      <c r="I30" s="763"/>
      <c r="J30" s="761"/>
      <c r="K30" s="1083"/>
      <c r="L30" s="1084"/>
      <c r="M30" s="762"/>
      <c r="N30" s="832" t="str">
        <f>Datos!I1888</f>
        <v/>
      </c>
      <c r="R30" s="265"/>
      <c r="T30" s="265"/>
      <c r="U30" s="265"/>
      <c r="V30" s="265"/>
      <c r="W30" s="265"/>
      <c r="X30" s="265"/>
      <c r="Y30" s="265"/>
      <c r="Z30" s="265"/>
      <c r="AA30" s="265"/>
      <c r="AB30" s="265"/>
      <c r="AC30" s="265"/>
    </row>
    <row r="31" spans="1:29" ht="15" customHeight="1" x14ac:dyDescent="0.3">
      <c r="A31" s="388"/>
      <c r="E31" s="773"/>
      <c r="F31" s="424"/>
      <c r="G31" s="1183" t="str">
        <f>Datos!E1889</f>
        <v/>
      </c>
      <c r="H31" s="1184" t="str">
        <f>Datos!F1889</f>
        <v/>
      </c>
      <c r="I31" s="763"/>
      <c r="J31" s="761"/>
      <c r="K31" s="1083"/>
      <c r="L31" s="1084"/>
      <c r="M31" s="762"/>
      <c r="N31" s="832" t="str">
        <f>Datos!I1889</f>
        <v/>
      </c>
      <c r="R31" s="265"/>
      <c r="T31" s="265"/>
      <c r="U31" s="265"/>
      <c r="V31" s="265"/>
      <c r="W31" s="265"/>
      <c r="X31" s="265"/>
      <c r="Y31" s="265"/>
      <c r="Z31" s="265"/>
      <c r="AA31" s="265"/>
      <c r="AB31" s="265"/>
      <c r="AC31" s="265"/>
    </row>
    <row r="32" spans="1:29" ht="15" customHeight="1" x14ac:dyDescent="0.3">
      <c r="A32" s="388"/>
      <c r="E32" s="773"/>
      <c r="F32" s="424"/>
      <c r="G32" s="1183" t="str">
        <f>Datos!E1890</f>
        <v/>
      </c>
      <c r="H32" s="1184" t="str">
        <f>Datos!F1890</f>
        <v/>
      </c>
      <c r="I32" s="763"/>
      <c r="J32" s="761"/>
      <c r="K32" s="1083"/>
      <c r="L32" s="1084"/>
      <c r="M32" s="762"/>
      <c r="N32" s="832" t="str">
        <f>Datos!I1890</f>
        <v/>
      </c>
      <c r="R32" s="265"/>
      <c r="T32" s="265"/>
      <c r="U32" s="265"/>
      <c r="V32" s="265"/>
      <c r="W32" s="265"/>
      <c r="X32" s="265"/>
      <c r="Y32" s="265"/>
      <c r="Z32" s="265"/>
      <c r="AA32" s="265"/>
      <c r="AB32" s="265"/>
      <c r="AC32" s="265"/>
    </row>
    <row r="33" spans="1:29" ht="15" customHeight="1" x14ac:dyDescent="0.3">
      <c r="A33" s="388"/>
      <c r="E33" s="773"/>
      <c r="F33" s="424"/>
      <c r="G33" s="1183" t="str">
        <f>Datos!E1891</f>
        <v/>
      </c>
      <c r="H33" s="1184" t="str">
        <f>Datos!F1891</f>
        <v/>
      </c>
      <c r="I33" s="763"/>
      <c r="J33" s="761"/>
      <c r="K33" s="1085"/>
      <c r="L33" s="1084"/>
      <c r="M33" s="762"/>
      <c r="N33" s="832" t="str">
        <f>Datos!I1891</f>
        <v/>
      </c>
      <c r="R33" s="265"/>
      <c r="T33" s="265"/>
      <c r="U33" s="265"/>
      <c r="V33" s="265"/>
      <c r="W33" s="265"/>
      <c r="X33" s="265"/>
      <c r="Y33" s="265"/>
      <c r="Z33" s="265"/>
      <c r="AA33" s="265"/>
      <c r="AB33" s="265"/>
      <c r="AC33" s="265"/>
    </row>
    <row r="34" spans="1:29" ht="15" customHeight="1" x14ac:dyDescent="0.3">
      <c r="E34" s="773"/>
      <c r="F34" s="424"/>
      <c r="G34" s="1183" t="str">
        <f>Datos!E1892</f>
        <v/>
      </c>
      <c r="H34" s="1184" t="str">
        <f>Datos!F1892</f>
        <v/>
      </c>
      <c r="I34" s="763"/>
      <c r="J34" s="761"/>
      <c r="K34" s="1085"/>
      <c r="L34" s="1084"/>
      <c r="M34" s="762"/>
      <c r="N34" s="832" t="str">
        <f>Datos!I1892</f>
        <v/>
      </c>
      <c r="R34" s="265"/>
      <c r="T34" s="265"/>
      <c r="U34" s="265"/>
      <c r="V34" s="265"/>
      <c r="W34" s="265"/>
      <c r="X34" s="265"/>
      <c r="Y34" s="265"/>
      <c r="Z34" s="265"/>
      <c r="AA34" s="265"/>
      <c r="AB34" s="265"/>
      <c r="AC34" s="265"/>
    </row>
    <row r="35" spans="1:29" ht="15" customHeight="1" x14ac:dyDescent="0.3">
      <c r="E35" s="773"/>
      <c r="F35" s="424"/>
      <c r="G35" s="1183" t="str">
        <f>Datos!E1893</f>
        <v/>
      </c>
      <c r="H35" s="1184" t="str">
        <f>Datos!F1893</f>
        <v/>
      </c>
      <c r="I35" s="763"/>
      <c r="J35" s="761"/>
      <c r="K35" s="1085"/>
      <c r="L35" s="1084"/>
      <c r="M35" s="762"/>
      <c r="N35" s="832" t="str">
        <f>Datos!I1893</f>
        <v/>
      </c>
      <c r="R35" s="265"/>
      <c r="T35" s="265"/>
      <c r="U35" s="265"/>
      <c r="V35" s="265"/>
      <c r="W35" s="265"/>
      <c r="X35" s="265"/>
      <c r="Y35" s="265"/>
      <c r="Z35" s="265"/>
      <c r="AA35" s="265"/>
      <c r="AB35" s="265"/>
      <c r="AC35" s="265"/>
    </row>
    <row r="36" spans="1:29" ht="15" customHeight="1" x14ac:dyDescent="0.3">
      <c r="E36" s="773"/>
      <c r="F36" s="424"/>
      <c r="G36" s="1183" t="str">
        <f>Datos!E1894</f>
        <v/>
      </c>
      <c r="H36" s="1184" t="str">
        <f>Datos!F1894</f>
        <v/>
      </c>
      <c r="I36" s="763"/>
      <c r="J36" s="761"/>
      <c r="K36" s="1085"/>
      <c r="L36" s="1084"/>
      <c r="M36" s="762"/>
      <c r="N36" s="832" t="str">
        <f>Datos!I1894</f>
        <v/>
      </c>
      <c r="R36" s="265"/>
      <c r="T36" s="265"/>
      <c r="U36" s="265"/>
      <c r="V36" s="265"/>
      <c r="W36" s="265"/>
      <c r="X36" s="265"/>
      <c r="Y36" s="265"/>
      <c r="Z36" s="265"/>
      <c r="AA36" s="265"/>
      <c r="AB36" s="265"/>
      <c r="AC36" s="265"/>
    </row>
    <row r="37" spans="1:29" ht="15" customHeight="1" x14ac:dyDescent="0.3">
      <c r="E37" s="773"/>
      <c r="F37" s="424"/>
      <c r="G37" s="1183" t="str">
        <f>Datos!E1895</f>
        <v/>
      </c>
      <c r="H37" s="1184" t="str">
        <f>Datos!F1895</f>
        <v/>
      </c>
      <c r="I37" s="763"/>
      <c r="J37" s="761"/>
      <c r="K37" s="1085"/>
      <c r="L37" s="1084"/>
      <c r="M37" s="762"/>
      <c r="N37" s="832" t="str">
        <f>Datos!I1895</f>
        <v/>
      </c>
      <c r="R37" s="265"/>
      <c r="T37" s="265"/>
      <c r="U37" s="265"/>
      <c r="V37" s="265"/>
      <c r="W37" s="265"/>
      <c r="X37" s="265"/>
      <c r="Y37" s="265"/>
      <c r="Z37" s="265"/>
      <c r="AA37" s="265"/>
      <c r="AB37" s="265"/>
      <c r="AC37" s="265"/>
    </row>
    <row r="38" spans="1:29" ht="15" customHeight="1" x14ac:dyDescent="0.3">
      <c r="E38" s="773"/>
      <c r="F38" s="424"/>
      <c r="G38" s="1183" t="str">
        <f>Datos!E1896</f>
        <v/>
      </c>
      <c r="H38" s="1184" t="str">
        <f>Datos!F1896</f>
        <v/>
      </c>
      <c r="I38" s="763"/>
      <c r="J38" s="761"/>
      <c r="K38" s="1085"/>
      <c r="L38" s="1084"/>
      <c r="M38" s="762"/>
      <c r="N38" s="832" t="str">
        <f>Datos!I1896</f>
        <v/>
      </c>
      <c r="R38" s="265"/>
      <c r="T38" s="265"/>
      <c r="U38" s="265"/>
      <c r="V38" s="265"/>
      <c r="W38" s="265"/>
      <c r="X38" s="265"/>
      <c r="Y38" s="265"/>
      <c r="Z38" s="265"/>
      <c r="AA38" s="265"/>
      <c r="AB38" s="265"/>
      <c r="AC38" s="265"/>
    </row>
    <row r="39" spans="1:29" ht="15" customHeight="1" x14ac:dyDescent="0.3">
      <c r="E39" s="773"/>
      <c r="F39" s="424"/>
      <c r="G39" s="1183" t="str">
        <f>Datos!E1897</f>
        <v/>
      </c>
      <c r="H39" s="1184" t="str">
        <f>Datos!F1897</f>
        <v/>
      </c>
      <c r="I39" s="763"/>
      <c r="J39" s="761"/>
      <c r="K39" s="1085"/>
      <c r="L39" s="1084"/>
      <c r="M39" s="762"/>
      <c r="N39" s="832" t="str">
        <f>Datos!I1897</f>
        <v/>
      </c>
      <c r="R39" s="265"/>
      <c r="T39" s="265"/>
      <c r="U39" s="265"/>
      <c r="V39" s="265"/>
      <c r="W39" s="265"/>
      <c r="X39" s="265"/>
      <c r="Y39" s="265"/>
      <c r="Z39" s="265"/>
      <c r="AA39" s="265"/>
      <c r="AB39" s="265"/>
      <c r="AC39" s="265"/>
    </row>
    <row r="40" spans="1:29" ht="15" customHeight="1" x14ac:dyDescent="0.3">
      <c r="E40" s="773"/>
      <c r="F40" s="424"/>
      <c r="G40" s="1183" t="str">
        <f>Datos!E1898</f>
        <v/>
      </c>
      <c r="H40" s="1184" t="str">
        <f>Datos!F1898</f>
        <v/>
      </c>
      <c r="I40" s="763"/>
      <c r="J40" s="761"/>
      <c r="K40" s="1085"/>
      <c r="L40" s="1084"/>
      <c r="M40" s="762"/>
      <c r="N40" s="832" t="str">
        <f>Datos!I1898</f>
        <v/>
      </c>
      <c r="R40" s="265"/>
      <c r="T40" s="265"/>
      <c r="U40" s="265"/>
      <c r="V40" s="265"/>
      <c r="W40" s="265"/>
      <c r="X40" s="265"/>
      <c r="Y40" s="265"/>
      <c r="Z40" s="265"/>
      <c r="AA40" s="265"/>
      <c r="AB40" s="265"/>
      <c r="AC40" s="265"/>
    </row>
    <row r="41" spans="1:29" ht="15" customHeight="1" x14ac:dyDescent="0.3">
      <c r="E41" s="773"/>
      <c r="F41" s="424"/>
      <c r="G41" s="1183" t="str">
        <f>Datos!E1899</f>
        <v/>
      </c>
      <c r="H41" s="1184" t="str">
        <f>Datos!F1899</f>
        <v/>
      </c>
      <c r="I41" s="763"/>
      <c r="J41" s="761"/>
      <c r="K41" s="1085"/>
      <c r="L41" s="1084"/>
      <c r="M41" s="762"/>
      <c r="N41" s="832" t="str">
        <f>Datos!I1899</f>
        <v/>
      </c>
      <c r="R41" s="265"/>
      <c r="T41" s="265"/>
      <c r="U41" s="265"/>
      <c r="V41" s="265"/>
      <c r="W41" s="265"/>
      <c r="X41" s="265"/>
      <c r="Y41" s="265"/>
      <c r="Z41" s="265"/>
      <c r="AA41" s="265"/>
      <c r="AB41" s="265"/>
      <c r="AC41" s="265"/>
    </row>
    <row r="42" spans="1:29" ht="15" customHeight="1" x14ac:dyDescent="0.3">
      <c r="E42" s="773"/>
      <c r="F42" s="424"/>
      <c r="G42" s="1183" t="str">
        <f>Datos!E1900</f>
        <v/>
      </c>
      <c r="H42" s="1184" t="str">
        <f>Datos!F1900</f>
        <v/>
      </c>
      <c r="I42" s="763"/>
      <c r="J42" s="761"/>
      <c r="K42" s="1085"/>
      <c r="L42" s="1084"/>
      <c r="M42" s="762"/>
      <c r="N42" s="832" t="str">
        <f>Datos!I1900</f>
        <v/>
      </c>
      <c r="R42" s="265"/>
      <c r="T42" s="265"/>
      <c r="U42" s="265"/>
      <c r="V42" s="265"/>
      <c r="W42" s="265"/>
      <c r="X42" s="265"/>
      <c r="Y42" s="265"/>
      <c r="Z42" s="265"/>
      <c r="AA42" s="265"/>
      <c r="AB42" s="265"/>
      <c r="AC42" s="265"/>
    </row>
    <row r="43" spans="1:29" ht="15" customHeight="1" x14ac:dyDescent="0.3">
      <c r="E43" s="773"/>
      <c r="F43" s="424"/>
      <c r="G43" s="1183" t="str">
        <f>Datos!E1901</f>
        <v/>
      </c>
      <c r="H43" s="1184" t="str">
        <f>Datos!F1901</f>
        <v/>
      </c>
      <c r="I43" s="763"/>
      <c r="J43" s="761"/>
      <c r="K43" s="1085"/>
      <c r="L43" s="1084"/>
      <c r="M43" s="762"/>
      <c r="N43" s="832" t="str">
        <f>Datos!I1901</f>
        <v/>
      </c>
      <c r="R43" s="265"/>
      <c r="T43" s="265"/>
      <c r="U43" s="265"/>
      <c r="V43" s="265"/>
      <c r="W43" s="265"/>
      <c r="X43" s="265"/>
      <c r="Y43" s="265"/>
      <c r="Z43" s="265"/>
      <c r="AA43" s="265"/>
      <c r="AB43" s="265"/>
      <c r="AC43" s="265"/>
    </row>
    <row r="44" spans="1:29" ht="15" customHeight="1" x14ac:dyDescent="0.3">
      <c r="J44" s="238"/>
      <c r="N44" s="839">
        <f>SUM(N22:N43)</f>
        <v>0</v>
      </c>
      <c r="R44" s="265"/>
      <c r="T44" s="265"/>
      <c r="U44" s="265"/>
      <c r="V44" s="265"/>
      <c r="W44" s="265"/>
      <c r="X44" s="265"/>
      <c r="Y44" s="265"/>
      <c r="Z44" s="265"/>
      <c r="AA44" s="265"/>
      <c r="AB44" s="265"/>
      <c r="AC44" s="265"/>
    </row>
    <row r="45" spans="1:29" ht="15" customHeight="1" x14ac:dyDescent="0.3">
      <c r="E45" s="1755" t="s">
        <v>1811</v>
      </c>
      <c r="F45" s="1756"/>
      <c r="G45" s="1756"/>
      <c r="H45" s="1756"/>
      <c r="I45" s="1756"/>
      <c r="J45" s="1756"/>
      <c r="K45" s="1756"/>
      <c r="L45" s="1756"/>
      <c r="M45" s="1756"/>
      <c r="N45" s="1756"/>
      <c r="O45" s="1756"/>
      <c r="R45" s="265"/>
      <c r="T45" s="265"/>
      <c r="U45" s="265"/>
      <c r="V45" s="265"/>
      <c r="W45" s="265"/>
      <c r="X45" s="265"/>
      <c r="Y45" s="265"/>
      <c r="Z45" s="265"/>
      <c r="AA45" s="265"/>
      <c r="AB45" s="265"/>
      <c r="AC45" s="265"/>
    </row>
    <row r="46" spans="1:29" ht="17.25" customHeight="1" x14ac:dyDescent="0.3">
      <c r="E46" s="1756"/>
      <c r="F46" s="1756"/>
      <c r="G46" s="1756"/>
      <c r="H46" s="1756"/>
      <c r="I46" s="1756"/>
      <c r="J46" s="1756"/>
      <c r="K46" s="1756"/>
      <c r="L46" s="1756"/>
      <c r="M46" s="1756"/>
      <c r="N46" s="1756"/>
      <c r="O46" s="1756"/>
      <c r="R46" s="265"/>
    </row>
    <row r="47" spans="1:29" ht="15" customHeight="1" x14ac:dyDescent="0.3">
      <c r="E47" s="322" t="s">
        <v>1810</v>
      </c>
      <c r="F47" s="322"/>
      <c r="G47" s="322"/>
      <c r="H47" s="322"/>
      <c r="I47" s="322"/>
      <c r="J47" s="322"/>
      <c r="K47" s="322"/>
      <c r="L47" s="322"/>
      <c r="M47" s="322"/>
      <c r="N47" s="322"/>
      <c r="O47" s="322"/>
      <c r="P47" s="356"/>
    </row>
    <row r="48" spans="1:29" ht="15" customHeight="1" x14ac:dyDescent="0.3">
      <c r="E48" s="365"/>
      <c r="F48" s="365"/>
      <c r="G48" s="365"/>
      <c r="H48" s="365"/>
      <c r="I48" s="365"/>
      <c r="J48" s="365"/>
      <c r="K48" s="365"/>
      <c r="L48" s="365"/>
      <c r="M48" s="365"/>
      <c r="N48" s="365"/>
      <c r="O48" s="365"/>
      <c r="R48" s="265"/>
    </row>
    <row r="49" spans="1:29" s="265" customFormat="1" ht="15" customHeight="1" x14ac:dyDescent="0.25">
      <c r="A49" s="386"/>
      <c r="B49" s="971"/>
      <c r="C49" s="259"/>
      <c r="E49" s="394" t="s">
        <v>755</v>
      </c>
      <c r="F49" s="394"/>
      <c r="G49" s="394"/>
      <c r="H49" s="394"/>
      <c r="I49" s="394"/>
      <c r="J49" s="394"/>
      <c r="K49" s="394"/>
      <c r="L49" s="394"/>
      <c r="M49" s="394"/>
      <c r="N49" s="394"/>
      <c r="O49" s="394"/>
      <c r="P49" s="344"/>
      <c r="Q49" s="344"/>
      <c r="R49" s="344"/>
      <c r="S49" s="344"/>
      <c r="T49" s="345"/>
      <c r="U49" s="344"/>
    </row>
    <row r="50" spans="1:29" s="265" customFormat="1" ht="15" customHeight="1" x14ac:dyDescent="0.25">
      <c r="A50" s="386"/>
      <c r="B50" s="971"/>
      <c r="C50" s="259"/>
      <c r="E50" s="341"/>
      <c r="F50" s="248"/>
      <c r="G50" s="248"/>
      <c r="H50" s="248"/>
      <c r="I50" s="248"/>
      <c r="J50" s="248"/>
      <c r="K50" s="248"/>
      <c r="L50" s="248"/>
      <c r="M50" s="248"/>
      <c r="N50" s="248"/>
      <c r="O50" s="248"/>
      <c r="P50" s="344"/>
      <c r="Q50" s="344"/>
      <c r="R50" s="344"/>
      <c r="S50" s="344"/>
      <c r="T50" s="345"/>
      <c r="U50" s="344"/>
    </row>
    <row r="51" spans="1:29" s="265" customFormat="1" ht="15" customHeight="1" x14ac:dyDescent="0.25">
      <c r="A51" s="386"/>
      <c r="B51" s="971"/>
      <c r="C51" s="259"/>
      <c r="E51" s="764" t="s">
        <v>751</v>
      </c>
      <c r="F51" s="765"/>
      <c r="G51" s="765"/>
      <c r="H51" s="765"/>
      <c r="I51" s="765"/>
      <c r="J51" s="765"/>
      <c r="K51" s="765"/>
      <c r="L51" s="765"/>
      <c r="M51" s="765"/>
      <c r="N51" s="765"/>
      <c r="O51" s="765"/>
      <c r="P51" s="344"/>
      <c r="Q51" s="344"/>
      <c r="R51" s="344"/>
      <c r="S51" s="344"/>
      <c r="T51" s="345"/>
      <c r="U51" s="344"/>
    </row>
    <row r="52" spans="1:29" s="265" customFormat="1" ht="15" customHeight="1" x14ac:dyDescent="0.25">
      <c r="A52" s="386"/>
      <c r="B52" s="971"/>
      <c r="C52" s="259"/>
      <c r="E52" s="734"/>
      <c r="F52" s="765"/>
      <c r="G52" s="765"/>
      <c r="H52" s="765"/>
      <c r="I52" s="765"/>
      <c r="J52" s="765"/>
      <c r="K52" s="765"/>
      <c r="L52" s="765"/>
      <c r="M52" s="765"/>
      <c r="N52" s="765"/>
      <c r="O52" s="765"/>
      <c r="P52" s="344"/>
      <c r="Q52" s="344"/>
      <c r="R52" s="344"/>
      <c r="S52" s="344"/>
      <c r="T52" s="345"/>
      <c r="U52" s="344"/>
    </row>
    <row r="53" spans="1:29" s="265" customFormat="1" ht="15" customHeight="1" x14ac:dyDescent="0.25">
      <c r="A53" s="386"/>
      <c r="B53" s="971"/>
      <c r="C53" s="259"/>
      <c r="E53" s="1544" t="s">
        <v>1283</v>
      </c>
      <c r="F53" s="1544"/>
      <c r="G53" s="1544"/>
      <c r="H53" s="1544"/>
      <c r="I53" s="1544"/>
      <c r="J53" s="1544"/>
      <c r="K53" s="1544"/>
      <c r="L53" s="1544"/>
      <c r="M53" s="1544"/>
      <c r="N53" s="1544"/>
      <c r="O53" s="1544"/>
      <c r="P53" s="344"/>
      <c r="Q53" s="344"/>
      <c r="R53" s="344"/>
      <c r="S53" s="344"/>
      <c r="T53" s="345"/>
      <c r="U53" s="344"/>
    </row>
    <row r="54" spans="1:29" s="265" customFormat="1" ht="19.5" customHeight="1" x14ac:dyDescent="0.25">
      <c r="A54" s="386"/>
      <c r="B54" s="971"/>
      <c r="C54" s="259"/>
      <c r="E54" s="1544"/>
      <c r="F54" s="1544"/>
      <c r="G54" s="1544"/>
      <c r="H54" s="1544"/>
      <c r="I54" s="1544"/>
      <c r="J54" s="1544"/>
      <c r="K54" s="1544"/>
      <c r="L54" s="1544"/>
      <c r="M54" s="1544"/>
      <c r="N54" s="1544"/>
      <c r="O54" s="1544"/>
      <c r="P54" s="344"/>
      <c r="Q54" s="344"/>
      <c r="R54" s="344"/>
      <c r="S54" s="344"/>
      <c r="T54" s="345"/>
      <c r="U54" s="344"/>
    </row>
    <row r="55" spans="1:29" s="265" customFormat="1" ht="15" customHeight="1" x14ac:dyDescent="0.25">
      <c r="A55" s="386"/>
      <c r="B55" s="971"/>
      <c r="C55" s="259"/>
      <c r="E55" s="1544"/>
      <c r="F55" s="1544"/>
      <c r="G55" s="1544"/>
      <c r="H55" s="1544"/>
      <c r="I55" s="1544"/>
      <c r="J55" s="1544"/>
      <c r="K55" s="1544"/>
      <c r="L55" s="1544"/>
      <c r="M55" s="1544"/>
      <c r="N55" s="1544"/>
      <c r="O55" s="1544"/>
      <c r="P55" s="344"/>
      <c r="Q55" s="344"/>
      <c r="R55" s="344"/>
      <c r="S55" s="344"/>
      <c r="T55" s="345"/>
      <c r="U55" s="344"/>
    </row>
    <row r="56" spans="1:29" s="320" customFormat="1" ht="15" customHeight="1" x14ac:dyDescent="0.3">
      <c r="A56" s="386"/>
      <c r="B56" s="971"/>
      <c r="C56" s="259"/>
      <c r="F56" s="341"/>
      <c r="G56" s="341"/>
      <c r="H56" s="341"/>
      <c r="I56" s="341"/>
      <c r="J56" s="341"/>
      <c r="P56" s="238"/>
      <c r="R56" s="265"/>
      <c r="T56" s="265"/>
      <c r="U56" s="265"/>
      <c r="V56" s="265"/>
      <c r="W56" s="265"/>
      <c r="X56" s="265"/>
      <c r="Y56" s="265"/>
      <c r="Z56" s="265"/>
      <c r="AA56" s="265"/>
      <c r="AB56" s="265"/>
      <c r="AC56" s="265"/>
    </row>
    <row r="57" spans="1:29" s="320" customFormat="1" ht="15" customHeight="1" x14ac:dyDescent="0.3">
      <c r="A57" s="386"/>
      <c r="B57" s="971"/>
      <c r="C57" s="259"/>
      <c r="E57" s="1757" t="s">
        <v>934</v>
      </c>
      <c r="F57" s="1748" t="s">
        <v>164</v>
      </c>
      <c r="G57" s="1748" t="s">
        <v>848</v>
      </c>
      <c r="H57" s="1750" t="s">
        <v>549</v>
      </c>
      <c r="I57" s="1751" t="s">
        <v>955</v>
      </c>
      <c r="J57" s="1752"/>
      <c r="K57" s="1753" t="s">
        <v>170</v>
      </c>
      <c r="L57" s="1744" t="s">
        <v>1079</v>
      </c>
      <c r="M57" s="1746" t="s">
        <v>974</v>
      </c>
      <c r="P57" s="238"/>
      <c r="R57" s="265"/>
      <c r="T57" s="265"/>
      <c r="U57" s="265"/>
      <c r="V57" s="265"/>
      <c r="W57" s="265"/>
      <c r="X57" s="265"/>
      <c r="Y57" s="265"/>
      <c r="Z57" s="265"/>
      <c r="AA57" s="265"/>
      <c r="AB57" s="265"/>
      <c r="AC57" s="265"/>
    </row>
    <row r="58" spans="1:29" s="320" customFormat="1" ht="15" customHeight="1" x14ac:dyDescent="0.3">
      <c r="A58" s="386"/>
      <c r="B58" s="971"/>
      <c r="C58" s="259"/>
      <c r="E58" s="1758"/>
      <c r="F58" s="1749"/>
      <c r="G58" s="1749"/>
      <c r="H58" s="1749"/>
      <c r="I58" s="760" t="s">
        <v>163</v>
      </c>
      <c r="J58" s="760" t="s">
        <v>549</v>
      </c>
      <c r="K58" s="1754"/>
      <c r="L58" s="1745"/>
      <c r="M58" s="1747"/>
      <c r="P58" s="238"/>
      <c r="R58" s="265"/>
      <c r="T58" s="265"/>
      <c r="U58" s="265"/>
      <c r="V58" s="265"/>
      <c r="W58" s="265"/>
      <c r="X58" s="265"/>
      <c r="Y58" s="265"/>
      <c r="Z58" s="265"/>
      <c r="AA58" s="265"/>
      <c r="AB58" s="265"/>
      <c r="AC58" s="265"/>
    </row>
    <row r="59" spans="1:29" ht="15" customHeight="1" x14ac:dyDescent="0.3">
      <c r="E59" s="773"/>
      <c r="F59" s="424"/>
      <c r="G59" s="1183" t="str">
        <f>Datos!E1930</f>
        <v/>
      </c>
      <c r="H59" s="1184" t="str">
        <f>Datos!F1930</f>
        <v/>
      </c>
      <c r="I59" s="1"/>
      <c r="J59" s="761"/>
      <c r="K59" s="1085"/>
      <c r="L59" s="762"/>
      <c r="M59" s="832" t="str">
        <f>Datos!I1930</f>
        <v/>
      </c>
      <c r="N59" s="320"/>
      <c r="R59" s="265"/>
      <c r="T59" s="265"/>
      <c r="U59" s="265"/>
      <c r="V59" s="265"/>
      <c r="W59" s="265"/>
      <c r="X59" s="265"/>
      <c r="Y59" s="265"/>
      <c r="Z59" s="265"/>
      <c r="AA59" s="265"/>
      <c r="AB59" s="265"/>
      <c r="AC59" s="265"/>
    </row>
    <row r="60" spans="1:29" ht="15" customHeight="1" x14ac:dyDescent="0.3">
      <c r="E60" s="773"/>
      <c r="F60" s="424"/>
      <c r="G60" s="1183" t="str">
        <f>Datos!E1931</f>
        <v/>
      </c>
      <c r="H60" s="1184" t="str">
        <f>Datos!F1931</f>
        <v/>
      </c>
      <c r="I60" s="763"/>
      <c r="J60" s="761"/>
      <c r="K60" s="1085"/>
      <c r="L60" s="762"/>
      <c r="M60" s="832" t="str">
        <f>Datos!I1931</f>
        <v/>
      </c>
      <c r="N60" s="320"/>
      <c r="R60" s="265"/>
      <c r="T60" s="265"/>
      <c r="U60" s="265"/>
      <c r="V60" s="265"/>
      <c r="W60" s="265"/>
      <c r="X60" s="265"/>
      <c r="Y60" s="265"/>
      <c r="Z60" s="265"/>
      <c r="AA60" s="265"/>
      <c r="AB60" s="265"/>
      <c r="AC60" s="265"/>
    </row>
    <row r="61" spans="1:29" ht="15" customHeight="1" x14ac:dyDescent="0.3">
      <c r="E61" s="773"/>
      <c r="F61" s="424"/>
      <c r="G61" s="1183" t="str">
        <f>Datos!E1932</f>
        <v/>
      </c>
      <c r="H61" s="1184" t="str">
        <f>Datos!F1932</f>
        <v/>
      </c>
      <c r="I61" s="763"/>
      <c r="J61" s="761"/>
      <c r="K61" s="1085"/>
      <c r="L61" s="762"/>
      <c r="M61" s="832" t="str">
        <f>Datos!I1932</f>
        <v/>
      </c>
      <c r="N61" s="320"/>
      <c r="R61" s="265"/>
      <c r="T61" s="265"/>
      <c r="U61" s="265"/>
      <c r="V61" s="265"/>
      <c r="W61" s="265"/>
      <c r="X61" s="265"/>
      <c r="Y61" s="265"/>
      <c r="Z61" s="265"/>
      <c r="AA61" s="265"/>
      <c r="AB61" s="265"/>
      <c r="AC61" s="265"/>
    </row>
    <row r="62" spans="1:29" ht="15" customHeight="1" x14ac:dyDescent="0.3">
      <c r="E62" s="773"/>
      <c r="F62" s="424"/>
      <c r="G62" s="1183" t="str">
        <f>Datos!E1933</f>
        <v/>
      </c>
      <c r="H62" s="1184" t="str">
        <f>Datos!F1933</f>
        <v/>
      </c>
      <c r="I62" s="763"/>
      <c r="J62" s="761"/>
      <c r="K62" s="1085"/>
      <c r="L62" s="762"/>
      <c r="M62" s="832" t="str">
        <f>Datos!I1933</f>
        <v/>
      </c>
      <c r="N62" s="366"/>
      <c r="R62" s="265"/>
      <c r="T62" s="265"/>
      <c r="U62" s="265"/>
      <c r="V62" s="265"/>
      <c r="W62" s="265"/>
      <c r="X62" s="265"/>
      <c r="Y62" s="265"/>
      <c r="Z62" s="265"/>
      <c r="AA62" s="265"/>
      <c r="AB62" s="265"/>
      <c r="AC62" s="265"/>
    </row>
    <row r="63" spans="1:29" ht="15" customHeight="1" x14ac:dyDescent="0.3">
      <c r="E63" s="773"/>
      <c r="F63" s="424"/>
      <c r="G63" s="1183" t="str">
        <f>Datos!E1934</f>
        <v/>
      </c>
      <c r="H63" s="1184" t="str">
        <f>Datos!F1934</f>
        <v/>
      </c>
      <c r="I63" s="763"/>
      <c r="J63" s="761"/>
      <c r="K63" s="1085"/>
      <c r="L63" s="762"/>
      <c r="M63" s="832" t="str">
        <f>Datos!I1934</f>
        <v/>
      </c>
      <c r="N63" s="366"/>
      <c r="R63" s="265"/>
      <c r="T63" s="265"/>
      <c r="U63" s="265"/>
      <c r="V63" s="265"/>
      <c r="W63" s="265"/>
      <c r="X63" s="265"/>
      <c r="Y63" s="265"/>
      <c r="Z63" s="265"/>
      <c r="AA63" s="265"/>
      <c r="AB63" s="265"/>
      <c r="AC63" s="265"/>
    </row>
    <row r="64" spans="1:29" ht="15" customHeight="1" x14ac:dyDescent="0.3">
      <c r="E64" s="773"/>
      <c r="F64" s="424"/>
      <c r="G64" s="1183" t="str">
        <f>Datos!E1935</f>
        <v/>
      </c>
      <c r="H64" s="1184" t="str">
        <f>Datos!F1935</f>
        <v/>
      </c>
      <c r="I64" s="763"/>
      <c r="J64" s="761"/>
      <c r="K64" s="1085"/>
      <c r="L64" s="762"/>
      <c r="M64" s="832" t="str">
        <f>Datos!I1935</f>
        <v/>
      </c>
      <c r="N64" s="366"/>
      <c r="R64" s="265"/>
      <c r="T64" s="265"/>
      <c r="U64" s="265"/>
      <c r="V64" s="265"/>
      <c r="W64" s="265"/>
      <c r="X64" s="265"/>
      <c r="Y64" s="265"/>
      <c r="Z64" s="265"/>
      <c r="AA64" s="265"/>
      <c r="AB64" s="265"/>
      <c r="AC64" s="265"/>
    </row>
    <row r="65" spans="5:29" ht="15" customHeight="1" x14ac:dyDescent="0.3">
      <c r="E65" s="773"/>
      <c r="F65" s="424"/>
      <c r="G65" s="1183" t="str">
        <f>Datos!E1936</f>
        <v/>
      </c>
      <c r="H65" s="1184" t="str">
        <f>Datos!F1936</f>
        <v/>
      </c>
      <c r="I65" s="763"/>
      <c r="J65" s="761"/>
      <c r="K65" s="1085"/>
      <c r="L65" s="762"/>
      <c r="M65" s="832" t="str">
        <f>Datos!I1936</f>
        <v/>
      </c>
      <c r="N65" s="366"/>
      <c r="R65" s="265"/>
      <c r="T65" s="265"/>
      <c r="U65" s="265"/>
      <c r="V65" s="265"/>
      <c r="W65" s="265"/>
      <c r="X65" s="265"/>
      <c r="Y65" s="265"/>
      <c r="Z65" s="265"/>
      <c r="AA65" s="265"/>
      <c r="AB65" s="265"/>
      <c r="AC65" s="265"/>
    </row>
    <row r="66" spans="5:29" ht="15" customHeight="1" x14ac:dyDescent="0.3">
      <c r="E66" s="773"/>
      <c r="F66" s="424"/>
      <c r="G66" s="1183" t="str">
        <f>Datos!E1937</f>
        <v/>
      </c>
      <c r="H66" s="1184" t="str">
        <f>Datos!F1937</f>
        <v/>
      </c>
      <c r="I66" s="763"/>
      <c r="J66" s="761"/>
      <c r="K66" s="1085"/>
      <c r="L66" s="762"/>
      <c r="M66" s="832" t="str">
        <f>Datos!I1937</f>
        <v/>
      </c>
      <c r="N66" s="366"/>
      <c r="R66" s="265"/>
      <c r="T66" s="265"/>
      <c r="U66" s="265"/>
      <c r="V66" s="265"/>
      <c r="W66" s="265"/>
      <c r="X66" s="265"/>
      <c r="Y66" s="265"/>
      <c r="Z66" s="265"/>
      <c r="AA66" s="265"/>
      <c r="AB66" s="265"/>
      <c r="AC66" s="265"/>
    </row>
    <row r="67" spans="5:29" ht="15" customHeight="1" x14ac:dyDescent="0.3">
      <c r="G67" s="325"/>
      <c r="H67" s="325"/>
      <c r="I67" s="325"/>
      <c r="J67" s="325"/>
      <c r="M67" s="839">
        <f>SUM(M59:M66)</f>
        <v>0</v>
      </c>
    </row>
    <row r="68" spans="5:29" ht="15" customHeight="1" x14ac:dyDescent="0.3">
      <c r="E68" s="1755" t="s">
        <v>2163</v>
      </c>
      <c r="F68" s="1756"/>
      <c r="G68" s="1756"/>
      <c r="H68" s="1756"/>
      <c r="I68" s="1756"/>
      <c r="J68" s="1756"/>
      <c r="K68" s="1756"/>
      <c r="L68" s="1756"/>
      <c r="M68" s="1756"/>
      <c r="N68" s="1756"/>
      <c r="O68" s="1756"/>
    </row>
    <row r="69" spans="5:29" ht="15" customHeight="1" x14ac:dyDescent="0.3">
      <c r="E69" s="1755"/>
      <c r="F69" s="1756"/>
      <c r="G69" s="1756"/>
      <c r="H69" s="1756"/>
      <c r="I69" s="1756"/>
      <c r="J69" s="1756"/>
      <c r="K69" s="1756"/>
      <c r="L69" s="1756"/>
      <c r="M69" s="1756"/>
      <c r="N69" s="1756"/>
      <c r="O69" s="1756"/>
    </row>
    <row r="70" spans="5:29" ht="18.75" customHeight="1" x14ac:dyDescent="0.3">
      <c r="E70" s="766" t="s">
        <v>2164</v>
      </c>
      <c r="F70" s="322"/>
      <c r="G70" s="322"/>
      <c r="H70" s="322"/>
      <c r="I70" s="322"/>
      <c r="J70" s="322"/>
      <c r="K70" s="322"/>
      <c r="L70" s="322"/>
      <c r="M70" s="322"/>
      <c r="N70" s="322"/>
      <c r="O70" s="322"/>
      <c r="P70" s="356"/>
    </row>
    <row r="71" spans="5:29" ht="15" customHeight="1" x14ac:dyDescent="0.3">
      <c r="E71" s="304"/>
      <c r="F71" s="304"/>
      <c r="G71" s="304"/>
      <c r="H71" s="304"/>
      <c r="I71" s="304"/>
      <c r="J71" s="767"/>
      <c r="K71" s="304"/>
      <c r="L71" s="304"/>
      <c r="M71" s="304"/>
      <c r="N71" s="304"/>
      <c r="O71" s="304"/>
    </row>
    <row r="72" spans="5:29" ht="15" customHeight="1" x14ac:dyDescent="0.3">
      <c r="G72" s="325"/>
      <c r="H72" s="325"/>
    </row>
    <row r="73" spans="5:29" ht="15" customHeight="1" x14ac:dyDescent="0.3">
      <c r="J73" s="238"/>
    </row>
    <row r="74" spans="5:29" ht="15" customHeight="1" x14ac:dyDescent="0.3">
      <c r="G74" s="325"/>
      <c r="H74" s="325"/>
    </row>
    <row r="75" spans="5:29" ht="15" customHeight="1" x14ac:dyDescent="0.3"/>
    <row r="76" spans="5:29" ht="15" customHeight="1" x14ac:dyDescent="0.3"/>
    <row r="77" spans="5:29" ht="15" customHeight="1" x14ac:dyDescent="0.3"/>
    <row r="78" spans="5:29" ht="15" customHeight="1" x14ac:dyDescent="0.3"/>
    <row r="79" spans="5:29" ht="15" customHeight="1" x14ac:dyDescent="0.3"/>
    <row r="80" spans="5:29" ht="15" customHeight="1" x14ac:dyDescent="0.3"/>
    <row r="81" ht="15" customHeight="1" x14ac:dyDescent="0.3"/>
    <row r="82" ht="15" customHeight="1" x14ac:dyDescent="0.3"/>
    <row r="83" ht="15" customHeight="1" x14ac:dyDescent="0.3"/>
    <row r="84" ht="15" customHeight="1" x14ac:dyDescent="0.3"/>
    <row r="85" ht="15" customHeight="1" x14ac:dyDescent="0.3"/>
    <row r="86" ht="15" customHeight="1" x14ac:dyDescent="0.3"/>
    <row r="87" ht="15" customHeight="1" x14ac:dyDescent="0.3"/>
    <row r="88" ht="15" customHeight="1" x14ac:dyDescent="0.3"/>
    <row r="89" ht="15" customHeight="1" x14ac:dyDescent="0.3"/>
    <row r="90" ht="15" customHeight="1" x14ac:dyDescent="0.3"/>
    <row r="97" hidden="1" x14ac:dyDescent="0.3"/>
    <row r="98" hidden="1" x14ac:dyDescent="0.3"/>
  </sheetData>
  <sheetProtection algorithmName="SHA-512" hashValue="LRPo0TjStu86DBks0bhMS8iWpez4RWNXws8om7ggQGJEVJJ0UcTRcwNNV42e732NfRvmcaoUaZTc1oU9OFGNPg==" saltValue="sVZ5VGs+cCoXP2c+8r1q0Q==" spinCount="100000" sheet="1" objects="1" scenarios="1"/>
  <protectedRanges>
    <protectedRange sqref="E22:F43 I22:M43" name="Rango1"/>
    <protectedRange sqref="E59:F66 I59:L66" name="Rango2"/>
  </protectedRanges>
  <dataConsolidate/>
  <mergeCells count="23">
    <mergeCell ref="E68:O69"/>
    <mergeCell ref="C1:P1"/>
    <mergeCell ref="F20:F21"/>
    <mergeCell ref="E20:E21"/>
    <mergeCell ref="H20:H21"/>
    <mergeCell ref="E3:O4"/>
    <mergeCell ref="K20:K21"/>
    <mergeCell ref="L20:L21"/>
    <mergeCell ref="M20:M21"/>
    <mergeCell ref="N20:N21"/>
    <mergeCell ref="G20:G21"/>
    <mergeCell ref="I20:J20"/>
    <mergeCell ref="E45:O46"/>
    <mergeCell ref="E53:O55"/>
    <mergeCell ref="E57:E58"/>
    <mergeCell ref="E6:O7"/>
    <mergeCell ref="L57:L58"/>
    <mergeCell ref="M57:M58"/>
    <mergeCell ref="F57:F58"/>
    <mergeCell ref="H57:H58"/>
    <mergeCell ref="I57:J57"/>
    <mergeCell ref="G57:G58"/>
    <mergeCell ref="K57:K58"/>
  </mergeCells>
  <phoneticPr fontId="3" type="noConversion"/>
  <conditionalFormatting sqref="M33:M43">
    <cfRule type="expression" dxfId="1247" priority="222" stopIfTrue="1">
      <formula>AND(ISTEXT(F33),M33="")</formula>
    </cfRule>
  </conditionalFormatting>
  <conditionalFormatting sqref="J23:J43">
    <cfRule type="expression" dxfId="1246" priority="57" stopIfTrue="1">
      <formula>AND(I23="Preparado",J23="")</formula>
    </cfRule>
  </conditionalFormatting>
  <conditionalFormatting sqref="N23:N43">
    <cfRule type="expression" dxfId="1245" priority="51" stopIfTrue="1">
      <formula>ISNUMBER(N23)</formula>
    </cfRule>
  </conditionalFormatting>
  <conditionalFormatting sqref="M22:M43">
    <cfRule type="expression" dxfId="1244" priority="47" stopIfTrue="1">
      <formula>AND(OR(E22&lt;&gt;"",ISTEXT(F22)),M22="")</formula>
    </cfRule>
  </conditionalFormatting>
  <conditionalFormatting sqref="L22:L43">
    <cfRule type="expression" dxfId="1243" priority="43" stopIfTrue="1">
      <formula>ISNUMBER(L22)</formula>
    </cfRule>
  </conditionalFormatting>
  <conditionalFormatting sqref="E22:E43">
    <cfRule type="expression" dxfId="1242" priority="41" stopIfTrue="1">
      <formula>E22=""</formula>
    </cfRule>
  </conditionalFormatting>
  <conditionalFormatting sqref="I22:I43">
    <cfRule type="expression" dxfId="1241" priority="564" stopIfTrue="1">
      <formula>AND(F22="Otro",ISBLANK(I22))</formula>
    </cfRule>
  </conditionalFormatting>
  <conditionalFormatting sqref="J22:J43">
    <cfRule type="expression" dxfId="1240" priority="565" stopIfTrue="1">
      <formula>AND($F22="Otro",ISBLANK(J22))</formula>
    </cfRule>
  </conditionalFormatting>
  <conditionalFormatting sqref="J60:J66">
    <cfRule type="expression" dxfId="1239" priority="36" stopIfTrue="1">
      <formula>AND(I60="Preparado",J60="")</formula>
    </cfRule>
  </conditionalFormatting>
  <conditionalFormatting sqref="M59:M66">
    <cfRule type="expression" dxfId="1238" priority="35" stopIfTrue="1">
      <formula>ISNUMBER(M59)</formula>
    </cfRule>
  </conditionalFormatting>
  <conditionalFormatting sqref="E59:E66">
    <cfRule type="expression" dxfId="1237" priority="30" stopIfTrue="1">
      <formula>E59=""</formula>
    </cfRule>
  </conditionalFormatting>
  <conditionalFormatting sqref="I59:I66">
    <cfRule type="expression" dxfId="1236" priority="39" stopIfTrue="1">
      <formula>AND(F59="Otro",ISBLANK(I59))</formula>
    </cfRule>
  </conditionalFormatting>
  <conditionalFormatting sqref="J59:J66">
    <cfRule type="expression" dxfId="1235" priority="40" stopIfTrue="1">
      <formula>AND($F59="Otro",ISBLANK(J59))</formula>
    </cfRule>
  </conditionalFormatting>
  <conditionalFormatting sqref="N22:N43">
    <cfRule type="expression" dxfId="1234" priority="22" stopIfTrue="1">
      <formula>ISNUMBER(N22)</formula>
    </cfRule>
  </conditionalFormatting>
  <conditionalFormatting sqref="F22:F43">
    <cfRule type="expression" dxfId="1233" priority="21" stopIfTrue="1">
      <formula>F22&lt;&gt;""</formula>
    </cfRule>
  </conditionalFormatting>
  <conditionalFormatting sqref="F59:F66">
    <cfRule type="expression" dxfId="1232" priority="20" stopIfTrue="1">
      <formula>F59&lt;&gt;""</formula>
    </cfRule>
  </conditionalFormatting>
  <conditionalFormatting sqref="G22:G43">
    <cfRule type="expression" dxfId="1231" priority="18" stopIfTrue="1">
      <formula>G22&lt;&gt;""</formula>
    </cfRule>
  </conditionalFormatting>
  <conditionalFormatting sqref="G22:G43">
    <cfRule type="expression" dxfId="1230" priority="16" stopIfTrue="1">
      <formula>$F22="Otro"</formula>
    </cfRule>
    <cfRule type="expression" dxfId="1229" priority="17" stopIfTrue="1">
      <formula>$F22=""</formula>
    </cfRule>
  </conditionalFormatting>
  <conditionalFormatting sqref="H22:H43">
    <cfRule type="expression" dxfId="1228" priority="15" stopIfTrue="1">
      <formula>H22&lt;&gt;""</formula>
    </cfRule>
  </conditionalFormatting>
  <conditionalFormatting sqref="H22:H43">
    <cfRule type="expression" dxfId="1227" priority="13" stopIfTrue="1">
      <formula>$F22="Otro"</formula>
    </cfRule>
    <cfRule type="expression" dxfId="1226" priority="14" stopIfTrue="1">
      <formula>$F22=""</formula>
    </cfRule>
  </conditionalFormatting>
  <conditionalFormatting sqref="K22:K43">
    <cfRule type="expression" dxfId="1225" priority="12">
      <formula>ISTEXT(K22)</formula>
    </cfRule>
  </conditionalFormatting>
  <conditionalFormatting sqref="G59:G66">
    <cfRule type="expression" dxfId="1224" priority="11" stopIfTrue="1">
      <formula>G59&lt;&gt;""</formula>
    </cfRule>
  </conditionalFormatting>
  <conditionalFormatting sqref="G59:G66">
    <cfRule type="expression" dxfId="1223" priority="9" stopIfTrue="1">
      <formula>$F59="Otro"</formula>
    </cfRule>
    <cfRule type="expression" dxfId="1222" priority="10" stopIfTrue="1">
      <formula>$F59=""</formula>
    </cfRule>
  </conditionalFormatting>
  <conditionalFormatting sqref="H59:H66">
    <cfRule type="expression" dxfId="1221" priority="8" stopIfTrue="1">
      <formula>H59&lt;&gt;""</formula>
    </cfRule>
  </conditionalFormatting>
  <conditionalFormatting sqref="H59:H66">
    <cfRule type="expression" dxfId="1220" priority="6" stopIfTrue="1">
      <formula>$F59="Otro"</formula>
    </cfRule>
    <cfRule type="expression" dxfId="1219" priority="7" stopIfTrue="1">
      <formula>$F59=""</formula>
    </cfRule>
  </conditionalFormatting>
  <conditionalFormatting sqref="K59:K66">
    <cfRule type="expression" dxfId="1218" priority="3">
      <formula>ISTEXT(K59)</formula>
    </cfRule>
  </conditionalFormatting>
  <conditionalFormatting sqref="L59:L66">
    <cfRule type="expression" dxfId="1217" priority="1" stopIfTrue="1">
      <formula>AND(OR(E59&lt;&gt;"",ISTEXT(F59)),L59="")</formula>
    </cfRule>
  </conditionalFormatting>
  <dataValidations count="6">
    <dataValidation type="decimal" operator="greaterThanOrEqual" allowBlank="1" showInputMessage="1" showErrorMessage="1" sqref="L22:L43">
      <formula1>0</formula1>
    </dataValidation>
    <dataValidation type="decimal" allowBlank="1" showInputMessage="1" showErrorMessage="1" error="El valor ha de estar entre 0% y 100%" sqref="I67">
      <formula1>#REF!</formula1>
      <formula2>#REF!</formula2>
    </dataValidation>
    <dataValidation type="whole" operator="greaterThan" allowBlank="1" showInputMessage="1" showErrorMessage="1" sqref="J59:J66 J22:J43">
      <formula1>0</formula1>
    </dataValidation>
    <dataValidation type="decimal" allowBlank="1" showInputMessage="1" showErrorMessage="1" error="Este valor ha de ser igual o inferior al de la carga inicial del equipo." sqref="M22:M43">
      <formula1>-0.1</formula1>
      <formula2>L22</formula2>
    </dataValidation>
    <dataValidation type="list" allowBlank="1" showInputMessage="1" showErrorMessage="1" sqref="F22:F43">
      <formula1>Refrigerante</formula1>
    </dataValidation>
    <dataValidation type="list" allowBlank="1" showInputMessage="1" showErrorMessage="1" sqref="F59:F66">
      <formula1>Fugitivas_otros</formula1>
    </dataValidation>
  </dataValidations>
  <hyperlinks>
    <hyperlink ref="E45:O46" r:id="rId1" display="(1) En caso de considerar otros gases no incluidos en el listado, puede consultar su PCA en el capítulo 8 del Quinto Informe de Evaluación del IPCC (https://www.ipcc.ch/site/assets/uploads/2018/02/WG1AR5_Chapter08_FINAL.pdf)"/>
    <hyperlink ref="E68:O69" r:id="rId2" display="(1) En caso de considerar otros gases no incluidos en el listado, puede consultar su PCA en el capítulo 8 del Quinto Informe de Evaluación del IPCC (https://www.ipcc.ch/site/assets/uploads/2018/02/WG1AR5_Chapter08_FINAL.pdf)"/>
    <hyperlink ref="A5" location="'3. Datos Cultivos'!A1" display="3. Datos cultivos"/>
    <hyperlink ref="A7" location="'5. Instalaciones fijas'!A1" display="5. Instalaciones fijas"/>
    <hyperlink ref="A10" location="'8. Emisiones de proceso'!A1" display="8. Emisiones de proceso"/>
    <hyperlink ref="A11" location="'9. Información adicional'!A1" display="9. Información adicional"/>
    <hyperlink ref="A12" location="'10. Electricidad y otras energ.'!A1" display="10. Electricidad y otras energías"/>
    <hyperlink ref="A13" location="'11. Informe final. Resultados'!A1" display="11. Informe final: Resultados"/>
    <hyperlink ref="A14" location="'12. Factores de emisión'!A1" display="12. Factores de emisión"/>
    <hyperlink ref="A15" location="'13. Revisiones calculadora'!A1" display="13. Revisiones de la calculadora"/>
    <hyperlink ref="A8" location="'6. Vehículos y maquinaria'!A1" display="6. Vehículos y maquinaria"/>
    <hyperlink ref="A3" location="'1.Datos generales organización '!A1" display="1. Datos de la organización"/>
    <hyperlink ref="A4" location="'2. Hoja de trabajo. Consumos'!A1" display="2. Hoja de trabajo. Consumos"/>
    <hyperlink ref="A6" location="'4. Emisiones cultivos'!A1" display="4. Emisiones cultivos"/>
  </hyperlinks>
  <pageMargins left="0.75" right="0.75" top="1" bottom="1" header="0" footer="0"/>
  <pageSetup paperSize="256" scale="32" orientation="portrait" r:id="rId3"/>
  <headerFooter alignWithMargins="0"/>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1"/>
  <sheetViews>
    <sheetView showRowColHeaders="0" zoomScaleNormal="100" workbookViewId="0">
      <pane xSplit="2" ySplit="1" topLeftCell="C2" activePane="bottomRight" state="frozen"/>
      <selection activeCell="L200" sqref="L200"/>
      <selection pane="topRight" activeCell="L200" sqref="L200"/>
      <selection pane="bottomLeft" activeCell="L200" sqref="L200"/>
      <selection pane="bottomRight"/>
    </sheetView>
  </sheetViews>
  <sheetFormatPr baseColWidth="10" defaultColWidth="11.42578125" defaultRowHeight="15" x14ac:dyDescent="0.25"/>
  <cols>
    <col min="1" max="1" width="27" style="386" customWidth="1"/>
    <col min="2" max="2" width="0.5703125" style="971" customWidth="1"/>
    <col min="3" max="3" width="1" style="259" customWidth="1"/>
    <col min="4" max="4" width="1.42578125" style="265" customWidth="1"/>
    <col min="5" max="5" width="24.7109375" style="265" customWidth="1"/>
    <col min="6" max="6" width="36.42578125" style="265" customWidth="1"/>
    <col min="7" max="7" width="13.42578125" style="265" customWidth="1"/>
    <col min="8" max="8" width="25.140625" style="265" customWidth="1"/>
    <col min="9" max="11" width="14.5703125" style="265" customWidth="1"/>
    <col min="12" max="12" width="18.7109375" style="265" customWidth="1"/>
    <col min="13" max="13" width="12.28515625" style="265" customWidth="1"/>
    <col min="14" max="14" width="3.42578125" style="265" customWidth="1"/>
    <col min="15" max="16384" width="11.42578125" style="265"/>
  </cols>
  <sheetData>
    <row r="1" spans="1:18" s="259" customFormat="1" ht="36" customHeight="1" x14ac:dyDescent="0.25">
      <c r="A1" s="257"/>
      <c r="B1" s="971"/>
      <c r="C1" s="1516" t="s">
        <v>756</v>
      </c>
      <c r="D1" s="1516"/>
      <c r="E1" s="1516"/>
      <c r="F1" s="1516"/>
      <c r="G1" s="1516"/>
      <c r="H1" s="1516"/>
      <c r="I1" s="1516"/>
      <c r="J1" s="1516"/>
      <c r="K1" s="1516"/>
      <c r="L1" s="1516"/>
      <c r="M1" s="1516"/>
      <c r="N1" s="1516"/>
      <c r="O1" s="257"/>
    </row>
    <row r="2" spans="1:18" ht="36" customHeight="1" x14ac:dyDescent="0.25">
      <c r="B2" s="972"/>
    </row>
    <row r="3" spans="1:18" ht="15" customHeight="1" x14ac:dyDescent="0.25">
      <c r="A3" s="387" t="s">
        <v>49</v>
      </c>
      <c r="B3" s="973"/>
      <c r="E3" s="1765" t="s">
        <v>1812</v>
      </c>
      <c r="F3" s="1765"/>
      <c r="G3" s="1765"/>
      <c r="H3" s="1765"/>
      <c r="I3" s="1765"/>
      <c r="J3" s="1765"/>
      <c r="K3" s="1765"/>
      <c r="L3" s="1765"/>
      <c r="M3" s="1765"/>
      <c r="N3" s="339"/>
    </row>
    <row r="4" spans="1:18" ht="15" customHeight="1" x14ac:dyDescent="0.25">
      <c r="A4" s="387" t="s">
        <v>1091</v>
      </c>
      <c r="B4" s="973"/>
      <c r="E4" s="1765"/>
      <c r="F4" s="1765"/>
      <c r="G4" s="1765"/>
      <c r="H4" s="1765"/>
      <c r="I4" s="1765"/>
      <c r="J4" s="1765"/>
      <c r="K4" s="1765"/>
      <c r="L4" s="1765"/>
      <c r="M4" s="1765"/>
      <c r="N4" s="339"/>
    </row>
    <row r="5" spans="1:18" ht="15" customHeight="1" x14ac:dyDescent="0.25">
      <c r="A5" s="387" t="s">
        <v>1687</v>
      </c>
      <c r="B5" s="973"/>
      <c r="E5" s="1765"/>
      <c r="F5" s="1765"/>
      <c r="G5" s="1765"/>
      <c r="H5" s="1765"/>
      <c r="I5" s="1765"/>
      <c r="J5" s="1765"/>
      <c r="K5" s="1765"/>
      <c r="L5" s="1765"/>
      <c r="M5" s="1765"/>
      <c r="N5" s="339"/>
    </row>
    <row r="6" spans="1:18" ht="15" customHeight="1" x14ac:dyDescent="0.25">
      <c r="A6" s="387" t="s">
        <v>2001</v>
      </c>
      <c r="B6" s="973"/>
      <c r="E6" s="1765"/>
      <c r="F6" s="1765"/>
      <c r="G6" s="1765"/>
      <c r="H6" s="1765"/>
      <c r="I6" s="1765"/>
      <c r="J6" s="1765"/>
      <c r="K6" s="1765"/>
      <c r="L6" s="1765"/>
      <c r="M6" s="1765"/>
      <c r="N6" s="339"/>
    </row>
    <row r="7" spans="1:18" ht="15" customHeight="1" x14ac:dyDescent="0.25">
      <c r="A7" s="387" t="s">
        <v>1909</v>
      </c>
      <c r="E7" s="1765"/>
      <c r="F7" s="1765"/>
      <c r="G7" s="1765"/>
      <c r="H7" s="1765"/>
      <c r="I7" s="1765"/>
      <c r="J7" s="1765"/>
      <c r="K7" s="1765"/>
      <c r="L7" s="1765"/>
      <c r="M7" s="1765"/>
      <c r="N7" s="339"/>
    </row>
    <row r="8" spans="1:18" ht="15" customHeight="1" x14ac:dyDescent="0.25">
      <c r="A8" s="387" t="s">
        <v>1910</v>
      </c>
      <c r="E8" s="1765"/>
      <c r="F8" s="1765"/>
      <c r="G8" s="1765"/>
      <c r="H8" s="1765"/>
      <c r="I8" s="1765"/>
      <c r="J8" s="1765"/>
      <c r="K8" s="1765"/>
      <c r="L8" s="1765"/>
      <c r="M8" s="1765"/>
      <c r="N8" s="339"/>
    </row>
    <row r="9" spans="1:18" ht="15" customHeight="1" x14ac:dyDescent="0.3">
      <c r="A9" s="387" t="s">
        <v>1911</v>
      </c>
      <c r="E9" s="772"/>
      <c r="F9" s="361"/>
      <c r="G9" s="361"/>
      <c r="H9" s="361"/>
      <c r="I9" s="361"/>
      <c r="J9" s="361"/>
      <c r="K9" s="361"/>
      <c r="L9" s="361"/>
      <c r="M9" s="361"/>
      <c r="N9" s="339"/>
    </row>
    <row r="10" spans="1:18" ht="16.5" x14ac:dyDescent="0.25">
      <c r="A10" s="975" t="s">
        <v>1912</v>
      </c>
      <c r="E10" s="1544" t="s">
        <v>758</v>
      </c>
      <c r="F10" s="1544"/>
      <c r="G10" s="1544"/>
      <c r="H10" s="1544"/>
      <c r="I10" s="1544"/>
      <c r="J10" s="1544"/>
      <c r="K10" s="1544"/>
      <c r="L10" s="1544"/>
      <c r="M10" s="1544"/>
      <c r="N10" s="339"/>
    </row>
    <row r="11" spans="1:18" ht="15" customHeight="1" x14ac:dyDescent="0.3">
      <c r="A11" s="387" t="s">
        <v>1913</v>
      </c>
      <c r="E11" s="764"/>
      <c r="F11" s="361"/>
      <c r="G11" s="361"/>
      <c r="H11" s="361"/>
      <c r="I11" s="361"/>
      <c r="J11" s="361"/>
      <c r="K11" s="361"/>
      <c r="L11" s="361"/>
      <c r="M11" s="361"/>
      <c r="N11" s="339"/>
    </row>
    <row r="12" spans="1:18" ht="15" customHeight="1" x14ac:dyDescent="0.25">
      <c r="A12" s="387" t="s">
        <v>1914</v>
      </c>
      <c r="E12" s="735" t="s">
        <v>1813</v>
      </c>
      <c r="F12" s="507"/>
      <c r="G12" s="507"/>
      <c r="H12" s="507"/>
      <c r="I12" s="507"/>
      <c r="J12" s="507"/>
      <c r="K12" s="507"/>
      <c r="L12" s="507"/>
      <c r="M12" s="507"/>
      <c r="N12" s="340"/>
      <c r="O12" s="340"/>
      <c r="P12" s="340"/>
      <c r="Q12" s="340"/>
      <c r="R12" s="340"/>
    </row>
    <row r="13" spans="1:18" ht="15" customHeight="1" x14ac:dyDescent="0.25">
      <c r="A13" s="387" t="s">
        <v>1915</v>
      </c>
      <c r="J13" s="340"/>
      <c r="K13" s="340"/>
      <c r="L13" s="340"/>
      <c r="M13" s="340"/>
      <c r="N13" s="340"/>
      <c r="O13" s="340"/>
    </row>
    <row r="14" spans="1:18" ht="15" customHeight="1" x14ac:dyDescent="0.25">
      <c r="A14" s="387" t="s">
        <v>1916</v>
      </c>
      <c r="E14" s="1761" t="s">
        <v>760</v>
      </c>
      <c r="F14" s="1763" t="s">
        <v>757</v>
      </c>
      <c r="G14" s="1691" t="s">
        <v>761</v>
      </c>
      <c r="H14" s="1691"/>
      <c r="I14" s="1766" t="s">
        <v>668</v>
      </c>
      <c r="J14" s="1767"/>
      <c r="K14" s="1767"/>
      <c r="L14" s="1768" t="s">
        <v>976</v>
      </c>
      <c r="M14" s="340"/>
    </row>
    <row r="15" spans="1:18" ht="15" customHeight="1" x14ac:dyDescent="0.25">
      <c r="A15" s="387" t="s">
        <v>1917</v>
      </c>
      <c r="E15" s="1762"/>
      <c r="F15" s="1764"/>
      <c r="G15" s="768" t="s">
        <v>762</v>
      </c>
      <c r="H15" s="768" t="s">
        <v>763</v>
      </c>
      <c r="I15" s="769" t="s">
        <v>723</v>
      </c>
      <c r="J15" s="769" t="s">
        <v>724</v>
      </c>
      <c r="K15" s="770" t="s">
        <v>725</v>
      </c>
      <c r="L15" s="1769"/>
      <c r="M15" s="340"/>
    </row>
    <row r="16" spans="1:18" ht="15" customHeight="1" x14ac:dyDescent="0.3">
      <c r="A16" s="388"/>
      <c r="E16" s="737"/>
      <c r="F16" s="841"/>
      <c r="G16" s="1"/>
      <c r="H16" s="1"/>
      <c r="I16" s="1"/>
      <c r="J16" s="1"/>
      <c r="K16" s="1"/>
      <c r="L16" s="834" t="str">
        <f>Datos!J1966</f>
        <v/>
      </c>
      <c r="M16" s="340"/>
    </row>
    <row r="17" spans="1:13" ht="15" customHeight="1" x14ac:dyDescent="0.3">
      <c r="A17" s="388"/>
      <c r="E17" s="737"/>
      <c r="F17" s="841"/>
      <c r="G17" s="1"/>
      <c r="H17" s="1"/>
      <c r="I17" s="1"/>
      <c r="J17" s="1"/>
      <c r="K17" s="1"/>
      <c r="L17" s="834" t="str">
        <f>Datos!J1967</f>
        <v/>
      </c>
      <c r="M17" s="340"/>
    </row>
    <row r="18" spans="1:13" ht="15" customHeight="1" x14ac:dyDescent="0.3">
      <c r="A18" s="388"/>
      <c r="B18" s="974"/>
      <c r="E18" s="737"/>
      <c r="F18" s="841"/>
      <c r="G18" s="1"/>
      <c r="H18" s="1"/>
      <c r="I18" s="1"/>
      <c r="J18" s="1"/>
      <c r="K18" s="1"/>
      <c r="L18" s="834" t="str">
        <f>Datos!J1968</f>
        <v/>
      </c>
      <c r="M18" s="340"/>
    </row>
    <row r="19" spans="1:13" ht="15" customHeight="1" x14ac:dyDescent="0.25">
      <c r="E19" s="737"/>
      <c r="F19" s="841"/>
      <c r="G19" s="1"/>
      <c r="H19" s="1"/>
      <c r="I19" s="1"/>
      <c r="J19" s="1"/>
      <c r="K19" s="1"/>
      <c r="L19" s="834" t="str">
        <f>Datos!J1969</f>
        <v/>
      </c>
      <c r="M19" s="340"/>
    </row>
    <row r="20" spans="1:13" ht="15" customHeight="1" x14ac:dyDescent="0.25">
      <c r="B20" s="974"/>
      <c r="E20" s="737"/>
      <c r="F20" s="841"/>
      <c r="G20" s="1"/>
      <c r="H20" s="1"/>
      <c r="I20" s="1"/>
      <c r="J20" s="1"/>
      <c r="K20" s="1"/>
      <c r="L20" s="834" t="str">
        <f>Datos!J1970</f>
        <v/>
      </c>
      <c r="M20" s="340"/>
    </row>
    <row r="21" spans="1:13" ht="15" customHeight="1" x14ac:dyDescent="0.25">
      <c r="B21" s="974"/>
      <c r="E21" s="737"/>
      <c r="F21" s="841"/>
      <c r="G21" s="1"/>
      <c r="H21" s="1"/>
      <c r="I21" s="1"/>
      <c r="J21" s="1"/>
      <c r="K21" s="1"/>
      <c r="L21" s="834" t="str">
        <f>Datos!J1971</f>
        <v/>
      </c>
      <c r="M21" s="340"/>
    </row>
    <row r="22" spans="1:13" ht="15" customHeight="1" x14ac:dyDescent="0.25">
      <c r="A22" s="389"/>
      <c r="B22" s="974"/>
      <c r="E22" s="737"/>
      <c r="F22" s="841"/>
      <c r="G22" s="1"/>
      <c r="H22" s="1"/>
      <c r="I22" s="1"/>
      <c r="J22" s="1"/>
      <c r="K22" s="1"/>
      <c r="L22" s="834" t="str">
        <f>Datos!J1972</f>
        <v/>
      </c>
      <c r="M22" s="340"/>
    </row>
    <row r="23" spans="1:13" ht="15" customHeight="1" x14ac:dyDescent="0.25">
      <c r="A23" s="389"/>
      <c r="B23" s="974"/>
      <c r="E23" s="737"/>
      <c r="F23" s="841"/>
      <c r="G23" s="1"/>
      <c r="H23" s="1"/>
      <c r="I23" s="1"/>
      <c r="J23" s="1"/>
      <c r="K23" s="1"/>
      <c r="L23" s="834" t="str">
        <f>Datos!J1973</f>
        <v/>
      </c>
      <c r="M23" s="340"/>
    </row>
    <row r="24" spans="1:13" ht="15" customHeight="1" x14ac:dyDescent="0.3">
      <c r="A24" s="388"/>
      <c r="E24" s="737"/>
      <c r="F24" s="841"/>
      <c r="G24" s="1"/>
      <c r="H24" s="1"/>
      <c r="I24" s="1"/>
      <c r="J24" s="1"/>
      <c r="K24" s="1"/>
      <c r="L24" s="834" t="str">
        <f>Datos!J1974</f>
        <v/>
      </c>
    </row>
    <row r="25" spans="1:13" ht="15" customHeight="1" x14ac:dyDescent="0.25">
      <c r="A25" s="389"/>
      <c r="B25" s="974"/>
      <c r="E25" s="737"/>
      <c r="F25" s="841"/>
      <c r="G25" s="1"/>
      <c r="H25" s="1"/>
      <c r="I25" s="1"/>
      <c r="J25" s="1"/>
      <c r="K25" s="1"/>
      <c r="L25" s="834" t="str">
        <f>Datos!J1975</f>
        <v/>
      </c>
    </row>
    <row r="26" spans="1:13" ht="15" customHeight="1" x14ac:dyDescent="0.25">
      <c r="E26" s="737"/>
      <c r="F26" s="841"/>
      <c r="G26" s="1"/>
      <c r="H26" s="1"/>
      <c r="I26" s="1"/>
      <c r="J26" s="1"/>
      <c r="K26" s="1"/>
      <c r="L26" s="834" t="str">
        <f>Datos!J1976</f>
        <v/>
      </c>
    </row>
    <row r="27" spans="1:13" ht="15" customHeight="1" x14ac:dyDescent="0.25">
      <c r="E27" s="737"/>
      <c r="F27" s="841"/>
      <c r="G27" s="1"/>
      <c r="H27" s="1"/>
      <c r="I27" s="1"/>
      <c r="J27" s="1"/>
      <c r="K27" s="1"/>
      <c r="L27" s="834" t="str">
        <f>Datos!J1977</f>
        <v/>
      </c>
    </row>
    <row r="28" spans="1:13" ht="15" customHeight="1" x14ac:dyDescent="0.25">
      <c r="E28" s="737"/>
      <c r="F28" s="841"/>
      <c r="G28" s="1"/>
      <c r="H28" s="1"/>
      <c r="I28" s="1"/>
      <c r="J28" s="1"/>
      <c r="K28" s="1"/>
      <c r="L28" s="834" t="str">
        <f>Datos!J1978</f>
        <v/>
      </c>
    </row>
    <row r="29" spans="1:13" ht="15" customHeight="1" x14ac:dyDescent="0.3">
      <c r="A29" s="388"/>
      <c r="E29" s="737"/>
      <c r="F29" s="841"/>
      <c r="G29" s="1"/>
      <c r="H29" s="1"/>
      <c r="I29" s="1"/>
      <c r="J29" s="1"/>
      <c r="K29" s="1"/>
      <c r="L29" s="834" t="str">
        <f>Datos!J1979</f>
        <v/>
      </c>
    </row>
    <row r="30" spans="1:13" ht="15" customHeight="1" x14ac:dyDescent="0.3">
      <c r="A30" s="388"/>
      <c r="E30" s="737"/>
      <c r="F30" s="841"/>
      <c r="G30" s="1"/>
      <c r="H30" s="1"/>
      <c r="I30" s="1"/>
      <c r="J30" s="1"/>
      <c r="K30" s="1"/>
      <c r="L30" s="834" t="str">
        <f>Datos!J1980</f>
        <v/>
      </c>
    </row>
    <row r="31" spans="1:13" ht="15" customHeight="1" x14ac:dyDescent="0.3">
      <c r="A31" s="388"/>
      <c r="C31" s="265"/>
      <c r="E31" s="362"/>
      <c r="F31" s="362"/>
      <c r="G31" s="362"/>
      <c r="H31" s="362"/>
      <c r="I31" s="1216">
        <f>SUM(I16:I30)</f>
        <v>0</v>
      </c>
      <c r="J31" s="1216">
        <f>SUM(J16:J30)</f>
        <v>0</v>
      </c>
      <c r="K31" s="1216">
        <f>SUM(K16:K30)</f>
        <v>0</v>
      </c>
      <c r="L31" s="839">
        <f>SUM(L16:L30)</f>
        <v>0</v>
      </c>
      <c r="M31" s="362"/>
    </row>
    <row r="32" spans="1:13" ht="15" customHeight="1" x14ac:dyDescent="0.3">
      <c r="A32" s="388"/>
      <c r="C32" s="265"/>
      <c r="E32" s="363"/>
      <c r="F32" s="363"/>
      <c r="G32" s="363"/>
      <c r="H32" s="363"/>
      <c r="I32" s="363"/>
      <c r="J32" s="363"/>
      <c r="K32" s="363"/>
      <c r="L32" s="363"/>
      <c r="M32" s="363"/>
    </row>
    <row r="33" spans="1:15" s="320" customFormat="1" ht="15" customHeight="1" x14ac:dyDescent="0.3">
      <c r="A33" s="388"/>
      <c r="B33" s="971"/>
      <c r="C33" s="265"/>
      <c r="D33" s="265"/>
      <c r="E33" s="265"/>
      <c r="F33" s="265"/>
      <c r="G33" s="265"/>
      <c r="H33" s="265"/>
      <c r="I33" s="265"/>
      <c r="J33" s="265"/>
      <c r="K33" s="265"/>
      <c r="L33" s="265"/>
      <c r="M33" s="265"/>
      <c r="N33" s="265"/>
      <c r="O33" s="265"/>
    </row>
    <row r="34" spans="1:15" s="320" customFormat="1" ht="15" customHeight="1" x14ac:dyDescent="0.25">
      <c r="A34" s="386"/>
      <c r="B34" s="971"/>
      <c r="C34" s="265"/>
      <c r="D34" s="265"/>
      <c r="E34" s="265"/>
      <c r="F34" s="265"/>
      <c r="G34" s="265"/>
      <c r="H34" s="265"/>
      <c r="I34" s="265"/>
      <c r="J34" s="265"/>
      <c r="K34" s="265"/>
      <c r="L34" s="265"/>
      <c r="M34" s="265"/>
      <c r="N34" s="265"/>
      <c r="O34" s="265"/>
    </row>
    <row r="35" spans="1:15" s="320" customFormat="1" ht="15" customHeight="1" x14ac:dyDescent="0.25">
      <c r="A35" s="386"/>
      <c r="B35" s="971"/>
      <c r="C35" s="265"/>
      <c r="D35" s="265"/>
      <c r="E35" s="265"/>
      <c r="F35" s="265"/>
      <c r="G35" s="265"/>
      <c r="H35" s="265"/>
      <c r="I35" s="265"/>
      <c r="J35" s="265"/>
      <c r="K35" s="265"/>
      <c r="L35" s="265"/>
      <c r="M35" s="265"/>
      <c r="N35" s="265"/>
      <c r="O35" s="265"/>
    </row>
    <row r="36" spans="1:15" s="320" customFormat="1" ht="15" customHeight="1" x14ac:dyDescent="0.25">
      <c r="A36" s="386"/>
      <c r="B36" s="971"/>
      <c r="C36" s="265"/>
      <c r="D36" s="265"/>
      <c r="E36" s="265"/>
      <c r="F36" s="265"/>
      <c r="G36" s="265"/>
      <c r="H36" s="265"/>
      <c r="I36" s="265"/>
      <c r="J36" s="265"/>
      <c r="K36" s="265"/>
      <c r="L36" s="265"/>
      <c r="M36" s="265"/>
      <c r="N36" s="265"/>
      <c r="O36" s="265"/>
    </row>
    <row r="37" spans="1:15" s="320" customFormat="1" ht="15" customHeight="1" x14ac:dyDescent="0.25">
      <c r="A37" s="386"/>
      <c r="B37" s="971"/>
      <c r="C37" s="265"/>
      <c r="D37" s="265"/>
      <c r="E37" s="265"/>
      <c r="F37" s="265"/>
      <c r="G37" s="265"/>
      <c r="H37" s="265"/>
      <c r="I37" s="265"/>
      <c r="J37" s="265"/>
      <c r="K37" s="265"/>
      <c r="L37" s="265"/>
      <c r="M37" s="265"/>
      <c r="N37" s="265"/>
      <c r="O37" s="265"/>
    </row>
    <row r="38" spans="1:15" s="320" customFormat="1" ht="15" customHeight="1" x14ac:dyDescent="0.25">
      <c r="A38" s="386"/>
      <c r="B38" s="971"/>
      <c r="C38" s="265"/>
      <c r="D38" s="265"/>
      <c r="E38" s="265"/>
      <c r="F38" s="265"/>
      <c r="G38" s="265"/>
      <c r="H38" s="265"/>
      <c r="I38" s="265"/>
      <c r="J38" s="265"/>
      <c r="K38" s="265"/>
      <c r="L38" s="265"/>
      <c r="M38" s="265"/>
      <c r="N38" s="265"/>
      <c r="O38" s="265"/>
    </row>
    <row r="39" spans="1:15" s="320" customFormat="1" ht="15" customHeight="1" x14ac:dyDescent="0.25">
      <c r="A39" s="386"/>
      <c r="B39" s="971"/>
      <c r="C39" s="265"/>
      <c r="D39" s="265"/>
      <c r="E39" s="265"/>
      <c r="F39" s="265"/>
      <c r="G39" s="265"/>
      <c r="H39" s="265"/>
      <c r="I39" s="265"/>
      <c r="J39" s="265"/>
      <c r="K39" s="265"/>
      <c r="L39" s="265"/>
      <c r="M39" s="265"/>
      <c r="N39" s="265"/>
      <c r="O39" s="265"/>
    </row>
    <row r="40" spans="1:15" s="320" customFormat="1" ht="15" customHeight="1" x14ac:dyDescent="0.25">
      <c r="A40" s="386"/>
      <c r="B40" s="971"/>
      <c r="C40" s="265"/>
      <c r="D40" s="265"/>
      <c r="E40" s="265"/>
      <c r="F40" s="265"/>
      <c r="G40" s="265"/>
      <c r="H40" s="265"/>
      <c r="I40" s="265"/>
      <c r="J40" s="265"/>
      <c r="K40" s="265"/>
      <c r="L40" s="265"/>
      <c r="M40" s="265"/>
      <c r="N40" s="265"/>
      <c r="O40" s="265"/>
    </row>
    <row r="41" spans="1:15" s="320" customFormat="1" ht="15" customHeight="1" x14ac:dyDescent="0.25">
      <c r="A41" s="386"/>
      <c r="B41" s="971"/>
      <c r="C41" s="265"/>
      <c r="D41" s="265"/>
      <c r="E41" s="265"/>
      <c r="F41" s="265"/>
      <c r="G41" s="265"/>
      <c r="H41" s="265"/>
      <c r="I41" s="265"/>
      <c r="J41" s="265"/>
      <c r="K41" s="265"/>
      <c r="L41" s="265"/>
      <c r="M41" s="265"/>
      <c r="N41" s="265"/>
      <c r="O41" s="265"/>
    </row>
    <row r="42" spans="1:15" s="320" customFormat="1" ht="15" customHeight="1" x14ac:dyDescent="0.25">
      <c r="A42" s="386"/>
      <c r="B42" s="971"/>
      <c r="C42" s="265"/>
      <c r="D42" s="265"/>
      <c r="E42" s="265"/>
      <c r="F42" s="265"/>
      <c r="G42" s="265"/>
      <c r="H42" s="265"/>
      <c r="I42" s="265"/>
      <c r="J42" s="265"/>
      <c r="K42" s="265"/>
      <c r="L42" s="265"/>
      <c r="M42" s="265"/>
      <c r="N42" s="265"/>
      <c r="O42" s="265"/>
    </row>
    <row r="43" spans="1:15" s="320" customFormat="1" ht="15" customHeight="1" x14ac:dyDescent="0.25">
      <c r="A43" s="386"/>
      <c r="B43" s="971"/>
      <c r="C43" s="265"/>
      <c r="D43" s="265"/>
      <c r="E43" s="265"/>
      <c r="F43" s="265"/>
      <c r="G43" s="265"/>
      <c r="H43" s="265"/>
      <c r="I43" s="265"/>
      <c r="J43" s="265"/>
      <c r="K43" s="265"/>
      <c r="L43" s="265"/>
      <c r="M43" s="265"/>
      <c r="N43" s="265"/>
      <c r="O43" s="265"/>
    </row>
    <row r="44" spans="1:15" s="320" customFormat="1" ht="15" customHeight="1" x14ac:dyDescent="0.25">
      <c r="A44" s="386"/>
      <c r="B44" s="971"/>
      <c r="C44" s="265"/>
      <c r="D44" s="265"/>
      <c r="E44" s="265"/>
      <c r="F44" s="265"/>
      <c r="G44" s="265"/>
      <c r="H44" s="265"/>
      <c r="I44" s="265"/>
      <c r="J44" s="265"/>
      <c r="K44" s="265"/>
      <c r="L44" s="265"/>
      <c r="M44" s="265"/>
      <c r="N44" s="265"/>
      <c r="O44" s="265"/>
    </row>
    <row r="45" spans="1:15" s="320" customFormat="1" ht="15" customHeight="1" x14ac:dyDescent="0.25">
      <c r="A45" s="386"/>
      <c r="B45" s="971"/>
      <c r="C45" s="265"/>
      <c r="D45" s="265"/>
      <c r="E45" s="265"/>
      <c r="F45" s="265"/>
      <c r="G45" s="265"/>
      <c r="H45" s="265"/>
      <c r="I45" s="265"/>
      <c r="J45" s="265"/>
      <c r="K45" s="265"/>
      <c r="L45" s="265"/>
      <c r="M45" s="265"/>
      <c r="N45" s="265"/>
      <c r="O45" s="265"/>
    </row>
    <row r="46" spans="1:15" s="320" customFormat="1" ht="15" customHeight="1" x14ac:dyDescent="0.25">
      <c r="A46" s="386"/>
      <c r="B46" s="971"/>
      <c r="C46" s="265"/>
      <c r="D46" s="265"/>
      <c r="E46" s="265"/>
      <c r="F46" s="265"/>
      <c r="G46" s="265"/>
      <c r="H46" s="265"/>
      <c r="I46" s="265"/>
      <c r="J46" s="265"/>
      <c r="K46" s="265"/>
      <c r="L46" s="265"/>
      <c r="M46" s="265"/>
      <c r="N46" s="265"/>
      <c r="O46" s="265"/>
    </row>
    <row r="47" spans="1:15" s="320" customFormat="1" ht="15" customHeight="1" x14ac:dyDescent="0.25">
      <c r="A47" s="386"/>
      <c r="B47" s="971"/>
      <c r="C47" s="265"/>
      <c r="D47" s="265"/>
      <c r="E47" s="265"/>
      <c r="F47" s="265"/>
      <c r="G47" s="265"/>
      <c r="H47" s="265"/>
      <c r="I47" s="265"/>
      <c r="J47" s="265"/>
      <c r="K47" s="265"/>
      <c r="L47" s="265"/>
      <c r="M47" s="265"/>
      <c r="N47" s="265"/>
      <c r="O47" s="265"/>
    </row>
    <row r="48" spans="1:15" s="320" customFormat="1" ht="15" customHeight="1" x14ac:dyDescent="0.25">
      <c r="A48" s="386"/>
      <c r="B48" s="971"/>
      <c r="C48" s="265"/>
      <c r="D48" s="265"/>
      <c r="E48" s="265"/>
      <c r="F48" s="265"/>
      <c r="G48" s="265"/>
      <c r="H48" s="265"/>
      <c r="I48" s="265"/>
      <c r="J48" s="265"/>
      <c r="K48" s="265"/>
      <c r="L48" s="265"/>
      <c r="M48" s="265"/>
      <c r="N48" s="265"/>
      <c r="O48" s="265"/>
    </row>
    <row r="49" spans="1:15" s="320" customFormat="1" ht="15" customHeight="1" x14ac:dyDescent="0.25">
      <c r="A49" s="386"/>
      <c r="B49" s="971"/>
      <c r="C49" s="265"/>
      <c r="D49" s="265"/>
      <c r="E49" s="265"/>
      <c r="F49" s="265"/>
      <c r="G49" s="265"/>
      <c r="H49" s="265"/>
      <c r="I49" s="265"/>
      <c r="J49" s="265"/>
      <c r="K49" s="265"/>
      <c r="L49" s="265"/>
      <c r="M49" s="265"/>
      <c r="N49" s="265"/>
      <c r="O49" s="265"/>
    </row>
    <row r="50" spans="1:15" s="320" customFormat="1" ht="15" customHeight="1" x14ac:dyDescent="0.25">
      <c r="A50" s="386"/>
      <c r="B50" s="971"/>
      <c r="C50" s="265"/>
      <c r="D50" s="265"/>
      <c r="E50" s="265"/>
      <c r="F50" s="265"/>
      <c r="G50" s="265"/>
      <c r="H50" s="265"/>
      <c r="I50" s="265"/>
      <c r="J50" s="265"/>
      <c r="K50" s="265"/>
      <c r="L50" s="265"/>
      <c r="M50" s="265"/>
      <c r="N50" s="265"/>
      <c r="O50" s="265"/>
    </row>
    <row r="51" spans="1:15" s="320" customFormat="1" ht="15" customHeight="1" x14ac:dyDescent="0.25">
      <c r="A51" s="386"/>
      <c r="B51" s="971"/>
      <c r="C51" s="265"/>
      <c r="D51" s="265"/>
      <c r="E51" s="265"/>
      <c r="F51" s="265"/>
      <c r="G51" s="265"/>
      <c r="H51" s="265"/>
      <c r="I51" s="265"/>
      <c r="J51" s="265"/>
      <c r="K51" s="265"/>
      <c r="L51" s="265"/>
      <c r="M51" s="265"/>
      <c r="N51" s="265"/>
      <c r="O51" s="265"/>
    </row>
    <row r="52" spans="1:15" s="320" customFormat="1" ht="15" customHeight="1" x14ac:dyDescent="0.25">
      <c r="A52" s="386"/>
      <c r="B52" s="971"/>
      <c r="C52" s="265"/>
      <c r="D52" s="265"/>
      <c r="E52" s="265"/>
      <c r="F52" s="265"/>
      <c r="G52" s="265"/>
      <c r="H52" s="265"/>
      <c r="I52" s="265"/>
      <c r="J52" s="265"/>
      <c r="K52" s="265"/>
      <c r="L52" s="265"/>
      <c r="M52" s="265"/>
      <c r="N52" s="265"/>
      <c r="O52" s="265"/>
    </row>
    <row r="53" spans="1:15" s="320" customFormat="1" ht="15" customHeight="1" x14ac:dyDescent="0.25">
      <c r="A53" s="386"/>
      <c r="B53" s="971"/>
      <c r="C53" s="265"/>
      <c r="D53" s="265"/>
      <c r="E53" s="265"/>
      <c r="F53" s="265"/>
      <c r="G53" s="265"/>
      <c r="H53" s="265"/>
      <c r="I53" s="265"/>
      <c r="J53" s="265"/>
      <c r="K53" s="265"/>
      <c r="L53" s="265"/>
      <c r="M53" s="265"/>
      <c r="N53" s="265"/>
      <c r="O53" s="265"/>
    </row>
    <row r="54" spans="1:15" s="320" customFormat="1" ht="15" customHeight="1" x14ac:dyDescent="0.25">
      <c r="A54" s="386"/>
      <c r="B54" s="971"/>
      <c r="C54" s="265"/>
      <c r="D54" s="265"/>
      <c r="E54" s="265"/>
      <c r="F54" s="265"/>
      <c r="G54" s="265"/>
      <c r="H54" s="265"/>
      <c r="I54" s="265"/>
      <c r="J54" s="265"/>
      <c r="K54" s="265"/>
      <c r="L54" s="265"/>
      <c r="M54" s="265"/>
      <c r="N54" s="265"/>
      <c r="O54" s="265"/>
    </row>
    <row r="55" spans="1:15" s="320" customFormat="1" ht="15" customHeight="1" x14ac:dyDescent="0.25">
      <c r="A55" s="386"/>
      <c r="B55" s="971"/>
      <c r="C55" s="265"/>
      <c r="D55" s="265"/>
      <c r="E55" s="265"/>
      <c r="F55" s="265"/>
      <c r="G55" s="265"/>
      <c r="H55" s="265"/>
      <c r="I55" s="265"/>
      <c r="J55" s="265"/>
      <c r="K55" s="265"/>
      <c r="L55" s="265"/>
      <c r="M55" s="265"/>
      <c r="N55" s="265"/>
      <c r="O55" s="265"/>
    </row>
    <row r="56" spans="1:15" s="320" customFormat="1" ht="15" customHeight="1" x14ac:dyDescent="0.25">
      <c r="A56" s="386"/>
      <c r="B56" s="971"/>
      <c r="C56" s="265"/>
      <c r="D56" s="265"/>
      <c r="E56" s="265"/>
      <c r="F56" s="265"/>
      <c r="G56" s="265"/>
      <c r="H56" s="265"/>
      <c r="I56" s="265"/>
      <c r="J56" s="265"/>
      <c r="K56" s="265"/>
      <c r="L56" s="265"/>
      <c r="M56" s="265"/>
      <c r="N56" s="265"/>
      <c r="O56" s="265"/>
    </row>
    <row r="57" spans="1:15" s="320" customFormat="1" ht="15" customHeight="1" x14ac:dyDescent="0.25">
      <c r="A57" s="386"/>
      <c r="B57" s="971"/>
      <c r="C57" s="265"/>
      <c r="D57" s="265"/>
      <c r="E57" s="265"/>
      <c r="F57" s="265"/>
      <c r="G57" s="265"/>
      <c r="H57" s="265"/>
      <c r="I57" s="265"/>
      <c r="J57" s="265"/>
      <c r="K57" s="265"/>
      <c r="L57" s="265"/>
      <c r="M57" s="265"/>
      <c r="N57" s="265"/>
      <c r="O57" s="265"/>
    </row>
    <row r="58" spans="1:15" s="320" customFormat="1" ht="15" customHeight="1" x14ac:dyDescent="0.25">
      <c r="A58" s="386"/>
      <c r="B58" s="971"/>
      <c r="C58" s="265"/>
      <c r="D58" s="265"/>
      <c r="E58" s="265"/>
      <c r="F58" s="265"/>
      <c r="G58" s="265"/>
      <c r="H58" s="265"/>
      <c r="I58" s="265"/>
      <c r="J58" s="265"/>
      <c r="K58" s="265"/>
      <c r="L58" s="265"/>
      <c r="M58" s="265"/>
      <c r="N58" s="265"/>
      <c r="O58" s="265"/>
    </row>
    <row r="59" spans="1:15" s="320" customFormat="1" ht="15" customHeight="1" x14ac:dyDescent="0.25">
      <c r="A59" s="386"/>
      <c r="B59" s="971"/>
      <c r="C59" s="265"/>
      <c r="D59" s="265"/>
      <c r="E59" s="265"/>
      <c r="F59" s="265"/>
      <c r="G59" s="265"/>
      <c r="H59" s="265"/>
      <c r="I59" s="265"/>
      <c r="J59" s="265"/>
      <c r="K59" s="265"/>
      <c r="L59" s="265"/>
      <c r="M59" s="265"/>
      <c r="N59" s="265"/>
      <c r="O59" s="265"/>
    </row>
    <row r="60" spans="1:15" s="320" customFormat="1" ht="15" customHeight="1" x14ac:dyDescent="0.25">
      <c r="A60" s="386"/>
      <c r="B60" s="971"/>
      <c r="C60" s="265"/>
      <c r="D60" s="265"/>
      <c r="E60" s="265"/>
      <c r="F60" s="265"/>
      <c r="G60" s="265"/>
      <c r="H60" s="265"/>
      <c r="I60" s="265"/>
      <c r="J60" s="265"/>
      <c r="K60" s="265"/>
      <c r="L60" s="265"/>
      <c r="M60" s="265"/>
      <c r="N60" s="265"/>
      <c r="O60" s="265"/>
    </row>
    <row r="61" spans="1:15" s="320" customFormat="1" ht="15" customHeight="1" x14ac:dyDescent="0.25">
      <c r="A61" s="386"/>
      <c r="B61" s="971"/>
      <c r="C61" s="265"/>
      <c r="D61" s="265"/>
      <c r="E61" s="265"/>
      <c r="F61" s="265"/>
      <c r="G61" s="265"/>
      <c r="H61" s="265"/>
      <c r="I61" s="265"/>
      <c r="J61" s="265"/>
      <c r="K61" s="265"/>
      <c r="L61" s="265"/>
      <c r="M61" s="265"/>
      <c r="N61" s="265"/>
      <c r="O61" s="265"/>
    </row>
    <row r="62" spans="1:15" s="320" customFormat="1" ht="15" customHeight="1" x14ac:dyDescent="0.25">
      <c r="A62" s="386"/>
      <c r="B62" s="971"/>
      <c r="C62" s="265"/>
      <c r="D62" s="265"/>
      <c r="E62" s="265"/>
      <c r="F62" s="265"/>
      <c r="G62" s="265"/>
      <c r="H62" s="265"/>
      <c r="I62" s="265"/>
      <c r="J62" s="265"/>
      <c r="K62" s="265"/>
      <c r="L62" s="265"/>
      <c r="M62" s="265"/>
      <c r="N62" s="265"/>
      <c r="O62" s="265"/>
    </row>
    <row r="63" spans="1:15" s="320" customFormat="1" ht="15" customHeight="1" x14ac:dyDescent="0.25">
      <c r="A63" s="386"/>
      <c r="B63" s="971"/>
      <c r="C63" s="265"/>
      <c r="D63" s="265"/>
      <c r="E63" s="265"/>
      <c r="F63" s="265"/>
      <c r="G63" s="265"/>
      <c r="H63" s="265"/>
      <c r="I63" s="265"/>
      <c r="J63" s="265"/>
      <c r="K63" s="265"/>
      <c r="L63" s="265"/>
      <c r="M63" s="265"/>
      <c r="N63" s="265"/>
      <c r="O63" s="265"/>
    </row>
    <row r="64" spans="1:15" s="320" customFormat="1" ht="15" customHeight="1" x14ac:dyDescent="0.25">
      <c r="A64" s="386"/>
      <c r="B64" s="971"/>
      <c r="C64" s="265"/>
      <c r="D64" s="265"/>
      <c r="E64" s="265"/>
      <c r="F64" s="265"/>
      <c r="G64" s="265"/>
      <c r="H64" s="265"/>
      <c r="I64" s="265"/>
      <c r="J64" s="265"/>
      <c r="K64" s="265"/>
      <c r="L64" s="265"/>
      <c r="M64" s="265"/>
      <c r="N64" s="265"/>
      <c r="O64" s="265"/>
    </row>
    <row r="65" spans="1:15" s="320" customFormat="1" ht="15" customHeight="1" x14ac:dyDescent="0.25">
      <c r="A65" s="386"/>
      <c r="B65" s="971"/>
      <c r="C65" s="265"/>
      <c r="D65" s="265"/>
      <c r="E65" s="265"/>
      <c r="F65" s="265"/>
      <c r="G65" s="265"/>
      <c r="H65" s="265"/>
      <c r="I65" s="265"/>
      <c r="J65" s="265"/>
      <c r="K65" s="265"/>
      <c r="L65" s="265"/>
      <c r="M65" s="265"/>
      <c r="N65" s="265"/>
      <c r="O65" s="265"/>
    </row>
    <row r="66" spans="1:15" s="320" customFormat="1" ht="15" customHeight="1" x14ac:dyDescent="0.25">
      <c r="A66" s="386"/>
      <c r="B66" s="971"/>
      <c r="C66" s="265"/>
      <c r="D66" s="265"/>
      <c r="E66" s="265"/>
      <c r="F66" s="265"/>
      <c r="G66" s="265"/>
      <c r="H66" s="265"/>
      <c r="I66" s="265"/>
      <c r="J66" s="265"/>
      <c r="K66" s="265"/>
      <c r="L66" s="265"/>
      <c r="M66" s="265"/>
      <c r="N66" s="265"/>
      <c r="O66" s="265"/>
    </row>
    <row r="67" spans="1:15" s="320" customFormat="1" ht="15" customHeight="1" x14ac:dyDescent="0.25">
      <c r="A67" s="386"/>
      <c r="B67" s="971"/>
      <c r="C67" s="265"/>
      <c r="D67" s="265"/>
      <c r="E67" s="265"/>
      <c r="F67" s="265"/>
      <c r="G67" s="265"/>
      <c r="H67" s="265"/>
      <c r="I67" s="265"/>
      <c r="J67" s="265"/>
      <c r="K67" s="265"/>
      <c r="L67" s="265"/>
      <c r="M67" s="265"/>
      <c r="N67" s="265"/>
      <c r="O67" s="265"/>
    </row>
    <row r="68" spans="1:15" s="320" customFormat="1" ht="15" customHeight="1" x14ac:dyDescent="0.25">
      <c r="A68" s="386"/>
      <c r="B68" s="971"/>
      <c r="C68" s="265"/>
      <c r="D68" s="265"/>
      <c r="E68" s="265"/>
      <c r="F68" s="265"/>
      <c r="G68" s="265"/>
      <c r="H68" s="265"/>
      <c r="I68" s="265"/>
      <c r="J68" s="265"/>
      <c r="K68" s="265"/>
      <c r="L68" s="265"/>
      <c r="M68" s="265"/>
      <c r="N68" s="265"/>
      <c r="O68" s="265"/>
    </row>
    <row r="69" spans="1:15" s="320" customFormat="1" ht="15" customHeight="1" x14ac:dyDescent="0.25">
      <c r="A69" s="386"/>
      <c r="B69" s="971"/>
      <c r="C69" s="265"/>
      <c r="D69" s="265"/>
      <c r="E69" s="265"/>
      <c r="F69" s="265"/>
      <c r="G69" s="265"/>
      <c r="H69" s="265"/>
      <c r="I69" s="265"/>
      <c r="J69" s="265"/>
      <c r="K69" s="265"/>
      <c r="L69" s="265"/>
      <c r="M69" s="265"/>
      <c r="N69" s="265"/>
      <c r="O69" s="265"/>
    </row>
    <row r="70" spans="1:15" s="320" customFormat="1" ht="15" customHeight="1" x14ac:dyDescent="0.25">
      <c r="A70" s="386"/>
      <c r="B70" s="971"/>
      <c r="C70" s="265"/>
      <c r="D70" s="265"/>
      <c r="E70" s="265"/>
      <c r="F70" s="265"/>
      <c r="G70" s="265"/>
      <c r="H70" s="265"/>
      <c r="I70" s="265"/>
      <c r="J70" s="265"/>
      <c r="K70" s="265"/>
      <c r="L70" s="265"/>
      <c r="M70" s="265"/>
      <c r="N70" s="265"/>
      <c r="O70" s="265"/>
    </row>
    <row r="71" spans="1:15" s="320" customFormat="1" ht="15" customHeight="1" x14ac:dyDescent="0.25">
      <c r="A71" s="386"/>
      <c r="B71" s="971"/>
      <c r="C71" s="265"/>
      <c r="D71" s="265"/>
      <c r="E71" s="265"/>
      <c r="F71" s="265"/>
      <c r="G71" s="265"/>
      <c r="H71" s="265"/>
      <c r="I71" s="265"/>
      <c r="J71" s="265"/>
      <c r="K71" s="265"/>
      <c r="L71" s="265"/>
      <c r="M71" s="265"/>
      <c r="N71" s="265"/>
      <c r="O71" s="265"/>
    </row>
    <row r="72" spans="1:15" s="320" customFormat="1" ht="15" customHeight="1" x14ac:dyDescent="0.25">
      <c r="A72" s="386"/>
      <c r="B72" s="971"/>
      <c r="C72" s="265"/>
      <c r="D72" s="265"/>
      <c r="E72" s="265"/>
      <c r="F72" s="265"/>
      <c r="G72" s="265"/>
      <c r="H72" s="265"/>
      <c r="I72" s="265"/>
      <c r="J72" s="265"/>
      <c r="K72" s="265"/>
      <c r="L72" s="265"/>
      <c r="M72" s="265"/>
      <c r="N72" s="265"/>
      <c r="O72" s="265"/>
    </row>
    <row r="73" spans="1:15" s="320" customFormat="1" ht="15" customHeight="1" x14ac:dyDescent="0.25">
      <c r="A73" s="386"/>
      <c r="B73" s="971"/>
      <c r="C73" s="265"/>
      <c r="D73" s="265"/>
      <c r="E73" s="265"/>
      <c r="F73" s="265"/>
      <c r="G73" s="265"/>
      <c r="H73" s="265"/>
      <c r="I73" s="265"/>
      <c r="J73" s="265"/>
      <c r="K73" s="265"/>
      <c r="L73" s="265"/>
      <c r="M73" s="265"/>
      <c r="N73" s="265"/>
      <c r="O73" s="265"/>
    </row>
    <row r="74" spans="1:15" s="320" customFormat="1" ht="15" customHeight="1" x14ac:dyDescent="0.25">
      <c r="A74" s="386"/>
      <c r="B74" s="971"/>
      <c r="C74" s="265"/>
      <c r="D74" s="265"/>
      <c r="E74" s="265"/>
      <c r="F74" s="265"/>
      <c r="G74" s="265"/>
      <c r="H74" s="265"/>
      <c r="I74" s="265"/>
      <c r="J74" s="265"/>
      <c r="K74" s="265"/>
      <c r="L74" s="265"/>
      <c r="M74" s="265"/>
      <c r="N74" s="265"/>
      <c r="O74" s="265"/>
    </row>
    <row r="75" spans="1:15" s="320" customFormat="1" ht="15" customHeight="1" x14ac:dyDescent="0.25">
      <c r="A75" s="386"/>
      <c r="B75" s="971"/>
      <c r="C75" s="265"/>
      <c r="D75" s="265"/>
      <c r="E75" s="265"/>
      <c r="F75" s="265"/>
      <c r="G75" s="265"/>
      <c r="H75" s="265"/>
      <c r="I75" s="265"/>
      <c r="J75" s="265"/>
      <c r="K75" s="265"/>
      <c r="L75" s="265"/>
      <c r="M75" s="265"/>
      <c r="N75" s="265"/>
      <c r="O75" s="265"/>
    </row>
    <row r="76" spans="1:15" s="320" customFormat="1" ht="15" customHeight="1" x14ac:dyDescent="0.25">
      <c r="A76" s="386"/>
      <c r="B76" s="971"/>
      <c r="C76" s="265"/>
      <c r="D76" s="265"/>
      <c r="E76" s="265"/>
      <c r="F76" s="265"/>
      <c r="G76" s="265"/>
      <c r="H76" s="265"/>
      <c r="I76" s="265"/>
      <c r="J76" s="265"/>
      <c r="K76" s="265"/>
      <c r="L76" s="265"/>
      <c r="M76" s="265"/>
      <c r="N76" s="265"/>
      <c r="O76" s="265"/>
    </row>
    <row r="77" spans="1:15" s="320" customFormat="1" ht="15" customHeight="1" x14ac:dyDescent="0.25">
      <c r="A77" s="386"/>
      <c r="B77" s="971"/>
      <c r="C77" s="265"/>
      <c r="D77" s="265"/>
      <c r="E77" s="265"/>
      <c r="F77" s="265"/>
      <c r="G77" s="265"/>
      <c r="H77" s="265"/>
      <c r="I77" s="265"/>
      <c r="J77" s="265"/>
      <c r="K77" s="265"/>
      <c r="L77" s="265"/>
      <c r="M77" s="265"/>
      <c r="N77" s="265"/>
      <c r="O77" s="265"/>
    </row>
    <row r="78" spans="1:15" s="320" customFormat="1" ht="15" customHeight="1" x14ac:dyDescent="0.25">
      <c r="A78" s="386"/>
      <c r="B78" s="971"/>
      <c r="C78" s="265"/>
      <c r="D78" s="265"/>
      <c r="E78" s="265"/>
      <c r="F78" s="265"/>
      <c r="G78" s="265"/>
      <c r="H78" s="265"/>
      <c r="I78" s="265"/>
      <c r="J78" s="265"/>
      <c r="K78" s="265"/>
      <c r="L78" s="265"/>
      <c r="M78" s="265"/>
      <c r="N78" s="265"/>
      <c r="O78" s="265"/>
    </row>
    <row r="79" spans="1:15" s="320" customFormat="1" ht="15" customHeight="1" x14ac:dyDescent="0.25">
      <c r="A79" s="386"/>
      <c r="B79" s="971"/>
      <c r="C79" s="265"/>
      <c r="D79" s="265"/>
      <c r="E79" s="265"/>
      <c r="F79" s="265"/>
      <c r="G79" s="265"/>
      <c r="H79" s="265"/>
      <c r="I79" s="265"/>
      <c r="J79" s="265"/>
      <c r="K79" s="265"/>
      <c r="L79" s="265"/>
      <c r="M79" s="265"/>
      <c r="N79" s="265"/>
      <c r="O79" s="265"/>
    </row>
    <row r="80" spans="1:15" s="320" customFormat="1" ht="15" customHeight="1" x14ac:dyDescent="0.25">
      <c r="A80" s="386"/>
      <c r="B80" s="971"/>
      <c r="C80" s="265"/>
      <c r="D80" s="265"/>
      <c r="E80" s="265"/>
      <c r="F80" s="265"/>
      <c r="G80" s="265"/>
      <c r="H80" s="265"/>
      <c r="I80" s="265"/>
      <c r="J80" s="265"/>
      <c r="K80" s="265"/>
      <c r="L80" s="265"/>
      <c r="M80" s="265"/>
      <c r="N80" s="265"/>
      <c r="O80" s="265"/>
    </row>
    <row r="81" spans="1:15" s="320" customFormat="1" ht="15" customHeight="1" x14ac:dyDescent="0.25">
      <c r="A81" s="386"/>
      <c r="B81" s="971"/>
      <c r="C81" s="265"/>
      <c r="D81" s="265"/>
      <c r="E81" s="265"/>
      <c r="F81" s="265"/>
      <c r="G81" s="265"/>
      <c r="H81" s="265"/>
      <c r="I81" s="265"/>
      <c r="J81" s="265"/>
      <c r="K81" s="265"/>
      <c r="L81" s="265"/>
      <c r="M81" s="265"/>
      <c r="N81" s="265"/>
      <c r="O81" s="265"/>
    </row>
    <row r="82" spans="1:15" s="320" customFormat="1" ht="15" customHeight="1" x14ac:dyDescent="0.25">
      <c r="A82" s="386"/>
      <c r="B82" s="971"/>
      <c r="C82" s="265"/>
      <c r="D82" s="265"/>
      <c r="E82" s="265"/>
      <c r="F82" s="265"/>
      <c r="G82" s="265"/>
      <c r="H82" s="265"/>
      <c r="I82" s="265"/>
      <c r="J82" s="265"/>
      <c r="K82" s="265"/>
      <c r="L82" s="265"/>
      <c r="M82" s="265"/>
      <c r="N82" s="265"/>
      <c r="O82" s="265"/>
    </row>
    <row r="83" spans="1:15" s="320" customFormat="1" ht="15" customHeight="1" x14ac:dyDescent="0.25">
      <c r="A83" s="386"/>
      <c r="B83" s="971"/>
      <c r="C83" s="265"/>
      <c r="D83" s="265"/>
      <c r="E83" s="265"/>
      <c r="F83" s="265"/>
      <c r="G83" s="265"/>
      <c r="H83" s="265"/>
      <c r="I83" s="265"/>
      <c r="J83" s="265"/>
      <c r="K83" s="265"/>
      <c r="L83" s="265"/>
      <c r="M83" s="265"/>
      <c r="N83" s="265"/>
      <c r="O83" s="265"/>
    </row>
    <row r="84" spans="1:15" s="320" customFormat="1" ht="15" customHeight="1" x14ac:dyDescent="0.25">
      <c r="A84" s="386"/>
      <c r="B84" s="971"/>
      <c r="C84" s="265"/>
      <c r="D84" s="265"/>
      <c r="E84" s="265"/>
      <c r="F84" s="265"/>
      <c r="G84" s="265"/>
      <c r="H84" s="265"/>
      <c r="I84" s="265"/>
      <c r="J84" s="265"/>
      <c r="K84" s="265"/>
      <c r="L84" s="265"/>
      <c r="M84" s="265"/>
      <c r="N84" s="265"/>
      <c r="O84" s="265"/>
    </row>
    <row r="85" spans="1:15" s="320" customFormat="1" ht="15" customHeight="1" x14ac:dyDescent="0.25">
      <c r="A85" s="386"/>
      <c r="B85" s="971"/>
      <c r="C85" s="265"/>
      <c r="D85" s="265"/>
      <c r="E85" s="265"/>
      <c r="F85" s="265"/>
      <c r="G85" s="265"/>
      <c r="H85" s="265"/>
      <c r="I85" s="265"/>
      <c r="J85" s="265"/>
      <c r="K85" s="265"/>
      <c r="L85" s="265"/>
      <c r="M85" s="265"/>
      <c r="N85" s="265"/>
      <c r="O85" s="265"/>
    </row>
    <row r="86" spans="1:15" s="320" customFormat="1" ht="15" customHeight="1" x14ac:dyDescent="0.25">
      <c r="A86" s="386"/>
      <c r="B86" s="971"/>
      <c r="C86" s="265"/>
      <c r="D86" s="265"/>
      <c r="E86" s="265"/>
      <c r="F86" s="265"/>
      <c r="G86" s="265"/>
      <c r="H86" s="265"/>
      <c r="I86" s="265"/>
      <c r="J86" s="265"/>
      <c r="K86" s="265"/>
      <c r="L86" s="265"/>
      <c r="M86" s="265"/>
      <c r="N86" s="265"/>
      <c r="O86" s="265"/>
    </row>
    <row r="87" spans="1:15" s="320" customFormat="1" ht="15" customHeight="1" x14ac:dyDescent="0.25">
      <c r="A87" s="386"/>
      <c r="B87" s="971"/>
      <c r="C87" s="265"/>
      <c r="D87" s="265"/>
      <c r="E87" s="265"/>
      <c r="F87" s="265"/>
      <c r="G87" s="265"/>
      <c r="H87" s="265"/>
      <c r="I87" s="265"/>
      <c r="J87" s="265"/>
      <c r="K87" s="265"/>
      <c r="L87" s="265"/>
      <c r="M87" s="265"/>
      <c r="N87" s="265"/>
      <c r="O87" s="265"/>
    </row>
    <row r="88" spans="1:15" s="320" customFormat="1" ht="15" customHeight="1" x14ac:dyDescent="0.25">
      <c r="A88" s="386"/>
      <c r="B88" s="971"/>
      <c r="C88" s="265"/>
      <c r="D88" s="265"/>
      <c r="E88" s="265"/>
      <c r="F88" s="265"/>
      <c r="G88" s="265"/>
      <c r="H88" s="265"/>
      <c r="I88" s="265"/>
      <c r="J88" s="265"/>
      <c r="K88" s="265"/>
      <c r="L88" s="265"/>
      <c r="M88" s="265"/>
      <c r="N88" s="265"/>
      <c r="O88" s="265"/>
    </row>
    <row r="89" spans="1:15" s="320" customFormat="1" ht="15" customHeight="1" x14ac:dyDescent="0.25">
      <c r="A89" s="386"/>
      <c r="B89" s="971"/>
      <c r="C89" s="265"/>
      <c r="D89" s="265"/>
      <c r="E89" s="265"/>
      <c r="F89" s="265"/>
      <c r="G89" s="265"/>
      <c r="H89" s="265"/>
      <c r="I89" s="265"/>
      <c r="J89" s="265"/>
      <c r="K89" s="265"/>
      <c r="L89" s="265"/>
      <c r="M89" s="265"/>
      <c r="N89" s="265"/>
      <c r="O89" s="265"/>
    </row>
    <row r="90" spans="1:15" s="320" customFormat="1" ht="15" customHeight="1" x14ac:dyDescent="0.25">
      <c r="A90" s="386"/>
      <c r="B90" s="971"/>
      <c r="C90" s="265"/>
      <c r="D90" s="265"/>
      <c r="E90" s="265"/>
      <c r="F90" s="265"/>
      <c r="G90" s="265"/>
      <c r="H90" s="265"/>
      <c r="I90" s="265"/>
      <c r="J90" s="265"/>
      <c r="K90" s="265"/>
      <c r="L90" s="265"/>
      <c r="M90" s="265"/>
      <c r="N90" s="265"/>
      <c r="O90" s="265"/>
    </row>
    <row r="91" spans="1:15" s="320" customFormat="1" ht="15" customHeight="1" x14ac:dyDescent="0.25">
      <c r="A91" s="386"/>
      <c r="B91" s="971"/>
      <c r="C91" s="265"/>
      <c r="D91" s="265"/>
      <c r="E91" s="265"/>
      <c r="F91" s="265"/>
      <c r="G91" s="265"/>
      <c r="H91" s="265"/>
      <c r="I91" s="265"/>
      <c r="J91" s="265"/>
      <c r="K91" s="265"/>
      <c r="L91" s="265"/>
      <c r="M91" s="265"/>
      <c r="N91" s="265"/>
      <c r="O91" s="265"/>
    </row>
    <row r="92" spans="1:15" s="320" customFormat="1" ht="15" customHeight="1" x14ac:dyDescent="0.25">
      <c r="A92" s="386"/>
      <c r="B92" s="971"/>
      <c r="C92" s="265"/>
      <c r="D92" s="265"/>
      <c r="E92" s="265"/>
      <c r="F92" s="265"/>
      <c r="G92" s="265"/>
      <c r="H92" s="265"/>
      <c r="I92" s="265"/>
      <c r="J92" s="265"/>
      <c r="K92" s="265"/>
      <c r="L92" s="265"/>
      <c r="M92" s="265"/>
      <c r="N92" s="265"/>
      <c r="O92" s="265"/>
    </row>
    <row r="93" spans="1:15" s="320" customFormat="1" ht="15" customHeight="1" x14ac:dyDescent="0.25">
      <c r="A93" s="386"/>
      <c r="B93" s="971"/>
      <c r="C93" s="265"/>
      <c r="D93" s="265"/>
      <c r="E93" s="265"/>
      <c r="F93" s="265"/>
      <c r="G93" s="265"/>
      <c r="H93" s="265"/>
      <c r="I93" s="265"/>
      <c r="J93" s="265"/>
      <c r="K93" s="265"/>
      <c r="L93" s="265"/>
      <c r="M93" s="265"/>
      <c r="N93" s="265"/>
      <c r="O93" s="265"/>
    </row>
    <row r="94" spans="1:15" s="320" customFormat="1" ht="15" customHeight="1" x14ac:dyDescent="0.25">
      <c r="A94" s="386"/>
      <c r="B94" s="971"/>
      <c r="C94" s="265"/>
      <c r="D94" s="265"/>
      <c r="E94" s="265"/>
      <c r="F94" s="265"/>
      <c r="G94" s="265"/>
      <c r="H94" s="265"/>
      <c r="I94" s="265"/>
      <c r="J94" s="265"/>
      <c r="K94" s="265"/>
      <c r="L94" s="265"/>
      <c r="M94" s="265"/>
      <c r="N94" s="265"/>
      <c r="O94" s="265"/>
    </row>
    <row r="95" spans="1:15" s="320" customFormat="1" ht="15" customHeight="1" x14ac:dyDescent="0.25">
      <c r="A95" s="386"/>
      <c r="B95" s="971"/>
      <c r="C95" s="265"/>
      <c r="D95" s="265"/>
      <c r="E95" s="265"/>
      <c r="F95" s="265"/>
      <c r="G95" s="265"/>
      <c r="H95" s="265"/>
      <c r="I95" s="265"/>
      <c r="J95" s="265"/>
      <c r="K95" s="265"/>
      <c r="L95" s="265"/>
      <c r="M95" s="265"/>
      <c r="N95" s="265"/>
      <c r="O95" s="265"/>
    </row>
    <row r="96" spans="1:15" s="320" customFormat="1" ht="15" customHeight="1" x14ac:dyDescent="0.25">
      <c r="A96" s="386"/>
      <c r="B96" s="971"/>
      <c r="C96" s="265"/>
      <c r="D96" s="265"/>
      <c r="E96" s="265"/>
      <c r="F96" s="265"/>
      <c r="G96" s="265"/>
      <c r="H96" s="265"/>
      <c r="I96" s="265"/>
      <c r="J96" s="265"/>
      <c r="K96" s="265"/>
      <c r="L96" s="265"/>
      <c r="M96" s="265"/>
      <c r="N96" s="265"/>
      <c r="O96" s="265"/>
    </row>
    <row r="97" spans="1:15" s="320" customFormat="1" ht="15" customHeight="1" x14ac:dyDescent="0.25">
      <c r="A97" s="386"/>
      <c r="B97" s="971"/>
      <c r="C97" s="265"/>
      <c r="D97" s="265"/>
      <c r="E97" s="265"/>
      <c r="F97" s="265"/>
      <c r="G97" s="265"/>
      <c r="H97" s="265"/>
      <c r="I97" s="265"/>
      <c r="J97" s="265"/>
      <c r="K97" s="265"/>
      <c r="L97" s="265"/>
      <c r="M97" s="265"/>
      <c r="N97" s="265"/>
      <c r="O97" s="265"/>
    </row>
    <row r="98" spans="1:15" s="320" customFormat="1" ht="15" customHeight="1" x14ac:dyDescent="0.25">
      <c r="A98" s="386"/>
      <c r="B98" s="971"/>
      <c r="C98" s="265"/>
      <c r="D98" s="265"/>
      <c r="E98" s="265"/>
      <c r="F98" s="265"/>
      <c r="G98" s="265"/>
      <c r="H98" s="265"/>
      <c r="I98" s="265"/>
      <c r="J98" s="265"/>
      <c r="K98" s="265"/>
      <c r="L98" s="265"/>
      <c r="M98" s="265"/>
      <c r="N98" s="265"/>
      <c r="O98" s="265"/>
    </row>
    <row r="99" spans="1:15" s="320" customFormat="1" ht="15" customHeight="1" x14ac:dyDescent="0.25">
      <c r="A99" s="386"/>
      <c r="B99" s="971"/>
      <c r="C99" s="265"/>
      <c r="D99" s="265"/>
      <c r="E99" s="265"/>
      <c r="F99" s="265"/>
      <c r="G99" s="265"/>
      <c r="H99" s="265"/>
      <c r="I99" s="265"/>
      <c r="J99" s="265"/>
      <c r="K99" s="265"/>
      <c r="L99" s="265"/>
      <c r="M99" s="265"/>
      <c r="N99" s="265"/>
      <c r="O99" s="265"/>
    </row>
    <row r="100" spans="1:15" s="320" customFormat="1" ht="15" customHeight="1" x14ac:dyDescent="0.25">
      <c r="A100" s="386"/>
      <c r="B100" s="971"/>
      <c r="C100" s="265"/>
      <c r="D100" s="265"/>
      <c r="E100" s="265"/>
      <c r="F100" s="265"/>
      <c r="G100" s="265"/>
      <c r="H100" s="265"/>
      <c r="I100" s="265"/>
      <c r="J100" s="265"/>
      <c r="K100" s="265"/>
      <c r="L100" s="265"/>
      <c r="M100" s="265"/>
      <c r="N100" s="265"/>
      <c r="O100" s="265"/>
    </row>
    <row r="101" spans="1:15" s="320" customFormat="1" ht="15" customHeight="1" x14ac:dyDescent="0.25">
      <c r="A101" s="386"/>
      <c r="B101" s="971"/>
      <c r="C101" s="265"/>
      <c r="D101" s="265"/>
      <c r="E101" s="265"/>
      <c r="F101" s="265"/>
      <c r="G101" s="265"/>
      <c r="H101" s="265"/>
      <c r="I101" s="265"/>
      <c r="J101" s="265"/>
      <c r="K101" s="265"/>
      <c r="L101" s="265"/>
      <c r="M101" s="265"/>
      <c r="N101" s="265"/>
      <c r="O101" s="265"/>
    </row>
    <row r="102" spans="1:15" s="320" customFormat="1" ht="15" customHeight="1" x14ac:dyDescent="0.25">
      <c r="A102" s="386"/>
      <c r="B102" s="971"/>
      <c r="C102" s="265"/>
      <c r="D102" s="265"/>
      <c r="E102" s="265"/>
      <c r="F102" s="265"/>
      <c r="G102" s="265"/>
      <c r="H102" s="265"/>
      <c r="I102" s="265"/>
      <c r="J102" s="265"/>
      <c r="K102" s="265"/>
      <c r="L102" s="265"/>
      <c r="M102" s="265"/>
      <c r="N102" s="265"/>
      <c r="O102" s="265"/>
    </row>
    <row r="103" spans="1:15" s="320" customFormat="1" ht="15" customHeight="1" x14ac:dyDescent="0.25">
      <c r="A103" s="386"/>
      <c r="B103" s="971"/>
      <c r="C103" s="265"/>
      <c r="D103" s="265"/>
      <c r="E103" s="265"/>
      <c r="F103" s="265"/>
      <c r="G103" s="265"/>
      <c r="H103" s="265"/>
      <c r="I103" s="265"/>
      <c r="J103" s="265"/>
      <c r="K103" s="265"/>
      <c r="L103" s="265"/>
      <c r="M103" s="265"/>
      <c r="N103" s="265"/>
      <c r="O103" s="265"/>
    </row>
    <row r="104" spans="1:15" s="320" customFormat="1" ht="15" customHeight="1" x14ac:dyDescent="0.25">
      <c r="A104" s="386"/>
      <c r="B104" s="971"/>
      <c r="C104" s="265"/>
      <c r="D104" s="265"/>
      <c r="E104" s="265"/>
      <c r="F104" s="265"/>
      <c r="G104" s="265"/>
      <c r="H104" s="265"/>
      <c r="I104" s="265"/>
      <c r="J104" s="265"/>
      <c r="K104" s="265"/>
      <c r="L104" s="265"/>
      <c r="M104" s="265"/>
      <c r="N104" s="265"/>
      <c r="O104" s="265"/>
    </row>
    <row r="105" spans="1:15" s="320" customFormat="1" ht="15" customHeight="1" x14ac:dyDescent="0.25">
      <c r="A105" s="386"/>
      <c r="B105" s="971"/>
      <c r="C105" s="265"/>
      <c r="D105" s="265"/>
      <c r="E105" s="265"/>
      <c r="F105" s="265"/>
      <c r="G105" s="265"/>
      <c r="H105" s="265"/>
      <c r="I105" s="265"/>
      <c r="J105" s="265"/>
      <c r="K105" s="265"/>
      <c r="L105" s="265"/>
      <c r="M105" s="265"/>
      <c r="N105" s="265"/>
      <c r="O105" s="265"/>
    </row>
    <row r="106" spans="1:15" s="320" customFormat="1" ht="15.75" customHeight="1" x14ac:dyDescent="0.25">
      <c r="A106" s="386"/>
      <c r="B106" s="971"/>
      <c r="C106" s="265"/>
      <c r="D106" s="265"/>
      <c r="E106" s="265"/>
      <c r="F106" s="265"/>
      <c r="G106" s="265"/>
      <c r="H106" s="265"/>
      <c r="I106" s="265"/>
      <c r="J106" s="265"/>
      <c r="K106" s="265"/>
      <c r="L106" s="265"/>
      <c r="M106" s="265"/>
      <c r="N106" s="265"/>
      <c r="O106" s="265"/>
    </row>
    <row r="107" spans="1:15" s="320" customFormat="1" ht="15.75" customHeight="1" x14ac:dyDescent="0.25">
      <c r="A107" s="386"/>
      <c r="B107" s="971"/>
      <c r="C107" s="265"/>
      <c r="D107" s="265"/>
      <c r="E107" s="265"/>
      <c r="F107" s="265"/>
      <c r="G107" s="265"/>
      <c r="H107" s="265"/>
      <c r="I107" s="265"/>
      <c r="J107" s="265"/>
      <c r="K107" s="265"/>
      <c r="L107" s="265"/>
      <c r="M107" s="265"/>
      <c r="N107" s="265"/>
      <c r="O107" s="265"/>
    </row>
    <row r="108" spans="1:15" s="320" customFormat="1" ht="15.75" customHeight="1" x14ac:dyDescent="0.25">
      <c r="A108" s="386"/>
      <c r="B108" s="971"/>
      <c r="C108" s="265"/>
      <c r="D108" s="265"/>
      <c r="E108" s="265"/>
      <c r="F108" s="265"/>
      <c r="G108" s="265"/>
      <c r="H108" s="265"/>
      <c r="I108" s="265"/>
      <c r="J108" s="265"/>
      <c r="K108" s="265"/>
      <c r="L108" s="265"/>
      <c r="M108" s="265"/>
      <c r="N108" s="265"/>
      <c r="O108" s="265"/>
    </row>
    <row r="109" spans="1:15" s="320" customFormat="1" ht="15.75" customHeight="1" x14ac:dyDescent="0.25">
      <c r="A109" s="386"/>
      <c r="B109" s="971"/>
      <c r="C109" s="265"/>
      <c r="D109" s="265"/>
      <c r="E109" s="265"/>
      <c r="F109" s="265"/>
      <c r="G109" s="265"/>
      <c r="H109" s="265"/>
      <c r="I109" s="265"/>
      <c r="J109" s="265"/>
      <c r="K109" s="265"/>
      <c r="L109" s="265"/>
      <c r="M109" s="265"/>
      <c r="N109" s="265"/>
      <c r="O109" s="265"/>
    </row>
    <row r="110" spans="1:15" s="320" customFormat="1" ht="15.75" customHeight="1" x14ac:dyDescent="0.25">
      <c r="A110" s="386"/>
      <c r="B110" s="971"/>
      <c r="C110" s="265"/>
      <c r="D110" s="265"/>
      <c r="E110" s="265"/>
      <c r="F110" s="265"/>
      <c r="G110" s="265"/>
      <c r="H110" s="265"/>
      <c r="I110" s="265"/>
      <c r="J110" s="265"/>
      <c r="K110" s="265"/>
      <c r="L110" s="265"/>
      <c r="M110" s="265"/>
      <c r="N110" s="265"/>
      <c r="O110" s="265"/>
    </row>
    <row r="111" spans="1:15" s="320" customFormat="1" ht="15.75" customHeight="1" x14ac:dyDescent="0.25">
      <c r="A111" s="386"/>
      <c r="B111" s="971"/>
      <c r="C111" s="265"/>
      <c r="D111" s="265"/>
      <c r="E111" s="265"/>
      <c r="F111" s="265"/>
      <c r="G111" s="265"/>
      <c r="H111" s="265"/>
      <c r="I111" s="265"/>
      <c r="J111" s="265"/>
      <c r="K111" s="265"/>
      <c r="L111" s="265"/>
      <c r="M111" s="265"/>
      <c r="N111" s="265"/>
      <c r="O111" s="265"/>
    </row>
  </sheetData>
  <sheetProtection algorithmName="SHA-512" hashValue="WqAa1gqH8ULjV35DJkVXvlWczLpyjRy5nqN4pXTrAVMw1Y1PJ6ow6p56/TNRjMnYUZFJJ7nVkUYG4bD/4AHqug==" saltValue="h17bQO0ADiYEFGNYaC5Y7Q==" spinCount="100000" sheet="1" objects="1" scenarios="1"/>
  <protectedRanges>
    <protectedRange sqref="E16:K30" name="Rango1"/>
  </protectedRanges>
  <mergeCells count="8">
    <mergeCell ref="C1:N1"/>
    <mergeCell ref="E14:E15"/>
    <mergeCell ref="F14:F15"/>
    <mergeCell ref="G14:H14"/>
    <mergeCell ref="E3:M8"/>
    <mergeCell ref="E10:M10"/>
    <mergeCell ref="I14:K14"/>
    <mergeCell ref="L14:L15"/>
  </mergeCells>
  <conditionalFormatting sqref="E16:E30">
    <cfRule type="expression" dxfId="1216" priority="58" stopIfTrue="1">
      <formula>E16=""</formula>
    </cfRule>
  </conditionalFormatting>
  <conditionalFormatting sqref="I31:K31">
    <cfRule type="expression" dxfId="1215" priority="7" stopIfTrue="1">
      <formula>ISNUMBER(I31)</formula>
    </cfRule>
  </conditionalFormatting>
  <conditionalFormatting sqref="L16:L30">
    <cfRule type="expression" dxfId="1214" priority="6" stopIfTrue="1">
      <formula>ISNUMBER(L16)</formula>
    </cfRule>
  </conditionalFormatting>
  <conditionalFormatting sqref="F16:F30">
    <cfRule type="expression" dxfId="1213" priority="4">
      <formula>ISTEXT(F16)</formula>
    </cfRule>
  </conditionalFormatting>
  <conditionalFormatting sqref="G16:K30">
    <cfRule type="expression" dxfId="1212" priority="1" stopIfTrue="1">
      <formula>AND(ISTEXT($F16),ISBLANK(G16))</formula>
    </cfRule>
  </conditionalFormatting>
  <dataValidations count="1">
    <dataValidation type="list" allowBlank="1" showInputMessage="1" showErrorMessage="1" sqref="F16:F30">
      <formula1>Sector_Industrial</formula1>
    </dataValidation>
  </dataValidations>
  <hyperlinks>
    <hyperlink ref="A5" location="'3. Datos Cultivos'!A1" display="3. Datos cultivos"/>
    <hyperlink ref="A7" location="'5. Instalaciones fijas'!A1" display="5. Instalaciones fijas"/>
    <hyperlink ref="A9" location="'7. Emisiones Fugitivas'!A1" display="7. Emisiones fugitivas"/>
    <hyperlink ref="A11" location="'9. Información adicional'!A1" display="9. Información adicional"/>
    <hyperlink ref="A12" location="'10. Electricidad y otras energ.'!A1" display="10. Electricidad y otras energías"/>
    <hyperlink ref="A13" location="'11. Informe final. Resultados'!A1" display="11. Informe final: Resultados"/>
    <hyperlink ref="A14" location="'12. Factores de emisión'!A1" display="12. Factores de emisión"/>
    <hyperlink ref="A15" location="'13. Revisiones calculadora'!A1" display="13. Revisiones de la calculadora"/>
    <hyperlink ref="A8" location="'6. Vehículos y maquinaria'!A1" display="6. Vehículos y maquinaria"/>
    <hyperlink ref="A3" location="'1.Datos generales organización '!A1" display="1. Datos de la organización"/>
    <hyperlink ref="A4" location="'2. Hoja de trabajo. Consumos'!A1" display="2. Hoja de trabajo. Consumos"/>
    <hyperlink ref="A6" location="'4. Emisiones cultivos'!A1" display="4. Emisiones cultivos"/>
  </hyperlinks>
  <pageMargins left="0.74803149606299213" right="0.74803149606299213" top="0.98425196850393704" bottom="0.98425196850393704" header="0" footer="0"/>
  <pageSetup paperSize="256" scale="47"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658e9393-f36b-4461-a2a3-e648be68309a">
      <Terms xmlns="http://schemas.microsoft.com/office/infopath/2007/PartnerControls"/>
    </lcf76f155ced4ddcb4097134ff3c332f>
    <TaxCatchAll xmlns="71674114-9548-4918-bfbe-4a235b8713d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1D26E2A22C79B44FA9E8CD1542DDBB92" ma:contentTypeVersion="14" ma:contentTypeDescription="Crear nuevo documento." ma:contentTypeScope="" ma:versionID="60477ef0b14b3803c0d6818e2e021b3f">
  <xsd:schema xmlns:xsd="http://www.w3.org/2001/XMLSchema" xmlns:xs="http://www.w3.org/2001/XMLSchema" xmlns:p="http://schemas.microsoft.com/office/2006/metadata/properties" xmlns:ns2="658e9393-f36b-4461-a2a3-e648be68309a" xmlns:ns3="71674114-9548-4918-bfbe-4a235b8713d9" targetNamespace="http://schemas.microsoft.com/office/2006/metadata/properties" ma:root="true" ma:fieldsID="d0d1a1c6c76e2e3aa09dbda3c2d9ee5a" ns2:_="" ns3:_="">
    <xsd:import namespace="658e9393-f36b-4461-a2a3-e648be68309a"/>
    <xsd:import namespace="71674114-9548-4918-bfbe-4a235b8713d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8e9393-f36b-4461-a2a3-e648be68309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Etiquetas de imagen" ma:readOnly="false" ma:fieldId="{5cf76f15-5ced-4ddc-b409-7134ff3c332f}" ma:taxonomyMulti="true" ma:sspId="da205269-1969-41d6-8661-31edbc50e23d"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1674114-9548-4918-bfbe-4a235b8713d9"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01beab18-5032-48ca-809c-f25123b63da9}" ma:internalName="TaxCatchAll" ma:showField="CatchAllData" ma:web="71674114-9548-4918-bfbe-4a235b8713d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06B7F6B-B4DC-4B3C-B186-039C360A7B0D}">
  <ds:schemaRefs>
    <ds:schemaRef ds:uri="http://schemas.microsoft.com/office/2006/metadata/properties"/>
    <ds:schemaRef ds:uri="http://schemas.microsoft.com/office/infopath/2007/PartnerControls"/>
    <ds:schemaRef ds:uri="658e9393-f36b-4461-a2a3-e648be68309a"/>
    <ds:schemaRef ds:uri="71674114-9548-4918-bfbe-4a235b8713d9"/>
  </ds:schemaRefs>
</ds:datastoreItem>
</file>

<file path=customXml/itemProps2.xml><?xml version="1.0" encoding="utf-8"?>
<ds:datastoreItem xmlns:ds="http://schemas.openxmlformats.org/officeDocument/2006/customXml" ds:itemID="{930C36B3-45CD-415B-BBF5-FD014D65D87E}">
  <ds:schemaRefs>
    <ds:schemaRef ds:uri="http://schemas.microsoft.com/sharepoint/v3/contenttype/forms"/>
  </ds:schemaRefs>
</ds:datastoreItem>
</file>

<file path=customXml/itemProps3.xml><?xml version="1.0" encoding="utf-8"?>
<ds:datastoreItem xmlns:ds="http://schemas.openxmlformats.org/officeDocument/2006/customXml" ds:itemID="{B3846892-4F90-432F-9848-ECEADC5651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8e9393-f36b-4461-a2a3-e648be68309a"/>
    <ds:schemaRef ds:uri="71674114-9548-4918-bfbe-4a235b8713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246</vt:i4>
      </vt:variant>
    </vt:vector>
  </HeadingPairs>
  <TitlesOfParts>
    <vt:vector size="261" baseType="lpstr">
      <vt:lpstr>CONTENIDO</vt:lpstr>
      <vt:lpstr>1.Datos generales organización </vt:lpstr>
      <vt:lpstr>2. Hoja de trabajo. Consumos</vt:lpstr>
      <vt:lpstr>3. Datos cultivos</vt:lpstr>
      <vt:lpstr>4. Emisiones cultivos</vt:lpstr>
      <vt:lpstr>5. Instalaciones fijas</vt:lpstr>
      <vt:lpstr>6. Vehículos y maquinaria</vt:lpstr>
      <vt:lpstr>7. Emisiones Fugitivas</vt:lpstr>
      <vt:lpstr>8. Emisiones de proceso</vt:lpstr>
      <vt:lpstr>9. Información adicional</vt:lpstr>
      <vt:lpstr>10. Electricidad y otras energ.</vt:lpstr>
      <vt:lpstr>11. Informe final. Resultados</vt:lpstr>
      <vt:lpstr>12. Factores de emisión</vt:lpstr>
      <vt:lpstr>13. Revisiones calculadora</vt:lpstr>
      <vt:lpstr>Datos</vt:lpstr>
      <vt:lpstr>_Com2007</vt:lpstr>
      <vt:lpstr>_Com2008</vt:lpstr>
      <vt:lpstr>_Com2009</vt:lpstr>
      <vt:lpstr>_Com2010</vt:lpstr>
      <vt:lpstr>_Com2011</vt:lpstr>
      <vt:lpstr>_Com2012</vt:lpstr>
      <vt:lpstr>_Com2013</vt:lpstr>
      <vt:lpstr>_Com2014</vt:lpstr>
      <vt:lpstr>_Com2015</vt:lpstr>
      <vt:lpstr>_Com2016</vt:lpstr>
      <vt:lpstr>_Com2017</vt:lpstr>
      <vt:lpstr>_Com2018</vt:lpstr>
      <vt:lpstr>_Com2019</vt:lpstr>
      <vt:lpstr>_Com2020</vt:lpstr>
      <vt:lpstr>_Com2021</vt:lpstr>
      <vt:lpstr>_Com2022</vt:lpstr>
      <vt:lpstr>_Mix2007</vt:lpstr>
      <vt:lpstr>_Mix2008</vt:lpstr>
      <vt:lpstr>_Mix2009</vt:lpstr>
      <vt:lpstr>_Mix2010</vt:lpstr>
      <vt:lpstr>_Mix2011</vt:lpstr>
      <vt:lpstr>_Mix2012</vt:lpstr>
      <vt:lpstr>_Mix2013</vt:lpstr>
      <vt:lpstr>_Mix2014</vt:lpstr>
      <vt:lpstr>_Mix2015</vt:lpstr>
      <vt:lpstr>_Mix2016</vt:lpstr>
      <vt:lpstr>_Mix2017</vt:lpstr>
      <vt:lpstr>_Mix2018</vt:lpstr>
      <vt:lpstr>_Mix2019</vt:lpstr>
      <vt:lpstr>_Mix2020</vt:lpstr>
      <vt:lpstr>_Mix2021</vt:lpstr>
      <vt:lpstr>_Mix2022</vt:lpstr>
      <vt:lpstr>Anchura</vt:lpstr>
      <vt:lpstr>Año</vt:lpstr>
      <vt:lpstr>Capacidad</vt:lpstr>
      <vt:lpstr>Categoría_actividades</vt:lpstr>
      <vt:lpstr>Categoría_Veh</vt:lpstr>
      <vt:lpstr>Comb_fijas</vt:lpstr>
      <vt:lpstr>Comb_fijas_agríc</vt:lpstr>
      <vt:lpstr>Comb_Maq_1_2007</vt:lpstr>
      <vt:lpstr>Comb_Maq_1_2008</vt:lpstr>
      <vt:lpstr>Comb_Maq_1_2009</vt:lpstr>
      <vt:lpstr>Comb_Maq_1_2010</vt:lpstr>
      <vt:lpstr>Comb_Maq_1_2011</vt:lpstr>
      <vt:lpstr>Comb_Maq_1_2012</vt:lpstr>
      <vt:lpstr>Comb_Maq_1_2013</vt:lpstr>
      <vt:lpstr>Comb_Maq_1_2014</vt:lpstr>
      <vt:lpstr>Comb_Maq_1_2015</vt:lpstr>
      <vt:lpstr>Comb_Maq_1_2016</vt:lpstr>
      <vt:lpstr>Comb_Maq_1_2017</vt:lpstr>
      <vt:lpstr>Comb_Maq_1_2018</vt:lpstr>
      <vt:lpstr>Comb_Maq_1_2019</vt:lpstr>
      <vt:lpstr>Comb_Maq_1_2020</vt:lpstr>
      <vt:lpstr>Comb_Maq_1_2021</vt:lpstr>
      <vt:lpstr>Comb_Maq_1_2022</vt:lpstr>
      <vt:lpstr>Comb_Maq_2_2007</vt:lpstr>
      <vt:lpstr>Comb_Maq_2_2008</vt:lpstr>
      <vt:lpstr>Comb_Maq_2_2009</vt:lpstr>
      <vt:lpstr>Comb_Maq_2_2010</vt:lpstr>
      <vt:lpstr>Comb_Maq_2_2011</vt:lpstr>
      <vt:lpstr>Comb_Maq_2_2012</vt:lpstr>
      <vt:lpstr>Comb_Maq_2_2013</vt:lpstr>
      <vt:lpstr>Comb_Maq_2_2014</vt:lpstr>
      <vt:lpstr>Comb_Maq_2_2015</vt:lpstr>
      <vt:lpstr>Comb_Maq_2_2016</vt:lpstr>
      <vt:lpstr>Comb_Maq_2_2017</vt:lpstr>
      <vt:lpstr>Comb_Maq_2_2018</vt:lpstr>
      <vt:lpstr>Comb_Maq_2_2019</vt:lpstr>
      <vt:lpstr>Comb_Maq_2_2020</vt:lpstr>
      <vt:lpstr>Comb_Maq_2_2021</vt:lpstr>
      <vt:lpstr>Comb_Maq_2_2022</vt:lpstr>
      <vt:lpstr>Comb_Maq_3_2007</vt:lpstr>
      <vt:lpstr>Comb_Maq_3_2008</vt:lpstr>
      <vt:lpstr>Comb_Maq_3_2009</vt:lpstr>
      <vt:lpstr>Comb_Maq_3_2010</vt:lpstr>
      <vt:lpstr>Comb_Maq_3_2011</vt:lpstr>
      <vt:lpstr>Comb_Maq_3_2012</vt:lpstr>
      <vt:lpstr>Comb_Maq_3_2013</vt:lpstr>
      <vt:lpstr>Comb_Maq_3_2014</vt:lpstr>
      <vt:lpstr>Comb_Maq_3_2015</vt:lpstr>
      <vt:lpstr>Comb_Maq_3_2016</vt:lpstr>
      <vt:lpstr>Comb_Maq_3_2017</vt:lpstr>
      <vt:lpstr>Comb_Maq_3_2018</vt:lpstr>
      <vt:lpstr>Comb_Maq_3_2019</vt:lpstr>
      <vt:lpstr>Comb_Maq_3_2020</vt:lpstr>
      <vt:lpstr>Comb_Maq_3_2021</vt:lpstr>
      <vt:lpstr>Comb_Maq_3_2022</vt:lpstr>
      <vt:lpstr>Comb_Veh_1_2007</vt:lpstr>
      <vt:lpstr>Comb_Veh_1_2008</vt:lpstr>
      <vt:lpstr>Comb_Veh_1_2009</vt:lpstr>
      <vt:lpstr>Comb_Veh_1_2010</vt:lpstr>
      <vt:lpstr>Comb_Veh_1_2011</vt:lpstr>
      <vt:lpstr>Comb_Veh_1_2012</vt:lpstr>
      <vt:lpstr>Comb_Veh_1_2013</vt:lpstr>
      <vt:lpstr>Comb_Veh_1_2014</vt:lpstr>
      <vt:lpstr>Comb_Veh_1_2015</vt:lpstr>
      <vt:lpstr>Comb_Veh_1_2016</vt:lpstr>
      <vt:lpstr>Comb_Veh_1_2017</vt:lpstr>
      <vt:lpstr>Comb_Veh_1_2018</vt:lpstr>
      <vt:lpstr>Comb_Veh_1_2019</vt:lpstr>
      <vt:lpstr>Comb_Veh_1_2020</vt:lpstr>
      <vt:lpstr>Comb_Veh_1_2021</vt:lpstr>
      <vt:lpstr>Comb_Veh_1_2022</vt:lpstr>
      <vt:lpstr>Comb_Veh_2_2007</vt:lpstr>
      <vt:lpstr>Comb_Veh_2_2008</vt:lpstr>
      <vt:lpstr>Comb_Veh_2_2009</vt:lpstr>
      <vt:lpstr>Comb_Veh_2_2010</vt:lpstr>
      <vt:lpstr>Comb_Veh_2_2011</vt:lpstr>
      <vt:lpstr>Comb_Veh_2_2012</vt:lpstr>
      <vt:lpstr>Comb_Veh_2_2013</vt:lpstr>
      <vt:lpstr>Comb_Veh_2_2014</vt:lpstr>
      <vt:lpstr>Comb_Veh_2_2015</vt:lpstr>
      <vt:lpstr>Comb_Veh_2_2016</vt:lpstr>
      <vt:lpstr>Comb_Veh_2_2017</vt:lpstr>
      <vt:lpstr>Comb_Veh_2_2018</vt:lpstr>
      <vt:lpstr>Comb_Veh_2_2019</vt:lpstr>
      <vt:lpstr>Comb_Veh_2_2020</vt:lpstr>
      <vt:lpstr>Comb_Veh_2_2021</vt:lpstr>
      <vt:lpstr>Comb_Veh_2_2022</vt:lpstr>
      <vt:lpstr>Comb_Veh_3_2007</vt:lpstr>
      <vt:lpstr>Comb_Veh_3_2008</vt:lpstr>
      <vt:lpstr>Comb_Veh_3_2009</vt:lpstr>
      <vt:lpstr>Comb_Veh_3_2010</vt:lpstr>
      <vt:lpstr>Comb_Veh_3_2011</vt:lpstr>
      <vt:lpstr>Comb_Veh_3_2012</vt:lpstr>
      <vt:lpstr>Comb_Veh_3_2013</vt:lpstr>
      <vt:lpstr>Comb_Veh_3_2014</vt:lpstr>
      <vt:lpstr>Comb_Veh_3_2015</vt:lpstr>
      <vt:lpstr>Comb_Veh_3_2016</vt:lpstr>
      <vt:lpstr>Comb_Veh_3_2017</vt:lpstr>
      <vt:lpstr>Comb_Veh_3_2018</vt:lpstr>
      <vt:lpstr>Comb_Veh_3_2019</vt:lpstr>
      <vt:lpstr>Comb_Veh_3_2020</vt:lpstr>
      <vt:lpstr>Comb_Veh_3_2021</vt:lpstr>
      <vt:lpstr>Comb_Veh_3_2022</vt:lpstr>
      <vt:lpstr>Comb_Veh_4_2007</vt:lpstr>
      <vt:lpstr>Comb_Veh_4_2008</vt:lpstr>
      <vt:lpstr>Comb_Veh_4_2009</vt:lpstr>
      <vt:lpstr>Comb_Veh_4_2010</vt:lpstr>
      <vt:lpstr>Comb_Veh_4_2011</vt:lpstr>
      <vt:lpstr>Comb_Veh_4_2012</vt:lpstr>
      <vt:lpstr>Comb_Veh_4_2013</vt:lpstr>
      <vt:lpstr>Comb_Veh_4_2014</vt:lpstr>
      <vt:lpstr>Comb_Veh_4_2015</vt:lpstr>
      <vt:lpstr>Comb_Veh_4_2016</vt:lpstr>
      <vt:lpstr>Comb_Veh_4_2017</vt:lpstr>
      <vt:lpstr>Comb_Veh_4_2018</vt:lpstr>
      <vt:lpstr>Comb_Veh_4_2019</vt:lpstr>
      <vt:lpstr>Comb_Veh_4_2020</vt:lpstr>
      <vt:lpstr>Comb_Veh_4_2021</vt:lpstr>
      <vt:lpstr>Comb_Veh_4_2022</vt:lpstr>
      <vt:lpstr>Comb_Veh_Turismos_2007</vt:lpstr>
      <vt:lpstr>Comb_Veh_Vehículoscomercialesligeros_2007</vt:lpstr>
      <vt:lpstr>Comb_VehA2_1_2007</vt:lpstr>
      <vt:lpstr>Comb_VehA2_1_2008</vt:lpstr>
      <vt:lpstr>Comb_VehA2_1_2009</vt:lpstr>
      <vt:lpstr>Comb_VehA2_1_2010</vt:lpstr>
      <vt:lpstr>Comb_VehA2_1_2011</vt:lpstr>
      <vt:lpstr>Comb_VehA2_1_2012</vt:lpstr>
      <vt:lpstr>Comb_VehA2_1_2013</vt:lpstr>
      <vt:lpstr>Comb_VehA2_1_2014</vt:lpstr>
      <vt:lpstr>Comb_VehA2_1_2015</vt:lpstr>
      <vt:lpstr>Comb_VehA2_1_2016</vt:lpstr>
      <vt:lpstr>Comb_VehA2_1_2017</vt:lpstr>
      <vt:lpstr>Comb_VehA2_1_2018</vt:lpstr>
      <vt:lpstr>Comb_VehA2_1_2019</vt:lpstr>
      <vt:lpstr>Comb_VehA2_1_2020</vt:lpstr>
      <vt:lpstr>Comb_VehA2_1_2021</vt:lpstr>
      <vt:lpstr>Comb_VehA2_1_2022</vt:lpstr>
      <vt:lpstr>Comb_VehA2_2_2007</vt:lpstr>
      <vt:lpstr>Comb_VehA2_2_2008</vt:lpstr>
      <vt:lpstr>Comb_VehA2_2_2009</vt:lpstr>
      <vt:lpstr>Comb_VehA2_2_2010</vt:lpstr>
      <vt:lpstr>Comb_VehA2_2_2011</vt:lpstr>
      <vt:lpstr>Comb_VehA2_2_2012</vt:lpstr>
      <vt:lpstr>Comb_VehA2_2_2013</vt:lpstr>
      <vt:lpstr>Comb_VehA2_2_2014</vt:lpstr>
      <vt:lpstr>Comb_VehA2_2_2015</vt:lpstr>
      <vt:lpstr>Comb_VehA2_2_2016</vt:lpstr>
      <vt:lpstr>Comb_VehA2_2_2017</vt:lpstr>
      <vt:lpstr>Comb_VehA2_2_2018</vt:lpstr>
      <vt:lpstr>Comb_VehA2_2_2019</vt:lpstr>
      <vt:lpstr>Comb_VehA2_2_2020</vt:lpstr>
      <vt:lpstr>Comb_VehA2_2_2021</vt:lpstr>
      <vt:lpstr>Comb_VehA2_2_2022</vt:lpstr>
      <vt:lpstr>Comb_VehA2_3_2007</vt:lpstr>
      <vt:lpstr>Comb_VehA2_3_2008</vt:lpstr>
      <vt:lpstr>Comb_VehA2_3_2009</vt:lpstr>
      <vt:lpstr>Comb_VehA2_3_2010</vt:lpstr>
      <vt:lpstr>Comb_VehA2_3_2011</vt:lpstr>
      <vt:lpstr>Comb_VehA2_3_2012</vt:lpstr>
      <vt:lpstr>Comb_VehA2_3_2013</vt:lpstr>
      <vt:lpstr>Comb_VehA2_3_2014</vt:lpstr>
      <vt:lpstr>Comb_VehA2_3_2015</vt:lpstr>
      <vt:lpstr>Comb_VehA2_3_2016</vt:lpstr>
      <vt:lpstr>Comb_VehA2_3_2017</vt:lpstr>
      <vt:lpstr>Comb_VehA2_3_2018</vt:lpstr>
      <vt:lpstr>Comb_VehA2_3_2019</vt:lpstr>
      <vt:lpstr>Comb_VehA2_3_2020</vt:lpstr>
      <vt:lpstr>Comb_VehA2_3_2021</vt:lpstr>
      <vt:lpstr>Comb_VehA2_3_2022</vt:lpstr>
      <vt:lpstr>Comb_VehA2_4_2007</vt:lpstr>
      <vt:lpstr>Comb_VehA2_4_2008</vt:lpstr>
      <vt:lpstr>Comb_VehA2_4_2009</vt:lpstr>
      <vt:lpstr>Comb_VehA2_4_2010</vt:lpstr>
      <vt:lpstr>Comb_VehA2_4_2011</vt:lpstr>
      <vt:lpstr>Comb_VehA2_4_2012</vt:lpstr>
      <vt:lpstr>Comb_VehA2_4_2013</vt:lpstr>
      <vt:lpstr>Comb_VehA2_4_2014</vt:lpstr>
      <vt:lpstr>Comb_VehA2_4_2015</vt:lpstr>
      <vt:lpstr>Comb_VehA2_4_2016</vt:lpstr>
      <vt:lpstr>Comb_VehA2_4_2017</vt:lpstr>
      <vt:lpstr>Comb_VehA2_4_2018</vt:lpstr>
      <vt:lpstr>Comb_VehA2_4_2019</vt:lpstr>
      <vt:lpstr>Comb_VehA2_4_2020</vt:lpstr>
      <vt:lpstr>Comb_VehA2_4_2021</vt:lpstr>
      <vt:lpstr>Comb_VehA2_4_2022</vt:lpstr>
      <vt:lpstr>Combustible_No_Carr_1</vt:lpstr>
      <vt:lpstr>Combustible_No_Carr_2</vt:lpstr>
      <vt:lpstr>Combustible_No_Carr_3</vt:lpstr>
      <vt:lpstr>Cultivos</vt:lpstr>
      <vt:lpstr>Fugitivas_otros</vt:lpstr>
      <vt:lpstr>GdO_1</vt:lpstr>
      <vt:lpstr>GdO_2</vt:lpstr>
      <vt:lpstr>Lista_fertilizantes</vt:lpstr>
      <vt:lpstr>Lista_Otros_orgánicos</vt:lpstr>
      <vt:lpstr>Maquinaria</vt:lpstr>
      <vt:lpstr>Maquinaria_aperos</vt:lpstr>
      <vt:lpstr>PCA_1</vt:lpstr>
      <vt:lpstr>PCA_2</vt:lpstr>
      <vt:lpstr>Provincia</vt:lpstr>
      <vt:lpstr>Refrigerante</vt:lpstr>
      <vt:lpstr>Sector</vt:lpstr>
      <vt:lpstr>Sector_Industrial</vt:lpstr>
      <vt:lpstr>Textura_profundidad</vt:lpstr>
      <vt:lpstr>Tipo_de_apero</vt:lpstr>
      <vt:lpstr>Tipo_EAdquirida</vt:lpstr>
      <vt:lpstr>Tipo_ER</vt:lpstr>
      <vt:lpstr>Tipo_estiércol</vt:lpstr>
      <vt:lpstr>Tipo_estiércol_1</vt:lpstr>
      <vt:lpstr>Tipo_estiércol_2</vt:lpstr>
      <vt:lpstr>Tipo_estiércol_3</vt:lpstr>
      <vt:lpstr>Tipo_Maquinaria</vt:lpstr>
      <vt:lpstr>Tipo_Org</vt:lpstr>
      <vt:lpstr>Tipo_transporte</vt:lpstr>
      <vt:lpstr>TipoOrg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c:creator>
  <cp:lastModifiedBy>Zapata Bastidas, Angela Maria</cp:lastModifiedBy>
  <cp:lastPrinted>2017-01-23T16:49:14Z</cp:lastPrinted>
  <dcterms:created xsi:type="dcterms:W3CDTF">2012-12-08T19:19:39Z</dcterms:created>
  <dcterms:modified xsi:type="dcterms:W3CDTF">2023-06-14T11:06:50Z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0x0101001D26E2A22C79B44FA9E8CD1542DDBB92</vt:lpwstr>
  </property>
</Properties>
</file>